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trlProps/ctrlProp3.xml" ContentType="application/vnd.ms-excel.controlproperties+xml"/>
  <Override PartName="/xl/ctrlProps/ctrlProp4.xml" ContentType="application/vnd.ms-excel.controlproperties+xml"/>
  <Override PartName="/xl/drawings/drawing4.xml" ContentType="application/vnd.openxmlformats-officedocument.drawing+xml"/>
  <Override PartName="/xl/ctrlProps/ctrlProp5.xml" ContentType="application/vnd.ms-excel.controlproperties+xml"/>
  <Override PartName="/xl/ctrlProps/ctrlProp6.xml" ContentType="application/vnd.ms-excel.controlproperties+xml"/>
  <Override PartName="/xl/drawings/drawing5.xml" ContentType="application/vnd.openxmlformats-officedocument.drawing+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drawings/drawing6.xml" ContentType="application/vnd.openxmlformats-officedocument.drawing+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harts/chart2.xml" ContentType="application/vnd.openxmlformats-officedocument.drawingml.chart+xml"/>
  <Override PartName="/xl/drawings/drawing7.xml" ContentType="application/vnd.openxmlformats-officedocument.drawing+xml"/>
  <Override PartName="/xl/drawings/drawing8.xml" ContentType="application/vnd.openxmlformats-officedocument.drawing+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harts/chart3.xml" ContentType="application/vnd.openxmlformats-officedocument.drawingml.chart+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264" yWindow="1668" windowWidth="14412" windowHeight="5748" activeTab="9"/>
  </bookViews>
  <sheets>
    <sheet name="Sheet7" sheetId="66" r:id="rId1"/>
    <sheet name="Sheet6" sheetId="64" r:id="rId2"/>
    <sheet name="经验增加方式" sheetId="63" r:id="rId3"/>
    <sheet name="技能属性分配" sheetId="50" r:id="rId4"/>
    <sheet name="酒馆升级表" sheetId="52" r:id="rId5"/>
    <sheet name="铁匠铺升级表" sheetId="60" r:id="rId6"/>
    <sheet name="铁匠铺" sheetId="58" r:id="rId7"/>
    <sheet name="自宅升级表" sheetId="38" r:id="rId8"/>
    <sheet name="主角晋级表" sheetId="57" r:id="rId9"/>
    <sheet name="扩展佣兵数量" sheetId="56" r:id="rId10"/>
    <sheet name="怪物站位规则" sheetId="34" r:id="rId11"/>
    <sheet name="怪物表" sheetId="3" r:id="rId12"/>
    <sheet name="怪物参数比例等级" sheetId="25" r:id="rId13"/>
    <sheet name="礼物表" sheetId="36" r:id="rId14"/>
    <sheet name="音乐声效表" sheetId="30" r:id="rId15"/>
    <sheet name="遇怪表" sheetId="26" r:id="rId16"/>
    <sheet name="订单可接数量表" sheetId="12" r:id="rId17"/>
    <sheet name="订单物品表" sheetId="11" r:id="rId18"/>
    <sheet name="物品出现概率表" sheetId="13" r:id="rId19"/>
    <sheet name="攻击公式备份" sheetId="1" r:id="rId20"/>
    <sheet name="技能表" sheetId="10" r:id="rId21"/>
    <sheet name="美术图量表" sheetId="2" r:id="rId22"/>
    <sheet name="人物表" sheetId="4" r:id="rId23"/>
    <sheet name="物品表" sheetId="9" r:id="rId24"/>
    <sheet name="装备表" sheetId="8" r:id="rId25"/>
    <sheet name="敏捷算法增长值" sheetId="7" r:id="rId26"/>
    <sheet name="攻击公式" sheetId="5" r:id="rId27"/>
    <sheet name="星级" sheetId="19" r:id="rId28"/>
    <sheet name="Sheet5" sheetId="65" r:id="rId29"/>
    <sheet name="佣兵-等级经验表" sheetId="15" r:id="rId30"/>
    <sheet name="主角初始" sheetId="43" r:id="rId31"/>
    <sheet name="佣兵-模型表" sheetId="18" r:id="rId32"/>
    <sheet name="佣兵-成长表" sheetId="24" r:id="rId33"/>
    <sheet name="名字名称表" sheetId="23" r:id="rId34"/>
    <sheet name="修炼表" sheetId="27" r:id="rId35"/>
    <sheet name="Sheet8" sheetId="67" r:id="rId36"/>
    <sheet name="职业参数比例等级参数" sheetId="17" r:id="rId37"/>
    <sheet name="培养数据" sheetId="53" r:id="rId38"/>
    <sheet name="培养数据基础" sheetId="54" r:id="rId39"/>
    <sheet name="Sheet4" sheetId="55" r:id="rId40"/>
    <sheet name="培养数值" sheetId="46" r:id="rId41"/>
    <sheet name="装备等级表" sheetId="29" r:id="rId42"/>
    <sheet name="装备" sheetId="28" r:id="rId43"/>
    <sheet name="店铺经验表" sheetId="16" r:id="rId44"/>
    <sheet name="技能参考" sheetId="32" r:id="rId45"/>
    <sheet name="Sheet1" sheetId="33" r:id="rId46"/>
    <sheet name="消耗与收入" sheetId="40" r:id="rId47"/>
    <sheet name="援攻技能条件" sheetId="42" r:id="rId48"/>
    <sheet name="订单NPC基础表" sheetId="44" r:id="rId49"/>
    <sheet name="订单NPC名称基础表" sheetId="45" r:id="rId50"/>
    <sheet name="Sheet3" sheetId="41" r:id="rId51"/>
    <sheet name="酒馆、自宅、铁匠铺升级" sheetId="47" r:id="rId52"/>
    <sheet name="解雇语句" sheetId="49" r:id="rId53"/>
    <sheet name="雇佣、解雇语句" sheetId="48" r:id="rId54"/>
    <sheet name="Sheet2" sheetId="61" r:id="rId55"/>
    <sheet name="佣兵派驻打工表" sheetId="62" r:id="rId56"/>
  </sheets>
  <externalReferences>
    <externalReference r:id="rId57"/>
    <externalReference r:id="rId58"/>
    <externalReference r:id="rId59"/>
  </externalReferences>
  <definedNames>
    <definedName name="_xlnm._FilterDatabase" localSheetId="54" hidden="1">Sheet2!$A$1:$A$159</definedName>
    <definedName name="_xlnm._FilterDatabase" localSheetId="17" hidden="1">订单物品表!$A$7:$AM$7</definedName>
    <definedName name="_xlnm._FilterDatabase" localSheetId="53" hidden="1">雇佣、解雇语句!$H$5:$H$62</definedName>
    <definedName name="_xlnm._FilterDatabase" localSheetId="11" hidden="1">怪物表!$A$12:$AW$1364</definedName>
    <definedName name="_xlnm._FilterDatabase" localSheetId="3" hidden="1">技能属性分配!$A$1:$F$1</definedName>
    <definedName name="_xlnm._FilterDatabase" localSheetId="33" hidden="1">名字名称表!$A$1:$R$1410</definedName>
    <definedName name="_xlnm._FilterDatabase" localSheetId="32" hidden="1">'佣兵-成长表'!$A$13:$P$1363</definedName>
    <definedName name="_xlnm._FilterDatabase" localSheetId="31" hidden="1">'佣兵-模型表'!$A$13:$P$1363</definedName>
    <definedName name="_xlnm._FilterDatabase" localSheetId="42" hidden="1">装备!$A$5:$AB$139</definedName>
    <definedName name="_xlnm._FilterDatabase" localSheetId="41" hidden="1">装备等级表!$A$7:$AD$107</definedName>
  </definedNames>
  <calcPr calcId="145621"/>
</workbook>
</file>

<file path=xl/calcChain.xml><?xml version="1.0" encoding="utf-8"?>
<calcChain xmlns="http://schemas.openxmlformats.org/spreadsheetml/2006/main">
  <c r="Z120" i="3" l="1"/>
  <c r="Y120" i="3"/>
  <c r="X120" i="3"/>
  <c r="W120" i="3"/>
  <c r="V120" i="3"/>
  <c r="U120" i="3"/>
  <c r="T120" i="3"/>
  <c r="S120" i="3"/>
  <c r="R120" i="3"/>
  <c r="Z119" i="3"/>
  <c r="Y119" i="3"/>
  <c r="X119" i="3"/>
  <c r="W119" i="3"/>
  <c r="V119" i="3"/>
  <c r="U119" i="3"/>
  <c r="T119" i="3"/>
  <c r="S119" i="3"/>
  <c r="R119" i="3"/>
  <c r="Z118" i="3"/>
  <c r="Y118" i="3"/>
  <c r="X118" i="3"/>
  <c r="W118" i="3"/>
  <c r="V118" i="3"/>
  <c r="U118" i="3"/>
  <c r="T118" i="3"/>
  <c r="S118" i="3"/>
  <c r="R118" i="3"/>
  <c r="Z187" i="3"/>
  <c r="Y187" i="3"/>
  <c r="X187" i="3"/>
  <c r="W187" i="3"/>
  <c r="V187" i="3"/>
  <c r="U187" i="3"/>
  <c r="T187" i="3"/>
  <c r="S187" i="3"/>
  <c r="R187" i="3"/>
  <c r="Z186" i="3"/>
  <c r="Y186" i="3"/>
  <c r="X186" i="3"/>
  <c r="W186" i="3"/>
  <c r="V186" i="3"/>
  <c r="U186" i="3"/>
  <c r="T186" i="3"/>
  <c r="S186" i="3"/>
  <c r="R186" i="3"/>
  <c r="Z185" i="3"/>
  <c r="Y185" i="3"/>
  <c r="X185" i="3"/>
  <c r="W185" i="3"/>
  <c r="V185" i="3"/>
  <c r="U185" i="3"/>
  <c r="T185" i="3"/>
  <c r="S185" i="3"/>
  <c r="R185" i="3"/>
  <c r="Z184" i="3"/>
  <c r="Y184" i="3"/>
  <c r="X184" i="3"/>
  <c r="W184" i="3"/>
  <c r="V184" i="3"/>
  <c r="U184" i="3"/>
  <c r="T184" i="3"/>
  <c r="S184" i="3"/>
  <c r="R184" i="3"/>
  <c r="Z183" i="3"/>
  <c r="Y183" i="3"/>
  <c r="X183" i="3"/>
  <c r="W183" i="3"/>
  <c r="V183" i="3"/>
  <c r="U183" i="3"/>
  <c r="T183" i="3"/>
  <c r="S183" i="3"/>
  <c r="R183" i="3"/>
  <c r="Z182" i="3"/>
  <c r="Y182" i="3"/>
  <c r="X182" i="3"/>
  <c r="W182" i="3"/>
  <c r="V182" i="3"/>
  <c r="U182" i="3"/>
  <c r="T182" i="3"/>
  <c r="S182" i="3"/>
  <c r="R182" i="3"/>
  <c r="Z181" i="3"/>
  <c r="Y181" i="3"/>
  <c r="X181" i="3"/>
  <c r="W181" i="3"/>
  <c r="V181" i="3"/>
  <c r="U181" i="3"/>
  <c r="T181" i="3"/>
  <c r="S181" i="3"/>
  <c r="R181" i="3"/>
  <c r="Z180" i="3"/>
  <c r="Y180" i="3"/>
  <c r="X180" i="3"/>
  <c r="W180" i="3"/>
  <c r="V180" i="3"/>
  <c r="U180" i="3"/>
  <c r="T180" i="3"/>
  <c r="S180" i="3"/>
  <c r="R180" i="3"/>
  <c r="Z171" i="3"/>
  <c r="Y171" i="3"/>
  <c r="X171" i="3"/>
  <c r="W171" i="3"/>
  <c r="V171" i="3"/>
  <c r="U171" i="3"/>
  <c r="T171" i="3"/>
  <c r="S171" i="3"/>
  <c r="R171" i="3"/>
  <c r="Z170" i="3"/>
  <c r="Y170" i="3"/>
  <c r="X170" i="3"/>
  <c r="W170" i="3"/>
  <c r="V170" i="3"/>
  <c r="U170" i="3"/>
  <c r="T170" i="3"/>
  <c r="S170" i="3"/>
  <c r="R170" i="3"/>
  <c r="Z169" i="3"/>
  <c r="Y169" i="3"/>
  <c r="X169" i="3"/>
  <c r="W169" i="3"/>
  <c r="V169" i="3"/>
  <c r="U169" i="3"/>
  <c r="T169" i="3"/>
  <c r="S169" i="3"/>
  <c r="R169" i="3"/>
  <c r="Z168" i="3"/>
  <c r="Y168" i="3"/>
  <c r="X168" i="3"/>
  <c r="W168" i="3"/>
  <c r="V168" i="3"/>
  <c r="U168" i="3"/>
  <c r="T168" i="3"/>
  <c r="S168" i="3"/>
  <c r="R168" i="3"/>
  <c r="Z167" i="3"/>
  <c r="Y167" i="3"/>
  <c r="X167" i="3"/>
  <c r="W167" i="3"/>
  <c r="V167" i="3"/>
  <c r="U167" i="3"/>
  <c r="T167" i="3"/>
  <c r="S167" i="3"/>
  <c r="R167" i="3"/>
  <c r="Z166" i="3"/>
  <c r="Y166" i="3"/>
  <c r="X166" i="3"/>
  <c r="W166" i="3"/>
  <c r="V166" i="3"/>
  <c r="U166" i="3"/>
  <c r="T166" i="3"/>
  <c r="S166" i="3"/>
  <c r="R166" i="3"/>
  <c r="Z165" i="3"/>
  <c r="Y165" i="3"/>
  <c r="X165" i="3"/>
  <c r="W165" i="3"/>
  <c r="V165" i="3"/>
  <c r="U165" i="3"/>
  <c r="T165" i="3"/>
  <c r="S165" i="3"/>
  <c r="R165" i="3"/>
  <c r="Z164" i="3"/>
  <c r="Y164" i="3"/>
  <c r="X164" i="3"/>
  <c r="W164" i="3"/>
  <c r="V164" i="3"/>
  <c r="U164" i="3"/>
  <c r="T164" i="3"/>
  <c r="S164" i="3"/>
  <c r="R164" i="3"/>
  <c r="Z121" i="3"/>
  <c r="Y121" i="3"/>
  <c r="X121" i="3"/>
  <c r="W121" i="3"/>
  <c r="V121" i="3"/>
  <c r="U121" i="3"/>
  <c r="T121" i="3"/>
  <c r="S121" i="3"/>
  <c r="R121" i="3"/>
  <c r="Z117" i="3"/>
  <c r="Y117" i="3"/>
  <c r="X117" i="3"/>
  <c r="W117" i="3"/>
  <c r="V117" i="3"/>
  <c r="U117" i="3"/>
  <c r="T117" i="3"/>
  <c r="S117" i="3"/>
  <c r="R117" i="3"/>
  <c r="Z116" i="3"/>
  <c r="Y116" i="3"/>
  <c r="X116" i="3"/>
  <c r="W116" i="3"/>
  <c r="V116" i="3"/>
  <c r="U116" i="3"/>
  <c r="T116" i="3"/>
  <c r="S116" i="3"/>
  <c r="R116" i="3"/>
  <c r="Z115" i="3"/>
  <c r="Y115" i="3"/>
  <c r="X115" i="3"/>
  <c r="W115" i="3"/>
  <c r="V115" i="3"/>
  <c r="U115" i="3"/>
  <c r="T115" i="3"/>
  <c r="S115" i="3"/>
  <c r="R115" i="3"/>
  <c r="Z114" i="3"/>
  <c r="Y114" i="3"/>
  <c r="X114" i="3"/>
  <c r="W114" i="3"/>
  <c r="V114" i="3"/>
  <c r="U114" i="3"/>
  <c r="T114" i="3"/>
  <c r="S114" i="3"/>
  <c r="R114" i="3"/>
  <c r="Z113" i="3"/>
  <c r="Y113" i="3"/>
  <c r="X113" i="3"/>
  <c r="W113" i="3"/>
  <c r="V113" i="3"/>
  <c r="U113" i="3"/>
  <c r="T113" i="3"/>
  <c r="S113" i="3"/>
  <c r="R113" i="3"/>
  <c r="Z112" i="3"/>
  <c r="Y112" i="3"/>
  <c r="X112" i="3"/>
  <c r="W112" i="3"/>
  <c r="V112" i="3"/>
  <c r="U112" i="3"/>
  <c r="T112" i="3"/>
  <c r="S112" i="3"/>
  <c r="R112" i="3"/>
  <c r="Z111" i="3"/>
  <c r="Y111" i="3"/>
  <c r="X111" i="3"/>
  <c r="W111" i="3"/>
  <c r="V111" i="3"/>
  <c r="U111" i="3"/>
  <c r="T111" i="3"/>
  <c r="S111" i="3"/>
  <c r="R111" i="3"/>
  <c r="Z110" i="3"/>
  <c r="Y110" i="3"/>
  <c r="X110" i="3"/>
  <c r="W110" i="3"/>
  <c r="V110" i="3"/>
  <c r="U110" i="3"/>
  <c r="T110" i="3"/>
  <c r="S110" i="3"/>
  <c r="R110" i="3"/>
  <c r="Z109" i="3"/>
  <c r="Y109" i="3"/>
  <c r="X109" i="3"/>
  <c r="W109" i="3"/>
  <c r="V109" i="3"/>
  <c r="U109" i="3"/>
  <c r="T109" i="3"/>
  <c r="S109" i="3"/>
  <c r="R109" i="3"/>
  <c r="Z108" i="3"/>
  <c r="Y108" i="3"/>
  <c r="X108" i="3"/>
  <c r="W108" i="3"/>
  <c r="V108" i="3"/>
  <c r="U108" i="3"/>
  <c r="T108" i="3"/>
  <c r="S108" i="3"/>
  <c r="R108" i="3"/>
  <c r="Z103" i="3"/>
  <c r="Y103" i="3"/>
  <c r="X103" i="3"/>
  <c r="W103" i="3"/>
  <c r="V103" i="3"/>
  <c r="U103" i="3"/>
  <c r="T103" i="3"/>
  <c r="S103" i="3"/>
  <c r="R103" i="3"/>
  <c r="Z102" i="3"/>
  <c r="Y102" i="3"/>
  <c r="X102" i="3"/>
  <c r="W102" i="3"/>
  <c r="V102" i="3"/>
  <c r="U102" i="3"/>
  <c r="T102" i="3"/>
  <c r="S102" i="3"/>
  <c r="R102" i="3"/>
  <c r="Z101" i="3"/>
  <c r="Y101" i="3"/>
  <c r="X101" i="3"/>
  <c r="W101" i="3"/>
  <c r="V101" i="3"/>
  <c r="U101" i="3"/>
  <c r="T101" i="3"/>
  <c r="S101" i="3"/>
  <c r="R101" i="3"/>
  <c r="Z100" i="3"/>
  <c r="Y100" i="3"/>
  <c r="X100" i="3"/>
  <c r="W100" i="3"/>
  <c r="V100" i="3"/>
  <c r="U100" i="3"/>
  <c r="T100" i="3"/>
  <c r="S100" i="3"/>
  <c r="R100" i="3"/>
  <c r="Z99" i="3"/>
  <c r="Y99" i="3"/>
  <c r="X99" i="3"/>
  <c r="W99" i="3"/>
  <c r="V99" i="3"/>
  <c r="U99" i="3"/>
  <c r="T99" i="3"/>
  <c r="S99" i="3"/>
  <c r="R99" i="3"/>
  <c r="Z98" i="3"/>
  <c r="Y98" i="3"/>
  <c r="X98" i="3"/>
  <c r="W98" i="3"/>
  <c r="V98" i="3"/>
  <c r="U98" i="3"/>
  <c r="T98" i="3"/>
  <c r="S98" i="3"/>
  <c r="R98" i="3"/>
  <c r="Z87" i="3"/>
  <c r="Y87" i="3"/>
  <c r="X87" i="3"/>
  <c r="W87" i="3"/>
  <c r="V87" i="3"/>
  <c r="U87" i="3"/>
  <c r="T87" i="3"/>
  <c r="S87" i="3"/>
  <c r="R87" i="3"/>
  <c r="Z86" i="3"/>
  <c r="Y86" i="3"/>
  <c r="X86" i="3"/>
  <c r="W86" i="3"/>
  <c r="V86" i="3"/>
  <c r="U86" i="3"/>
  <c r="T86" i="3"/>
  <c r="S86" i="3"/>
  <c r="R86" i="3"/>
  <c r="Z85" i="3"/>
  <c r="Y85" i="3"/>
  <c r="X85" i="3"/>
  <c r="W85" i="3"/>
  <c r="V85" i="3"/>
  <c r="U85" i="3"/>
  <c r="T85" i="3"/>
  <c r="S85" i="3"/>
  <c r="R85" i="3"/>
  <c r="Z84" i="3"/>
  <c r="Y84" i="3"/>
  <c r="X84" i="3"/>
  <c r="W84" i="3"/>
  <c r="V84" i="3"/>
  <c r="U84" i="3"/>
  <c r="T84" i="3"/>
  <c r="S84" i="3"/>
  <c r="R84" i="3"/>
  <c r="Z83" i="3"/>
  <c r="Y83" i="3"/>
  <c r="X83" i="3"/>
  <c r="W83" i="3"/>
  <c r="V83" i="3"/>
  <c r="U83" i="3"/>
  <c r="T83" i="3"/>
  <c r="S83" i="3"/>
  <c r="R83" i="3"/>
  <c r="Z82" i="3"/>
  <c r="Y82" i="3"/>
  <c r="X82" i="3"/>
  <c r="W82" i="3"/>
  <c r="V82" i="3"/>
  <c r="U82" i="3"/>
  <c r="T82" i="3"/>
  <c r="S82" i="3"/>
  <c r="R82" i="3"/>
  <c r="Z71" i="3"/>
  <c r="Y71" i="3"/>
  <c r="X71" i="3"/>
  <c r="W71" i="3"/>
  <c r="V71" i="3"/>
  <c r="U71" i="3"/>
  <c r="T71" i="3"/>
  <c r="S71" i="3"/>
  <c r="R71" i="3"/>
  <c r="Z70" i="3"/>
  <c r="Y70" i="3"/>
  <c r="X70" i="3"/>
  <c r="W70" i="3"/>
  <c r="V70" i="3"/>
  <c r="U70" i="3"/>
  <c r="T70" i="3"/>
  <c r="S70" i="3"/>
  <c r="R70" i="3"/>
  <c r="Z179" i="3"/>
  <c r="Y179" i="3"/>
  <c r="X179" i="3"/>
  <c r="W179" i="3"/>
  <c r="V179" i="3"/>
  <c r="U179" i="3"/>
  <c r="T179" i="3"/>
  <c r="S179" i="3"/>
  <c r="R179" i="3"/>
  <c r="Z178" i="3"/>
  <c r="Y178" i="3"/>
  <c r="X178" i="3"/>
  <c r="W178" i="3"/>
  <c r="V178" i="3"/>
  <c r="U178" i="3"/>
  <c r="T178" i="3"/>
  <c r="S178" i="3"/>
  <c r="R178" i="3"/>
  <c r="Z177" i="3"/>
  <c r="Y177" i="3"/>
  <c r="X177" i="3"/>
  <c r="W177" i="3"/>
  <c r="V177" i="3"/>
  <c r="U177" i="3"/>
  <c r="T177" i="3"/>
  <c r="S177" i="3"/>
  <c r="R177" i="3"/>
  <c r="Z176" i="3"/>
  <c r="Y176" i="3"/>
  <c r="X176" i="3"/>
  <c r="W176" i="3"/>
  <c r="V176" i="3"/>
  <c r="U176" i="3"/>
  <c r="T176" i="3"/>
  <c r="S176" i="3"/>
  <c r="R176" i="3"/>
  <c r="Z175" i="3"/>
  <c r="Y175" i="3"/>
  <c r="X175" i="3"/>
  <c r="W175" i="3"/>
  <c r="V175" i="3"/>
  <c r="U175" i="3"/>
  <c r="T175" i="3"/>
  <c r="S175" i="3"/>
  <c r="R175" i="3"/>
  <c r="Z174" i="3"/>
  <c r="Y174" i="3"/>
  <c r="X174" i="3"/>
  <c r="W174" i="3"/>
  <c r="V174" i="3"/>
  <c r="U174" i="3"/>
  <c r="T174" i="3"/>
  <c r="S174" i="3"/>
  <c r="R174" i="3"/>
  <c r="Z173" i="3"/>
  <c r="Y173" i="3"/>
  <c r="X173" i="3"/>
  <c r="W173" i="3"/>
  <c r="V173" i="3"/>
  <c r="U173" i="3"/>
  <c r="T173" i="3"/>
  <c r="S173" i="3"/>
  <c r="R173" i="3"/>
  <c r="Z172" i="3"/>
  <c r="Y172" i="3"/>
  <c r="X172" i="3"/>
  <c r="W172" i="3"/>
  <c r="V172" i="3"/>
  <c r="U172" i="3"/>
  <c r="T172" i="3"/>
  <c r="S172" i="3"/>
  <c r="R172" i="3"/>
  <c r="Z163" i="3"/>
  <c r="Y163" i="3"/>
  <c r="X163" i="3"/>
  <c r="W163" i="3"/>
  <c r="V163" i="3"/>
  <c r="U163" i="3"/>
  <c r="T163" i="3"/>
  <c r="S163" i="3"/>
  <c r="R163" i="3"/>
  <c r="Z162" i="3"/>
  <c r="Y162" i="3"/>
  <c r="X162" i="3"/>
  <c r="W162" i="3"/>
  <c r="V162" i="3"/>
  <c r="U162" i="3"/>
  <c r="T162" i="3"/>
  <c r="S162" i="3"/>
  <c r="R162" i="3"/>
  <c r="Z161" i="3"/>
  <c r="Y161" i="3"/>
  <c r="X161" i="3"/>
  <c r="W161" i="3"/>
  <c r="V161" i="3"/>
  <c r="U161" i="3"/>
  <c r="T161" i="3"/>
  <c r="S161" i="3"/>
  <c r="R161" i="3"/>
  <c r="Z160" i="3"/>
  <c r="Y160" i="3"/>
  <c r="X160" i="3"/>
  <c r="W160" i="3"/>
  <c r="V160" i="3"/>
  <c r="U160" i="3"/>
  <c r="T160" i="3"/>
  <c r="S160" i="3"/>
  <c r="R160" i="3"/>
  <c r="Z159" i="3"/>
  <c r="Y159" i="3"/>
  <c r="X159" i="3"/>
  <c r="W159" i="3"/>
  <c r="V159" i="3"/>
  <c r="U159" i="3"/>
  <c r="T159" i="3"/>
  <c r="S159" i="3"/>
  <c r="R159" i="3"/>
  <c r="Z158" i="3"/>
  <c r="Y158" i="3"/>
  <c r="X158" i="3"/>
  <c r="W158" i="3"/>
  <c r="V158" i="3"/>
  <c r="U158" i="3"/>
  <c r="T158" i="3"/>
  <c r="S158" i="3"/>
  <c r="R158" i="3"/>
  <c r="Z157" i="3"/>
  <c r="Y157" i="3"/>
  <c r="X157" i="3"/>
  <c r="W157" i="3"/>
  <c r="V157" i="3"/>
  <c r="U157" i="3"/>
  <c r="T157" i="3"/>
  <c r="S157" i="3"/>
  <c r="R157" i="3"/>
  <c r="Z156" i="3"/>
  <c r="Y156" i="3"/>
  <c r="X156" i="3"/>
  <c r="W156" i="3"/>
  <c r="V156" i="3"/>
  <c r="U156" i="3"/>
  <c r="T156" i="3"/>
  <c r="S156" i="3"/>
  <c r="R156" i="3"/>
  <c r="Z107" i="3"/>
  <c r="Y107" i="3"/>
  <c r="X107" i="3"/>
  <c r="W107" i="3"/>
  <c r="V107" i="3"/>
  <c r="U107" i="3"/>
  <c r="T107" i="3"/>
  <c r="S107" i="3"/>
  <c r="R107" i="3"/>
  <c r="Z106" i="3"/>
  <c r="Y106" i="3"/>
  <c r="X106" i="3"/>
  <c r="W106" i="3"/>
  <c r="V106" i="3"/>
  <c r="U106" i="3"/>
  <c r="T106" i="3"/>
  <c r="S106" i="3"/>
  <c r="R106" i="3"/>
  <c r="Z105" i="3"/>
  <c r="Y105" i="3"/>
  <c r="X105" i="3"/>
  <c r="W105" i="3"/>
  <c r="V105" i="3"/>
  <c r="U105" i="3"/>
  <c r="T105" i="3"/>
  <c r="S105" i="3"/>
  <c r="R105" i="3"/>
  <c r="Z104" i="3"/>
  <c r="Y104" i="3"/>
  <c r="X104" i="3"/>
  <c r="W104" i="3"/>
  <c r="V104" i="3"/>
  <c r="U104" i="3"/>
  <c r="T104" i="3"/>
  <c r="S104" i="3"/>
  <c r="R104" i="3"/>
  <c r="Z97" i="3"/>
  <c r="Y97" i="3"/>
  <c r="X97" i="3"/>
  <c r="W97" i="3"/>
  <c r="V97" i="3"/>
  <c r="U97" i="3"/>
  <c r="T97" i="3"/>
  <c r="S97" i="3"/>
  <c r="R97" i="3"/>
  <c r="Z96" i="3"/>
  <c r="Y96" i="3"/>
  <c r="X96" i="3"/>
  <c r="W96" i="3"/>
  <c r="V96" i="3"/>
  <c r="U96" i="3"/>
  <c r="T96" i="3"/>
  <c r="S96" i="3"/>
  <c r="R96" i="3"/>
  <c r="Z95" i="3"/>
  <c r="Y95" i="3"/>
  <c r="X95" i="3"/>
  <c r="W95" i="3"/>
  <c r="V95" i="3"/>
  <c r="U95" i="3"/>
  <c r="T95" i="3"/>
  <c r="S95" i="3"/>
  <c r="R95" i="3"/>
  <c r="Z94" i="3"/>
  <c r="Y94" i="3"/>
  <c r="X94" i="3"/>
  <c r="W94" i="3"/>
  <c r="V94" i="3"/>
  <c r="U94" i="3"/>
  <c r="T94" i="3"/>
  <c r="S94" i="3"/>
  <c r="R94" i="3"/>
  <c r="Z93" i="3"/>
  <c r="Y93" i="3"/>
  <c r="X93" i="3"/>
  <c r="W93" i="3"/>
  <c r="V93" i="3"/>
  <c r="U93" i="3"/>
  <c r="T93" i="3"/>
  <c r="S93" i="3"/>
  <c r="R93" i="3"/>
  <c r="Z92" i="3"/>
  <c r="Y92" i="3"/>
  <c r="X92" i="3"/>
  <c r="W92" i="3"/>
  <c r="V92" i="3"/>
  <c r="U92" i="3"/>
  <c r="T92" i="3"/>
  <c r="S92" i="3"/>
  <c r="R92" i="3"/>
  <c r="Z91" i="3"/>
  <c r="Y91" i="3"/>
  <c r="X91" i="3"/>
  <c r="W91" i="3"/>
  <c r="V91" i="3"/>
  <c r="U91" i="3"/>
  <c r="T91" i="3"/>
  <c r="S91" i="3"/>
  <c r="R91" i="3"/>
  <c r="Z90" i="3"/>
  <c r="Y90" i="3"/>
  <c r="X90" i="3"/>
  <c r="W90" i="3"/>
  <c r="V90" i="3"/>
  <c r="U90" i="3"/>
  <c r="T90" i="3"/>
  <c r="S90" i="3"/>
  <c r="R90" i="3"/>
  <c r="Z89" i="3"/>
  <c r="Y89" i="3"/>
  <c r="X89" i="3"/>
  <c r="W89" i="3"/>
  <c r="V89" i="3"/>
  <c r="U89" i="3"/>
  <c r="T89" i="3"/>
  <c r="S89" i="3"/>
  <c r="R89" i="3"/>
  <c r="Z88" i="3"/>
  <c r="Y88" i="3"/>
  <c r="X88" i="3"/>
  <c r="W88" i="3"/>
  <c r="V88" i="3"/>
  <c r="U88" i="3"/>
  <c r="T88" i="3"/>
  <c r="S88" i="3"/>
  <c r="R88" i="3"/>
  <c r="Z81" i="3"/>
  <c r="Y81" i="3"/>
  <c r="X81" i="3"/>
  <c r="W81" i="3"/>
  <c r="V81" i="3"/>
  <c r="U81" i="3"/>
  <c r="T81" i="3"/>
  <c r="S81" i="3"/>
  <c r="R81" i="3"/>
  <c r="Z80" i="3"/>
  <c r="Y80" i="3"/>
  <c r="X80" i="3"/>
  <c r="W80" i="3"/>
  <c r="V80" i="3"/>
  <c r="U80" i="3"/>
  <c r="T80" i="3"/>
  <c r="S80" i="3"/>
  <c r="R80" i="3"/>
  <c r="Z79" i="3"/>
  <c r="Y79" i="3"/>
  <c r="X79" i="3"/>
  <c r="W79" i="3"/>
  <c r="V79" i="3"/>
  <c r="U79" i="3"/>
  <c r="T79" i="3"/>
  <c r="S79" i="3"/>
  <c r="R79" i="3"/>
  <c r="Z78" i="3"/>
  <c r="Y78" i="3"/>
  <c r="X78" i="3"/>
  <c r="W78" i="3"/>
  <c r="V78" i="3"/>
  <c r="U78" i="3"/>
  <c r="T78" i="3"/>
  <c r="S78" i="3"/>
  <c r="R78" i="3"/>
  <c r="Z77" i="3"/>
  <c r="Y77" i="3"/>
  <c r="X77" i="3"/>
  <c r="W77" i="3"/>
  <c r="V77" i="3"/>
  <c r="U77" i="3"/>
  <c r="T77" i="3"/>
  <c r="S77" i="3"/>
  <c r="R77" i="3"/>
  <c r="Z76" i="3"/>
  <c r="Y76" i="3"/>
  <c r="X76" i="3"/>
  <c r="W76" i="3"/>
  <c r="V76" i="3"/>
  <c r="U76" i="3"/>
  <c r="T76" i="3"/>
  <c r="S76" i="3"/>
  <c r="R76" i="3"/>
  <c r="Z75" i="3"/>
  <c r="Y75" i="3"/>
  <c r="X75" i="3"/>
  <c r="W75" i="3"/>
  <c r="V75" i="3"/>
  <c r="U75" i="3"/>
  <c r="T75" i="3"/>
  <c r="S75" i="3"/>
  <c r="R75" i="3"/>
  <c r="Z74" i="3"/>
  <c r="Y74" i="3"/>
  <c r="X74" i="3"/>
  <c r="W74" i="3"/>
  <c r="V74" i="3"/>
  <c r="U74" i="3"/>
  <c r="T74" i="3"/>
  <c r="S74" i="3"/>
  <c r="R74" i="3"/>
  <c r="Z73" i="3"/>
  <c r="Y73" i="3"/>
  <c r="X73" i="3"/>
  <c r="W73" i="3"/>
  <c r="V73" i="3"/>
  <c r="U73" i="3"/>
  <c r="T73" i="3"/>
  <c r="S73" i="3"/>
  <c r="R73" i="3"/>
  <c r="Z72" i="3"/>
  <c r="Y72" i="3"/>
  <c r="X72" i="3"/>
  <c r="W72" i="3"/>
  <c r="V72" i="3"/>
  <c r="U72" i="3"/>
  <c r="T72" i="3"/>
  <c r="S72" i="3"/>
  <c r="R72" i="3"/>
  <c r="Z69" i="3"/>
  <c r="Y69" i="3"/>
  <c r="X69" i="3"/>
  <c r="W69" i="3"/>
  <c r="V69" i="3"/>
  <c r="U69" i="3"/>
  <c r="T69" i="3"/>
  <c r="S69" i="3"/>
  <c r="R69" i="3"/>
  <c r="Z155" i="3"/>
  <c r="Y155" i="3"/>
  <c r="X155" i="3"/>
  <c r="W155" i="3"/>
  <c r="V155" i="3"/>
  <c r="U155" i="3"/>
  <c r="T155" i="3"/>
  <c r="S155" i="3"/>
  <c r="R155" i="3"/>
  <c r="Z154" i="3"/>
  <c r="Y154" i="3"/>
  <c r="X154" i="3"/>
  <c r="W154" i="3"/>
  <c r="V154" i="3"/>
  <c r="U154" i="3"/>
  <c r="T154" i="3"/>
  <c r="S154" i="3"/>
  <c r="R154" i="3"/>
  <c r="Z137" i="3"/>
  <c r="Y137" i="3"/>
  <c r="X137" i="3"/>
  <c r="W137" i="3"/>
  <c r="V137" i="3"/>
  <c r="U137" i="3"/>
  <c r="T137" i="3"/>
  <c r="S137" i="3"/>
  <c r="R137" i="3"/>
  <c r="Z136" i="3"/>
  <c r="Y136" i="3"/>
  <c r="X136" i="3"/>
  <c r="W136" i="3"/>
  <c r="V136" i="3"/>
  <c r="U136" i="3"/>
  <c r="T136" i="3"/>
  <c r="S136" i="3"/>
  <c r="R136" i="3"/>
  <c r="Z135" i="3"/>
  <c r="Y135" i="3"/>
  <c r="X135" i="3"/>
  <c r="W135" i="3"/>
  <c r="V135" i="3"/>
  <c r="U135" i="3"/>
  <c r="T135" i="3"/>
  <c r="S135" i="3"/>
  <c r="R135" i="3"/>
  <c r="Z134" i="3"/>
  <c r="Y134" i="3"/>
  <c r="X134" i="3"/>
  <c r="W134" i="3"/>
  <c r="V134" i="3"/>
  <c r="U134" i="3"/>
  <c r="T134" i="3"/>
  <c r="S134" i="3"/>
  <c r="R134" i="3"/>
  <c r="Z133" i="3"/>
  <c r="Y133" i="3"/>
  <c r="X133" i="3"/>
  <c r="W133" i="3"/>
  <c r="V133" i="3"/>
  <c r="U133" i="3"/>
  <c r="T133" i="3"/>
  <c r="S133" i="3"/>
  <c r="R133" i="3"/>
  <c r="Z132" i="3"/>
  <c r="Y132" i="3"/>
  <c r="X132" i="3"/>
  <c r="W132" i="3"/>
  <c r="V132" i="3"/>
  <c r="U132" i="3"/>
  <c r="T132" i="3"/>
  <c r="S132" i="3"/>
  <c r="R132" i="3"/>
  <c r="Z131" i="3"/>
  <c r="Y131" i="3"/>
  <c r="X131" i="3"/>
  <c r="W131" i="3"/>
  <c r="V131" i="3"/>
  <c r="U131" i="3"/>
  <c r="T131" i="3"/>
  <c r="S131" i="3"/>
  <c r="R131" i="3"/>
  <c r="Z130" i="3"/>
  <c r="Y130" i="3"/>
  <c r="X130" i="3"/>
  <c r="W130" i="3"/>
  <c r="V130" i="3"/>
  <c r="U130" i="3"/>
  <c r="T130" i="3"/>
  <c r="S130" i="3"/>
  <c r="R130" i="3"/>
  <c r="Z129" i="3"/>
  <c r="Y129" i="3"/>
  <c r="X129" i="3"/>
  <c r="W129" i="3"/>
  <c r="V129" i="3"/>
  <c r="U129" i="3"/>
  <c r="T129" i="3"/>
  <c r="S129" i="3"/>
  <c r="R129" i="3"/>
  <c r="Z128" i="3"/>
  <c r="Y128" i="3"/>
  <c r="X128" i="3"/>
  <c r="W128" i="3"/>
  <c r="V128" i="3"/>
  <c r="U128" i="3"/>
  <c r="T128" i="3"/>
  <c r="S128" i="3"/>
  <c r="R128" i="3"/>
  <c r="Z127" i="3"/>
  <c r="Y127" i="3"/>
  <c r="X127" i="3"/>
  <c r="W127" i="3"/>
  <c r="V127" i="3"/>
  <c r="U127" i="3"/>
  <c r="T127" i="3"/>
  <c r="S127" i="3"/>
  <c r="R127" i="3"/>
  <c r="Z126" i="3"/>
  <c r="Y126" i="3"/>
  <c r="X126" i="3"/>
  <c r="W126" i="3"/>
  <c r="V126" i="3"/>
  <c r="U126" i="3"/>
  <c r="T126" i="3"/>
  <c r="S126" i="3"/>
  <c r="R126" i="3"/>
  <c r="Z125" i="3"/>
  <c r="Y125" i="3"/>
  <c r="X125" i="3"/>
  <c r="W125" i="3"/>
  <c r="V125" i="3"/>
  <c r="U125" i="3"/>
  <c r="T125" i="3"/>
  <c r="S125" i="3"/>
  <c r="R125" i="3"/>
  <c r="Z124" i="3"/>
  <c r="Y124" i="3"/>
  <c r="X124" i="3"/>
  <c r="W124" i="3"/>
  <c r="V124" i="3"/>
  <c r="U124" i="3"/>
  <c r="T124" i="3"/>
  <c r="S124" i="3"/>
  <c r="R124" i="3"/>
  <c r="Z123" i="3"/>
  <c r="Y123" i="3"/>
  <c r="X123" i="3"/>
  <c r="W123" i="3"/>
  <c r="V123" i="3"/>
  <c r="U123" i="3"/>
  <c r="T123" i="3"/>
  <c r="S123" i="3"/>
  <c r="R123" i="3"/>
  <c r="Z122" i="3"/>
  <c r="Y122" i="3"/>
  <c r="X122" i="3"/>
  <c r="W122" i="3"/>
  <c r="V122" i="3"/>
  <c r="U122" i="3"/>
  <c r="T122" i="3"/>
  <c r="S122" i="3"/>
  <c r="R122" i="3"/>
  <c r="Z65" i="3"/>
  <c r="Y65" i="3"/>
  <c r="X65" i="3"/>
  <c r="W65" i="3"/>
  <c r="V65" i="3"/>
  <c r="U65" i="3"/>
  <c r="T65" i="3"/>
  <c r="S65" i="3"/>
  <c r="R65" i="3"/>
  <c r="Z64" i="3"/>
  <c r="Y64" i="3"/>
  <c r="X64" i="3"/>
  <c r="W64" i="3"/>
  <c r="V64" i="3"/>
  <c r="U64" i="3"/>
  <c r="T64" i="3"/>
  <c r="S64" i="3"/>
  <c r="R64" i="3"/>
  <c r="Z63" i="3"/>
  <c r="Y63" i="3"/>
  <c r="X63" i="3"/>
  <c r="W63" i="3"/>
  <c r="V63" i="3"/>
  <c r="U63" i="3"/>
  <c r="T63" i="3"/>
  <c r="S63" i="3"/>
  <c r="R63" i="3"/>
  <c r="Z62" i="3"/>
  <c r="Y62" i="3"/>
  <c r="X62" i="3"/>
  <c r="W62" i="3"/>
  <c r="V62" i="3"/>
  <c r="U62" i="3"/>
  <c r="T62" i="3"/>
  <c r="S62" i="3"/>
  <c r="R62" i="3"/>
  <c r="Z61" i="3"/>
  <c r="Y61" i="3"/>
  <c r="X61" i="3"/>
  <c r="W61" i="3"/>
  <c r="V61" i="3"/>
  <c r="U61" i="3"/>
  <c r="T61" i="3"/>
  <c r="S61" i="3"/>
  <c r="R61" i="3"/>
  <c r="Z44" i="3"/>
  <c r="Y44" i="3"/>
  <c r="X44" i="3"/>
  <c r="W44" i="3"/>
  <c r="V44" i="3"/>
  <c r="U44" i="3"/>
  <c r="T44" i="3"/>
  <c r="S44" i="3"/>
  <c r="R44" i="3"/>
  <c r="Z43" i="3"/>
  <c r="Y43" i="3"/>
  <c r="X43" i="3"/>
  <c r="W43" i="3"/>
  <c r="V43" i="3"/>
  <c r="U43" i="3"/>
  <c r="T43" i="3"/>
  <c r="S43" i="3"/>
  <c r="R43" i="3"/>
  <c r="Z42" i="3"/>
  <c r="Y42" i="3"/>
  <c r="X42" i="3"/>
  <c r="W42" i="3"/>
  <c r="V42" i="3"/>
  <c r="U42" i="3"/>
  <c r="T42" i="3"/>
  <c r="S42" i="3"/>
  <c r="R42" i="3"/>
  <c r="Z41" i="3"/>
  <c r="Y41" i="3"/>
  <c r="X41" i="3"/>
  <c r="W41" i="3"/>
  <c r="V41" i="3"/>
  <c r="U41" i="3"/>
  <c r="T41" i="3"/>
  <c r="S41" i="3"/>
  <c r="R41" i="3"/>
  <c r="Z40" i="3"/>
  <c r="Y40" i="3"/>
  <c r="X40" i="3"/>
  <c r="W40" i="3"/>
  <c r="V40" i="3"/>
  <c r="U40" i="3"/>
  <c r="T40" i="3"/>
  <c r="S40" i="3"/>
  <c r="R40" i="3"/>
  <c r="Z38" i="3"/>
  <c r="Y38" i="3"/>
  <c r="X38" i="3"/>
  <c r="W38" i="3"/>
  <c r="V38" i="3"/>
  <c r="U38" i="3"/>
  <c r="T38" i="3"/>
  <c r="S38" i="3"/>
  <c r="R38" i="3"/>
  <c r="Z37" i="3"/>
  <c r="Y37" i="3"/>
  <c r="X37" i="3"/>
  <c r="W37" i="3"/>
  <c r="V37" i="3"/>
  <c r="U37" i="3"/>
  <c r="T37" i="3"/>
  <c r="S37" i="3"/>
  <c r="R37" i="3"/>
  <c r="Z36" i="3"/>
  <c r="Y36" i="3"/>
  <c r="X36" i="3"/>
  <c r="W36" i="3"/>
  <c r="V36" i="3"/>
  <c r="U36" i="3"/>
  <c r="T36" i="3"/>
  <c r="S36" i="3"/>
  <c r="R36" i="3"/>
  <c r="Z35" i="3"/>
  <c r="Y35" i="3"/>
  <c r="X35" i="3"/>
  <c r="W35" i="3"/>
  <c r="V35" i="3"/>
  <c r="U35" i="3"/>
  <c r="T35" i="3"/>
  <c r="S35" i="3"/>
  <c r="R35" i="3"/>
  <c r="Z34" i="3"/>
  <c r="Y34" i="3"/>
  <c r="X34" i="3"/>
  <c r="W34" i="3"/>
  <c r="V34" i="3"/>
  <c r="U34" i="3"/>
  <c r="T34" i="3"/>
  <c r="S34" i="3"/>
  <c r="R34" i="3"/>
  <c r="Z17" i="3"/>
  <c r="Y17" i="3"/>
  <c r="X17" i="3"/>
  <c r="W17" i="3"/>
  <c r="V17" i="3"/>
  <c r="U17" i="3"/>
  <c r="T17" i="3"/>
  <c r="S17" i="3"/>
  <c r="R17" i="3"/>
  <c r="Z16" i="3"/>
  <c r="Y16" i="3"/>
  <c r="X16" i="3"/>
  <c r="W16" i="3"/>
  <c r="V16" i="3"/>
  <c r="U16" i="3"/>
  <c r="T16" i="3"/>
  <c r="S16" i="3"/>
  <c r="R16" i="3"/>
  <c r="Z15" i="3"/>
  <c r="Y15" i="3"/>
  <c r="X15" i="3"/>
  <c r="W15" i="3"/>
  <c r="V15" i="3"/>
  <c r="U15" i="3"/>
  <c r="T15" i="3"/>
  <c r="S15" i="3"/>
  <c r="R15" i="3"/>
  <c r="Z14" i="3"/>
  <c r="Y14" i="3"/>
  <c r="X14" i="3"/>
  <c r="W14" i="3"/>
  <c r="V14" i="3"/>
  <c r="U14" i="3"/>
  <c r="T14" i="3"/>
  <c r="S14" i="3"/>
  <c r="R14" i="3"/>
  <c r="Z153" i="3"/>
  <c r="Y153" i="3"/>
  <c r="X153" i="3"/>
  <c r="W153" i="3"/>
  <c r="V153" i="3"/>
  <c r="U153" i="3"/>
  <c r="T153" i="3"/>
  <c r="S153" i="3"/>
  <c r="R153" i="3"/>
  <c r="Z152" i="3"/>
  <c r="Y152" i="3"/>
  <c r="X152" i="3"/>
  <c r="W152" i="3"/>
  <c r="V152" i="3"/>
  <c r="U152" i="3"/>
  <c r="T152" i="3"/>
  <c r="S152" i="3"/>
  <c r="R152" i="3"/>
  <c r="Z151" i="3"/>
  <c r="Y151" i="3"/>
  <c r="X151" i="3"/>
  <c r="W151" i="3"/>
  <c r="V151" i="3"/>
  <c r="U151" i="3"/>
  <c r="T151" i="3"/>
  <c r="S151" i="3"/>
  <c r="R151" i="3"/>
  <c r="Z150" i="3"/>
  <c r="Y150" i="3"/>
  <c r="X150" i="3"/>
  <c r="W150" i="3"/>
  <c r="V150" i="3"/>
  <c r="U150" i="3"/>
  <c r="T150" i="3"/>
  <c r="S150" i="3"/>
  <c r="R150" i="3"/>
  <c r="Z149" i="3"/>
  <c r="Y149" i="3"/>
  <c r="X149" i="3"/>
  <c r="W149" i="3"/>
  <c r="V149" i="3"/>
  <c r="U149" i="3"/>
  <c r="T149" i="3"/>
  <c r="S149" i="3"/>
  <c r="R149" i="3"/>
  <c r="Z148" i="3"/>
  <c r="Y148" i="3"/>
  <c r="X148" i="3"/>
  <c r="W148" i="3"/>
  <c r="V148" i="3"/>
  <c r="U148" i="3"/>
  <c r="T148" i="3"/>
  <c r="S148" i="3"/>
  <c r="R148" i="3"/>
  <c r="Z147" i="3"/>
  <c r="Y147" i="3"/>
  <c r="X147" i="3"/>
  <c r="W147" i="3"/>
  <c r="V147" i="3"/>
  <c r="U147" i="3"/>
  <c r="T147" i="3"/>
  <c r="S147" i="3"/>
  <c r="R147" i="3"/>
  <c r="Z146" i="3"/>
  <c r="Y146" i="3"/>
  <c r="X146" i="3"/>
  <c r="W146" i="3"/>
  <c r="V146" i="3"/>
  <c r="U146" i="3"/>
  <c r="T146" i="3"/>
  <c r="S146" i="3"/>
  <c r="R146" i="3"/>
  <c r="Z145" i="3"/>
  <c r="Y145" i="3"/>
  <c r="X145" i="3"/>
  <c r="W145" i="3"/>
  <c r="V145" i="3"/>
  <c r="U145" i="3"/>
  <c r="T145" i="3"/>
  <c r="S145" i="3"/>
  <c r="R145" i="3"/>
  <c r="Z144" i="3"/>
  <c r="Y144" i="3"/>
  <c r="X144" i="3"/>
  <c r="W144" i="3"/>
  <c r="V144" i="3"/>
  <c r="U144" i="3"/>
  <c r="T144" i="3"/>
  <c r="S144" i="3"/>
  <c r="R144" i="3"/>
  <c r="Z143" i="3"/>
  <c r="Y143" i="3"/>
  <c r="X143" i="3"/>
  <c r="W143" i="3"/>
  <c r="V143" i="3"/>
  <c r="U143" i="3"/>
  <c r="T143" i="3"/>
  <c r="S143" i="3"/>
  <c r="R143" i="3"/>
  <c r="Z142" i="3"/>
  <c r="Y142" i="3"/>
  <c r="X142" i="3"/>
  <c r="W142" i="3"/>
  <c r="V142" i="3"/>
  <c r="U142" i="3"/>
  <c r="T142" i="3"/>
  <c r="S142" i="3"/>
  <c r="R142" i="3"/>
  <c r="Z141" i="3"/>
  <c r="Y141" i="3"/>
  <c r="X141" i="3"/>
  <c r="W141" i="3"/>
  <c r="V141" i="3"/>
  <c r="U141" i="3"/>
  <c r="T141" i="3"/>
  <c r="S141" i="3"/>
  <c r="R141" i="3"/>
  <c r="Z140" i="3"/>
  <c r="Y140" i="3"/>
  <c r="X140" i="3"/>
  <c r="W140" i="3"/>
  <c r="V140" i="3"/>
  <c r="U140" i="3"/>
  <c r="T140" i="3"/>
  <c r="S140" i="3"/>
  <c r="R140" i="3"/>
  <c r="Z139" i="3"/>
  <c r="Y139" i="3"/>
  <c r="X139" i="3"/>
  <c r="W139" i="3"/>
  <c r="V139" i="3"/>
  <c r="U139" i="3"/>
  <c r="T139" i="3"/>
  <c r="S139" i="3"/>
  <c r="R139" i="3"/>
  <c r="Z138" i="3"/>
  <c r="Y138" i="3"/>
  <c r="X138" i="3"/>
  <c r="W138" i="3"/>
  <c r="V138" i="3"/>
  <c r="U138" i="3"/>
  <c r="T138" i="3"/>
  <c r="S138" i="3"/>
  <c r="R138" i="3"/>
  <c r="Z67" i="3"/>
  <c r="Y67" i="3"/>
  <c r="X67" i="3"/>
  <c r="W67" i="3"/>
  <c r="V67" i="3"/>
  <c r="U67" i="3"/>
  <c r="T67" i="3"/>
  <c r="S67" i="3"/>
  <c r="R67" i="3"/>
  <c r="Z49" i="3"/>
  <c r="Y49" i="3"/>
  <c r="X49" i="3"/>
  <c r="W49" i="3"/>
  <c r="V49" i="3"/>
  <c r="U49" i="3"/>
  <c r="T49" i="3"/>
  <c r="S49" i="3"/>
  <c r="R49" i="3"/>
  <c r="Z48" i="3"/>
  <c r="Y48" i="3"/>
  <c r="X48" i="3"/>
  <c r="W48" i="3"/>
  <c r="V48" i="3"/>
  <c r="U48" i="3"/>
  <c r="T48" i="3"/>
  <c r="S48" i="3"/>
  <c r="R48" i="3"/>
  <c r="Z47" i="3"/>
  <c r="Y47" i="3"/>
  <c r="X47" i="3"/>
  <c r="W47" i="3"/>
  <c r="V47" i="3"/>
  <c r="U47" i="3"/>
  <c r="T47" i="3"/>
  <c r="S47" i="3"/>
  <c r="R47" i="3"/>
  <c r="Z46" i="3"/>
  <c r="Y46" i="3"/>
  <c r="X46" i="3"/>
  <c r="W46" i="3"/>
  <c r="V46" i="3"/>
  <c r="U46" i="3"/>
  <c r="T46" i="3"/>
  <c r="S46" i="3"/>
  <c r="R46" i="3"/>
  <c r="Z45" i="3"/>
  <c r="Y45" i="3"/>
  <c r="X45" i="3"/>
  <c r="W45" i="3"/>
  <c r="V45" i="3"/>
  <c r="U45" i="3"/>
  <c r="T45" i="3"/>
  <c r="S45" i="3"/>
  <c r="R45" i="3"/>
  <c r="Z39" i="3"/>
  <c r="Y39" i="3"/>
  <c r="X39" i="3"/>
  <c r="W39" i="3"/>
  <c r="V39" i="3"/>
  <c r="U39" i="3"/>
  <c r="T39" i="3"/>
  <c r="S39" i="3"/>
  <c r="R39" i="3"/>
  <c r="Z68" i="3"/>
  <c r="Y68" i="3"/>
  <c r="X68" i="3"/>
  <c r="W68" i="3"/>
  <c r="V68" i="3"/>
  <c r="U68" i="3"/>
  <c r="T68" i="3"/>
  <c r="S68" i="3"/>
  <c r="R68" i="3"/>
  <c r="Z66" i="3"/>
  <c r="Y66" i="3"/>
  <c r="X66" i="3"/>
  <c r="W66" i="3"/>
  <c r="V66" i="3"/>
  <c r="U66" i="3"/>
  <c r="T66" i="3"/>
  <c r="S66" i="3"/>
  <c r="R66" i="3"/>
  <c r="Z60" i="3"/>
  <c r="Y60" i="3"/>
  <c r="X60" i="3"/>
  <c r="W60" i="3"/>
  <c r="V60" i="3"/>
  <c r="U60" i="3"/>
  <c r="T60" i="3"/>
  <c r="S60" i="3"/>
  <c r="R60" i="3"/>
  <c r="Z59" i="3"/>
  <c r="Y59" i="3"/>
  <c r="X59" i="3"/>
  <c r="W59" i="3"/>
  <c r="V59" i="3"/>
  <c r="U59" i="3"/>
  <c r="T59" i="3"/>
  <c r="S59" i="3"/>
  <c r="R59" i="3"/>
  <c r="Z58" i="3"/>
  <c r="Y58" i="3"/>
  <c r="X58" i="3"/>
  <c r="W58" i="3"/>
  <c r="V58" i="3"/>
  <c r="U58" i="3"/>
  <c r="T58" i="3"/>
  <c r="S58" i="3"/>
  <c r="R58" i="3"/>
  <c r="Z57" i="3"/>
  <c r="Y57" i="3"/>
  <c r="X57" i="3"/>
  <c r="W57" i="3"/>
  <c r="V57" i="3"/>
  <c r="U57" i="3"/>
  <c r="T57" i="3"/>
  <c r="S57" i="3"/>
  <c r="R57" i="3"/>
  <c r="Z56" i="3"/>
  <c r="Y56" i="3"/>
  <c r="X56" i="3"/>
  <c r="W56" i="3"/>
  <c r="V56" i="3"/>
  <c r="U56" i="3"/>
  <c r="T56" i="3"/>
  <c r="S56" i="3"/>
  <c r="R56" i="3"/>
  <c r="Z55" i="3"/>
  <c r="Y55" i="3"/>
  <c r="X55" i="3"/>
  <c r="W55" i="3"/>
  <c r="V55" i="3"/>
  <c r="U55" i="3"/>
  <c r="T55" i="3"/>
  <c r="S55" i="3"/>
  <c r="R55" i="3"/>
  <c r="Z54" i="3"/>
  <c r="Y54" i="3"/>
  <c r="X54" i="3"/>
  <c r="W54" i="3"/>
  <c r="V54" i="3"/>
  <c r="U54" i="3"/>
  <c r="T54" i="3"/>
  <c r="S54" i="3"/>
  <c r="R54" i="3"/>
  <c r="Z53" i="3"/>
  <c r="Y53" i="3"/>
  <c r="X53" i="3"/>
  <c r="W53" i="3"/>
  <c r="V53" i="3"/>
  <c r="U53" i="3"/>
  <c r="T53" i="3"/>
  <c r="S53" i="3"/>
  <c r="R53" i="3"/>
  <c r="Z52" i="3"/>
  <c r="Y52" i="3"/>
  <c r="X52" i="3"/>
  <c r="W52" i="3"/>
  <c r="V52" i="3"/>
  <c r="U52" i="3"/>
  <c r="T52" i="3"/>
  <c r="S52" i="3"/>
  <c r="R52" i="3"/>
  <c r="Z51" i="3"/>
  <c r="Y51" i="3"/>
  <c r="X51" i="3"/>
  <c r="W51" i="3"/>
  <c r="V51" i="3"/>
  <c r="U51" i="3"/>
  <c r="T51" i="3"/>
  <c r="S51" i="3"/>
  <c r="R51" i="3"/>
  <c r="Z50" i="3"/>
  <c r="Y50" i="3"/>
  <c r="X50" i="3"/>
  <c r="W50" i="3"/>
  <c r="V50" i="3"/>
  <c r="U50" i="3"/>
  <c r="T50" i="3"/>
  <c r="S50" i="3"/>
  <c r="R50" i="3"/>
  <c r="Z33" i="3"/>
  <c r="Y33" i="3"/>
  <c r="X33" i="3"/>
  <c r="W33" i="3"/>
  <c r="V33" i="3"/>
  <c r="U33" i="3"/>
  <c r="T33" i="3"/>
  <c r="S33" i="3"/>
  <c r="R33" i="3"/>
  <c r="Z32" i="3"/>
  <c r="Y32" i="3"/>
  <c r="X32" i="3"/>
  <c r="W32" i="3"/>
  <c r="V32" i="3"/>
  <c r="U32" i="3"/>
  <c r="T32" i="3"/>
  <c r="S32" i="3"/>
  <c r="R32" i="3"/>
  <c r="Z31" i="3"/>
  <c r="Y31" i="3"/>
  <c r="X31" i="3"/>
  <c r="W31" i="3"/>
  <c r="V31" i="3"/>
  <c r="U31" i="3"/>
  <c r="T31" i="3"/>
  <c r="S31" i="3"/>
  <c r="R31" i="3"/>
  <c r="Z30" i="3"/>
  <c r="Y30" i="3"/>
  <c r="X30" i="3"/>
  <c r="W30" i="3"/>
  <c r="V30" i="3"/>
  <c r="U30" i="3"/>
  <c r="T30" i="3"/>
  <c r="S30" i="3"/>
  <c r="R30" i="3"/>
  <c r="Z29" i="3"/>
  <c r="Y29" i="3"/>
  <c r="X29" i="3"/>
  <c r="W29" i="3"/>
  <c r="V29" i="3"/>
  <c r="U29" i="3"/>
  <c r="T29" i="3"/>
  <c r="S29" i="3"/>
  <c r="R29" i="3"/>
  <c r="Z28" i="3"/>
  <c r="Y28" i="3"/>
  <c r="X28" i="3"/>
  <c r="W28" i="3"/>
  <c r="V28" i="3"/>
  <c r="U28" i="3"/>
  <c r="T28" i="3"/>
  <c r="S28" i="3"/>
  <c r="R28" i="3"/>
  <c r="Z27" i="3" l="1"/>
  <c r="Z26" i="3"/>
  <c r="Z25" i="3"/>
  <c r="Z24" i="3"/>
  <c r="Z23" i="3"/>
  <c r="Y27" i="3"/>
  <c r="Y26" i="3"/>
  <c r="Y25" i="3"/>
  <c r="Y24" i="3"/>
  <c r="Y23" i="3"/>
  <c r="X27" i="3"/>
  <c r="X26" i="3"/>
  <c r="X25" i="3"/>
  <c r="X24" i="3"/>
  <c r="X23" i="3"/>
  <c r="W27" i="3"/>
  <c r="W26" i="3"/>
  <c r="W25" i="3"/>
  <c r="W24" i="3"/>
  <c r="W23" i="3"/>
  <c r="V27" i="3"/>
  <c r="V26" i="3"/>
  <c r="V25" i="3"/>
  <c r="V24" i="3"/>
  <c r="V23" i="3"/>
  <c r="R24" i="3"/>
  <c r="S24" i="3"/>
  <c r="T24" i="3"/>
  <c r="U24" i="3"/>
  <c r="R25" i="3"/>
  <c r="S25" i="3"/>
  <c r="T25" i="3"/>
  <c r="U25" i="3"/>
  <c r="R26" i="3"/>
  <c r="S26" i="3"/>
  <c r="T26" i="3"/>
  <c r="U26" i="3"/>
  <c r="R27" i="3"/>
  <c r="S27" i="3"/>
  <c r="T27" i="3"/>
  <c r="U27" i="3"/>
  <c r="U23" i="3"/>
  <c r="T23" i="3"/>
  <c r="S23" i="3"/>
  <c r="R23" i="3"/>
  <c r="Z13" i="3"/>
  <c r="Y13" i="3"/>
  <c r="X13" i="3"/>
  <c r="W13" i="3"/>
  <c r="V13" i="3"/>
  <c r="U13" i="3"/>
  <c r="T13" i="3"/>
  <c r="S13" i="3"/>
  <c r="R19" i="3"/>
  <c r="R20" i="3"/>
  <c r="R21" i="3"/>
  <c r="R22" i="3"/>
  <c r="R18" i="3"/>
  <c r="R13" i="3"/>
  <c r="B7" i="15" l="1"/>
  <c r="B8" i="15"/>
  <c r="B9" i="15"/>
  <c r="B10" i="15"/>
  <c r="B11" i="15"/>
  <c r="B12" i="15"/>
  <c r="B13" i="15"/>
  <c r="B14" i="15"/>
  <c r="B15" i="15"/>
  <c r="B16" i="15"/>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N16" i="3" l="1"/>
  <c r="N17" i="3"/>
  <c r="N21" i="3"/>
  <c r="N22" i="3"/>
  <c r="N26" i="3"/>
  <c r="N27" i="3"/>
  <c r="N28" i="3"/>
  <c r="N29" i="3"/>
  <c r="N30" i="3"/>
  <c r="N31" i="3"/>
  <c r="N32" i="3"/>
  <c r="N33" i="3"/>
  <c r="N34" i="3"/>
  <c r="N35" i="3"/>
  <c r="N36" i="3"/>
  <c r="N37" i="3"/>
  <c r="N38" i="3"/>
  <c r="N39" i="3"/>
  <c r="N43" i="3"/>
  <c r="N44" i="3"/>
  <c r="N45" i="3"/>
  <c r="N46" i="3"/>
  <c r="N47" i="3"/>
  <c r="N48" i="3"/>
  <c r="N49" i="3"/>
  <c r="N50" i="3"/>
  <c r="N51" i="3"/>
  <c r="N52" i="3"/>
  <c r="N53" i="3"/>
  <c r="N54" i="3"/>
  <c r="N55" i="3"/>
  <c r="N56" i="3"/>
  <c r="N57" i="3"/>
  <c r="N58" i="3"/>
  <c r="N59" i="3"/>
  <c r="N60" i="3"/>
  <c r="N61" i="3"/>
  <c r="N62" i="3"/>
  <c r="N63" i="3"/>
  <c r="N64" i="3"/>
  <c r="N65" i="3"/>
  <c r="N66"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P139" i="3" l="1"/>
  <c r="P140" i="3"/>
  <c r="P141" i="3"/>
  <c r="P142" i="3"/>
  <c r="P143" i="3"/>
  <c r="P144" i="3"/>
  <c r="P145" i="3"/>
  <c r="P146" i="3"/>
  <c r="P147" i="3"/>
  <c r="P148" i="3"/>
  <c r="P149" i="3"/>
  <c r="P150" i="3"/>
  <c r="P151" i="3"/>
  <c r="P152" i="3"/>
  <c r="P153" i="3"/>
  <c r="P123" i="3"/>
  <c r="P124" i="3"/>
  <c r="P125" i="3"/>
  <c r="P126" i="3"/>
  <c r="P127" i="3"/>
  <c r="P128" i="3"/>
  <c r="P129" i="3"/>
  <c r="P130" i="3"/>
  <c r="P131" i="3"/>
  <c r="P132" i="3"/>
  <c r="P133" i="3"/>
  <c r="P134" i="3"/>
  <c r="P135" i="3"/>
  <c r="P136" i="3"/>
  <c r="P137" i="3"/>
  <c r="P106" i="3"/>
  <c r="P107" i="3"/>
  <c r="P108" i="3"/>
  <c r="P109" i="3"/>
  <c r="P110" i="3"/>
  <c r="P111" i="3"/>
  <c r="P112" i="3"/>
  <c r="P113" i="3"/>
  <c r="P114" i="3"/>
  <c r="P115" i="3"/>
  <c r="P116" i="3"/>
  <c r="P117" i="3"/>
  <c r="P118" i="3"/>
  <c r="P119" i="3"/>
  <c r="P120" i="3"/>
  <c r="P89" i="3"/>
  <c r="P90" i="3"/>
  <c r="P91" i="3"/>
  <c r="P92" i="3"/>
  <c r="P93" i="3"/>
  <c r="P94" i="3"/>
  <c r="P95" i="3"/>
  <c r="P96" i="3"/>
  <c r="P97" i="3"/>
  <c r="P98" i="3"/>
  <c r="P99" i="3"/>
  <c r="P100" i="3"/>
  <c r="P101" i="3"/>
  <c r="P102" i="3"/>
  <c r="P103" i="3"/>
  <c r="D102" i="63" l="1"/>
  <c r="B102" i="63"/>
  <c r="G102" i="63" s="1"/>
  <c r="D101" i="63"/>
  <c r="B101" i="63"/>
  <c r="G101" i="63" s="1"/>
  <c r="D100" i="63"/>
  <c r="B100" i="63"/>
  <c r="G100" i="63" s="1"/>
  <c r="D99" i="63"/>
  <c r="B99" i="63"/>
  <c r="G99" i="63" s="1"/>
  <c r="D98" i="63"/>
  <c r="B98" i="63"/>
  <c r="G98" i="63" s="1"/>
  <c r="D97" i="63"/>
  <c r="B97" i="63"/>
  <c r="G97" i="63" s="1"/>
  <c r="D96" i="63"/>
  <c r="B96" i="63"/>
  <c r="G96" i="63" s="1"/>
  <c r="D95" i="63"/>
  <c r="B95" i="63"/>
  <c r="G95" i="63" s="1"/>
  <c r="D94" i="63"/>
  <c r="B94" i="63"/>
  <c r="G94" i="63" s="1"/>
  <c r="D93" i="63"/>
  <c r="B93" i="63"/>
  <c r="G93" i="63" s="1"/>
  <c r="D92" i="63"/>
  <c r="B92" i="63"/>
  <c r="G92" i="63" s="1"/>
  <c r="D91" i="63"/>
  <c r="B91" i="63"/>
  <c r="G91" i="63" s="1"/>
  <c r="D90" i="63"/>
  <c r="B90" i="63"/>
  <c r="G90" i="63" s="1"/>
  <c r="D89" i="63"/>
  <c r="B89" i="63"/>
  <c r="G89" i="63" s="1"/>
  <c r="D88" i="63"/>
  <c r="B88" i="63"/>
  <c r="G88" i="63" s="1"/>
  <c r="D87" i="63"/>
  <c r="B87" i="63"/>
  <c r="G87" i="63" s="1"/>
  <c r="D86" i="63"/>
  <c r="B86" i="63"/>
  <c r="G86" i="63" s="1"/>
  <c r="D85" i="63"/>
  <c r="B85" i="63"/>
  <c r="G85" i="63" s="1"/>
  <c r="D84" i="63"/>
  <c r="B84" i="63"/>
  <c r="G84" i="63" s="1"/>
  <c r="D83" i="63"/>
  <c r="B83" i="63"/>
  <c r="G83" i="63" s="1"/>
  <c r="D82" i="63"/>
  <c r="B82" i="63"/>
  <c r="G82" i="63" s="1"/>
  <c r="D81" i="63"/>
  <c r="B81" i="63"/>
  <c r="G81" i="63" s="1"/>
  <c r="D80" i="63"/>
  <c r="B80" i="63"/>
  <c r="G80" i="63" s="1"/>
  <c r="D79" i="63"/>
  <c r="B79" i="63"/>
  <c r="G79" i="63" s="1"/>
  <c r="D78" i="63"/>
  <c r="B78" i="63"/>
  <c r="G78" i="63" s="1"/>
  <c r="D77" i="63"/>
  <c r="B77" i="63"/>
  <c r="G77" i="63" s="1"/>
  <c r="D76" i="63"/>
  <c r="B76" i="63"/>
  <c r="G76" i="63" s="1"/>
  <c r="D75" i="63"/>
  <c r="B75" i="63"/>
  <c r="G75" i="63" s="1"/>
  <c r="D74" i="63"/>
  <c r="B74" i="63"/>
  <c r="G74" i="63" s="1"/>
  <c r="D73" i="63"/>
  <c r="B73" i="63"/>
  <c r="G73" i="63" s="1"/>
  <c r="D72" i="63"/>
  <c r="B72" i="63"/>
  <c r="G72" i="63" s="1"/>
  <c r="D71" i="63"/>
  <c r="B71" i="63"/>
  <c r="G71" i="63" s="1"/>
  <c r="D70" i="63"/>
  <c r="B70" i="63"/>
  <c r="G70" i="63" s="1"/>
  <c r="D69" i="63"/>
  <c r="B69" i="63"/>
  <c r="G69" i="63" s="1"/>
  <c r="D68" i="63"/>
  <c r="B68" i="63"/>
  <c r="G68" i="63" s="1"/>
  <c r="D67" i="63"/>
  <c r="B67" i="63"/>
  <c r="G67" i="63" s="1"/>
  <c r="D66" i="63"/>
  <c r="B66" i="63"/>
  <c r="G66" i="63" s="1"/>
  <c r="D65" i="63"/>
  <c r="B65" i="63"/>
  <c r="G65" i="63" s="1"/>
  <c r="D64" i="63"/>
  <c r="B64" i="63"/>
  <c r="G64" i="63" s="1"/>
  <c r="D63" i="63"/>
  <c r="B63" i="63"/>
  <c r="G63" i="63" s="1"/>
  <c r="D62" i="63"/>
  <c r="B62" i="63"/>
  <c r="G62" i="63" s="1"/>
  <c r="D61" i="63"/>
  <c r="B61" i="63"/>
  <c r="G61" i="63" s="1"/>
  <c r="D60" i="63"/>
  <c r="B60" i="63"/>
  <c r="G60" i="63" s="1"/>
  <c r="D59" i="63"/>
  <c r="B59" i="63"/>
  <c r="G59" i="63" s="1"/>
  <c r="D58" i="63"/>
  <c r="B58" i="63"/>
  <c r="G58" i="63" s="1"/>
  <c r="D57" i="63"/>
  <c r="B57" i="63"/>
  <c r="G57" i="63" s="1"/>
  <c r="D56" i="63"/>
  <c r="B56" i="63"/>
  <c r="G56" i="63" s="1"/>
  <c r="D55" i="63"/>
  <c r="B55" i="63"/>
  <c r="G55" i="63" s="1"/>
  <c r="D54" i="63"/>
  <c r="B54" i="63"/>
  <c r="G54" i="63" s="1"/>
  <c r="D53" i="63"/>
  <c r="B53" i="63"/>
  <c r="G53" i="63" s="1"/>
  <c r="D52" i="63"/>
  <c r="B52" i="63"/>
  <c r="G52" i="63" s="1"/>
  <c r="D51" i="63"/>
  <c r="B51" i="63"/>
  <c r="G51" i="63" s="1"/>
  <c r="D50" i="63"/>
  <c r="B50" i="63"/>
  <c r="G50" i="63" s="1"/>
  <c r="D49" i="63"/>
  <c r="B49" i="63"/>
  <c r="G49" i="63" s="1"/>
  <c r="D48" i="63"/>
  <c r="B48" i="63"/>
  <c r="G48" i="63" s="1"/>
  <c r="D47" i="63"/>
  <c r="B47" i="63"/>
  <c r="G47" i="63" s="1"/>
  <c r="D46" i="63"/>
  <c r="B46" i="63"/>
  <c r="G46" i="63" s="1"/>
  <c r="D45" i="63"/>
  <c r="B45" i="63"/>
  <c r="G45" i="63" s="1"/>
  <c r="D44" i="63"/>
  <c r="B44" i="63"/>
  <c r="G44" i="63" s="1"/>
  <c r="D43" i="63"/>
  <c r="B43" i="63"/>
  <c r="G43" i="63" s="1"/>
  <c r="D42" i="63"/>
  <c r="B42" i="63"/>
  <c r="G42" i="63" s="1"/>
  <c r="D41" i="63"/>
  <c r="B41" i="63"/>
  <c r="G41" i="63" s="1"/>
  <c r="D40" i="63"/>
  <c r="B40" i="63"/>
  <c r="G40" i="63" s="1"/>
  <c r="D39" i="63"/>
  <c r="B39" i="63"/>
  <c r="G39" i="63" s="1"/>
  <c r="D38" i="63"/>
  <c r="B38" i="63"/>
  <c r="G38" i="63" s="1"/>
  <c r="D37" i="63"/>
  <c r="B37" i="63"/>
  <c r="G37" i="63" s="1"/>
  <c r="D36" i="63"/>
  <c r="B36" i="63"/>
  <c r="G36" i="63" s="1"/>
  <c r="D35" i="63"/>
  <c r="B35" i="63"/>
  <c r="G35" i="63" s="1"/>
  <c r="D34" i="63"/>
  <c r="B34" i="63"/>
  <c r="G34" i="63" s="1"/>
  <c r="D33" i="63"/>
  <c r="B33" i="63"/>
  <c r="G33" i="63" s="1"/>
  <c r="D32" i="63"/>
  <c r="B32" i="63"/>
  <c r="G32" i="63" s="1"/>
  <c r="D31" i="63"/>
  <c r="B31" i="63"/>
  <c r="G31" i="63" s="1"/>
  <c r="D30" i="63"/>
  <c r="B30" i="63"/>
  <c r="G30" i="63" s="1"/>
  <c r="D29" i="63"/>
  <c r="B29" i="63"/>
  <c r="G29" i="63" s="1"/>
  <c r="D28" i="63"/>
  <c r="B28" i="63"/>
  <c r="G28" i="63" s="1"/>
  <c r="H28" i="63" s="1"/>
  <c r="D27" i="63"/>
  <c r="B27" i="63"/>
  <c r="G27" i="63" s="1"/>
  <c r="D26" i="63"/>
  <c r="B26" i="63"/>
  <c r="G26" i="63" s="1"/>
  <c r="D25" i="63"/>
  <c r="B25" i="63"/>
  <c r="G25" i="63" s="1"/>
  <c r="D24" i="63"/>
  <c r="B24" i="63"/>
  <c r="G24" i="63" s="1"/>
  <c r="H24" i="63" s="1"/>
  <c r="D23" i="63"/>
  <c r="B23" i="63"/>
  <c r="G23" i="63" s="1"/>
  <c r="D22" i="63"/>
  <c r="B22" i="63"/>
  <c r="G22" i="63" s="1"/>
  <c r="D21" i="63"/>
  <c r="B21" i="63"/>
  <c r="G21" i="63" s="1"/>
  <c r="D20" i="63"/>
  <c r="B20" i="63"/>
  <c r="G20" i="63" s="1"/>
  <c r="H20" i="63" s="1"/>
  <c r="D19" i="63"/>
  <c r="B19" i="63"/>
  <c r="G19" i="63" s="1"/>
  <c r="D18" i="63"/>
  <c r="B18" i="63"/>
  <c r="G18" i="63" s="1"/>
  <c r="D17" i="63"/>
  <c r="B17" i="63"/>
  <c r="G17" i="63" s="1"/>
  <c r="D16" i="63"/>
  <c r="B16" i="63"/>
  <c r="G16" i="63" s="1"/>
  <c r="H16" i="63" s="1"/>
  <c r="D15" i="63"/>
  <c r="B15" i="63"/>
  <c r="G15" i="63" s="1"/>
  <c r="D14" i="63"/>
  <c r="B14" i="63"/>
  <c r="G14" i="63" s="1"/>
  <c r="D13" i="63"/>
  <c r="B13" i="63"/>
  <c r="G13" i="63" s="1"/>
  <c r="D12" i="63"/>
  <c r="B12" i="63"/>
  <c r="G12" i="63" s="1"/>
  <c r="H12" i="63" s="1"/>
  <c r="D11" i="63"/>
  <c r="B11" i="63"/>
  <c r="G11" i="63" s="1"/>
  <c r="D10" i="63"/>
  <c r="B10" i="63"/>
  <c r="G10" i="63" s="1"/>
  <c r="D9" i="63"/>
  <c r="B9" i="63"/>
  <c r="G9" i="63" s="1"/>
  <c r="D8" i="63"/>
  <c r="B8" i="63"/>
  <c r="G8" i="63" s="1"/>
  <c r="H8" i="63" s="1"/>
  <c r="D7" i="63"/>
  <c r="B7" i="63"/>
  <c r="G7" i="63" s="1"/>
  <c r="D6" i="63"/>
  <c r="B6" i="63"/>
  <c r="G6" i="63" s="1"/>
  <c r="D5" i="63"/>
  <c r="B5" i="63"/>
  <c r="G5" i="63" s="1"/>
  <c r="D4" i="63"/>
  <c r="B4" i="63"/>
  <c r="G4" i="63" s="1"/>
  <c r="D3" i="63"/>
  <c r="B3" i="63"/>
  <c r="G3" i="63" s="1"/>
  <c r="H6" i="63" l="1"/>
  <c r="H10" i="63"/>
  <c r="H22" i="63"/>
  <c r="H26" i="63"/>
  <c r="H34" i="63"/>
  <c r="H38" i="63"/>
  <c r="H42" i="63"/>
  <c r="H46" i="63"/>
  <c r="H50" i="63"/>
  <c r="H54" i="63"/>
  <c r="H58" i="63"/>
  <c r="H62" i="63"/>
  <c r="H66" i="63"/>
  <c r="H70" i="63"/>
  <c r="H74" i="63"/>
  <c r="H78" i="63"/>
  <c r="H82" i="63"/>
  <c r="H86" i="63"/>
  <c r="H90" i="63"/>
  <c r="H94" i="63"/>
  <c r="H3" i="63"/>
  <c r="H7" i="63"/>
  <c r="H19" i="63"/>
  <c r="H27" i="63"/>
  <c r="H35" i="63"/>
  <c r="H39" i="63"/>
  <c r="H43" i="63"/>
  <c r="H47" i="63"/>
  <c r="H51" i="63"/>
  <c r="H55" i="63"/>
  <c r="H59" i="63"/>
  <c r="H63" i="63"/>
  <c r="H67" i="63"/>
  <c r="H71" i="63"/>
  <c r="H75" i="63"/>
  <c r="H79" i="63"/>
  <c r="H83" i="63"/>
  <c r="H87" i="63"/>
  <c r="H91" i="63"/>
  <c r="H95" i="63"/>
  <c r="H98" i="63"/>
  <c r="H102" i="63"/>
  <c r="H5" i="63"/>
  <c r="H9" i="63"/>
  <c r="H17" i="63"/>
  <c r="H33" i="63"/>
  <c r="H37" i="63"/>
  <c r="H41" i="63"/>
  <c r="H45" i="63"/>
  <c r="H49" i="63"/>
  <c r="H53" i="63"/>
  <c r="H57" i="63"/>
  <c r="H61" i="63"/>
  <c r="H65" i="63"/>
  <c r="H69" i="63"/>
  <c r="H73" i="63"/>
  <c r="H77" i="63"/>
  <c r="H81" i="63"/>
  <c r="H85" i="63"/>
  <c r="H89" i="63"/>
  <c r="H93" i="63"/>
  <c r="H97" i="63"/>
  <c r="H101" i="63"/>
  <c r="H15" i="63"/>
  <c r="H23" i="63"/>
  <c r="H31" i="63"/>
  <c r="H13" i="63"/>
  <c r="H21" i="63"/>
  <c r="H29" i="63"/>
  <c r="H99" i="63"/>
  <c r="H14" i="63"/>
  <c r="H4" i="63"/>
  <c r="H11" i="63"/>
  <c r="H18" i="63"/>
  <c r="H25" i="63"/>
  <c r="H32" i="63"/>
  <c r="H36" i="63"/>
  <c r="H40" i="63"/>
  <c r="H44" i="63"/>
  <c r="H48" i="63"/>
  <c r="H52" i="63"/>
  <c r="H56" i="63"/>
  <c r="H60" i="63"/>
  <c r="H64" i="63"/>
  <c r="H68" i="63"/>
  <c r="H72" i="63"/>
  <c r="H76" i="63"/>
  <c r="H80" i="63"/>
  <c r="H84" i="63"/>
  <c r="H88" i="63"/>
  <c r="H92" i="63"/>
  <c r="H96" i="63"/>
  <c r="H100" i="63"/>
  <c r="H30" i="63"/>
  <c r="K3" i="17" l="1"/>
  <c r="G3" i="17"/>
  <c r="B156" i="3" l="1"/>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M173" i="3"/>
  <c r="P173" i="3"/>
  <c r="M174" i="3"/>
  <c r="P174" i="3"/>
  <c r="M175" i="3"/>
  <c r="P175" i="3"/>
  <c r="M176" i="3"/>
  <c r="P176" i="3"/>
  <c r="M177" i="3"/>
  <c r="P177" i="3"/>
  <c r="M178" i="3"/>
  <c r="P178" i="3"/>
  <c r="M179" i="3"/>
  <c r="P179" i="3"/>
  <c r="M180" i="3"/>
  <c r="P180" i="3"/>
  <c r="M181" i="3"/>
  <c r="P181" i="3"/>
  <c r="M182" i="3"/>
  <c r="P182" i="3"/>
  <c r="M183" i="3"/>
  <c r="P183" i="3"/>
  <c r="M184" i="3"/>
  <c r="P184" i="3"/>
  <c r="M185" i="3"/>
  <c r="P185" i="3"/>
  <c r="M186" i="3"/>
  <c r="P186" i="3"/>
  <c r="M187" i="3"/>
  <c r="P187" i="3"/>
  <c r="F173" i="3"/>
  <c r="G173" i="3"/>
  <c r="H173" i="3"/>
  <c r="I173" i="3"/>
  <c r="J173" i="3"/>
  <c r="K173" i="3"/>
  <c r="L173" i="3"/>
  <c r="F174" i="3"/>
  <c r="G174" i="3"/>
  <c r="H174" i="3"/>
  <c r="I174" i="3"/>
  <c r="J174" i="3"/>
  <c r="K174" i="3"/>
  <c r="L174" i="3"/>
  <c r="F175" i="3"/>
  <c r="G175" i="3"/>
  <c r="H175" i="3"/>
  <c r="I175" i="3"/>
  <c r="J175" i="3"/>
  <c r="K175" i="3"/>
  <c r="L175" i="3"/>
  <c r="F176" i="3"/>
  <c r="G176" i="3"/>
  <c r="H176" i="3"/>
  <c r="I176" i="3"/>
  <c r="J176" i="3"/>
  <c r="K176" i="3"/>
  <c r="L176" i="3"/>
  <c r="F177" i="3"/>
  <c r="G177" i="3"/>
  <c r="H177" i="3"/>
  <c r="I177" i="3"/>
  <c r="J177" i="3"/>
  <c r="K177" i="3"/>
  <c r="L177" i="3"/>
  <c r="F178" i="3"/>
  <c r="G178" i="3"/>
  <c r="H178" i="3"/>
  <c r="I178" i="3"/>
  <c r="J178" i="3"/>
  <c r="K178" i="3"/>
  <c r="L178" i="3"/>
  <c r="F179" i="3"/>
  <c r="G179" i="3"/>
  <c r="H179" i="3"/>
  <c r="I179" i="3"/>
  <c r="J179" i="3"/>
  <c r="K179" i="3"/>
  <c r="L179" i="3"/>
  <c r="F180" i="3"/>
  <c r="G180" i="3"/>
  <c r="H180" i="3"/>
  <c r="I180" i="3"/>
  <c r="J180" i="3"/>
  <c r="K180" i="3"/>
  <c r="L180" i="3"/>
  <c r="F181" i="3"/>
  <c r="G181" i="3"/>
  <c r="H181" i="3"/>
  <c r="I181" i="3"/>
  <c r="J181" i="3"/>
  <c r="K181" i="3"/>
  <c r="L181" i="3"/>
  <c r="F182" i="3"/>
  <c r="G182" i="3"/>
  <c r="H182" i="3"/>
  <c r="I182" i="3"/>
  <c r="J182" i="3"/>
  <c r="K182" i="3"/>
  <c r="L182" i="3"/>
  <c r="F183" i="3"/>
  <c r="G183" i="3"/>
  <c r="H183" i="3"/>
  <c r="I183" i="3"/>
  <c r="J183" i="3"/>
  <c r="K183" i="3"/>
  <c r="L183" i="3"/>
  <c r="F184" i="3"/>
  <c r="G184" i="3"/>
  <c r="H184" i="3"/>
  <c r="I184" i="3"/>
  <c r="J184" i="3"/>
  <c r="K184" i="3"/>
  <c r="L184" i="3"/>
  <c r="F185" i="3"/>
  <c r="G185" i="3"/>
  <c r="H185" i="3"/>
  <c r="I185" i="3"/>
  <c r="J185" i="3"/>
  <c r="K185" i="3"/>
  <c r="L185" i="3"/>
  <c r="F186" i="3"/>
  <c r="G186" i="3"/>
  <c r="H186" i="3"/>
  <c r="I186" i="3"/>
  <c r="J186" i="3"/>
  <c r="K186" i="3"/>
  <c r="L186" i="3"/>
  <c r="F187" i="3"/>
  <c r="G187" i="3"/>
  <c r="H187" i="3"/>
  <c r="I187" i="3"/>
  <c r="J187" i="3"/>
  <c r="K187" i="3"/>
  <c r="L187" i="3"/>
  <c r="D173" i="3"/>
  <c r="D174" i="3"/>
  <c r="D175" i="3"/>
  <c r="D176" i="3"/>
  <c r="D177" i="3"/>
  <c r="D178" i="3"/>
  <c r="D179" i="3"/>
  <c r="D180" i="3"/>
  <c r="D181" i="3"/>
  <c r="D182" i="3"/>
  <c r="D183" i="3"/>
  <c r="D184" i="3"/>
  <c r="D185" i="3"/>
  <c r="D186" i="3"/>
  <c r="D187" i="3"/>
  <c r="F157" i="3"/>
  <c r="G157" i="3"/>
  <c r="H157" i="3"/>
  <c r="I157" i="3"/>
  <c r="J157" i="3"/>
  <c r="K157" i="3"/>
  <c r="L157" i="3"/>
  <c r="M157" i="3"/>
  <c r="P157" i="3"/>
  <c r="F158" i="3"/>
  <c r="G158" i="3"/>
  <c r="H158" i="3"/>
  <c r="I158" i="3"/>
  <c r="J158" i="3"/>
  <c r="K158" i="3"/>
  <c r="L158" i="3"/>
  <c r="M158" i="3"/>
  <c r="P158" i="3"/>
  <c r="F159" i="3"/>
  <c r="G159" i="3"/>
  <c r="H159" i="3"/>
  <c r="I159" i="3"/>
  <c r="J159" i="3"/>
  <c r="K159" i="3"/>
  <c r="L159" i="3"/>
  <c r="M159" i="3"/>
  <c r="P159" i="3"/>
  <c r="F160" i="3"/>
  <c r="G160" i="3"/>
  <c r="H160" i="3"/>
  <c r="I160" i="3"/>
  <c r="J160" i="3"/>
  <c r="K160" i="3"/>
  <c r="L160" i="3"/>
  <c r="M160" i="3"/>
  <c r="P160" i="3"/>
  <c r="F161" i="3"/>
  <c r="G161" i="3"/>
  <c r="H161" i="3"/>
  <c r="I161" i="3"/>
  <c r="J161" i="3"/>
  <c r="K161" i="3"/>
  <c r="L161" i="3"/>
  <c r="M161" i="3"/>
  <c r="P161" i="3"/>
  <c r="F162" i="3"/>
  <c r="G162" i="3"/>
  <c r="H162" i="3"/>
  <c r="I162" i="3"/>
  <c r="J162" i="3"/>
  <c r="K162" i="3"/>
  <c r="L162" i="3"/>
  <c r="M162" i="3"/>
  <c r="P162" i="3"/>
  <c r="F163" i="3"/>
  <c r="G163" i="3"/>
  <c r="H163" i="3"/>
  <c r="I163" i="3"/>
  <c r="J163" i="3"/>
  <c r="K163" i="3"/>
  <c r="L163" i="3"/>
  <c r="M163" i="3"/>
  <c r="P163" i="3"/>
  <c r="F164" i="3"/>
  <c r="G164" i="3"/>
  <c r="H164" i="3"/>
  <c r="I164" i="3"/>
  <c r="J164" i="3"/>
  <c r="K164" i="3"/>
  <c r="L164" i="3"/>
  <c r="M164" i="3"/>
  <c r="P164" i="3"/>
  <c r="F165" i="3"/>
  <c r="G165" i="3"/>
  <c r="H165" i="3"/>
  <c r="I165" i="3"/>
  <c r="J165" i="3"/>
  <c r="K165" i="3"/>
  <c r="L165" i="3"/>
  <c r="M165" i="3"/>
  <c r="P165" i="3"/>
  <c r="F166" i="3"/>
  <c r="G166" i="3"/>
  <c r="H166" i="3"/>
  <c r="I166" i="3"/>
  <c r="J166" i="3"/>
  <c r="K166" i="3"/>
  <c r="L166" i="3"/>
  <c r="M166" i="3"/>
  <c r="P166" i="3"/>
  <c r="F167" i="3"/>
  <c r="G167" i="3"/>
  <c r="H167" i="3"/>
  <c r="I167" i="3"/>
  <c r="J167" i="3"/>
  <c r="K167" i="3"/>
  <c r="L167" i="3"/>
  <c r="M167" i="3"/>
  <c r="P167" i="3"/>
  <c r="F168" i="3"/>
  <c r="G168" i="3"/>
  <c r="H168" i="3"/>
  <c r="I168" i="3"/>
  <c r="J168" i="3"/>
  <c r="K168" i="3"/>
  <c r="L168" i="3"/>
  <c r="M168" i="3"/>
  <c r="P168" i="3"/>
  <c r="F169" i="3"/>
  <c r="G169" i="3"/>
  <c r="H169" i="3"/>
  <c r="I169" i="3"/>
  <c r="J169" i="3"/>
  <c r="K169" i="3"/>
  <c r="L169" i="3"/>
  <c r="M169" i="3"/>
  <c r="P169" i="3"/>
  <c r="F170" i="3"/>
  <c r="G170" i="3"/>
  <c r="H170" i="3"/>
  <c r="I170" i="3"/>
  <c r="J170" i="3"/>
  <c r="K170" i="3"/>
  <c r="L170" i="3"/>
  <c r="M170" i="3"/>
  <c r="P170" i="3"/>
  <c r="F171" i="3"/>
  <c r="G171" i="3"/>
  <c r="H171" i="3"/>
  <c r="I171" i="3"/>
  <c r="J171" i="3"/>
  <c r="K171" i="3"/>
  <c r="L171" i="3"/>
  <c r="M171" i="3"/>
  <c r="P171" i="3"/>
  <c r="D157" i="3"/>
  <c r="D158" i="3"/>
  <c r="D159" i="3"/>
  <c r="D160" i="3"/>
  <c r="D161" i="3"/>
  <c r="D162" i="3"/>
  <c r="D163" i="3"/>
  <c r="D164" i="3"/>
  <c r="D165" i="3"/>
  <c r="D166" i="3"/>
  <c r="D167" i="3"/>
  <c r="D168" i="3"/>
  <c r="D169" i="3"/>
  <c r="D170" i="3"/>
  <c r="D171" i="3"/>
  <c r="E187" i="3"/>
  <c r="E186" i="3"/>
  <c r="E185" i="3"/>
  <c r="E184" i="3"/>
  <c r="E183" i="3"/>
  <c r="E182" i="3"/>
  <c r="E181" i="3"/>
  <c r="E180" i="3"/>
  <c r="E179" i="3"/>
  <c r="E178" i="3"/>
  <c r="E177" i="3"/>
  <c r="E176" i="3"/>
  <c r="E175" i="3"/>
  <c r="E174" i="3"/>
  <c r="E173" i="3"/>
  <c r="E171" i="3"/>
  <c r="E170" i="3"/>
  <c r="E169" i="3"/>
  <c r="E168" i="3"/>
  <c r="E167" i="3"/>
  <c r="E166" i="3"/>
  <c r="E165" i="3"/>
  <c r="E164" i="3"/>
  <c r="E163" i="3"/>
  <c r="E162" i="3"/>
  <c r="E161" i="3"/>
  <c r="E160" i="3"/>
  <c r="E159" i="3"/>
  <c r="E158" i="3"/>
  <c r="E157" i="3"/>
  <c r="C172" i="3" l="1"/>
  <c r="C156" i="3"/>
  <c r="C159" i="3" s="1"/>
  <c r="C170" i="3" l="1"/>
  <c r="C163" i="3"/>
  <c r="C164" i="3"/>
  <c r="C171" i="3"/>
  <c r="C166" i="3"/>
  <c r="C184" i="3"/>
  <c r="C186" i="3"/>
  <c r="C183" i="3"/>
  <c r="C181" i="3"/>
  <c r="C185" i="3"/>
  <c r="C182" i="3"/>
  <c r="C169" i="3"/>
  <c r="C168" i="3"/>
  <c r="C162" i="3"/>
  <c r="C158" i="3"/>
  <c r="C167" i="3"/>
  <c r="C161" i="3"/>
  <c r="C160" i="3"/>
  <c r="C165" i="3"/>
  <c r="C175" i="3"/>
  <c r="C177" i="3"/>
  <c r="C179" i="3"/>
  <c r="C173" i="3"/>
  <c r="C187" i="3"/>
  <c r="C174" i="3"/>
  <c r="C176" i="3"/>
  <c r="C178" i="3"/>
  <c r="C180" i="3"/>
  <c r="C157" i="3"/>
  <c r="U644" i="11"/>
  <c r="U864" i="11" s="1"/>
  <c r="U477" i="11"/>
  <c r="U697" i="11" s="1"/>
  <c r="U460" i="11"/>
  <c r="U680" i="11" s="1"/>
  <c r="U446" i="11"/>
  <c r="U666" i="11" s="1"/>
  <c r="U886" i="11" s="1"/>
  <c r="U445" i="11"/>
  <c r="U665" i="11" s="1"/>
  <c r="U885" i="11" s="1"/>
  <c r="U444" i="11"/>
  <c r="U664" i="11" s="1"/>
  <c r="U884" i="11" s="1"/>
  <c r="U443" i="11"/>
  <c r="U663" i="11" s="1"/>
  <c r="U883" i="11" s="1"/>
  <c r="U442" i="11"/>
  <c r="U662" i="11" s="1"/>
  <c r="U882" i="11" s="1"/>
  <c r="U441" i="11"/>
  <c r="U661" i="11" s="1"/>
  <c r="U881" i="11" s="1"/>
  <c r="U440" i="11"/>
  <c r="U660" i="11" s="1"/>
  <c r="U880" i="11" s="1"/>
  <c r="U439" i="11"/>
  <c r="U659" i="11" s="1"/>
  <c r="U879" i="11" s="1"/>
  <c r="U438" i="11"/>
  <c r="U658" i="11" s="1"/>
  <c r="U878" i="11" s="1"/>
  <c r="U437" i="11"/>
  <c r="U657" i="11" s="1"/>
  <c r="U877" i="11" s="1"/>
  <c r="U436" i="11"/>
  <c r="U656" i="11" s="1"/>
  <c r="U876" i="11" s="1"/>
  <c r="U435" i="11"/>
  <c r="U655" i="11" s="1"/>
  <c r="U875" i="11" s="1"/>
  <c r="U434" i="11"/>
  <c r="U654" i="11" s="1"/>
  <c r="U874" i="11" s="1"/>
  <c r="U433" i="11"/>
  <c r="U653" i="11" s="1"/>
  <c r="U873" i="11" s="1"/>
  <c r="U432" i="11"/>
  <c r="U652" i="11" s="1"/>
  <c r="U872" i="11" s="1"/>
  <c r="U431" i="11"/>
  <c r="U651" i="11" s="1"/>
  <c r="U871" i="11" s="1"/>
  <c r="U430" i="11"/>
  <c r="U650" i="11" s="1"/>
  <c r="U870" i="11" s="1"/>
  <c r="U429" i="11"/>
  <c r="U649" i="11" s="1"/>
  <c r="U869" i="11" s="1"/>
  <c r="U428" i="11"/>
  <c r="U648" i="11" s="1"/>
  <c r="U868" i="11" s="1"/>
  <c r="U427" i="11"/>
  <c r="U647" i="11" s="1"/>
  <c r="U867" i="11" s="1"/>
  <c r="U426" i="11"/>
  <c r="U646" i="11" s="1"/>
  <c r="U866" i="11" s="1"/>
  <c r="U425" i="11"/>
  <c r="U645" i="11" s="1"/>
  <c r="U865" i="11" s="1"/>
  <c r="U424" i="11"/>
  <c r="U423" i="11"/>
  <c r="U643" i="11" s="1"/>
  <c r="U863" i="11" s="1"/>
  <c r="U422" i="11"/>
  <c r="U642" i="11" s="1"/>
  <c r="U862" i="11" s="1"/>
  <c r="U421" i="11"/>
  <c r="U641" i="11" s="1"/>
  <c r="U861" i="11" s="1"/>
  <c r="U420" i="11"/>
  <c r="U640" i="11" s="1"/>
  <c r="U860" i="11" s="1"/>
  <c r="U419" i="11"/>
  <c r="U639" i="11" s="1"/>
  <c r="U859" i="11" s="1"/>
  <c r="U418" i="11"/>
  <c r="U638" i="11" s="1"/>
  <c r="U858" i="11" s="1"/>
  <c r="U417" i="11"/>
  <c r="U637" i="11" s="1"/>
  <c r="U857" i="11" s="1"/>
  <c r="U416" i="11"/>
  <c r="U636" i="11" s="1"/>
  <c r="U856" i="11" s="1"/>
  <c r="U415" i="11"/>
  <c r="U635" i="11" s="1"/>
  <c r="U855" i="11" s="1"/>
  <c r="U414" i="11"/>
  <c r="U634" i="11" s="1"/>
  <c r="U854" i="11" s="1"/>
  <c r="U413" i="11"/>
  <c r="U633" i="11" s="1"/>
  <c r="U853" i="11" s="1"/>
  <c r="U412" i="11"/>
  <c r="U632" i="11" s="1"/>
  <c r="U852" i="11" s="1"/>
  <c r="U411" i="11"/>
  <c r="U631" i="11" s="1"/>
  <c r="U851" i="11" s="1"/>
  <c r="U410" i="11"/>
  <c r="U630" i="11" s="1"/>
  <c r="U850" i="11" s="1"/>
  <c r="U409" i="11"/>
  <c r="U629" i="11" s="1"/>
  <c r="U849" i="11" s="1"/>
  <c r="U408" i="11"/>
  <c r="U628" i="11" s="1"/>
  <c r="U848" i="11" s="1"/>
  <c r="U407" i="11"/>
  <c r="U627" i="11" s="1"/>
  <c r="U847" i="11" s="1"/>
  <c r="U406" i="11"/>
  <c r="U626" i="11" s="1"/>
  <c r="U846" i="11" s="1"/>
  <c r="U405" i="11"/>
  <c r="U625" i="11" s="1"/>
  <c r="U845" i="11" s="1"/>
  <c r="U404" i="11"/>
  <c r="U624" i="11" s="1"/>
  <c r="U844" i="11" s="1"/>
  <c r="U403" i="11"/>
  <c r="U623" i="11" s="1"/>
  <c r="U843" i="11" s="1"/>
  <c r="U402" i="11"/>
  <c r="U622" i="11" s="1"/>
  <c r="U842" i="11" s="1"/>
  <c r="U401" i="11"/>
  <c r="U621" i="11" s="1"/>
  <c r="U841" i="11" s="1"/>
  <c r="U400" i="11"/>
  <c r="U620" i="11" s="1"/>
  <c r="U840" i="11" s="1"/>
  <c r="U399" i="11"/>
  <c r="U619" i="11" s="1"/>
  <c r="U839" i="11" s="1"/>
  <c r="U398" i="11"/>
  <c r="U618" i="11" s="1"/>
  <c r="U838" i="11" s="1"/>
  <c r="U397" i="11"/>
  <c r="U617" i="11" s="1"/>
  <c r="U837" i="11" s="1"/>
  <c r="U396" i="11"/>
  <c r="U616" i="11" s="1"/>
  <c r="U836" i="11" s="1"/>
  <c r="U395" i="11"/>
  <c r="U615" i="11" s="1"/>
  <c r="U835" i="11" s="1"/>
  <c r="U394" i="11"/>
  <c r="U614" i="11" s="1"/>
  <c r="U834" i="11" s="1"/>
  <c r="U393" i="11"/>
  <c r="U613" i="11" s="1"/>
  <c r="U833" i="11" s="1"/>
  <c r="U392" i="11"/>
  <c r="U612" i="11" s="1"/>
  <c r="U832" i="11" s="1"/>
  <c r="U391" i="11"/>
  <c r="U611" i="11" s="1"/>
  <c r="U831" i="11" s="1"/>
  <c r="U390" i="11"/>
  <c r="U610" i="11" s="1"/>
  <c r="U830" i="11" s="1"/>
  <c r="U389" i="11"/>
  <c r="U609" i="11" s="1"/>
  <c r="U829" i="11" s="1"/>
  <c r="U388" i="11"/>
  <c r="U608" i="11" s="1"/>
  <c r="U828" i="11" s="1"/>
  <c r="U387" i="11"/>
  <c r="U607" i="11" s="1"/>
  <c r="U827" i="11" s="1"/>
  <c r="U386" i="11"/>
  <c r="U606" i="11" s="1"/>
  <c r="U826" i="11" s="1"/>
  <c r="U385" i="11"/>
  <c r="U605" i="11" s="1"/>
  <c r="U825" i="11" s="1"/>
  <c r="U384" i="11"/>
  <c r="U604" i="11" s="1"/>
  <c r="U824" i="11" s="1"/>
  <c r="U383" i="11"/>
  <c r="U603" i="11" s="1"/>
  <c r="U823" i="11" s="1"/>
  <c r="U382" i="11"/>
  <c r="U602" i="11" s="1"/>
  <c r="U822" i="11" s="1"/>
  <c r="U381" i="11"/>
  <c r="U601" i="11" s="1"/>
  <c r="U821" i="11" s="1"/>
  <c r="U380" i="11"/>
  <c r="U600" i="11" s="1"/>
  <c r="U820" i="11" s="1"/>
  <c r="U379" i="11"/>
  <c r="U599" i="11" s="1"/>
  <c r="U819" i="11" s="1"/>
  <c r="U378" i="11"/>
  <c r="U598" i="11" s="1"/>
  <c r="U818" i="11" s="1"/>
  <c r="U377" i="11"/>
  <c r="U597" i="11" s="1"/>
  <c r="U817" i="11" s="1"/>
  <c r="U376" i="11"/>
  <c r="U596" i="11" s="1"/>
  <c r="U816" i="11" s="1"/>
  <c r="U375" i="11"/>
  <c r="U595" i="11" s="1"/>
  <c r="U815" i="11" s="1"/>
  <c r="U374" i="11"/>
  <c r="U594" i="11" s="1"/>
  <c r="U814" i="11" s="1"/>
  <c r="U373" i="11"/>
  <c r="U593" i="11" s="1"/>
  <c r="U813" i="11" s="1"/>
  <c r="U372" i="11"/>
  <c r="U592" i="11" s="1"/>
  <c r="U812" i="11" s="1"/>
  <c r="U371" i="11"/>
  <c r="U591" i="11" s="1"/>
  <c r="U811" i="11" s="1"/>
  <c r="U370" i="11"/>
  <c r="U590" i="11" s="1"/>
  <c r="U810" i="11" s="1"/>
  <c r="U369" i="11"/>
  <c r="U589" i="11" s="1"/>
  <c r="U809" i="11" s="1"/>
  <c r="U368" i="11"/>
  <c r="U588" i="11" s="1"/>
  <c r="U808" i="11" s="1"/>
  <c r="U367" i="11"/>
  <c r="U587" i="11" s="1"/>
  <c r="U807" i="11" s="1"/>
  <c r="U366" i="11"/>
  <c r="U586" i="11" s="1"/>
  <c r="U806" i="11" s="1"/>
  <c r="U365" i="11"/>
  <c r="U585" i="11" s="1"/>
  <c r="U805" i="11" s="1"/>
  <c r="U364" i="11"/>
  <c r="U584" i="11" s="1"/>
  <c r="U804" i="11" s="1"/>
  <c r="U363" i="11"/>
  <c r="U583" i="11" s="1"/>
  <c r="U803" i="11" s="1"/>
  <c r="U362" i="11"/>
  <c r="U582" i="11" s="1"/>
  <c r="U802" i="11" s="1"/>
  <c r="U361" i="11"/>
  <c r="U581" i="11" s="1"/>
  <c r="U801" i="11" s="1"/>
  <c r="U360" i="11"/>
  <c r="U580" i="11" s="1"/>
  <c r="U800" i="11" s="1"/>
  <c r="U359" i="11"/>
  <c r="U579" i="11" s="1"/>
  <c r="U799" i="11" s="1"/>
  <c r="U358" i="11"/>
  <c r="U578" i="11" s="1"/>
  <c r="U798" i="11" s="1"/>
  <c r="U357" i="11"/>
  <c r="U577" i="11" s="1"/>
  <c r="U797" i="11" s="1"/>
  <c r="U356" i="11"/>
  <c r="U576" i="11" s="1"/>
  <c r="U796" i="11" s="1"/>
  <c r="U355" i="11"/>
  <c r="U575" i="11" s="1"/>
  <c r="U795" i="11" s="1"/>
  <c r="U354" i="11"/>
  <c r="U574" i="11" s="1"/>
  <c r="U794" i="11" s="1"/>
  <c r="U353" i="11"/>
  <c r="U573" i="11" s="1"/>
  <c r="U793" i="11" s="1"/>
  <c r="U352" i="11"/>
  <c r="U572" i="11" s="1"/>
  <c r="U792" i="11" s="1"/>
  <c r="U351" i="11"/>
  <c r="U571" i="11" s="1"/>
  <c r="U791" i="11" s="1"/>
  <c r="U350" i="11"/>
  <c r="U570" i="11" s="1"/>
  <c r="U790" i="11" s="1"/>
  <c r="U349" i="11"/>
  <c r="U569" i="11" s="1"/>
  <c r="U789" i="11" s="1"/>
  <c r="U348" i="11"/>
  <c r="U568" i="11" s="1"/>
  <c r="U788" i="11" s="1"/>
  <c r="U347" i="11"/>
  <c r="U567" i="11" s="1"/>
  <c r="U787" i="11" s="1"/>
  <c r="U346" i="11"/>
  <c r="U566" i="11" s="1"/>
  <c r="U786" i="11" s="1"/>
  <c r="U345" i="11"/>
  <c r="U565" i="11" s="1"/>
  <c r="U785" i="11" s="1"/>
  <c r="U344" i="11"/>
  <c r="U564" i="11" s="1"/>
  <c r="U784" i="11" s="1"/>
  <c r="U343" i="11"/>
  <c r="U563" i="11" s="1"/>
  <c r="U783" i="11" s="1"/>
  <c r="U342" i="11"/>
  <c r="U562" i="11" s="1"/>
  <c r="U782" i="11" s="1"/>
  <c r="U341" i="11"/>
  <c r="U561" i="11" s="1"/>
  <c r="U781" i="11" s="1"/>
  <c r="U340" i="11"/>
  <c r="U560" i="11" s="1"/>
  <c r="U780" i="11" s="1"/>
  <c r="U339" i="11"/>
  <c r="U559" i="11" s="1"/>
  <c r="U779" i="11" s="1"/>
  <c r="U338" i="11"/>
  <c r="U558" i="11" s="1"/>
  <c r="U778" i="11" s="1"/>
  <c r="U337" i="11"/>
  <c r="U557" i="11" s="1"/>
  <c r="U777" i="11" s="1"/>
  <c r="U336" i="11"/>
  <c r="U556" i="11" s="1"/>
  <c r="U776" i="11" s="1"/>
  <c r="U335" i="11"/>
  <c r="U555" i="11" s="1"/>
  <c r="U775" i="11" s="1"/>
  <c r="U334" i="11"/>
  <c r="U554" i="11" s="1"/>
  <c r="U774" i="11" s="1"/>
  <c r="U333" i="11"/>
  <c r="U553" i="11" s="1"/>
  <c r="U773" i="11" s="1"/>
  <c r="U332" i="11"/>
  <c r="U552" i="11" s="1"/>
  <c r="U772" i="11" s="1"/>
  <c r="U331" i="11"/>
  <c r="U551" i="11" s="1"/>
  <c r="U771" i="11" s="1"/>
  <c r="U330" i="11"/>
  <c r="U550" i="11" s="1"/>
  <c r="U770" i="11" s="1"/>
  <c r="U329" i="11"/>
  <c r="U549" i="11" s="1"/>
  <c r="U769" i="11" s="1"/>
  <c r="U328" i="11"/>
  <c r="U548" i="11" s="1"/>
  <c r="U768" i="11" s="1"/>
  <c r="U327" i="11"/>
  <c r="U547" i="11" s="1"/>
  <c r="U767" i="11" s="1"/>
  <c r="U326" i="11"/>
  <c r="U546" i="11" s="1"/>
  <c r="U766" i="11" s="1"/>
  <c r="U325" i="11"/>
  <c r="U545" i="11" s="1"/>
  <c r="U765" i="11" s="1"/>
  <c r="U324" i="11"/>
  <c r="U544" i="11" s="1"/>
  <c r="U764" i="11" s="1"/>
  <c r="U323" i="11"/>
  <c r="U543" i="11" s="1"/>
  <c r="U763" i="11" s="1"/>
  <c r="U322" i="11"/>
  <c r="U542" i="11" s="1"/>
  <c r="U762" i="11" s="1"/>
  <c r="U321" i="11"/>
  <c r="U541" i="11" s="1"/>
  <c r="U761" i="11" s="1"/>
  <c r="U320" i="11"/>
  <c r="U540" i="11" s="1"/>
  <c r="U760" i="11" s="1"/>
  <c r="U319" i="11"/>
  <c r="U539" i="11" s="1"/>
  <c r="U759" i="11" s="1"/>
  <c r="U318" i="11"/>
  <c r="U538" i="11" s="1"/>
  <c r="U758" i="11" s="1"/>
  <c r="U317" i="11"/>
  <c r="U537" i="11" s="1"/>
  <c r="U757" i="11" s="1"/>
  <c r="U316" i="11"/>
  <c r="U536" i="11" s="1"/>
  <c r="U756" i="11" s="1"/>
  <c r="U315" i="11"/>
  <c r="U535" i="11" s="1"/>
  <c r="U755" i="11" s="1"/>
  <c r="U314" i="11"/>
  <c r="U534" i="11" s="1"/>
  <c r="U754" i="11" s="1"/>
  <c r="U313" i="11"/>
  <c r="U533" i="11" s="1"/>
  <c r="U753" i="11" s="1"/>
  <c r="U312" i="11"/>
  <c r="U532" i="11" s="1"/>
  <c r="U752" i="11" s="1"/>
  <c r="U311" i="11"/>
  <c r="U531" i="11" s="1"/>
  <c r="U751" i="11" s="1"/>
  <c r="U310" i="11"/>
  <c r="U530" i="11" s="1"/>
  <c r="U750" i="11" s="1"/>
  <c r="U309" i="11"/>
  <c r="U529" i="11" s="1"/>
  <c r="U749" i="11" s="1"/>
  <c r="U308" i="11"/>
  <c r="U528" i="11" s="1"/>
  <c r="U748" i="11" s="1"/>
  <c r="U307" i="11"/>
  <c r="U527" i="11" s="1"/>
  <c r="U747" i="11" s="1"/>
  <c r="U306" i="11"/>
  <c r="U526" i="11" s="1"/>
  <c r="U746" i="11" s="1"/>
  <c r="U305" i="11"/>
  <c r="U525" i="11" s="1"/>
  <c r="U745" i="11" s="1"/>
  <c r="U304" i="11"/>
  <c r="U524" i="11" s="1"/>
  <c r="U744" i="11" s="1"/>
  <c r="U303" i="11"/>
  <c r="U523" i="11" s="1"/>
  <c r="U743" i="11" s="1"/>
  <c r="U302" i="11"/>
  <c r="U522" i="11" s="1"/>
  <c r="U742" i="11" s="1"/>
  <c r="U301" i="11"/>
  <c r="U521" i="11" s="1"/>
  <c r="U741" i="11" s="1"/>
  <c r="U300" i="11"/>
  <c r="U520" i="11" s="1"/>
  <c r="U740" i="11" s="1"/>
  <c r="U299" i="11"/>
  <c r="U519" i="11" s="1"/>
  <c r="U739" i="11" s="1"/>
  <c r="U298" i="11"/>
  <c r="U518" i="11" s="1"/>
  <c r="U738" i="11" s="1"/>
  <c r="U297" i="11"/>
  <c r="U517" i="11" s="1"/>
  <c r="U737" i="11" s="1"/>
  <c r="U296" i="11"/>
  <c r="U516" i="11" s="1"/>
  <c r="U736" i="11" s="1"/>
  <c r="U295" i="11"/>
  <c r="U515" i="11" s="1"/>
  <c r="U735" i="11" s="1"/>
  <c r="U294" i="11"/>
  <c r="U514" i="11" s="1"/>
  <c r="U734" i="11" s="1"/>
  <c r="U293" i="11"/>
  <c r="U513" i="11" s="1"/>
  <c r="U733" i="11" s="1"/>
  <c r="U292" i="11"/>
  <c r="U512" i="11" s="1"/>
  <c r="U732" i="11" s="1"/>
  <c r="U291" i="11"/>
  <c r="U511" i="11" s="1"/>
  <c r="U731" i="11" s="1"/>
  <c r="U290" i="11"/>
  <c r="U510" i="11" s="1"/>
  <c r="U730" i="11" s="1"/>
  <c r="U289" i="11"/>
  <c r="U509" i="11" s="1"/>
  <c r="U729" i="11" s="1"/>
  <c r="U288" i="11"/>
  <c r="U508" i="11" s="1"/>
  <c r="U728" i="11" s="1"/>
  <c r="U287" i="11"/>
  <c r="U507" i="11" s="1"/>
  <c r="U727" i="11" s="1"/>
  <c r="U286" i="11"/>
  <c r="U506" i="11" s="1"/>
  <c r="U726" i="11" s="1"/>
  <c r="U285" i="11"/>
  <c r="U505" i="11" s="1"/>
  <c r="U725" i="11" s="1"/>
  <c r="U284" i="11"/>
  <c r="U504" i="11" s="1"/>
  <c r="U724" i="11" s="1"/>
  <c r="U283" i="11"/>
  <c r="U503" i="11" s="1"/>
  <c r="U723" i="11" s="1"/>
  <c r="U282" i="11"/>
  <c r="U502" i="11" s="1"/>
  <c r="U722" i="11" s="1"/>
  <c r="U281" i="11"/>
  <c r="U501" i="11" s="1"/>
  <c r="U721" i="11" s="1"/>
  <c r="U280" i="11"/>
  <c r="U500" i="11" s="1"/>
  <c r="U720" i="11" s="1"/>
  <c r="U279" i="11"/>
  <c r="U499" i="11" s="1"/>
  <c r="U719" i="11" s="1"/>
  <c r="U278" i="11"/>
  <c r="U498" i="11" s="1"/>
  <c r="U718" i="11" s="1"/>
  <c r="U277" i="11"/>
  <c r="U497" i="11" s="1"/>
  <c r="U717" i="11" s="1"/>
  <c r="U276" i="11"/>
  <c r="U496" i="11" s="1"/>
  <c r="U716" i="11" s="1"/>
  <c r="U275" i="11"/>
  <c r="U495" i="11" s="1"/>
  <c r="U715" i="11" s="1"/>
  <c r="U274" i="11"/>
  <c r="U494" i="11" s="1"/>
  <c r="U714" i="11" s="1"/>
  <c r="U273" i="11"/>
  <c r="U493" i="11" s="1"/>
  <c r="U713" i="11" s="1"/>
  <c r="U272" i="11"/>
  <c r="U492" i="11" s="1"/>
  <c r="U712" i="11" s="1"/>
  <c r="U271" i="11"/>
  <c r="U491" i="11" s="1"/>
  <c r="U711" i="11" s="1"/>
  <c r="U270" i="11"/>
  <c r="U490" i="11" s="1"/>
  <c r="U710" i="11" s="1"/>
  <c r="U269" i="11"/>
  <c r="U489" i="11" s="1"/>
  <c r="U709" i="11" s="1"/>
  <c r="U268" i="11"/>
  <c r="U488" i="11" s="1"/>
  <c r="U708" i="11" s="1"/>
  <c r="U267" i="11"/>
  <c r="U487" i="11" s="1"/>
  <c r="U707" i="11" s="1"/>
  <c r="U266" i="11"/>
  <c r="U486" i="11" s="1"/>
  <c r="U706" i="11" s="1"/>
  <c r="U265" i="11"/>
  <c r="U485" i="11" s="1"/>
  <c r="U705" i="11" s="1"/>
  <c r="U264" i="11"/>
  <c r="U484" i="11" s="1"/>
  <c r="U704" i="11" s="1"/>
  <c r="U263" i="11"/>
  <c r="U483" i="11" s="1"/>
  <c r="U703" i="11" s="1"/>
  <c r="U262" i="11"/>
  <c r="U482" i="11" s="1"/>
  <c r="U702" i="11" s="1"/>
  <c r="U261" i="11"/>
  <c r="U481" i="11" s="1"/>
  <c r="U701" i="11" s="1"/>
  <c r="U260" i="11"/>
  <c r="U480" i="11" s="1"/>
  <c r="U700" i="11" s="1"/>
  <c r="U259" i="11"/>
  <c r="U479" i="11" s="1"/>
  <c r="U699" i="11" s="1"/>
  <c r="U258" i="11"/>
  <c r="U478" i="11" s="1"/>
  <c r="U698" i="11" s="1"/>
  <c r="U257" i="11"/>
  <c r="U256" i="11"/>
  <c r="U476" i="11" s="1"/>
  <c r="U696" i="11" s="1"/>
  <c r="U255" i="11"/>
  <c r="U475" i="11" s="1"/>
  <c r="U695" i="11" s="1"/>
  <c r="U254" i="11"/>
  <c r="U474" i="11" s="1"/>
  <c r="U694" i="11" s="1"/>
  <c r="U253" i="11"/>
  <c r="U473" i="11" s="1"/>
  <c r="U693" i="11" s="1"/>
  <c r="U252" i="11"/>
  <c r="U472" i="11" s="1"/>
  <c r="U692" i="11" s="1"/>
  <c r="U251" i="11"/>
  <c r="U471" i="11" s="1"/>
  <c r="U691" i="11" s="1"/>
  <c r="U250" i="11"/>
  <c r="U470" i="11" s="1"/>
  <c r="U690" i="11" s="1"/>
  <c r="U249" i="11"/>
  <c r="U469" i="11" s="1"/>
  <c r="U689" i="11" s="1"/>
  <c r="U248" i="11"/>
  <c r="U468" i="11" s="1"/>
  <c r="U688" i="11" s="1"/>
  <c r="U247" i="11"/>
  <c r="U467" i="11" s="1"/>
  <c r="U687" i="11" s="1"/>
  <c r="U246" i="11"/>
  <c r="U466" i="11" s="1"/>
  <c r="U686" i="11" s="1"/>
  <c r="U245" i="11"/>
  <c r="U465" i="11" s="1"/>
  <c r="U685" i="11" s="1"/>
  <c r="U244" i="11"/>
  <c r="U464" i="11" s="1"/>
  <c r="U684" i="11" s="1"/>
  <c r="U243" i="11"/>
  <c r="U463" i="11" s="1"/>
  <c r="U683" i="11" s="1"/>
  <c r="U242" i="11"/>
  <c r="U462" i="11" s="1"/>
  <c r="U682" i="11" s="1"/>
  <c r="U241" i="11"/>
  <c r="U461" i="11" s="1"/>
  <c r="U681" i="11" s="1"/>
  <c r="U240" i="11"/>
  <c r="U239" i="11"/>
  <c r="U459" i="11" s="1"/>
  <c r="U679" i="11" s="1"/>
  <c r="U238" i="11"/>
  <c r="U458" i="11" s="1"/>
  <c r="U678" i="11" s="1"/>
  <c r="U237" i="11"/>
  <c r="U457" i="11" s="1"/>
  <c r="U677" i="11" s="1"/>
  <c r="U236" i="11"/>
  <c r="U456" i="11" s="1"/>
  <c r="U676" i="11" s="1"/>
  <c r="U235" i="11"/>
  <c r="U455" i="11" s="1"/>
  <c r="U675" i="11" s="1"/>
  <c r="U234" i="11"/>
  <c r="U454" i="11" s="1"/>
  <c r="U674" i="11" s="1"/>
  <c r="U233" i="11"/>
  <c r="U453" i="11" s="1"/>
  <c r="U673" i="11" s="1"/>
  <c r="U232" i="11"/>
  <c r="U452" i="11" s="1"/>
  <c r="U672" i="11" s="1"/>
  <c r="U231" i="11"/>
  <c r="U451" i="11" s="1"/>
  <c r="U671" i="11" s="1"/>
  <c r="U230" i="11"/>
  <c r="U450" i="11" s="1"/>
  <c r="U670" i="11" s="1"/>
  <c r="U229" i="11"/>
  <c r="U449" i="11" s="1"/>
  <c r="U669" i="11" s="1"/>
  <c r="U228" i="11"/>
  <c r="U448" i="11" s="1"/>
  <c r="U668" i="11" s="1"/>
  <c r="U227" i="11"/>
  <c r="U447" i="11" s="1"/>
  <c r="U667" i="11" s="1"/>
  <c r="D5" i="60" l="1"/>
  <c r="U4" i="60"/>
  <c r="U5" i="60" s="1"/>
  <c r="D4" i="60"/>
  <c r="D3" i="60"/>
  <c r="D2" i="60"/>
  <c r="I111" i="28" l="1"/>
  <c r="H111" i="28"/>
  <c r="I110" i="28"/>
  <c r="H110" i="28"/>
  <c r="I119" i="28"/>
  <c r="H119" i="28"/>
  <c r="I118" i="28"/>
  <c r="H118" i="28"/>
  <c r="I127" i="28"/>
  <c r="H127" i="28"/>
  <c r="I126" i="28"/>
  <c r="H126" i="28"/>
  <c r="I138" i="28"/>
  <c r="H138" i="28"/>
  <c r="I137" i="28"/>
  <c r="H137" i="28"/>
  <c r="I139" i="28"/>
  <c r="H139" i="28"/>
  <c r="E136" i="28"/>
  <c r="D136" i="28"/>
  <c r="B136" i="28"/>
  <c r="H136" i="28"/>
  <c r="I136" i="28"/>
  <c r="E135" i="28"/>
  <c r="D135" i="28"/>
  <c r="B135" i="28"/>
  <c r="I135" i="28"/>
  <c r="E133" i="28"/>
  <c r="I133" i="28" s="1"/>
  <c r="D133" i="28"/>
  <c r="B133" i="28"/>
  <c r="E132" i="28"/>
  <c r="I132" i="28" s="1"/>
  <c r="D132" i="28"/>
  <c r="B132" i="28"/>
  <c r="C130" i="28"/>
  <c r="A130" i="28"/>
  <c r="C129" i="28"/>
  <c r="A129" i="28"/>
  <c r="E134" i="28"/>
  <c r="D134" i="28"/>
  <c r="B134" i="28"/>
  <c r="I134" i="28"/>
  <c r="H131" i="28"/>
  <c r="E131" i="28"/>
  <c r="I131" i="28" s="1"/>
  <c r="D131" i="28"/>
  <c r="D107" i="28"/>
  <c r="B131" i="28"/>
  <c r="C128" i="28"/>
  <c r="A128" i="28"/>
  <c r="X139" i="28"/>
  <c r="X138" i="28"/>
  <c r="X137" i="28"/>
  <c r="X136" i="28"/>
  <c r="X135" i="28"/>
  <c r="X134" i="28"/>
  <c r="X133" i="28"/>
  <c r="X132" i="28"/>
  <c r="X131" i="28"/>
  <c r="X130" i="28"/>
  <c r="X129" i="28"/>
  <c r="X128" i="28"/>
  <c r="X127" i="28"/>
  <c r="X126" i="28"/>
  <c r="X125" i="28"/>
  <c r="X124" i="28"/>
  <c r="X123" i="28"/>
  <c r="X122" i="28"/>
  <c r="X121" i="28"/>
  <c r="X120" i="28"/>
  <c r="X119" i="28"/>
  <c r="X118" i="28"/>
  <c r="X117" i="28"/>
  <c r="X116" i="28"/>
  <c r="X115" i="28"/>
  <c r="X114" i="28"/>
  <c r="X113" i="28"/>
  <c r="X112" i="28"/>
  <c r="X111" i="28"/>
  <c r="X110" i="28"/>
  <c r="X109" i="28"/>
  <c r="X108" i="28"/>
  <c r="X107" i="28"/>
  <c r="X106" i="28"/>
  <c r="X105" i="28"/>
  <c r="X104" i="28"/>
  <c r="X102" i="28"/>
  <c r="X101" i="28"/>
  <c r="X100" i="28"/>
  <c r="X98" i="28"/>
  <c r="X97" i="28"/>
  <c r="X96" i="28"/>
  <c r="X94" i="28"/>
  <c r="X93" i="28"/>
  <c r="X92" i="28"/>
  <c r="X91" i="28"/>
  <c r="X90" i="28"/>
  <c r="X89" i="28"/>
  <c r="X88" i="28"/>
  <c r="X87" i="28"/>
  <c r="X86" i="28"/>
  <c r="X85" i="28"/>
  <c r="X84" i="28"/>
  <c r="X83" i="28"/>
  <c r="X82" i="28"/>
  <c r="X81" i="28"/>
  <c r="X80" i="28"/>
  <c r="X79" i="28"/>
  <c r="X78" i="28"/>
  <c r="X77" i="28"/>
  <c r="X76" i="28"/>
  <c r="X75" i="28"/>
  <c r="X74" i="28"/>
  <c r="X73" i="28"/>
  <c r="X72" i="28"/>
  <c r="X71" i="28"/>
  <c r="X70" i="28"/>
  <c r="X69" i="28"/>
  <c r="X68" i="28"/>
  <c r="X66" i="28"/>
  <c r="X65" i="28"/>
  <c r="X64" i="28"/>
  <c r="X62" i="28"/>
  <c r="X61" i="28"/>
  <c r="X60" i="28"/>
  <c r="X58" i="28"/>
  <c r="X57" i="28"/>
  <c r="X56" i="28"/>
  <c r="X54" i="28"/>
  <c r="X53" i="28"/>
  <c r="X52" i="28"/>
  <c r="X50" i="28"/>
  <c r="X49" i="28"/>
  <c r="X48" i="28"/>
  <c r="X46" i="28"/>
  <c r="X45" i="28"/>
  <c r="X44" i="28"/>
  <c r="X41" i="28"/>
  <c r="X40" i="28"/>
  <c r="X37" i="28"/>
  <c r="X36" i="28"/>
  <c r="X33" i="28"/>
  <c r="X32" i="28"/>
  <c r="X29" i="28"/>
  <c r="X28" i="28"/>
  <c r="X25" i="28"/>
  <c r="X24" i="28"/>
  <c r="X21" i="28"/>
  <c r="X20" i="28"/>
  <c r="X17" i="28"/>
  <c r="X14" i="28"/>
  <c r="X13" i="28"/>
  <c r="X10" i="28"/>
  <c r="X9" i="28"/>
  <c r="X8" i="28"/>
  <c r="X7" i="28"/>
  <c r="X6" i="28"/>
  <c r="L128" i="28"/>
  <c r="M128" i="28"/>
  <c r="N128" i="28"/>
  <c r="O128" i="28"/>
  <c r="P128" i="28"/>
  <c r="Q128" i="28"/>
  <c r="R128" i="28"/>
  <c r="S128" i="28"/>
  <c r="T128" i="28"/>
  <c r="U128" i="28"/>
  <c r="V128" i="28"/>
  <c r="L129" i="28"/>
  <c r="M129" i="28"/>
  <c r="N129" i="28"/>
  <c r="O129" i="28"/>
  <c r="P129" i="28"/>
  <c r="Q129" i="28"/>
  <c r="R129" i="28"/>
  <c r="S129" i="28"/>
  <c r="T129" i="28"/>
  <c r="U129" i="28"/>
  <c r="V129" i="28"/>
  <c r="L130" i="28"/>
  <c r="M130" i="28"/>
  <c r="N130" i="28"/>
  <c r="O130" i="28"/>
  <c r="P130" i="28"/>
  <c r="Q130" i="28"/>
  <c r="R130" i="28"/>
  <c r="S130" i="28"/>
  <c r="T130" i="28"/>
  <c r="U130" i="28"/>
  <c r="V130" i="28"/>
  <c r="L131" i="28"/>
  <c r="M131" i="28"/>
  <c r="N131" i="28"/>
  <c r="O131" i="28"/>
  <c r="P131" i="28"/>
  <c r="Q131" i="28"/>
  <c r="R131" i="28"/>
  <c r="S131" i="28"/>
  <c r="T131" i="28"/>
  <c r="U131" i="28"/>
  <c r="V131" i="28"/>
  <c r="L132" i="28"/>
  <c r="M132" i="28"/>
  <c r="N132" i="28"/>
  <c r="O132" i="28"/>
  <c r="P132" i="28"/>
  <c r="Q132" i="28"/>
  <c r="R132" i="28"/>
  <c r="S132" i="28"/>
  <c r="T132" i="28"/>
  <c r="U132" i="28"/>
  <c r="V132" i="28"/>
  <c r="L133" i="28"/>
  <c r="M133" i="28"/>
  <c r="N133" i="28"/>
  <c r="O133" i="28"/>
  <c r="P133" i="28"/>
  <c r="Q133" i="28"/>
  <c r="R133" i="28"/>
  <c r="S133" i="28"/>
  <c r="T133" i="28"/>
  <c r="U133" i="28"/>
  <c r="V133" i="28"/>
  <c r="L134" i="28"/>
  <c r="M134" i="28"/>
  <c r="N134" i="28"/>
  <c r="O134" i="28"/>
  <c r="P134" i="28"/>
  <c r="Q134" i="28"/>
  <c r="R134" i="28"/>
  <c r="S134" i="28"/>
  <c r="T134" i="28"/>
  <c r="U134" i="28"/>
  <c r="V134" i="28"/>
  <c r="L135" i="28"/>
  <c r="M135" i="28"/>
  <c r="N135" i="28"/>
  <c r="O135" i="28"/>
  <c r="P135" i="28"/>
  <c r="Q135" i="28"/>
  <c r="R135" i="28"/>
  <c r="S135" i="28"/>
  <c r="T135" i="28"/>
  <c r="U135" i="28"/>
  <c r="V135" i="28"/>
  <c r="L136" i="28"/>
  <c r="M136" i="28"/>
  <c r="N136" i="28"/>
  <c r="O136" i="28"/>
  <c r="P136" i="28"/>
  <c r="Q136" i="28"/>
  <c r="R136" i="28"/>
  <c r="S136" i="28"/>
  <c r="T136" i="28"/>
  <c r="U136" i="28"/>
  <c r="V136" i="28"/>
  <c r="J128" i="28"/>
  <c r="K128" i="28"/>
  <c r="J129" i="28"/>
  <c r="K129" i="28"/>
  <c r="J130" i="28"/>
  <c r="K130" i="28"/>
  <c r="J131" i="28"/>
  <c r="K131" i="28"/>
  <c r="J132" i="28"/>
  <c r="K132" i="28"/>
  <c r="J133" i="28"/>
  <c r="K133" i="28"/>
  <c r="J134" i="28"/>
  <c r="K134" i="28"/>
  <c r="J135" i="28"/>
  <c r="K135" i="28"/>
  <c r="J136" i="28"/>
  <c r="K136" i="28"/>
  <c r="O137" i="28"/>
  <c r="P137" i="28"/>
  <c r="Q137" i="28"/>
  <c r="R137" i="28"/>
  <c r="S137" i="28"/>
  <c r="T137" i="28"/>
  <c r="U137" i="28"/>
  <c r="V137" i="28"/>
  <c r="O138" i="28"/>
  <c r="P138" i="28"/>
  <c r="Q138" i="28"/>
  <c r="R138" i="28"/>
  <c r="S138" i="28"/>
  <c r="T138" i="28"/>
  <c r="U138" i="28"/>
  <c r="V138" i="28"/>
  <c r="O139" i="28"/>
  <c r="P139" i="28"/>
  <c r="Q139" i="28"/>
  <c r="R139" i="28"/>
  <c r="S139" i="28"/>
  <c r="T139" i="28"/>
  <c r="U139" i="28"/>
  <c r="V139" i="28"/>
  <c r="V127" i="28"/>
  <c r="U127" i="28"/>
  <c r="T127" i="28"/>
  <c r="S127" i="28"/>
  <c r="R127" i="28"/>
  <c r="Q127" i="28"/>
  <c r="P127" i="28"/>
  <c r="O127" i="28"/>
  <c r="V126" i="28"/>
  <c r="U126" i="28"/>
  <c r="T126" i="28"/>
  <c r="S126" i="28"/>
  <c r="R126" i="28"/>
  <c r="Q126" i="28"/>
  <c r="P126" i="28"/>
  <c r="O126" i="28"/>
  <c r="V119" i="28"/>
  <c r="U119" i="28"/>
  <c r="T119" i="28"/>
  <c r="S119" i="28"/>
  <c r="R119" i="28"/>
  <c r="Q119" i="28"/>
  <c r="P119" i="28"/>
  <c r="O119" i="28"/>
  <c r="V118" i="28"/>
  <c r="U118" i="28"/>
  <c r="T118" i="28"/>
  <c r="S118" i="28"/>
  <c r="R118" i="28"/>
  <c r="Q118" i="28"/>
  <c r="P118" i="28"/>
  <c r="O118" i="28"/>
  <c r="V111" i="28"/>
  <c r="U111" i="28"/>
  <c r="T111" i="28"/>
  <c r="S111" i="28"/>
  <c r="R111" i="28"/>
  <c r="Q111" i="28"/>
  <c r="P111" i="28"/>
  <c r="O111" i="28"/>
  <c r="V110" i="28"/>
  <c r="U110" i="28"/>
  <c r="T110" i="28"/>
  <c r="S110" i="28"/>
  <c r="R110" i="28"/>
  <c r="Q110" i="28"/>
  <c r="P110" i="28"/>
  <c r="O110" i="28"/>
  <c r="V91" i="28"/>
  <c r="U91" i="28"/>
  <c r="T91" i="28"/>
  <c r="S91" i="28"/>
  <c r="R91" i="28"/>
  <c r="Q91" i="28"/>
  <c r="P91" i="28"/>
  <c r="O91" i="28"/>
  <c r="N91" i="28"/>
  <c r="M91" i="28"/>
  <c r="L91" i="28"/>
  <c r="V90" i="28"/>
  <c r="U90" i="28"/>
  <c r="T90" i="28"/>
  <c r="S90" i="28"/>
  <c r="R90" i="28"/>
  <c r="Q90" i="28"/>
  <c r="P90" i="28"/>
  <c r="O90" i="28"/>
  <c r="N90" i="28"/>
  <c r="M90" i="28"/>
  <c r="L90" i="28"/>
  <c r="V83" i="28"/>
  <c r="U83" i="28"/>
  <c r="T83" i="28"/>
  <c r="S83" i="28"/>
  <c r="R83" i="28"/>
  <c r="Q83" i="28"/>
  <c r="P83" i="28"/>
  <c r="O83" i="28"/>
  <c r="N83" i="28"/>
  <c r="M83" i="28"/>
  <c r="L83" i="28"/>
  <c r="V82" i="28"/>
  <c r="U82" i="28"/>
  <c r="T82" i="28"/>
  <c r="S82" i="28"/>
  <c r="R82" i="28"/>
  <c r="Q82" i="28"/>
  <c r="P82" i="28"/>
  <c r="O82" i="28"/>
  <c r="N82" i="28"/>
  <c r="M82" i="28"/>
  <c r="L82" i="28"/>
  <c r="V75" i="28"/>
  <c r="U75" i="28"/>
  <c r="T75" i="28"/>
  <c r="S75" i="28"/>
  <c r="R75" i="28"/>
  <c r="Q75" i="28"/>
  <c r="P75" i="28"/>
  <c r="O75" i="28"/>
  <c r="N75" i="28"/>
  <c r="M75" i="28"/>
  <c r="L75" i="28"/>
  <c r="V74" i="28"/>
  <c r="U74" i="28"/>
  <c r="T74" i="28"/>
  <c r="S74" i="28"/>
  <c r="R74" i="28"/>
  <c r="Q74" i="28"/>
  <c r="P74" i="28"/>
  <c r="O74" i="28"/>
  <c r="N74" i="28"/>
  <c r="M74" i="28"/>
  <c r="L74" i="28"/>
  <c r="K91" i="28"/>
  <c r="K90" i="28"/>
  <c r="K83" i="28"/>
  <c r="K82" i="28"/>
  <c r="K75" i="28"/>
  <c r="K74" i="28"/>
  <c r="N127" i="28"/>
  <c r="M127" i="28"/>
  <c r="L127" i="28"/>
  <c r="N126" i="28"/>
  <c r="M126" i="28"/>
  <c r="L126" i="28"/>
  <c r="N119" i="28"/>
  <c r="M119" i="28"/>
  <c r="L119" i="28"/>
  <c r="N118" i="28"/>
  <c r="M118" i="28"/>
  <c r="L118" i="28"/>
  <c r="N111" i="28"/>
  <c r="M111" i="28"/>
  <c r="L111" i="28"/>
  <c r="N110" i="28"/>
  <c r="M110" i="28"/>
  <c r="L110" i="28"/>
  <c r="K127" i="28"/>
  <c r="K126" i="28"/>
  <c r="K119" i="28"/>
  <c r="K118" i="28"/>
  <c r="K111" i="28"/>
  <c r="K110" i="28"/>
  <c r="K137" i="28"/>
  <c r="L137" i="28"/>
  <c r="M137" i="28"/>
  <c r="K138" i="28"/>
  <c r="L138" i="28"/>
  <c r="M138" i="28"/>
  <c r="K139" i="28"/>
  <c r="L139" i="28"/>
  <c r="M139" i="28"/>
  <c r="N137" i="28"/>
  <c r="N138" i="28"/>
  <c r="N139" i="28"/>
  <c r="N121" i="28"/>
  <c r="M121" i="28"/>
  <c r="L121" i="28"/>
  <c r="N120" i="28"/>
  <c r="M120" i="28"/>
  <c r="L120" i="28"/>
  <c r="N113" i="28"/>
  <c r="M113" i="28"/>
  <c r="L113" i="28"/>
  <c r="N112" i="28"/>
  <c r="M112" i="28"/>
  <c r="L112" i="28"/>
  <c r="N105" i="28"/>
  <c r="M105" i="28"/>
  <c r="L105" i="28"/>
  <c r="N104" i="28"/>
  <c r="M104" i="28"/>
  <c r="L104" i="28"/>
  <c r="N100" i="28"/>
  <c r="M100" i="28"/>
  <c r="L100" i="28"/>
  <c r="N96" i="28"/>
  <c r="M96" i="28"/>
  <c r="L96" i="28"/>
  <c r="N92" i="28"/>
  <c r="M92" i="28"/>
  <c r="L92" i="28"/>
  <c r="N85" i="28"/>
  <c r="M85" i="28"/>
  <c r="L85" i="28"/>
  <c r="N84" i="28"/>
  <c r="M84" i="28"/>
  <c r="L84" i="28"/>
  <c r="N77" i="28"/>
  <c r="M77" i="28"/>
  <c r="L77" i="28"/>
  <c r="N76" i="28"/>
  <c r="M76" i="28"/>
  <c r="L76" i="28"/>
  <c r="N69" i="28"/>
  <c r="M69" i="28"/>
  <c r="L69" i="28"/>
  <c r="N68" i="28"/>
  <c r="M68" i="28"/>
  <c r="L68" i="28"/>
  <c r="N64" i="28"/>
  <c r="M64" i="28"/>
  <c r="L64" i="28"/>
  <c r="N60" i="28"/>
  <c r="M60" i="28"/>
  <c r="L60" i="28"/>
  <c r="N56" i="28"/>
  <c r="M56" i="28"/>
  <c r="L56" i="28"/>
  <c r="N52" i="28"/>
  <c r="M52" i="28"/>
  <c r="L52" i="28"/>
  <c r="N48" i="28"/>
  <c r="M48" i="28"/>
  <c r="L48" i="28"/>
  <c r="N44" i="28"/>
  <c r="M44" i="28"/>
  <c r="L44" i="28"/>
  <c r="N40" i="28"/>
  <c r="M40" i="28"/>
  <c r="L40" i="28"/>
  <c r="N36" i="28"/>
  <c r="M36" i="28"/>
  <c r="L36" i="28"/>
  <c r="N32" i="28"/>
  <c r="M32" i="28"/>
  <c r="L32" i="28"/>
  <c r="N28" i="28"/>
  <c r="M28" i="28"/>
  <c r="L28" i="28"/>
  <c r="N24" i="28"/>
  <c r="M24" i="28"/>
  <c r="L24" i="28"/>
  <c r="N20" i="28"/>
  <c r="M20" i="28"/>
  <c r="L20" i="28"/>
  <c r="N17" i="28"/>
  <c r="M17" i="28"/>
  <c r="L17" i="28"/>
  <c r="N13" i="28"/>
  <c r="M13" i="28"/>
  <c r="L13" i="28"/>
  <c r="N10" i="28"/>
  <c r="M10" i="28"/>
  <c r="L10" i="28"/>
  <c r="N9" i="28"/>
  <c r="M9" i="28"/>
  <c r="L9" i="28"/>
  <c r="N8" i="28"/>
  <c r="M8" i="28"/>
  <c r="L8" i="28"/>
  <c r="N6" i="28"/>
  <c r="M6" i="28"/>
  <c r="L6" i="28"/>
  <c r="L7" i="28"/>
  <c r="M7" i="28"/>
  <c r="L37" i="28"/>
  <c r="M37" i="28"/>
  <c r="E125" i="28"/>
  <c r="I125" i="28" s="1"/>
  <c r="D125" i="28"/>
  <c r="B125" i="28"/>
  <c r="E123" i="28"/>
  <c r="I123" i="28" s="1"/>
  <c r="D123" i="28"/>
  <c r="B123" i="28"/>
  <c r="C121" i="28"/>
  <c r="A121" i="28"/>
  <c r="E117" i="28"/>
  <c r="I117" i="28" s="1"/>
  <c r="D117" i="28"/>
  <c r="B117" i="28"/>
  <c r="E115" i="28"/>
  <c r="H115" i="28" s="1"/>
  <c r="D115" i="28"/>
  <c r="B115" i="28"/>
  <c r="C113" i="28"/>
  <c r="A113" i="28"/>
  <c r="E109" i="28"/>
  <c r="H109" i="28" s="1"/>
  <c r="D109" i="28"/>
  <c r="B109" i="28"/>
  <c r="E107" i="28"/>
  <c r="H107" i="28" s="1"/>
  <c r="B107" i="28"/>
  <c r="C105" i="28"/>
  <c r="A105" i="28"/>
  <c r="E89" i="28"/>
  <c r="H89" i="28" s="1"/>
  <c r="D89" i="28"/>
  <c r="B89" i="28"/>
  <c r="E87" i="28"/>
  <c r="H87" i="28" s="1"/>
  <c r="D87" i="28"/>
  <c r="B87" i="28"/>
  <c r="C85" i="28"/>
  <c r="A85" i="28"/>
  <c r="E81" i="28"/>
  <c r="H81" i="28" s="1"/>
  <c r="D81" i="28"/>
  <c r="B81" i="28"/>
  <c r="E79" i="28"/>
  <c r="I79" i="28" s="1"/>
  <c r="D79" i="28"/>
  <c r="B79" i="28"/>
  <c r="C77" i="28"/>
  <c r="A77" i="28"/>
  <c r="V84" i="28"/>
  <c r="U84" i="28"/>
  <c r="T84" i="28"/>
  <c r="S84" i="28"/>
  <c r="R84" i="28"/>
  <c r="Q84" i="28"/>
  <c r="P84" i="28"/>
  <c r="O84" i="28"/>
  <c r="K84" i="28"/>
  <c r="E73" i="28"/>
  <c r="H73" i="28" s="1"/>
  <c r="D73" i="28"/>
  <c r="B73" i="28"/>
  <c r="E71" i="28"/>
  <c r="I71" i="28" s="1"/>
  <c r="D71" i="28"/>
  <c r="D72" i="28"/>
  <c r="E72" i="28"/>
  <c r="B71" i="28"/>
  <c r="A69" i="28"/>
  <c r="C69" i="28"/>
  <c r="H135" i="28" l="1"/>
  <c r="H133" i="28"/>
  <c r="H132" i="28"/>
  <c r="H134" i="28"/>
  <c r="I87" i="28"/>
  <c r="H125" i="28"/>
  <c r="H123" i="28"/>
  <c r="H117" i="28"/>
  <c r="I115" i="28"/>
  <c r="I109" i="28"/>
  <c r="I107" i="28"/>
  <c r="I89" i="28"/>
  <c r="I81" i="28"/>
  <c r="H79" i="28"/>
  <c r="I73" i="28"/>
  <c r="H71" i="28"/>
  <c r="J83" i="28" l="1"/>
  <c r="J119" i="28"/>
  <c r="J75" i="28"/>
  <c r="J137" i="28"/>
  <c r="J126" i="28"/>
  <c r="J118" i="28"/>
  <c r="J74" i="28"/>
  <c r="J91" i="28"/>
  <c r="J90" i="28"/>
  <c r="J127" i="28"/>
  <c r="J82" i="28"/>
  <c r="J111" i="28"/>
  <c r="J138" i="28"/>
  <c r="J139" i="28"/>
  <c r="J110" i="28"/>
  <c r="J84" i="28"/>
  <c r="H38" i="34" l="1"/>
  <c r="H39" i="34"/>
  <c r="N36" i="34"/>
  <c r="D36" i="34" s="1"/>
  <c r="H36" i="34"/>
  <c r="H37" i="34"/>
  <c r="K34" i="34"/>
  <c r="D34" i="34" s="1"/>
  <c r="K35" i="34"/>
  <c r="D35" i="34" s="1"/>
  <c r="K33" i="34"/>
  <c r="D33" i="34" s="1"/>
  <c r="H33" i="34"/>
  <c r="H34" i="34"/>
  <c r="H35" i="34"/>
  <c r="H32" i="34"/>
  <c r="D32" i="34" s="1"/>
  <c r="H31" i="34"/>
  <c r="D31" i="34" s="1"/>
  <c r="C20" i="34"/>
  <c r="C21" i="34"/>
  <c r="C22" i="34"/>
  <c r="C23" i="34"/>
  <c r="C24" i="34"/>
  <c r="C19" i="34"/>
  <c r="C13" i="34"/>
  <c r="C14" i="34"/>
  <c r="C15" i="34"/>
  <c r="C16" i="34"/>
  <c r="C17" i="34"/>
  <c r="C12" i="34"/>
  <c r="C9" i="34"/>
  <c r="C10" i="34"/>
  <c r="C11" i="34"/>
  <c r="C8" i="34"/>
  <c r="J139" i="3"/>
  <c r="K139" i="3"/>
  <c r="L139" i="3"/>
  <c r="M139" i="3"/>
  <c r="J140" i="3"/>
  <c r="K140" i="3"/>
  <c r="L140" i="3"/>
  <c r="M140" i="3"/>
  <c r="J141" i="3"/>
  <c r="K141" i="3"/>
  <c r="L141" i="3"/>
  <c r="M141" i="3"/>
  <c r="J142" i="3"/>
  <c r="K142" i="3"/>
  <c r="L142" i="3"/>
  <c r="M142" i="3"/>
  <c r="J143" i="3"/>
  <c r="K143" i="3"/>
  <c r="L143" i="3"/>
  <c r="M143" i="3"/>
  <c r="J144" i="3"/>
  <c r="K144" i="3"/>
  <c r="L144" i="3"/>
  <c r="M144" i="3"/>
  <c r="J145" i="3"/>
  <c r="K145" i="3"/>
  <c r="L145" i="3"/>
  <c r="M145" i="3"/>
  <c r="J146" i="3"/>
  <c r="K146" i="3"/>
  <c r="L146" i="3"/>
  <c r="M146" i="3"/>
  <c r="J147" i="3"/>
  <c r="K147" i="3"/>
  <c r="L147" i="3"/>
  <c r="M147" i="3"/>
  <c r="J148" i="3"/>
  <c r="K148" i="3"/>
  <c r="L148" i="3"/>
  <c r="M148" i="3"/>
  <c r="J149" i="3"/>
  <c r="K149" i="3"/>
  <c r="L149" i="3"/>
  <c r="M149" i="3"/>
  <c r="J150" i="3"/>
  <c r="K150" i="3"/>
  <c r="L150" i="3"/>
  <c r="M150" i="3"/>
  <c r="J151" i="3"/>
  <c r="K151" i="3"/>
  <c r="L151" i="3"/>
  <c r="M151" i="3"/>
  <c r="J152" i="3"/>
  <c r="K152" i="3"/>
  <c r="L152" i="3"/>
  <c r="M152" i="3"/>
  <c r="J153" i="3"/>
  <c r="K153" i="3"/>
  <c r="L153" i="3"/>
  <c r="M153" i="3"/>
  <c r="M120" i="3"/>
  <c r="M119" i="3"/>
  <c r="M118" i="3"/>
  <c r="M117" i="3"/>
  <c r="M116" i="3"/>
  <c r="M115" i="3"/>
  <c r="M114" i="3"/>
  <c r="M113" i="3"/>
  <c r="M112" i="3"/>
  <c r="M111" i="3"/>
  <c r="M110" i="3"/>
  <c r="M109" i="3"/>
  <c r="M108" i="3"/>
  <c r="M107" i="3"/>
  <c r="M106" i="3"/>
  <c r="M137" i="3"/>
  <c r="M136" i="3"/>
  <c r="M135" i="3"/>
  <c r="M134" i="3"/>
  <c r="M133" i="3"/>
  <c r="M132" i="3"/>
  <c r="M131" i="3"/>
  <c r="M130" i="3"/>
  <c r="M129" i="3"/>
  <c r="M128" i="3"/>
  <c r="M127" i="3"/>
  <c r="M126" i="3"/>
  <c r="M125" i="3"/>
  <c r="M124" i="3"/>
  <c r="M123" i="3"/>
  <c r="J137" i="3"/>
  <c r="J136" i="3"/>
  <c r="J135" i="3"/>
  <c r="J134" i="3"/>
  <c r="J133" i="3"/>
  <c r="J132" i="3"/>
  <c r="J131" i="3"/>
  <c r="J130" i="3"/>
  <c r="J129" i="3"/>
  <c r="J128" i="3"/>
  <c r="J127" i="3"/>
  <c r="J126" i="3"/>
  <c r="J125" i="3"/>
  <c r="J124" i="3"/>
  <c r="J123" i="3"/>
  <c r="L137" i="3"/>
  <c r="L136" i="3"/>
  <c r="L135" i="3"/>
  <c r="L134" i="3"/>
  <c r="L133" i="3"/>
  <c r="L132" i="3"/>
  <c r="L131" i="3"/>
  <c r="L130" i="3"/>
  <c r="L129" i="3"/>
  <c r="L128" i="3"/>
  <c r="L127" i="3"/>
  <c r="L126" i="3"/>
  <c r="L125" i="3"/>
  <c r="L124" i="3"/>
  <c r="L123" i="3"/>
  <c r="K137" i="3"/>
  <c r="K136" i="3"/>
  <c r="K135" i="3"/>
  <c r="K134" i="3"/>
  <c r="K133" i="3"/>
  <c r="K132" i="3"/>
  <c r="K131" i="3"/>
  <c r="K130" i="3"/>
  <c r="K129" i="3"/>
  <c r="K128" i="3"/>
  <c r="K127" i="3"/>
  <c r="K126" i="3"/>
  <c r="K125" i="3"/>
  <c r="K124" i="3"/>
  <c r="K123" i="3"/>
  <c r="K120" i="3"/>
  <c r="K119" i="3"/>
  <c r="K118" i="3"/>
  <c r="K117" i="3"/>
  <c r="K116" i="3"/>
  <c r="K115" i="3"/>
  <c r="K114" i="3"/>
  <c r="K113" i="3"/>
  <c r="K112" i="3"/>
  <c r="K111" i="3"/>
  <c r="K110" i="3"/>
  <c r="K109" i="3"/>
  <c r="K108" i="3"/>
  <c r="K107" i="3"/>
  <c r="K106" i="3"/>
  <c r="K103" i="3"/>
  <c r="K102" i="3"/>
  <c r="K101" i="3"/>
  <c r="K100" i="3"/>
  <c r="K99" i="3"/>
  <c r="K98" i="3"/>
  <c r="K97" i="3"/>
  <c r="K96" i="3"/>
  <c r="K95" i="3"/>
  <c r="K94" i="3"/>
  <c r="K93" i="3"/>
  <c r="K92" i="3"/>
  <c r="K91" i="3"/>
  <c r="K90" i="3"/>
  <c r="K89" i="3"/>
  <c r="L120" i="3"/>
  <c r="L119" i="3"/>
  <c r="L118" i="3"/>
  <c r="L117" i="3"/>
  <c r="L116" i="3"/>
  <c r="L115" i="3"/>
  <c r="L114" i="3"/>
  <c r="L113" i="3"/>
  <c r="L112" i="3"/>
  <c r="L111" i="3"/>
  <c r="L110" i="3"/>
  <c r="L109" i="3"/>
  <c r="L108" i="3"/>
  <c r="L107" i="3"/>
  <c r="L106" i="3"/>
  <c r="J120" i="3"/>
  <c r="J119" i="3"/>
  <c r="J118" i="3"/>
  <c r="J117" i="3"/>
  <c r="J116" i="3"/>
  <c r="J115" i="3"/>
  <c r="J114" i="3"/>
  <c r="J113" i="3"/>
  <c r="J112" i="3"/>
  <c r="J111" i="3"/>
  <c r="J110" i="3"/>
  <c r="J109" i="3"/>
  <c r="J108" i="3"/>
  <c r="J107" i="3"/>
  <c r="J106" i="3"/>
  <c r="J103" i="3"/>
  <c r="J102" i="3"/>
  <c r="J101" i="3"/>
  <c r="J100" i="3"/>
  <c r="J99" i="3"/>
  <c r="J98" i="3"/>
  <c r="J97" i="3"/>
  <c r="J96" i="3"/>
  <c r="J95" i="3"/>
  <c r="J94" i="3"/>
  <c r="J93" i="3"/>
  <c r="J92" i="3"/>
  <c r="J91" i="3"/>
  <c r="J90" i="3"/>
  <c r="J89" i="3"/>
  <c r="L103" i="3"/>
  <c r="L102" i="3"/>
  <c r="L101" i="3"/>
  <c r="L100" i="3"/>
  <c r="L99" i="3"/>
  <c r="L98" i="3"/>
  <c r="L97" i="3"/>
  <c r="L96" i="3"/>
  <c r="L95" i="3"/>
  <c r="L94" i="3"/>
  <c r="L93" i="3"/>
  <c r="L92" i="3"/>
  <c r="L91" i="3"/>
  <c r="L90" i="3"/>
  <c r="L89" i="3"/>
  <c r="M103" i="3"/>
  <c r="M102" i="3"/>
  <c r="M101" i="3"/>
  <c r="M100" i="3"/>
  <c r="M99" i="3"/>
  <c r="M98" i="3"/>
  <c r="M97" i="3"/>
  <c r="M96" i="3"/>
  <c r="M95" i="3"/>
  <c r="M94" i="3"/>
  <c r="M93" i="3"/>
  <c r="M92" i="3"/>
  <c r="M91" i="3"/>
  <c r="M90" i="3"/>
  <c r="M89" i="3"/>
  <c r="O138" i="3"/>
  <c r="O154" i="3"/>
  <c r="O155" i="3"/>
  <c r="O156" i="3"/>
  <c r="O172"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88" i="3"/>
  <c r="O104" i="3"/>
  <c r="O105" i="3" s="1"/>
  <c r="O121" i="3"/>
  <c r="H153" i="3"/>
  <c r="G153" i="3"/>
  <c r="F153" i="3"/>
  <c r="E153" i="3"/>
  <c r="D153" i="3"/>
  <c r="B153" i="3"/>
  <c r="H152" i="3"/>
  <c r="G152" i="3"/>
  <c r="F152" i="3"/>
  <c r="E152" i="3"/>
  <c r="D152" i="3"/>
  <c r="B152" i="3"/>
  <c r="H151" i="3"/>
  <c r="G151" i="3"/>
  <c r="F151" i="3"/>
  <c r="E151" i="3"/>
  <c r="D151" i="3"/>
  <c r="B151" i="3"/>
  <c r="H150" i="3"/>
  <c r="G150" i="3"/>
  <c r="F150" i="3"/>
  <c r="E150" i="3"/>
  <c r="D150" i="3"/>
  <c r="B150" i="3"/>
  <c r="H149" i="3"/>
  <c r="G149" i="3"/>
  <c r="F149" i="3"/>
  <c r="E149" i="3"/>
  <c r="D149" i="3"/>
  <c r="B149" i="3"/>
  <c r="H148" i="3"/>
  <c r="G148" i="3"/>
  <c r="F148" i="3"/>
  <c r="E148" i="3"/>
  <c r="D148" i="3"/>
  <c r="B148" i="3"/>
  <c r="H147" i="3"/>
  <c r="G147" i="3"/>
  <c r="F147" i="3"/>
  <c r="E147" i="3"/>
  <c r="D147" i="3"/>
  <c r="B147" i="3"/>
  <c r="H146" i="3"/>
  <c r="G146" i="3"/>
  <c r="F146" i="3"/>
  <c r="E146" i="3"/>
  <c r="D146" i="3"/>
  <c r="B146" i="3"/>
  <c r="H145" i="3"/>
  <c r="G145" i="3"/>
  <c r="F145" i="3"/>
  <c r="E145" i="3"/>
  <c r="D145" i="3"/>
  <c r="B145" i="3"/>
  <c r="H144" i="3"/>
  <c r="G144" i="3"/>
  <c r="F144" i="3"/>
  <c r="E144" i="3"/>
  <c r="D144" i="3"/>
  <c r="B144" i="3"/>
  <c r="H143" i="3"/>
  <c r="G143" i="3"/>
  <c r="F143" i="3"/>
  <c r="E143" i="3"/>
  <c r="D143" i="3"/>
  <c r="B143" i="3"/>
  <c r="H142" i="3"/>
  <c r="G142" i="3"/>
  <c r="F142" i="3"/>
  <c r="E142" i="3"/>
  <c r="D142" i="3"/>
  <c r="B142" i="3"/>
  <c r="H141" i="3"/>
  <c r="G141" i="3"/>
  <c r="F141" i="3"/>
  <c r="E141" i="3"/>
  <c r="D141" i="3"/>
  <c r="B141" i="3"/>
  <c r="H140" i="3"/>
  <c r="G140" i="3"/>
  <c r="F140" i="3"/>
  <c r="E140" i="3"/>
  <c r="D140" i="3"/>
  <c r="B140" i="3"/>
  <c r="H139" i="3"/>
  <c r="G139" i="3"/>
  <c r="F139" i="3"/>
  <c r="E139" i="3"/>
  <c r="D139" i="3"/>
  <c r="B139" i="3"/>
  <c r="H137" i="3"/>
  <c r="G137" i="3"/>
  <c r="F137" i="3"/>
  <c r="E137" i="3"/>
  <c r="D137" i="3"/>
  <c r="B137" i="3"/>
  <c r="H136" i="3"/>
  <c r="G136" i="3"/>
  <c r="F136" i="3"/>
  <c r="E136" i="3"/>
  <c r="D136" i="3"/>
  <c r="B136" i="3"/>
  <c r="H135" i="3"/>
  <c r="G135" i="3"/>
  <c r="F135" i="3"/>
  <c r="E135" i="3"/>
  <c r="D135" i="3"/>
  <c r="B135" i="3"/>
  <c r="H134" i="3"/>
  <c r="G134" i="3"/>
  <c r="F134" i="3"/>
  <c r="E134" i="3"/>
  <c r="D134" i="3"/>
  <c r="B134" i="3"/>
  <c r="H133" i="3"/>
  <c r="G133" i="3"/>
  <c r="F133" i="3"/>
  <c r="E133" i="3"/>
  <c r="D133" i="3"/>
  <c r="B133" i="3"/>
  <c r="H132" i="3"/>
  <c r="G132" i="3"/>
  <c r="F132" i="3"/>
  <c r="E132" i="3"/>
  <c r="D132" i="3"/>
  <c r="B132" i="3"/>
  <c r="H131" i="3"/>
  <c r="G131" i="3"/>
  <c r="F131" i="3"/>
  <c r="E131" i="3"/>
  <c r="D131" i="3"/>
  <c r="B131" i="3"/>
  <c r="H130" i="3"/>
  <c r="G130" i="3"/>
  <c r="F130" i="3"/>
  <c r="E130" i="3"/>
  <c r="D130" i="3"/>
  <c r="B130" i="3"/>
  <c r="H129" i="3"/>
  <c r="G129" i="3"/>
  <c r="F129" i="3"/>
  <c r="E129" i="3"/>
  <c r="D129" i="3"/>
  <c r="B129" i="3"/>
  <c r="H128" i="3"/>
  <c r="G128" i="3"/>
  <c r="F128" i="3"/>
  <c r="E128" i="3"/>
  <c r="D128" i="3"/>
  <c r="B128" i="3"/>
  <c r="H127" i="3"/>
  <c r="G127" i="3"/>
  <c r="F127" i="3"/>
  <c r="E127" i="3"/>
  <c r="D127" i="3"/>
  <c r="B127" i="3"/>
  <c r="H126" i="3"/>
  <c r="G126" i="3"/>
  <c r="F126" i="3"/>
  <c r="E126" i="3"/>
  <c r="D126" i="3"/>
  <c r="B126" i="3"/>
  <c r="H125" i="3"/>
  <c r="G125" i="3"/>
  <c r="F125" i="3"/>
  <c r="E125" i="3"/>
  <c r="D125" i="3"/>
  <c r="B125" i="3"/>
  <c r="H124" i="3"/>
  <c r="G124" i="3"/>
  <c r="F124" i="3"/>
  <c r="E124" i="3"/>
  <c r="D124" i="3"/>
  <c r="B124" i="3"/>
  <c r="H123" i="3"/>
  <c r="G123" i="3"/>
  <c r="F123" i="3"/>
  <c r="E123" i="3"/>
  <c r="D123" i="3"/>
  <c r="B123" i="3"/>
  <c r="H120" i="3"/>
  <c r="G120" i="3"/>
  <c r="F120" i="3"/>
  <c r="E120" i="3"/>
  <c r="D120" i="3"/>
  <c r="B120" i="3"/>
  <c r="H119" i="3"/>
  <c r="G119" i="3"/>
  <c r="F119" i="3"/>
  <c r="E119" i="3"/>
  <c r="D119" i="3"/>
  <c r="B119" i="3"/>
  <c r="H118" i="3"/>
  <c r="G118" i="3"/>
  <c r="F118" i="3"/>
  <c r="E118" i="3"/>
  <c r="D118" i="3"/>
  <c r="B118" i="3"/>
  <c r="H117" i="3"/>
  <c r="G117" i="3"/>
  <c r="F117" i="3"/>
  <c r="E117" i="3"/>
  <c r="D117" i="3"/>
  <c r="B117" i="3"/>
  <c r="H116" i="3"/>
  <c r="G116" i="3"/>
  <c r="F116" i="3"/>
  <c r="E116" i="3"/>
  <c r="D116" i="3"/>
  <c r="B116" i="3"/>
  <c r="H115" i="3"/>
  <c r="G115" i="3"/>
  <c r="F115" i="3"/>
  <c r="E115" i="3"/>
  <c r="D115" i="3"/>
  <c r="B115" i="3"/>
  <c r="H114" i="3"/>
  <c r="G114" i="3"/>
  <c r="F114" i="3"/>
  <c r="E114" i="3"/>
  <c r="D114" i="3"/>
  <c r="B114" i="3"/>
  <c r="H113" i="3"/>
  <c r="G113" i="3"/>
  <c r="F113" i="3"/>
  <c r="E113" i="3"/>
  <c r="D113" i="3"/>
  <c r="B113" i="3"/>
  <c r="H112" i="3"/>
  <c r="G112" i="3"/>
  <c r="F112" i="3"/>
  <c r="E112" i="3"/>
  <c r="D112" i="3"/>
  <c r="B112" i="3"/>
  <c r="H111" i="3"/>
  <c r="G111" i="3"/>
  <c r="F111" i="3"/>
  <c r="E111" i="3"/>
  <c r="D111" i="3"/>
  <c r="B111" i="3"/>
  <c r="H110" i="3"/>
  <c r="G110" i="3"/>
  <c r="F110" i="3"/>
  <c r="E110" i="3"/>
  <c r="D110" i="3"/>
  <c r="B110" i="3"/>
  <c r="H109" i="3"/>
  <c r="G109" i="3"/>
  <c r="F109" i="3"/>
  <c r="E109" i="3"/>
  <c r="D109" i="3"/>
  <c r="B109" i="3"/>
  <c r="H108" i="3"/>
  <c r="G108" i="3"/>
  <c r="F108" i="3"/>
  <c r="E108" i="3"/>
  <c r="D108" i="3"/>
  <c r="B108" i="3"/>
  <c r="H107" i="3"/>
  <c r="G107" i="3"/>
  <c r="F107" i="3"/>
  <c r="E107" i="3"/>
  <c r="D107" i="3"/>
  <c r="B107" i="3"/>
  <c r="H106" i="3"/>
  <c r="G106" i="3"/>
  <c r="F106" i="3"/>
  <c r="E106" i="3"/>
  <c r="D106" i="3"/>
  <c r="B106" i="3"/>
  <c r="H103" i="3"/>
  <c r="G103" i="3"/>
  <c r="F103" i="3"/>
  <c r="E103" i="3"/>
  <c r="D103" i="3"/>
  <c r="B103" i="3"/>
  <c r="H102" i="3"/>
  <c r="G102" i="3"/>
  <c r="F102" i="3"/>
  <c r="E102" i="3"/>
  <c r="D102" i="3"/>
  <c r="B102" i="3"/>
  <c r="H101" i="3"/>
  <c r="G101" i="3"/>
  <c r="F101" i="3"/>
  <c r="E101" i="3"/>
  <c r="D101" i="3"/>
  <c r="B101" i="3"/>
  <c r="H100" i="3"/>
  <c r="G100" i="3"/>
  <c r="F100" i="3"/>
  <c r="E100" i="3"/>
  <c r="D100" i="3"/>
  <c r="B100" i="3"/>
  <c r="H99" i="3"/>
  <c r="G99" i="3"/>
  <c r="F99" i="3"/>
  <c r="E99" i="3"/>
  <c r="D99" i="3"/>
  <c r="B99" i="3"/>
  <c r="H98" i="3"/>
  <c r="G98" i="3"/>
  <c r="F98" i="3"/>
  <c r="E98" i="3"/>
  <c r="D98" i="3"/>
  <c r="B98" i="3"/>
  <c r="H97" i="3"/>
  <c r="G97" i="3"/>
  <c r="F97" i="3"/>
  <c r="E97" i="3"/>
  <c r="D97" i="3"/>
  <c r="B97" i="3"/>
  <c r="H96" i="3"/>
  <c r="G96" i="3"/>
  <c r="F96" i="3"/>
  <c r="E96" i="3"/>
  <c r="D96" i="3"/>
  <c r="B96" i="3"/>
  <c r="H95" i="3"/>
  <c r="G95" i="3"/>
  <c r="F95" i="3"/>
  <c r="E95" i="3"/>
  <c r="D95" i="3"/>
  <c r="B95" i="3"/>
  <c r="H94" i="3"/>
  <c r="G94" i="3"/>
  <c r="F94" i="3"/>
  <c r="E94" i="3"/>
  <c r="D94" i="3"/>
  <c r="B94" i="3"/>
  <c r="H93" i="3"/>
  <c r="G93" i="3"/>
  <c r="F93" i="3"/>
  <c r="E93" i="3"/>
  <c r="D93" i="3"/>
  <c r="B93" i="3"/>
  <c r="H92" i="3"/>
  <c r="G92" i="3"/>
  <c r="F92" i="3"/>
  <c r="E92" i="3"/>
  <c r="D92" i="3"/>
  <c r="B92" i="3"/>
  <c r="H91" i="3"/>
  <c r="G91" i="3"/>
  <c r="F91" i="3"/>
  <c r="E91" i="3"/>
  <c r="D91" i="3"/>
  <c r="B91" i="3"/>
  <c r="H90" i="3"/>
  <c r="G90" i="3"/>
  <c r="F90" i="3"/>
  <c r="E90" i="3"/>
  <c r="D90" i="3"/>
  <c r="B90" i="3"/>
  <c r="H89" i="3"/>
  <c r="G89" i="3"/>
  <c r="F89" i="3"/>
  <c r="E89" i="3"/>
  <c r="D89" i="3"/>
  <c r="B89" i="3"/>
  <c r="D87" i="3"/>
  <c r="D86" i="3"/>
  <c r="D85" i="3"/>
  <c r="D84" i="3"/>
  <c r="D83" i="3"/>
  <c r="D82" i="3"/>
  <c r="D81" i="3"/>
  <c r="D80" i="3"/>
  <c r="D79" i="3"/>
  <c r="D78" i="3"/>
  <c r="D77" i="3"/>
  <c r="D76" i="3"/>
  <c r="D75" i="3"/>
  <c r="D74" i="3"/>
  <c r="D73" i="3"/>
  <c r="F87" i="3"/>
  <c r="F86" i="3"/>
  <c r="F85" i="3"/>
  <c r="F84" i="3"/>
  <c r="F83" i="3"/>
  <c r="F82" i="3"/>
  <c r="F81" i="3"/>
  <c r="F80" i="3"/>
  <c r="F79" i="3"/>
  <c r="F78" i="3"/>
  <c r="F77" i="3"/>
  <c r="F76" i="3"/>
  <c r="F75" i="3"/>
  <c r="F74" i="3"/>
  <c r="F73" i="3"/>
  <c r="E87" i="3"/>
  <c r="E86" i="3"/>
  <c r="E85" i="3"/>
  <c r="E84" i="3"/>
  <c r="E83" i="3"/>
  <c r="E82" i="3"/>
  <c r="E81" i="3"/>
  <c r="E80" i="3"/>
  <c r="E79" i="3"/>
  <c r="E78" i="3"/>
  <c r="E77" i="3"/>
  <c r="E76" i="3"/>
  <c r="E75" i="3"/>
  <c r="E74" i="3"/>
  <c r="E73" i="3"/>
  <c r="L87" i="3"/>
  <c r="L86" i="3"/>
  <c r="L85" i="3"/>
  <c r="L84" i="3"/>
  <c r="L83" i="3"/>
  <c r="L82" i="3"/>
  <c r="L81" i="3"/>
  <c r="L80" i="3"/>
  <c r="L79" i="3"/>
  <c r="L78" i="3"/>
  <c r="L77" i="3"/>
  <c r="L76" i="3"/>
  <c r="L75" i="3"/>
  <c r="L74" i="3"/>
  <c r="L73" i="3"/>
  <c r="P87" i="3"/>
  <c r="P86" i="3"/>
  <c r="P85" i="3"/>
  <c r="P84" i="3"/>
  <c r="P83" i="3"/>
  <c r="P82" i="3"/>
  <c r="P81" i="3"/>
  <c r="P80" i="3"/>
  <c r="P79" i="3"/>
  <c r="P78" i="3"/>
  <c r="P77" i="3"/>
  <c r="P76" i="3"/>
  <c r="P75" i="3"/>
  <c r="P74" i="3"/>
  <c r="AK87" i="3"/>
  <c r="B87" i="3" s="1"/>
  <c r="AK86" i="3"/>
  <c r="B86" i="3" s="1"/>
  <c r="AK85" i="3"/>
  <c r="B85" i="3" s="1"/>
  <c r="AK84" i="3"/>
  <c r="B84" i="3" s="1"/>
  <c r="AK83" i="3"/>
  <c r="B83" i="3" s="1"/>
  <c r="AK82" i="3"/>
  <c r="B82" i="3" s="1"/>
  <c r="AK81" i="3"/>
  <c r="B81" i="3" s="1"/>
  <c r="AK80" i="3"/>
  <c r="B80" i="3" s="1"/>
  <c r="AK79" i="3"/>
  <c r="B79" i="3" s="1"/>
  <c r="AK78" i="3"/>
  <c r="B78" i="3" s="1"/>
  <c r="AK77" i="3"/>
  <c r="B77" i="3" s="1"/>
  <c r="AK76" i="3"/>
  <c r="B76" i="3" s="1"/>
  <c r="AK75" i="3"/>
  <c r="B75" i="3" s="1"/>
  <c r="AK74" i="3"/>
  <c r="B74" i="3" s="1"/>
  <c r="AK73" i="3"/>
  <c r="B73" i="3" s="1"/>
  <c r="H87" i="3"/>
  <c r="H86" i="3"/>
  <c r="H85" i="3"/>
  <c r="H84" i="3"/>
  <c r="H83" i="3"/>
  <c r="H82" i="3"/>
  <c r="H81" i="3"/>
  <c r="H80" i="3"/>
  <c r="H79" i="3"/>
  <c r="H78" i="3"/>
  <c r="H77" i="3"/>
  <c r="H76" i="3"/>
  <c r="H75" i="3"/>
  <c r="H74" i="3"/>
  <c r="H73" i="3"/>
  <c r="G87" i="3"/>
  <c r="G86" i="3"/>
  <c r="G85" i="3"/>
  <c r="G84" i="3"/>
  <c r="G83" i="3"/>
  <c r="G82" i="3"/>
  <c r="G81" i="3"/>
  <c r="G80" i="3"/>
  <c r="G79" i="3"/>
  <c r="G78" i="3"/>
  <c r="G77" i="3"/>
  <c r="G76" i="3"/>
  <c r="G75" i="3"/>
  <c r="G74" i="3"/>
  <c r="G73" i="3"/>
  <c r="M72" i="3"/>
  <c r="I79" i="3" l="1"/>
  <c r="M83" i="3"/>
  <c r="I73" i="3"/>
  <c r="I81" i="3"/>
  <c r="I87" i="3"/>
  <c r="I82" i="3"/>
  <c r="I75" i="3"/>
  <c r="I74" i="3"/>
  <c r="I83" i="3"/>
  <c r="I84" i="3"/>
  <c r="I77" i="3"/>
  <c r="I85" i="3"/>
  <c r="I80" i="3"/>
  <c r="I76" i="3"/>
  <c r="I78" i="3"/>
  <c r="I86" i="3"/>
  <c r="K36" i="34"/>
  <c r="N39" i="34"/>
  <c r="D39" i="34" s="1"/>
  <c r="I34" i="34"/>
  <c r="O107" i="3"/>
  <c r="O111" i="3"/>
  <c r="O115" i="3"/>
  <c r="O119" i="3"/>
  <c r="O108" i="3"/>
  <c r="O112" i="3"/>
  <c r="O116" i="3"/>
  <c r="O120" i="3"/>
  <c r="O109" i="3"/>
  <c r="O113" i="3"/>
  <c r="O117" i="3"/>
  <c r="O106" i="3"/>
  <c r="O110" i="3"/>
  <c r="O114" i="3"/>
  <c r="O118" i="3"/>
  <c r="I35" i="34"/>
  <c r="K38" i="34"/>
  <c r="L40" i="34"/>
  <c r="I38" i="34"/>
  <c r="I39" i="34"/>
  <c r="K40" i="34"/>
  <c r="O39" i="34"/>
  <c r="N40" i="34"/>
  <c r="D40" i="34" s="1"/>
  <c r="K39" i="34"/>
  <c r="N38" i="34"/>
  <c r="D38" i="34" s="1"/>
  <c r="I36" i="34"/>
  <c r="H40" i="34"/>
  <c r="K37" i="34"/>
  <c r="N37" i="34"/>
  <c r="D37" i="34" s="1"/>
  <c r="L35" i="34"/>
  <c r="L39" i="34"/>
  <c r="I32" i="34"/>
  <c r="C32" i="34" s="1"/>
  <c r="I40" i="34"/>
  <c r="L37" i="34"/>
  <c r="O37" i="34"/>
  <c r="O97" i="3"/>
  <c r="O96" i="3"/>
  <c r="O103" i="3"/>
  <c r="O95" i="3"/>
  <c r="O102" i="3"/>
  <c r="O94" i="3"/>
  <c r="O101" i="3"/>
  <c r="O93" i="3"/>
  <c r="O100" i="3"/>
  <c r="O92" i="3"/>
  <c r="O99" i="3"/>
  <c r="O91" i="3"/>
  <c r="O98" i="3"/>
  <c r="O90" i="3"/>
  <c r="O89" i="3"/>
  <c r="L36" i="34"/>
  <c r="O40" i="34"/>
  <c r="I33" i="34"/>
  <c r="L34" i="34"/>
  <c r="L38" i="34"/>
  <c r="O38" i="34"/>
  <c r="O148" i="3"/>
  <c r="O147" i="3"/>
  <c r="O146" i="3"/>
  <c r="O153" i="3"/>
  <c r="O145" i="3"/>
  <c r="O152" i="3"/>
  <c r="O144" i="3"/>
  <c r="O151" i="3"/>
  <c r="O143" i="3"/>
  <c r="O150" i="3"/>
  <c r="O142" i="3"/>
  <c r="O149" i="3"/>
  <c r="O141" i="3"/>
  <c r="O140" i="3"/>
  <c r="O139" i="3"/>
  <c r="I37" i="34"/>
  <c r="O174" i="3"/>
  <c r="O180" i="3"/>
  <c r="O178" i="3"/>
  <c r="O173" i="3"/>
  <c r="O175" i="3"/>
  <c r="O177" i="3"/>
  <c r="O179" i="3"/>
  <c r="O181" i="3"/>
  <c r="O183" i="3"/>
  <c r="O185" i="3"/>
  <c r="O187" i="3"/>
  <c r="O176" i="3"/>
  <c r="O182" i="3"/>
  <c r="O184" i="3"/>
  <c r="O186" i="3"/>
  <c r="O163" i="3"/>
  <c r="O171" i="3"/>
  <c r="O158" i="3"/>
  <c r="O166" i="3"/>
  <c r="O161" i="3"/>
  <c r="O169" i="3"/>
  <c r="O164" i="3"/>
  <c r="O159" i="3"/>
  <c r="O167" i="3"/>
  <c r="O162" i="3"/>
  <c r="O170" i="3"/>
  <c r="O157" i="3"/>
  <c r="O165" i="3"/>
  <c r="O160" i="3"/>
  <c r="O168" i="3"/>
  <c r="M76" i="3"/>
  <c r="M84" i="3"/>
  <c r="M87" i="3"/>
  <c r="M79" i="3"/>
  <c r="M80" i="3"/>
  <c r="M85" i="3"/>
  <c r="M77" i="3"/>
  <c r="M78" i="3"/>
  <c r="M86" i="3"/>
  <c r="M73" i="3"/>
  <c r="M81" i="3"/>
  <c r="M74" i="3"/>
  <c r="M82" i="3"/>
  <c r="M75" i="3"/>
  <c r="I71" i="3"/>
  <c r="I70" i="3"/>
  <c r="K70" i="3"/>
  <c r="AN70" i="3"/>
  <c r="AM70" i="3"/>
  <c r="AL70" i="3"/>
  <c r="I69" i="3"/>
  <c r="C40" i="34" l="1"/>
  <c r="C35" i="34"/>
  <c r="C34" i="34"/>
  <c r="C37" i="34"/>
  <c r="C38" i="34"/>
  <c r="C39" i="34"/>
  <c r="C43" i="56"/>
  <c r="C44" i="56"/>
  <c r="C42" i="56"/>
  <c r="C41" i="56"/>
  <c r="C19" i="56"/>
  <c r="C20" i="56"/>
  <c r="C21" i="56"/>
  <c r="C22" i="56"/>
  <c r="C23" i="56"/>
  <c r="C24" i="56"/>
  <c r="C25" i="56"/>
  <c r="C26" i="56"/>
  <c r="C27" i="56"/>
  <c r="C28" i="56"/>
  <c r="C29" i="56"/>
  <c r="C30" i="56"/>
  <c r="C31" i="56"/>
  <c r="C32" i="56"/>
  <c r="C33" i="56"/>
  <c r="C34" i="56"/>
  <c r="C35" i="56"/>
  <c r="C36" i="56"/>
  <c r="C37" i="56"/>
  <c r="C38" i="56"/>
  <c r="C39" i="56"/>
  <c r="C40" i="56"/>
  <c r="C10" i="56"/>
  <c r="C11" i="56"/>
  <c r="C12" i="56"/>
  <c r="C13" i="56"/>
  <c r="C14" i="56"/>
  <c r="C15" i="56"/>
  <c r="C16" i="56"/>
  <c r="C17" i="56"/>
  <c r="C18" i="56"/>
  <c r="C9" i="56"/>
  <c r="C4" i="56"/>
  <c r="C5" i="56"/>
  <c r="C6" i="56"/>
  <c r="C7" i="56"/>
  <c r="C8" i="56"/>
  <c r="C3" i="56"/>
  <c r="B31" i="56"/>
  <c r="B32" i="56"/>
  <c r="B33" i="56"/>
  <c r="B34" i="56"/>
  <c r="B35" i="56"/>
  <c r="B36" i="56"/>
  <c r="B37" i="56"/>
  <c r="B38" i="56"/>
  <c r="B39" i="56"/>
  <c r="B40" i="56"/>
  <c r="B41" i="56"/>
  <c r="B42" i="56"/>
  <c r="B43" i="56"/>
  <c r="B44" i="56"/>
  <c r="B30" i="56"/>
  <c r="B29" i="56"/>
  <c r="B17" i="56"/>
  <c r="B18" i="56"/>
  <c r="B19" i="56"/>
  <c r="B20" i="56"/>
  <c r="B21" i="56"/>
  <c r="B22" i="56"/>
  <c r="B23" i="56"/>
  <c r="B24" i="56"/>
  <c r="B25" i="56"/>
  <c r="B26" i="56"/>
  <c r="B27" i="56"/>
  <c r="B28" i="56"/>
  <c r="B15" i="56"/>
  <c r="B16" i="56"/>
  <c r="B14" i="56"/>
  <c r="B13" i="56"/>
  <c r="B4" i="56"/>
  <c r="B5" i="56"/>
  <c r="B6" i="56"/>
  <c r="B7" i="56"/>
  <c r="B8" i="56"/>
  <c r="B9" i="56"/>
  <c r="B10" i="56"/>
  <c r="B11" i="56"/>
  <c r="B12" i="56"/>
  <c r="B3" i="56"/>
  <c r="B71" i="3"/>
  <c r="B69" i="3"/>
  <c r="B70" i="3"/>
  <c r="C71" i="3" l="1"/>
  <c r="C69" i="3"/>
  <c r="C70" i="3"/>
  <c r="I541" i="54"/>
  <c r="I509" i="54"/>
  <c r="K149" i="54"/>
  <c r="L8" i="54"/>
  <c r="E108" i="54" s="1"/>
  <c r="R11" i="54"/>
  <c r="K111" i="54" s="1"/>
  <c r="R75" i="54"/>
  <c r="K175" i="54" s="1"/>
  <c r="L85" i="54"/>
  <c r="E185" i="54" s="1"/>
  <c r="Q416" i="54"/>
  <c r="J516" i="54" s="1"/>
  <c r="L419" i="54"/>
  <c r="E519" i="54" s="1"/>
  <c r="M419" i="54"/>
  <c r="F519" i="54" s="1"/>
  <c r="P434" i="54"/>
  <c r="I534" i="54" s="1"/>
  <c r="L449" i="54"/>
  <c r="E549" i="54" s="1"/>
  <c r="Q449" i="54"/>
  <c r="J549" i="54" s="1"/>
  <c r="M451" i="54"/>
  <c r="F551" i="54" s="1"/>
  <c r="L467" i="54"/>
  <c r="E567" i="54" s="1"/>
  <c r="O473" i="54"/>
  <c r="H573" i="54" s="1"/>
  <c r="R481" i="54"/>
  <c r="K581" i="54" s="1"/>
  <c r="P490" i="54"/>
  <c r="I590" i="54" s="1"/>
  <c r="R496" i="54"/>
  <c r="K596" i="54" s="1"/>
  <c r="P517" i="54"/>
  <c r="I617" i="54" s="1"/>
  <c r="R522" i="54"/>
  <c r="K622" i="54" s="1"/>
  <c r="Q529" i="54"/>
  <c r="J629" i="54" s="1"/>
  <c r="P531" i="54"/>
  <c r="I631" i="54" s="1"/>
  <c r="L542" i="54"/>
  <c r="E642" i="54" s="1"/>
  <c r="Q543" i="54"/>
  <c r="J643" i="54" s="1"/>
  <c r="O556" i="54"/>
  <c r="H656" i="54" s="1"/>
  <c r="L563" i="54"/>
  <c r="E663" i="54" s="1"/>
  <c r="M568" i="54"/>
  <c r="F668" i="54" s="1"/>
  <c r="R581" i="54"/>
  <c r="K681" i="54" s="1"/>
  <c r="Q583" i="54"/>
  <c r="J683" i="54" s="1"/>
  <c r="R586" i="54"/>
  <c r="K686" i="54" s="1"/>
  <c r="P587" i="54"/>
  <c r="I687" i="54" s="1"/>
  <c r="M590" i="54"/>
  <c r="F690" i="54" s="1"/>
  <c r="N592" i="54"/>
  <c r="G692" i="54" s="1"/>
  <c r="M600" i="54"/>
  <c r="F700" i="54" s="1"/>
  <c r="Q609" i="54"/>
  <c r="J709" i="54" s="1"/>
  <c r="L613" i="54"/>
  <c r="E713" i="54" s="1"/>
  <c r="Q613" i="54"/>
  <c r="J713" i="54" s="1"/>
  <c r="M624" i="54"/>
  <c r="F724" i="54" s="1"/>
  <c r="L634" i="54"/>
  <c r="E734" i="54" s="1"/>
  <c r="L638" i="54"/>
  <c r="E738" i="54" s="1"/>
  <c r="R654" i="54"/>
  <c r="K754" i="54" s="1"/>
  <c r="Q657" i="54"/>
  <c r="J757" i="54" s="1"/>
  <c r="L660" i="54"/>
  <c r="E760" i="54" s="1"/>
  <c r="L661" i="54"/>
  <c r="E761" i="54" s="1"/>
  <c r="M666" i="54"/>
  <c r="F766" i="54" s="1"/>
  <c r="L669" i="54"/>
  <c r="E769" i="54" s="1"/>
  <c r="L674" i="54"/>
  <c r="E774" i="54" s="1"/>
  <c r="R676" i="54"/>
  <c r="K776" i="54" s="1"/>
  <c r="Q681" i="54"/>
  <c r="J781" i="54" s="1"/>
  <c r="L687" i="54"/>
  <c r="E787" i="54" s="1"/>
  <c r="L690" i="54"/>
  <c r="E790" i="54" s="1"/>
  <c r="R692" i="54"/>
  <c r="K792" i="54" s="1"/>
  <c r="R698" i="54"/>
  <c r="K798" i="54" s="1"/>
  <c r="Q722" i="54"/>
  <c r="Q778" i="54"/>
  <c r="L805" i="54"/>
  <c r="E905" i="54" s="1"/>
  <c r="M806" i="54"/>
  <c r="F906" i="54" s="1"/>
  <c r="N808" i="54"/>
  <c r="G908" i="54" s="1"/>
  <c r="P808" i="54"/>
  <c r="I908" i="54" s="1"/>
  <c r="P809" i="54"/>
  <c r="I909" i="54" s="1"/>
  <c r="P812" i="54"/>
  <c r="I912" i="54" s="1"/>
  <c r="L813" i="54"/>
  <c r="E913" i="54" s="1"/>
  <c r="M814" i="54"/>
  <c r="F914" i="54" s="1"/>
  <c r="P814" i="54"/>
  <c r="I914" i="54" s="1"/>
  <c r="N815" i="54"/>
  <c r="G915" i="54" s="1"/>
  <c r="Q815" i="54"/>
  <c r="J915" i="54" s="1"/>
  <c r="R816" i="54"/>
  <c r="K916" i="54" s="1"/>
  <c r="P817" i="54"/>
  <c r="I917" i="54" s="1"/>
  <c r="Q818" i="54"/>
  <c r="J918" i="54" s="1"/>
  <c r="Q819" i="54"/>
  <c r="J919" i="54" s="1"/>
  <c r="N820" i="54"/>
  <c r="G920" i="54" s="1"/>
  <c r="L821" i="54"/>
  <c r="E921" i="54" s="1"/>
  <c r="M823" i="54"/>
  <c r="F923" i="54" s="1"/>
  <c r="O824" i="54"/>
  <c r="H924" i="54" s="1"/>
  <c r="Q824" i="54"/>
  <c r="J924" i="54" s="1"/>
  <c r="P825" i="54"/>
  <c r="I925" i="54" s="1"/>
  <c r="Q826" i="54"/>
  <c r="J926" i="54" s="1"/>
  <c r="R826" i="54"/>
  <c r="K926" i="54" s="1"/>
  <c r="L827" i="54"/>
  <c r="E927" i="54" s="1"/>
  <c r="R827" i="54"/>
  <c r="K927" i="54" s="1"/>
  <c r="N829" i="54"/>
  <c r="G929" i="54" s="1"/>
  <c r="N831" i="54"/>
  <c r="G931" i="54" s="1"/>
  <c r="N832" i="54"/>
  <c r="G932" i="54" s="1"/>
  <c r="O833" i="54"/>
  <c r="H933" i="54" s="1"/>
  <c r="P833" i="54"/>
  <c r="I933" i="54" s="1"/>
  <c r="P834" i="54"/>
  <c r="I934" i="54" s="1"/>
  <c r="Q834" i="54"/>
  <c r="J934" i="54" s="1"/>
  <c r="R835" i="54"/>
  <c r="K935" i="54" s="1"/>
  <c r="L836" i="54"/>
  <c r="E936" i="54" s="1"/>
  <c r="L837" i="54"/>
  <c r="E937" i="54" s="1"/>
  <c r="N837" i="54"/>
  <c r="G937" i="54" s="1"/>
  <c r="R838" i="54"/>
  <c r="K938" i="54" s="1"/>
  <c r="M839" i="54"/>
  <c r="F939" i="54" s="1"/>
  <c r="O840" i="54"/>
  <c r="H940" i="54" s="1"/>
  <c r="P842" i="54"/>
  <c r="I942" i="54" s="1"/>
  <c r="Q842" i="54"/>
  <c r="J942" i="54" s="1"/>
  <c r="R843" i="54"/>
  <c r="K943" i="54" s="1"/>
  <c r="L845" i="54"/>
  <c r="E945" i="54" s="1"/>
  <c r="M845" i="54"/>
  <c r="F945" i="54" s="1"/>
  <c r="M846" i="54"/>
  <c r="F946" i="54" s="1"/>
  <c r="N848" i="54"/>
  <c r="G948" i="54" s="1"/>
  <c r="P849" i="54"/>
  <c r="I949" i="54" s="1"/>
  <c r="Q851" i="54"/>
  <c r="J951" i="54" s="1"/>
  <c r="R851" i="54"/>
  <c r="K951" i="54" s="1"/>
  <c r="M852" i="54"/>
  <c r="F952" i="54" s="1"/>
  <c r="L853" i="54"/>
  <c r="E953" i="54" s="1"/>
  <c r="M854" i="54"/>
  <c r="F954" i="54" s="1"/>
  <c r="N854" i="54"/>
  <c r="G954" i="54" s="1"/>
  <c r="O854" i="54"/>
  <c r="H954" i="54" s="1"/>
  <c r="N855" i="54"/>
  <c r="G955" i="54" s="1"/>
  <c r="O857" i="54"/>
  <c r="H957" i="54" s="1"/>
  <c r="Q858" i="54"/>
  <c r="J958" i="54" s="1"/>
  <c r="L860" i="54"/>
  <c r="E960" i="54" s="1"/>
  <c r="R860" i="54"/>
  <c r="K960" i="54" s="1"/>
  <c r="L861" i="54"/>
  <c r="E961" i="54" s="1"/>
  <c r="M862" i="54"/>
  <c r="F962" i="54" s="1"/>
  <c r="N863" i="54"/>
  <c r="G963" i="54" s="1"/>
  <c r="O863" i="54"/>
  <c r="H963" i="54" s="1"/>
  <c r="P863" i="54"/>
  <c r="I963" i="54" s="1"/>
  <c r="O864" i="54"/>
  <c r="H964" i="54" s="1"/>
  <c r="P866" i="54"/>
  <c r="I966" i="54" s="1"/>
  <c r="R867" i="54"/>
  <c r="K967" i="54" s="1"/>
  <c r="L870" i="54"/>
  <c r="E970" i="54" s="1"/>
  <c r="M870" i="54"/>
  <c r="F970" i="54" s="1"/>
  <c r="N871" i="54"/>
  <c r="G971" i="54" s="1"/>
  <c r="O872" i="54"/>
  <c r="H972" i="54" s="1"/>
  <c r="Q872" i="54"/>
  <c r="J972" i="54" s="1"/>
  <c r="P873" i="54"/>
  <c r="I973" i="54" s="1"/>
  <c r="Q873" i="54"/>
  <c r="J973" i="54" s="1"/>
  <c r="L875" i="54"/>
  <c r="E975" i="54" s="1"/>
  <c r="L877" i="54"/>
  <c r="E977" i="54" s="1"/>
  <c r="N879" i="54"/>
  <c r="G979" i="54" s="1"/>
  <c r="P879" i="54"/>
  <c r="I979" i="54" s="1"/>
  <c r="N880" i="54"/>
  <c r="G980" i="54" s="1"/>
  <c r="O880" i="54"/>
  <c r="H980" i="54" s="1"/>
  <c r="P881" i="54"/>
  <c r="I981" i="54" s="1"/>
  <c r="R881" i="54"/>
  <c r="K981" i="54" s="1"/>
  <c r="Q882" i="54"/>
  <c r="J982" i="54" s="1"/>
  <c r="R882" i="54"/>
  <c r="K982" i="54" s="1"/>
  <c r="R884" i="54"/>
  <c r="K984" i="54" s="1"/>
  <c r="M886" i="54"/>
  <c r="F986" i="54" s="1"/>
  <c r="M887" i="54"/>
  <c r="F987" i="54" s="1"/>
  <c r="O888" i="54"/>
  <c r="H988" i="54" s="1"/>
  <c r="P889" i="54"/>
  <c r="I989" i="54" s="1"/>
  <c r="Q889" i="54"/>
  <c r="J989" i="54" s="1"/>
  <c r="Q890" i="54"/>
  <c r="J990" i="54" s="1"/>
  <c r="R891" i="54"/>
  <c r="K991" i="54" s="1"/>
  <c r="N895" i="54"/>
  <c r="G995" i="54" s="1"/>
  <c r="N896" i="54"/>
  <c r="G996" i="54" s="1"/>
  <c r="P897" i="54"/>
  <c r="I997" i="54" s="1"/>
  <c r="R897" i="54"/>
  <c r="K997" i="54" s="1"/>
  <c r="Q898" i="54"/>
  <c r="J998" i="54" s="1"/>
  <c r="R899" i="54"/>
  <c r="K999" i="54" s="1"/>
  <c r="L900" i="54"/>
  <c r="E1000" i="54" s="1"/>
  <c r="M900" i="54"/>
  <c r="F1000" i="54" s="1"/>
  <c r="L901" i="54"/>
  <c r="E1001" i="54" s="1"/>
  <c r="O902" i="54"/>
  <c r="H1002" i="54" s="1"/>
  <c r="Q902" i="54"/>
  <c r="J1002" i="54" s="1"/>
  <c r="O905" i="54"/>
  <c r="H1005" i="54" s="1"/>
  <c r="P906" i="54"/>
  <c r="I1006" i="54" s="1"/>
  <c r="Q906" i="54"/>
  <c r="J1006" i="54" s="1"/>
  <c r="Q907" i="54"/>
  <c r="J1007" i="54" s="1"/>
  <c r="R907" i="54"/>
  <c r="K1007" i="54" s="1"/>
  <c r="L909" i="54"/>
  <c r="E1009" i="54" s="1"/>
  <c r="M909" i="54"/>
  <c r="F1009" i="54" s="1"/>
  <c r="M910" i="54"/>
  <c r="F1010" i="54" s="1"/>
  <c r="O910" i="54"/>
  <c r="H1010" i="54" s="1"/>
  <c r="N912" i="54"/>
  <c r="G1012" i="54" s="1"/>
  <c r="L913" i="54"/>
  <c r="E1013" i="54" s="1"/>
  <c r="P913" i="54"/>
  <c r="I1013" i="54" s="1"/>
  <c r="Q915" i="54"/>
  <c r="J1015" i="54" s="1"/>
  <c r="R915" i="54"/>
  <c r="K1015" i="54" s="1"/>
  <c r="L917" i="54"/>
  <c r="E1017" i="54" s="1"/>
  <c r="M918" i="54"/>
  <c r="F1018" i="54" s="1"/>
  <c r="N918" i="54"/>
  <c r="G1018" i="54" s="1"/>
  <c r="N919" i="54"/>
  <c r="G1019" i="54" s="1"/>
  <c r="O921" i="54"/>
  <c r="H1021" i="54" s="1"/>
  <c r="Q922" i="54"/>
  <c r="J1022" i="54" s="1"/>
  <c r="R924" i="54"/>
  <c r="K1024" i="54" s="1"/>
  <c r="L925" i="54"/>
  <c r="E1025" i="54" s="1"/>
  <c r="N925" i="54"/>
  <c r="G1025" i="54" s="1"/>
  <c r="M926" i="54"/>
  <c r="F1026" i="54" s="1"/>
  <c r="N927" i="54"/>
  <c r="G1027" i="54" s="1"/>
  <c r="O927" i="54"/>
  <c r="H1027" i="54" s="1"/>
  <c r="P927" i="54"/>
  <c r="I1027" i="54" s="1"/>
  <c r="O928" i="54"/>
  <c r="H1028" i="54" s="1"/>
  <c r="P930" i="54"/>
  <c r="I1030" i="54" s="1"/>
  <c r="O931" i="54"/>
  <c r="H1031" i="54" s="1"/>
  <c r="R931" i="54"/>
  <c r="K1031" i="54" s="1"/>
  <c r="M933" i="54"/>
  <c r="F1033" i="54" s="1"/>
  <c r="L934" i="54"/>
  <c r="E1034" i="54" s="1"/>
  <c r="M934" i="54"/>
  <c r="F1034" i="54" s="1"/>
  <c r="N935" i="54"/>
  <c r="G1035" i="54" s="1"/>
  <c r="O936" i="54"/>
  <c r="H1036" i="54" s="1"/>
  <c r="P936" i="54"/>
  <c r="I1036" i="54" s="1"/>
  <c r="Q936" i="54"/>
  <c r="J1036" i="54" s="1"/>
  <c r="P937" i="54"/>
  <c r="I1037" i="54" s="1"/>
  <c r="Q939" i="54"/>
  <c r="J1039" i="54" s="1"/>
  <c r="L941" i="54"/>
  <c r="E1041" i="54" s="1"/>
  <c r="M943" i="54"/>
  <c r="F1043" i="54" s="1"/>
  <c r="N943" i="54"/>
  <c r="G1043" i="54" s="1"/>
  <c r="O944" i="54"/>
  <c r="H1044" i="54" s="1"/>
  <c r="P945" i="54"/>
  <c r="I1045" i="54" s="1"/>
  <c r="R945" i="54"/>
  <c r="K1045" i="54" s="1"/>
  <c r="Q946" i="54"/>
  <c r="J1046" i="54" s="1"/>
  <c r="R946" i="54"/>
  <c r="K1046" i="54" s="1"/>
  <c r="M948" i="54"/>
  <c r="F1048" i="54" s="1"/>
  <c r="P949" i="54"/>
  <c r="I1049" i="54" s="1"/>
  <c r="M950" i="54"/>
  <c r="F1050" i="54" s="1"/>
  <c r="O952" i="54"/>
  <c r="H1052" i="54" s="1"/>
  <c r="Q952" i="54"/>
  <c r="J1052" i="54" s="1"/>
  <c r="O953" i="54"/>
  <c r="H1053" i="54" s="1"/>
  <c r="P953" i="54"/>
  <c r="I1053" i="54" s="1"/>
  <c r="Q954" i="54"/>
  <c r="J1054" i="54" s="1"/>
  <c r="L955" i="54"/>
  <c r="E1055" i="54" s="1"/>
  <c r="R955" i="54"/>
  <c r="K1055" i="54" s="1"/>
  <c r="L956" i="54"/>
  <c r="E1056" i="54" s="1"/>
  <c r="L958" i="54"/>
  <c r="E1058" i="54" s="1"/>
  <c r="N959" i="54"/>
  <c r="G1059" i="54" s="1"/>
  <c r="N960" i="54"/>
  <c r="G1060" i="54" s="1"/>
  <c r="P961" i="54"/>
  <c r="I1061" i="54" s="1"/>
  <c r="Q962" i="54"/>
  <c r="J1062" i="54" s="1"/>
  <c r="R962" i="54"/>
  <c r="K1062" i="54" s="1"/>
  <c r="R963" i="54"/>
  <c r="K1063" i="54" s="1"/>
  <c r="L965" i="54"/>
  <c r="E1065" i="54" s="1"/>
  <c r="Q966" i="54"/>
  <c r="J1066" i="54" s="1"/>
  <c r="O968" i="54"/>
  <c r="H1068" i="54" s="1"/>
  <c r="O969" i="54"/>
  <c r="H1069" i="54" s="1"/>
  <c r="Q970" i="54"/>
  <c r="J1070" i="54" s="1"/>
  <c r="L971" i="54"/>
  <c r="E1071" i="54" s="1"/>
  <c r="R971" i="54"/>
  <c r="K1071" i="54" s="1"/>
  <c r="L973" i="54"/>
  <c r="E1073" i="54" s="1"/>
  <c r="M973" i="54"/>
  <c r="F1073" i="54" s="1"/>
  <c r="N973" i="54"/>
  <c r="G1073" i="54" s="1"/>
  <c r="M974" i="54"/>
  <c r="F1074" i="54" s="1"/>
  <c r="P975" i="54"/>
  <c r="I1075" i="54" s="1"/>
  <c r="P977" i="54"/>
  <c r="I1077" i="54" s="1"/>
  <c r="P978" i="54"/>
  <c r="I1078" i="54" s="1"/>
  <c r="Q979" i="54"/>
  <c r="J1079" i="54" s="1"/>
  <c r="R979" i="54"/>
  <c r="K1079" i="54" s="1"/>
  <c r="R980" i="54"/>
  <c r="K1080" i="54" s="1"/>
  <c r="L981" i="54"/>
  <c r="E1081" i="54" s="1"/>
  <c r="M982" i="54"/>
  <c r="F1082" i="54" s="1"/>
  <c r="N982" i="54"/>
  <c r="G1082" i="54" s="1"/>
  <c r="R982" i="54"/>
  <c r="K1082" i="54" s="1"/>
  <c r="N983" i="54"/>
  <c r="G1083" i="54" s="1"/>
  <c r="P983" i="54"/>
  <c r="I1083" i="54" s="1"/>
  <c r="O985" i="54"/>
  <c r="H1085" i="54" s="1"/>
  <c r="Q986" i="54"/>
  <c r="J1086" i="54" s="1"/>
  <c r="R988" i="54"/>
  <c r="K1088" i="54" s="1"/>
  <c r="L989" i="54"/>
  <c r="E1089" i="54" s="1"/>
  <c r="M990" i="54"/>
  <c r="F1090" i="54" s="1"/>
  <c r="N991" i="54"/>
  <c r="G1091" i="54" s="1"/>
  <c r="O991" i="54"/>
  <c r="H1091" i="54" s="1"/>
  <c r="O992" i="54"/>
  <c r="H1092" i="54" s="1"/>
  <c r="P994" i="54"/>
  <c r="I1094" i="54" s="1"/>
  <c r="R995" i="54"/>
  <c r="K1095" i="54" s="1"/>
  <c r="L998" i="54"/>
  <c r="E1098" i="54" s="1"/>
  <c r="M998" i="54"/>
  <c r="F1098" i="54" s="1"/>
  <c r="O998" i="54"/>
  <c r="H1098" i="54" s="1"/>
  <c r="N999" i="54"/>
  <c r="G1099" i="54" s="1"/>
  <c r="O1000" i="54"/>
  <c r="H1100" i="54" s="1"/>
  <c r="P1000" i="54"/>
  <c r="I1100" i="54" s="1"/>
  <c r="Q1000" i="54"/>
  <c r="J1100" i="54" s="1"/>
  <c r="P1001" i="54"/>
  <c r="I1101" i="54" s="1"/>
  <c r="Q1003" i="54"/>
  <c r="J1103" i="54" s="1"/>
  <c r="O1004" i="54"/>
  <c r="H1104" i="54" s="1"/>
  <c r="L1005" i="54"/>
  <c r="E1105" i="54" s="1"/>
  <c r="L1006" i="54"/>
  <c r="E1106" i="54" s="1"/>
  <c r="N1006" i="54"/>
  <c r="G1106" i="54" s="1"/>
  <c r="M1007" i="54"/>
  <c r="F1107" i="54" s="1"/>
  <c r="N1007" i="54"/>
  <c r="G1107" i="54" s="1"/>
  <c r="O1008" i="54"/>
  <c r="H1108" i="54" s="1"/>
  <c r="P1009" i="54"/>
  <c r="I1109" i="54" s="1"/>
  <c r="Q1009" i="54"/>
  <c r="J1109" i="54" s="1"/>
  <c r="R1009" i="54"/>
  <c r="K1109" i="54" s="1"/>
  <c r="Q1010" i="54"/>
  <c r="J1110" i="54" s="1"/>
  <c r="L1011" i="54"/>
  <c r="E1111" i="54" s="1"/>
  <c r="R1011" i="54"/>
  <c r="K1111" i="54" s="1"/>
  <c r="M1012" i="54"/>
  <c r="F1112" i="54" s="1"/>
  <c r="R1012" i="54"/>
  <c r="K1112" i="54" s="1"/>
  <c r="L1013" i="54"/>
  <c r="E1113" i="54" s="1"/>
  <c r="M1014" i="54"/>
  <c r="F1114" i="54" s="1"/>
  <c r="M1015" i="54"/>
  <c r="F1115" i="54" s="1"/>
  <c r="O1015" i="54"/>
  <c r="H1115" i="54" s="1"/>
  <c r="O1016" i="54"/>
  <c r="H1116" i="54" s="1"/>
  <c r="P1017" i="54"/>
  <c r="I1117" i="54" s="1"/>
  <c r="Q1018" i="54"/>
  <c r="J1118" i="54" s="1"/>
  <c r="L1019" i="54"/>
  <c r="E1119" i="54" s="1"/>
  <c r="R1019" i="54"/>
  <c r="K1119" i="54" s="1"/>
  <c r="M1020" i="54"/>
  <c r="F1120" i="54" s="1"/>
  <c r="L1021" i="54"/>
  <c r="E1121" i="54" s="1"/>
  <c r="N1021" i="54"/>
  <c r="G1121" i="54" s="1"/>
  <c r="M1022" i="54"/>
  <c r="F1122" i="54" s="1"/>
  <c r="N1023" i="54"/>
  <c r="G1123" i="54" s="1"/>
  <c r="N1024" i="54"/>
  <c r="G1124" i="54" s="1"/>
  <c r="P1024" i="54"/>
  <c r="I1124" i="54" s="1"/>
  <c r="P1025" i="54"/>
  <c r="I1125" i="54" s="1"/>
  <c r="Q1026" i="54"/>
  <c r="J1126" i="54" s="1"/>
  <c r="R1026" i="54"/>
  <c r="K1126" i="54" s="1"/>
  <c r="R1027" i="54"/>
  <c r="K1127" i="54" s="1"/>
  <c r="L1029" i="54"/>
  <c r="E1129" i="54" s="1"/>
  <c r="N1029" i="54"/>
  <c r="G1129" i="54" s="1"/>
  <c r="M1030" i="54"/>
  <c r="F1130" i="54" s="1"/>
  <c r="M1031" i="54"/>
  <c r="F1131" i="54" s="1"/>
  <c r="N1031" i="54"/>
  <c r="G1131" i="54" s="1"/>
  <c r="O1032" i="54"/>
  <c r="H1132" i="54" s="1"/>
  <c r="O1033" i="54"/>
  <c r="H1133" i="54" s="1"/>
  <c r="P1034" i="54"/>
  <c r="I1134" i="54" s="1"/>
  <c r="Q1034" i="54"/>
  <c r="J1134" i="54" s="1"/>
  <c r="Q1035" i="54"/>
  <c r="J1135" i="54" s="1"/>
  <c r="R1035" i="54"/>
  <c r="K1135" i="54" s="1"/>
  <c r="L1037" i="54"/>
  <c r="E1137" i="54" s="1"/>
  <c r="N1037" i="54"/>
  <c r="G1137" i="54" s="1"/>
  <c r="M1038" i="54"/>
  <c r="F1138" i="54" s="1"/>
  <c r="N1038" i="54"/>
  <c r="G1138" i="54" s="1"/>
  <c r="N1039" i="54"/>
  <c r="G1139" i="54" s="1"/>
  <c r="N1040" i="54"/>
  <c r="G1140" i="54" s="1"/>
  <c r="O1040" i="54"/>
  <c r="H1140" i="54" s="1"/>
  <c r="P1041" i="54"/>
  <c r="I1141" i="54" s="1"/>
  <c r="P1042" i="54"/>
  <c r="I1142" i="54" s="1"/>
  <c r="R1042" i="54"/>
  <c r="K1142" i="54" s="1"/>
  <c r="R1043" i="54"/>
  <c r="K1143" i="54" s="1"/>
  <c r="M1044" i="54"/>
  <c r="F1144" i="54" s="1"/>
  <c r="L1045" i="54"/>
  <c r="E1145" i="54" s="1"/>
  <c r="M1046" i="54"/>
  <c r="F1146" i="54" s="1"/>
  <c r="N1046" i="54"/>
  <c r="G1146" i="54" s="1"/>
  <c r="N1047" i="54"/>
  <c r="G1147" i="54" s="1"/>
  <c r="O1048" i="54"/>
  <c r="H1148" i="54" s="1"/>
  <c r="O1049" i="54"/>
  <c r="H1149" i="54" s="1"/>
  <c r="P1049" i="54"/>
  <c r="I1149" i="54" s="1"/>
  <c r="Q1050" i="54"/>
  <c r="J1150" i="54" s="1"/>
  <c r="R1052" i="54"/>
  <c r="K1152" i="54" s="1"/>
  <c r="L1053" i="54"/>
  <c r="E1153" i="54" s="1"/>
  <c r="M1054" i="54"/>
  <c r="F1154" i="54" s="1"/>
  <c r="N1054" i="54"/>
  <c r="G1154" i="54" s="1"/>
  <c r="Q1054" i="54"/>
  <c r="J1154" i="54" s="1"/>
  <c r="M1055" i="54"/>
  <c r="F1155" i="54" s="1"/>
  <c r="N1055" i="54"/>
  <c r="G1155" i="54" s="1"/>
  <c r="P1055" i="54"/>
  <c r="I1155" i="54" s="1"/>
  <c r="O1056" i="54"/>
  <c r="H1156" i="54" s="1"/>
  <c r="P1056" i="54"/>
  <c r="I1156" i="54" s="1"/>
  <c r="Q1056" i="54"/>
  <c r="J1156" i="54" s="1"/>
  <c r="L1057" i="54"/>
  <c r="E1157" i="54" s="1"/>
  <c r="P1057" i="54"/>
  <c r="I1157" i="54" s="1"/>
  <c r="R1057" i="54"/>
  <c r="K1157" i="54" s="1"/>
  <c r="P1058" i="54"/>
  <c r="I1158" i="54" s="1"/>
  <c r="Q1058" i="54"/>
  <c r="J1158" i="54" s="1"/>
  <c r="R1059" i="54"/>
  <c r="K1159" i="54" s="1"/>
  <c r="M1061" i="54"/>
  <c r="F1161" i="54" s="1"/>
  <c r="Q1061" i="54"/>
  <c r="J1161" i="54" s="1"/>
  <c r="M1062" i="54"/>
  <c r="F1162" i="54" s="1"/>
  <c r="M1063" i="54"/>
  <c r="F1163" i="54" s="1"/>
  <c r="N1063" i="54"/>
  <c r="G1163" i="54" s="1"/>
  <c r="O1063" i="54"/>
  <c r="H1163" i="54" s="1"/>
  <c r="O1064" i="54"/>
  <c r="H1164" i="54" s="1"/>
  <c r="P1065" i="54"/>
  <c r="I1165" i="54" s="1"/>
  <c r="Q1065" i="54"/>
  <c r="J1165" i="54" s="1"/>
  <c r="Q1066" i="54"/>
  <c r="J1166" i="54" s="1"/>
  <c r="L1067" i="54"/>
  <c r="E1167" i="54" s="1"/>
  <c r="R1067" i="54"/>
  <c r="K1167" i="54" s="1"/>
  <c r="M1068" i="54"/>
  <c r="F1168" i="54" s="1"/>
  <c r="L1069" i="54"/>
  <c r="E1169" i="54" s="1"/>
  <c r="L1070" i="54"/>
  <c r="E1170" i="54" s="1"/>
  <c r="M1071" i="54"/>
  <c r="F1171" i="54" s="1"/>
  <c r="N1071" i="54"/>
  <c r="G1171" i="54" s="1"/>
  <c r="N1072" i="54"/>
  <c r="G1172" i="54" s="1"/>
  <c r="O1072" i="54"/>
  <c r="H1172" i="54" s="1"/>
  <c r="L1073" i="54"/>
  <c r="E1173" i="54" s="1"/>
  <c r="O1073" i="54"/>
  <c r="H1173" i="54" s="1"/>
  <c r="P1073" i="54"/>
  <c r="I1173" i="54" s="1"/>
  <c r="Q1074" i="54"/>
  <c r="J1174" i="54" s="1"/>
  <c r="L1075" i="54"/>
  <c r="E1175" i="54" s="1"/>
  <c r="R1075" i="54"/>
  <c r="K1175" i="54" s="1"/>
  <c r="M1076" i="54"/>
  <c r="F1176" i="54" s="1"/>
  <c r="R1076" i="54"/>
  <c r="K1176" i="54" s="1"/>
  <c r="L1077" i="54"/>
  <c r="E1177" i="54" s="1"/>
  <c r="N1077" i="54"/>
  <c r="G1177" i="54" s="1"/>
  <c r="M1078" i="54"/>
  <c r="F1178" i="54" s="1"/>
  <c r="M1079" i="54"/>
  <c r="F1179" i="54" s="1"/>
  <c r="O1080" i="54"/>
  <c r="H1180" i="54" s="1"/>
  <c r="Q1080" i="54"/>
  <c r="J1180" i="54" s="1"/>
  <c r="O1081" i="54"/>
  <c r="H1181" i="54" s="1"/>
  <c r="P1081" i="54"/>
  <c r="I1181" i="54" s="1"/>
  <c r="Q1082" i="54"/>
  <c r="J1182" i="54" s="1"/>
  <c r="R1082" i="54"/>
  <c r="K1182" i="54" s="1"/>
  <c r="L1083" i="54"/>
  <c r="E1183" i="54" s="1"/>
  <c r="O1083" i="54"/>
  <c r="H1183" i="54" s="1"/>
  <c r="R1083" i="54"/>
  <c r="K1183" i="54" s="1"/>
  <c r="M1084" i="54"/>
  <c r="F1184" i="54" s="1"/>
  <c r="L1085" i="54"/>
  <c r="E1185" i="54" s="1"/>
  <c r="M1085" i="54"/>
  <c r="F1185" i="54" s="1"/>
  <c r="N1085" i="54"/>
  <c r="G1185" i="54" s="1"/>
  <c r="L1086" i="54"/>
  <c r="E1186" i="54" s="1"/>
  <c r="M1086" i="54"/>
  <c r="F1186" i="54" s="1"/>
  <c r="Q1086" i="54"/>
  <c r="J1186" i="54" s="1"/>
  <c r="N1087" i="54"/>
  <c r="G1187" i="54" s="1"/>
  <c r="P1088" i="54"/>
  <c r="I1188" i="54" s="1"/>
  <c r="P1089" i="54"/>
  <c r="I1189" i="54" s="1"/>
  <c r="R1089" i="54"/>
  <c r="K1189" i="54" s="1"/>
  <c r="Q1090" i="54"/>
  <c r="J1190" i="54" s="1"/>
  <c r="R1090" i="54"/>
  <c r="K1190" i="54" s="1"/>
  <c r="R1091" i="54"/>
  <c r="K1191" i="54" s="1"/>
  <c r="L1093" i="54"/>
  <c r="E1193" i="54" s="1"/>
  <c r="M1093" i="54"/>
  <c r="F1193" i="54" s="1"/>
  <c r="N1093" i="54"/>
  <c r="G1193" i="54" s="1"/>
  <c r="M1094" i="54"/>
  <c r="F1194" i="54" s="1"/>
  <c r="M1095" i="54"/>
  <c r="F1195" i="54" s="1"/>
  <c r="N1095" i="54"/>
  <c r="G1195" i="54" s="1"/>
  <c r="O1096" i="54"/>
  <c r="H1196" i="54" s="1"/>
  <c r="P1098" i="54"/>
  <c r="I1198" i="54" s="1"/>
  <c r="Q1098" i="54"/>
  <c r="J1198" i="54" s="1"/>
  <c r="L1099" i="54"/>
  <c r="E1199" i="54" s="1"/>
  <c r="R1099" i="54"/>
  <c r="K1199" i="54" s="1"/>
  <c r="R1100" i="54"/>
  <c r="K1200" i="54" s="1"/>
  <c r="L1101" i="54"/>
  <c r="E1201" i="54" s="1"/>
  <c r="M1101" i="54"/>
  <c r="F1201" i="54" s="1"/>
  <c r="M1102" i="54"/>
  <c r="F1202" i="54" s="1"/>
  <c r="Q1102" i="54"/>
  <c r="J1202" i="54" s="1"/>
  <c r="N1103" i="54"/>
  <c r="G1203" i="54" s="1"/>
  <c r="Q1104" i="54"/>
  <c r="P1105" i="54"/>
  <c r="P1106" i="54"/>
  <c r="R1106" i="54"/>
  <c r="Q1107" i="54"/>
  <c r="R1107" i="54"/>
  <c r="M1108" i="54"/>
  <c r="R1108" i="54"/>
  <c r="L1109" i="54"/>
  <c r="M1109" i="54"/>
  <c r="L1110" i="54"/>
  <c r="M1110" i="54"/>
  <c r="O1110" i="54"/>
  <c r="N1111" i="54"/>
  <c r="O1111" i="54"/>
  <c r="P1111" i="54"/>
  <c r="O1112" i="54"/>
  <c r="Q1112" i="54"/>
  <c r="P1113" i="54"/>
  <c r="R1113" i="54"/>
  <c r="Q1114" i="54"/>
  <c r="N1115" i="54"/>
  <c r="Q1115" i="54"/>
  <c r="R1116" i="54"/>
  <c r="L1117" i="54"/>
  <c r="N1117" i="54"/>
  <c r="L1118" i="54"/>
  <c r="M1118" i="54"/>
  <c r="Q1118" i="54"/>
  <c r="M1119" i="54"/>
  <c r="N1119" i="54"/>
  <c r="P1119" i="54"/>
  <c r="O1120" i="54"/>
  <c r="Q1120" i="54"/>
  <c r="P1121" i="54"/>
  <c r="R1121" i="54"/>
  <c r="P1122" i="54"/>
  <c r="Q1122" i="54"/>
  <c r="L1123" i="54"/>
  <c r="R1123" i="54"/>
  <c r="R1124" i="54"/>
  <c r="M1126" i="54"/>
  <c r="O1126" i="54"/>
  <c r="M1127" i="54"/>
  <c r="N1127" i="54"/>
  <c r="O1128" i="54"/>
  <c r="P1128" i="54"/>
  <c r="Q1128" i="54"/>
  <c r="L1129" i="54"/>
  <c r="P1129" i="54"/>
  <c r="R1129" i="54"/>
  <c r="P1130" i="54"/>
  <c r="Q1130" i="54"/>
  <c r="R1130" i="54"/>
  <c r="L1131" i="54"/>
  <c r="Q1131" i="54"/>
  <c r="R1131" i="54"/>
  <c r="M1132" i="54"/>
  <c r="R1132" i="54"/>
  <c r="L1133" i="54"/>
  <c r="N1133" i="54"/>
  <c r="L1134" i="54"/>
  <c r="M1134" i="54"/>
  <c r="N1134" i="54"/>
  <c r="O1134" i="54"/>
  <c r="M1135" i="54"/>
  <c r="N1135" i="54"/>
  <c r="P1135" i="54"/>
  <c r="N1136" i="54"/>
  <c r="O1136" i="54"/>
  <c r="Q1136" i="54"/>
  <c r="P1137" i="54"/>
  <c r="Q1137" i="54"/>
  <c r="R1137" i="54"/>
  <c r="Q1138" i="54"/>
  <c r="L1139" i="54"/>
  <c r="Q1139" i="54"/>
  <c r="R1139" i="54"/>
  <c r="L1140" i="54"/>
  <c r="M1140" i="54"/>
  <c r="R1140" i="54"/>
  <c r="L1141" i="54"/>
  <c r="N1141" i="54"/>
  <c r="L1142" i="54"/>
  <c r="M1142" i="54"/>
  <c r="O1142" i="54"/>
  <c r="M1143" i="54"/>
  <c r="N1143" i="54"/>
  <c r="O1143" i="54"/>
  <c r="P1143" i="54"/>
  <c r="N1144" i="54"/>
  <c r="O1144" i="54"/>
  <c r="Q1144" i="54"/>
  <c r="O1145" i="54"/>
  <c r="P1145" i="54"/>
  <c r="R1145" i="54"/>
  <c r="Q1146" i="54"/>
  <c r="R1146" i="54"/>
  <c r="L1147" i="54"/>
  <c r="N1147" i="54"/>
  <c r="R1147" i="54"/>
  <c r="M1148" i="54"/>
  <c r="R1148" i="54"/>
  <c r="L1149" i="54"/>
  <c r="M1149" i="54"/>
  <c r="N1149" i="54"/>
  <c r="L1150" i="54"/>
  <c r="M1150" i="54"/>
  <c r="O1150" i="54"/>
  <c r="M1151" i="54"/>
  <c r="N1151" i="54"/>
  <c r="P1151" i="54"/>
  <c r="N1152" i="54"/>
  <c r="O1152" i="54"/>
  <c r="P1152" i="54"/>
  <c r="Q1152" i="54"/>
  <c r="O1153" i="54"/>
  <c r="P1153" i="54"/>
  <c r="R1153" i="54"/>
  <c r="P1154" i="54"/>
  <c r="Q1154" i="54"/>
  <c r="L1155" i="54"/>
  <c r="R1155" i="54"/>
  <c r="L1156" i="54"/>
  <c r="M1156" i="54"/>
  <c r="L1157" i="54"/>
  <c r="N1157" i="54"/>
  <c r="L1158" i="54"/>
  <c r="M1158" i="54"/>
  <c r="N1158" i="54"/>
  <c r="O1158" i="54"/>
  <c r="M1159" i="54"/>
  <c r="N1159" i="54"/>
  <c r="P1159" i="54"/>
  <c r="N1160" i="54"/>
  <c r="O1160" i="54"/>
  <c r="Q1160" i="54"/>
  <c r="O1161" i="54"/>
  <c r="P1161" i="54"/>
  <c r="Q1161" i="54"/>
  <c r="R1161" i="54"/>
  <c r="P1162" i="54"/>
  <c r="Q1162" i="54"/>
  <c r="L1163" i="54"/>
  <c r="Q1163" i="54"/>
  <c r="R1163" i="54"/>
  <c r="M1164" i="54"/>
  <c r="L1165" i="54"/>
  <c r="M1165" i="54"/>
  <c r="N1165" i="54"/>
  <c r="P1165" i="54"/>
  <c r="L1166" i="54"/>
  <c r="M1166" i="54"/>
  <c r="O1166" i="54"/>
  <c r="M1167" i="54"/>
  <c r="N1167" i="54"/>
  <c r="P1167" i="54"/>
  <c r="N1168" i="54"/>
  <c r="O1168" i="54"/>
  <c r="P1168" i="54"/>
  <c r="Q1168" i="54"/>
  <c r="P1169" i="54"/>
  <c r="Q1169" i="54"/>
  <c r="R1169" i="54"/>
  <c r="M1170" i="54"/>
  <c r="P1170" i="54"/>
  <c r="Q1170" i="54"/>
  <c r="L1171" i="54"/>
  <c r="Q1171" i="54"/>
  <c r="R1171" i="54"/>
  <c r="M1172" i="54"/>
  <c r="R1172" i="54"/>
  <c r="L1173" i="54"/>
  <c r="M1173" i="54"/>
  <c r="N1173" i="54"/>
  <c r="M1174" i="54"/>
  <c r="N1174" i="54"/>
  <c r="O1174" i="54"/>
  <c r="Q1174" i="54"/>
  <c r="M1175" i="54"/>
  <c r="N1175" i="54"/>
  <c r="P1175" i="54"/>
  <c r="N1176" i="54"/>
  <c r="O1176" i="54"/>
  <c r="Q1176" i="54"/>
  <c r="O1177" i="54"/>
  <c r="P1177" i="54"/>
  <c r="Q1177" i="54"/>
  <c r="R1177" i="54"/>
  <c r="Q1178" i="54"/>
  <c r="R1178" i="54"/>
  <c r="L1179" i="54"/>
  <c r="N1179" i="54"/>
  <c r="Q1179" i="54"/>
  <c r="R1179" i="54"/>
  <c r="M1180" i="54"/>
  <c r="R1180" i="54"/>
  <c r="L1181" i="54"/>
  <c r="N1181" i="54"/>
  <c r="L1182" i="54"/>
  <c r="M1182" i="54"/>
  <c r="N1182" i="54"/>
  <c r="O1182" i="54"/>
  <c r="N1183" i="54"/>
  <c r="O1183" i="54"/>
  <c r="P1183" i="54"/>
  <c r="R1183" i="54"/>
  <c r="N1184" i="54"/>
  <c r="O1184" i="54"/>
  <c r="Q1184" i="54"/>
  <c r="O1185" i="54"/>
  <c r="P1185" i="54"/>
  <c r="R1185" i="54"/>
  <c r="P1186" i="54"/>
  <c r="Q1186" i="54"/>
  <c r="R1186" i="54"/>
  <c r="L1187" i="54"/>
  <c r="R1187" i="54"/>
  <c r="L1188" i="54"/>
  <c r="M1188" i="54"/>
  <c r="O1188" i="54"/>
  <c r="R1188" i="54"/>
  <c r="L1189" i="54"/>
  <c r="N1189" i="54"/>
  <c r="L1190" i="54"/>
  <c r="M1190" i="54"/>
  <c r="O1190" i="54"/>
  <c r="M1191" i="54"/>
  <c r="N1191" i="54"/>
  <c r="O1191" i="54"/>
  <c r="P1191" i="54"/>
  <c r="O1192" i="54"/>
  <c r="P1192" i="54"/>
  <c r="Q1192" i="54"/>
  <c r="L1193" i="54"/>
  <c r="O1193" i="54"/>
  <c r="P1193" i="54"/>
  <c r="R1193" i="54"/>
  <c r="P1194" i="54"/>
  <c r="Q1194" i="54"/>
  <c r="L1195" i="54"/>
  <c r="Q1195" i="54"/>
  <c r="R1195" i="54"/>
  <c r="L1196" i="54"/>
  <c r="L1197" i="54"/>
  <c r="M1197" i="54"/>
  <c r="N1197" i="54"/>
  <c r="P1197" i="54"/>
  <c r="L1198" i="54"/>
  <c r="M1198" i="54"/>
  <c r="O1198" i="54"/>
  <c r="M1199" i="54"/>
  <c r="N1199" i="54"/>
  <c r="P1199" i="54"/>
  <c r="N1200" i="54"/>
  <c r="O1200" i="54"/>
  <c r="P1200" i="54"/>
  <c r="P1201" i="54"/>
  <c r="Q1201" i="54"/>
  <c r="R1201" i="54"/>
  <c r="P1202" i="54"/>
  <c r="Q1202" i="54"/>
  <c r="L1203" i="54"/>
  <c r="Q1203" i="54"/>
  <c r="R1203" i="54"/>
  <c r="T1105" i="54"/>
  <c r="L1105" i="54" s="1"/>
  <c r="U1105" i="54"/>
  <c r="M1105" i="54" s="1"/>
  <c r="V1105" i="54"/>
  <c r="N1105" i="54" s="1"/>
  <c r="W1105" i="54"/>
  <c r="O1105" i="54" s="1"/>
  <c r="X1105" i="54"/>
  <c r="Y1105" i="54"/>
  <c r="Q1105" i="54" s="1"/>
  <c r="Z1105" i="54"/>
  <c r="R1105" i="54" s="1"/>
  <c r="T1106" i="54"/>
  <c r="L1106" i="54" s="1"/>
  <c r="U1106" i="54"/>
  <c r="M1106" i="54" s="1"/>
  <c r="V1106" i="54"/>
  <c r="N1106" i="54" s="1"/>
  <c r="W1106" i="54"/>
  <c r="O1106" i="54" s="1"/>
  <c r="X1106" i="54"/>
  <c r="Y1106" i="54"/>
  <c r="Q1106" i="54" s="1"/>
  <c r="Z1106" i="54"/>
  <c r="T1107" i="54"/>
  <c r="L1107" i="54" s="1"/>
  <c r="U1107" i="54"/>
  <c r="M1107" i="54" s="1"/>
  <c r="V1107" i="54"/>
  <c r="N1107" i="54" s="1"/>
  <c r="W1107" i="54"/>
  <c r="O1107" i="54" s="1"/>
  <c r="X1107" i="54"/>
  <c r="P1107" i="54" s="1"/>
  <c r="Y1107" i="54"/>
  <c r="Z1107" i="54"/>
  <c r="T1108" i="54"/>
  <c r="L1108" i="54" s="1"/>
  <c r="U1108" i="54"/>
  <c r="V1108" i="54"/>
  <c r="N1108" i="54" s="1"/>
  <c r="W1108" i="54"/>
  <c r="O1108" i="54" s="1"/>
  <c r="X1108" i="54"/>
  <c r="P1108" i="54" s="1"/>
  <c r="Y1108" i="54"/>
  <c r="Q1108" i="54" s="1"/>
  <c r="Z1108" i="54"/>
  <c r="T1109" i="54"/>
  <c r="U1109" i="54"/>
  <c r="V1109" i="54"/>
  <c r="N1109" i="54" s="1"/>
  <c r="W1109" i="54"/>
  <c r="O1109" i="54" s="1"/>
  <c r="X1109" i="54"/>
  <c r="P1109" i="54" s="1"/>
  <c r="Y1109" i="54"/>
  <c r="Q1109" i="54" s="1"/>
  <c r="Z1109" i="54"/>
  <c r="R1109" i="54" s="1"/>
  <c r="T1110" i="54"/>
  <c r="U1110" i="54"/>
  <c r="V1110" i="54"/>
  <c r="N1110" i="54" s="1"/>
  <c r="W1110" i="54"/>
  <c r="X1110" i="54"/>
  <c r="P1110" i="54" s="1"/>
  <c r="Y1110" i="54"/>
  <c r="Q1110" i="54" s="1"/>
  <c r="Z1110" i="54"/>
  <c r="R1110" i="54" s="1"/>
  <c r="T1111" i="54"/>
  <c r="L1111" i="54" s="1"/>
  <c r="U1111" i="54"/>
  <c r="M1111" i="54" s="1"/>
  <c r="V1111" i="54"/>
  <c r="W1111" i="54"/>
  <c r="X1111" i="54"/>
  <c r="Y1111" i="54"/>
  <c r="Q1111" i="54" s="1"/>
  <c r="Z1111" i="54"/>
  <c r="R1111" i="54" s="1"/>
  <c r="T1112" i="54"/>
  <c r="L1112" i="54" s="1"/>
  <c r="U1112" i="54"/>
  <c r="M1112" i="54" s="1"/>
  <c r="V1112" i="54"/>
  <c r="N1112" i="54" s="1"/>
  <c r="W1112" i="54"/>
  <c r="X1112" i="54"/>
  <c r="P1112" i="54" s="1"/>
  <c r="Y1112" i="54"/>
  <c r="Z1112" i="54"/>
  <c r="R1112" i="54" s="1"/>
  <c r="T1113" i="54"/>
  <c r="L1113" i="54" s="1"/>
  <c r="U1113" i="54"/>
  <c r="M1113" i="54" s="1"/>
  <c r="V1113" i="54"/>
  <c r="N1113" i="54" s="1"/>
  <c r="W1113" i="54"/>
  <c r="O1113" i="54" s="1"/>
  <c r="X1113" i="54"/>
  <c r="Y1113" i="54"/>
  <c r="Q1113" i="54" s="1"/>
  <c r="Z1113" i="54"/>
  <c r="T1114" i="54"/>
  <c r="L1114" i="54" s="1"/>
  <c r="U1114" i="54"/>
  <c r="M1114" i="54" s="1"/>
  <c r="V1114" i="54"/>
  <c r="N1114" i="54" s="1"/>
  <c r="W1114" i="54"/>
  <c r="O1114" i="54" s="1"/>
  <c r="X1114" i="54"/>
  <c r="P1114" i="54" s="1"/>
  <c r="Y1114" i="54"/>
  <c r="Z1114" i="54"/>
  <c r="R1114" i="54" s="1"/>
  <c r="T1115" i="54"/>
  <c r="L1115" i="54" s="1"/>
  <c r="U1115" i="54"/>
  <c r="M1115" i="54" s="1"/>
  <c r="V1115" i="54"/>
  <c r="W1115" i="54"/>
  <c r="O1115" i="54" s="1"/>
  <c r="X1115" i="54"/>
  <c r="P1115" i="54" s="1"/>
  <c r="Y1115" i="54"/>
  <c r="Z1115" i="54"/>
  <c r="R1115" i="54" s="1"/>
  <c r="T1116" i="54"/>
  <c r="L1116" i="54" s="1"/>
  <c r="U1116" i="54"/>
  <c r="M1116" i="54" s="1"/>
  <c r="V1116" i="54"/>
  <c r="N1116" i="54" s="1"/>
  <c r="W1116" i="54"/>
  <c r="O1116" i="54" s="1"/>
  <c r="X1116" i="54"/>
  <c r="P1116" i="54" s="1"/>
  <c r="Y1116" i="54"/>
  <c r="Q1116" i="54" s="1"/>
  <c r="Z1116" i="54"/>
  <c r="T1117" i="54"/>
  <c r="U1117" i="54"/>
  <c r="M1117" i="54" s="1"/>
  <c r="V1117" i="54"/>
  <c r="W1117" i="54"/>
  <c r="O1117" i="54" s="1"/>
  <c r="X1117" i="54"/>
  <c r="P1117" i="54" s="1"/>
  <c r="Y1117" i="54"/>
  <c r="Q1117" i="54" s="1"/>
  <c r="Z1117" i="54"/>
  <c r="R1117" i="54" s="1"/>
  <c r="T1118" i="54"/>
  <c r="U1118" i="54"/>
  <c r="V1118" i="54"/>
  <c r="N1118" i="54" s="1"/>
  <c r="W1118" i="54"/>
  <c r="O1118" i="54" s="1"/>
  <c r="X1118" i="54"/>
  <c r="P1118" i="54" s="1"/>
  <c r="Y1118" i="54"/>
  <c r="Z1118" i="54"/>
  <c r="R1118" i="54" s="1"/>
  <c r="T1119" i="54"/>
  <c r="L1119" i="54" s="1"/>
  <c r="U1119" i="54"/>
  <c r="V1119" i="54"/>
  <c r="W1119" i="54"/>
  <c r="O1119" i="54" s="1"/>
  <c r="X1119" i="54"/>
  <c r="Y1119" i="54"/>
  <c r="Q1119" i="54" s="1"/>
  <c r="Z1119" i="54"/>
  <c r="R1119" i="54" s="1"/>
  <c r="T1120" i="54"/>
  <c r="L1120" i="54" s="1"/>
  <c r="U1120" i="54"/>
  <c r="M1120" i="54" s="1"/>
  <c r="V1120" i="54"/>
  <c r="N1120" i="54" s="1"/>
  <c r="W1120" i="54"/>
  <c r="X1120" i="54"/>
  <c r="P1120" i="54" s="1"/>
  <c r="Y1120" i="54"/>
  <c r="Z1120" i="54"/>
  <c r="R1120" i="54" s="1"/>
  <c r="T1121" i="54"/>
  <c r="L1121" i="54" s="1"/>
  <c r="U1121" i="54"/>
  <c r="M1121" i="54" s="1"/>
  <c r="V1121" i="54"/>
  <c r="N1121" i="54" s="1"/>
  <c r="W1121" i="54"/>
  <c r="O1121" i="54" s="1"/>
  <c r="X1121" i="54"/>
  <c r="Y1121" i="54"/>
  <c r="Q1121" i="54" s="1"/>
  <c r="Z1121" i="54"/>
  <c r="T1122" i="54"/>
  <c r="L1122" i="54" s="1"/>
  <c r="U1122" i="54"/>
  <c r="M1122" i="54" s="1"/>
  <c r="V1122" i="54"/>
  <c r="N1122" i="54" s="1"/>
  <c r="W1122" i="54"/>
  <c r="O1122" i="54" s="1"/>
  <c r="X1122" i="54"/>
  <c r="Y1122" i="54"/>
  <c r="Z1122" i="54"/>
  <c r="R1122" i="54" s="1"/>
  <c r="T1123" i="54"/>
  <c r="U1123" i="54"/>
  <c r="M1123" i="54" s="1"/>
  <c r="V1123" i="54"/>
  <c r="N1123" i="54" s="1"/>
  <c r="W1123" i="54"/>
  <c r="O1123" i="54" s="1"/>
  <c r="X1123" i="54"/>
  <c r="P1123" i="54" s="1"/>
  <c r="Y1123" i="54"/>
  <c r="Q1123" i="54" s="1"/>
  <c r="Z1123" i="54"/>
  <c r="T1124" i="54"/>
  <c r="L1124" i="54" s="1"/>
  <c r="U1124" i="54"/>
  <c r="M1124" i="54" s="1"/>
  <c r="V1124" i="54"/>
  <c r="N1124" i="54" s="1"/>
  <c r="W1124" i="54"/>
  <c r="O1124" i="54" s="1"/>
  <c r="X1124" i="54"/>
  <c r="P1124" i="54" s="1"/>
  <c r="Y1124" i="54"/>
  <c r="Q1124" i="54" s="1"/>
  <c r="Z1124" i="54"/>
  <c r="T1125" i="54"/>
  <c r="L1125" i="54" s="1"/>
  <c r="U1125" i="54"/>
  <c r="M1125" i="54" s="1"/>
  <c r="V1125" i="54"/>
  <c r="N1125" i="54" s="1"/>
  <c r="W1125" i="54"/>
  <c r="O1125" i="54" s="1"/>
  <c r="X1125" i="54"/>
  <c r="P1125" i="54" s="1"/>
  <c r="Y1125" i="54"/>
  <c r="Q1125" i="54" s="1"/>
  <c r="Z1125" i="54"/>
  <c r="R1125" i="54" s="1"/>
  <c r="T1126" i="54"/>
  <c r="L1126" i="54" s="1"/>
  <c r="U1126" i="54"/>
  <c r="V1126" i="54"/>
  <c r="N1126" i="54" s="1"/>
  <c r="W1126" i="54"/>
  <c r="X1126" i="54"/>
  <c r="P1126" i="54" s="1"/>
  <c r="Y1126" i="54"/>
  <c r="Q1126" i="54" s="1"/>
  <c r="Z1126" i="54"/>
  <c r="R1126" i="54" s="1"/>
  <c r="T1127" i="54"/>
  <c r="L1127" i="54" s="1"/>
  <c r="U1127" i="54"/>
  <c r="V1127" i="54"/>
  <c r="W1127" i="54"/>
  <c r="O1127" i="54" s="1"/>
  <c r="X1127" i="54"/>
  <c r="P1127" i="54" s="1"/>
  <c r="Y1127" i="54"/>
  <c r="Q1127" i="54" s="1"/>
  <c r="Z1127" i="54"/>
  <c r="R1127" i="54" s="1"/>
  <c r="T1128" i="54"/>
  <c r="L1128" i="54" s="1"/>
  <c r="U1128" i="54"/>
  <c r="M1128" i="54" s="1"/>
  <c r="V1128" i="54"/>
  <c r="N1128" i="54" s="1"/>
  <c r="W1128" i="54"/>
  <c r="X1128" i="54"/>
  <c r="Y1128" i="54"/>
  <c r="Z1128" i="54"/>
  <c r="R1128" i="54" s="1"/>
  <c r="T1129" i="54"/>
  <c r="U1129" i="54"/>
  <c r="M1129" i="54" s="1"/>
  <c r="V1129" i="54"/>
  <c r="N1129" i="54" s="1"/>
  <c r="W1129" i="54"/>
  <c r="O1129" i="54" s="1"/>
  <c r="X1129" i="54"/>
  <c r="Y1129" i="54"/>
  <c r="Q1129" i="54" s="1"/>
  <c r="Z1129" i="54"/>
  <c r="T1130" i="54"/>
  <c r="L1130" i="54" s="1"/>
  <c r="U1130" i="54"/>
  <c r="M1130" i="54" s="1"/>
  <c r="V1130" i="54"/>
  <c r="N1130" i="54" s="1"/>
  <c r="W1130" i="54"/>
  <c r="O1130" i="54" s="1"/>
  <c r="X1130" i="54"/>
  <c r="Y1130" i="54"/>
  <c r="Z1130" i="54"/>
  <c r="T1131" i="54"/>
  <c r="U1131" i="54"/>
  <c r="M1131" i="54" s="1"/>
  <c r="V1131" i="54"/>
  <c r="N1131" i="54" s="1"/>
  <c r="W1131" i="54"/>
  <c r="O1131" i="54" s="1"/>
  <c r="X1131" i="54"/>
  <c r="P1131" i="54" s="1"/>
  <c r="Y1131" i="54"/>
  <c r="Z1131" i="54"/>
  <c r="T1132" i="54"/>
  <c r="L1132" i="54" s="1"/>
  <c r="U1132" i="54"/>
  <c r="V1132" i="54"/>
  <c r="N1132" i="54" s="1"/>
  <c r="W1132" i="54"/>
  <c r="O1132" i="54" s="1"/>
  <c r="X1132" i="54"/>
  <c r="P1132" i="54" s="1"/>
  <c r="Y1132" i="54"/>
  <c r="Q1132" i="54" s="1"/>
  <c r="Z1132" i="54"/>
  <c r="T1133" i="54"/>
  <c r="U1133" i="54"/>
  <c r="M1133" i="54" s="1"/>
  <c r="V1133" i="54"/>
  <c r="W1133" i="54"/>
  <c r="O1133" i="54" s="1"/>
  <c r="X1133" i="54"/>
  <c r="P1133" i="54" s="1"/>
  <c r="Y1133" i="54"/>
  <c r="Q1133" i="54" s="1"/>
  <c r="Z1133" i="54"/>
  <c r="R1133" i="54" s="1"/>
  <c r="T1134" i="54"/>
  <c r="U1134" i="54"/>
  <c r="V1134" i="54"/>
  <c r="W1134" i="54"/>
  <c r="X1134" i="54"/>
  <c r="P1134" i="54" s="1"/>
  <c r="Y1134" i="54"/>
  <c r="Q1134" i="54" s="1"/>
  <c r="Z1134" i="54"/>
  <c r="R1134" i="54" s="1"/>
  <c r="T1135" i="54"/>
  <c r="L1135" i="54" s="1"/>
  <c r="U1135" i="54"/>
  <c r="V1135" i="54"/>
  <c r="W1135" i="54"/>
  <c r="O1135" i="54" s="1"/>
  <c r="X1135" i="54"/>
  <c r="Y1135" i="54"/>
  <c r="Q1135" i="54" s="1"/>
  <c r="Z1135" i="54"/>
  <c r="R1135" i="54" s="1"/>
  <c r="T1136" i="54"/>
  <c r="L1136" i="54" s="1"/>
  <c r="U1136" i="54"/>
  <c r="M1136" i="54" s="1"/>
  <c r="V1136" i="54"/>
  <c r="W1136" i="54"/>
  <c r="X1136" i="54"/>
  <c r="P1136" i="54" s="1"/>
  <c r="Y1136" i="54"/>
  <c r="Z1136" i="54"/>
  <c r="R1136" i="54" s="1"/>
  <c r="T1137" i="54"/>
  <c r="L1137" i="54" s="1"/>
  <c r="U1137" i="54"/>
  <c r="M1137" i="54" s="1"/>
  <c r="V1137" i="54"/>
  <c r="N1137" i="54" s="1"/>
  <c r="W1137" i="54"/>
  <c r="O1137" i="54" s="1"/>
  <c r="X1137" i="54"/>
  <c r="Y1137" i="54"/>
  <c r="Z1137" i="54"/>
  <c r="T1138" i="54"/>
  <c r="L1138" i="54" s="1"/>
  <c r="U1138" i="54"/>
  <c r="M1138" i="54" s="1"/>
  <c r="V1138" i="54"/>
  <c r="N1138" i="54" s="1"/>
  <c r="W1138" i="54"/>
  <c r="O1138" i="54" s="1"/>
  <c r="X1138" i="54"/>
  <c r="P1138" i="54" s="1"/>
  <c r="Y1138" i="54"/>
  <c r="Z1138" i="54"/>
  <c r="R1138" i="54" s="1"/>
  <c r="T1139" i="54"/>
  <c r="U1139" i="54"/>
  <c r="M1139" i="54" s="1"/>
  <c r="V1139" i="54"/>
  <c r="N1139" i="54" s="1"/>
  <c r="W1139" i="54"/>
  <c r="O1139" i="54" s="1"/>
  <c r="X1139" i="54"/>
  <c r="P1139" i="54" s="1"/>
  <c r="Y1139" i="54"/>
  <c r="Z1139" i="54"/>
  <c r="T1140" i="54"/>
  <c r="U1140" i="54"/>
  <c r="V1140" i="54"/>
  <c r="N1140" i="54" s="1"/>
  <c r="W1140" i="54"/>
  <c r="O1140" i="54" s="1"/>
  <c r="X1140" i="54"/>
  <c r="P1140" i="54" s="1"/>
  <c r="Y1140" i="54"/>
  <c r="Q1140" i="54" s="1"/>
  <c r="Z1140" i="54"/>
  <c r="T1141" i="54"/>
  <c r="U1141" i="54"/>
  <c r="M1141" i="54" s="1"/>
  <c r="V1141" i="54"/>
  <c r="W1141" i="54"/>
  <c r="O1141" i="54" s="1"/>
  <c r="X1141" i="54"/>
  <c r="P1141" i="54" s="1"/>
  <c r="Y1141" i="54"/>
  <c r="Q1141" i="54" s="1"/>
  <c r="Z1141" i="54"/>
  <c r="R1141" i="54" s="1"/>
  <c r="T1142" i="54"/>
  <c r="U1142" i="54"/>
  <c r="V1142" i="54"/>
  <c r="N1142" i="54" s="1"/>
  <c r="W1142" i="54"/>
  <c r="X1142" i="54"/>
  <c r="P1142" i="54" s="1"/>
  <c r="Y1142" i="54"/>
  <c r="Q1142" i="54" s="1"/>
  <c r="Z1142" i="54"/>
  <c r="R1142" i="54" s="1"/>
  <c r="T1143" i="54"/>
  <c r="L1143" i="54" s="1"/>
  <c r="U1143" i="54"/>
  <c r="V1143" i="54"/>
  <c r="W1143" i="54"/>
  <c r="X1143" i="54"/>
  <c r="Y1143" i="54"/>
  <c r="Q1143" i="54" s="1"/>
  <c r="Z1143" i="54"/>
  <c r="R1143" i="54" s="1"/>
  <c r="T1144" i="54"/>
  <c r="L1144" i="54" s="1"/>
  <c r="U1144" i="54"/>
  <c r="M1144" i="54" s="1"/>
  <c r="V1144" i="54"/>
  <c r="W1144" i="54"/>
  <c r="X1144" i="54"/>
  <c r="P1144" i="54" s="1"/>
  <c r="Y1144" i="54"/>
  <c r="Z1144" i="54"/>
  <c r="R1144" i="54" s="1"/>
  <c r="T1145" i="54"/>
  <c r="L1145" i="54" s="1"/>
  <c r="U1145" i="54"/>
  <c r="M1145" i="54" s="1"/>
  <c r="V1145" i="54"/>
  <c r="N1145" i="54" s="1"/>
  <c r="W1145" i="54"/>
  <c r="X1145" i="54"/>
  <c r="Y1145" i="54"/>
  <c r="Q1145" i="54" s="1"/>
  <c r="Z1145" i="54"/>
  <c r="T1146" i="54"/>
  <c r="L1146" i="54" s="1"/>
  <c r="U1146" i="54"/>
  <c r="M1146" i="54" s="1"/>
  <c r="V1146" i="54"/>
  <c r="N1146" i="54" s="1"/>
  <c r="W1146" i="54"/>
  <c r="O1146" i="54" s="1"/>
  <c r="X1146" i="54"/>
  <c r="P1146" i="54" s="1"/>
  <c r="Y1146" i="54"/>
  <c r="Z1146" i="54"/>
  <c r="T1147" i="54"/>
  <c r="U1147" i="54"/>
  <c r="M1147" i="54" s="1"/>
  <c r="V1147" i="54"/>
  <c r="W1147" i="54"/>
  <c r="O1147" i="54" s="1"/>
  <c r="X1147" i="54"/>
  <c r="P1147" i="54" s="1"/>
  <c r="Y1147" i="54"/>
  <c r="Q1147" i="54" s="1"/>
  <c r="Z1147" i="54"/>
  <c r="T1148" i="54"/>
  <c r="L1148" i="54" s="1"/>
  <c r="U1148" i="54"/>
  <c r="V1148" i="54"/>
  <c r="N1148" i="54" s="1"/>
  <c r="W1148" i="54"/>
  <c r="O1148" i="54" s="1"/>
  <c r="X1148" i="54"/>
  <c r="P1148" i="54" s="1"/>
  <c r="Y1148" i="54"/>
  <c r="Q1148" i="54" s="1"/>
  <c r="Z1148" i="54"/>
  <c r="T1149" i="54"/>
  <c r="U1149" i="54"/>
  <c r="V1149" i="54"/>
  <c r="W1149" i="54"/>
  <c r="O1149" i="54" s="1"/>
  <c r="X1149" i="54"/>
  <c r="P1149" i="54" s="1"/>
  <c r="Y1149" i="54"/>
  <c r="Q1149" i="54" s="1"/>
  <c r="Z1149" i="54"/>
  <c r="R1149" i="54" s="1"/>
  <c r="T1150" i="54"/>
  <c r="U1150" i="54"/>
  <c r="V1150" i="54"/>
  <c r="N1150" i="54" s="1"/>
  <c r="W1150" i="54"/>
  <c r="X1150" i="54"/>
  <c r="P1150" i="54" s="1"/>
  <c r="Y1150" i="54"/>
  <c r="Q1150" i="54" s="1"/>
  <c r="Z1150" i="54"/>
  <c r="R1150" i="54" s="1"/>
  <c r="T1151" i="54"/>
  <c r="L1151" i="54" s="1"/>
  <c r="U1151" i="54"/>
  <c r="V1151" i="54"/>
  <c r="W1151" i="54"/>
  <c r="O1151" i="54" s="1"/>
  <c r="X1151" i="54"/>
  <c r="Y1151" i="54"/>
  <c r="Q1151" i="54" s="1"/>
  <c r="Z1151" i="54"/>
  <c r="R1151" i="54" s="1"/>
  <c r="T1152" i="54"/>
  <c r="L1152" i="54" s="1"/>
  <c r="U1152" i="54"/>
  <c r="M1152" i="54" s="1"/>
  <c r="V1152" i="54"/>
  <c r="W1152" i="54"/>
  <c r="X1152" i="54"/>
  <c r="Y1152" i="54"/>
  <c r="Z1152" i="54"/>
  <c r="R1152" i="54" s="1"/>
  <c r="T1153" i="54"/>
  <c r="L1153" i="54" s="1"/>
  <c r="U1153" i="54"/>
  <c r="M1153" i="54" s="1"/>
  <c r="V1153" i="54"/>
  <c r="N1153" i="54" s="1"/>
  <c r="W1153" i="54"/>
  <c r="X1153" i="54"/>
  <c r="Y1153" i="54"/>
  <c r="Q1153" i="54" s="1"/>
  <c r="Z1153" i="54"/>
  <c r="T1154" i="54"/>
  <c r="L1154" i="54" s="1"/>
  <c r="U1154" i="54"/>
  <c r="M1154" i="54" s="1"/>
  <c r="V1154" i="54"/>
  <c r="N1154" i="54" s="1"/>
  <c r="W1154" i="54"/>
  <c r="O1154" i="54" s="1"/>
  <c r="X1154" i="54"/>
  <c r="Y1154" i="54"/>
  <c r="Z1154" i="54"/>
  <c r="R1154" i="54" s="1"/>
  <c r="T1155" i="54"/>
  <c r="U1155" i="54"/>
  <c r="M1155" i="54" s="1"/>
  <c r="V1155" i="54"/>
  <c r="N1155" i="54" s="1"/>
  <c r="W1155" i="54"/>
  <c r="O1155" i="54" s="1"/>
  <c r="X1155" i="54"/>
  <c r="P1155" i="54" s="1"/>
  <c r="Y1155" i="54"/>
  <c r="Q1155" i="54" s="1"/>
  <c r="Z1155" i="54"/>
  <c r="T1156" i="54"/>
  <c r="U1156" i="54"/>
  <c r="V1156" i="54"/>
  <c r="N1156" i="54" s="1"/>
  <c r="W1156" i="54"/>
  <c r="O1156" i="54" s="1"/>
  <c r="X1156" i="54"/>
  <c r="P1156" i="54" s="1"/>
  <c r="Y1156" i="54"/>
  <c r="Q1156" i="54" s="1"/>
  <c r="Z1156" i="54"/>
  <c r="R1156" i="54" s="1"/>
  <c r="T1157" i="54"/>
  <c r="U1157" i="54"/>
  <c r="M1157" i="54" s="1"/>
  <c r="V1157" i="54"/>
  <c r="W1157" i="54"/>
  <c r="O1157" i="54" s="1"/>
  <c r="X1157" i="54"/>
  <c r="P1157" i="54" s="1"/>
  <c r="Y1157" i="54"/>
  <c r="Q1157" i="54" s="1"/>
  <c r="Z1157" i="54"/>
  <c r="R1157" i="54" s="1"/>
  <c r="T1158" i="54"/>
  <c r="U1158" i="54"/>
  <c r="V1158" i="54"/>
  <c r="W1158" i="54"/>
  <c r="X1158" i="54"/>
  <c r="P1158" i="54" s="1"/>
  <c r="Y1158" i="54"/>
  <c r="Q1158" i="54" s="1"/>
  <c r="Z1158" i="54"/>
  <c r="R1158" i="54" s="1"/>
  <c r="T1159" i="54"/>
  <c r="L1159" i="54" s="1"/>
  <c r="U1159" i="54"/>
  <c r="V1159" i="54"/>
  <c r="W1159" i="54"/>
  <c r="O1159" i="54" s="1"/>
  <c r="X1159" i="54"/>
  <c r="Y1159" i="54"/>
  <c r="Q1159" i="54" s="1"/>
  <c r="Z1159" i="54"/>
  <c r="R1159" i="54" s="1"/>
  <c r="T1160" i="54"/>
  <c r="L1160" i="54" s="1"/>
  <c r="U1160" i="54"/>
  <c r="M1160" i="54" s="1"/>
  <c r="V1160" i="54"/>
  <c r="W1160" i="54"/>
  <c r="X1160" i="54"/>
  <c r="P1160" i="54" s="1"/>
  <c r="Y1160" i="54"/>
  <c r="Z1160" i="54"/>
  <c r="R1160" i="54" s="1"/>
  <c r="T1161" i="54"/>
  <c r="L1161" i="54" s="1"/>
  <c r="U1161" i="54"/>
  <c r="M1161" i="54" s="1"/>
  <c r="V1161" i="54"/>
  <c r="N1161" i="54" s="1"/>
  <c r="W1161" i="54"/>
  <c r="X1161" i="54"/>
  <c r="Y1161" i="54"/>
  <c r="Z1161" i="54"/>
  <c r="T1162" i="54"/>
  <c r="L1162" i="54" s="1"/>
  <c r="U1162" i="54"/>
  <c r="M1162" i="54" s="1"/>
  <c r="V1162" i="54"/>
  <c r="N1162" i="54" s="1"/>
  <c r="W1162" i="54"/>
  <c r="O1162" i="54" s="1"/>
  <c r="X1162" i="54"/>
  <c r="Y1162" i="54"/>
  <c r="Z1162" i="54"/>
  <c r="R1162" i="54" s="1"/>
  <c r="T1163" i="54"/>
  <c r="U1163" i="54"/>
  <c r="M1163" i="54" s="1"/>
  <c r="V1163" i="54"/>
  <c r="N1163" i="54" s="1"/>
  <c r="W1163" i="54"/>
  <c r="O1163" i="54" s="1"/>
  <c r="X1163" i="54"/>
  <c r="P1163" i="54" s="1"/>
  <c r="Y1163" i="54"/>
  <c r="Z1163" i="54"/>
  <c r="T1164" i="54"/>
  <c r="L1164" i="54" s="1"/>
  <c r="U1164" i="54"/>
  <c r="V1164" i="54"/>
  <c r="N1164" i="54" s="1"/>
  <c r="W1164" i="54"/>
  <c r="O1164" i="54" s="1"/>
  <c r="X1164" i="54"/>
  <c r="P1164" i="54" s="1"/>
  <c r="Y1164" i="54"/>
  <c r="Q1164" i="54" s="1"/>
  <c r="Z1164" i="54"/>
  <c r="R1164" i="54" s="1"/>
  <c r="T1165" i="54"/>
  <c r="U1165" i="54"/>
  <c r="V1165" i="54"/>
  <c r="W1165" i="54"/>
  <c r="O1165" i="54" s="1"/>
  <c r="X1165" i="54"/>
  <c r="Y1165" i="54"/>
  <c r="Q1165" i="54" s="1"/>
  <c r="Z1165" i="54"/>
  <c r="R1165" i="54" s="1"/>
  <c r="T1166" i="54"/>
  <c r="U1166" i="54"/>
  <c r="V1166" i="54"/>
  <c r="N1166" i="54" s="1"/>
  <c r="W1166" i="54"/>
  <c r="X1166" i="54"/>
  <c r="P1166" i="54" s="1"/>
  <c r="Y1166" i="54"/>
  <c r="Q1166" i="54" s="1"/>
  <c r="Z1166" i="54"/>
  <c r="R1166" i="54" s="1"/>
  <c r="T1167" i="54"/>
  <c r="L1167" i="54" s="1"/>
  <c r="U1167" i="54"/>
  <c r="V1167" i="54"/>
  <c r="W1167" i="54"/>
  <c r="O1167" i="54" s="1"/>
  <c r="X1167" i="54"/>
  <c r="Y1167" i="54"/>
  <c r="Q1167" i="54" s="1"/>
  <c r="Z1167" i="54"/>
  <c r="R1167" i="54" s="1"/>
  <c r="T1168" i="54"/>
  <c r="L1168" i="54" s="1"/>
  <c r="U1168" i="54"/>
  <c r="M1168" i="54" s="1"/>
  <c r="V1168" i="54"/>
  <c r="W1168" i="54"/>
  <c r="X1168" i="54"/>
  <c r="Y1168" i="54"/>
  <c r="Z1168" i="54"/>
  <c r="R1168" i="54" s="1"/>
  <c r="T1169" i="54"/>
  <c r="L1169" i="54" s="1"/>
  <c r="U1169" i="54"/>
  <c r="M1169" i="54" s="1"/>
  <c r="V1169" i="54"/>
  <c r="N1169" i="54" s="1"/>
  <c r="W1169" i="54"/>
  <c r="O1169" i="54" s="1"/>
  <c r="X1169" i="54"/>
  <c r="Y1169" i="54"/>
  <c r="Z1169" i="54"/>
  <c r="T1170" i="54"/>
  <c r="L1170" i="54" s="1"/>
  <c r="U1170" i="54"/>
  <c r="V1170" i="54"/>
  <c r="N1170" i="54" s="1"/>
  <c r="W1170" i="54"/>
  <c r="O1170" i="54" s="1"/>
  <c r="X1170" i="54"/>
  <c r="Y1170" i="54"/>
  <c r="Z1170" i="54"/>
  <c r="R1170" i="54" s="1"/>
  <c r="T1171" i="54"/>
  <c r="U1171" i="54"/>
  <c r="M1171" i="54" s="1"/>
  <c r="V1171" i="54"/>
  <c r="N1171" i="54" s="1"/>
  <c r="W1171" i="54"/>
  <c r="O1171" i="54" s="1"/>
  <c r="X1171" i="54"/>
  <c r="P1171" i="54" s="1"/>
  <c r="Y1171" i="54"/>
  <c r="Z1171" i="54"/>
  <c r="T1172" i="54"/>
  <c r="L1172" i="54" s="1"/>
  <c r="U1172" i="54"/>
  <c r="V1172" i="54"/>
  <c r="N1172" i="54" s="1"/>
  <c r="W1172" i="54"/>
  <c r="O1172" i="54" s="1"/>
  <c r="X1172" i="54"/>
  <c r="P1172" i="54" s="1"/>
  <c r="Y1172" i="54"/>
  <c r="Q1172" i="54" s="1"/>
  <c r="Z1172" i="54"/>
  <c r="T1173" i="54"/>
  <c r="U1173" i="54"/>
  <c r="V1173" i="54"/>
  <c r="W1173" i="54"/>
  <c r="O1173" i="54" s="1"/>
  <c r="X1173" i="54"/>
  <c r="P1173" i="54" s="1"/>
  <c r="Y1173" i="54"/>
  <c r="Q1173" i="54" s="1"/>
  <c r="Z1173" i="54"/>
  <c r="R1173" i="54" s="1"/>
  <c r="T1174" i="54"/>
  <c r="L1174" i="54" s="1"/>
  <c r="U1174" i="54"/>
  <c r="V1174" i="54"/>
  <c r="W1174" i="54"/>
  <c r="X1174" i="54"/>
  <c r="P1174" i="54" s="1"/>
  <c r="Y1174" i="54"/>
  <c r="Z1174" i="54"/>
  <c r="R1174" i="54" s="1"/>
  <c r="T1175" i="54"/>
  <c r="L1175" i="54" s="1"/>
  <c r="U1175" i="54"/>
  <c r="V1175" i="54"/>
  <c r="W1175" i="54"/>
  <c r="O1175" i="54" s="1"/>
  <c r="X1175" i="54"/>
  <c r="Y1175" i="54"/>
  <c r="Q1175" i="54" s="1"/>
  <c r="Z1175" i="54"/>
  <c r="R1175" i="54" s="1"/>
  <c r="T1176" i="54"/>
  <c r="L1176" i="54" s="1"/>
  <c r="U1176" i="54"/>
  <c r="M1176" i="54" s="1"/>
  <c r="V1176" i="54"/>
  <c r="W1176" i="54"/>
  <c r="X1176" i="54"/>
  <c r="P1176" i="54" s="1"/>
  <c r="Y1176" i="54"/>
  <c r="Z1176" i="54"/>
  <c r="R1176" i="54" s="1"/>
  <c r="T1177" i="54"/>
  <c r="L1177" i="54" s="1"/>
  <c r="U1177" i="54"/>
  <c r="M1177" i="54" s="1"/>
  <c r="V1177" i="54"/>
  <c r="N1177" i="54" s="1"/>
  <c r="W1177" i="54"/>
  <c r="X1177" i="54"/>
  <c r="Y1177" i="54"/>
  <c r="Z1177" i="54"/>
  <c r="T1178" i="54"/>
  <c r="L1178" i="54" s="1"/>
  <c r="U1178" i="54"/>
  <c r="M1178" i="54" s="1"/>
  <c r="V1178" i="54"/>
  <c r="N1178" i="54" s="1"/>
  <c r="W1178" i="54"/>
  <c r="O1178" i="54" s="1"/>
  <c r="X1178" i="54"/>
  <c r="P1178" i="54" s="1"/>
  <c r="Y1178" i="54"/>
  <c r="Z1178" i="54"/>
  <c r="T1179" i="54"/>
  <c r="U1179" i="54"/>
  <c r="M1179" i="54" s="1"/>
  <c r="V1179" i="54"/>
  <c r="W1179" i="54"/>
  <c r="O1179" i="54" s="1"/>
  <c r="X1179" i="54"/>
  <c r="P1179" i="54" s="1"/>
  <c r="Y1179" i="54"/>
  <c r="Z1179" i="54"/>
  <c r="T1180" i="54"/>
  <c r="L1180" i="54" s="1"/>
  <c r="U1180" i="54"/>
  <c r="V1180" i="54"/>
  <c r="N1180" i="54" s="1"/>
  <c r="W1180" i="54"/>
  <c r="O1180" i="54" s="1"/>
  <c r="X1180" i="54"/>
  <c r="P1180" i="54" s="1"/>
  <c r="Y1180" i="54"/>
  <c r="Q1180" i="54" s="1"/>
  <c r="Z1180" i="54"/>
  <c r="T1181" i="54"/>
  <c r="U1181" i="54"/>
  <c r="M1181" i="54" s="1"/>
  <c r="V1181" i="54"/>
  <c r="W1181" i="54"/>
  <c r="O1181" i="54" s="1"/>
  <c r="X1181" i="54"/>
  <c r="P1181" i="54" s="1"/>
  <c r="Y1181" i="54"/>
  <c r="Q1181" i="54" s="1"/>
  <c r="Z1181" i="54"/>
  <c r="R1181" i="54" s="1"/>
  <c r="T1182" i="54"/>
  <c r="U1182" i="54"/>
  <c r="V1182" i="54"/>
  <c r="W1182" i="54"/>
  <c r="X1182" i="54"/>
  <c r="P1182" i="54" s="1"/>
  <c r="Y1182" i="54"/>
  <c r="Q1182" i="54" s="1"/>
  <c r="Z1182" i="54"/>
  <c r="R1182" i="54" s="1"/>
  <c r="T1183" i="54"/>
  <c r="L1183" i="54" s="1"/>
  <c r="U1183" i="54"/>
  <c r="M1183" i="54" s="1"/>
  <c r="V1183" i="54"/>
  <c r="W1183" i="54"/>
  <c r="X1183" i="54"/>
  <c r="Y1183" i="54"/>
  <c r="Q1183" i="54" s="1"/>
  <c r="Z1183" i="54"/>
  <c r="T1184" i="54"/>
  <c r="L1184" i="54" s="1"/>
  <c r="U1184" i="54"/>
  <c r="M1184" i="54" s="1"/>
  <c r="V1184" i="54"/>
  <c r="W1184" i="54"/>
  <c r="X1184" i="54"/>
  <c r="P1184" i="54" s="1"/>
  <c r="Y1184" i="54"/>
  <c r="Z1184" i="54"/>
  <c r="R1184" i="54" s="1"/>
  <c r="T1185" i="54"/>
  <c r="L1185" i="54" s="1"/>
  <c r="U1185" i="54"/>
  <c r="M1185" i="54" s="1"/>
  <c r="V1185" i="54"/>
  <c r="N1185" i="54" s="1"/>
  <c r="W1185" i="54"/>
  <c r="X1185" i="54"/>
  <c r="Y1185" i="54"/>
  <c r="Q1185" i="54" s="1"/>
  <c r="Z1185" i="54"/>
  <c r="T1186" i="54"/>
  <c r="L1186" i="54" s="1"/>
  <c r="U1186" i="54"/>
  <c r="M1186" i="54" s="1"/>
  <c r="V1186" i="54"/>
  <c r="N1186" i="54" s="1"/>
  <c r="W1186" i="54"/>
  <c r="O1186" i="54" s="1"/>
  <c r="X1186" i="54"/>
  <c r="Y1186" i="54"/>
  <c r="Z1186" i="54"/>
  <c r="T1187" i="54"/>
  <c r="U1187" i="54"/>
  <c r="M1187" i="54" s="1"/>
  <c r="V1187" i="54"/>
  <c r="N1187" i="54" s="1"/>
  <c r="W1187" i="54"/>
  <c r="O1187" i="54" s="1"/>
  <c r="X1187" i="54"/>
  <c r="P1187" i="54" s="1"/>
  <c r="Y1187" i="54"/>
  <c r="Q1187" i="54" s="1"/>
  <c r="Z1187" i="54"/>
  <c r="T1188" i="54"/>
  <c r="U1188" i="54"/>
  <c r="V1188" i="54"/>
  <c r="N1188" i="54" s="1"/>
  <c r="W1188" i="54"/>
  <c r="X1188" i="54"/>
  <c r="P1188" i="54" s="1"/>
  <c r="Y1188" i="54"/>
  <c r="Q1188" i="54" s="1"/>
  <c r="Z1188" i="54"/>
  <c r="T1189" i="54"/>
  <c r="U1189" i="54"/>
  <c r="M1189" i="54" s="1"/>
  <c r="V1189" i="54"/>
  <c r="W1189" i="54"/>
  <c r="O1189" i="54" s="1"/>
  <c r="X1189" i="54"/>
  <c r="P1189" i="54" s="1"/>
  <c r="Y1189" i="54"/>
  <c r="Q1189" i="54" s="1"/>
  <c r="Z1189" i="54"/>
  <c r="R1189" i="54" s="1"/>
  <c r="T1190" i="54"/>
  <c r="U1190" i="54"/>
  <c r="V1190" i="54"/>
  <c r="N1190" i="54" s="1"/>
  <c r="W1190" i="54"/>
  <c r="X1190" i="54"/>
  <c r="P1190" i="54" s="1"/>
  <c r="Y1190" i="54"/>
  <c r="Q1190" i="54" s="1"/>
  <c r="Z1190" i="54"/>
  <c r="R1190" i="54" s="1"/>
  <c r="T1191" i="54"/>
  <c r="L1191" i="54" s="1"/>
  <c r="U1191" i="54"/>
  <c r="V1191" i="54"/>
  <c r="W1191" i="54"/>
  <c r="X1191" i="54"/>
  <c r="Y1191" i="54"/>
  <c r="Q1191" i="54" s="1"/>
  <c r="Z1191" i="54"/>
  <c r="R1191" i="54" s="1"/>
  <c r="T1192" i="54"/>
  <c r="L1192" i="54" s="1"/>
  <c r="U1192" i="54"/>
  <c r="M1192" i="54" s="1"/>
  <c r="V1192" i="54"/>
  <c r="N1192" i="54" s="1"/>
  <c r="W1192" i="54"/>
  <c r="X1192" i="54"/>
  <c r="Y1192" i="54"/>
  <c r="Z1192" i="54"/>
  <c r="R1192" i="54" s="1"/>
  <c r="T1193" i="54"/>
  <c r="U1193" i="54"/>
  <c r="M1193" i="54" s="1"/>
  <c r="V1193" i="54"/>
  <c r="N1193" i="54" s="1"/>
  <c r="W1193" i="54"/>
  <c r="X1193" i="54"/>
  <c r="Y1193" i="54"/>
  <c r="Q1193" i="54" s="1"/>
  <c r="Z1193" i="54"/>
  <c r="T1194" i="54"/>
  <c r="L1194" i="54" s="1"/>
  <c r="U1194" i="54"/>
  <c r="M1194" i="54" s="1"/>
  <c r="V1194" i="54"/>
  <c r="N1194" i="54" s="1"/>
  <c r="W1194" i="54"/>
  <c r="O1194" i="54" s="1"/>
  <c r="X1194" i="54"/>
  <c r="Y1194" i="54"/>
  <c r="Z1194" i="54"/>
  <c r="R1194" i="54" s="1"/>
  <c r="T1195" i="54"/>
  <c r="U1195" i="54"/>
  <c r="M1195" i="54" s="1"/>
  <c r="V1195" i="54"/>
  <c r="N1195" i="54" s="1"/>
  <c r="W1195" i="54"/>
  <c r="O1195" i="54" s="1"/>
  <c r="X1195" i="54"/>
  <c r="P1195" i="54" s="1"/>
  <c r="Y1195" i="54"/>
  <c r="Z1195" i="54"/>
  <c r="T1196" i="54"/>
  <c r="U1196" i="54"/>
  <c r="M1196" i="54" s="1"/>
  <c r="V1196" i="54"/>
  <c r="N1196" i="54" s="1"/>
  <c r="W1196" i="54"/>
  <c r="O1196" i="54" s="1"/>
  <c r="X1196" i="54"/>
  <c r="P1196" i="54" s="1"/>
  <c r="Y1196" i="54"/>
  <c r="Q1196" i="54" s="1"/>
  <c r="Z1196" i="54"/>
  <c r="R1196" i="54" s="1"/>
  <c r="T1197" i="54"/>
  <c r="U1197" i="54"/>
  <c r="V1197" i="54"/>
  <c r="W1197" i="54"/>
  <c r="O1197" i="54" s="1"/>
  <c r="X1197" i="54"/>
  <c r="Y1197" i="54"/>
  <c r="Q1197" i="54" s="1"/>
  <c r="Z1197" i="54"/>
  <c r="R1197" i="54" s="1"/>
  <c r="T1198" i="54"/>
  <c r="U1198" i="54"/>
  <c r="V1198" i="54"/>
  <c r="N1198" i="54" s="1"/>
  <c r="W1198" i="54"/>
  <c r="X1198" i="54"/>
  <c r="P1198" i="54" s="1"/>
  <c r="Y1198" i="54"/>
  <c r="Q1198" i="54" s="1"/>
  <c r="Z1198" i="54"/>
  <c r="R1198" i="54" s="1"/>
  <c r="T1199" i="54"/>
  <c r="L1199" i="54" s="1"/>
  <c r="U1199" i="54"/>
  <c r="V1199" i="54"/>
  <c r="W1199" i="54"/>
  <c r="O1199" i="54" s="1"/>
  <c r="X1199" i="54"/>
  <c r="Y1199" i="54"/>
  <c r="Q1199" i="54" s="1"/>
  <c r="Z1199" i="54"/>
  <c r="R1199" i="54" s="1"/>
  <c r="T1200" i="54"/>
  <c r="L1200" i="54" s="1"/>
  <c r="U1200" i="54"/>
  <c r="M1200" i="54" s="1"/>
  <c r="V1200" i="54"/>
  <c r="W1200" i="54"/>
  <c r="X1200" i="54"/>
  <c r="Y1200" i="54"/>
  <c r="Q1200" i="54" s="1"/>
  <c r="Z1200" i="54"/>
  <c r="R1200" i="54" s="1"/>
  <c r="T1201" i="54"/>
  <c r="L1201" i="54" s="1"/>
  <c r="U1201" i="54"/>
  <c r="M1201" i="54" s="1"/>
  <c r="V1201" i="54"/>
  <c r="N1201" i="54" s="1"/>
  <c r="W1201" i="54"/>
  <c r="O1201" i="54" s="1"/>
  <c r="X1201" i="54"/>
  <c r="Y1201" i="54"/>
  <c r="Z1201" i="54"/>
  <c r="T1202" i="54"/>
  <c r="L1202" i="54" s="1"/>
  <c r="U1202" i="54"/>
  <c r="M1202" i="54" s="1"/>
  <c r="V1202" i="54"/>
  <c r="N1202" i="54" s="1"/>
  <c r="W1202" i="54"/>
  <c r="O1202" i="54" s="1"/>
  <c r="X1202" i="54"/>
  <c r="Y1202" i="54"/>
  <c r="Z1202" i="54"/>
  <c r="R1202" i="54" s="1"/>
  <c r="T1203" i="54"/>
  <c r="U1203" i="54"/>
  <c r="M1203" i="54" s="1"/>
  <c r="V1203" i="54"/>
  <c r="N1203" i="54" s="1"/>
  <c r="W1203" i="54"/>
  <c r="O1203" i="54" s="1"/>
  <c r="X1203" i="54"/>
  <c r="P1203" i="54" s="1"/>
  <c r="Y1203" i="54"/>
  <c r="Z1203" i="54"/>
  <c r="Z1104" i="54"/>
  <c r="R1104" i="54" s="1"/>
  <c r="Y1104" i="54"/>
  <c r="X1104" i="54"/>
  <c r="P1104" i="54" s="1"/>
  <c r="W1104" i="54"/>
  <c r="O1104" i="54" s="1"/>
  <c r="V1104" i="54"/>
  <c r="N1104" i="54" s="1"/>
  <c r="U1104" i="54"/>
  <c r="M1104" i="54" s="1"/>
  <c r="T1104" i="54"/>
  <c r="L1104" i="54" s="1"/>
  <c r="T1005" i="54"/>
  <c r="U1005" i="54"/>
  <c r="M1005" i="54" s="1"/>
  <c r="F1105" i="54" s="1"/>
  <c r="V1005" i="54"/>
  <c r="N1005" i="54" s="1"/>
  <c r="G1105" i="54" s="1"/>
  <c r="W1005" i="54"/>
  <c r="O1005" i="54" s="1"/>
  <c r="H1105" i="54" s="1"/>
  <c r="X1005" i="54"/>
  <c r="P1005" i="54" s="1"/>
  <c r="I1105" i="54" s="1"/>
  <c r="Y1005" i="54"/>
  <c r="Q1005" i="54" s="1"/>
  <c r="J1105" i="54" s="1"/>
  <c r="Z1005" i="54"/>
  <c r="R1005" i="54" s="1"/>
  <c r="K1105" i="54" s="1"/>
  <c r="T1006" i="54"/>
  <c r="U1006" i="54"/>
  <c r="M1006" i="54" s="1"/>
  <c r="F1106" i="54" s="1"/>
  <c r="V1006" i="54"/>
  <c r="W1006" i="54"/>
  <c r="O1006" i="54" s="1"/>
  <c r="H1106" i="54" s="1"/>
  <c r="X1006" i="54"/>
  <c r="P1006" i="54" s="1"/>
  <c r="I1106" i="54" s="1"/>
  <c r="Y1006" i="54"/>
  <c r="Q1006" i="54" s="1"/>
  <c r="J1106" i="54" s="1"/>
  <c r="Z1006" i="54"/>
  <c r="R1006" i="54" s="1"/>
  <c r="K1106" i="54" s="1"/>
  <c r="T1007" i="54"/>
  <c r="L1007" i="54" s="1"/>
  <c r="E1107" i="54" s="1"/>
  <c r="U1007" i="54"/>
  <c r="V1007" i="54"/>
  <c r="W1007" i="54"/>
  <c r="O1007" i="54" s="1"/>
  <c r="H1107" i="54" s="1"/>
  <c r="X1007" i="54"/>
  <c r="P1007" i="54" s="1"/>
  <c r="I1107" i="54" s="1"/>
  <c r="Y1007" i="54"/>
  <c r="Q1007" i="54" s="1"/>
  <c r="J1107" i="54" s="1"/>
  <c r="Z1007" i="54"/>
  <c r="R1007" i="54" s="1"/>
  <c r="K1107" i="54" s="1"/>
  <c r="T1008" i="54"/>
  <c r="L1008" i="54" s="1"/>
  <c r="E1108" i="54" s="1"/>
  <c r="U1008" i="54"/>
  <c r="M1008" i="54" s="1"/>
  <c r="F1108" i="54" s="1"/>
  <c r="V1008" i="54"/>
  <c r="N1008" i="54" s="1"/>
  <c r="G1108" i="54" s="1"/>
  <c r="W1008" i="54"/>
  <c r="X1008" i="54"/>
  <c r="P1008" i="54" s="1"/>
  <c r="I1108" i="54" s="1"/>
  <c r="Y1008" i="54"/>
  <c r="Q1008" i="54" s="1"/>
  <c r="J1108" i="54" s="1"/>
  <c r="Z1008" i="54"/>
  <c r="R1008" i="54" s="1"/>
  <c r="K1108" i="54" s="1"/>
  <c r="T1009" i="54"/>
  <c r="L1009" i="54" s="1"/>
  <c r="E1109" i="54" s="1"/>
  <c r="U1009" i="54"/>
  <c r="M1009" i="54" s="1"/>
  <c r="F1109" i="54" s="1"/>
  <c r="V1009" i="54"/>
  <c r="N1009" i="54" s="1"/>
  <c r="G1109" i="54" s="1"/>
  <c r="W1009" i="54"/>
  <c r="O1009" i="54" s="1"/>
  <c r="H1109" i="54" s="1"/>
  <c r="X1009" i="54"/>
  <c r="Y1009" i="54"/>
  <c r="Z1009" i="54"/>
  <c r="T1010" i="54"/>
  <c r="L1010" i="54" s="1"/>
  <c r="E1110" i="54" s="1"/>
  <c r="U1010" i="54"/>
  <c r="M1010" i="54" s="1"/>
  <c r="F1110" i="54" s="1"/>
  <c r="V1010" i="54"/>
  <c r="N1010" i="54" s="1"/>
  <c r="G1110" i="54" s="1"/>
  <c r="W1010" i="54"/>
  <c r="O1010" i="54" s="1"/>
  <c r="H1110" i="54" s="1"/>
  <c r="X1010" i="54"/>
  <c r="P1010" i="54" s="1"/>
  <c r="I1110" i="54" s="1"/>
  <c r="Y1010" i="54"/>
  <c r="Z1010" i="54"/>
  <c r="R1010" i="54" s="1"/>
  <c r="K1110" i="54" s="1"/>
  <c r="T1011" i="54"/>
  <c r="U1011" i="54"/>
  <c r="M1011" i="54" s="1"/>
  <c r="F1111" i="54" s="1"/>
  <c r="V1011" i="54"/>
  <c r="N1011" i="54" s="1"/>
  <c r="G1111" i="54" s="1"/>
  <c r="W1011" i="54"/>
  <c r="O1011" i="54" s="1"/>
  <c r="H1111" i="54" s="1"/>
  <c r="X1011" i="54"/>
  <c r="P1011" i="54" s="1"/>
  <c r="I1111" i="54" s="1"/>
  <c r="Y1011" i="54"/>
  <c r="Q1011" i="54" s="1"/>
  <c r="J1111" i="54" s="1"/>
  <c r="Z1011" i="54"/>
  <c r="T1012" i="54"/>
  <c r="L1012" i="54" s="1"/>
  <c r="E1112" i="54" s="1"/>
  <c r="U1012" i="54"/>
  <c r="V1012" i="54"/>
  <c r="N1012" i="54" s="1"/>
  <c r="G1112" i="54" s="1"/>
  <c r="W1012" i="54"/>
  <c r="O1012" i="54" s="1"/>
  <c r="H1112" i="54" s="1"/>
  <c r="X1012" i="54"/>
  <c r="P1012" i="54" s="1"/>
  <c r="I1112" i="54" s="1"/>
  <c r="Y1012" i="54"/>
  <c r="Q1012" i="54" s="1"/>
  <c r="J1112" i="54" s="1"/>
  <c r="Z1012" i="54"/>
  <c r="T1013" i="54"/>
  <c r="U1013" i="54"/>
  <c r="M1013" i="54" s="1"/>
  <c r="F1113" i="54" s="1"/>
  <c r="V1013" i="54"/>
  <c r="N1013" i="54" s="1"/>
  <c r="G1113" i="54" s="1"/>
  <c r="W1013" i="54"/>
  <c r="O1013" i="54" s="1"/>
  <c r="H1113" i="54" s="1"/>
  <c r="X1013" i="54"/>
  <c r="P1013" i="54" s="1"/>
  <c r="I1113" i="54" s="1"/>
  <c r="Y1013" i="54"/>
  <c r="Q1013" i="54" s="1"/>
  <c r="J1113" i="54" s="1"/>
  <c r="Z1013" i="54"/>
  <c r="R1013" i="54" s="1"/>
  <c r="K1113" i="54" s="1"/>
  <c r="T1014" i="54"/>
  <c r="L1014" i="54" s="1"/>
  <c r="E1114" i="54" s="1"/>
  <c r="U1014" i="54"/>
  <c r="V1014" i="54"/>
  <c r="N1014" i="54" s="1"/>
  <c r="G1114" i="54" s="1"/>
  <c r="W1014" i="54"/>
  <c r="O1014" i="54" s="1"/>
  <c r="H1114" i="54" s="1"/>
  <c r="X1014" i="54"/>
  <c r="P1014" i="54" s="1"/>
  <c r="I1114" i="54" s="1"/>
  <c r="Y1014" i="54"/>
  <c r="Q1014" i="54" s="1"/>
  <c r="J1114" i="54" s="1"/>
  <c r="Z1014" i="54"/>
  <c r="R1014" i="54" s="1"/>
  <c r="K1114" i="54" s="1"/>
  <c r="T1015" i="54"/>
  <c r="L1015" i="54" s="1"/>
  <c r="E1115" i="54" s="1"/>
  <c r="U1015" i="54"/>
  <c r="V1015" i="54"/>
  <c r="N1015" i="54" s="1"/>
  <c r="G1115" i="54" s="1"/>
  <c r="W1015" i="54"/>
  <c r="X1015" i="54"/>
  <c r="P1015" i="54" s="1"/>
  <c r="I1115" i="54" s="1"/>
  <c r="Y1015" i="54"/>
  <c r="Q1015" i="54" s="1"/>
  <c r="J1115" i="54" s="1"/>
  <c r="Z1015" i="54"/>
  <c r="R1015" i="54" s="1"/>
  <c r="K1115" i="54" s="1"/>
  <c r="T1016" i="54"/>
  <c r="L1016" i="54" s="1"/>
  <c r="E1116" i="54" s="1"/>
  <c r="U1016" i="54"/>
  <c r="M1016" i="54" s="1"/>
  <c r="F1116" i="54" s="1"/>
  <c r="V1016" i="54"/>
  <c r="N1016" i="54" s="1"/>
  <c r="G1116" i="54" s="1"/>
  <c r="W1016" i="54"/>
  <c r="X1016" i="54"/>
  <c r="P1016" i="54" s="1"/>
  <c r="I1116" i="54" s="1"/>
  <c r="Y1016" i="54"/>
  <c r="Q1016" i="54" s="1"/>
  <c r="J1116" i="54" s="1"/>
  <c r="Z1016" i="54"/>
  <c r="R1016" i="54" s="1"/>
  <c r="K1116" i="54" s="1"/>
  <c r="T1017" i="54"/>
  <c r="L1017" i="54" s="1"/>
  <c r="E1117" i="54" s="1"/>
  <c r="U1017" i="54"/>
  <c r="M1017" i="54" s="1"/>
  <c r="F1117" i="54" s="1"/>
  <c r="V1017" i="54"/>
  <c r="N1017" i="54" s="1"/>
  <c r="G1117" i="54" s="1"/>
  <c r="W1017" i="54"/>
  <c r="O1017" i="54" s="1"/>
  <c r="H1117" i="54" s="1"/>
  <c r="X1017" i="54"/>
  <c r="Y1017" i="54"/>
  <c r="Q1017" i="54" s="1"/>
  <c r="J1117" i="54" s="1"/>
  <c r="Z1017" i="54"/>
  <c r="R1017" i="54" s="1"/>
  <c r="K1117" i="54" s="1"/>
  <c r="T1018" i="54"/>
  <c r="L1018" i="54" s="1"/>
  <c r="E1118" i="54" s="1"/>
  <c r="U1018" i="54"/>
  <c r="M1018" i="54" s="1"/>
  <c r="F1118" i="54" s="1"/>
  <c r="V1018" i="54"/>
  <c r="N1018" i="54" s="1"/>
  <c r="G1118" i="54" s="1"/>
  <c r="W1018" i="54"/>
  <c r="O1018" i="54" s="1"/>
  <c r="H1118" i="54" s="1"/>
  <c r="X1018" i="54"/>
  <c r="P1018" i="54" s="1"/>
  <c r="I1118" i="54" s="1"/>
  <c r="Y1018" i="54"/>
  <c r="Z1018" i="54"/>
  <c r="R1018" i="54" s="1"/>
  <c r="K1118" i="54" s="1"/>
  <c r="T1019" i="54"/>
  <c r="U1019" i="54"/>
  <c r="M1019" i="54" s="1"/>
  <c r="F1119" i="54" s="1"/>
  <c r="V1019" i="54"/>
  <c r="N1019" i="54" s="1"/>
  <c r="G1119" i="54" s="1"/>
  <c r="W1019" i="54"/>
  <c r="O1019" i="54" s="1"/>
  <c r="H1119" i="54" s="1"/>
  <c r="X1019" i="54"/>
  <c r="P1019" i="54" s="1"/>
  <c r="I1119" i="54" s="1"/>
  <c r="Y1019" i="54"/>
  <c r="Q1019" i="54" s="1"/>
  <c r="J1119" i="54" s="1"/>
  <c r="Z1019" i="54"/>
  <c r="T1020" i="54"/>
  <c r="L1020" i="54" s="1"/>
  <c r="E1120" i="54" s="1"/>
  <c r="U1020" i="54"/>
  <c r="V1020" i="54"/>
  <c r="N1020" i="54" s="1"/>
  <c r="G1120" i="54" s="1"/>
  <c r="W1020" i="54"/>
  <c r="O1020" i="54" s="1"/>
  <c r="H1120" i="54" s="1"/>
  <c r="X1020" i="54"/>
  <c r="P1020" i="54" s="1"/>
  <c r="I1120" i="54" s="1"/>
  <c r="Y1020" i="54"/>
  <c r="Q1020" i="54" s="1"/>
  <c r="J1120" i="54" s="1"/>
  <c r="Z1020" i="54"/>
  <c r="R1020" i="54" s="1"/>
  <c r="K1120" i="54" s="1"/>
  <c r="T1021" i="54"/>
  <c r="U1021" i="54"/>
  <c r="M1021" i="54" s="1"/>
  <c r="F1121" i="54" s="1"/>
  <c r="V1021" i="54"/>
  <c r="W1021" i="54"/>
  <c r="O1021" i="54" s="1"/>
  <c r="H1121" i="54" s="1"/>
  <c r="X1021" i="54"/>
  <c r="P1021" i="54" s="1"/>
  <c r="I1121" i="54" s="1"/>
  <c r="Y1021" i="54"/>
  <c r="Q1021" i="54" s="1"/>
  <c r="J1121" i="54" s="1"/>
  <c r="Z1021" i="54"/>
  <c r="R1021" i="54" s="1"/>
  <c r="K1121" i="54" s="1"/>
  <c r="T1022" i="54"/>
  <c r="L1022" i="54" s="1"/>
  <c r="E1122" i="54" s="1"/>
  <c r="U1022" i="54"/>
  <c r="V1022" i="54"/>
  <c r="N1022" i="54" s="1"/>
  <c r="G1122" i="54" s="1"/>
  <c r="W1022" i="54"/>
  <c r="O1022" i="54" s="1"/>
  <c r="H1122" i="54" s="1"/>
  <c r="X1022" i="54"/>
  <c r="P1022" i="54" s="1"/>
  <c r="I1122" i="54" s="1"/>
  <c r="Y1022" i="54"/>
  <c r="Q1022" i="54" s="1"/>
  <c r="J1122" i="54" s="1"/>
  <c r="Z1022" i="54"/>
  <c r="R1022" i="54" s="1"/>
  <c r="K1122" i="54" s="1"/>
  <c r="T1023" i="54"/>
  <c r="L1023" i="54" s="1"/>
  <c r="E1123" i="54" s="1"/>
  <c r="U1023" i="54"/>
  <c r="M1023" i="54" s="1"/>
  <c r="F1123" i="54" s="1"/>
  <c r="V1023" i="54"/>
  <c r="W1023" i="54"/>
  <c r="O1023" i="54" s="1"/>
  <c r="H1123" i="54" s="1"/>
  <c r="X1023" i="54"/>
  <c r="P1023" i="54" s="1"/>
  <c r="I1123" i="54" s="1"/>
  <c r="Y1023" i="54"/>
  <c r="Q1023" i="54" s="1"/>
  <c r="J1123" i="54" s="1"/>
  <c r="Z1023" i="54"/>
  <c r="R1023" i="54" s="1"/>
  <c r="K1123" i="54" s="1"/>
  <c r="T1024" i="54"/>
  <c r="L1024" i="54" s="1"/>
  <c r="E1124" i="54" s="1"/>
  <c r="U1024" i="54"/>
  <c r="M1024" i="54" s="1"/>
  <c r="F1124" i="54" s="1"/>
  <c r="V1024" i="54"/>
  <c r="W1024" i="54"/>
  <c r="O1024" i="54" s="1"/>
  <c r="H1124" i="54" s="1"/>
  <c r="X1024" i="54"/>
  <c r="Y1024" i="54"/>
  <c r="Q1024" i="54" s="1"/>
  <c r="J1124" i="54" s="1"/>
  <c r="Z1024" i="54"/>
  <c r="R1024" i="54" s="1"/>
  <c r="K1124" i="54" s="1"/>
  <c r="T1025" i="54"/>
  <c r="L1025" i="54" s="1"/>
  <c r="E1125" i="54" s="1"/>
  <c r="U1025" i="54"/>
  <c r="M1025" i="54" s="1"/>
  <c r="F1125" i="54" s="1"/>
  <c r="V1025" i="54"/>
  <c r="N1025" i="54" s="1"/>
  <c r="G1125" i="54" s="1"/>
  <c r="W1025" i="54"/>
  <c r="O1025" i="54" s="1"/>
  <c r="H1125" i="54" s="1"/>
  <c r="X1025" i="54"/>
  <c r="Y1025" i="54"/>
  <c r="Q1025" i="54" s="1"/>
  <c r="J1125" i="54" s="1"/>
  <c r="Z1025" i="54"/>
  <c r="R1025" i="54" s="1"/>
  <c r="K1125" i="54" s="1"/>
  <c r="T1026" i="54"/>
  <c r="L1026" i="54" s="1"/>
  <c r="E1126" i="54" s="1"/>
  <c r="U1026" i="54"/>
  <c r="M1026" i="54" s="1"/>
  <c r="F1126" i="54" s="1"/>
  <c r="V1026" i="54"/>
  <c r="N1026" i="54" s="1"/>
  <c r="G1126" i="54" s="1"/>
  <c r="W1026" i="54"/>
  <c r="O1026" i="54" s="1"/>
  <c r="H1126" i="54" s="1"/>
  <c r="X1026" i="54"/>
  <c r="P1026" i="54" s="1"/>
  <c r="I1126" i="54" s="1"/>
  <c r="Y1026" i="54"/>
  <c r="Z1026" i="54"/>
  <c r="T1027" i="54"/>
  <c r="L1027" i="54" s="1"/>
  <c r="E1127" i="54" s="1"/>
  <c r="U1027" i="54"/>
  <c r="M1027" i="54" s="1"/>
  <c r="F1127" i="54" s="1"/>
  <c r="V1027" i="54"/>
  <c r="N1027" i="54" s="1"/>
  <c r="G1127" i="54" s="1"/>
  <c r="W1027" i="54"/>
  <c r="O1027" i="54" s="1"/>
  <c r="H1127" i="54" s="1"/>
  <c r="X1027" i="54"/>
  <c r="P1027" i="54" s="1"/>
  <c r="I1127" i="54" s="1"/>
  <c r="Y1027" i="54"/>
  <c r="Q1027" i="54" s="1"/>
  <c r="J1127" i="54" s="1"/>
  <c r="Z1027" i="54"/>
  <c r="T1028" i="54"/>
  <c r="L1028" i="54" s="1"/>
  <c r="E1128" i="54" s="1"/>
  <c r="U1028" i="54"/>
  <c r="M1028" i="54" s="1"/>
  <c r="F1128" i="54" s="1"/>
  <c r="V1028" i="54"/>
  <c r="N1028" i="54" s="1"/>
  <c r="G1128" i="54" s="1"/>
  <c r="W1028" i="54"/>
  <c r="O1028" i="54" s="1"/>
  <c r="H1128" i="54" s="1"/>
  <c r="X1028" i="54"/>
  <c r="P1028" i="54" s="1"/>
  <c r="I1128" i="54" s="1"/>
  <c r="Y1028" i="54"/>
  <c r="Q1028" i="54" s="1"/>
  <c r="J1128" i="54" s="1"/>
  <c r="Z1028" i="54"/>
  <c r="R1028" i="54" s="1"/>
  <c r="K1128" i="54" s="1"/>
  <c r="T1029" i="54"/>
  <c r="U1029" i="54"/>
  <c r="M1029" i="54" s="1"/>
  <c r="F1129" i="54" s="1"/>
  <c r="V1029" i="54"/>
  <c r="W1029" i="54"/>
  <c r="O1029" i="54" s="1"/>
  <c r="H1129" i="54" s="1"/>
  <c r="X1029" i="54"/>
  <c r="P1029" i="54" s="1"/>
  <c r="I1129" i="54" s="1"/>
  <c r="Y1029" i="54"/>
  <c r="Q1029" i="54" s="1"/>
  <c r="J1129" i="54" s="1"/>
  <c r="Z1029" i="54"/>
  <c r="R1029" i="54" s="1"/>
  <c r="K1129" i="54" s="1"/>
  <c r="T1030" i="54"/>
  <c r="L1030" i="54" s="1"/>
  <c r="E1130" i="54" s="1"/>
  <c r="U1030" i="54"/>
  <c r="V1030" i="54"/>
  <c r="N1030" i="54" s="1"/>
  <c r="G1130" i="54" s="1"/>
  <c r="W1030" i="54"/>
  <c r="O1030" i="54" s="1"/>
  <c r="H1130" i="54" s="1"/>
  <c r="X1030" i="54"/>
  <c r="P1030" i="54" s="1"/>
  <c r="I1130" i="54" s="1"/>
  <c r="Y1030" i="54"/>
  <c r="Q1030" i="54" s="1"/>
  <c r="J1130" i="54" s="1"/>
  <c r="Z1030" i="54"/>
  <c r="R1030" i="54" s="1"/>
  <c r="K1130" i="54" s="1"/>
  <c r="T1031" i="54"/>
  <c r="L1031" i="54" s="1"/>
  <c r="E1131" i="54" s="1"/>
  <c r="U1031" i="54"/>
  <c r="V1031" i="54"/>
  <c r="W1031" i="54"/>
  <c r="O1031" i="54" s="1"/>
  <c r="H1131" i="54" s="1"/>
  <c r="X1031" i="54"/>
  <c r="P1031" i="54" s="1"/>
  <c r="I1131" i="54" s="1"/>
  <c r="Y1031" i="54"/>
  <c r="Q1031" i="54" s="1"/>
  <c r="J1131" i="54" s="1"/>
  <c r="Z1031" i="54"/>
  <c r="R1031" i="54" s="1"/>
  <c r="K1131" i="54" s="1"/>
  <c r="T1032" i="54"/>
  <c r="L1032" i="54" s="1"/>
  <c r="E1132" i="54" s="1"/>
  <c r="U1032" i="54"/>
  <c r="M1032" i="54" s="1"/>
  <c r="F1132" i="54" s="1"/>
  <c r="V1032" i="54"/>
  <c r="N1032" i="54" s="1"/>
  <c r="G1132" i="54" s="1"/>
  <c r="W1032" i="54"/>
  <c r="X1032" i="54"/>
  <c r="P1032" i="54" s="1"/>
  <c r="I1132" i="54" s="1"/>
  <c r="Y1032" i="54"/>
  <c r="Q1032" i="54" s="1"/>
  <c r="J1132" i="54" s="1"/>
  <c r="Z1032" i="54"/>
  <c r="R1032" i="54" s="1"/>
  <c r="K1132" i="54" s="1"/>
  <c r="T1033" i="54"/>
  <c r="L1033" i="54" s="1"/>
  <c r="E1133" i="54" s="1"/>
  <c r="U1033" i="54"/>
  <c r="M1033" i="54" s="1"/>
  <c r="F1133" i="54" s="1"/>
  <c r="V1033" i="54"/>
  <c r="N1033" i="54" s="1"/>
  <c r="G1133" i="54" s="1"/>
  <c r="W1033" i="54"/>
  <c r="X1033" i="54"/>
  <c r="P1033" i="54" s="1"/>
  <c r="I1133" i="54" s="1"/>
  <c r="Y1033" i="54"/>
  <c r="Q1033" i="54" s="1"/>
  <c r="J1133" i="54" s="1"/>
  <c r="Z1033" i="54"/>
  <c r="R1033" i="54" s="1"/>
  <c r="K1133" i="54" s="1"/>
  <c r="T1034" i="54"/>
  <c r="L1034" i="54" s="1"/>
  <c r="E1134" i="54" s="1"/>
  <c r="U1034" i="54"/>
  <c r="M1034" i="54" s="1"/>
  <c r="F1134" i="54" s="1"/>
  <c r="V1034" i="54"/>
  <c r="N1034" i="54" s="1"/>
  <c r="G1134" i="54" s="1"/>
  <c r="W1034" i="54"/>
  <c r="O1034" i="54" s="1"/>
  <c r="H1134" i="54" s="1"/>
  <c r="X1034" i="54"/>
  <c r="Y1034" i="54"/>
  <c r="Z1034" i="54"/>
  <c r="R1034" i="54" s="1"/>
  <c r="K1134" i="54" s="1"/>
  <c r="T1035" i="54"/>
  <c r="L1035" i="54" s="1"/>
  <c r="E1135" i="54" s="1"/>
  <c r="U1035" i="54"/>
  <c r="M1035" i="54" s="1"/>
  <c r="F1135" i="54" s="1"/>
  <c r="V1035" i="54"/>
  <c r="N1035" i="54" s="1"/>
  <c r="G1135" i="54" s="1"/>
  <c r="W1035" i="54"/>
  <c r="O1035" i="54" s="1"/>
  <c r="H1135" i="54" s="1"/>
  <c r="X1035" i="54"/>
  <c r="P1035" i="54" s="1"/>
  <c r="I1135" i="54" s="1"/>
  <c r="Y1035" i="54"/>
  <c r="Z1035" i="54"/>
  <c r="T1036" i="54"/>
  <c r="L1036" i="54" s="1"/>
  <c r="E1136" i="54" s="1"/>
  <c r="U1036" i="54"/>
  <c r="M1036" i="54" s="1"/>
  <c r="F1136" i="54" s="1"/>
  <c r="V1036" i="54"/>
  <c r="N1036" i="54" s="1"/>
  <c r="G1136" i="54" s="1"/>
  <c r="W1036" i="54"/>
  <c r="O1036" i="54" s="1"/>
  <c r="H1136" i="54" s="1"/>
  <c r="X1036" i="54"/>
  <c r="P1036" i="54" s="1"/>
  <c r="I1136" i="54" s="1"/>
  <c r="Y1036" i="54"/>
  <c r="Q1036" i="54" s="1"/>
  <c r="J1136" i="54" s="1"/>
  <c r="Z1036" i="54"/>
  <c r="R1036" i="54" s="1"/>
  <c r="K1136" i="54" s="1"/>
  <c r="T1037" i="54"/>
  <c r="U1037" i="54"/>
  <c r="M1037" i="54" s="1"/>
  <c r="F1137" i="54" s="1"/>
  <c r="V1037" i="54"/>
  <c r="W1037" i="54"/>
  <c r="O1037" i="54" s="1"/>
  <c r="H1137" i="54" s="1"/>
  <c r="X1037" i="54"/>
  <c r="P1037" i="54" s="1"/>
  <c r="I1137" i="54" s="1"/>
  <c r="Y1037" i="54"/>
  <c r="Q1037" i="54" s="1"/>
  <c r="J1137" i="54" s="1"/>
  <c r="Z1037" i="54"/>
  <c r="R1037" i="54" s="1"/>
  <c r="K1137" i="54" s="1"/>
  <c r="T1038" i="54"/>
  <c r="L1038" i="54" s="1"/>
  <c r="E1138" i="54" s="1"/>
  <c r="U1038" i="54"/>
  <c r="V1038" i="54"/>
  <c r="W1038" i="54"/>
  <c r="O1038" i="54" s="1"/>
  <c r="H1138" i="54" s="1"/>
  <c r="X1038" i="54"/>
  <c r="P1038" i="54" s="1"/>
  <c r="I1138" i="54" s="1"/>
  <c r="Y1038" i="54"/>
  <c r="Q1038" i="54" s="1"/>
  <c r="J1138" i="54" s="1"/>
  <c r="Z1038" i="54"/>
  <c r="R1038" i="54" s="1"/>
  <c r="K1138" i="54" s="1"/>
  <c r="T1039" i="54"/>
  <c r="L1039" i="54" s="1"/>
  <c r="E1139" i="54" s="1"/>
  <c r="U1039" i="54"/>
  <c r="M1039" i="54" s="1"/>
  <c r="F1139" i="54" s="1"/>
  <c r="V1039" i="54"/>
  <c r="W1039" i="54"/>
  <c r="O1039" i="54" s="1"/>
  <c r="H1139" i="54" s="1"/>
  <c r="X1039" i="54"/>
  <c r="P1039" i="54" s="1"/>
  <c r="I1139" i="54" s="1"/>
  <c r="Y1039" i="54"/>
  <c r="Q1039" i="54" s="1"/>
  <c r="J1139" i="54" s="1"/>
  <c r="Z1039" i="54"/>
  <c r="R1039" i="54" s="1"/>
  <c r="K1139" i="54" s="1"/>
  <c r="T1040" i="54"/>
  <c r="L1040" i="54" s="1"/>
  <c r="E1140" i="54" s="1"/>
  <c r="U1040" i="54"/>
  <c r="M1040" i="54" s="1"/>
  <c r="F1140" i="54" s="1"/>
  <c r="V1040" i="54"/>
  <c r="W1040" i="54"/>
  <c r="X1040" i="54"/>
  <c r="P1040" i="54" s="1"/>
  <c r="I1140" i="54" s="1"/>
  <c r="Y1040" i="54"/>
  <c r="Q1040" i="54" s="1"/>
  <c r="J1140" i="54" s="1"/>
  <c r="Z1040" i="54"/>
  <c r="R1040" i="54" s="1"/>
  <c r="K1140" i="54" s="1"/>
  <c r="T1041" i="54"/>
  <c r="L1041" i="54" s="1"/>
  <c r="E1141" i="54" s="1"/>
  <c r="U1041" i="54"/>
  <c r="M1041" i="54" s="1"/>
  <c r="F1141" i="54" s="1"/>
  <c r="V1041" i="54"/>
  <c r="N1041" i="54" s="1"/>
  <c r="G1141" i="54" s="1"/>
  <c r="W1041" i="54"/>
  <c r="O1041" i="54" s="1"/>
  <c r="H1141" i="54" s="1"/>
  <c r="X1041" i="54"/>
  <c r="Y1041" i="54"/>
  <c r="Q1041" i="54" s="1"/>
  <c r="J1141" i="54" s="1"/>
  <c r="Z1041" i="54"/>
  <c r="R1041" i="54" s="1"/>
  <c r="K1141" i="54" s="1"/>
  <c r="T1042" i="54"/>
  <c r="L1042" i="54" s="1"/>
  <c r="E1142" i="54" s="1"/>
  <c r="U1042" i="54"/>
  <c r="M1042" i="54" s="1"/>
  <c r="F1142" i="54" s="1"/>
  <c r="V1042" i="54"/>
  <c r="N1042" i="54" s="1"/>
  <c r="G1142" i="54" s="1"/>
  <c r="W1042" i="54"/>
  <c r="O1042" i="54" s="1"/>
  <c r="H1142" i="54" s="1"/>
  <c r="X1042" i="54"/>
  <c r="Y1042" i="54"/>
  <c r="Q1042" i="54" s="1"/>
  <c r="J1142" i="54" s="1"/>
  <c r="Z1042" i="54"/>
  <c r="T1043" i="54"/>
  <c r="L1043" i="54" s="1"/>
  <c r="E1143" i="54" s="1"/>
  <c r="U1043" i="54"/>
  <c r="M1043" i="54" s="1"/>
  <c r="F1143" i="54" s="1"/>
  <c r="V1043" i="54"/>
  <c r="N1043" i="54" s="1"/>
  <c r="G1143" i="54" s="1"/>
  <c r="W1043" i="54"/>
  <c r="O1043" i="54" s="1"/>
  <c r="H1143" i="54" s="1"/>
  <c r="X1043" i="54"/>
  <c r="P1043" i="54" s="1"/>
  <c r="I1143" i="54" s="1"/>
  <c r="Y1043" i="54"/>
  <c r="Q1043" i="54" s="1"/>
  <c r="J1143" i="54" s="1"/>
  <c r="Z1043" i="54"/>
  <c r="T1044" i="54"/>
  <c r="L1044" i="54" s="1"/>
  <c r="E1144" i="54" s="1"/>
  <c r="U1044" i="54"/>
  <c r="V1044" i="54"/>
  <c r="N1044" i="54" s="1"/>
  <c r="G1144" i="54" s="1"/>
  <c r="W1044" i="54"/>
  <c r="O1044" i="54" s="1"/>
  <c r="H1144" i="54" s="1"/>
  <c r="X1044" i="54"/>
  <c r="P1044" i="54" s="1"/>
  <c r="I1144" i="54" s="1"/>
  <c r="Y1044" i="54"/>
  <c r="Q1044" i="54" s="1"/>
  <c r="J1144" i="54" s="1"/>
  <c r="Z1044" i="54"/>
  <c r="R1044" i="54" s="1"/>
  <c r="K1144" i="54" s="1"/>
  <c r="T1045" i="54"/>
  <c r="U1045" i="54"/>
  <c r="M1045" i="54" s="1"/>
  <c r="F1145" i="54" s="1"/>
  <c r="V1045" i="54"/>
  <c r="N1045" i="54" s="1"/>
  <c r="G1145" i="54" s="1"/>
  <c r="W1045" i="54"/>
  <c r="O1045" i="54" s="1"/>
  <c r="H1145" i="54" s="1"/>
  <c r="X1045" i="54"/>
  <c r="P1045" i="54" s="1"/>
  <c r="I1145" i="54" s="1"/>
  <c r="Y1045" i="54"/>
  <c r="Q1045" i="54" s="1"/>
  <c r="J1145" i="54" s="1"/>
  <c r="Z1045" i="54"/>
  <c r="R1045" i="54" s="1"/>
  <c r="K1145" i="54" s="1"/>
  <c r="T1046" i="54"/>
  <c r="L1046" i="54" s="1"/>
  <c r="E1146" i="54" s="1"/>
  <c r="U1046" i="54"/>
  <c r="V1046" i="54"/>
  <c r="W1046" i="54"/>
  <c r="O1046" i="54" s="1"/>
  <c r="H1146" i="54" s="1"/>
  <c r="X1046" i="54"/>
  <c r="P1046" i="54" s="1"/>
  <c r="I1146" i="54" s="1"/>
  <c r="Y1046" i="54"/>
  <c r="Q1046" i="54" s="1"/>
  <c r="J1146" i="54" s="1"/>
  <c r="Z1046" i="54"/>
  <c r="R1046" i="54" s="1"/>
  <c r="K1146" i="54" s="1"/>
  <c r="T1047" i="54"/>
  <c r="L1047" i="54" s="1"/>
  <c r="E1147" i="54" s="1"/>
  <c r="U1047" i="54"/>
  <c r="M1047" i="54" s="1"/>
  <c r="F1147" i="54" s="1"/>
  <c r="V1047" i="54"/>
  <c r="W1047" i="54"/>
  <c r="O1047" i="54" s="1"/>
  <c r="H1147" i="54" s="1"/>
  <c r="X1047" i="54"/>
  <c r="P1047" i="54" s="1"/>
  <c r="I1147" i="54" s="1"/>
  <c r="Y1047" i="54"/>
  <c r="Q1047" i="54" s="1"/>
  <c r="J1147" i="54" s="1"/>
  <c r="Z1047" i="54"/>
  <c r="R1047" i="54" s="1"/>
  <c r="K1147" i="54" s="1"/>
  <c r="T1048" i="54"/>
  <c r="L1048" i="54" s="1"/>
  <c r="E1148" i="54" s="1"/>
  <c r="U1048" i="54"/>
  <c r="M1048" i="54" s="1"/>
  <c r="F1148" i="54" s="1"/>
  <c r="V1048" i="54"/>
  <c r="N1048" i="54" s="1"/>
  <c r="G1148" i="54" s="1"/>
  <c r="W1048" i="54"/>
  <c r="X1048" i="54"/>
  <c r="P1048" i="54" s="1"/>
  <c r="I1148" i="54" s="1"/>
  <c r="Y1048" i="54"/>
  <c r="Q1048" i="54" s="1"/>
  <c r="J1148" i="54" s="1"/>
  <c r="Z1048" i="54"/>
  <c r="R1048" i="54" s="1"/>
  <c r="K1148" i="54" s="1"/>
  <c r="T1049" i="54"/>
  <c r="L1049" i="54" s="1"/>
  <c r="E1149" i="54" s="1"/>
  <c r="U1049" i="54"/>
  <c r="M1049" i="54" s="1"/>
  <c r="F1149" i="54" s="1"/>
  <c r="V1049" i="54"/>
  <c r="N1049" i="54" s="1"/>
  <c r="G1149" i="54" s="1"/>
  <c r="W1049" i="54"/>
  <c r="X1049" i="54"/>
  <c r="Y1049" i="54"/>
  <c r="Q1049" i="54" s="1"/>
  <c r="J1149" i="54" s="1"/>
  <c r="Z1049" i="54"/>
  <c r="R1049" i="54" s="1"/>
  <c r="K1149" i="54" s="1"/>
  <c r="T1050" i="54"/>
  <c r="L1050" i="54" s="1"/>
  <c r="E1150" i="54" s="1"/>
  <c r="U1050" i="54"/>
  <c r="M1050" i="54" s="1"/>
  <c r="F1150" i="54" s="1"/>
  <c r="V1050" i="54"/>
  <c r="N1050" i="54" s="1"/>
  <c r="G1150" i="54" s="1"/>
  <c r="W1050" i="54"/>
  <c r="O1050" i="54" s="1"/>
  <c r="H1150" i="54" s="1"/>
  <c r="X1050" i="54"/>
  <c r="P1050" i="54" s="1"/>
  <c r="I1150" i="54" s="1"/>
  <c r="Y1050" i="54"/>
  <c r="Z1050" i="54"/>
  <c r="R1050" i="54" s="1"/>
  <c r="K1150" i="54" s="1"/>
  <c r="T1051" i="54"/>
  <c r="L1051" i="54" s="1"/>
  <c r="E1151" i="54" s="1"/>
  <c r="U1051" i="54"/>
  <c r="M1051" i="54" s="1"/>
  <c r="F1151" i="54" s="1"/>
  <c r="V1051" i="54"/>
  <c r="N1051" i="54" s="1"/>
  <c r="G1151" i="54" s="1"/>
  <c r="W1051" i="54"/>
  <c r="O1051" i="54" s="1"/>
  <c r="H1151" i="54" s="1"/>
  <c r="X1051" i="54"/>
  <c r="P1051" i="54" s="1"/>
  <c r="I1151" i="54" s="1"/>
  <c r="Y1051" i="54"/>
  <c r="Q1051" i="54" s="1"/>
  <c r="J1151" i="54" s="1"/>
  <c r="Z1051" i="54"/>
  <c r="R1051" i="54" s="1"/>
  <c r="K1151" i="54" s="1"/>
  <c r="T1052" i="54"/>
  <c r="L1052" i="54" s="1"/>
  <c r="E1152" i="54" s="1"/>
  <c r="U1052" i="54"/>
  <c r="M1052" i="54" s="1"/>
  <c r="F1152" i="54" s="1"/>
  <c r="V1052" i="54"/>
  <c r="N1052" i="54" s="1"/>
  <c r="G1152" i="54" s="1"/>
  <c r="W1052" i="54"/>
  <c r="O1052" i="54" s="1"/>
  <c r="H1152" i="54" s="1"/>
  <c r="X1052" i="54"/>
  <c r="P1052" i="54" s="1"/>
  <c r="I1152" i="54" s="1"/>
  <c r="Y1052" i="54"/>
  <c r="Q1052" i="54" s="1"/>
  <c r="J1152" i="54" s="1"/>
  <c r="Z1052" i="54"/>
  <c r="T1053" i="54"/>
  <c r="U1053" i="54"/>
  <c r="M1053" i="54" s="1"/>
  <c r="F1153" i="54" s="1"/>
  <c r="V1053" i="54"/>
  <c r="N1053" i="54" s="1"/>
  <c r="G1153" i="54" s="1"/>
  <c r="W1053" i="54"/>
  <c r="O1053" i="54" s="1"/>
  <c r="H1153" i="54" s="1"/>
  <c r="X1053" i="54"/>
  <c r="P1053" i="54" s="1"/>
  <c r="I1153" i="54" s="1"/>
  <c r="Y1053" i="54"/>
  <c r="Q1053" i="54" s="1"/>
  <c r="J1153" i="54" s="1"/>
  <c r="Z1053" i="54"/>
  <c r="R1053" i="54" s="1"/>
  <c r="K1153" i="54" s="1"/>
  <c r="T1054" i="54"/>
  <c r="L1054" i="54" s="1"/>
  <c r="E1154" i="54" s="1"/>
  <c r="U1054" i="54"/>
  <c r="V1054" i="54"/>
  <c r="W1054" i="54"/>
  <c r="O1054" i="54" s="1"/>
  <c r="H1154" i="54" s="1"/>
  <c r="X1054" i="54"/>
  <c r="P1054" i="54" s="1"/>
  <c r="I1154" i="54" s="1"/>
  <c r="Y1054" i="54"/>
  <c r="Z1054" i="54"/>
  <c r="R1054" i="54" s="1"/>
  <c r="K1154" i="54" s="1"/>
  <c r="T1055" i="54"/>
  <c r="L1055" i="54" s="1"/>
  <c r="E1155" i="54" s="1"/>
  <c r="U1055" i="54"/>
  <c r="V1055" i="54"/>
  <c r="W1055" i="54"/>
  <c r="O1055" i="54" s="1"/>
  <c r="H1155" i="54" s="1"/>
  <c r="X1055" i="54"/>
  <c r="Y1055" i="54"/>
  <c r="Q1055" i="54" s="1"/>
  <c r="J1155" i="54" s="1"/>
  <c r="Z1055" i="54"/>
  <c r="R1055" i="54" s="1"/>
  <c r="K1155" i="54" s="1"/>
  <c r="T1056" i="54"/>
  <c r="L1056" i="54" s="1"/>
  <c r="E1156" i="54" s="1"/>
  <c r="U1056" i="54"/>
  <c r="M1056" i="54" s="1"/>
  <c r="F1156" i="54" s="1"/>
  <c r="V1056" i="54"/>
  <c r="N1056" i="54" s="1"/>
  <c r="G1156" i="54" s="1"/>
  <c r="W1056" i="54"/>
  <c r="X1056" i="54"/>
  <c r="Y1056" i="54"/>
  <c r="Z1056" i="54"/>
  <c r="R1056" i="54" s="1"/>
  <c r="K1156" i="54" s="1"/>
  <c r="T1057" i="54"/>
  <c r="U1057" i="54"/>
  <c r="M1057" i="54" s="1"/>
  <c r="F1157" i="54" s="1"/>
  <c r="V1057" i="54"/>
  <c r="N1057" i="54" s="1"/>
  <c r="G1157" i="54" s="1"/>
  <c r="W1057" i="54"/>
  <c r="O1057" i="54" s="1"/>
  <c r="H1157" i="54" s="1"/>
  <c r="X1057" i="54"/>
  <c r="Y1057" i="54"/>
  <c r="Q1057" i="54" s="1"/>
  <c r="J1157" i="54" s="1"/>
  <c r="Z1057" i="54"/>
  <c r="T1058" i="54"/>
  <c r="L1058" i="54" s="1"/>
  <c r="E1158" i="54" s="1"/>
  <c r="U1058" i="54"/>
  <c r="M1058" i="54" s="1"/>
  <c r="F1158" i="54" s="1"/>
  <c r="V1058" i="54"/>
  <c r="N1058" i="54" s="1"/>
  <c r="G1158" i="54" s="1"/>
  <c r="W1058" i="54"/>
  <c r="O1058" i="54" s="1"/>
  <c r="H1158" i="54" s="1"/>
  <c r="X1058" i="54"/>
  <c r="Y1058" i="54"/>
  <c r="Z1058" i="54"/>
  <c r="R1058" i="54" s="1"/>
  <c r="K1158" i="54" s="1"/>
  <c r="T1059" i="54"/>
  <c r="L1059" i="54" s="1"/>
  <c r="E1159" i="54" s="1"/>
  <c r="U1059" i="54"/>
  <c r="M1059" i="54" s="1"/>
  <c r="F1159" i="54" s="1"/>
  <c r="V1059" i="54"/>
  <c r="N1059" i="54" s="1"/>
  <c r="G1159" i="54" s="1"/>
  <c r="W1059" i="54"/>
  <c r="O1059" i="54" s="1"/>
  <c r="H1159" i="54" s="1"/>
  <c r="X1059" i="54"/>
  <c r="P1059" i="54" s="1"/>
  <c r="I1159" i="54" s="1"/>
  <c r="Y1059" i="54"/>
  <c r="Q1059" i="54" s="1"/>
  <c r="J1159" i="54" s="1"/>
  <c r="Z1059" i="54"/>
  <c r="T1060" i="54"/>
  <c r="L1060" i="54" s="1"/>
  <c r="E1160" i="54" s="1"/>
  <c r="U1060" i="54"/>
  <c r="M1060" i="54" s="1"/>
  <c r="F1160" i="54" s="1"/>
  <c r="V1060" i="54"/>
  <c r="N1060" i="54" s="1"/>
  <c r="G1160" i="54" s="1"/>
  <c r="W1060" i="54"/>
  <c r="O1060" i="54" s="1"/>
  <c r="H1160" i="54" s="1"/>
  <c r="X1060" i="54"/>
  <c r="P1060" i="54" s="1"/>
  <c r="I1160" i="54" s="1"/>
  <c r="Y1060" i="54"/>
  <c r="Q1060" i="54" s="1"/>
  <c r="J1160" i="54" s="1"/>
  <c r="Z1060" i="54"/>
  <c r="R1060" i="54" s="1"/>
  <c r="K1160" i="54" s="1"/>
  <c r="T1061" i="54"/>
  <c r="L1061" i="54" s="1"/>
  <c r="E1161" i="54" s="1"/>
  <c r="U1061" i="54"/>
  <c r="V1061" i="54"/>
  <c r="N1061" i="54" s="1"/>
  <c r="G1161" i="54" s="1"/>
  <c r="W1061" i="54"/>
  <c r="O1061" i="54" s="1"/>
  <c r="H1161" i="54" s="1"/>
  <c r="X1061" i="54"/>
  <c r="P1061" i="54" s="1"/>
  <c r="I1161" i="54" s="1"/>
  <c r="Y1061" i="54"/>
  <c r="Z1061" i="54"/>
  <c r="R1061" i="54" s="1"/>
  <c r="K1161" i="54" s="1"/>
  <c r="T1062" i="54"/>
  <c r="L1062" i="54" s="1"/>
  <c r="E1162" i="54" s="1"/>
  <c r="U1062" i="54"/>
  <c r="V1062" i="54"/>
  <c r="N1062" i="54" s="1"/>
  <c r="G1162" i="54" s="1"/>
  <c r="W1062" i="54"/>
  <c r="O1062" i="54" s="1"/>
  <c r="H1162" i="54" s="1"/>
  <c r="X1062" i="54"/>
  <c r="P1062" i="54" s="1"/>
  <c r="I1162" i="54" s="1"/>
  <c r="Y1062" i="54"/>
  <c r="Q1062" i="54" s="1"/>
  <c r="J1162" i="54" s="1"/>
  <c r="Z1062" i="54"/>
  <c r="R1062" i="54" s="1"/>
  <c r="K1162" i="54" s="1"/>
  <c r="T1063" i="54"/>
  <c r="L1063" i="54" s="1"/>
  <c r="E1163" i="54" s="1"/>
  <c r="U1063" i="54"/>
  <c r="V1063" i="54"/>
  <c r="W1063" i="54"/>
  <c r="X1063" i="54"/>
  <c r="P1063" i="54" s="1"/>
  <c r="I1163" i="54" s="1"/>
  <c r="Y1063" i="54"/>
  <c r="Q1063" i="54" s="1"/>
  <c r="J1163" i="54" s="1"/>
  <c r="Z1063" i="54"/>
  <c r="R1063" i="54" s="1"/>
  <c r="K1163" i="54" s="1"/>
  <c r="T1064" i="54"/>
  <c r="L1064" i="54" s="1"/>
  <c r="E1164" i="54" s="1"/>
  <c r="U1064" i="54"/>
  <c r="M1064" i="54" s="1"/>
  <c r="F1164" i="54" s="1"/>
  <c r="V1064" i="54"/>
  <c r="N1064" i="54" s="1"/>
  <c r="G1164" i="54" s="1"/>
  <c r="W1064" i="54"/>
  <c r="X1064" i="54"/>
  <c r="P1064" i="54" s="1"/>
  <c r="I1164" i="54" s="1"/>
  <c r="Y1064" i="54"/>
  <c r="Q1064" i="54" s="1"/>
  <c r="J1164" i="54" s="1"/>
  <c r="Z1064" i="54"/>
  <c r="R1064" i="54" s="1"/>
  <c r="K1164" i="54" s="1"/>
  <c r="T1065" i="54"/>
  <c r="L1065" i="54" s="1"/>
  <c r="E1165" i="54" s="1"/>
  <c r="U1065" i="54"/>
  <c r="M1065" i="54" s="1"/>
  <c r="F1165" i="54" s="1"/>
  <c r="V1065" i="54"/>
  <c r="N1065" i="54" s="1"/>
  <c r="G1165" i="54" s="1"/>
  <c r="W1065" i="54"/>
  <c r="O1065" i="54" s="1"/>
  <c r="H1165" i="54" s="1"/>
  <c r="X1065" i="54"/>
  <c r="Y1065" i="54"/>
  <c r="Z1065" i="54"/>
  <c r="R1065" i="54" s="1"/>
  <c r="K1165" i="54" s="1"/>
  <c r="T1066" i="54"/>
  <c r="L1066" i="54" s="1"/>
  <c r="E1166" i="54" s="1"/>
  <c r="U1066" i="54"/>
  <c r="M1066" i="54" s="1"/>
  <c r="F1166" i="54" s="1"/>
  <c r="V1066" i="54"/>
  <c r="N1066" i="54" s="1"/>
  <c r="G1166" i="54" s="1"/>
  <c r="W1066" i="54"/>
  <c r="O1066" i="54" s="1"/>
  <c r="H1166" i="54" s="1"/>
  <c r="X1066" i="54"/>
  <c r="P1066" i="54" s="1"/>
  <c r="I1166" i="54" s="1"/>
  <c r="Y1066" i="54"/>
  <c r="Z1066" i="54"/>
  <c r="R1066" i="54" s="1"/>
  <c r="K1166" i="54" s="1"/>
  <c r="T1067" i="54"/>
  <c r="U1067" i="54"/>
  <c r="M1067" i="54" s="1"/>
  <c r="F1167" i="54" s="1"/>
  <c r="V1067" i="54"/>
  <c r="N1067" i="54" s="1"/>
  <c r="G1167" i="54" s="1"/>
  <c r="W1067" i="54"/>
  <c r="O1067" i="54" s="1"/>
  <c r="H1167" i="54" s="1"/>
  <c r="X1067" i="54"/>
  <c r="P1067" i="54" s="1"/>
  <c r="I1167" i="54" s="1"/>
  <c r="Y1067" i="54"/>
  <c r="Q1067" i="54" s="1"/>
  <c r="J1167" i="54" s="1"/>
  <c r="Z1067" i="54"/>
  <c r="T1068" i="54"/>
  <c r="L1068" i="54" s="1"/>
  <c r="E1168" i="54" s="1"/>
  <c r="U1068" i="54"/>
  <c r="V1068" i="54"/>
  <c r="N1068" i="54" s="1"/>
  <c r="G1168" i="54" s="1"/>
  <c r="W1068" i="54"/>
  <c r="O1068" i="54" s="1"/>
  <c r="H1168" i="54" s="1"/>
  <c r="X1068" i="54"/>
  <c r="P1068" i="54" s="1"/>
  <c r="I1168" i="54" s="1"/>
  <c r="Y1068" i="54"/>
  <c r="Q1068" i="54" s="1"/>
  <c r="J1168" i="54" s="1"/>
  <c r="Z1068" i="54"/>
  <c r="R1068" i="54" s="1"/>
  <c r="K1168" i="54" s="1"/>
  <c r="T1069" i="54"/>
  <c r="U1069" i="54"/>
  <c r="M1069" i="54" s="1"/>
  <c r="F1169" i="54" s="1"/>
  <c r="V1069" i="54"/>
  <c r="N1069" i="54" s="1"/>
  <c r="G1169" i="54" s="1"/>
  <c r="W1069" i="54"/>
  <c r="O1069" i="54" s="1"/>
  <c r="H1169" i="54" s="1"/>
  <c r="X1069" i="54"/>
  <c r="P1069" i="54" s="1"/>
  <c r="I1169" i="54" s="1"/>
  <c r="Y1069" i="54"/>
  <c r="Q1069" i="54" s="1"/>
  <c r="J1169" i="54" s="1"/>
  <c r="Z1069" i="54"/>
  <c r="R1069" i="54" s="1"/>
  <c r="K1169" i="54" s="1"/>
  <c r="T1070" i="54"/>
  <c r="U1070" i="54"/>
  <c r="M1070" i="54" s="1"/>
  <c r="F1170" i="54" s="1"/>
  <c r="V1070" i="54"/>
  <c r="N1070" i="54" s="1"/>
  <c r="G1170" i="54" s="1"/>
  <c r="W1070" i="54"/>
  <c r="O1070" i="54" s="1"/>
  <c r="H1170" i="54" s="1"/>
  <c r="X1070" i="54"/>
  <c r="P1070" i="54" s="1"/>
  <c r="I1170" i="54" s="1"/>
  <c r="Y1070" i="54"/>
  <c r="Q1070" i="54" s="1"/>
  <c r="J1170" i="54" s="1"/>
  <c r="Z1070" i="54"/>
  <c r="R1070" i="54" s="1"/>
  <c r="K1170" i="54" s="1"/>
  <c r="T1071" i="54"/>
  <c r="L1071" i="54" s="1"/>
  <c r="E1171" i="54" s="1"/>
  <c r="U1071" i="54"/>
  <c r="V1071" i="54"/>
  <c r="W1071" i="54"/>
  <c r="O1071" i="54" s="1"/>
  <c r="H1171" i="54" s="1"/>
  <c r="X1071" i="54"/>
  <c r="P1071" i="54" s="1"/>
  <c r="I1171" i="54" s="1"/>
  <c r="Y1071" i="54"/>
  <c r="Q1071" i="54" s="1"/>
  <c r="J1171" i="54" s="1"/>
  <c r="Z1071" i="54"/>
  <c r="R1071" i="54" s="1"/>
  <c r="K1171" i="54" s="1"/>
  <c r="T1072" i="54"/>
  <c r="L1072" i="54" s="1"/>
  <c r="E1172" i="54" s="1"/>
  <c r="U1072" i="54"/>
  <c r="M1072" i="54" s="1"/>
  <c r="F1172" i="54" s="1"/>
  <c r="V1072" i="54"/>
  <c r="W1072" i="54"/>
  <c r="X1072" i="54"/>
  <c r="P1072" i="54" s="1"/>
  <c r="I1172" i="54" s="1"/>
  <c r="Y1072" i="54"/>
  <c r="Q1072" i="54" s="1"/>
  <c r="J1172" i="54" s="1"/>
  <c r="Z1072" i="54"/>
  <c r="R1072" i="54" s="1"/>
  <c r="K1172" i="54" s="1"/>
  <c r="T1073" i="54"/>
  <c r="U1073" i="54"/>
  <c r="M1073" i="54" s="1"/>
  <c r="F1173" i="54" s="1"/>
  <c r="V1073" i="54"/>
  <c r="N1073" i="54" s="1"/>
  <c r="G1173" i="54" s="1"/>
  <c r="W1073" i="54"/>
  <c r="X1073" i="54"/>
  <c r="Y1073" i="54"/>
  <c r="Q1073" i="54" s="1"/>
  <c r="J1173" i="54" s="1"/>
  <c r="Z1073" i="54"/>
  <c r="R1073" i="54" s="1"/>
  <c r="K1173" i="54" s="1"/>
  <c r="T1074" i="54"/>
  <c r="L1074" i="54" s="1"/>
  <c r="E1174" i="54" s="1"/>
  <c r="U1074" i="54"/>
  <c r="M1074" i="54" s="1"/>
  <c r="F1174" i="54" s="1"/>
  <c r="V1074" i="54"/>
  <c r="N1074" i="54" s="1"/>
  <c r="G1174" i="54" s="1"/>
  <c r="W1074" i="54"/>
  <c r="O1074" i="54" s="1"/>
  <c r="H1174" i="54" s="1"/>
  <c r="X1074" i="54"/>
  <c r="P1074" i="54" s="1"/>
  <c r="I1174" i="54" s="1"/>
  <c r="Y1074" i="54"/>
  <c r="Z1074" i="54"/>
  <c r="R1074" i="54" s="1"/>
  <c r="K1174" i="54" s="1"/>
  <c r="T1075" i="54"/>
  <c r="U1075" i="54"/>
  <c r="M1075" i="54" s="1"/>
  <c r="F1175" i="54" s="1"/>
  <c r="V1075" i="54"/>
  <c r="N1075" i="54" s="1"/>
  <c r="G1175" i="54" s="1"/>
  <c r="W1075" i="54"/>
  <c r="O1075" i="54" s="1"/>
  <c r="H1175" i="54" s="1"/>
  <c r="X1075" i="54"/>
  <c r="P1075" i="54" s="1"/>
  <c r="I1175" i="54" s="1"/>
  <c r="Y1075" i="54"/>
  <c r="Q1075" i="54" s="1"/>
  <c r="J1175" i="54" s="1"/>
  <c r="Z1075" i="54"/>
  <c r="T1076" i="54"/>
  <c r="L1076" i="54" s="1"/>
  <c r="E1176" i="54" s="1"/>
  <c r="U1076" i="54"/>
  <c r="V1076" i="54"/>
  <c r="N1076" i="54" s="1"/>
  <c r="G1176" i="54" s="1"/>
  <c r="W1076" i="54"/>
  <c r="O1076" i="54" s="1"/>
  <c r="H1176" i="54" s="1"/>
  <c r="X1076" i="54"/>
  <c r="P1076" i="54" s="1"/>
  <c r="I1176" i="54" s="1"/>
  <c r="Y1076" i="54"/>
  <c r="Q1076" i="54" s="1"/>
  <c r="J1176" i="54" s="1"/>
  <c r="Z1076" i="54"/>
  <c r="T1077" i="54"/>
  <c r="U1077" i="54"/>
  <c r="M1077" i="54" s="1"/>
  <c r="F1177" i="54" s="1"/>
  <c r="V1077" i="54"/>
  <c r="W1077" i="54"/>
  <c r="O1077" i="54" s="1"/>
  <c r="H1177" i="54" s="1"/>
  <c r="X1077" i="54"/>
  <c r="P1077" i="54" s="1"/>
  <c r="I1177" i="54" s="1"/>
  <c r="Y1077" i="54"/>
  <c r="Q1077" i="54" s="1"/>
  <c r="J1177" i="54" s="1"/>
  <c r="Z1077" i="54"/>
  <c r="R1077" i="54" s="1"/>
  <c r="K1177" i="54" s="1"/>
  <c r="T1078" i="54"/>
  <c r="L1078" i="54" s="1"/>
  <c r="E1178" i="54" s="1"/>
  <c r="U1078" i="54"/>
  <c r="V1078" i="54"/>
  <c r="N1078" i="54" s="1"/>
  <c r="G1178" i="54" s="1"/>
  <c r="W1078" i="54"/>
  <c r="O1078" i="54" s="1"/>
  <c r="H1178" i="54" s="1"/>
  <c r="X1078" i="54"/>
  <c r="P1078" i="54" s="1"/>
  <c r="I1178" i="54" s="1"/>
  <c r="Y1078" i="54"/>
  <c r="Q1078" i="54" s="1"/>
  <c r="J1178" i="54" s="1"/>
  <c r="Z1078" i="54"/>
  <c r="R1078" i="54" s="1"/>
  <c r="K1178" i="54" s="1"/>
  <c r="T1079" i="54"/>
  <c r="L1079" i="54" s="1"/>
  <c r="E1179" i="54" s="1"/>
  <c r="U1079" i="54"/>
  <c r="V1079" i="54"/>
  <c r="N1079" i="54" s="1"/>
  <c r="G1179" i="54" s="1"/>
  <c r="W1079" i="54"/>
  <c r="O1079" i="54" s="1"/>
  <c r="H1179" i="54" s="1"/>
  <c r="X1079" i="54"/>
  <c r="P1079" i="54" s="1"/>
  <c r="I1179" i="54" s="1"/>
  <c r="Y1079" i="54"/>
  <c r="Q1079" i="54" s="1"/>
  <c r="J1179" i="54" s="1"/>
  <c r="Z1079" i="54"/>
  <c r="R1079" i="54" s="1"/>
  <c r="K1179" i="54" s="1"/>
  <c r="T1080" i="54"/>
  <c r="L1080" i="54" s="1"/>
  <c r="E1180" i="54" s="1"/>
  <c r="U1080" i="54"/>
  <c r="M1080" i="54" s="1"/>
  <c r="F1180" i="54" s="1"/>
  <c r="V1080" i="54"/>
  <c r="N1080" i="54" s="1"/>
  <c r="G1180" i="54" s="1"/>
  <c r="W1080" i="54"/>
  <c r="X1080" i="54"/>
  <c r="P1080" i="54" s="1"/>
  <c r="I1180" i="54" s="1"/>
  <c r="Y1080" i="54"/>
  <c r="Z1080" i="54"/>
  <c r="R1080" i="54" s="1"/>
  <c r="K1180" i="54" s="1"/>
  <c r="T1081" i="54"/>
  <c r="L1081" i="54" s="1"/>
  <c r="E1181" i="54" s="1"/>
  <c r="U1081" i="54"/>
  <c r="M1081" i="54" s="1"/>
  <c r="F1181" i="54" s="1"/>
  <c r="V1081" i="54"/>
  <c r="N1081" i="54" s="1"/>
  <c r="G1181" i="54" s="1"/>
  <c r="W1081" i="54"/>
  <c r="X1081" i="54"/>
  <c r="Y1081" i="54"/>
  <c r="Q1081" i="54" s="1"/>
  <c r="J1181" i="54" s="1"/>
  <c r="Z1081" i="54"/>
  <c r="R1081" i="54" s="1"/>
  <c r="K1181" i="54" s="1"/>
  <c r="T1082" i="54"/>
  <c r="L1082" i="54" s="1"/>
  <c r="E1182" i="54" s="1"/>
  <c r="U1082" i="54"/>
  <c r="M1082" i="54" s="1"/>
  <c r="F1182" i="54" s="1"/>
  <c r="V1082" i="54"/>
  <c r="N1082" i="54" s="1"/>
  <c r="G1182" i="54" s="1"/>
  <c r="W1082" i="54"/>
  <c r="O1082" i="54" s="1"/>
  <c r="H1182" i="54" s="1"/>
  <c r="X1082" i="54"/>
  <c r="P1082" i="54" s="1"/>
  <c r="I1182" i="54" s="1"/>
  <c r="Y1082" i="54"/>
  <c r="Z1082" i="54"/>
  <c r="T1083" i="54"/>
  <c r="U1083" i="54"/>
  <c r="M1083" i="54" s="1"/>
  <c r="F1183" i="54" s="1"/>
  <c r="V1083" i="54"/>
  <c r="N1083" i="54" s="1"/>
  <c r="G1183" i="54" s="1"/>
  <c r="W1083" i="54"/>
  <c r="X1083" i="54"/>
  <c r="P1083" i="54" s="1"/>
  <c r="I1183" i="54" s="1"/>
  <c r="Y1083" i="54"/>
  <c r="Q1083" i="54" s="1"/>
  <c r="J1183" i="54" s="1"/>
  <c r="Z1083" i="54"/>
  <c r="T1084" i="54"/>
  <c r="L1084" i="54" s="1"/>
  <c r="E1184" i="54" s="1"/>
  <c r="U1084" i="54"/>
  <c r="V1084" i="54"/>
  <c r="N1084" i="54" s="1"/>
  <c r="G1184" i="54" s="1"/>
  <c r="W1084" i="54"/>
  <c r="O1084" i="54" s="1"/>
  <c r="H1184" i="54" s="1"/>
  <c r="X1084" i="54"/>
  <c r="P1084" i="54" s="1"/>
  <c r="I1184" i="54" s="1"/>
  <c r="Y1084" i="54"/>
  <c r="Q1084" i="54" s="1"/>
  <c r="J1184" i="54" s="1"/>
  <c r="Z1084" i="54"/>
  <c r="R1084" i="54" s="1"/>
  <c r="K1184" i="54" s="1"/>
  <c r="T1085" i="54"/>
  <c r="U1085" i="54"/>
  <c r="V1085" i="54"/>
  <c r="W1085" i="54"/>
  <c r="O1085" i="54" s="1"/>
  <c r="H1185" i="54" s="1"/>
  <c r="X1085" i="54"/>
  <c r="P1085" i="54" s="1"/>
  <c r="I1185" i="54" s="1"/>
  <c r="Y1085" i="54"/>
  <c r="Q1085" i="54" s="1"/>
  <c r="J1185" i="54" s="1"/>
  <c r="Z1085" i="54"/>
  <c r="R1085" i="54" s="1"/>
  <c r="K1185" i="54" s="1"/>
  <c r="T1086" i="54"/>
  <c r="U1086" i="54"/>
  <c r="V1086" i="54"/>
  <c r="N1086" i="54" s="1"/>
  <c r="G1186" i="54" s="1"/>
  <c r="W1086" i="54"/>
  <c r="O1086" i="54" s="1"/>
  <c r="H1186" i="54" s="1"/>
  <c r="X1086" i="54"/>
  <c r="P1086" i="54" s="1"/>
  <c r="I1186" i="54" s="1"/>
  <c r="Y1086" i="54"/>
  <c r="Z1086" i="54"/>
  <c r="R1086" i="54" s="1"/>
  <c r="K1186" i="54" s="1"/>
  <c r="T1087" i="54"/>
  <c r="L1087" i="54" s="1"/>
  <c r="E1187" i="54" s="1"/>
  <c r="U1087" i="54"/>
  <c r="M1087" i="54" s="1"/>
  <c r="F1187" i="54" s="1"/>
  <c r="V1087" i="54"/>
  <c r="W1087" i="54"/>
  <c r="O1087" i="54" s="1"/>
  <c r="H1187" i="54" s="1"/>
  <c r="X1087" i="54"/>
  <c r="P1087" i="54" s="1"/>
  <c r="I1187" i="54" s="1"/>
  <c r="Y1087" i="54"/>
  <c r="Q1087" i="54" s="1"/>
  <c r="J1187" i="54" s="1"/>
  <c r="Z1087" i="54"/>
  <c r="R1087" i="54" s="1"/>
  <c r="K1187" i="54" s="1"/>
  <c r="T1088" i="54"/>
  <c r="L1088" i="54" s="1"/>
  <c r="E1188" i="54" s="1"/>
  <c r="U1088" i="54"/>
  <c r="M1088" i="54" s="1"/>
  <c r="F1188" i="54" s="1"/>
  <c r="V1088" i="54"/>
  <c r="N1088" i="54" s="1"/>
  <c r="G1188" i="54" s="1"/>
  <c r="W1088" i="54"/>
  <c r="O1088" i="54" s="1"/>
  <c r="H1188" i="54" s="1"/>
  <c r="X1088" i="54"/>
  <c r="Y1088" i="54"/>
  <c r="Q1088" i="54" s="1"/>
  <c r="J1188" i="54" s="1"/>
  <c r="Z1088" i="54"/>
  <c r="R1088" i="54" s="1"/>
  <c r="K1188" i="54" s="1"/>
  <c r="T1089" i="54"/>
  <c r="L1089" i="54" s="1"/>
  <c r="E1189" i="54" s="1"/>
  <c r="U1089" i="54"/>
  <c r="M1089" i="54" s="1"/>
  <c r="F1189" i="54" s="1"/>
  <c r="V1089" i="54"/>
  <c r="N1089" i="54" s="1"/>
  <c r="G1189" i="54" s="1"/>
  <c r="W1089" i="54"/>
  <c r="O1089" i="54" s="1"/>
  <c r="H1189" i="54" s="1"/>
  <c r="X1089" i="54"/>
  <c r="Y1089" i="54"/>
  <c r="Q1089" i="54" s="1"/>
  <c r="J1189" i="54" s="1"/>
  <c r="Z1089" i="54"/>
  <c r="T1090" i="54"/>
  <c r="L1090" i="54" s="1"/>
  <c r="E1190" i="54" s="1"/>
  <c r="U1090" i="54"/>
  <c r="M1090" i="54" s="1"/>
  <c r="F1190" i="54" s="1"/>
  <c r="V1090" i="54"/>
  <c r="N1090" i="54" s="1"/>
  <c r="G1190" i="54" s="1"/>
  <c r="W1090" i="54"/>
  <c r="O1090" i="54" s="1"/>
  <c r="H1190" i="54" s="1"/>
  <c r="X1090" i="54"/>
  <c r="P1090" i="54" s="1"/>
  <c r="I1190" i="54" s="1"/>
  <c r="Y1090" i="54"/>
  <c r="Z1090" i="54"/>
  <c r="T1091" i="54"/>
  <c r="L1091" i="54" s="1"/>
  <c r="E1191" i="54" s="1"/>
  <c r="U1091" i="54"/>
  <c r="M1091" i="54" s="1"/>
  <c r="F1191" i="54" s="1"/>
  <c r="V1091" i="54"/>
  <c r="N1091" i="54" s="1"/>
  <c r="G1191" i="54" s="1"/>
  <c r="W1091" i="54"/>
  <c r="O1091" i="54" s="1"/>
  <c r="H1191" i="54" s="1"/>
  <c r="X1091" i="54"/>
  <c r="P1091" i="54" s="1"/>
  <c r="I1191" i="54" s="1"/>
  <c r="Y1091" i="54"/>
  <c r="Q1091" i="54" s="1"/>
  <c r="J1191" i="54" s="1"/>
  <c r="Z1091" i="54"/>
  <c r="T1092" i="54"/>
  <c r="L1092" i="54" s="1"/>
  <c r="E1192" i="54" s="1"/>
  <c r="U1092" i="54"/>
  <c r="M1092" i="54" s="1"/>
  <c r="F1192" i="54" s="1"/>
  <c r="V1092" i="54"/>
  <c r="N1092" i="54" s="1"/>
  <c r="G1192" i="54" s="1"/>
  <c r="W1092" i="54"/>
  <c r="O1092" i="54" s="1"/>
  <c r="H1192" i="54" s="1"/>
  <c r="X1092" i="54"/>
  <c r="P1092" i="54" s="1"/>
  <c r="I1192" i="54" s="1"/>
  <c r="Y1092" i="54"/>
  <c r="Q1092" i="54" s="1"/>
  <c r="J1192" i="54" s="1"/>
  <c r="Z1092" i="54"/>
  <c r="R1092" i="54" s="1"/>
  <c r="K1192" i="54" s="1"/>
  <c r="T1093" i="54"/>
  <c r="U1093" i="54"/>
  <c r="V1093" i="54"/>
  <c r="W1093" i="54"/>
  <c r="O1093" i="54" s="1"/>
  <c r="H1193" i="54" s="1"/>
  <c r="X1093" i="54"/>
  <c r="P1093" i="54" s="1"/>
  <c r="I1193" i="54" s="1"/>
  <c r="Y1093" i="54"/>
  <c r="Q1093" i="54" s="1"/>
  <c r="J1193" i="54" s="1"/>
  <c r="Z1093" i="54"/>
  <c r="R1093" i="54" s="1"/>
  <c r="K1193" i="54" s="1"/>
  <c r="T1094" i="54"/>
  <c r="L1094" i="54" s="1"/>
  <c r="E1194" i="54" s="1"/>
  <c r="U1094" i="54"/>
  <c r="V1094" i="54"/>
  <c r="N1094" i="54" s="1"/>
  <c r="G1194" i="54" s="1"/>
  <c r="W1094" i="54"/>
  <c r="O1094" i="54" s="1"/>
  <c r="H1194" i="54" s="1"/>
  <c r="X1094" i="54"/>
  <c r="P1094" i="54" s="1"/>
  <c r="I1194" i="54" s="1"/>
  <c r="Y1094" i="54"/>
  <c r="Q1094" i="54" s="1"/>
  <c r="J1194" i="54" s="1"/>
  <c r="Z1094" i="54"/>
  <c r="R1094" i="54" s="1"/>
  <c r="K1194" i="54" s="1"/>
  <c r="T1095" i="54"/>
  <c r="L1095" i="54" s="1"/>
  <c r="E1195" i="54" s="1"/>
  <c r="U1095" i="54"/>
  <c r="V1095" i="54"/>
  <c r="W1095" i="54"/>
  <c r="O1095" i="54" s="1"/>
  <c r="H1195" i="54" s="1"/>
  <c r="X1095" i="54"/>
  <c r="P1095" i="54" s="1"/>
  <c r="I1195" i="54" s="1"/>
  <c r="Y1095" i="54"/>
  <c r="Q1095" i="54" s="1"/>
  <c r="J1195" i="54" s="1"/>
  <c r="Z1095" i="54"/>
  <c r="R1095" i="54" s="1"/>
  <c r="K1195" i="54" s="1"/>
  <c r="T1096" i="54"/>
  <c r="L1096" i="54" s="1"/>
  <c r="E1196" i="54" s="1"/>
  <c r="U1096" i="54"/>
  <c r="M1096" i="54" s="1"/>
  <c r="F1196" i="54" s="1"/>
  <c r="V1096" i="54"/>
  <c r="N1096" i="54" s="1"/>
  <c r="G1196" i="54" s="1"/>
  <c r="W1096" i="54"/>
  <c r="X1096" i="54"/>
  <c r="P1096" i="54" s="1"/>
  <c r="I1196" i="54" s="1"/>
  <c r="Y1096" i="54"/>
  <c r="Q1096" i="54" s="1"/>
  <c r="J1196" i="54" s="1"/>
  <c r="Z1096" i="54"/>
  <c r="R1096" i="54" s="1"/>
  <c r="K1196" i="54" s="1"/>
  <c r="T1097" i="54"/>
  <c r="L1097" i="54" s="1"/>
  <c r="E1197" i="54" s="1"/>
  <c r="U1097" i="54"/>
  <c r="M1097" i="54" s="1"/>
  <c r="F1197" i="54" s="1"/>
  <c r="V1097" i="54"/>
  <c r="N1097" i="54" s="1"/>
  <c r="G1197" i="54" s="1"/>
  <c r="W1097" i="54"/>
  <c r="O1097" i="54" s="1"/>
  <c r="H1197" i="54" s="1"/>
  <c r="X1097" i="54"/>
  <c r="P1097" i="54" s="1"/>
  <c r="I1197" i="54" s="1"/>
  <c r="Y1097" i="54"/>
  <c r="Q1097" i="54" s="1"/>
  <c r="J1197" i="54" s="1"/>
  <c r="Z1097" i="54"/>
  <c r="R1097" i="54" s="1"/>
  <c r="K1197" i="54" s="1"/>
  <c r="T1098" i="54"/>
  <c r="L1098" i="54" s="1"/>
  <c r="E1198" i="54" s="1"/>
  <c r="U1098" i="54"/>
  <c r="M1098" i="54" s="1"/>
  <c r="F1198" i="54" s="1"/>
  <c r="V1098" i="54"/>
  <c r="N1098" i="54" s="1"/>
  <c r="G1198" i="54" s="1"/>
  <c r="W1098" i="54"/>
  <c r="O1098" i="54" s="1"/>
  <c r="H1198" i="54" s="1"/>
  <c r="X1098" i="54"/>
  <c r="Y1098" i="54"/>
  <c r="Z1098" i="54"/>
  <c r="R1098" i="54" s="1"/>
  <c r="K1198" i="54" s="1"/>
  <c r="T1099" i="54"/>
  <c r="U1099" i="54"/>
  <c r="M1099" i="54" s="1"/>
  <c r="F1199" i="54" s="1"/>
  <c r="V1099" i="54"/>
  <c r="N1099" i="54" s="1"/>
  <c r="G1199" i="54" s="1"/>
  <c r="W1099" i="54"/>
  <c r="O1099" i="54" s="1"/>
  <c r="H1199" i="54" s="1"/>
  <c r="X1099" i="54"/>
  <c r="P1099" i="54" s="1"/>
  <c r="I1199" i="54" s="1"/>
  <c r="Y1099" i="54"/>
  <c r="Q1099" i="54" s="1"/>
  <c r="J1199" i="54" s="1"/>
  <c r="Z1099" i="54"/>
  <c r="T1100" i="54"/>
  <c r="L1100" i="54" s="1"/>
  <c r="E1200" i="54" s="1"/>
  <c r="U1100" i="54"/>
  <c r="M1100" i="54" s="1"/>
  <c r="F1200" i="54" s="1"/>
  <c r="V1100" i="54"/>
  <c r="N1100" i="54" s="1"/>
  <c r="G1200" i="54" s="1"/>
  <c r="W1100" i="54"/>
  <c r="O1100" i="54" s="1"/>
  <c r="H1200" i="54" s="1"/>
  <c r="X1100" i="54"/>
  <c r="P1100" i="54" s="1"/>
  <c r="I1200" i="54" s="1"/>
  <c r="Y1100" i="54"/>
  <c r="Q1100" i="54" s="1"/>
  <c r="J1200" i="54" s="1"/>
  <c r="Z1100" i="54"/>
  <c r="T1101" i="54"/>
  <c r="U1101" i="54"/>
  <c r="V1101" i="54"/>
  <c r="N1101" i="54" s="1"/>
  <c r="G1201" i="54" s="1"/>
  <c r="W1101" i="54"/>
  <c r="O1101" i="54" s="1"/>
  <c r="H1201" i="54" s="1"/>
  <c r="X1101" i="54"/>
  <c r="P1101" i="54" s="1"/>
  <c r="I1201" i="54" s="1"/>
  <c r="Y1101" i="54"/>
  <c r="Q1101" i="54" s="1"/>
  <c r="J1201" i="54" s="1"/>
  <c r="Z1101" i="54"/>
  <c r="R1101" i="54" s="1"/>
  <c r="K1201" i="54" s="1"/>
  <c r="T1102" i="54"/>
  <c r="L1102" i="54" s="1"/>
  <c r="E1202" i="54" s="1"/>
  <c r="U1102" i="54"/>
  <c r="V1102" i="54"/>
  <c r="N1102" i="54" s="1"/>
  <c r="G1202" i="54" s="1"/>
  <c r="W1102" i="54"/>
  <c r="O1102" i="54" s="1"/>
  <c r="H1202" i="54" s="1"/>
  <c r="X1102" i="54"/>
  <c r="P1102" i="54" s="1"/>
  <c r="I1202" i="54" s="1"/>
  <c r="Y1102" i="54"/>
  <c r="Z1102" i="54"/>
  <c r="R1102" i="54" s="1"/>
  <c r="K1202" i="54" s="1"/>
  <c r="T1103" i="54"/>
  <c r="L1103" i="54" s="1"/>
  <c r="E1203" i="54" s="1"/>
  <c r="U1103" i="54"/>
  <c r="M1103" i="54" s="1"/>
  <c r="F1203" i="54" s="1"/>
  <c r="V1103" i="54"/>
  <c r="W1103" i="54"/>
  <c r="O1103" i="54" s="1"/>
  <c r="H1203" i="54" s="1"/>
  <c r="X1103" i="54"/>
  <c r="P1103" i="54" s="1"/>
  <c r="I1203" i="54" s="1"/>
  <c r="Y1103" i="54"/>
  <c r="Q1103" i="54" s="1"/>
  <c r="J1203" i="54" s="1"/>
  <c r="Z1103" i="54"/>
  <c r="R1103" i="54" s="1"/>
  <c r="K1203" i="54" s="1"/>
  <c r="Z1004" i="54"/>
  <c r="R1004" i="54" s="1"/>
  <c r="K1104" i="54" s="1"/>
  <c r="Y1004" i="54"/>
  <c r="Q1004" i="54" s="1"/>
  <c r="J1104" i="54" s="1"/>
  <c r="X1004" i="54"/>
  <c r="P1004" i="54" s="1"/>
  <c r="I1104" i="54" s="1"/>
  <c r="W1004" i="54"/>
  <c r="V1004" i="54"/>
  <c r="N1004" i="54" s="1"/>
  <c r="G1104" i="54" s="1"/>
  <c r="U1004" i="54"/>
  <c r="M1004" i="54" s="1"/>
  <c r="F1104" i="54" s="1"/>
  <c r="T1004" i="54"/>
  <c r="L1004" i="54" s="1"/>
  <c r="E1104" i="54" s="1"/>
  <c r="T905" i="54"/>
  <c r="L905" i="54" s="1"/>
  <c r="E1005" i="54" s="1"/>
  <c r="U905" i="54"/>
  <c r="M905" i="54" s="1"/>
  <c r="F1005" i="54" s="1"/>
  <c r="V905" i="54"/>
  <c r="N905" i="54" s="1"/>
  <c r="G1005" i="54" s="1"/>
  <c r="W905" i="54"/>
  <c r="X905" i="54"/>
  <c r="P905" i="54" s="1"/>
  <c r="I1005" i="54" s="1"/>
  <c r="Y905" i="54"/>
  <c r="Q905" i="54" s="1"/>
  <c r="J1005" i="54" s="1"/>
  <c r="Z905" i="54"/>
  <c r="R905" i="54" s="1"/>
  <c r="K1005" i="54" s="1"/>
  <c r="T906" i="54"/>
  <c r="L906" i="54" s="1"/>
  <c r="E1006" i="54" s="1"/>
  <c r="U906" i="54"/>
  <c r="M906" i="54" s="1"/>
  <c r="F1006" i="54" s="1"/>
  <c r="V906" i="54"/>
  <c r="N906" i="54" s="1"/>
  <c r="G1006" i="54" s="1"/>
  <c r="W906" i="54"/>
  <c r="O906" i="54" s="1"/>
  <c r="H1006" i="54" s="1"/>
  <c r="X906" i="54"/>
  <c r="Y906" i="54"/>
  <c r="Z906" i="54"/>
  <c r="R906" i="54" s="1"/>
  <c r="K1006" i="54" s="1"/>
  <c r="T907" i="54"/>
  <c r="L907" i="54" s="1"/>
  <c r="E1007" i="54" s="1"/>
  <c r="U907" i="54"/>
  <c r="M907" i="54" s="1"/>
  <c r="F1007" i="54" s="1"/>
  <c r="V907" i="54"/>
  <c r="N907" i="54" s="1"/>
  <c r="G1007" i="54" s="1"/>
  <c r="W907" i="54"/>
  <c r="O907" i="54" s="1"/>
  <c r="H1007" i="54" s="1"/>
  <c r="X907" i="54"/>
  <c r="P907" i="54" s="1"/>
  <c r="I1007" i="54" s="1"/>
  <c r="Y907" i="54"/>
  <c r="Z907" i="54"/>
  <c r="T908" i="54"/>
  <c r="L908" i="54" s="1"/>
  <c r="E1008" i="54" s="1"/>
  <c r="U908" i="54"/>
  <c r="M908" i="54" s="1"/>
  <c r="F1008" i="54" s="1"/>
  <c r="V908" i="54"/>
  <c r="N908" i="54" s="1"/>
  <c r="G1008" i="54" s="1"/>
  <c r="W908" i="54"/>
  <c r="O908" i="54" s="1"/>
  <c r="H1008" i="54" s="1"/>
  <c r="X908" i="54"/>
  <c r="P908" i="54" s="1"/>
  <c r="I1008" i="54" s="1"/>
  <c r="Y908" i="54"/>
  <c r="Q908" i="54" s="1"/>
  <c r="J1008" i="54" s="1"/>
  <c r="Z908" i="54"/>
  <c r="R908" i="54" s="1"/>
  <c r="K1008" i="54" s="1"/>
  <c r="T909" i="54"/>
  <c r="U909" i="54"/>
  <c r="V909" i="54"/>
  <c r="N909" i="54" s="1"/>
  <c r="G1009" i="54" s="1"/>
  <c r="W909" i="54"/>
  <c r="O909" i="54" s="1"/>
  <c r="H1009" i="54" s="1"/>
  <c r="X909" i="54"/>
  <c r="P909" i="54" s="1"/>
  <c r="I1009" i="54" s="1"/>
  <c r="Y909" i="54"/>
  <c r="Q909" i="54" s="1"/>
  <c r="J1009" i="54" s="1"/>
  <c r="Z909" i="54"/>
  <c r="R909" i="54" s="1"/>
  <c r="K1009" i="54" s="1"/>
  <c r="T910" i="54"/>
  <c r="L910" i="54" s="1"/>
  <c r="E1010" i="54" s="1"/>
  <c r="U910" i="54"/>
  <c r="V910" i="54"/>
  <c r="N910" i="54" s="1"/>
  <c r="G1010" i="54" s="1"/>
  <c r="W910" i="54"/>
  <c r="X910" i="54"/>
  <c r="P910" i="54" s="1"/>
  <c r="I1010" i="54" s="1"/>
  <c r="Y910" i="54"/>
  <c r="Q910" i="54" s="1"/>
  <c r="J1010" i="54" s="1"/>
  <c r="Z910" i="54"/>
  <c r="R910" i="54" s="1"/>
  <c r="K1010" i="54" s="1"/>
  <c r="T911" i="54"/>
  <c r="L911" i="54" s="1"/>
  <c r="E1011" i="54" s="1"/>
  <c r="U911" i="54"/>
  <c r="M911" i="54" s="1"/>
  <c r="F1011" i="54" s="1"/>
  <c r="V911" i="54"/>
  <c r="N911" i="54" s="1"/>
  <c r="G1011" i="54" s="1"/>
  <c r="W911" i="54"/>
  <c r="O911" i="54" s="1"/>
  <c r="H1011" i="54" s="1"/>
  <c r="X911" i="54"/>
  <c r="P911" i="54" s="1"/>
  <c r="I1011" i="54" s="1"/>
  <c r="Y911" i="54"/>
  <c r="Q911" i="54" s="1"/>
  <c r="J1011" i="54" s="1"/>
  <c r="Z911" i="54"/>
  <c r="R911" i="54" s="1"/>
  <c r="K1011" i="54" s="1"/>
  <c r="T912" i="54"/>
  <c r="L912" i="54" s="1"/>
  <c r="E1012" i="54" s="1"/>
  <c r="U912" i="54"/>
  <c r="M912" i="54" s="1"/>
  <c r="F1012" i="54" s="1"/>
  <c r="V912" i="54"/>
  <c r="W912" i="54"/>
  <c r="O912" i="54" s="1"/>
  <c r="H1012" i="54" s="1"/>
  <c r="X912" i="54"/>
  <c r="P912" i="54" s="1"/>
  <c r="I1012" i="54" s="1"/>
  <c r="Y912" i="54"/>
  <c r="Q912" i="54" s="1"/>
  <c r="J1012" i="54" s="1"/>
  <c r="Z912" i="54"/>
  <c r="R912" i="54" s="1"/>
  <c r="K1012" i="54" s="1"/>
  <c r="T913" i="54"/>
  <c r="U913" i="54"/>
  <c r="M913" i="54" s="1"/>
  <c r="F1013" i="54" s="1"/>
  <c r="V913" i="54"/>
  <c r="N913" i="54" s="1"/>
  <c r="G1013" i="54" s="1"/>
  <c r="W913" i="54"/>
  <c r="O913" i="54" s="1"/>
  <c r="H1013" i="54" s="1"/>
  <c r="X913" i="54"/>
  <c r="Y913" i="54"/>
  <c r="Q913" i="54" s="1"/>
  <c r="J1013" i="54" s="1"/>
  <c r="Z913" i="54"/>
  <c r="R913" i="54" s="1"/>
  <c r="K1013" i="54" s="1"/>
  <c r="T914" i="54"/>
  <c r="L914" i="54" s="1"/>
  <c r="E1014" i="54" s="1"/>
  <c r="U914" i="54"/>
  <c r="M914" i="54" s="1"/>
  <c r="F1014" i="54" s="1"/>
  <c r="V914" i="54"/>
  <c r="N914" i="54" s="1"/>
  <c r="G1014" i="54" s="1"/>
  <c r="W914" i="54"/>
  <c r="O914" i="54" s="1"/>
  <c r="H1014" i="54" s="1"/>
  <c r="X914" i="54"/>
  <c r="P914" i="54" s="1"/>
  <c r="I1014" i="54" s="1"/>
  <c r="Y914" i="54"/>
  <c r="Q914" i="54" s="1"/>
  <c r="J1014" i="54" s="1"/>
  <c r="Z914" i="54"/>
  <c r="R914" i="54" s="1"/>
  <c r="K1014" i="54" s="1"/>
  <c r="T915" i="54"/>
  <c r="L915" i="54" s="1"/>
  <c r="E1015" i="54" s="1"/>
  <c r="U915" i="54"/>
  <c r="M915" i="54" s="1"/>
  <c r="F1015" i="54" s="1"/>
  <c r="V915" i="54"/>
  <c r="N915" i="54" s="1"/>
  <c r="G1015" i="54" s="1"/>
  <c r="W915" i="54"/>
  <c r="O915" i="54" s="1"/>
  <c r="H1015" i="54" s="1"/>
  <c r="X915" i="54"/>
  <c r="P915" i="54" s="1"/>
  <c r="I1015" i="54" s="1"/>
  <c r="Y915" i="54"/>
  <c r="Z915" i="54"/>
  <c r="T916" i="54"/>
  <c r="L916" i="54" s="1"/>
  <c r="E1016" i="54" s="1"/>
  <c r="U916" i="54"/>
  <c r="M916" i="54" s="1"/>
  <c r="F1016" i="54" s="1"/>
  <c r="V916" i="54"/>
  <c r="N916" i="54" s="1"/>
  <c r="G1016" i="54" s="1"/>
  <c r="W916" i="54"/>
  <c r="O916" i="54" s="1"/>
  <c r="H1016" i="54" s="1"/>
  <c r="X916" i="54"/>
  <c r="P916" i="54" s="1"/>
  <c r="I1016" i="54" s="1"/>
  <c r="Y916" i="54"/>
  <c r="Q916" i="54" s="1"/>
  <c r="J1016" i="54" s="1"/>
  <c r="Z916" i="54"/>
  <c r="R916" i="54" s="1"/>
  <c r="K1016" i="54" s="1"/>
  <c r="T917" i="54"/>
  <c r="U917" i="54"/>
  <c r="M917" i="54" s="1"/>
  <c r="F1017" i="54" s="1"/>
  <c r="V917" i="54"/>
  <c r="N917" i="54" s="1"/>
  <c r="G1017" i="54" s="1"/>
  <c r="W917" i="54"/>
  <c r="O917" i="54" s="1"/>
  <c r="H1017" i="54" s="1"/>
  <c r="X917" i="54"/>
  <c r="P917" i="54" s="1"/>
  <c r="I1017" i="54" s="1"/>
  <c r="Y917" i="54"/>
  <c r="Q917" i="54" s="1"/>
  <c r="J1017" i="54" s="1"/>
  <c r="Z917" i="54"/>
  <c r="R917" i="54" s="1"/>
  <c r="K1017" i="54" s="1"/>
  <c r="T918" i="54"/>
  <c r="L918" i="54" s="1"/>
  <c r="E1018" i="54" s="1"/>
  <c r="U918" i="54"/>
  <c r="V918" i="54"/>
  <c r="W918" i="54"/>
  <c r="O918" i="54" s="1"/>
  <c r="H1018" i="54" s="1"/>
  <c r="X918" i="54"/>
  <c r="P918" i="54" s="1"/>
  <c r="I1018" i="54" s="1"/>
  <c r="Y918" i="54"/>
  <c r="Q918" i="54" s="1"/>
  <c r="J1018" i="54" s="1"/>
  <c r="Z918" i="54"/>
  <c r="R918" i="54" s="1"/>
  <c r="K1018" i="54" s="1"/>
  <c r="T919" i="54"/>
  <c r="L919" i="54" s="1"/>
  <c r="E1019" i="54" s="1"/>
  <c r="U919" i="54"/>
  <c r="M919" i="54" s="1"/>
  <c r="F1019" i="54" s="1"/>
  <c r="V919" i="54"/>
  <c r="W919" i="54"/>
  <c r="O919" i="54" s="1"/>
  <c r="H1019" i="54" s="1"/>
  <c r="X919" i="54"/>
  <c r="P919" i="54" s="1"/>
  <c r="I1019" i="54" s="1"/>
  <c r="Y919" i="54"/>
  <c r="Q919" i="54" s="1"/>
  <c r="J1019" i="54" s="1"/>
  <c r="Z919" i="54"/>
  <c r="R919" i="54" s="1"/>
  <c r="K1019" i="54" s="1"/>
  <c r="T920" i="54"/>
  <c r="L920" i="54" s="1"/>
  <c r="E1020" i="54" s="1"/>
  <c r="U920" i="54"/>
  <c r="M920" i="54" s="1"/>
  <c r="F1020" i="54" s="1"/>
  <c r="V920" i="54"/>
  <c r="N920" i="54" s="1"/>
  <c r="G1020" i="54" s="1"/>
  <c r="W920" i="54"/>
  <c r="O920" i="54" s="1"/>
  <c r="H1020" i="54" s="1"/>
  <c r="X920" i="54"/>
  <c r="P920" i="54" s="1"/>
  <c r="I1020" i="54" s="1"/>
  <c r="Y920" i="54"/>
  <c r="Q920" i="54" s="1"/>
  <c r="J1020" i="54" s="1"/>
  <c r="Z920" i="54"/>
  <c r="R920" i="54" s="1"/>
  <c r="K1020" i="54" s="1"/>
  <c r="T921" i="54"/>
  <c r="L921" i="54" s="1"/>
  <c r="E1021" i="54" s="1"/>
  <c r="U921" i="54"/>
  <c r="M921" i="54" s="1"/>
  <c r="F1021" i="54" s="1"/>
  <c r="V921" i="54"/>
  <c r="N921" i="54" s="1"/>
  <c r="G1021" i="54" s="1"/>
  <c r="W921" i="54"/>
  <c r="X921" i="54"/>
  <c r="P921" i="54" s="1"/>
  <c r="I1021" i="54" s="1"/>
  <c r="Y921" i="54"/>
  <c r="Q921" i="54" s="1"/>
  <c r="J1021" i="54" s="1"/>
  <c r="Z921" i="54"/>
  <c r="R921" i="54" s="1"/>
  <c r="K1021" i="54" s="1"/>
  <c r="T922" i="54"/>
  <c r="L922" i="54" s="1"/>
  <c r="E1022" i="54" s="1"/>
  <c r="U922" i="54"/>
  <c r="M922" i="54" s="1"/>
  <c r="F1022" i="54" s="1"/>
  <c r="V922" i="54"/>
  <c r="N922" i="54" s="1"/>
  <c r="G1022" i="54" s="1"/>
  <c r="W922" i="54"/>
  <c r="O922" i="54" s="1"/>
  <c r="H1022" i="54" s="1"/>
  <c r="X922" i="54"/>
  <c r="P922" i="54" s="1"/>
  <c r="I1022" i="54" s="1"/>
  <c r="Y922" i="54"/>
  <c r="Z922" i="54"/>
  <c r="R922" i="54" s="1"/>
  <c r="K1022" i="54" s="1"/>
  <c r="T923" i="54"/>
  <c r="L923" i="54" s="1"/>
  <c r="E1023" i="54" s="1"/>
  <c r="U923" i="54"/>
  <c r="M923" i="54" s="1"/>
  <c r="F1023" i="54" s="1"/>
  <c r="V923" i="54"/>
  <c r="N923" i="54" s="1"/>
  <c r="G1023" i="54" s="1"/>
  <c r="W923" i="54"/>
  <c r="O923" i="54" s="1"/>
  <c r="H1023" i="54" s="1"/>
  <c r="X923" i="54"/>
  <c r="P923" i="54" s="1"/>
  <c r="I1023" i="54" s="1"/>
  <c r="Y923" i="54"/>
  <c r="Q923" i="54" s="1"/>
  <c r="J1023" i="54" s="1"/>
  <c r="Z923" i="54"/>
  <c r="R923" i="54" s="1"/>
  <c r="K1023" i="54" s="1"/>
  <c r="T924" i="54"/>
  <c r="L924" i="54" s="1"/>
  <c r="E1024" i="54" s="1"/>
  <c r="U924" i="54"/>
  <c r="M924" i="54" s="1"/>
  <c r="F1024" i="54" s="1"/>
  <c r="V924" i="54"/>
  <c r="N924" i="54" s="1"/>
  <c r="G1024" i="54" s="1"/>
  <c r="W924" i="54"/>
  <c r="O924" i="54" s="1"/>
  <c r="H1024" i="54" s="1"/>
  <c r="X924" i="54"/>
  <c r="P924" i="54" s="1"/>
  <c r="I1024" i="54" s="1"/>
  <c r="Y924" i="54"/>
  <c r="Q924" i="54" s="1"/>
  <c r="J1024" i="54" s="1"/>
  <c r="Z924" i="54"/>
  <c r="T925" i="54"/>
  <c r="U925" i="54"/>
  <c r="M925" i="54" s="1"/>
  <c r="F1025" i="54" s="1"/>
  <c r="V925" i="54"/>
  <c r="W925" i="54"/>
  <c r="O925" i="54" s="1"/>
  <c r="H1025" i="54" s="1"/>
  <c r="X925" i="54"/>
  <c r="P925" i="54" s="1"/>
  <c r="I1025" i="54" s="1"/>
  <c r="Y925" i="54"/>
  <c r="Q925" i="54" s="1"/>
  <c r="J1025" i="54" s="1"/>
  <c r="Z925" i="54"/>
  <c r="R925" i="54" s="1"/>
  <c r="K1025" i="54" s="1"/>
  <c r="T926" i="54"/>
  <c r="L926" i="54" s="1"/>
  <c r="E1026" i="54" s="1"/>
  <c r="U926" i="54"/>
  <c r="V926" i="54"/>
  <c r="N926" i="54" s="1"/>
  <c r="G1026" i="54" s="1"/>
  <c r="W926" i="54"/>
  <c r="O926" i="54" s="1"/>
  <c r="H1026" i="54" s="1"/>
  <c r="X926" i="54"/>
  <c r="P926" i="54" s="1"/>
  <c r="I1026" i="54" s="1"/>
  <c r="Y926" i="54"/>
  <c r="Q926" i="54" s="1"/>
  <c r="J1026" i="54" s="1"/>
  <c r="Z926" i="54"/>
  <c r="R926" i="54" s="1"/>
  <c r="K1026" i="54" s="1"/>
  <c r="T927" i="54"/>
  <c r="L927" i="54" s="1"/>
  <c r="E1027" i="54" s="1"/>
  <c r="U927" i="54"/>
  <c r="M927" i="54" s="1"/>
  <c r="F1027" i="54" s="1"/>
  <c r="V927" i="54"/>
  <c r="W927" i="54"/>
  <c r="X927" i="54"/>
  <c r="Y927" i="54"/>
  <c r="Q927" i="54" s="1"/>
  <c r="J1027" i="54" s="1"/>
  <c r="Z927" i="54"/>
  <c r="R927" i="54" s="1"/>
  <c r="K1027" i="54" s="1"/>
  <c r="T928" i="54"/>
  <c r="L928" i="54" s="1"/>
  <c r="E1028" i="54" s="1"/>
  <c r="U928" i="54"/>
  <c r="M928" i="54" s="1"/>
  <c r="F1028" i="54" s="1"/>
  <c r="V928" i="54"/>
  <c r="N928" i="54" s="1"/>
  <c r="G1028" i="54" s="1"/>
  <c r="W928" i="54"/>
  <c r="X928" i="54"/>
  <c r="P928" i="54" s="1"/>
  <c r="I1028" i="54" s="1"/>
  <c r="Y928" i="54"/>
  <c r="Q928" i="54" s="1"/>
  <c r="J1028" i="54" s="1"/>
  <c r="Z928" i="54"/>
  <c r="R928" i="54" s="1"/>
  <c r="K1028" i="54" s="1"/>
  <c r="T929" i="54"/>
  <c r="L929" i="54" s="1"/>
  <c r="E1029" i="54" s="1"/>
  <c r="U929" i="54"/>
  <c r="M929" i="54" s="1"/>
  <c r="F1029" i="54" s="1"/>
  <c r="V929" i="54"/>
  <c r="N929" i="54" s="1"/>
  <c r="G1029" i="54" s="1"/>
  <c r="W929" i="54"/>
  <c r="O929" i="54" s="1"/>
  <c r="H1029" i="54" s="1"/>
  <c r="X929" i="54"/>
  <c r="P929" i="54" s="1"/>
  <c r="I1029" i="54" s="1"/>
  <c r="Y929" i="54"/>
  <c r="Q929" i="54" s="1"/>
  <c r="J1029" i="54" s="1"/>
  <c r="Z929" i="54"/>
  <c r="R929" i="54" s="1"/>
  <c r="K1029" i="54" s="1"/>
  <c r="T930" i="54"/>
  <c r="L930" i="54" s="1"/>
  <c r="E1030" i="54" s="1"/>
  <c r="U930" i="54"/>
  <c r="M930" i="54" s="1"/>
  <c r="F1030" i="54" s="1"/>
  <c r="V930" i="54"/>
  <c r="N930" i="54" s="1"/>
  <c r="G1030" i="54" s="1"/>
  <c r="W930" i="54"/>
  <c r="O930" i="54" s="1"/>
  <c r="H1030" i="54" s="1"/>
  <c r="X930" i="54"/>
  <c r="Y930" i="54"/>
  <c r="Q930" i="54" s="1"/>
  <c r="J1030" i="54" s="1"/>
  <c r="Z930" i="54"/>
  <c r="R930" i="54" s="1"/>
  <c r="K1030" i="54" s="1"/>
  <c r="T931" i="54"/>
  <c r="L931" i="54" s="1"/>
  <c r="E1031" i="54" s="1"/>
  <c r="U931" i="54"/>
  <c r="M931" i="54" s="1"/>
  <c r="F1031" i="54" s="1"/>
  <c r="V931" i="54"/>
  <c r="N931" i="54" s="1"/>
  <c r="G1031" i="54" s="1"/>
  <c r="W931" i="54"/>
  <c r="X931" i="54"/>
  <c r="P931" i="54" s="1"/>
  <c r="I1031" i="54" s="1"/>
  <c r="Y931" i="54"/>
  <c r="Q931" i="54" s="1"/>
  <c r="J1031" i="54" s="1"/>
  <c r="Z931" i="54"/>
  <c r="T932" i="54"/>
  <c r="L932" i="54" s="1"/>
  <c r="E1032" i="54" s="1"/>
  <c r="U932" i="54"/>
  <c r="M932" i="54" s="1"/>
  <c r="F1032" i="54" s="1"/>
  <c r="V932" i="54"/>
  <c r="N932" i="54" s="1"/>
  <c r="G1032" i="54" s="1"/>
  <c r="W932" i="54"/>
  <c r="O932" i="54" s="1"/>
  <c r="H1032" i="54" s="1"/>
  <c r="X932" i="54"/>
  <c r="P932" i="54" s="1"/>
  <c r="I1032" i="54" s="1"/>
  <c r="Y932" i="54"/>
  <c r="Q932" i="54" s="1"/>
  <c r="J1032" i="54" s="1"/>
  <c r="Z932" i="54"/>
  <c r="R932" i="54" s="1"/>
  <c r="K1032" i="54" s="1"/>
  <c r="T933" i="54"/>
  <c r="L933" i="54" s="1"/>
  <c r="E1033" i="54" s="1"/>
  <c r="U933" i="54"/>
  <c r="V933" i="54"/>
  <c r="N933" i="54" s="1"/>
  <c r="G1033" i="54" s="1"/>
  <c r="W933" i="54"/>
  <c r="O933" i="54" s="1"/>
  <c r="H1033" i="54" s="1"/>
  <c r="X933" i="54"/>
  <c r="P933" i="54" s="1"/>
  <c r="I1033" i="54" s="1"/>
  <c r="Y933" i="54"/>
  <c r="Q933" i="54" s="1"/>
  <c r="J1033" i="54" s="1"/>
  <c r="Z933" i="54"/>
  <c r="R933" i="54" s="1"/>
  <c r="K1033" i="54" s="1"/>
  <c r="T934" i="54"/>
  <c r="U934" i="54"/>
  <c r="V934" i="54"/>
  <c r="N934" i="54" s="1"/>
  <c r="G1034" i="54" s="1"/>
  <c r="W934" i="54"/>
  <c r="O934" i="54" s="1"/>
  <c r="H1034" i="54" s="1"/>
  <c r="X934" i="54"/>
  <c r="P934" i="54" s="1"/>
  <c r="I1034" i="54" s="1"/>
  <c r="Y934" i="54"/>
  <c r="Q934" i="54" s="1"/>
  <c r="J1034" i="54" s="1"/>
  <c r="Z934" i="54"/>
  <c r="R934" i="54" s="1"/>
  <c r="K1034" i="54" s="1"/>
  <c r="T935" i="54"/>
  <c r="L935" i="54" s="1"/>
  <c r="E1035" i="54" s="1"/>
  <c r="U935" i="54"/>
  <c r="M935" i="54" s="1"/>
  <c r="F1035" i="54" s="1"/>
  <c r="V935" i="54"/>
  <c r="W935" i="54"/>
  <c r="O935" i="54" s="1"/>
  <c r="H1035" i="54" s="1"/>
  <c r="X935" i="54"/>
  <c r="P935" i="54" s="1"/>
  <c r="I1035" i="54" s="1"/>
  <c r="Y935" i="54"/>
  <c r="Q935" i="54" s="1"/>
  <c r="J1035" i="54" s="1"/>
  <c r="Z935" i="54"/>
  <c r="R935" i="54" s="1"/>
  <c r="K1035" i="54" s="1"/>
  <c r="T936" i="54"/>
  <c r="L936" i="54" s="1"/>
  <c r="E1036" i="54" s="1"/>
  <c r="U936" i="54"/>
  <c r="M936" i="54" s="1"/>
  <c r="F1036" i="54" s="1"/>
  <c r="V936" i="54"/>
  <c r="N936" i="54" s="1"/>
  <c r="G1036" i="54" s="1"/>
  <c r="W936" i="54"/>
  <c r="X936" i="54"/>
  <c r="Y936" i="54"/>
  <c r="Z936" i="54"/>
  <c r="R936" i="54" s="1"/>
  <c r="K1036" i="54" s="1"/>
  <c r="T937" i="54"/>
  <c r="L937" i="54" s="1"/>
  <c r="E1037" i="54" s="1"/>
  <c r="U937" i="54"/>
  <c r="M937" i="54" s="1"/>
  <c r="F1037" i="54" s="1"/>
  <c r="V937" i="54"/>
  <c r="N937" i="54" s="1"/>
  <c r="G1037" i="54" s="1"/>
  <c r="W937" i="54"/>
  <c r="O937" i="54" s="1"/>
  <c r="H1037" i="54" s="1"/>
  <c r="X937" i="54"/>
  <c r="Y937" i="54"/>
  <c r="Q937" i="54" s="1"/>
  <c r="J1037" i="54" s="1"/>
  <c r="Z937" i="54"/>
  <c r="R937" i="54" s="1"/>
  <c r="K1037" i="54" s="1"/>
  <c r="T938" i="54"/>
  <c r="L938" i="54" s="1"/>
  <c r="E1038" i="54" s="1"/>
  <c r="U938" i="54"/>
  <c r="M938" i="54" s="1"/>
  <c r="F1038" i="54" s="1"/>
  <c r="V938" i="54"/>
  <c r="N938" i="54" s="1"/>
  <c r="G1038" i="54" s="1"/>
  <c r="W938" i="54"/>
  <c r="O938" i="54" s="1"/>
  <c r="H1038" i="54" s="1"/>
  <c r="X938" i="54"/>
  <c r="P938" i="54" s="1"/>
  <c r="I1038" i="54" s="1"/>
  <c r="Y938" i="54"/>
  <c r="Q938" i="54" s="1"/>
  <c r="J1038" i="54" s="1"/>
  <c r="Z938" i="54"/>
  <c r="R938" i="54" s="1"/>
  <c r="K1038" i="54" s="1"/>
  <c r="T939" i="54"/>
  <c r="L939" i="54" s="1"/>
  <c r="E1039" i="54" s="1"/>
  <c r="U939" i="54"/>
  <c r="M939" i="54" s="1"/>
  <c r="F1039" i="54" s="1"/>
  <c r="V939" i="54"/>
  <c r="N939" i="54" s="1"/>
  <c r="G1039" i="54" s="1"/>
  <c r="W939" i="54"/>
  <c r="O939" i="54" s="1"/>
  <c r="H1039" i="54" s="1"/>
  <c r="X939" i="54"/>
  <c r="P939" i="54" s="1"/>
  <c r="I1039" i="54" s="1"/>
  <c r="Y939" i="54"/>
  <c r="Z939" i="54"/>
  <c r="R939" i="54" s="1"/>
  <c r="K1039" i="54" s="1"/>
  <c r="T940" i="54"/>
  <c r="L940" i="54" s="1"/>
  <c r="E1040" i="54" s="1"/>
  <c r="U940" i="54"/>
  <c r="M940" i="54" s="1"/>
  <c r="F1040" i="54" s="1"/>
  <c r="V940" i="54"/>
  <c r="N940" i="54" s="1"/>
  <c r="G1040" i="54" s="1"/>
  <c r="W940" i="54"/>
  <c r="O940" i="54" s="1"/>
  <c r="H1040" i="54" s="1"/>
  <c r="X940" i="54"/>
  <c r="P940" i="54" s="1"/>
  <c r="I1040" i="54" s="1"/>
  <c r="Y940" i="54"/>
  <c r="Q940" i="54" s="1"/>
  <c r="J1040" i="54" s="1"/>
  <c r="Z940" i="54"/>
  <c r="R940" i="54" s="1"/>
  <c r="K1040" i="54" s="1"/>
  <c r="T941" i="54"/>
  <c r="U941" i="54"/>
  <c r="M941" i="54" s="1"/>
  <c r="F1041" i="54" s="1"/>
  <c r="V941" i="54"/>
  <c r="N941" i="54" s="1"/>
  <c r="G1041" i="54" s="1"/>
  <c r="W941" i="54"/>
  <c r="O941" i="54" s="1"/>
  <c r="H1041" i="54" s="1"/>
  <c r="X941" i="54"/>
  <c r="P941" i="54" s="1"/>
  <c r="I1041" i="54" s="1"/>
  <c r="Y941" i="54"/>
  <c r="Q941" i="54" s="1"/>
  <c r="J1041" i="54" s="1"/>
  <c r="Z941" i="54"/>
  <c r="R941" i="54" s="1"/>
  <c r="K1041" i="54" s="1"/>
  <c r="T942" i="54"/>
  <c r="L942" i="54" s="1"/>
  <c r="E1042" i="54" s="1"/>
  <c r="U942" i="54"/>
  <c r="M942" i="54" s="1"/>
  <c r="F1042" i="54" s="1"/>
  <c r="V942" i="54"/>
  <c r="N942" i="54" s="1"/>
  <c r="G1042" i="54" s="1"/>
  <c r="W942" i="54"/>
  <c r="O942" i="54" s="1"/>
  <c r="H1042" i="54" s="1"/>
  <c r="X942" i="54"/>
  <c r="P942" i="54" s="1"/>
  <c r="I1042" i="54" s="1"/>
  <c r="Y942" i="54"/>
  <c r="Q942" i="54" s="1"/>
  <c r="J1042" i="54" s="1"/>
  <c r="Z942" i="54"/>
  <c r="R942" i="54" s="1"/>
  <c r="K1042" i="54" s="1"/>
  <c r="T943" i="54"/>
  <c r="L943" i="54" s="1"/>
  <c r="E1043" i="54" s="1"/>
  <c r="U943" i="54"/>
  <c r="V943" i="54"/>
  <c r="W943" i="54"/>
  <c r="O943" i="54" s="1"/>
  <c r="H1043" i="54" s="1"/>
  <c r="X943" i="54"/>
  <c r="P943" i="54" s="1"/>
  <c r="I1043" i="54" s="1"/>
  <c r="Y943" i="54"/>
  <c r="Q943" i="54" s="1"/>
  <c r="J1043" i="54" s="1"/>
  <c r="Z943" i="54"/>
  <c r="R943" i="54" s="1"/>
  <c r="K1043" i="54" s="1"/>
  <c r="T944" i="54"/>
  <c r="L944" i="54" s="1"/>
  <c r="E1044" i="54" s="1"/>
  <c r="U944" i="54"/>
  <c r="M944" i="54" s="1"/>
  <c r="F1044" i="54" s="1"/>
  <c r="V944" i="54"/>
  <c r="N944" i="54" s="1"/>
  <c r="G1044" i="54" s="1"/>
  <c r="W944" i="54"/>
  <c r="X944" i="54"/>
  <c r="P944" i="54" s="1"/>
  <c r="I1044" i="54" s="1"/>
  <c r="Y944" i="54"/>
  <c r="Q944" i="54" s="1"/>
  <c r="J1044" i="54" s="1"/>
  <c r="Z944" i="54"/>
  <c r="R944" i="54" s="1"/>
  <c r="K1044" i="54" s="1"/>
  <c r="T945" i="54"/>
  <c r="L945" i="54" s="1"/>
  <c r="E1045" i="54" s="1"/>
  <c r="U945" i="54"/>
  <c r="M945" i="54" s="1"/>
  <c r="F1045" i="54" s="1"/>
  <c r="V945" i="54"/>
  <c r="N945" i="54" s="1"/>
  <c r="G1045" i="54" s="1"/>
  <c r="W945" i="54"/>
  <c r="O945" i="54" s="1"/>
  <c r="H1045" i="54" s="1"/>
  <c r="X945" i="54"/>
  <c r="Y945" i="54"/>
  <c r="Q945" i="54" s="1"/>
  <c r="J1045" i="54" s="1"/>
  <c r="Z945" i="54"/>
  <c r="T946" i="54"/>
  <c r="L946" i="54" s="1"/>
  <c r="E1046" i="54" s="1"/>
  <c r="U946" i="54"/>
  <c r="M946" i="54" s="1"/>
  <c r="F1046" i="54" s="1"/>
  <c r="V946" i="54"/>
  <c r="N946" i="54" s="1"/>
  <c r="G1046" i="54" s="1"/>
  <c r="W946" i="54"/>
  <c r="O946" i="54" s="1"/>
  <c r="H1046" i="54" s="1"/>
  <c r="X946" i="54"/>
  <c r="P946" i="54" s="1"/>
  <c r="I1046" i="54" s="1"/>
  <c r="Y946" i="54"/>
  <c r="Z946" i="54"/>
  <c r="T947" i="54"/>
  <c r="L947" i="54" s="1"/>
  <c r="E1047" i="54" s="1"/>
  <c r="U947" i="54"/>
  <c r="M947" i="54" s="1"/>
  <c r="F1047" i="54" s="1"/>
  <c r="V947" i="54"/>
  <c r="N947" i="54" s="1"/>
  <c r="G1047" i="54" s="1"/>
  <c r="W947" i="54"/>
  <c r="O947" i="54" s="1"/>
  <c r="H1047" i="54" s="1"/>
  <c r="X947" i="54"/>
  <c r="P947" i="54" s="1"/>
  <c r="I1047" i="54" s="1"/>
  <c r="Y947" i="54"/>
  <c r="Q947" i="54" s="1"/>
  <c r="J1047" i="54" s="1"/>
  <c r="Z947" i="54"/>
  <c r="R947" i="54" s="1"/>
  <c r="K1047" i="54" s="1"/>
  <c r="T948" i="54"/>
  <c r="L948" i="54" s="1"/>
  <c r="E1048" i="54" s="1"/>
  <c r="U948" i="54"/>
  <c r="V948" i="54"/>
  <c r="N948" i="54" s="1"/>
  <c r="G1048" i="54" s="1"/>
  <c r="W948" i="54"/>
  <c r="O948" i="54" s="1"/>
  <c r="H1048" i="54" s="1"/>
  <c r="X948" i="54"/>
  <c r="P948" i="54" s="1"/>
  <c r="I1048" i="54" s="1"/>
  <c r="Y948" i="54"/>
  <c r="Q948" i="54" s="1"/>
  <c r="J1048" i="54" s="1"/>
  <c r="Z948" i="54"/>
  <c r="R948" i="54" s="1"/>
  <c r="K1048" i="54" s="1"/>
  <c r="T949" i="54"/>
  <c r="L949" i="54" s="1"/>
  <c r="E1049" i="54" s="1"/>
  <c r="U949" i="54"/>
  <c r="M949" i="54" s="1"/>
  <c r="F1049" i="54" s="1"/>
  <c r="V949" i="54"/>
  <c r="N949" i="54" s="1"/>
  <c r="G1049" i="54" s="1"/>
  <c r="W949" i="54"/>
  <c r="O949" i="54" s="1"/>
  <c r="H1049" i="54" s="1"/>
  <c r="X949" i="54"/>
  <c r="Y949" i="54"/>
  <c r="Q949" i="54" s="1"/>
  <c r="J1049" i="54" s="1"/>
  <c r="Z949" i="54"/>
  <c r="R949" i="54" s="1"/>
  <c r="K1049" i="54" s="1"/>
  <c r="T950" i="54"/>
  <c r="L950" i="54" s="1"/>
  <c r="E1050" i="54" s="1"/>
  <c r="U950" i="54"/>
  <c r="V950" i="54"/>
  <c r="N950" i="54" s="1"/>
  <c r="G1050" i="54" s="1"/>
  <c r="W950" i="54"/>
  <c r="O950" i="54" s="1"/>
  <c r="H1050" i="54" s="1"/>
  <c r="X950" i="54"/>
  <c r="P950" i="54" s="1"/>
  <c r="I1050" i="54" s="1"/>
  <c r="Y950" i="54"/>
  <c r="Q950" i="54" s="1"/>
  <c r="J1050" i="54" s="1"/>
  <c r="Z950" i="54"/>
  <c r="R950" i="54" s="1"/>
  <c r="K1050" i="54" s="1"/>
  <c r="T951" i="54"/>
  <c r="L951" i="54" s="1"/>
  <c r="E1051" i="54" s="1"/>
  <c r="U951" i="54"/>
  <c r="M951" i="54" s="1"/>
  <c r="F1051" i="54" s="1"/>
  <c r="V951" i="54"/>
  <c r="N951" i="54" s="1"/>
  <c r="G1051" i="54" s="1"/>
  <c r="W951" i="54"/>
  <c r="O951" i="54" s="1"/>
  <c r="H1051" i="54" s="1"/>
  <c r="X951" i="54"/>
  <c r="P951" i="54" s="1"/>
  <c r="I1051" i="54" s="1"/>
  <c r="Y951" i="54"/>
  <c r="Q951" i="54" s="1"/>
  <c r="J1051" i="54" s="1"/>
  <c r="Z951" i="54"/>
  <c r="R951" i="54" s="1"/>
  <c r="K1051" i="54" s="1"/>
  <c r="T952" i="54"/>
  <c r="L952" i="54" s="1"/>
  <c r="E1052" i="54" s="1"/>
  <c r="U952" i="54"/>
  <c r="M952" i="54" s="1"/>
  <c r="F1052" i="54" s="1"/>
  <c r="V952" i="54"/>
  <c r="N952" i="54" s="1"/>
  <c r="G1052" i="54" s="1"/>
  <c r="W952" i="54"/>
  <c r="X952" i="54"/>
  <c r="P952" i="54" s="1"/>
  <c r="I1052" i="54" s="1"/>
  <c r="Y952" i="54"/>
  <c r="Z952" i="54"/>
  <c r="R952" i="54" s="1"/>
  <c r="K1052" i="54" s="1"/>
  <c r="T953" i="54"/>
  <c r="L953" i="54" s="1"/>
  <c r="E1053" i="54" s="1"/>
  <c r="U953" i="54"/>
  <c r="M953" i="54" s="1"/>
  <c r="F1053" i="54" s="1"/>
  <c r="V953" i="54"/>
  <c r="N953" i="54" s="1"/>
  <c r="G1053" i="54" s="1"/>
  <c r="W953" i="54"/>
  <c r="X953" i="54"/>
  <c r="Y953" i="54"/>
  <c r="Q953" i="54" s="1"/>
  <c r="J1053" i="54" s="1"/>
  <c r="Z953" i="54"/>
  <c r="R953" i="54" s="1"/>
  <c r="K1053" i="54" s="1"/>
  <c r="T954" i="54"/>
  <c r="L954" i="54" s="1"/>
  <c r="E1054" i="54" s="1"/>
  <c r="U954" i="54"/>
  <c r="M954" i="54" s="1"/>
  <c r="F1054" i="54" s="1"/>
  <c r="V954" i="54"/>
  <c r="N954" i="54" s="1"/>
  <c r="G1054" i="54" s="1"/>
  <c r="W954" i="54"/>
  <c r="O954" i="54" s="1"/>
  <c r="H1054" i="54" s="1"/>
  <c r="X954" i="54"/>
  <c r="P954" i="54" s="1"/>
  <c r="I1054" i="54" s="1"/>
  <c r="Y954" i="54"/>
  <c r="Z954" i="54"/>
  <c r="R954" i="54" s="1"/>
  <c r="K1054" i="54" s="1"/>
  <c r="T955" i="54"/>
  <c r="U955" i="54"/>
  <c r="M955" i="54" s="1"/>
  <c r="F1055" i="54" s="1"/>
  <c r="V955" i="54"/>
  <c r="N955" i="54" s="1"/>
  <c r="G1055" i="54" s="1"/>
  <c r="W955" i="54"/>
  <c r="O955" i="54" s="1"/>
  <c r="H1055" i="54" s="1"/>
  <c r="X955" i="54"/>
  <c r="P955" i="54" s="1"/>
  <c r="I1055" i="54" s="1"/>
  <c r="Y955" i="54"/>
  <c r="Q955" i="54" s="1"/>
  <c r="J1055" i="54" s="1"/>
  <c r="Z955" i="54"/>
  <c r="T956" i="54"/>
  <c r="U956" i="54"/>
  <c r="M956" i="54" s="1"/>
  <c r="F1056" i="54" s="1"/>
  <c r="V956" i="54"/>
  <c r="N956" i="54" s="1"/>
  <c r="G1056" i="54" s="1"/>
  <c r="W956" i="54"/>
  <c r="O956" i="54" s="1"/>
  <c r="H1056" i="54" s="1"/>
  <c r="X956" i="54"/>
  <c r="P956" i="54" s="1"/>
  <c r="I1056" i="54" s="1"/>
  <c r="Y956" i="54"/>
  <c r="Q956" i="54" s="1"/>
  <c r="J1056" i="54" s="1"/>
  <c r="Z956" i="54"/>
  <c r="R956" i="54" s="1"/>
  <c r="K1056" i="54" s="1"/>
  <c r="T957" i="54"/>
  <c r="L957" i="54" s="1"/>
  <c r="E1057" i="54" s="1"/>
  <c r="U957" i="54"/>
  <c r="M957" i="54" s="1"/>
  <c r="F1057" i="54" s="1"/>
  <c r="V957" i="54"/>
  <c r="N957" i="54" s="1"/>
  <c r="G1057" i="54" s="1"/>
  <c r="W957" i="54"/>
  <c r="O957" i="54" s="1"/>
  <c r="H1057" i="54" s="1"/>
  <c r="X957" i="54"/>
  <c r="P957" i="54" s="1"/>
  <c r="I1057" i="54" s="1"/>
  <c r="Y957" i="54"/>
  <c r="Q957" i="54" s="1"/>
  <c r="J1057" i="54" s="1"/>
  <c r="Z957" i="54"/>
  <c r="R957" i="54" s="1"/>
  <c r="K1057" i="54" s="1"/>
  <c r="T958" i="54"/>
  <c r="U958" i="54"/>
  <c r="M958" i="54" s="1"/>
  <c r="F1058" i="54" s="1"/>
  <c r="V958" i="54"/>
  <c r="N958" i="54" s="1"/>
  <c r="G1058" i="54" s="1"/>
  <c r="W958" i="54"/>
  <c r="O958" i="54" s="1"/>
  <c r="H1058" i="54" s="1"/>
  <c r="X958" i="54"/>
  <c r="P958" i="54" s="1"/>
  <c r="I1058" i="54" s="1"/>
  <c r="Y958" i="54"/>
  <c r="Q958" i="54" s="1"/>
  <c r="J1058" i="54" s="1"/>
  <c r="Z958" i="54"/>
  <c r="R958" i="54" s="1"/>
  <c r="K1058" i="54" s="1"/>
  <c r="T959" i="54"/>
  <c r="L959" i="54" s="1"/>
  <c r="E1059" i="54" s="1"/>
  <c r="U959" i="54"/>
  <c r="M959" i="54" s="1"/>
  <c r="F1059" i="54" s="1"/>
  <c r="V959" i="54"/>
  <c r="W959" i="54"/>
  <c r="O959" i="54" s="1"/>
  <c r="H1059" i="54" s="1"/>
  <c r="X959" i="54"/>
  <c r="P959" i="54" s="1"/>
  <c r="I1059" i="54" s="1"/>
  <c r="Y959" i="54"/>
  <c r="Q959" i="54" s="1"/>
  <c r="J1059" i="54" s="1"/>
  <c r="Z959" i="54"/>
  <c r="R959" i="54" s="1"/>
  <c r="K1059" i="54" s="1"/>
  <c r="T960" i="54"/>
  <c r="L960" i="54" s="1"/>
  <c r="E1060" i="54" s="1"/>
  <c r="U960" i="54"/>
  <c r="M960" i="54" s="1"/>
  <c r="F1060" i="54" s="1"/>
  <c r="V960" i="54"/>
  <c r="W960" i="54"/>
  <c r="O960" i="54" s="1"/>
  <c r="H1060" i="54" s="1"/>
  <c r="X960" i="54"/>
  <c r="P960" i="54" s="1"/>
  <c r="I1060" i="54" s="1"/>
  <c r="Y960" i="54"/>
  <c r="Q960" i="54" s="1"/>
  <c r="J1060" i="54" s="1"/>
  <c r="Z960" i="54"/>
  <c r="R960" i="54" s="1"/>
  <c r="K1060" i="54" s="1"/>
  <c r="T961" i="54"/>
  <c r="L961" i="54" s="1"/>
  <c r="E1061" i="54" s="1"/>
  <c r="U961" i="54"/>
  <c r="M961" i="54" s="1"/>
  <c r="F1061" i="54" s="1"/>
  <c r="V961" i="54"/>
  <c r="N961" i="54" s="1"/>
  <c r="G1061" i="54" s="1"/>
  <c r="W961" i="54"/>
  <c r="O961" i="54" s="1"/>
  <c r="H1061" i="54" s="1"/>
  <c r="X961" i="54"/>
  <c r="Y961" i="54"/>
  <c r="Q961" i="54" s="1"/>
  <c r="J1061" i="54" s="1"/>
  <c r="Z961" i="54"/>
  <c r="R961" i="54" s="1"/>
  <c r="K1061" i="54" s="1"/>
  <c r="T962" i="54"/>
  <c r="L962" i="54" s="1"/>
  <c r="E1062" i="54" s="1"/>
  <c r="U962" i="54"/>
  <c r="M962" i="54" s="1"/>
  <c r="F1062" i="54" s="1"/>
  <c r="V962" i="54"/>
  <c r="N962" i="54" s="1"/>
  <c r="G1062" i="54" s="1"/>
  <c r="W962" i="54"/>
  <c r="O962" i="54" s="1"/>
  <c r="H1062" i="54" s="1"/>
  <c r="X962" i="54"/>
  <c r="P962" i="54" s="1"/>
  <c r="I1062" i="54" s="1"/>
  <c r="Y962" i="54"/>
  <c r="Z962" i="54"/>
  <c r="T963" i="54"/>
  <c r="L963" i="54" s="1"/>
  <c r="E1063" i="54" s="1"/>
  <c r="U963" i="54"/>
  <c r="M963" i="54" s="1"/>
  <c r="F1063" i="54" s="1"/>
  <c r="V963" i="54"/>
  <c r="N963" i="54" s="1"/>
  <c r="G1063" i="54" s="1"/>
  <c r="W963" i="54"/>
  <c r="O963" i="54" s="1"/>
  <c r="H1063" i="54" s="1"/>
  <c r="X963" i="54"/>
  <c r="P963" i="54" s="1"/>
  <c r="I1063" i="54" s="1"/>
  <c r="Y963" i="54"/>
  <c r="Q963" i="54" s="1"/>
  <c r="J1063" i="54" s="1"/>
  <c r="Z963" i="54"/>
  <c r="T964" i="54"/>
  <c r="L964" i="54" s="1"/>
  <c r="E1064" i="54" s="1"/>
  <c r="U964" i="54"/>
  <c r="M964" i="54" s="1"/>
  <c r="F1064" i="54" s="1"/>
  <c r="V964" i="54"/>
  <c r="N964" i="54" s="1"/>
  <c r="G1064" i="54" s="1"/>
  <c r="W964" i="54"/>
  <c r="O964" i="54" s="1"/>
  <c r="H1064" i="54" s="1"/>
  <c r="X964" i="54"/>
  <c r="P964" i="54" s="1"/>
  <c r="I1064" i="54" s="1"/>
  <c r="Y964" i="54"/>
  <c r="Q964" i="54" s="1"/>
  <c r="J1064" i="54" s="1"/>
  <c r="Z964" i="54"/>
  <c r="R964" i="54" s="1"/>
  <c r="K1064" i="54" s="1"/>
  <c r="T965" i="54"/>
  <c r="U965" i="54"/>
  <c r="M965" i="54" s="1"/>
  <c r="F1065" i="54" s="1"/>
  <c r="V965" i="54"/>
  <c r="N965" i="54" s="1"/>
  <c r="G1065" i="54" s="1"/>
  <c r="W965" i="54"/>
  <c r="O965" i="54" s="1"/>
  <c r="H1065" i="54" s="1"/>
  <c r="X965" i="54"/>
  <c r="P965" i="54" s="1"/>
  <c r="I1065" i="54" s="1"/>
  <c r="Y965" i="54"/>
  <c r="Q965" i="54" s="1"/>
  <c r="J1065" i="54" s="1"/>
  <c r="Z965" i="54"/>
  <c r="R965" i="54" s="1"/>
  <c r="K1065" i="54" s="1"/>
  <c r="T966" i="54"/>
  <c r="L966" i="54" s="1"/>
  <c r="E1066" i="54" s="1"/>
  <c r="U966" i="54"/>
  <c r="M966" i="54" s="1"/>
  <c r="F1066" i="54" s="1"/>
  <c r="V966" i="54"/>
  <c r="N966" i="54" s="1"/>
  <c r="G1066" i="54" s="1"/>
  <c r="W966" i="54"/>
  <c r="O966" i="54" s="1"/>
  <c r="H1066" i="54" s="1"/>
  <c r="X966" i="54"/>
  <c r="P966" i="54" s="1"/>
  <c r="I1066" i="54" s="1"/>
  <c r="Y966" i="54"/>
  <c r="Z966" i="54"/>
  <c r="R966" i="54" s="1"/>
  <c r="K1066" i="54" s="1"/>
  <c r="T967" i="54"/>
  <c r="L967" i="54" s="1"/>
  <c r="E1067" i="54" s="1"/>
  <c r="U967" i="54"/>
  <c r="M967" i="54" s="1"/>
  <c r="F1067" i="54" s="1"/>
  <c r="V967" i="54"/>
  <c r="N967" i="54" s="1"/>
  <c r="G1067" i="54" s="1"/>
  <c r="W967" i="54"/>
  <c r="O967" i="54" s="1"/>
  <c r="H1067" i="54" s="1"/>
  <c r="X967" i="54"/>
  <c r="P967" i="54" s="1"/>
  <c r="I1067" i="54" s="1"/>
  <c r="Y967" i="54"/>
  <c r="Q967" i="54" s="1"/>
  <c r="J1067" i="54" s="1"/>
  <c r="Z967" i="54"/>
  <c r="R967" i="54" s="1"/>
  <c r="K1067" i="54" s="1"/>
  <c r="T968" i="54"/>
  <c r="L968" i="54" s="1"/>
  <c r="E1068" i="54" s="1"/>
  <c r="U968" i="54"/>
  <c r="M968" i="54" s="1"/>
  <c r="F1068" i="54" s="1"/>
  <c r="V968" i="54"/>
  <c r="N968" i="54" s="1"/>
  <c r="G1068" i="54" s="1"/>
  <c r="W968" i="54"/>
  <c r="X968" i="54"/>
  <c r="P968" i="54" s="1"/>
  <c r="I1068" i="54" s="1"/>
  <c r="Y968" i="54"/>
  <c r="Q968" i="54" s="1"/>
  <c r="J1068" i="54" s="1"/>
  <c r="Z968" i="54"/>
  <c r="R968" i="54" s="1"/>
  <c r="K1068" i="54" s="1"/>
  <c r="T969" i="54"/>
  <c r="L969" i="54" s="1"/>
  <c r="E1069" i="54" s="1"/>
  <c r="U969" i="54"/>
  <c r="M969" i="54" s="1"/>
  <c r="F1069" i="54" s="1"/>
  <c r="V969" i="54"/>
  <c r="N969" i="54" s="1"/>
  <c r="G1069" i="54" s="1"/>
  <c r="W969" i="54"/>
  <c r="X969" i="54"/>
  <c r="P969" i="54" s="1"/>
  <c r="I1069" i="54" s="1"/>
  <c r="Y969" i="54"/>
  <c r="Q969" i="54" s="1"/>
  <c r="J1069" i="54" s="1"/>
  <c r="Z969" i="54"/>
  <c r="R969" i="54" s="1"/>
  <c r="K1069" i="54" s="1"/>
  <c r="T970" i="54"/>
  <c r="L970" i="54" s="1"/>
  <c r="E1070" i="54" s="1"/>
  <c r="U970" i="54"/>
  <c r="M970" i="54" s="1"/>
  <c r="F1070" i="54" s="1"/>
  <c r="V970" i="54"/>
  <c r="N970" i="54" s="1"/>
  <c r="G1070" i="54" s="1"/>
  <c r="W970" i="54"/>
  <c r="O970" i="54" s="1"/>
  <c r="H1070" i="54" s="1"/>
  <c r="X970" i="54"/>
  <c r="P970" i="54" s="1"/>
  <c r="I1070" i="54" s="1"/>
  <c r="Y970" i="54"/>
  <c r="Z970" i="54"/>
  <c r="R970" i="54" s="1"/>
  <c r="K1070" i="54" s="1"/>
  <c r="T971" i="54"/>
  <c r="U971" i="54"/>
  <c r="M971" i="54" s="1"/>
  <c r="F1071" i="54" s="1"/>
  <c r="V971" i="54"/>
  <c r="N971" i="54" s="1"/>
  <c r="G1071" i="54" s="1"/>
  <c r="W971" i="54"/>
  <c r="O971" i="54" s="1"/>
  <c r="H1071" i="54" s="1"/>
  <c r="X971" i="54"/>
  <c r="P971" i="54" s="1"/>
  <c r="I1071" i="54" s="1"/>
  <c r="Y971" i="54"/>
  <c r="Q971" i="54" s="1"/>
  <c r="J1071" i="54" s="1"/>
  <c r="Z971" i="54"/>
  <c r="T972" i="54"/>
  <c r="L972" i="54" s="1"/>
  <c r="E1072" i="54" s="1"/>
  <c r="U972" i="54"/>
  <c r="M972" i="54" s="1"/>
  <c r="F1072" i="54" s="1"/>
  <c r="V972" i="54"/>
  <c r="N972" i="54" s="1"/>
  <c r="G1072" i="54" s="1"/>
  <c r="W972" i="54"/>
  <c r="O972" i="54" s="1"/>
  <c r="H1072" i="54" s="1"/>
  <c r="X972" i="54"/>
  <c r="P972" i="54" s="1"/>
  <c r="I1072" i="54" s="1"/>
  <c r="Y972" i="54"/>
  <c r="Q972" i="54" s="1"/>
  <c r="J1072" i="54" s="1"/>
  <c r="Z972" i="54"/>
  <c r="R972" i="54" s="1"/>
  <c r="K1072" i="54" s="1"/>
  <c r="T973" i="54"/>
  <c r="U973" i="54"/>
  <c r="V973" i="54"/>
  <c r="W973" i="54"/>
  <c r="O973" i="54" s="1"/>
  <c r="H1073" i="54" s="1"/>
  <c r="X973" i="54"/>
  <c r="P973" i="54" s="1"/>
  <c r="I1073" i="54" s="1"/>
  <c r="Y973" i="54"/>
  <c r="Q973" i="54" s="1"/>
  <c r="J1073" i="54" s="1"/>
  <c r="Z973" i="54"/>
  <c r="R973" i="54" s="1"/>
  <c r="K1073" i="54" s="1"/>
  <c r="T974" i="54"/>
  <c r="L974" i="54" s="1"/>
  <c r="E1074" i="54" s="1"/>
  <c r="U974" i="54"/>
  <c r="V974" i="54"/>
  <c r="N974" i="54" s="1"/>
  <c r="G1074" i="54" s="1"/>
  <c r="W974" i="54"/>
  <c r="O974" i="54" s="1"/>
  <c r="H1074" i="54" s="1"/>
  <c r="X974" i="54"/>
  <c r="P974" i="54" s="1"/>
  <c r="I1074" i="54" s="1"/>
  <c r="Y974" i="54"/>
  <c r="Q974" i="54" s="1"/>
  <c r="J1074" i="54" s="1"/>
  <c r="Z974" i="54"/>
  <c r="R974" i="54" s="1"/>
  <c r="K1074" i="54" s="1"/>
  <c r="T975" i="54"/>
  <c r="L975" i="54" s="1"/>
  <c r="E1075" i="54" s="1"/>
  <c r="U975" i="54"/>
  <c r="M975" i="54" s="1"/>
  <c r="F1075" i="54" s="1"/>
  <c r="V975" i="54"/>
  <c r="N975" i="54" s="1"/>
  <c r="G1075" i="54" s="1"/>
  <c r="W975" i="54"/>
  <c r="O975" i="54" s="1"/>
  <c r="H1075" i="54" s="1"/>
  <c r="X975" i="54"/>
  <c r="Y975" i="54"/>
  <c r="Q975" i="54" s="1"/>
  <c r="J1075" i="54" s="1"/>
  <c r="Z975" i="54"/>
  <c r="R975" i="54" s="1"/>
  <c r="K1075" i="54" s="1"/>
  <c r="T976" i="54"/>
  <c r="L976" i="54" s="1"/>
  <c r="E1076" i="54" s="1"/>
  <c r="U976" i="54"/>
  <c r="M976" i="54" s="1"/>
  <c r="F1076" i="54" s="1"/>
  <c r="V976" i="54"/>
  <c r="N976" i="54" s="1"/>
  <c r="G1076" i="54" s="1"/>
  <c r="W976" i="54"/>
  <c r="O976" i="54" s="1"/>
  <c r="H1076" i="54" s="1"/>
  <c r="X976" i="54"/>
  <c r="P976" i="54" s="1"/>
  <c r="I1076" i="54" s="1"/>
  <c r="Y976" i="54"/>
  <c r="Q976" i="54" s="1"/>
  <c r="J1076" i="54" s="1"/>
  <c r="Z976" i="54"/>
  <c r="R976" i="54" s="1"/>
  <c r="K1076" i="54" s="1"/>
  <c r="T977" i="54"/>
  <c r="L977" i="54" s="1"/>
  <c r="E1077" i="54" s="1"/>
  <c r="U977" i="54"/>
  <c r="M977" i="54" s="1"/>
  <c r="F1077" i="54" s="1"/>
  <c r="V977" i="54"/>
  <c r="N977" i="54" s="1"/>
  <c r="G1077" i="54" s="1"/>
  <c r="W977" i="54"/>
  <c r="O977" i="54" s="1"/>
  <c r="H1077" i="54" s="1"/>
  <c r="X977" i="54"/>
  <c r="Y977" i="54"/>
  <c r="Q977" i="54" s="1"/>
  <c r="J1077" i="54" s="1"/>
  <c r="Z977" i="54"/>
  <c r="R977" i="54" s="1"/>
  <c r="K1077" i="54" s="1"/>
  <c r="T978" i="54"/>
  <c r="L978" i="54" s="1"/>
  <c r="E1078" i="54" s="1"/>
  <c r="U978" i="54"/>
  <c r="M978" i="54" s="1"/>
  <c r="F1078" i="54" s="1"/>
  <c r="V978" i="54"/>
  <c r="N978" i="54" s="1"/>
  <c r="G1078" i="54" s="1"/>
  <c r="W978" i="54"/>
  <c r="O978" i="54" s="1"/>
  <c r="H1078" i="54" s="1"/>
  <c r="X978" i="54"/>
  <c r="Y978" i="54"/>
  <c r="Q978" i="54" s="1"/>
  <c r="J1078" i="54" s="1"/>
  <c r="Z978" i="54"/>
  <c r="R978" i="54" s="1"/>
  <c r="K1078" i="54" s="1"/>
  <c r="T979" i="54"/>
  <c r="L979" i="54" s="1"/>
  <c r="E1079" i="54" s="1"/>
  <c r="U979" i="54"/>
  <c r="M979" i="54" s="1"/>
  <c r="F1079" i="54" s="1"/>
  <c r="V979" i="54"/>
  <c r="N979" i="54" s="1"/>
  <c r="G1079" i="54" s="1"/>
  <c r="W979" i="54"/>
  <c r="O979" i="54" s="1"/>
  <c r="H1079" i="54" s="1"/>
  <c r="X979" i="54"/>
  <c r="P979" i="54" s="1"/>
  <c r="I1079" i="54" s="1"/>
  <c r="Y979" i="54"/>
  <c r="Z979" i="54"/>
  <c r="T980" i="54"/>
  <c r="L980" i="54" s="1"/>
  <c r="E1080" i="54" s="1"/>
  <c r="U980" i="54"/>
  <c r="M980" i="54" s="1"/>
  <c r="F1080" i="54" s="1"/>
  <c r="V980" i="54"/>
  <c r="N980" i="54" s="1"/>
  <c r="G1080" i="54" s="1"/>
  <c r="W980" i="54"/>
  <c r="O980" i="54" s="1"/>
  <c r="H1080" i="54" s="1"/>
  <c r="X980" i="54"/>
  <c r="P980" i="54" s="1"/>
  <c r="I1080" i="54" s="1"/>
  <c r="Y980" i="54"/>
  <c r="Q980" i="54" s="1"/>
  <c r="J1080" i="54" s="1"/>
  <c r="Z980" i="54"/>
  <c r="T981" i="54"/>
  <c r="U981" i="54"/>
  <c r="M981" i="54" s="1"/>
  <c r="F1081" i="54" s="1"/>
  <c r="V981" i="54"/>
  <c r="N981" i="54" s="1"/>
  <c r="G1081" i="54" s="1"/>
  <c r="W981" i="54"/>
  <c r="O981" i="54" s="1"/>
  <c r="H1081" i="54" s="1"/>
  <c r="X981" i="54"/>
  <c r="P981" i="54" s="1"/>
  <c r="I1081" i="54" s="1"/>
  <c r="Y981" i="54"/>
  <c r="Q981" i="54" s="1"/>
  <c r="J1081" i="54" s="1"/>
  <c r="Z981" i="54"/>
  <c r="R981" i="54" s="1"/>
  <c r="K1081" i="54" s="1"/>
  <c r="T982" i="54"/>
  <c r="L982" i="54" s="1"/>
  <c r="E1082" i="54" s="1"/>
  <c r="U982" i="54"/>
  <c r="V982" i="54"/>
  <c r="W982" i="54"/>
  <c r="O982" i="54" s="1"/>
  <c r="H1082" i="54" s="1"/>
  <c r="X982" i="54"/>
  <c r="P982" i="54" s="1"/>
  <c r="I1082" i="54" s="1"/>
  <c r="Y982" i="54"/>
  <c r="Q982" i="54" s="1"/>
  <c r="J1082" i="54" s="1"/>
  <c r="Z982" i="54"/>
  <c r="T983" i="54"/>
  <c r="L983" i="54" s="1"/>
  <c r="E1083" i="54" s="1"/>
  <c r="U983" i="54"/>
  <c r="M983" i="54" s="1"/>
  <c r="F1083" i="54" s="1"/>
  <c r="V983" i="54"/>
  <c r="W983" i="54"/>
  <c r="O983" i="54" s="1"/>
  <c r="H1083" i="54" s="1"/>
  <c r="X983" i="54"/>
  <c r="Y983" i="54"/>
  <c r="Q983" i="54" s="1"/>
  <c r="J1083" i="54" s="1"/>
  <c r="Z983" i="54"/>
  <c r="R983" i="54" s="1"/>
  <c r="K1083" i="54" s="1"/>
  <c r="T984" i="54"/>
  <c r="L984" i="54" s="1"/>
  <c r="E1084" i="54" s="1"/>
  <c r="U984" i="54"/>
  <c r="M984" i="54" s="1"/>
  <c r="F1084" i="54" s="1"/>
  <c r="V984" i="54"/>
  <c r="N984" i="54" s="1"/>
  <c r="G1084" i="54" s="1"/>
  <c r="W984" i="54"/>
  <c r="O984" i="54" s="1"/>
  <c r="H1084" i="54" s="1"/>
  <c r="X984" i="54"/>
  <c r="P984" i="54" s="1"/>
  <c r="I1084" i="54" s="1"/>
  <c r="Y984" i="54"/>
  <c r="Q984" i="54" s="1"/>
  <c r="J1084" i="54" s="1"/>
  <c r="Z984" i="54"/>
  <c r="R984" i="54" s="1"/>
  <c r="K1084" i="54" s="1"/>
  <c r="T985" i="54"/>
  <c r="L985" i="54" s="1"/>
  <c r="E1085" i="54" s="1"/>
  <c r="U985" i="54"/>
  <c r="M985" i="54" s="1"/>
  <c r="F1085" i="54" s="1"/>
  <c r="V985" i="54"/>
  <c r="N985" i="54" s="1"/>
  <c r="G1085" i="54" s="1"/>
  <c r="W985" i="54"/>
  <c r="X985" i="54"/>
  <c r="P985" i="54" s="1"/>
  <c r="I1085" i="54" s="1"/>
  <c r="Y985" i="54"/>
  <c r="Q985" i="54" s="1"/>
  <c r="J1085" i="54" s="1"/>
  <c r="Z985" i="54"/>
  <c r="R985" i="54" s="1"/>
  <c r="K1085" i="54" s="1"/>
  <c r="T986" i="54"/>
  <c r="L986" i="54" s="1"/>
  <c r="E1086" i="54" s="1"/>
  <c r="U986" i="54"/>
  <c r="M986" i="54" s="1"/>
  <c r="F1086" i="54" s="1"/>
  <c r="V986" i="54"/>
  <c r="N986" i="54" s="1"/>
  <c r="G1086" i="54" s="1"/>
  <c r="W986" i="54"/>
  <c r="O986" i="54" s="1"/>
  <c r="H1086" i="54" s="1"/>
  <c r="X986" i="54"/>
  <c r="P986" i="54" s="1"/>
  <c r="I1086" i="54" s="1"/>
  <c r="Y986" i="54"/>
  <c r="Z986" i="54"/>
  <c r="R986" i="54" s="1"/>
  <c r="K1086" i="54" s="1"/>
  <c r="T987" i="54"/>
  <c r="L987" i="54" s="1"/>
  <c r="E1087" i="54" s="1"/>
  <c r="U987" i="54"/>
  <c r="M987" i="54" s="1"/>
  <c r="F1087" i="54" s="1"/>
  <c r="V987" i="54"/>
  <c r="N987" i="54" s="1"/>
  <c r="G1087" i="54" s="1"/>
  <c r="W987" i="54"/>
  <c r="O987" i="54" s="1"/>
  <c r="H1087" i="54" s="1"/>
  <c r="X987" i="54"/>
  <c r="P987" i="54" s="1"/>
  <c r="I1087" i="54" s="1"/>
  <c r="Y987" i="54"/>
  <c r="Q987" i="54" s="1"/>
  <c r="J1087" i="54" s="1"/>
  <c r="Z987" i="54"/>
  <c r="R987" i="54" s="1"/>
  <c r="K1087" i="54" s="1"/>
  <c r="T988" i="54"/>
  <c r="L988" i="54" s="1"/>
  <c r="E1088" i="54" s="1"/>
  <c r="U988" i="54"/>
  <c r="M988" i="54" s="1"/>
  <c r="F1088" i="54" s="1"/>
  <c r="V988" i="54"/>
  <c r="N988" i="54" s="1"/>
  <c r="G1088" i="54" s="1"/>
  <c r="W988" i="54"/>
  <c r="O988" i="54" s="1"/>
  <c r="H1088" i="54" s="1"/>
  <c r="X988" i="54"/>
  <c r="P988" i="54" s="1"/>
  <c r="I1088" i="54" s="1"/>
  <c r="Y988" i="54"/>
  <c r="Q988" i="54" s="1"/>
  <c r="J1088" i="54" s="1"/>
  <c r="Z988" i="54"/>
  <c r="T989" i="54"/>
  <c r="U989" i="54"/>
  <c r="M989" i="54" s="1"/>
  <c r="F1089" i="54" s="1"/>
  <c r="V989" i="54"/>
  <c r="N989" i="54" s="1"/>
  <c r="G1089" i="54" s="1"/>
  <c r="W989" i="54"/>
  <c r="O989" i="54" s="1"/>
  <c r="H1089" i="54" s="1"/>
  <c r="X989" i="54"/>
  <c r="P989" i="54" s="1"/>
  <c r="I1089" i="54" s="1"/>
  <c r="Y989" i="54"/>
  <c r="Q989" i="54" s="1"/>
  <c r="J1089" i="54" s="1"/>
  <c r="Z989" i="54"/>
  <c r="R989" i="54" s="1"/>
  <c r="K1089" i="54" s="1"/>
  <c r="T990" i="54"/>
  <c r="L990" i="54" s="1"/>
  <c r="E1090" i="54" s="1"/>
  <c r="U990" i="54"/>
  <c r="V990" i="54"/>
  <c r="N990" i="54" s="1"/>
  <c r="G1090" i="54" s="1"/>
  <c r="W990" i="54"/>
  <c r="O990" i="54" s="1"/>
  <c r="H1090" i="54" s="1"/>
  <c r="X990" i="54"/>
  <c r="P990" i="54" s="1"/>
  <c r="I1090" i="54" s="1"/>
  <c r="Y990" i="54"/>
  <c r="Q990" i="54" s="1"/>
  <c r="J1090" i="54" s="1"/>
  <c r="Z990" i="54"/>
  <c r="R990" i="54" s="1"/>
  <c r="K1090" i="54" s="1"/>
  <c r="T991" i="54"/>
  <c r="L991" i="54" s="1"/>
  <c r="E1091" i="54" s="1"/>
  <c r="U991" i="54"/>
  <c r="M991" i="54" s="1"/>
  <c r="F1091" i="54" s="1"/>
  <c r="V991" i="54"/>
  <c r="W991" i="54"/>
  <c r="X991" i="54"/>
  <c r="P991" i="54" s="1"/>
  <c r="I1091" i="54" s="1"/>
  <c r="Y991" i="54"/>
  <c r="Q991" i="54" s="1"/>
  <c r="J1091" i="54" s="1"/>
  <c r="Z991" i="54"/>
  <c r="R991" i="54" s="1"/>
  <c r="K1091" i="54" s="1"/>
  <c r="T992" i="54"/>
  <c r="L992" i="54" s="1"/>
  <c r="E1092" i="54" s="1"/>
  <c r="U992" i="54"/>
  <c r="M992" i="54" s="1"/>
  <c r="F1092" i="54" s="1"/>
  <c r="V992" i="54"/>
  <c r="N992" i="54" s="1"/>
  <c r="G1092" i="54" s="1"/>
  <c r="W992" i="54"/>
  <c r="X992" i="54"/>
  <c r="P992" i="54" s="1"/>
  <c r="I1092" i="54" s="1"/>
  <c r="Y992" i="54"/>
  <c r="Q992" i="54" s="1"/>
  <c r="J1092" i="54" s="1"/>
  <c r="Z992" i="54"/>
  <c r="R992" i="54" s="1"/>
  <c r="K1092" i="54" s="1"/>
  <c r="T993" i="54"/>
  <c r="L993" i="54" s="1"/>
  <c r="E1093" i="54" s="1"/>
  <c r="U993" i="54"/>
  <c r="M993" i="54" s="1"/>
  <c r="F1093" i="54" s="1"/>
  <c r="V993" i="54"/>
  <c r="N993" i="54" s="1"/>
  <c r="G1093" i="54" s="1"/>
  <c r="W993" i="54"/>
  <c r="O993" i="54" s="1"/>
  <c r="H1093" i="54" s="1"/>
  <c r="X993" i="54"/>
  <c r="P993" i="54" s="1"/>
  <c r="I1093" i="54" s="1"/>
  <c r="Y993" i="54"/>
  <c r="Q993" i="54" s="1"/>
  <c r="J1093" i="54" s="1"/>
  <c r="Z993" i="54"/>
  <c r="R993" i="54" s="1"/>
  <c r="K1093" i="54" s="1"/>
  <c r="T994" i="54"/>
  <c r="L994" i="54" s="1"/>
  <c r="E1094" i="54" s="1"/>
  <c r="U994" i="54"/>
  <c r="M994" i="54" s="1"/>
  <c r="F1094" i="54" s="1"/>
  <c r="V994" i="54"/>
  <c r="N994" i="54" s="1"/>
  <c r="G1094" i="54" s="1"/>
  <c r="W994" i="54"/>
  <c r="O994" i="54" s="1"/>
  <c r="H1094" i="54" s="1"/>
  <c r="X994" i="54"/>
  <c r="Y994" i="54"/>
  <c r="Q994" i="54" s="1"/>
  <c r="J1094" i="54" s="1"/>
  <c r="Z994" i="54"/>
  <c r="R994" i="54" s="1"/>
  <c r="K1094" i="54" s="1"/>
  <c r="T995" i="54"/>
  <c r="L995" i="54" s="1"/>
  <c r="E1095" i="54" s="1"/>
  <c r="U995" i="54"/>
  <c r="M995" i="54" s="1"/>
  <c r="F1095" i="54" s="1"/>
  <c r="V995" i="54"/>
  <c r="N995" i="54" s="1"/>
  <c r="G1095" i="54" s="1"/>
  <c r="W995" i="54"/>
  <c r="O995" i="54" s="1"/>
  <c r="H1095" i="54" s="1"/>
  <c r="X995" i="54"/>
  <c r="P995" i="54" s="1"/>
  <c r="I1095" i="54" s="1"/>
  <c r="Y995" i="54"/>
  <c r="Q995" i="54" s="1"/>
  <c r="J1095" i="54" s="1"/>
  <c r="Z995" i="54"/>
  <c r="T996" i="54"/>
  <c r="L996" i="54" s="1"/>
  <c r="E1096" i="54" s="1"/>
  <c r="U996" i="54"/>
  <c r="M996" i="54" s="1"/>
  <c r="F1096" i="54" s="1"/>
  <c r="V996" i="54"/>
  <c r="N996" i="54" s="1"/>
  <c r="G1096" i="54" s="1"/>
  <c r="W996" i="54"/>
  <c r="O996" i="54" s="1"/>
  <c r="H1096" i="54" s="1"/>
  <c r="X996" i="54"/>
  <c r="P996" i="54" s="1"/>
  <c r="I1096" i="54" s="1"/>
  <c r="Y996" i="54"/>
  <c r="Q996" i="54" s="1"/>
  <c r="J1096" i="54" s="1"/>
  <c r="Z996" i="54"/>
  <c r="R996" i="54" s="1"/>
  <c r="K1096" i="54" s="1"/>
  <c r="T997" i="54"/>
  <c r="L997" i="54" s="1"/>
  <c r="E1097" i="54" s="1"/>
  <c r="U997" i="54"/>
  <c r="M997" i="54" s="1"/>
  <c r="F1097" i="54" s="1"/>
  <c r="V997" i="54"/>
  <c r="N997" i="54" s="1"/>
  <c r="G1097" i="54" s="1"/>
  <c r="W997" i="54"/>
  <c r="O997" i="54" s="1"/>
  <c r="H1097" i="54" s="1"/>
  <c r="X997" i="54"/>
  <c r="P997" i="54" s="1"/>
  <c r="I1097" i="54" s="1"/>
  <c r="Y997" i="54"/>
  <c r="Q997" i="54" s="1"/>
  <c r="J1097" i="54" s="1"/>
  <c r="Z997" i="54"/>
  <c r="R997" i="54" s="1"/>
  <c r="K1097" i="54" s="1"/>
  <c r="T998" i="54"/>
  <c r="U998" i="54"/>
  <c r="V998" i="54"/>
  <c r="N998" i="54" s="1"/>
  <c r="G1098" i="54" s="1"/>
  <c r="W998" i="54"/>
  <c r="X998" i="54"/>
  <c r="P998" i="54" s="1"/>
  <c r="I1098" i="54" s="1"/>
  <c r="Y998" i="54"/>
  <c r="Q998" i="54" s="1"/>
  <c r="J1098" i="54" s="1"/>
  <c r="Z998" i="54"/>
  <c r="R998" i="54" s="1"/>
  <c r="K1098" i="54" s="1"/>
  <c r="T999" i="54"/>
  <c r="L999" i="54" s="1"/>
  <c r="E1099" i="54" s="1"/>
  <c r="U999" i="54"/>
  <c r="M999" i="54" s="1"/>
  <c r="F1099" i="54" s="1"/>
  <c r="V999" i="54"/>
  <c r="W999" i="54"/>
  <c r="O999" i="54" s="1"/>
  <c r="H1099" i="54" s="1"/>
  <c r="X999" i="54"/>
  <c r="P999" i="54" s="1"/>
  <c r="I1099" i="54" s="1"/>
  <c r="Y999" i="54"/>
  <c r="Q999" i="54" s="1"/>
  <c r="J1099" i="54" s="1"/>
  <c r="Z999" i="54"/>
  <c r="R999" i="54" s="1"/>
  <c r="K1099" i="54" s="1"/>
  <c r="T1000" i="54"/>
  <c r="L1000" i="54" s="1"/>
  <c r="E1100" i="54" s="1"/>
  <c r="U1000" i="54"/>
  <c r="M1000" i="54" s="1"/>
  <c r="F1100" i="54" s="1"/>
  <c r="V1000" i="54"/>
  <c r="N1000" i="54" s="1"/>
  <c r="G1100" i="54" s="1"/>
  <c r="W1000" i="54"/>
  <c r="X1000" i="54"/>
  <c r="Y1000" i="54"/>
  <c r="Z1000" i="54"/>
  <c r="R1000" i="54" s="1"/>
  <c r="K1100" i="54" s="1"/>
  <c r="T1001" i="54"/>
  <c r="L1001" i="54" s="1"/>
  <c r="E1101" i="54" s="1"/>
  <c r="U1001" i="54"/>
  <c r="M1001" i="54" s="1"/>
  <c r="F1101" i="54" s="1"/>
  <c r="V1001" i="54"/>
  <c r="N1001" i="54" s="1"/>
  <c r="G1101" i="54" s="1"/>
  <c r="W1001" i="54"/>
  <c r="O1001" i="54" s="1"/>
  <c r="H1101" i="54" s="1"/>
  <c r="X1001" i="54"/>
  <c r="Y1001" i="54"/>
  <c r="Q1001" i="54" s="1"/>
  <c r="J1101" i="54" s="1"/>
  <c r="Z1001" i="54"/>
  <c r="R1001" i="54" s="1"/>
  <c r="K1101" i="54" s="1"/>
  <c r="T1002" i="54"/>
  <c r="L1002" i="54" s="1"/>
  <c r="E1102" i="54" s="1"/>
  <c r="U1002" i="54"/>
  <c r="M1002" i="54" s="1"/>
  <c r="F1102" i="54" s="1"/>
  <c r="V1002" i="54"/>
  <c r="N1002" i="54" s="1"/>
  <c r="G1102" i="54" s="1"/>
  <c r="W1002" i="54"/>
  <c r="O1002" i="54" s="1"/>
  <c r="H1102" i="54" s="1"/>
  <c r="X1002" i="54"/>
  <c r="P1002" i="54" s="1"/>
  <c r="I1102" i="54" s="1"/>
  <c r="Y1002" i="54"/>
  <c r="Q1002" i="54" s="1"/>
  <c r="J1102" i="54" s="1"/>
  <c r="Z1002" i="54"/>
  <c r="R1002" i="54" s="1"/>
  <c r="K1102" i="54" s="1"/>
  <c r="T1003" i="54"/>
  <c r="L1003" i="54" s="1"/>
  <c r="E1103" i="54" s="1"/>
  <c r="U1003" i="54"/>
  <c r="M1003" i="54" s="1"/>
  <c r="F1103" i="54" s="1"/>
  <c r="V1003" i="54"/>
  <c r="N1003" i="54" s="1"/>
  <c r="G1103" i="54" s="1"/>
  <c r="W1003" i="54"/>
  <c r="O1003" i="54" s="1"/>
  <c r="H1103" i="54" s="1"/>
  <c r="X1003" i="54"/>
  <c r="P1003" i="54" s="1"/>
  <c r="I1103" i="54" s="1"/>
  <c r="Y1003" i="54"/>
  <c r="Z1003" i="54"/>
  <c r="R1003" i="54" s="1"/>
  <c r="K1103" i="54" s="1"/>
  <c r="Z904" i="54"/>
  <c r="R904" i="54" s="1"/>
  <c r="K1004" i="54" s="1"/>
  <c r="Y904" i="54"/>
  <c r="Q904" i="54" s="1"/>
  <c r="J1004" i="54" s="1"/>
  <c r="X904" i="54"/>
  <c r="P904" i="54" s="1"/>
  <c r="I1004" i="54" s="1"/>
  <c r="W904" i="54"/>
  <c r="O904" i="54" s="1"/>
  <c r="H1004" i="54" s="1"/>
  <c r="V904" i="54"/>
  <c r="N904" i="54" s="1"/>
  <c r="G1004" i="54" s="1"/>
  <c r="U904" i="54"/>
  <c r="M904" i="54" s="1"/>
  <c r="F1004" i="54" s="1"/>
  <c r="T904" i="54"/>
  <c r="L904" i="54" s="1"/>
  <c r="E1004" i="54" s="1"/>
  <c r="T805" i="54"/>
  <c r="U805" i="54"/>
  <c r="M805" i="54" s="1"/>
  <c r="F905" i="54" s="1"/>
  <c r="V805" i="54"/>
  <c r="N805" i="54" s="1"/>
  <c r="G905" i="54" s="1"/>
  <c r="W805" i="54"/>
  <c r="O805" i="54" s="1"/>
  <c r="H905" i="54" s="1"/>
  <c r="X805" i="54"/>
  <c r="P805" i="54" s="1"/>
  <c r="I905" i="54" s="1"/>
  <c r="Y805" i="54"/>
  <c r="Q805" i="54" s="1"/>
  <c r="J905" i="54" s="1"/>
  <c r="Z805" i="54"/>
  <c r="R805" i="54" s="1"/>
  <c r="K905" i="54" s="1"/>
  <c r="T806" i="54"/>
  <c r="L806" i="54" s="1"/>
  <c r="E906" i="54" s="1"/>
  <c r="U806" i="54"/>
  <c r="V806" i="54"/>
  <c r="N806" i="54" s="1"/>
  <c r="G906" i="54" s="1"/>
  <c r="W806" i="54"/>
  <c r="O806" i="54" s="1"/>
  <c r="H906" i="54" s="1"/>
  <c r="X806" i="54"/>
  <c r="P806" i="54" s="1"/>
  <c r="I906" i="54" s="1"/>
  <c r="Y806" i="54"/>
  <c r="Q806" i="54" s="1"/>
  <c r="J906" i="54" s="1"/>
  <c r="Z806" i="54"/>
  <c r="R806" i="54" s="1"/>
  <c r="K906" i="54" s="1"/>
  <c r="T807" i="54"/>
  <c r="L807" i="54" s="1"/>
  <c r="E907" i="54" s="1"/>
  <c r="U807" i="54"/>
  <c r="M807" i="54" s="1"/>
  <c r="F907" i="54" s="1"/>
  <c r="V807" i="54"/>
  <c r="N807" i="54" s="1"/>
  <c r="G907" i="54" s="1"/>
  <c r="W807" i="54"/>
  <c r="O807" i="54" s="1"/>
  <c r="H907" i="54" s="1"/>
  <c r="X807" i="54"/>
  <c r="P807" i="54" s="1"/>
  <c r="I907" i="54" s="1"/>
  <c r="Y807" i="54"/>
  <c r="Q807" i="54" s="1"/>
  <c r="J907" i="54" s="1"/>
  <c r="Z807" i="54"/>
  <c r="R807" i="54" s="1"/>
  <c r="K907" i="54" s="1"/>
  <c r="T808" i="54"/>
  <c r="L808" i="54" s="1"/>
  <c r="E908" i="54" s="1"/>
  <c r="U808" i="54"/>
  <c r="M808" i="54" s="1"/>
  <c r="F908" i="54" s="1"/>
  <c r="V808" i="54"/>
  <c r="W808" i="54"/>
  <c r="O808" i="54" s="1"/>
  <c r="H908" i="54" s="1"/>
  <c r="X808" i="54"/>
  <c r="Y808" i="54"/>
  <c r="Q808" i="54" s="1"/>
  <c r="J908" i="54" s="1"/>
  <c r="Z808" i="54"/>
  <c r="R808" i="54" s="1"/>
  <c r="K908" i="54" s="1"/>
  <c r="T809" i="54"/>
  <c r="L809" i="54" s="1"/>
  <c r="E909" i="54" s="1"/>
  <c r="U809" i="54"/>
  <c r="M809" i="54" s="1"/>
  <c r="F909" i="54" s="1"/>
  <c r="V809" i="54"/>
  <c r="N809" i="54" s="1"/>
  <c r="G909" i="54" s="1"/>
  <c r="W809" i="54"/>
  <c r="O809" i="54" s="1"/>
  <c r="H909" i="54" s="1"/>
  <c r="X809" i="54"/>
  <c r="Y809" i="54"/>
  <c r="Q809" i="54" s="1"/>
  <c r="J909" i="54" s="1"/>
  <c r="Z809" i="54"/>
  <c r="R809" i="54" s="1"/>
  <c r="K909" i="54" s="1"/>
  <c r="T810" i="54"/>
  <c r="L810" i="54" s="1"/>
  <c r="E910" i="54" s="1"/>
  <c r="U810" i="54"/>
  <c r="M810" i="54" s="1"/>
  <c r="F910" i="54" s="1"/>
  <c r="V810" i="54"/>
  <c r="N810" i="54" s="1"/>
  <c r="G910" i="54" s="1"/>
  <c r="W810" i="54"/>
  <c r="O810" i="54" s="1"/>
  <c r="H910" i="54" s="1"/>
  <c r="X810" i="54"/>
  <c r="P810" i="54" s="1"/>
  <c r="I910" i="54" s="1"/>
  <c r="Y810" i="54"/>
  <c r="Q810" i="54" s="1"/>
  <c r="J910" i="54" s="1"/>
  <c r="Z810" i="54"/>
  <c r="R810" i="54" s="1"/>
  <c r="K910" i="54" s="1"/>
  <c r="T811" i="54"/>
  <c r="L811" i="54" s="1"/>
  <c r="E911" i="54" s="1"/>
  <c r="U811" i="54"/>
  <c r="M811" i="54" s="1"/>
  <c r="F911" i="54" s="1"/>
  <c r="V811" i="54"/>
  <c r="N811" i="54" s="1"/>
  <c r="G911" i="54" s="1"/>
  <c r="W811" i="54"/>
  <c r="O811" i="54" s="1"/>
  <c r="H911" i="54" s="1"/>
  <c r="X811" i="54"/>
  <c r="P811" i="54" s="1"/>
  <c r="I911" i="54" s="1"/>
  <c r="Y811" i="54"/>
  <c r="Q811" i="54" s="1"/>
  <c r="J911" i="54" s="1"/>
  <c r="Z811" i="54"/>
  <c r="R811" i="54" s="1"/>
  <c r="K911" i="54" s="1"/>
  <c r="T812" i="54"/>
  <c r="L812" i="54" s="1"/>
  <c r="E912" i="54" s="1"/>
  <c r="U812" i="54"/>
  <c r="M812" i="54" s="1"/>
  <c r="F912" i="54" s="1"/>
  <c r="V812" i="54"/>
  <c r="N812" i="54" s="1"/>
  <c r="G912" i="54" s="1"/>
  <c r="W812" i="54"/>
  <c r="O812" i="54" s="1"/>
  <c r="H912" i="54" s="1"/>
  <c r="X812" i="54"/>
  <c r="Y812" i="54"/>
  <c r="Q812" i="54" s="1"/>
  <c r="J912" i="54" s="1"/>
  <c r="Z812" i="54"/>
  <c r="R812" i="54" s="1"/>
  <c r="K912" i="54" s="1"/>
  <c r="T813" i="54"/>
  <c r="U813" i="54"/>
  <c r="M813" i="54" s="1"/>
  <c r="F913" i="54" s="1"/>
  <c r="V813" i="54"/>
  <c r="N813" i="54" s="1"/>
  <c r="G913" i="54" s="1"/>
  <c r="W813" i="54"/>
  <c r="O813" i="54" s="1"/>
  <c r="H913" i="54" s="1"/>
  <c r="X813" i="54"/>
  <c r="P813" i="54" s="1"/>
  <c r="I913" i="54" s="1"/>
  <c r="Y813" i="54"/>
  <c r="Q813" i="54" s="1"/>
  <c r="J913" i="54" s="1"/>
  <c r="Z813" i="54"/>
  <c r="R813" i="54" s="1"/>
  <c r="K913" i="54" s="1"/>
  <c r="T814" i="54"/>
  <c r="L814" i="54" s="1"/>
  <c r="E914" i="54" s="1"/>
  <c r="U814" i="54"/>
  <c r="V814" i="54"/>
  <c r="N814" i="54" s="1"/>
  <c r="G914" i="54" s="1"/>
  <c r="W814" i="54"/>
  <c r="O814" i="54" s="1"/>
  <c r="H914" i="54" s="1"/>
  <c r="X814" i="54"/>
  <c r="Y814" i="54"/>
  <c r="Q814" i="54" s="1"/>
  <c r="J914" i="54" s="1"/>
  <c r="Z814" i="54"/>
  <c r="R814" i="54" s="1"/>
  <c r="K914" i="54" s="1"/>
  <c r="T815" i="54"/>
  <c r="L815" i="54" s="1"/>
  <c r="E915" i="54" s="1"/>
  <c r="U815" i="54"/>
  <c r="M815" i="54" s="1"/>
  <c r="F915" i="54" s="1"/>
  <c r="V815" i="54"/>
  <c r="W815" i="54"/>
  <c r="O815" i="54" s="1"/>
  <c r="H915" i="54" s="1"/>
  <c r="X815" i="54"/>
  <c r="P815" i="54" s="1"/>
  <c r="I915" i="54" s="1"/>
  <c r="Y815" i="54"/>
  <c r="Z815" i="54"/>
  <c r="R815" i="54" s="1"/>
  <c r="K915" i="54" s="1"/>
  <c r="T816" i="54"/>
  <c r="L816" i="54" s="1"/>
  <c r="E916" i="54" s="1"/>
  <c r="U816" i="54"/>
  <c r="M816" i="54" s="1"/>
  <c r="F916" i="54" s="1"/>
  <c r="V816" i="54"/>
  <c r="N816" i="54" s="1"/>
  <c r="G916" i="54" s="1"/>
  <c r="W816" i="54"/>
  <c r="O816" i="54" s="1"/>
  <c r="H916" i="54" s="1"/>
  <c r="X816" i="54"/>
  <c r="P816" i="54" s="1"/>
  <c r="I916" i="54" s="1"/>
  <c r="Y816" i="54"/>
  <c r="Q816" i="54" s="1"/>
  <c r="J916" i="54" s="1"/>
  <c r="Z816" i="54"/>
  <c r="T817" i="54"/>
  <c r="L817" i="54" s="1"/>
  <c r="E917" i="54" s="1"/>
  <c r="U817" i="54"/>
  <c r="M817" i="54" s="1"/>
  <c r="F917" i="54" s="1"/>
  <c r="V817" i="54"/>
  <c r="N817" i="54" s="1"/>
  <c r="G917" i="54" s="1"/>
  <c r="W817" i="54"/>
  <c r="O817" i="54" s="1"/>
  <c r="H917" i="54" s="1"/>
  <c r="X817" i="54"/>
  <c r="Y817" i="54"/>
  <c r="Q817" i="54" s="1"/>
  <c r="J917" i="54" s="1"/>
  <c r="Z817" i="54"/>
  <c r="R817" i="54" s="1"/>
  <c r="K917" i="54" s="1"/>
  <c r="T818" i="54"/>
  <c r="L818" i="54" s="1"/>
  <c r="E918" i="54" s="1"/>
  <c r="U818" i="54"/>
  <c r="M818" i="54" s="1"/>
  <c r="F918" i="54" s="1"/>
  <c r="V818" i="54"/>
  <c r="N818" i="54" s="1"/>
  <c r="G918" i="54" s="1"/>
  <c r="W818" i="54"/>
  <c r="O818" i="54" s="1"/>
  <c r="H918" i="54" s="1"/>
  <c r="X818" i="54"/>
  <c r="P818" i="54" s="1"/>
  <c r="I918" i="54" s="1"/>
  <c r="Y818" i="54"/>
  <c r="Z818" i="54"/>
  <c r="R818" i="54" s="1"/>
  <c r="K918" i="54" s="1"/>
  <c r="T819" i="54"/>
  <c r="L819" i="54" s="1"/>
  <c r="E919" i="54" s="1"/>
  <c r="U819" i="54"/>
  <c r="M819" i="54" s="1"/>
  <c r="F919" i="54" s="1"/>
  <c r="V819" i="54"/>
  <c r="N819" i="54" s="1"/>
  <c r="G919" i="54" s="1"/>
  <c r="W819" i="54"/>
  <c r="O819" i="54" s="1"/>
  <c r="H919" i="54" s="1"/>
  <c r="X819" i="54"/>
  <c r="P819" i="54" s="1"/>
  <c r="I919" i="54" s="1"/>
  <c r="Y819" i="54"/>
  <c r="Z819" i="54"/>
  <c r="R819" i="54" s="1"/>
  <c r="K919" i="54" s="1"/>
  <c r="T820" i="54"/>
  <c r="L820" i="54" s="1"/>
  <c r="E920" i="54" s="1"/>
  <c r="U820" i="54"/>
  <c r="M820" i="54" s="1"/>
  <c r="F920" i="54" s="1"/>
  <c r="V820" i="54"/>
  <c r="W820" i="54"/>
  <c r="O820" i="54" s="1"/>
  <c r="H920" i="54" s="1"/>
  <c r="X820" i="54"/>
  <c r="P820" i="54" s="1"/>
  <c r="I920" i="54" s="1"/>
  <c r="Y820" i="54"/>
  <c r="Q820" i="54" s="1"/>
  <c r="J920" i="54" s="1"/>
  <c r="Z820" i="54"/>
  <c r="R820" i="54" s="1"/>
  <c r="K920" i="54" s="1"/>
  <c r="T821" i="54"/>
  <c r="U821" i="54"/>
  <c r="M821" i="54" s="1"/>
  <c r="F921" i="54" s="1"/>
  <c r="V821" i="54"/>
  <c r="N821" i="54" s="1"/>
  <c r="G921" i="54" s="1"/>
  <c r="W821" i="54"/>
  <c r="O821" i="54" s="1"/>
  <c r="H921" i="54" s="1"/>
  <c r="X821" i="54"/>
  <c r="P821" i="54" s="1"/>
  <c r="I921" i="54" s="1"/>
  <c r="Y821" i="54"/>
  <c r="Q821" i="54" s="1"/>
  <c r="J921" i="54" s="1"/>
  <c r="Z821" i="54"/>
  <c r="R821" i="54" s="1"/>
  <c r="K921" i="54" s="1"/>
  <c r="T822" i="54"/>
  <c r="L822" i="54" s="1"/>
  <c r="E922" i="54" s="1"/>
  <c r="U822" i="54"/>
  <c r="M822" i="54" s="1"/>
  <c r="F922" i="54" s="1"/>
  <c r="V822" i="54"/>
  <c r="N822" i="54" s="1"/>
  <c r="G922" i="54" s="1"/>
  <c r="W822" i="54"/>
  <c r="O822" i="54" s="1"/>
  <c r="H922" i="54" s="1"/>
  <c r="X822" i="54"/>
  <c r="P822" i="54" s="1"/>
  <c r="I922" i="54" s="1"/>
  <c r="Y822" i="54"/>
  <c r="Q822" i="54" s="1"/>
  <c r="J922" i="54" s="1"/>
  <c r="Z822" i="54"/>
  <c r="R822" i="54" s="1"/>
  <c r="K922" i="54" s="1"/>
  <c r="T823" i="54"/>
  <c r="L823" i="54" s="1"/>
  <c r="E923" i="54" s="1"/>
  <c r="U823" i="54"/>
  <c r="V823" i="54"/>
  <c r="N823" i="54" s="1"/>
  <c r="G923" i="54" s="1"/>
  <c r="W823" i="54"/>
  <c r="O823" i="54" s="1"/>
  <c r="H923" i="54" s="1"/>
  <c r="X823" i="54"/>
  <c r="P823" i="54" s="1"/>
  <c r="I923" i="54" s="1"/>
  <c r="Y823" i="54"/>
  <c r="Q823" i="54" s="1"/>
  <c r="J923" i="54" s="1"/>
  <c r="Z823" i="54"/>
  <c r="R823" i="54" s="1"/>
  <c r="K923" i="54" s="1"/>
  <c r="T824" i="54"/>
  <c r="L824" i="54" s="1"/>
  <c r="E924" i="54" s="1"/>
  <c r="U824" i="54"/>
  <c r="M824" i="54" s="1"/>
  <c r="F924" i="54" s="1"/>
  <c r="V824" i="54"/>
  <c r="N824" i="54" s="1"/>
  <c r="G924" i="54" s="1"/>
  <c r="W824" i="54"/>
  <c r="X824" i="54"/>
  <c r="P824" i="54" s="1"/>
  <c r="I924" i="54" s="1"/>
  <c r="Y824" i="54"/>
  <c r="Z824" i="54"/>
  <c r="R824" i="54" s="1"/>
  <c r="K924" i="54" s="1"/>
  <c r="T825" i="54"/>
  <c r="L825" i="54" s="1"/>
  <c r="E925" i="54" s="1"/>
  <c r="U825" i="54"/>
  <c r="M825" i="54" s="1"/>
  <c r="F925" i="54" s="1"/>
  <c r="V825" i="54"/>
  <c r="N825" i="54" s="1"/>
  <c r="G925" i="54" s="1"/>
  <c r="W825" i="54"/>
  <c r="O825" i="54" s="1"/>
  <c r="H925" i="54" s="1"/>
  <c r="X825" i="54"/>
  <c r="Y825" i="54"/>
  <c r="Q825" i="54" s="1"/>
  <c r="J925" i="54" s="1"/>
  <c r="Z825" i="54"/>
  <c r="R825" i="54" s="1"/>
  <c r="K925" i="54" s="1"/>
  <c r="T826" i="54"/>
  <c r="L826" i="54" s="1"/>
  <c r="E926" i="54" s="1"/>
  <c r="U826" i="54"/>
  <c r="M826" i="54" s="1"/>
  <c r="F926" i="54" s="1"/>
  <c r="V826" i="54"/>
  <c r="N826" i="54" s="1"/>
  <c r="G926" i="54" s="1"/>
  <c r="W826" i="54"/>
  <c r="O826" i="54" s="1"/>
  <c r="H926" i="54" s="1"/>
  <c r="X826" i="54"/>
  <c r="P826" i="54" s="1"/>
  <c r="I926" i="54" s="1"/>
  <c r="Y826" i="54"/>
  <c r="Z826" i="54"/>
  <c r="T827" i="54"/>
  <c r="U827" i="54"/>
  <c r="M827" i="54" s="1"/>
  <c r="F927" i="54" s="1"/>
  <c r="V827" i="54"/>
  <c r="N827" i="54" s="1"/>
  <c r="G927" i="54" s="1"/>
  <c r="W827" i="54"/>
  <c r="O827" i="54" s="1"/>
  <c r="H927" i="54" s="1"/>
  <c r="X827" i="54"/>
  <c r="P827" i="54" s="1"/>
  <c r="I927" i="54" s="1"/>
  <c r="Y827" i="54"/>
  <c r="Q827" i="54" s="1"/>
  <c r="J927" i="54" s="1"/>
  <c r="Z827" i="54"/>
  <c r="T828" i="54"/>
  <c r="L828" i="54" s="1"/>
  <c r="E928" i="54" s="1"/>
  <c r="U828" i="54"/>
  <c r="M828" i="54" s="1"/>
  <c r="F928" i="54" s="1"/>
  <c r="V828" i="54"/>
  <c r="N828" i="54" s="1"/>
  <c r="G928" i="54" s="1"/>
  <c r="W828" i="54"/>
  <c r="O828" i="54" s="1"/>
  <c r="H928" i="54" s="1"/>
  <c r="X828" i="54"/>
  <c r="P828" i="54" s="1"/>
  <c r="I928" i="54" s="1"/>
  <c r="Y828" i="54"/>
  <c r="Q828" i="54" s="1"/>
  <c r="J928" i="54" s="1"/>
  <c r="Z828" i="54"/>
  <c r="R828" i="54" s="1"/>
  <c r="K928" i="54" s="1"/>
  <c r="T829" i="54"/>
  <c r="L829" i="54" s="1"/>
  <c r="E929" i="54" s="1"/>
  <c r="U829" i="54"/>
  <c r="M829" i="54" s="1"/>
  <c r="F929" i="54" s="1"/>
  <c r="V829" i="54"/>
  <c r="W829" i="54"/>
  <c r="O829" i="54" s="1"/>
  <c r="H929" i="54" s="1"/>
  <c r="X829" i="54"/>
  <c r="P829" i="54" s="1"/>
  <c r="I929" i="54" s="1"/>
  <c r="Y829" i="54"/>
  <c r="Q829" i="54" s="1"/>
  <c r="J929" i="54" s="1"/>
  <c r="Z829" i="54"/>
  <c r="R829" i="54" s="1"/>
  <c r="K929" i="54" s="1"/>
  <c r="T830" i="54"/>
  <c r="L830" i="54" s="1"/>
  <c r="E930" i="54" s="1"/>
  <c r="U830" i="54"/>
  <c r="M830" i="54" s="1"/>
  <c r="F930" i="54" s="1"/>
  <c r="V830" i="54"/>
  <c r="N830" i="54" s="1"/>
  <c r="G930" i="54" s="1"/>
  <c r="W830" i="54"/>
  <c r="O830" i="54" s="1"/>
  <c r="H930" i="54" s="1"/>
  <c r="X830" i="54"/>
  <c r="P830" i="54" s="1"/>
  <c r="I930" i="54" s="1"/>
  <c r="Y830" i="54"/>
  <c r="Q830" i="54" s="1"/>
  <c r="J930" i="54" s="1"/>
  <c r="Z830" i="54"/>
  <c r="R830" i="54" s="1"/>
  <c r="K930" i="54" s="1"/>
  <c r="T831" i="54"/>
  <c r="L831" i="54" s="1"/>
  <c r="E931" i="54" s="1"/>
  <c r="U831" i="54"/>
  <c r="M831" i="54" s="1"/>
  <c r="F931" i="54" s="1"/>
  <c r="V831" i="54"/>
  <c r="W831" i="54"/>
  <c r="O831" i="54" s="1"/>
  <c r="H931" i="54" s="1"/>
  <c r="X831" i="54"/>
  <c r="P831" i="54" s="1"/>
  <c r="I931" i="54" s="1"/>
  <c r="Y831" i="54"/>
  <c r="Q831" i="54" s="1"/>
  <c r="J931" i="54" s="1"/>
  <c r="Z831" i="54"/>
  <c r="R831" i="54" s="1"/>
  <c r="K931" i="54" s="1"/>
  <c r="T832" i="54"/>
  <c r="L832" i="54" s="1"/>
  <c r="E932" i="54" s="1"/>
  <c r="U832" i="54"/>
  <c r="M832" i="54" s="1"/>
  <c r="F932" i="54" s="1"/>
  <c r="V832" i="54"/>
  <c r="W832" i="54"/>
  <c r="O832" i="54" s="1"/>
  <c r="H932" i="54" s="1"/>
  <c r="X832" i="54"/>
  <c r="P832" i="54" s="1"/>
  <c r="I932" i="54" s="1"/>
  <c r="Y832" i="54"/>
  <c r="Q832" i="54" s="1"/>
  <c r="J932" i="54" s="1"/>
  <c r="Z832" i="54"/>
  <c r="R832" i="54" s="1"/>
  <c r="K932" i="54" s="1"/>
  <c r="T833" i="54"/>
  <c r="L833" i="54" s="1"/>
  <c r="E933" i="54" s="1"/>
  <c r="U833" i="54"/>
  <c r="M833" i="54" s="1"/>
  <c r="F933" i="54" s="1"/>
  <c r="V833" i="54"/>
  <c r="N833" i="54" s="1"/>
  <c r="G933" i="54" s="1"/>
  <c r="W833" i="54"/>
  <c r="X833" i="54"/>
  <c r="Y833" i="54"/>
  <c r="Q833" i="54" s="1"/>
  <c r="J933" i="54" s="1"/>
  <c r="Z833" i="54"/>
  <c r="R833" i="54" s="1"/>
  <c r="K933" i="54" s="1"/>
  <c r="T834" i="54"/>
  <c r="L834" i="54" s="1"/>
  <c r="E934" i="54" s="1"/>
  <c r="U834" i="54"/>
  <c r="M834" i="54" s="1"/>
  <c r="F934" i="54" s="1"/>
  <c r="V834" i="54"/>
  <c r="N834" i="54" s="1"/>
  <c r="G934" i="54" s="1"/>
  <c r="W834" i="54"/>
  <c r="O834" i="54" s="1"/>
  <c r="H934" i="54" s="1"/>
  <c r="X834" i="54"/>
  <c r="Y834" i="54"/>
  <c r="Z834" i="54"/>
  <c r="R834" i="54" s="1"/>
  <c r="K934" i="54" s="1"/>
  <c r="T835" i="54"/>
  <c r="L835" i="54" s="1"/>
  <c r="E935" i="54" s="1"/>
  <c r="U835" i="54"/>
  <c r="M835" i="54" s="1"/>
  <c r="F935" i="54" s="1"/>
  <c r="V835" i="54"/>
  <c r="N835" i="54" s="1"/>
  <c r="G935" i="54" s="1"/>
  <c r="W835" i="54"/>
  <c r="O835" i="54" s="1"/>
  <c r="H935" i="54" s="1"/>
  <c r="X835" i="54"/>
  <c r="P835" i="54" s="1"/>
  <c r="I935" i="54" s="1"/>
  <c r="Y835" i="54"/>
  <c r="Q835" i="54" s="1"/>
  <c r="J935" i="54" s="1"/>
  <c r="Z835" i="54"/>
  <c r="T836" i="54"/>
  <c r="U836" i="54"/>
  <c r="M836" i="54" s="1"/>
  <c r="F936" i="54" s="1"/>
  <c r="V836" i="54"/>
  <c r="N836" i="54" s="1"/>
  <c r="G936" i="54" s="1"/>
  <c r="W836" i="54"/>
  <c r="O836" i="54" s="1"/>
  <c r="H936" i="54" s="1"/>
  <c r="X836" i="54"/>
  <c r="P836" i="54" s="1"/>
  <c r="I936" i="54" s="1"/>
  <c r="Y836" i="54"/>
  <c r="Q836" i="54" s="1"/>
  <c r="J936" i="54" s="1"/>
  <c r="Z836" i="54"/>
  <c r="R836" i="54" s="1"/>
  <c r="K936" i="54" s="1"/>
  <c r="T837" i="54"/>
  <c r="U837" i="54"/>
  <c r="M837" i="54" s="1"/>
  <c r="F937" i="54" s="1"/>
  <c r="V837" i="54"/>
  <c r="W837" i="54"/>
  <c r="O837" i="54" s="1"/>
  <c r="H937" i="54" s="1"/>
  <c r="X837" i="54"/>
  <c r="P837" i="54" s="1"/>
  <c r="I937" i="54" s="1"/>
  <c r="Y837" i="54"/>
  <c r="Q837" i="54" s="1"/>
  <c r="J937" i="54" s="1"/>
  <c r="Z837" i="54"/>
  <c r="R837" i="54" s="1"/>
  <c r="K937" i="54" s="1"/>
  <c r="T838" i="54"/>
  <c r="L838" i="54" s="1"/>
  <c r="E938" i="54" s="1"/>
  <c r="U838" i="54"/>
  <c r="M838" i="54" s="1"/>
  <c r="F938" i="54" s="1"/>
  <c r="V838" i="54"/>
  <c r="N838" i="54" s="1"/>
  <c r="G938" i="54" s="1"/>
  <c r="W838" i="54"/>
  <c r="O838" i="54" s="1"/>
  <c r="H938" i="54" s="1"/>
  <c r="X838" i="54"/>
  <c r="P838" i="54" s="1"/>
  <c r="I938" i="54" s="1"/>
  <c r="Y838" i="54"/>
  <c r="Q838" i="54" s="1"/>
  <c r="J938" i="54" s="1"/>
  <c r="Z838" i="54"/>
  <c r="T839" i="54"/>
  <c r="L839" i="54" s="1"/>
  <c r="E939" i="54" s="1"/>
  <c r="U839" i="54"/>
  <c r="V839" i="54"/>
  <c r="N839" i="54" s="1"/>
  <c r="G939" i="54" s="1"/>
  <c r="W839" i="54"/>
  <c r="O839" i="54" s="1"/>
  <c r="H939" i="54" s="1"/>
  <c r="X839" i="54"/>
  <c r="P839" i="54" s="1"/>
  <c r="I939" i="54" s="1"/>
  <c r="Y839" i="54"/>
  <c r="Q839" i="54" s="1"/>
  <c r="J939" i="54" s="1"/>
  <c r="Z839" i="54"/>
  <c r="R839" i="54" s="1"/>
  <c r="K939" i="54" s="1"/>
  <c r="T840" i="54"/>
  <c r="L840" i="54" s="1"/>
  <c r="E940" i="54" s="1"/>
  <c r="U840" i="54"/>
  <c r="M840" i="54" s="1"/>
  <c r="F940" i="54" s="1"/>
  <c r="V840" i="54"/>
  <c r="N840" i="54" s="1"/>
  <c r="G940" i="54" s="1"/>
  <c r="W840" i="54"/>
  <c r="X840" i="54"/>
  <c r="P840" i="54" s="1"/>
  <c r="I940" i="54" s="1"/>
  <c r="Y840" i="54"/>
  <c r="Q840" i="54" s="1"/>
  <c r="J940" i="54" s="1"/>
  <c r="Z840" i="54"/>
  <c r="R840" i="54" s="1"/>
  <c r="K940" i="54" s="1"/>
  <c r="T841" i="54"/>
  <c r="L841" i="54" s="1"/>
  <c r="E941" i="54" s="1"/>
  <c r="U841" i="54"/>
  <c r="M841" i="54" s="1"/>
  <c r="F941" i="54" s="1"/>
  <c r="V841" i="54"/>
  <c r="N841" i="54" s="1"/>
  <c r="G941" i="54" s="1"/>
  <c r="W841" i="54"/>
  <c r="O841" i="54" s="1"/>
  <c r="H941" i="54" s="1"/>
  <c r="X841" i="54"/>
  <c r="P841" i="54" s="1"/>
  <c r="I941" i="54" s="1"/>
  <c r="Y841" i="54"/>
  <c r="Q841" i="54" s="1"/>
  <c r="J941" i="54" s="1"/>
  <c r="Z841" i="54"/>
  <c r="R841" i="54" s="1"/>
  <c r="K941" i="54" s="1"/>
  <c r="T842" i="54"/>
  <c r="L842" i="54" s="1"/>
  <c r="E942" i="54" s="1"/>
  <c r="U842" i="54"/>
  <c r="M842" i="54" s="1"/>
  <c r="F942" i="54" s="1"/>
  <c r="V842" i="54"/>
  <c r="N842" i="54" s="1"/>
  <c r="G942" i="54" s="1"/>
  <c r="W842" i="54"/>
  <c r="O842" i="54" s="1"/>
  <c r="H942" i="54" s="1"/>
  <c r="X842" i="54"/>
  <c r="Y842" i="54"/>
  <c r="Z842" i="54"/>
  <c r="R842" i="54" s="1"/>
  <c r="K942" i="54" s="1"/>
  <c r="T843" i="54"/>
  <c r="L843" i="54" s="1"/>
  <c r="E943" i="54" s="1"/>
  <c r="U843" i="54"/>
  <c r="M843" i="54" s="1"/>
  <c r="F943" i="54" s="1"/>
  <c r="V843" i="54"/>
  <c r="N843" i="54" s="1"/>
  <c r="G943" i="54" s="1"/>
  <c r="W843" i="54"/>
  <c r="O843" i="54" s="1"/>
  <c r="H943" i="54" s="1"/>
  <c r="X843" i="54"/>
  <c r="P843" i="54" s="1"/>
  <c r="I943" i="54" s="1"/>
  <c r="Y843" i="54"/>
  <c r="Q843" i="54" s="1"/>
  <c r="J943" i="54" s="1"/>
  <c r="Z843" i="54"/>
  <c r="T844" i="54"/>
  <c r="L844" i="54" s="1"/>
  <c r="E944" i="54" s="1"/>
  <c r="U844" i="54"/>
  <c r="M844" i="54" s="1"/>
  <c r="F944" i="54" s="1"/>
  <c r="V844" i="54"/>
  <c r="N844" i="54" s="1"/>
  <c r="G944" i="54" s="1"/>
  <c r="W844" i="54"/>
  <c r="O844" i="54" s="1"/>
  <c r="H944" i="54" s="1"/>
  <c r="X844" i="54"/>
  <c r="P844" i="54" s="1"/>
  <c r="I944" i="54" s="1"/>
  <c r="Y844" i="54"/>
  <c r="Q844" i="54" s="1"/>
  <c r="J944" i="54" s="1"/>
  <c r="Z844" i="54"/>
  <c r="R844" i="54" s="1"/>
  <c r="K944" i="54" s="1"/>
  <c r="T845" i="54"/>
  <c r="U845" i="54"/>
  <c r="V845" i="54"/>
  <c r="N845" i="54" s="1"/>
  <c r="G945" i="54" s="1"/>
  <c r="W845" i="54"/>
  <c r="O845" i="54" s="1"/>
  <c r="H945" i="54" s="1"/>
  <c r="X845" i="54"/>
  <c r="P845" i="54" s="1"/>
  <c r="I945" i="54" s="1"/>
  <c r="Y845" i="54"/>
  <c r="Q845" i="54" s="1"/>
  <c r="J945" i="54" s="1"/>
  <c r="Z845" i="54"/>
  <c r="R845" i="54" s="1"/>
  <c r="K945" i="54" s="1"/>
  <c r="T846" i="54"/>
  <c r="L846" i="54" s="1"/>
  <c r="E946" i="54" s="1"/>
  <c r="U846" i="54"/>
  <c r="V846" i="54"/>
  <c r="N846" i="54" s="1"/>
  <c r="G946" i="54" s="1"/>
  <c r="W846" i="54"/>
  <c r="O846" i="54" s="1"/>
  <c r="H946" i="54" s="1"/>
  <c r="X846" i="54"/>
  <c r="P846" i="54" s="1"/>
  <c r="I946" i="54" s="1"/>
  <c r="Y846" i="54"/>
  <c r="Q846" i="54" s="1"/>
  <c r="J946" i="54" s="1"/>
  <c r="Z846" i="54"/>
  <c r="R846" i="54" s="1"/>
  <c r="K946" i="54" s="1"/>
  <c r="T847" i="54"/>
  <c r="L847" i="54" s="1"/>
  <c r="E947" i="54" s="1"/>
  <c r="U847" i="54"/>
  <c r="M847" i="54" s="1"/>
  <c r="F947" i="54" s="1"/>
  <c r="V847" i="54"/>
  <c r="N847" i="54" s="1"/>
  <c r="G947" i="54" s="1"/>
  <c r="W847" i="54"/>
  <c r="O847" i="54" s="1"/>
  <c r="H947" i="54" s="1"/>
  <c r="X847" i="54"/>
  <c r="P847" i="54" s="1"/>
  <c r="I947" i="54" s="1"/>
  <c r="Y847" i="54"/>
  <c r="Q847" i="54" s="1"/>
  <c r="J947" i="54" s="1"/>
  <c r="Z847" i="54"/>
  <c r="R847" i="54" s="1"/>
  <c r="K947" i="54" s="1"/>
  <c r="T848" i="54"/>
  <c r="L848" i="54" s="1"/>
  <c r="E948" i="54" s="1"/>
  <c r="U848" i="54"/>
  <c r="M848" i="54" s="1"/>
  <c r="F948" i="54" s="1"/>
  <c r="V848" i="54"/>
  <c r="W848" i="54"/>
  <c r="O848" i="54" s="1"/>
  <c r="H948" i="54" s="1"/>
  <c r="X848" i="54"/>
  <c r="P848" i="54" s="1"/>
  <c r="I948" i="54" s="1"/>
  <c r="Y848" i="54"/>
  <c r="Q848" i="54" s="1"/>
  <c r="J948" i="54" s="1"/>
  <c r="Z848" i="54"/>
  <c r="R848" i="54" s="1"/>
  <c r="K948" i="54" s="1"/>
  <c r="T849" i="54"/>
  <c r="L849" i="54" s="1"/>
  <c r="E949" i="54" s="1"/>
  <c r="U849" i="54"/>
  <c r="M849" i="54" s="1"/>
  <c r="F949" i="54" s="1"/>
  <c r="V849" i="54"/>
  <c r="N849" i="54" s="1"/>
  <c r="G949" i="54" s="1"/>
  <c r="W849" i="54"/>
  <c r="O849" i="54" s="1"/>
  <c r="H949" i="54" s="1"/>
  <c r="X849" i="54"/>
  <c r="Y849" i="54"/>
  <c r="Q849" i="54" s="1"/>
  <c r="J949" i="54" s="1"/>
  <c r="Z849" i="54"/>
  <c r="R849" i="54" s="1"/>
  <c r="K949" i="54" s="1"/>
  <c r="T850" i="54"/>
  <c r="L850" i="54" s="1"/>
  <c r="E950" i="54" s="1"/>
  <c r="U850" i="54"/>
  <c r="M850" i="54" s="1"/>
  <c r="F950" i="54" s="1"/>
  <c r="V850" i="54"/>
  <c r="N850" i="54" s="1"/>
  <c r="G950" i="54" s="1"/>
  <c r="W850" i="54"/>
  <c r="O850" i="54" s="1"/>
  <c r="H950" i="54" s="1"/>
  <c r="X850" i="54"/>
  <c r="P850" i="54" s="1"/>
  <c r="I950" i="54" s="1"/>
  <c r="Y850" i="54"/>
  <c r="Q850" i="54" s="1"/>
  <c r="J950" i="54" s="1"/>
  <c r="Z850" i="54"/>
  <c r="R850" i="54" s="1"/>
  <c r="K950" i="54" s="1"/>
  <c r="T851" i="54"/>
  <c r="L851" i="54" s="1"/>
  <c r="E951" i="54" s="1"/>
  <c r="U851" i="54"/>
  <c r="M851" i="54" s="1"/>
  <c r="F951" i="54" s="1"/>
  <c r="V851" i="54"/>
  <c r="N851" i="54" s="1"/>
  <c r="G951" i="54" s="1"/>
  <c r="W851" i="54"/>
  <c r="O851" i="54" s="1"/>
  <c r="H951" i="54" s="1"/>
  <c r="X851" i="54"/>
  <c r="P851" i="54" s="1"/>
  <c r="I951" i="54" s="1"/>
  <c r="Y851" i="54"/>
  <c r="Z851" i="54"/>
  <c r="T852" i="54"/>
  <c r="L852" i="54" s="1"/>
  <c r="E952" i="54" s="1"/>
  <c r="U852" i="54"/>
  <c r="V852" i="54"/>
  <c r="N852" i="54" s="1"/>
  <c r="G952" i="54" s="1"/>
  <c r="W852" i="54"/>
  <c r="O852" i="54" s="1"/>
  <c r="H952" i="54" s="1"/>
  <c r="X852" i="54"/>
  <c r="P852" i="54" s="1"/>
  <c r="I952" i="54" s="1"/>
  <c r="Y852" i="54"/>
  <c r="Q852" i="54" s="1"/>
  <c r="J952" i="54" s="1"/>
  <c r="Z852" i="54"/>
  <c r="R852" i="54" s="1"/>
  <c r="K952" i="54" s="1"/>
  <c r="T853" i="54"/>
  <c r="U853" i="54"/>
  <c r="M853" i="54" s="1"/>
  <c r="F953" i="54" s="1"/>
  <c r="V853" i="54"/>
  <c r="N853" i="54" s="1"/>
  <c r="G953" i="54" s="1"/>
  <c r="W853" i="54"/>
  <c r="O853" i="54" s="1"/>
  <c r="H953" i="54" s="1"/>
  <c r="X853" i="54"/>
  <c r="P853" i="54" s="1"/>
  <c r="I953" i="54" s="1"/>
  <c r="Y853" i="54"/>
  <c r="Q853" i="54" s="1"/>
  <c r="J953" i="54" s="1"/>
  <c r="Z853" i="54"/>
  <c r="R853" i="54" s="1"/>
  <c r="K953" i="54" s="1"/>
  <c r="T854" i="54"/>
  <c r="L854" i="54" s="1"/>
  <c r="E954" i="54" s="1"/>
  <c r="U854" i="54"/>
  <c r="V854" i="54"/>
  <c r="W854" i="54"/>
  <c r="X854" i="54"/>
  <c r="P854" i="54" s="1"/>
  <c r="I954" i="54" s="1"/>
  <c r="Y854" i="54"/>
  <c r="Q854" i="54" s="1"/>
  <c r="J954" i="54" s="1"/>
  <c r="Z854" i="54"/>
  <c r="R854" i="54" s="1"/>
  <c r="K954" i="54" s="1"/>
  <c r="T855" i="54"/>
  <c r="L855" i="54" s="1"/>
  <c r="E955" i="54" s="1"/>
  <c r="U855" i="54"/>
  <c r="M855" i="54" s="1"/>
  <c r="F955" i="54" s="1"/>
  <c r="V855" i="54"/>
  <c r="W855" i="54"/>
  <c r="O855" i="54" s="1"/>
  <c r="H955" i="54" s="1"/>
  <c r="X855" i="54"/>
  <c r="P855" i="54" s="1"/>
  <c r="I955" i="54" s="1"/>
  <c r="Y855" i="54"/>
  <c r="Q855" i="54" s="1"/>
  <c r="J955" i="54" s="1"/>
  <c r="Z855" i="54"/>
  <c r="R855" i="54" s="1"/>
  <c r="K955" i="54" s="1"/>
  <c r="T856" i="54"/>
  <c r="L856" i="54" s="1"/>
  <c r="E956" i="54" s="1"/>
  <c r="U856" i="54"/>
  <c r="M856" i="54" s="1"/>
  <c r="F956" i="54" s="1"/>
  <c r="V856" i="54"/>
  <c r="N856" i="54" s="1"/>
  <c r="G956" i="54" s="1"/>
  <c r="W856" i="54"/>
  <c r="O856" i="54" s="1"/>
  <c r="H956" i="54" s="1"/>
  <c r="X856" i="54"/>
  <c r="P856" i="54" s="1"/>
  <c r="I956" i="54" s="1"/>
  <c r="Y856" i="54"/>
  <c r="Q856" i="54" s="1"/>
  <c r="J956" i="54" s="1"/>
  <c r="Z856" i="54"/>
  <c r="R856" i="54" s="1"/>
  <c r="K956" i="54" s="1"/>
  <c r="T857" i="54"/>
  <c r="L857" i="54" s="1"/>
  <c r="E957" i="54" s="1"/>
  <c r="U857" i="54"/>
  <c r="M857" i="54" s="1"/>
  <c r="F957" i="54" s="1"/>
  <c r="V857" i="54"/>
  <c r="N857" i="54" s="1"/>
  <c r="G957" i="54" s="1"/>
  <c r="W857" i="54"/>
  <c r="X857" i="54"/>
  <c r="P857" i="54" s="1"/>
  <c r="I957" i="54" s="1"/>
  <c r="Y857" i="54"/>
  <c r="Q857" i="54" s="1"/>
  <c r="J957" i="54" s="1"/>
  <c r="Z857" i="54"/>
  <c r="R857" i="54" s="1"/>
  <c r="K957" i="54" s="1"/>
  <c r="T858" i="54"/>
  <c r="L858" i="54" s="1"/>
  <c r="E958" i="54" s="1"/>
  <c r="U858" i="54"/>
  <c r="M858" i="54" s="1"/>
  <c r="F958" i="54" s="1"/>
  <c r="V858" i="54"/>
  <c r="N858" i="54" s="1"/>
  <c r="G958" i="54" s="1"/>
  <c r="W858" i="54"/>
  <c r="O858" i="54" s="1"/>
  <c r="H958" i="54" s="1"/>
  <c r="X858" i="54"/>
  <c r="P858" i="54" s="1"/>
  <c r="I958" i="54" s="1"/>
  <c r="Y858" i="54"/>
  <c r="Z858" i="54"/>
  <c r="R858" i="54" s="1"/>
  <c r="K958" i="54" s="1"/>
  <c r="T859" i="54"/>
  <c r="L859" i="54" s="1"/>
  <c r="E959" i="54" s="1"/>
  <c r="U859" i="54"/>
  <c r="M859" i="54" s="1"/>
  <c r="F959" i="54" s="1"/>
  <c r="V859" i="54"/>
  <c r="N859" i="54" s="1"/>
  <c r="G959" i="54" s="1"/>
  <c r="W859" i="54"/>
  <c r="O859" i="54" s="1"/>
  <c r="H959" i="54" s="1"/>
  <c r="X859" i="54"/>
  <c r="P859" i="54" s="1"/>
  <c r="I959" i="54" s="1"/>
  <c r="Y859" i="54"/>
  <c r="Q859" i="54" s="1"/>
  <c r="J959" i="54" s="1"/>
  <c r="Z859" i="54"/>
  <c r="R859" i="54" s="1"/>
  <c r="K959" i="54" s="1"/>
  <c r="T860" i="54"/>
  <c r="U860" i="54"/>
  <c r="M860" i="54" s="1"/>
  <c r="F960" i="54" s="1"/>
  <c r="V860" i="54"/>
  <c r="N860" i="54" s="1"/>
  <c r="G960" i="54" s="1"/>
  <c r="W860" i="54"/>
  <c r="O860" i="54" s="1"/>
  <c r="H960" i="54" s="1"/>
  <c r="X860" i="54"/>
  <c r="P860" i="54" s="1"/>
  <c r="I960" i="54" s="1"/>
  <c r="Y860" i="54"/>
  <c r="Q860" i="54" s="1"/>
  <c r="J960" i="54" s="1"/>
  <c r="Z860" i="54"/>
  <c r="T861" i="54"/>
  <c r="U861" i="54"/>
  <c r="M861" i="54" s="1"/>
  <c r="F961" i="54" s="1"/>
  <c r="V861" i="54"/>
  <c r="N861" i="54" s="1"/>
  <c r="G961" i="54" s="1"/>
  <c r="W861" i="54"/>
  <c r="O861" i="54" s="1"/>
  <c r="H961" i="54" s="1"/>
  <c r="X861" i="54"/>
  <c r="P861" i="54" s="1"/>
  <c r="I961" i="54" s="1"/>
  <c r="Y861" i="54"/>
  <c r="Q861" i="54" s="1"/>
  <c r="J961" i="54" s="1"/>
  <c r="Z861" i="54"/>
  <c r="R861" i="54" s="1"/>
  <c r="K961" i="54" s="1"/>
  <c r="T862" i="54"/>
  <c r="L862" i="54" s="1"/>
  <c r="E962" i="54" s="1"/>
  <c r="U862" i="54"/>
  <c r="V862" i="54"/>
  <c r="N862" i="54" s="1"/>
  <c r="G962" i="54" s="1"/>
  <c r="W862" i="54"/>
  <c r="O862" i="54" s="1"/>
  <c r="H962" i="54" s="1"/>
  <c r="X862" i="54"/>
  <c r="P862" i="54" s="1"/>
  <c r="I962" i="54" s="1"/>
  <c r="Y862" i="54"/>
  <c r="Q862" i="54" s="1"/>
  <c r="J962" i="54" s="1"/>
  <c r="Z862" i="54"/>
  <c r="R862" i="54" s="1"/>
  <c r="K962" i="54" s="1"/>
  <c r="T863" i="54"/>
  <c r="L863" i="54" s="1"/>
  <c r="E963" i="54" s="1"/>
  <c r="U863" i="54"/>
  <c r="M863" i="54" s="1"/>
  <c r="F963" i="54" s="1"/>
  <c r="V863" i="54"/>
  <c r="W863" i="54"/>
  <c r="X863" i="54"/>
  <c r="Y863" i="54"/>
  <c r="Q863" i="54" s="1"/>
  <c r="J963" i="54" s="1"/>
  <c r="Z863" i="54"/>
  <c r="R863" i="54" s="1"/>
  <c r="K963" i="54" s="1"/>
  <c r="T864" i="54"/>
  <c r="L864" i="54" s="1"/>
  <c r="E964" i="54" s="1"/>
  <c r="U864" i="54"/>
  <c r="M864" i="54" s="1"/>
  <c r="F964" i="54" s="1"/>
  <c r="V864" i="54"/>
  <c r="N864" i="54" s="1"/>
  <c r="G964" i="54" s="1"/>
  <c r="W864" i="54"/>
  <c r="X864" i="54"/>
  <c r="P864" i="54" s="1"/>
  <c r="I964" i="54" s="1"/>
  <c r="Y864" i="54"/>
  <c r="Q864" i="54" s="1"/>
  <c r="J964" i="54" s="1"/>
  <c r="Z864" i="54"/>
  <c r="R864" i="54" s="1"/>
  <c r="K964" i="54" s="1"/>
  <c r="T865" i="54"/>
  <c r="L865" i="54" s="1"/>
  <c r="E965" i="54" s="1"/>
  <c r="U865" i="54"/>
  <c r="M865" i="54" s="1"/>
  <c r="F965" i="54" s="1"/>
  <c r="V865" i="54"/>
  <c r="N865" i="54" s="1"/>
  <c r="G965" i="54" s="1"/>
  <c r="W865" i="54"/>
  <c r="O865" i="54" s="1"/>
  <c r="H965" i="54" s="1"/>
  <c r="X865" i="54"/>
  <c r="P865" i="54" s="1"/>
  <c r="I965" i="54" s="1"/>
  <c r="Y865" i="54"/>
  <c r="Q865" i="54" s="1"/>
  <c r="J965" i="54" s="1"/>
  <c r="Z865" i="54"/>
  <c r="R865" i="54" s="1"/>
  <c r="K965" i="54" s="1"/>
  <c r="T866" i="54"/>
  <c r="L866" i="54" s="1"/>
  <c r="E966" i="54" s="1"/>
  <c r="U866" i="54"/>
  <c r="M866" i="54" s="1"/>
  <c r="F966" i="54" s="1"/>
  <c r="V866" i="54"/>
  <c r="N866" i="54" s="1"/>
  <c r="G966" i="54" s="1"/>
  <c r="W866" i="54"/>
  <c r="O866" i="54" s="1"/>
  <c r="H966" i="54" s="1"/>
  <c r="X866" i="54"/>
  <c r="Y866" i="54"/>
  <c r="Q866" i="54" s="1"/>
  <c r="J966" i="54" s="1"/>
  <c r="Z866" i="54"/>
  <c r="R866" i="54" s="1"/>
  <c r="K966" i="54" s="1"/>
  <c r="T867" i="54"/>
  <c r="L867" i="54" s="1"/>
  <c r="E967" i="54" s="1"/>
  <c r="U867" i="54"/>
  <c r="M867" i="54" s="1"/>
  <c r="F967" i="54" s="1"/>
  <c r="V867" i="54"/>
  <c r="N867" i="54" s="1"/>
  <c r="G967" i="54" s="1"/>
  <c r="W867" i="54"/>
  <c r="O867" i="54" s="1"/>
  <c r="H967" i="54" s="1"/>
  <c r="X867" i="54"/>
  <c r="P867" i="54" s="1"/>
  <c r="I967" i="54" s="1"/>
  <c r="Y867" i="54"/>
  <c r="Q867" i="54" s="1"/>
  <c r="J967" i="54" s="1"/>
  <c r="Z867" i="54"/>
  <c r="T868" i="54"/>
  <c r="L868" i="54" s="1"/>
  <c r="E968" i="54" s="1"/>
  <c r="U868" i="54"/>
  <c r="M868" i="54" s="1"/>
  <c r="F968" i="54" s="1"/>
  <c r="V868" i="54"/>
  <c r="N868" i="54" s="1"/>
  <c r="G968" i="54" s="1"/>
  <c r="W868" i="54"/>
  <c r="O868" i="54" s="1"/>
  <c r="H968" i="54" s="1"/>
  <c r="X868" i="54"/>
  <c r="P868" i="54" s="1"/>
  <c r="I968" i="54" s="1"/>
  <c r="Y868" i="54"/>
  <c r="Q868" i="54" s="1"/>
  <c r="J968" i="54" s="1"/>
  <c r="Z868" i="54"/>
  <c r="R868" i="54" s="1"/>
  <c r="K968" i="54" s="1"/>
  <c r="T869" i="54"/>
  <c r="L869" i="54" s="1"/>
  <c r="E969" i="54" s="1"/>
  <c r="U869" i="54"/>
  <c r="M869" i="54" s="1"/>
  <c r="F969" i="54" s="1"/>
  <c r="V869" i="54"/>
  <c r="N869" i="54" s="1"/>
  <c r="G969" i="54" s="1"/>
  <c r="W869" i="54"/>
  <c r="O869" i="54" s="1"/>
  <c r="H969" i="54" s="1"/>
  <c r="X869" i="54"/>
  <c r="P869" i="54" s="1"/>
  <c r="I969" i="54" s="1"/>
  <c r="Y869" i="54"/>
  <c r="Q869" i="54" s="1"/>
  <c r="J969" i="54" s="1"/>
  <c r="Z869" i="54"/>
  <c r="R869" i="54" s="1"/>
  <c r="K969" i="54" s="1"/>
  <c r="T870" i="54"/>
  <c r="U870" i="54"/>
  <c r="V870" i="54"/>
  <c r="N870" i="54" s="1"/>
  <c r="G970" i="54" s="1"/>
  <c r="W870" i="54"/>
  <c r="O870" i="54" s="1"/>
  <c r="H970" i="54" s="1"/>
  <c r="X870" i="54"/>
  <c r="P870" i="54" s="1"/>
  <c r="I970" i="54" s="1"/>
  <c r="Y870" i="54"/>
  <c r="Q870" i="54" s="1"/>
  <c r="J970" i="54" s="1"/>
  <c r="Z870" i="54"/>
  <c r="R870" i="54" s="1"/>
  <c r="K970" i="54" s="1"/>
  <c r="T871" i="54"/>
  <c r="L871" i="54" s="1"/>
  <c r="E971" i="54" s="1"/>
  <c r="U871" i="54"/>
  <c r="M871" i="54" s="1"/>
  <c r="F971" i="54" s="1"/>
  <c r="V871" i="54"/>
  <c r="W871" i="54"/>
  <c r="O871" i="54" s="1"/>
  <c r="H971" i="54" s="1"/>
  <c r="X871" i="54"/>
  <c r="P871" i="54" s="1"/>
  <c r="I971" i="54" s="1"/>
  <c r="Y871" i="54"/>
  <c r="Q871" i="54" s="1"/>
  <c r="J971" i="54" s="1"/>
  <c r="Z871" i="54"/>
  <c r="R871" i="54" s="1"/>
  <c r="K971" i="54" s="1"/>
  <c r="T872" i="54"/>
  <c r="L872" i="54" s="1"/>
  <c r="E972" i="54" s="1"/>
  <c r="U872" i="54"/>
  <c r="M872" i="54" s="1"/>
  <c r="F972" i="54" s="1"/>
  <c r="V872" i="54"/>
  <c r="N872" i="54" s="1"/>
  <c r="G972" i="54" s="1"/>
  <c r="W872" i="54"/>
  <c r="X872" i="54"/>
  <c r="P872" i="54" s="1"/>
  <c r="I972" i="54" s="1"/>
  <c r="Y872" i="54"/>
  <c r="Z872" i="54"/>
  <c r="R872" i="54" s="1"/>
  <c r="K972" i="54" s="1"/>
  <c r="T873" i="54"/>
  <c r="L873" i="54" s="1"/>
  <c r="E973" i="54" s="1"/>
  <c r="U873" i="54"/>
  <c r="M873" i="54" s="1"/>
  <c r="F973" i="54" s="1"/>
  <c r="V873" i="54"/>
  <c r="N873" i="54" s="1"/>
  <c r="G973" i="54" s="1"/>
  <c r="W873" i="54"/>
  <c r="O873" i="54" s="1"/>
  <c r="H973" i="54" s="1"/>
  <c r="X873" i="54"/>
  <c r="Y873" i="54"/>
  <c r="Z873" i="54"/>
  <c r="R873" i="54" s="1"/>
  <c r="K973" i="54" s="1"/>
  <c r="T874" i="54"/>
  <c r="L874" i="54" s="1"/>
  <c r="E974" i="54" s="1"/>
  <c r="U874" i="54"/>
  <c r="M874" i="54" s="1"/>
  <c r="F974" i="54" s="1"/>
  <c r="V874" i="54"/>
  <c r="N874" i="54" s="1"/>
  <c r="G974" i="54" s="1"/>
  <c r="W874" i="54"/>
  <c r="O874" i="54" s="1"/>
  <c r="H974" i="54" s="1"/>
  <c r="X874" i="54"/>
  <c r="P874" i="54" s="1"/>
  <c r="I974" i="54" s="1"/>
  <c r="Y874" i="54"/>
  <c r="Q874" i="54" s="1"/>
  <c r="J974" i="54" s="1"/>
  <c r="Z874" i="54"/>
  <c r="R874" i="54" s="1"/>
  <c r="K974" i="54" s="1"/>
  <c r="T875" i="54"/>
  <c r="U875" i="54"/>
  <c r="M875" i="54" s="1"/>
  <c r="F975" i="54" s="1"/>
  <c r="V875" i="54"/>
  <c r="N875" i="54" s="1"/>
  <c r="G975" i="54" s="1"/>
  <c r="W875" i="54"/>
  <c r="O875" i="54" s="1"/>
  <c r="H975" i="54" s="1"/>
  <c r="X875" i="54"/>
  <c r="P875" i="54" s="1"/>
  <c r="I975" i="54" s="1"/>
  <c r="Y875" i="54"/>
  <c r="Q875" i="54" s="1"/>
  <c r="J975" i="54" s="1"/>
  <c r="Z875" i="54"/>
  <c r="R875" i="54" s="1"/>
  <c r="K975" i="54" s="1"/>
  <c r="T876" i="54"/>
  <c r="L876" i="54" s="1"/>
  <c r="E976" i="54" s="1"/>
  <c r="U876" i="54"/>
  <c r="M876" i="54" s="1"/>
  <c r="F976" i="54" s="1"/>
  <c r="V876" i="54"/>
  <c r="N876" i="54" s="1"/>
  <c r="G976" i="54" s="1"/>
  <c r="W876" i="54"/>
  <c r="O876" i="54" s="1"/>
  <c r="H976" i="54" s="1"/>
  <c r="X876" i="54"/>
  <c r="P876" i="54" s="1"/>
  <c r="I976" i="54" s="1"/>
  <c r="Y876" i="54"/>
  <c r="Q876" i="54" s="1"/>
  <c r="J976" i="54" s="1"/>
  <c r="Z876" i="54"/>
  <c r="R876" i="54" s="1"/>
  <c r="K976" i="54" s="1"/>
  <c r="T877" i="54"/>
  <c r="U877" i="54"/>
  <c r="M877" i="54" s="1"/>
  <c r="F977" i="54" s="1"/>
  <c r="V877" i="54"/>
  <c r="N877" i="54" s="1"/>
  <c r="G977" i="54" s="1"/>
  <c r="W877" i="54"/>
  <c r="O877" i="54" s="1"/>
  <c r="H977" i="54" s="1"/>
  <c r="X877" i="54"/>
  <c r="P877" i="54" s="1"/>
  <c r="I977" i="54" s="1"/>
  <c r="Y877" i="54"/>
  <c r="Q877" i="54" s="1"/>
  <c r="J977" i="54" s="1"/>
  <c r="Z877" i="54"/>
  <c r="R877" i="54" s="1"/>
  <c r="K977" i="54" s="1"/>
  <c r="T878" i="54"/>
  <c r="L878" i="54" s="1"/>
  <c r="E978" i="54" s="1"/>
  <c r="U878" i="54"/>
  <c r="M878" i="54" s="1"/>
  <c r="F978" i="54" s="1"/>
  <c r="V878" i="54"/>
  <c r="N878" i="54" s="1"/>
  <c r="G978" i="54" s="1"/>
  <c r="W878" i="54"/>
  <c r="O878" i="54" s="1"/>
  <c r="H978" i="54" s="1"/>
  <c r="X878" i="54"/>
  <c r="P878" i="54" s="1"/>
  <c r="I978" i="54" s="1"/>
  <c r="Y878" i="54"/>
  <c r="Q878" i="54" s="1"/>
  <c r="J978" i="54" s="1"/>
  <c r="Z878" i="54"/>
  <c r="R878" i="54" s="1"/>
  <c r="K978" i="54" s="1"/>
  <c r="T879" i="54"/>
  <c r="L879" i="54" s="1"/>
  <c r="E979" i="54" s="1"/>
  <c r="U879" i="54"/>
  <c r="M879" i="54" s="1"/>
  <c r="F979" i="54" s="1"/>
  <c r="V879" i="54"/>
  <c r="W879" i="54"/>
  <c r="O879" i="54" s="1"/>
  <c r="H979" i="54" s="1"/>
  <c r="X879" i="54"/>
  <c r="Y879" i="54"/>
  <c r="Q879" i="54" s="1"/>
  <c r="J979" i="54" s="1"/>
  <c r="Z879" i="54"/>
  <c r="R879" i="54" s="1"/>
  <c r="K979" i="54" s="1"/>
  <c r="T880" i="54"/>
  <c r="L880" i="54" s="1"/>
  <c r="E980" i="54" s="1"/>
  <c r="U880" i="54"/>
  <c r="M880" i="54" s="1"/>
  <c r="F980" i="54" s="1"/>
  <c r="V880" i="54"/>
  <c r="W880" i="54"/>
  <c r="X880" i="54"/>
  <c r="P880" i="54" s="1"/>
  <c r="I980" i="54" s="1"/>
  <c r="Y880" i="54"/>
  <c r="Q880" i="54" s="1"/>
  <c r="J980" i="54" s="1"/>
  <c r="Z880" i="54"/>
  <c r="R880" i="54" s="1"/>
  <c r="K980" i="54" s="1"/>
  <c r="T881" i="54"/>
  <c r="L881" i="54" s="1"/>
  <c r="E981" i="54" s="1"/>
  <c r="U881" i="54"/>
  <c r="M881" i="54" s="1"/>
  <c r="F981" i="54" s="1"/>
  <c r="V881" i="54"/>
  <c r="N881" i="54" s="1"/>
  <c r="G981" i="54" s="1"/>
  <c r="W881" i="54"/>
  <c r="O881" i="54" s="1"/>
  <c r="H981" i="54" s="1"/>
  <c r="X881" i="54"/>
  <c r="Y881" i="54"/>
  <c r="Q881" i="54" s="1"/>
  <c r="J981" i="54" s="1"/>
  <c r="Z881" i="54"/>
  <c r="T882" i="54"/>
  <c r="L882" i="54" s="1"/>
  <c r="E982" i="54" s="1"/>
  <c r="U882" i="54"/>
  <c r="M882" i="54" s="1"/>
  <c r="F982" i="54" s="1"/>
  <c r="V882" i="54"/>
  <c r="N882" i="54" s="1"/>
  <c r="G982" i="54" s="1"/>
  <c r="W882" i="54"/>
  <c r="O882" i="54" s="1"/>
  <c r="H982" i="54" s="1"/>
  <c r="X882" i="54"/>
  <c r="P882" i="54" s="1"/>
  <c r="I982" i="54" s="1"/>
  <c r="Y882" i="54"/>
  <c r="Z882" i="54"/>
  <c r="T883" i="54"/>
  <c r="L883" i="54" s="1"/>
  <c r="E983" i="54" s="1"/>
  <c r="U883" i="54"/>
  <c r="M883" i="54" s="1"/>
  <c r="F983" i="54" s="1"/>
  <c r="V883" i="54"/>
  <c r="N883" i="54" s="1"/>
  <c r="G983" i="54" s="1"/>
  <c r="W883" i="54"/>
  <c r="O883" i="54" s="1"/>
  <c r="H983" i="54" s="1"/>
  <c r="X883" i="54"/>
  <c r="P883" i="54" s="1"/>
  <c r="I983" i="54" s="1"/>
  <c r="Y883" i="54"/>
  <c r="Q883" i="54" s="1"/>
  <c r="J983" i="54" s="1"/>
  <c r="Z883" i="54"/>
  <c r="R883" i="54" s="1"/>
  <c r="K983" i="54" s="1"/>
  <c r="T884" i="54"/>
  <c r="L884" i="54" s="1"/>
  <c r="E984" i="54" s="1"/>
  <c r="U884" i="54"/>
  <c r="M884" i="54" s="1"/>
  <c r="F984" i="54" s="1"/>
  <c r="V884" i="54"/>
  <c r="N884" i="54" s="1"/>
  <c r="G984" i="54" s="1"/>
  <c r="W884" i="54"/>
  <c r="O884" i="54" s="1"/>
  <c r="H984" i="54" s="1"/>
  <c r="X884" i="54"/>
  <c r="P884" i="54" s="1"/>
  <c r="I984" i="54" s="1"/>
  <c r="Y884" i="54"/>
  <c r="Q884" i="54" s="1"/>
  <c r="J984" i="54" s="1"/>
  <c r="Z884" i="54"/>
  <c r="T885" i="54"/>
  <c r="L885" i="54" s="1"/>
  <c r="E985" i="54" s="1"/>
  <c r="U885" i="54"/>
  <c r="M885" i="54" s="1"/>
  <c r="F985" i="54" s="1"/>
  <c r="V885" i="54"/>
  <c r="N885" i="54" s="1"/>
  <c r="G985" i="54" s="1"/>
  <c r="W885" i="54"/>
  <c r="O885" i="54" s="1"/>
  <c r="H985" i="54" s="1"/>
  <c r="X885" i="54"/>
  <c r="P885" i="54" s="1"/>
  <c r="I985" i="54" s="1"/>
  <c r="Y885" i="54"/>
  <c r="Q885" i="54" s="1"/>
  <c r="J985" i="54" s="1"/>
  <c r="Z885" i="54"/>
  <c r="R885" i="54" s="1"/>
  <c r="K985" i="54" s="1"/>
  <c r="T886" i="54"/>
  <c r="L886" i="54" s="1"/>
  <c r="E986" i="54" s="1"/>
  <c r="U886" i="54"/>
  <c r="V886" i="54"/>
  <c r="N886" i="54" s="1"/>
  <c r="G986" i="54" s="1"/>
  <c r="W886" i="54"/>
  <c r="O886" i="54" s="1"/>
  <c r="H986" i="54" s="1"/>
  <c r="X886" i="54"/>
  <c r="P886" i="54" s="1"/>
  <c r="I986" i="54" s="1"/>
  <c r="Y886" i="54"/>
  <c r="Q886" i="54" s="1"/>
  <c r="J986" i="54" s="1"/>
  <c r="Z886" i="54"/>
  <c r="R886" i="54" s="1"/>
  <c r="K986" i="54" s="1"/>
  <c r="T887" i="54"/>
  <c r="L887" i="54" s="1"/>
  <c r="E987" i="54" s="1"/>
  <c r="U887" i="54"/>
  <c r="V887" i="54"/>
  <c r="N887" i="54" s="1"/>
  <c r="G987" i="54" s="1"/>
  <c r="W887" i="54"/>
  <c r="O887" i="54" s="1"/>
  <c r="H987" i="54" s="1"/>
  <c r="X887" i="54"/>
  <c r="P887" i="54" s="1"/>
  <c r="I987" i="54" s="1"/>
  <c r="Y887" i="54"/>
  <c r="Q887" i="54" s="1"/>
  <c r="J987" i="54" s="1"/>
  <c r="Z887" i="54"/>
  <c r="R887" i="54" s="1"/>
  <c r="K987" i="54" s="1"/>
  <c r="T888" i="54"/>
  <c r="L888" i="54" s="1"/>
  <c r="E988" i="54" s="1"/>
  <c r="U888" i="54"/>
  <c r="M888" i="54" s="1"/>
  <c r="F988" i="54" s="1"/>
  <c r="V888" i="54"/>
  <c r="N888" i="54" s="1"/>
  <c r="G988" i="54" s="1"/>
  <c r="W888" i="54"/>
  <c r="X888" i="54"/>
  <c r="P888" i="54" s="1"/>
  <c r="I988" i="54" s="1"/>
  <c r="Y888" i="54"/>
  <c r="Q888" i="54" s="1"/>
  <c r="J988" i="54" s="1"/>
  <c r="Z888" i="54"/>
  <c r="R888" i="54" s="1"/>
  <c r="K988" i="54" s="1"/>
  <c r="T889" i="54"/>
  <c r="L889" i="54" s="1"/>
  <c r="E989" i="54" s="1"/>
  <c r="U889" i="54"/>
  <c r="M889" i="54" s="1"/>
  <c r="F989" i="54" s="1"/>
  <c r="V889" i="54"/>
  <c r="N889" i="54" s="1"/>
  <c r="G989" i="54" s="1"/>
  <c r="W889" i="54"/>
  <c r="O889" i="54" s="1"/>
  <c r="H989" i="54" s="1"/>
  <c r="X889" i="54"/>
  <c r="Y889" i="54"/>
  <c r="Z889" i="54"/>
  <c r="R889" i="54" s="1"/>
  <c r="K989" i="54" s="1"/>
  <c r="T890" i="54"/>
  <c r="L890" i="54" s="1"/>
  <c r="E990" i="54" s="1"/>
  <c r="U890" i="54"/>
  <c r="M890" i="54" s="1"/>
  <c r="F990" i="54" s="1"/>
  <c r="V890" i="54"/>
  <c r="N890" i="54" s="1"/>
  <c r="G990" i="54" s="1"/>
  <c r="W890" i="54"/>
  <c r="O890" i="54" s="1"/>
  <c r="H990" i="54" s="1"/>
  <c r="X890" i="54"/>
  <c r="P890" i="54" s="1"/>
  <c r="I990" i="54" s="1"/>
  <c r="Y890" i="54"/>
  <c r="Z890" i="54"/>
  <c r="R890" i="54" s="1"/>
  <c r="K990" i="54" s="1"/>
  <c r="T891" i="54"/>
  <c r="L891" i="54" s="1"/>
  <c r="E991" i="54" s="1"/>
  <c r="U891" i="54"/>
  <c r="M891" i="54" s="1"/>
  <c r="F991" i="54" s="1"/>
  <c r="V891" i="54"/>
  <c r="N891" i="54" s="1"/>
  <c r="G991" i="54" s="1"/>
  <c r="W891" i="54"/>
  <c r="O891" i="54" s="1"/>
  <c r="H991" i="54" s="1"/>
  <c r="X891" i="54"/>
  <c r="P891" i="54" s="1"/>
  <c r="I991" i="54" s="1"/>
  <c r="Y891" i="54"/>
  <c r="Q891" i="54" s="1"/>
  <c r="J991" i="54" s="1"/>
  <c r="Z891" i="54"/>
  <c r="T892" i="54"/>
  <c r="L892" i="54" s="1"/>
  <c r="E992" i="54" s="1"/>
  <c r="U892" i="54"/>
  <c r="M892" i="54" s="1"/>
  <c r="F992" i="54" s="1"/>
  <c r="V892" i="54"/>
  <c r="N892" i="54" s="1"/>
  <c r="G992" i="54" s="1"/>
  <c r="W892" i="54"/>
  <c r="O892" i="54" s="1"/>
  <c r="H992" i="54" s="1"/>
  <c r="X892" i="54"/>
  <c r="P892" i="54" s="1"/>
  <c r="I992" i="54" s="1"/>
  <c r="Y892" i="54"/>
  <c r="Q892" i="54" s="1"/>
  <c r="J992" i="54" s="1"/>
  <c r="Z892" i="54"/>
  <c r="R892" i="54" s="1"/>
  <c r="K992" i="54" s="1"/>
  <c r="T893" i="54"/>
  <c r="L893" i="54" s="1"/>
  <c r="E993" i="54" s="1"/>
  <c r="U893" i="54"/>
  <c r="M893" i="54" s="1"/>
  <c r="F993" i="54" s="1"/>
  <c r="V893" i="54"/>
  <c r="N893" i="54" s="1"/>
  <c r="G993" i="54" s="1"/>
  <c r="W893" i="54"/>
  <c r="O893" i="54" s="1"/>
  <c r="H993" i="54" s="1"/>
  <c r="X893" i="54"/>
  <c r="P893" i="54" s="1"/>
  <c r="I993" i="54" s="1"/>
  <c r="Y893" i="54"/>
  <c r="Q893" i="54" s="1"/>
  <c r="J993" i="54" s="1"/>
  <c r="Z893" i="54"/>
  <c r="R893" i="54" s="1"/>
  <c r="K993" i="54" s="1"/>
  <c r="T894" i="54"/>
  <c r="L894" i="54" s="1"/>
  <c r="E994" i="54" s="1"/>
  <c r="U894" i="54"/>
  <c r="M894" i="54" s="1"/>
  <c r="F994" i="54" s="1"/>
  <c r="V894" i="54"/>
  <c r="N894" i="54" s="1"/>
  <c r="G994" i="54" s="1"/>
  <c r="W894" i="54"/>
  <c r="O894" i="54" s="1"/>
  <c r="H994" i="54" s="1"/>
  <c r="X894" i="54"/>
  <c r="P894" i="54" s="1"/>
  <c r="I994" i="54" s="1"/>
  <c r="Y894" i="54"/>
  <c r="Q894" i="54" s="1"/>
  <c r="J994" i="54" s="1"/>
  <c r="Z894" i="54"/>
  <c r="R894" i="54" s="1"/>
  <c r="K994" i="54" s="1"/>
  <c r="T895" i="54"/>
  <c r="L895" i="54" s="1"/>
  <c r="E995" i="54" s="1"/>
  <c r="U895" i="54"/>
  <c r="M895" i="54" s="1"/>
  <c r="F995" i="54" s="1"/>
  <c r="V895" i="54"/>
  <c r="W895" i="54"/>
  <c r="O895" i="54" s="1"/>
  <c r="H995" i="54" s="1"/>
  <c r="X895" i="54"/>
  <c r="P895" i="54" s="1"/>
  <c r="I995" i="54" s="1"/>
  <c r="Y895" i="54"/>
  <c r="Q895" i="54" s="1"/>
  <c r="J995" i="54" s="1"/>
  <c r="Z895" i="54"/>
  <c r="R895" i="54" s="1"/>
  <c r="K995" i="54" s="1"/>
  <c r="T896" i="54"/>
  <c r="L896" i="54" s="1"/>
  <c r="E996" i="54" s="1"/>
  <c r="U896" i="54"/>
  <c r="M896" i="54" s="1"/>
  <c r="F996" i="54" s="1"/>
  <c r="V896" i="54"/>
  <c r="W896" i="54"/>
  <c r="O896" i="54" s="1"/>
  <c r="H996" i="54" s="1"/>
  <c r="X896" i="54"/>
  <c r="P896" i="54" s="1"/>
  <c r="I996" i="54" s="1"/>
  <c r="Y896" i="54"/>
  <c r="Q896" i="54" s="1"/>
  <c r="J996" i="54" s="1"/>
  <c r="Z896" i="54"/>
  <c r="R896" i="54" s="1"/>
  <c r="K996" i="54" s="1"/>
  <c r="T897" i="54"/>
  <c r="L897" i="54" s="1"/>
  <c r="E997" i="54" s="1"/>
  <c r="U897" i="54"/>
  <c r="M897" i="54" s="1"/>
  <c r="F997" i="54" s="1"/>
  <c r="V897" i="54"/>
  <c r="N897" i="54" s="1"/>
  <c r="G997" i="54" s="1"/>
  <c r="W897" i="54"/>
  <c r="O897" i="54" s="1"/>
  <c r="H997" i="54" s="1"/>
  <c r="X897" i="54"/>
  <c r="Y897" i="54"/>
  <c r="Q897" i="54" s="1"/>
  <c r="J997" i="54" s="1"/>
  <c r="Z897" i="54"/>
  <c r="T898" i="54"/>
  <c r="L898" i="54" s="1"/>
  <c r="E998" i="54" s="1"/>
  <c r="U898" i="54"/>
  <c r="M898" i="54" s="1"/>
  <c r="F998" i="54" s="1"/>
  <c r="V898" i="54"/>
  <c r="N898" i="54" s="1"/>
  <c r="G998" i="54" s="1"/>
  <c r="W898" i="54"/>
  <c r="O898" i="54" s="1"/>
  <c r="H998" i="54" s="1"/>
  <c r="X898" i="54"/>
  <c r="P898" i="54" s="1"/>
  <c r="I998" i="54" s="1"/>
  <c r="Y898" i="54"/>
  <c r="Z898" i="54"/>
  <c r="R898" i="54" s="1"/>
  <c r="K998" i="54" s="1"/>
  <c r="T899" i="54"/>
  <c r="L899" i="54" s="1"/>
  <c r="E999" i="54" s="1"/>
  <c r="U899" i="54"/>
  <c r="M899" i="54" s="1"/>
  <c r="F999" i="54" s="1"/>
  <c r="V899" i="54"/>
  <c r="N899" i="54" s="1"/>
  <c r="G999" i="54" s="1"/>
  <c r="W899" i="54"/>
  <c r="O899" i="54" s="1"/>
  <c r="H999" i="54" s="1"/>
  <c r="X899" i="54"/>
  <c r="P899" i="54" s="1"/>
  <c r="I999" i="54" s="1"/>
  <c r="Y899" i="54"/>
  <c r="Q899" i="54" s="1"/>
  <c r="J999" i="54" s="1"/>
  <c r="Z899" i="54"/>
  <c r="T900" i="54"/>
  <c r="U900" i="54"/>
  <c r="V900" i="54"/>
  <c r="N900" i="54" s="1"/>
  <c r="G1000" i="54" s="1"/>
  <c r="W900" i="54"/>
  <c r="O900" i="54" s="1"/>
  <c r="H1000" i="54" s="1"/>
  <c r="X900" i="54"/>
  <c r="P900" i="54" s="1"/>
  <c r="I1000" i="54" s="1"/>
  <c r="Y900" i="54"/>
  <c r="Q900" i="54" s="1"/>
  <c r="J1000" i="54" s="1"/>
  <c r="Z900" i="54"/>
  <c r="R900" i="54" s="1"/>
  <c r="K1000" i="54" s="1"/>
  <c r="T901" i="54"/>
  <c r="U901" i="54"/>
  <c r="M901" i="54" s="1"/>
  <c r="F1001" i="54" s="1"/>
  <c r="V901" i="54"/>
  <c r="N901" i="54" s="1"/>
  <c r="G1001" i="54" s="1"/>
  <c r="W901" i="54"/>
  <c r="O901" i="54" s="1"/>
  <c r="H1001" i="54" s="1"/>
  <c r="X901" i="54"/>
  <c r="P901" i="54" s="1"/>
  <c r="I1001" i="54" s="1"/>
  <c r="Y901" i="54"/>
  <c r="Q901" i="54" s="1"/>
  <c r="J1001" i="54" s="1"/>
  <c r="Z901" i="54"/>
  <c r="R901" i="54" s="1"/>
  <c r="K1001" i="54" s="1"/>
  <c r="T902" i="54"/>
  <c r="L902" i="54" s="1"/>
  <c r="E1002" i="54" s="1"/>
  <c r="U902" i="54"/>
  <c r="M902" i="54" s="1"/>
  <c r="F1002" i="54" s="1"/>
  <c r="V902" i="54"/>
  <c r="N902" i="54" s="1"/>
  <c r="G1002" i="54" s="1"/>
  <c r="W902" i="54"/>
  <c r="X902" i="54"/>
  <c r="P902" i="54" s="1"/>
  <c r="I1002" i="54" s="1"/>
  <c r="Y902" i="54"/>
  <c r="Z902" i="54"/>
  <c r="R902" i="54" s="1"/>
  <c r="K1002" i="54" s="1"/>
  <c r="T903" i="54"/>
  <c r="L903" i="54" s="1"/>
  <c r="E1003" i="54" s="1"/>
  <c r="U903" i="54"/>
  <c r="M903" i="54" s="1"/>
  <c r="F1003" i="54" s="1"/>
  <c r="V903" i="54"/>
  <c r="N903" i="54" s="1"/>
  <c r="G1003" i="54" s="1"/>
  <c r="W903" i="54"/>
  <c r="O903" i="54" s="1"/>
  <c r="H1003" i="54" s="1"/>
  <c r="X903" i="54"/>
  <c r="P903" i="54" s="1"/>
  <c r="I1003" i="54" s="1"/>
  <c r="Y903" i="54"/>
  <c r="Q903" i="54" s="1"/>
  <c r="J1003" i="54" s="1"/>
  <c r="Z903" i="54"/>
  <c r="R903" i="54" s="1"/>
  <c r="K1003" i="54" s="1"/>
  <c r="Z804" i="54"/>
  <c r="R804" i="54" s="1"/>
  <c r="K904" i="54" s="1"/>
  <c r="Y804" i="54"/>
  <c r="Q804" i="54" s="1"/>
  <c r="J904" i="54" s="1"/>
  <c r="X804" i="54"/>
  <c r="P804" i="54" s="1"/>
  <c r="I904" i="54" s="1"/>
  <c r="W804" i="54"/>
  <c r="O804" i="54" s="1"/>
  <c r="H904" i="54" s="1"/>
  <c r="V804" i="54"/>
  <c r="N804" i="54" s="1"/>
  <c r="G904" i="54" s="1"/>
  <c r="U804" i="54"/>
  <c r="M804" i="54" s="1"/>
  <c r="F904" i="54" s="1"/>
  <c r="T804" i="54"/>
  <c r="L804" i="54" s="1"/>
  <c r="E904" i="54" s="1"/>
  <c r="G7" i="53"/>
  <c r="L7" i="53" s="1"/>
  <c r="Q7" i="53" s="1"/>
  <c r="H7" i="53"/>
  <c r="U522" i="54" s="1"/>
  <c r="M522" i="54" s="1"/>
  <c r="F622" i="54" s="1"/>
  <c r="I7" i="53"/>
  <c r="G8" i="53"/>
  <c r="L8" i="53" s="1"/>
  <c r="Q8" i="53" s="1"/>
  <c r="H8" i="53"/>
  <c r="V514" i="54" s="1"/>
  <c r="N514" i="54" s="1"/>
  <c r="G614" i="54" s="1"/>
  <c r="I8" i="53"/>
  <c r="G9" i="53"/>
  <c r="H9" i="53"/>
  <c r="I9" i="53"/>
  <c r="G10" i="53"/>
  <c r="L10" i="53" s="1"/>
  <c r="Q10" i="53" s="1"/>
  <c r="H10" i="53"/>
  <c r="X514" i="54" s="1"/>
  <c r="P514" i="54" s="1"/>
  <c r="I614" i="54" s="1"/>
  <c r="I10" i="53"/>
  <c r="N10" i="53" s="1"/>
  <c r="S10" i="53" s="1"/>
  <c r="G11" i="53"/>
  <c r="L11" i="53" s="1"/>
  <c r="Q11" i="53" s="1"/>
  <c r="H11" i="53"/>
  <c r="I11" i="53"/>
  <c r="G12" i="53"/>
  <c r="L12" i="53" s="1"/>
  <c r="Q12" i="53" s="1"/>
  <c r="H12" i="53"/>
  <c r="Z505" i="54" s="1"/>
  <c r="R505" i="54" s="1"/>
  <c r="K605" i="54" s="1"/>
  <c r="I12" i="53"/>
  <c r="M7" i="53"/>
  <c r="U631" i="54" s="1"/>
  <c r="M631" i="54" s="1"/>
  <c r="F731" i="54" s="1"/>
  <c r="N7" i="53"/>
  <c r="S7" i="53" s="1"/>
  <c r="N8" i="53"/>
  <c r="L9" i="53"/>
  <c r="Q9" i="53" s="1"/>
  <c r="N9" i="53"/>
  <c r="S9" i="53" s="1"/>
  <c r="M10" i="53"/>
  <c r="M11" i="53"/>
  <c r="N11" i="53"/>
  <c r="S11" i="53" s="1"/>
  <c r="M12" i="53"/>
  <c r="R12" i="53" s="1"/>
  <c r="N12" i="53"/>
  <c r="S8" i="53"/>
  <c r="R11" i="53"/>
  <c r="Y714" i="54" s="1"/>
  <c r="Q714" i="54" s="1"/>
  <c r="S12" i="53"/>
  <c r="S6" i="53"/>
  <c r="R6" i="53"/>
  <c r="N6" i="53"/>
  <c r="M6" i="53"/>
  <c r="Y718" i="54"/>
  <c r="Q718" i="54" s="1"/>
  <c r="Y722" i="54"/>
  <c r="Y726" i="54"/>
  <c r="Q726" i="54" s="1"/>
  <c r="Y734" i="54"/>
  <c r="Q734" i="54" s="1"/>
  <c r="Y738" i="54"/>
  <c r="Q738" i="54" s="1"/>
  <c r="Y742" i="54"/>
  <c r="Q742" i="54" s="1"/>
  <c r="Y750" i="54"/>
  <c r="Q750" i="54" s="1"/>
  <c r="Y758" i="54"/>
  <c r="Q758" i="54" s="1"/>
  <c r="Y770" i="54"/>
  <c r="Q770" i="54" s="1"/>
  <c r="Y778" i="54"/>
  <c r="Y786" i="54"/>
  <c r="Q786" i="54" s="1"/>
  <c r="Y790" i="54"/>
  <c r="Q790" i="54" s="1"/>
  <c r="Y798" i="54"/>
  <c r="Q798" i="54" s="1"/>
  <c r="T605" i="54"/>
  <c r="L605" i="54" s="1"/>
  <c r="E705" i="54" s="1"/>
  <c r="Y605" i="54"/>
  <c r="Q605" i="54" s="1"/>
  <c r="J705" i="54" s="1"/>
  <c r="Z605" i="54"/>
  <c r="R605" i="54" s="1"/>
  <c r="K705" i="54" s="1"/>
  <c r="T606" i="54"/>
  <c r="L606" i="54" s="1"/>
  <c r="E706" i="54" s="1"/>
  <c r="T607" i="54"/>
  <c r="L607" i="54" s="1"/>
  <c r="E707" i="54" s="1"/>
  <c r="U607" i="54"/>
  <c r="M607" i="54" s="1"/>
  <c r="F707" i="54" s="1"/>
  <c r="Y607" i="54"/>
  <c r="Q607" i="54" s="1"/>
  <c r="J707" i="54" s="1"/>
  <c r="Z607" i="54"/>
  <c r="R607" i="54" s="1"/>
  <c r="K707" i="54" s="1"/>
  <c r="T608" i="54"/>
  <c r="L608" i="54" s="1"/>
  <c r="E708" i="54" s="1"/>
  <c r="Y608" i="54"/>
  <c r="Q608" i="54" s="1"/>
  <c r="J708" i="54" s="1"/>
  <c r="Z608" i="54"/>
  <c r="R608" i="54" s="1"/>
  <c r="K708" i="54" s="1"/>
  <c r="T609" i="54"/>
  <c r="L609" i="54" s="1"/>
  <c r="E709" i="54" s="1"/>
  <c r="Y609" i="54"/>
  <c r="T610" i="54"/>
  <c r="L610" i="54" s="1"/>
  <c r="E710" i="54" s="1"/>
  <c r="Y610" i="54"/>
  <c r="Q610" i="54" s="1"/>
  <c r="J710" i="54" s="1"/>
  <c r="T611" i="54"/>
  <c r="L611" i="54" s="1"/>
  <c r="E711" i="54" s="1"/>
  <c r="Y611" i="54"/>
  <c r="Q611" i="54" s="1"/>
  <c r="J711" i="54" s="1"/>
  <c r="Z611" i="54"/>
  <c r="R611" i="54" s="1"/>
  <c r="K711" i="54" s="1"/>
  <c r="T612" i="54"/>
  <c r="L612" i="54" s="1"/>
  <c r="E712" i="54" s="1"/>
  <c r="Y612" i="54"/>
  <c r="Q612" i="54" s="1"/>
  <c r="J712" i="54" s="1"/>
  <c r="T613" i="54"/>
  <c r="Y613" i="54"/>
  <c r="T614" i="54"/>
  <c r="L614" i="54" s="1"/>
  <c r="E714" i="54" s="1"/>
  <c r="U614" i="54"/>
  <c r="M614" i="54" s="1"/>
  <c r="F714" i="54" s="1"/>
  <c r="Y614" i="54"/>
  <c r="Q614" i="54" s="1"/>
  <c r="J714" i="54" s="1"/>
  <c r="T615" i="54"/>
  <c r="L615" i="54" s="1"/>
  <c r="E715" i="54" s="1"/>
  <c r="U615" i="54"/>
  <c r="M615" i="54" s="1"/>
  <c r="F715" i="54" s="1"/>
  <c r="Y615" i="54"/>
  <c r="Q615" i="54" s="1"/>
  <c r="J715" i="54" s="1"/>
  <c r="T616" i="54"/>
  <c r="L616" i="54" s="1"/>
  <c r="E716" i="54" s="1"/>
  <c r="U616" i="54"/>
  <c r="M616" i="54" s="1"/>
  <c r="F716" i="54" s="1"/>
  <c r="Z616" i="54"/>
  <c r="R616" i="54" s="1"/>
  <c r="K716" i="54" s="1"/>
  <c r="T617" i="54"/>
  <c r="L617" i="54" s="1"/>
  <c r="E717" i="54" s="1"/>
  <c r="Y617" i="54"/>
  <c r="Q617" i="54" s="1"/>
  <c r="J717" i="54" s="1"/>
  <c r="Z617" i="54"/>
  <c r="R617" i="54" s="1"/>
  <c r="K717" i="54" s="1"/>
  <c r="T618" i="54"/>
  <c r="L618" i="54" s="1"/>
  <c r="E718" i="54" s="1"/>
  <c r="Y618" i="54"/>
  <c r="Q618" i="54" s="1"/>
  <c r="J718" i="54" s="1"/>
  <c r="T619" i="54"/>
  <c r="L619" i="54" s="1"/>
  <c r="E719" i="54" s="1"/>
  <c r="Y619" i="54"/>
  <c r="Q619" i="54" s="1"/>
  <c r="J719" i="54" s="1"/>
  <c r="T620" i="54"/>
  <c r="L620" i="54" s="1"/>
  <c r="E720" i="54" s="1"/>
  <c r="Y620" i="54"/>
  <c r="Q620" i="54" s="1"/>
  <c r="J720" i="54" s="1"/>
  <c r="Z620" i="54"/>
  <c r="R620" i="54" s="1"/>
  <c r="K720" i="54" s="1"/>
  <c r="T621" i="54"/>
  <c r="L621" i="54" s="1"/>
  <c r="E721" i="54" s="1"/>
  <c r="Y621" i="54"/>
  <c r="Q621" i="54" s="1"/>
  <c r="J721" i="54" s="1"/>
  <c r="Z621" i="54"/>
  <c r="R621" i="54" s="1"/>
  <c r="K721" i="54" s="1"/>
  <c r="T622" i="54"/>
  <c r="L622" i="54" s="1"/>
  <c r="E722" i="54" s="1"/>
  <c r="U622" i="54"/>
  <c r="M622" i="54" s="1"/>
  <c r="F722" i="54" s="1"/>
  <c r="Y622" i="54"/>
  <c r="Q622" i="54" s="1"/>
  <c r="J722" i="54" s="1"/>
  <c r="Z622" i="54"/>
  <c r="R622" i="54" s="1"/>
  <c r="K722" i="54" s="1"/>
  <c r="T623" i="54"/>
  <c r="L623" i="54" s="1"/>
  <c r="E723" i="54" s="1"/>
  <c r="Y623" i="54"/>
  <c r="Q623" i="54" s="1"/>
  <c r="J723" i="54" s="1"/>
  <c r="Z623" i="54"/>
  <c r="R623" i="54" s="1"/>
  <c r="K723" i="54" s="1"/>
  <c r="T624" i="54"/>
  <c r="L624" i="54" s="1"/>
  <c r="E724" i="54" s="1"/>
  <c r="U624" i="54"/>
  <c r="Y624" i="54"/>
  <c r="Q624" i="54" s="1"/>
  <c r="J724" i="54" s="1"/>
  <c r="T625" i="54"/>
  <c r="L625" i="54" s="1"/>
  <c r="E725" i="54" s="1"/>
  <c r="Y625" i="54"/>
  <c r="Q625" i="54" s="1"/>
  <c r="J725" i="54" s="1"/>
  <c r="T626" i="54"/>
  <c r="L626" i="54" s="1"/>
  <c r="E726" i="54" s="1"/>
  <c r="U626" i="54"/>
  <c r="M626" i="54" s="1"/>
  <c r="F726" i="54" s="1"/>
  <c r="Y626" i="54"/>
  <c r="Q626" i="54" s="1"/>
  <c r="J726" i="54" s="1"/>
  <c r="T627" i="54"/>
  <c r="L627" i="54" s="1"/>
  <c r="E727" i="54" s="1"/>
  <c r="U627" i="54"/>
  <c r="M627" i="54" s="1"/>
  <c r="F727" i="54" s="1"/>
  <c r="Y627" i="54"/>
  <c r="Q627" i="54" s="1"/>
  <c r="J727" i="54" s="1"/>
  <c r="T628" i="54"/>
  <c r="L628" i="54" s="1"/>
  <c r="E728" i="54" s="1"/>
  <c r="Y628" i="54"/>
  <c r="Q628" i="54" s="1"/>
  <c r="J728" i="54" s="1"/>
  <c r="T629" i="54"/>
  <c r="L629" i="54" s="1"/>
  <c r="E729" i="54" s="1"/>
  <c r="Z629" i="54"/>
  <c r="R629" i="54" s="1"/>
  <c r="K729" i="54" s="1"/>
  <c r="T630" i="54"/>
  <c r="L630" i="54" s="1"/>
  <c r="E730" i="54" s="1"/>
  <c r="Y630" i="54"/>
  <c r="Q630" i="54" s="1"/>
  <c r="J730" i="54" s="1"/>
  <c r="T631" i="54"/>
  <c r="L631" i="54" s="1"/>
  <c r="E731" i="54" s="1"/>
  <c r="Y631" i="54"/>
  <c r="Q631" i="54" s="1"/>
  <c r="J731" i="54" s="1"/>
  <c r="Z631" i="54"/>
  <c r="R631" i="54" s="1"/>
  <c r="K731" i="54" s="1"/>
  <c r="T632" i="54"/>
  <c r="L632" i="54" s="1"/>
  <c r="E732" i="54" s="1"/>
  <c r="Y632" i="54"/>
  <c r="Q632" i="54" s="1"/>
  <c r="J732" i="54" s="1"/>
  <c r="T633" i="54"/>
  <c r="L633" i="54" s="1"/>
  <c r="E733" i="54" s="1"/>
  <c r="Y633" i="54"/>
  <c r="Q633" i="54" s="1"/>
  <c r="J733" i="54" s="1"/>
  <c r="Z633" i="54"/>
  <c r="R633" i="54" s="1"/>
  <c r="K733" i="54" s="1"/>
  <c r="T634" i="54"/>
  <c r="T635" i="54"/>
  <c r="L635" i="54" s="1"/>
  <c r="E735" i="54" s="1"/>
  <c r="U635" i="54"/>
  <c r="M635" i="54" s="1"/>
  <c r="F735" i="54" s="1"/>
  <c r="Y635" i="54"/>
  <c r="Q635" i="54" s="1"/>
  <c r="J735" i="54" s="1"/>
  <c r="T636" i="54"/>
  <c r="L636" i="54" s="1"/>
  <c r="E736" i="54" s="1"/>
  <c r="Y636" i="54"/>
  <c r="Q636" i="54" s="1"/>
  <c r="J736" i="54" s="1"/>
  <c r="Z636" i="54"/>
  <c r="R636" i="54" s="1"/>
  <c r="K736" i="54" s="1"/>
  <c r="T637" i="54"/>
  <c r="L637" i="54" s="1"/>
  <c r="E737" i="54" s="1"/>
  <c r="Y637" i="54"/>
  <c r="Q637" i="54" s="1"/>
  <c r="J737" i="54" s="1"/>
  <c r="Z637" i="54"/>
  <c r="R637" i="54" s="1"/>
  <c r="K737" i="54" s="1"/>
  <c r="T638" i="54"/>
  <c r="Y638" i="54"/>
  <c r="Q638" i="54" s="1"/>
  <c r="J738" i="54" s="1"/>
  <c r="Z638" i="54"/>
  <c r="R638" i="54" s="1"/>
  <c r="K738" i="54" s="1"/>
  <c r="T639" i="54"/>
  <c r="L639" i="54" s="1"/>
  <c r="E739" i="54" s="1"/>
  <c r="Y639" i="54"/>
  <c r="Q639" i="54" s="1"/>
  <c r="J739" i="54" s="1"/>
  <c r="T640" i="54"/>
  <c r="L640" i="54" s="1"/>
  <c r="E740" i="54" s="1"/>
  <c r="Y640" i="54"/>
  <c r="Q640" i="54" s="1"/>
  <c r="J740" i="54" s="1"/>
  <c r="Z640" i="54"/>
  <c r="R640" i="54" s="1"/>
  <c r="K740" i="54" s="1"/>
  <c r="T641" i="54"/>
  <c r="L641" i="54" s="1"/>
  <c r="E741" i="54" s="1"/>
  <c r="U641" i="54"/>
  <c r="M641" i="54" s="1"/>
  <c r="F741" i="54" s="1"/>
  <c r="Y641" i="54"/>
  <c r="Q641" i="54" s="1"/>
  <c r="J741" i="54" s="1"/>
  <c r="Z641" i="54"/>
  <c r="R641" i="54" s="1"/>
  <c r="K741" i="54" s="1"/>
  <c r="T642" i="54"/>
  <c r="L642" i="54" s="1"/>
  <c r="E742" i="54" s="1"/>
  <c r="Y642" i="54"/>
  <c r="Q642" i="54" s="1"/>
  <c r="J742" i="54" s="1"/>
  <c r="T643" i="54"/>
  <c r="L643" i="54" s="1"/>
  <c r="E743" i="54" s="1"/>
  <c r="Y643" i="54"/>
  <c r="Q643" i="54" s="1"/>
  <c r="J743" i="54" s="1"/>
  <c r="Z643" i="54"/>
  <c r="R643" i="54" s="1"/>
  <c r="K743" i="54" s="1"/>
  <c r="T644" i="54"/>
  <c r="L644" i="54" s="1"/>
  <c r="E744" i="54" s="1"/>
  <c r="U644" i="54"/>
  <c r="M644" i="54" s="1"/>
  <c r="F744" i="54" s="1"/>
  <c r="T645" i="54"/>
  <c r="L645" i="54" s="1"/>
  <c r="E745" i="54" s="1"/>
  <c r="Y645" i="54"/>
  <c r="Q645" i="54" s="1"/>
  <c r="J745" i="54" s="1"/>
  <c r="T646" i="54"/>
  <c r="L646" i="54" s="1"/>
  <c r="E746" i="54" s="1"/>
  <c r="U646" i="54"/>
  <c r="M646" i="54" s="1"/>
  <c r="F746" i="54" s="1"/>
  <c r="Z646" i="54"/>
  <c r="R646" i="54" s="1"/>
  <c r="K746" i="54" s="1"/>
  <c r="T647" i="54"/>
  <c r="L647" i="54" s="1"/>
  <c r="E747" i="54" s="1"/>
  <c r="U647" i="54"/>
  <c r="M647" i="54" s="1"/>
  <c r="F747" i="54" s="1"/>
  <c r="Y647" i="54"/>
  <c r="Q647" i="54" s="1"/>
  <c r="J747" i="54" s="1"/>
  <c r="T648" i="54"/>
  <c r="L648" i="54" s="1"/>
  <c r="E748" i="54" s="1"/>
  <c r="U648" i="54"/>
  <c r="M648" i="54" s="1"/>
  <c r="F748" i="54" s="1"/>
  <c r="Y648" i="54"/>
  <c r="Q648" i="54" s="1"/>
  <c r="J748" i="54" s="1"/>
  <c r="Z648" i="54"/>
  <c r="R648" i="54" s="1"/>
  <c r="K748" i="54" s="1"/>
  <c r="T649" i="54"/>
  <c r="L649" i="54" s="1"/>
  <c r="E749" i="54" s="1"/>
  <c r="Z649" i="54"/>
  <c r="R649" i="54" s="1"/>
  <c r="K749" i="54" s="1"/>
  <c r="T650" i="54"/>
  <c r="L650" i="54" s="1"/>
  <c r="E750" i="54" s="1"/>
  <c r="Y650" i="54"/>
  <c r="Q650" i="54" s="1"/>
  <c r="J750" i="54" s="1"/>
  <c r="T651" i="54"/>
  <c r="L651" i="54" s="1"/>
  <c r="E751" i="54" s="1"/>
  <c r="Y651" i="54"/>
  <c r="Q651" i="54" s="1"/>
  <c r="J751" i="54" s="1"/>
  <c r="Z651" i="54"/>
  <c r="R651" i="54" s="1"/>
  <c r="K751" i="54" s="1"/>
  <c r="T652" i="54"/>
  <c r="L652" i="54" s="1"/>
  <c r="E752" i="54" s="1"/>
  <c r="U652" i="54"/>
  <c r="M652" i="54" s="1"/>
  <c r="F752" i="54" s="1"/>
  <c r="Y652" i="54"/>
  <c r="Q652" i="54" s="1"/>
  <c r="J752" i="54" s="1"/>
  <c r="T653" i="54"/>
  <c r="L653" i="54" s="1"/>
  <c r="E753" i="54" s="1"/>
  <c r="X653" i="54"/>
  <c r="P653" i="54" s="1"/>
  <c r="I753" i="54" s="1"/>
  <c r="Y653" i="54"/>
  <c r="Q653" i="54" s="1"/>
  <c r="J753" i="54" s="1"/>
  <c r="T654" i="54"/>
  <c r="L654" i="54" s="1"/>
  <c r="E754" i="54" s="1"/>
  <c r="U654" i="54"/>
  <c r="M654" i="54" s="1"/>
  <c r="F754" i="54" s="1"/>
  <c r="Z654" i="54"/>
  <c r="T655" i="54"/>
  <c r="L655" i="54" s="1"/>
  <c r="E755" i="54" s="1"/>
  <c r="Y655" i="54"/>
  <c r="Q655" i="54" s="1"/>
  <c r="J755" i="54" s="1"/>
  <c r="Z655" i="54"/>
  <c r="R655" i="54" s="1"/>
  <c r="K755" i="54" s="1"/>
  <c r="T656" i="54"/>
  <c r="L656" i="54" s="1"/>
  <c r="E756" i="54" s="1"/>
  <c r="Y656" i="54"/>
  <c r="Q656" i="54" s="1"/>
  <c r="J756" i="54" s="1"/>
  <c r="Z656" i="54"/>
  <c r="R656" i="54" s="1"/>
  <c r="K756" i="54" s="1"/>
  <c r="T657" i="54"/>
  <c r="L657" i="54" s="1"/>
  <c r="E757" i="54" s="1"/>
  <c r="Y657" i="54"/>
  <c r="Z657" i="54"/>
  <c r="R657" i="54" s="1"/>
  <c r="K757" i="54" s="1"/>
  <c r="T658" i="54"/>
  <c r="L658" i="54" s="1"/>
  <c r="E758" i="54" s="1"/>
  <c r="Y658" i="54"/>
  <c r="Q658" i="54" s="1"/>
  <c r="J758" i="54" s="1"/>
  <c r="T659" i="54"/>
  <c r="L659" i="54" s="1"/>
  <c r="E759" i="54" s="1"/>
  <c r="Y659" i="54"/>
  <c r="Q659" i="54" s="1"/>
  <c r="J759" i="54" s="1"/>
  <c r="Z659" i="54"/>
  <c r="R659" i="54" s="1"/>
  <c r="K759" i="54" s="1"/>
  <c r="T660" i="54"/>
  <c r="T661" i="54"/>
  <c r="Y661" i="54"/>
  <c r="Q661" i="54" s="1"/>
  <c r="J761" i="54" s="1"/>
  <c r="Z661" i="54"/>
  <c r="R661" i="54" s="1"/>
  <c r="K761" i="54" s="1"/>
  <c r="T662" i="54"/>
  <c r="L662" i="54" s="1"/>
  <c r="E762" i="54" s="1"/>
  <c r="X662" i="54"/>
  <c r="P662" i="54" s="1"/>
  <c r="I762" i="54" s="1"/>
  <c r="Z662" i="54"/>
  <c r="R662" i="54" s="1"/>
  <c r="K762" i="54" s="1"/>
  <c r="T663" i="54"/>
  <c r="L663" i="54" s="1"/>
  <c r="E763" i="54" s="1"/>
  <c r="U663" i="54"/>
  <c r="M663" i="54" s="1"/>
  <c r="F763" i="54" s="1"/>
  <c r="Y663" i="54"/>
  <c r="Q663" i="54" s="1"/>
  <c r="J763" i="54" s="1"/>
  <c r="Z663" i="54"/>
  <c r="R663" i="54" s="1"/>
  <c r="K763" i="54" s="1"/>
  <c r="T664" i="54"/>
  <c r="L664" i="54" s="1"/>
  <c r="E764" i="54" s="1"/>
  <c r="Y664" i="54"/>
  <c r="Q664" i="54" s="1"/>
  <c r="J764" i="54" s="1"/>
  <c r="T665" i="54"/>
  <c r="L665" i="54" s="1"/>
  <c r="E765" i="54" s="1"/>
  <c r="U665" i="54"/>
  <c r="M665" i="54" s="1"/>
  <c r="F765" i="54" s="1"/>
  <c r="Y665" i="54"/>
  <c r="Q665" i="54" s="1"/>
  <c r="J765" i="54" s="1"/>
  <c r="T666" i="54"/>
  <c r="L666" i="54" s="1"/>
  <c r="E766" i="54" s="1"/>
  <c r="U666" i="54"/>
  <c r="Y666" i="54"/>
  <c r="Q666" i="54" s="1"/>
  <c r="J766" i="54" s="1"/>
  <c r="T667" i="54"/>
  <c r="L667" i="54" s="1"/>
  <c r="E767" i="54" s="1"/>
  <c r="U667" i="54"/>
  <c r="M667" i="54" s="1"/>
  <c r="F767" i="54" s="1"/>
  <c r="Y667" i="54"/>
  <c r="Q667" i="54" s="1"/>
  <c r="J767" i="54" s="1"/>
  <c r="Z667" i="54"/>
  <c r="R667" i="54" s="1"/>
  <c r="K767" i="54" s="1"/>
  <c r="T668" i="54"/>
  <c r="L668" i="54" s="1"/>
  <c r="E768" i="54" s="1"/>
  <c r="U668" i="54"/>
  <c r="M668" i="54" s="1"/>
  <c r="F768" i="54" s="1"/>
  <c r="X668" i="54"/>
  <c r="P668" i="54" s="1"/>
  <c r="I768" i="54" s="1"/>
  <c r="Y668" i="54"/>
  <c r="Q668" i="54" s="1"/>
  <c r="J768" i="54" s="1"/>
  <c r="T669" i="54"/>
  <c r="Y669" i="54"/>
  <c r="Q669" i="54" s="1"/>
  <c r="J769" i="54" s="1"/>
  <c r="Z669" i="54"/>
  <c r="R669" i="54" s="1"/>
  <c r="K769" i="54" s="1"/>
  <c r="T670" i="54"/>
  <c r="L670" i="54" s="1"/>
  <c r="E770" i="54" s="1"/>
  <c r="Y670" i="54"/>
  <c r="Q670" i="54" s="1"/>
  <c r="J770" i="54" s="1"/>
  <c r="T671" i="54"/>
  <c r="L671" i="54" s="1"/>
  <c r="E771" i="54" s="1"/>
  <c r="Y671" i="54"/>
  <c r="Q671" i="54" s="1"/>
  <c r="J771" i="54" s="1"/>
  <c r="Z671" i="54"/>
  <c r="R671" i="54" s="1"/>
  <c r="K771" i="54" s="1"/>
  <c r="T672" i="54"/>
  <c r="L672" i="54" s="1"/>
  <c r="E772" i="54" s="1"/>
  <c r="Y672" i="54"/>
  <c r="Q672" i="54" s="1"/>
  <c r="J772" i="54" s="1"/>
  <c r="Z672" i="54"/>
  <c r="R672" i="54" s="1"/>
  <c r="K772" i="54" s="1"/>
  <c r="T673" i="54"/>
  <c r="L673" i="54" s="1"/>
  <c r="E773" i="54" s="1"/>
  <c r="Y673" i="54"/>
  <c r="Q673" i="54" s="1"/>
  <c r="J773" i="54" s="1"/>
  <c r="T674" i="54"/>
  <c r="Y674" i="54"/>
  <c r="Q674" i="54" s="1"/>
  <c r="J774" i="54" s="1"/>
  <c r="Z674" i="54"/>
  <c r="R674" i="54" s="1"/>
  <c r="K774" i="54" s="1"/>
  <c r="T675" i="54"/>
  <c r="L675" i="54" s="1"/>
  <c r="E775" i="54" s="1"/>
  <c r="U675" i="54"/>
  <c r="M675" i="54" s="1"/>
  <c r="F775" i="54" s="1"/>
  <c r="Y675" i="54"/>
  <c r="Q675" i="54" s="1"/>
  <c r="J775" i="54" s="1"/>
  <c r="T676" i="54"/>
  <c r="L676" i="54" s="1"/>
  <c r="E776" i="54" s="1"/>
  <c r="Y676" i="54"/>
  <c r="Q676" i="54" s="1"/>
  <c r="J776" i="54" s="1"/>
  <c r="Z676" i="54"/>
  <c r="T677" i="54"/>
  <c r="L677" i="54" s="1"/>
  <c r="E777" i="54" s="1"/>
  <c r="U677" i="54"/>
  <c r="M677" i="54" s="1"/>
  <c r="F777" i="54" s="1"/>
  <c r="Y677" i="54"/>
  <c r="Q677" i="54" s="1"/>
  <c r="J777" i="54" s="1"/>
  <c r="Z677" i="54"/>
  <c r="R677" i="54" s="1"/>
  <c r="K777" i="54" s="1"/>
  <c r="T678" i="54"/>
  <c r="L678" i="54" s="1"/>
  <c r="E778" i="54" s="1"/>
  <c r="Y678" i="54"/>
  <c r="Q678" i="54" s="1"/>
  <c r="J778" i="54" s="1"/>
  <c r="Z678" i="54"/>
  <c r="R678" i="54" s="1"/>
  <c r="K778" i="54" s="1"/>
  <c r="T679" i="54"/>
  <c r="L679" i="54" s="1"/>
  <c r="E779" i="54" s="1"/>
  <c r="U679" i="54"/>
  <c r="M679" i="54" s="1"/>
  <c r="F779" i="54" s="1"/>
  <c r="Y679" i="54"/>
  <c r="Q679" i="54" s="1"/>
  <c r="J779" i="54" s="1"/>
  <c r="Z679" i="54"/>
  <c r="R679" i="54" s="1"/>
  <c r="K779" i="54" s="1"/>
  <c r="T680" i="54"/>
  <c r="L680" i="54" s="1"/>
  <c r="E780" i="54" s="1"/>
  <c r="U680" i="54"/>
  <c r="M680" i="54" s="1"/>
  <c r="F780" i="54" s="1"/>
  <c r="Y680" i="54"/>
  <c r="Q680" i="54" s="1"/>
  <c r="J780" i="54" s="1"/>
  <c r="Z680" i="54"/>
  <c r="R680" i="54" s="1"/>
  <c r="K780" i="54" s="1"/>
  <c r="T681" i="54"/>
  <c r="L681" i="54" s="1"/>
  <c r="E781" i="54" s="1"/>
  <c r="Y681" i="54"/>
  <c r="Z681" i="54"/>
  <c r="R681" i="54" s="1"/>
  <c r="K781" i="54" s="1"/>
  <c r="T682" i="54"/>
  <c r="L682" i="54" s="1"/>
  <c r="E782" i="54" s="1"/>
  <c r="Y682" i="54"/>
  <c r="Q682" i="54" s="1"/>
  <c r="J782" i="54" s="1"/>
  <c r="Z682" i="54"/>
  <c r="R682" i="54" s="1"/>
  <c r="K782" i="54" s="1"/>
  <c r="T683" i="54"/>
  <c r="L683" i="54" s="1"/>
  <c r="E783" i="54" s="1"/>
  <c r="Y683" i="54"/>
  <c r="Q683" i="54" s="1"/>
  <c r="J783" i="54" s="1"/>
  <c r="T684" i="54"/>
  <c r="L684" i="54" s="1"/>
  <c r="E784" i="54" s="1"/>
  <c r="Z684" i="54"/>
  <c r="R684" i="54" s="1"/>
  <c r="K784" i="54" s="1"/>
  <c r="T685" i="54"/>
  <c r="L685" i="54" s="1"/>
  <c r="E785" i="54" s="1"/>
  <c r="U685" i="54"/>
  <c r="M685" i="54" s="1"/>
  <c r="F785" i="54" s="1"/>
  <c r="Y685" i="54"/>
  <c r="Q685" i="54" s="1"/>
  <c r="J785" i="54" s="1"/>
  <c r="Z685" i="54"/>
  <c r="R685" i="54" s="1"/>
  <c r="K785" i="54" s="1"/>
  <c r="T686" i="54"/>
  <c r="L686" i="54" s="1"/>
  <c r="E786" i="54" s="1"/>
  <c r="Y686" i="54"/>
  <c r="Q686" i="54" s="1"/>
  <c r="J786" i="54" s="1"/>
  <c r="Z686" i="54"/>
  <c r="R686" i="54" s="1"/>
  <c r="K786" i="54" s="1"/>
  <c r="T687" i="54"/>
  <c r="U687" i="54"/>
  <c r="M687" i="54" s="1"/>
  <c r="F787" i="54" s="1"/>
  <c r="Z687" i="54"/>
  <c r="R687" i="54" s="1"/>
  <c r="K787" i="54" s="1"/>
  <c r="T688" i="54"/>
  <c r="L688" i="54" s="1"/>
  <c r="E788" i="54" s="1"/>
  <c r="Y688" i="54"/>
  <c r="Q688" i="54" s="1"/>
  <c r="J788" i="54" s="1"/>
  <c r="T689" i="54"/>
  <c r="L689" i="54" s="1"/>
  <c r="E789" i="54" s="1"/>
  <c r="Y689" i="54"/>
  <c r="Q689" i="54" s="1"/>
  <c r="J789" i="54" s="1"/>
  <c r="Z689" i="54"/>
  <c r="R689" i="54" s="1"/>
  <c r="K789" i="54" s="1"/>
  <c r="T690" i="54"/>
  <c r="U690" i="54"/>
  <c r="M690" i="54" s="1"/>
  <c r="F790" i="54" s="1"/>
  <c r="Z690" i="54"/>
  <c r="R690" i="54" s="1"/>
  <c r="K790" i="54" s="1"/>
  <c r="T691" i="54"/>
  <c r="L691" i="54" s="1"/>
  <c r="E791" i="54" s="1"/>
  <c r="Y691" i="54"/>
  <c r="Q691" i="54" s="1"/>
  <c r="J791" i="54" s="1"/>
  <c r="Z691" i="54"/>
  <c r="R691" i="54" s="1"/>
  <c r="K791" i="54" s="1"/>
  <c r="T692" i="54"/>
  <c r="L692" i="54" s="1"/>
  <c r="E792" i="54" s="1"/>
  <c r="Y692" i="54"/>
  <c r="Q692" i="54" s="1"/>
  <c r="J792" i="54" s="1"/>
  <c r="Z692" i="54"/>
  <c r="T693" i="54"/>
  <c r="L693" i="54" s="1"/>
  <c r="E793" i="54" s="1"/>
  <c r="X693" i="54"/>
  <c r="P693" i="54" s="1"/>
  <c r="I793" i="54" s="1"/>
  <c r="Z693" i="54"/>
  <c r="R693" i="54" s="1"/>
  <c r="K793" i="54" s="1"/>
  <c r="T694" i="54"/>
  <c r="L694" i="54" s="1"/>
  <c r="E794" i="54" s="1"/>
  <c r="U694" i="54"/>
  <c r="M694" i="54" s="1"/>
  <c r="F794" i="54" s="1"/>
  <c r="Y694" i="54"/>
  <c r="Q694" i="54" s="1"/>
  <c r="J794" i="54" s="1"/>
  <c r="Z694" i="54"/>
  <c r="R694" i="54" s="1"/>
  <c r="K794" i="54" s="1"/>
  <c r="T695" i="54"/>
  <c r="L695" i="54" s="1"/>
  <c r="E795" i="54" s="1"/>
  <c r="Y695" i="54"/>
  <c r="Q695" i="54" s="1"/>
  <c r="J795" i="54" s="1"/>
  <c r="T696" i="54"/>
  <c r="L696" i="54" s="1"/>
  <c r="E796" i="54" s="1"/>
  <c r="U696" i="54"/>
  <c r="M696" i="54" s="1"/>
  <c r="F796" i="54" s="1"/>
  <c r="Y696" i="54"/>
  <c r="Q696" i="54" s="1"/>
  <c r="J796" i="54" s="1"/>
  <c r="T697" i="54"/>
  <c r="L697" i="54" s="1"/>
  <c r="E797" i="54" s="1"/>
  <c r="U697" i="54"/>
  <c r="M697" i="54" s="1"/>
  <c r="F797" i="54" s="1"/>
  <c r="Y697" i="54"/>
  <c r="Q697" i="54" s="1"/>
  <c r="J797" i="54" s="1"/>
  <c r="Z697" i="54"/>
  <c r="R697" i="54" s="1"/>
  <c r="K797" i="54" s="1"/>
  <c r="T698" i="54"/>
  <c r="L698" i="54" s="1"/>
  <c r="E798" i="54" s="1"/>
  <c r="Y698" i="54"/>
  <c r="Q698" i="54" s="1"/>
  <c r="J798" i="54" s="1"/>
  <c r="Z698" i="54"/>
  <c r="T699" i="54"/>
  <c r="L699" i="54" s="1"/>
  <c r="E799" i="54" s="1"/>
  <c r="Y699" i="54"/>
  <c r="Q699" i="54" s="1"/>
  <c r="J799" i="54" s="1"/>
  <c r="T700" i="54"/>
  <c r="L700" i="54" s="1"/>
  <c r="E800" i="54" s="1"/>
  <c r="Y700" i="54"/>
  <c r="Q700" i="54" s="1"/>
  <c r="J800" i="54" s="1"/>
  <c r="Z700" i="54"/>
  <c r="R700" i="54" s="1"/>
  <c r="K800" i="54" s="1"/>
  <c r="T701" i="54"/>
  <c r="L701" i="54" s="1"/>
  <c r="E801" i="54" s="1"/>
  <c r="U701" i="54"/>
  <c r="M701" i="54" s="1"/>
  <c r="F801" i="54" s="1"/>
  <c r="Y701" i="54"/>
  <c r="Q701" i="54" s="1"/>
  <c r="J801" i="54" s="1"/>
  <c r="Z701" i="54"/>
  <c r="R701" i="54" s="1"/>
  <c r="K801" i="54" s="1"/>
  <c r="T702" i="54"/>
  <c r="L702" i="54" s="1"/>
  <c r="E802" i="54" s="1"/>
  <c r="Y702" i="54"/>
  <c r="Q702" i="54" s="1"/>
  <c r="J802" i="54" s="1"/>
  <c r="T703" i="54"/>
  <c r="L703" i="54" s="1"/>
  <c r="E803" i="54" s="1"/>
  <c r="U703" i="54"/>
  <c r="M703" i="54" s="1"/>
  <c r="F803" i="54" s="1"/>
  <c r="Y703" i="54"/>
  <c r="Q703" i="54" s="1"/>
  <c r="J803" i="54" s="1"/>
  <c r="Z703" i="54"/>
  <c r="R703" i="54" s="1"/>
  <c r="K803" i="54" s="1"/>
  <c r="Z604" i="54"/>
  <c r="R604" i="54" s="1"/>
  <c r="K704" i="54" s="1"/>
  <c r="Y604" i="54"/>
  <c r="Q604" i="54" s="1"/>
  <c r="J704" i="54" s="1"/>
  <c r="U604" i="54"/>
  <c r="M604" i="54" s="1"/>
  <c r="F704" i="54" s="1"/>
  <c r="T604" i="54"/>
  <c r="L604" i="54" s="1"/>
  <c r="E704" i="54" s="1"/>
  <c r="T505" i="54"/>
  <c r="L505" i="54" s="1"/>
  <c r="E605" i="54" s="1"/>
  <c r="U505" i="54"/>
  <c r="M505" i="54" s="1"/>
  <c r="F605" i="54" s="1"/>
  <c r="Y505" i="54"/>
  <c r="Q505" i="54" s="1"/>
  <c r="J605" i="54" s="1"/>
  <c r="T506" i="54"/>
  <c r="L506" i="54" s="1"/>
  <c r="E606" i="54" s="1"/>
  <c r="U506" i="54"/>
  <c r="M506" i="54" s="1"/>
  <c r="F606" i="54" s="1"/>
  <c r="X506" i="54"/>
  <c r="P506" i="54" s="1"/>
  <c r="I606" i="54" s="1"/>
  <c r="Y506" i="54"/>
  <c r="Q506" i="54" s="1"/>
  <c r="J606" i="54" s="1"/>
  <c r="Z506" i="54"/>
  <c r="R506" i="54" s="1"/>
  <c r="K606" i="54" s="1"/>
  <c r="T507" i="54"/>
  <c r="L507" i="54" s="1"/>
  <c r="E607" i="54" s="1"/>
  <c r="U507" i="54"/>
  <c r="M507" i="54" s="1"/>
  <c r="F607" i="54" s="1"/>
  <c r="X507" i="54"/>
  <c r="P507" i="54" s="1"/>
  <c r="I607" i="54" s="1"/>
  <c r="Y507" i="54"/>
  <c r="Q507" i="54" s="1"/>
  <c r="J607" i="54" s="1"/>
  <c r="T508" i="54"/>
  <c r="L508" i="54" s="1"/>
  <c r="E608" i="54" s="1"/>
  <c r="U508" i="54"/>
  <c r="M508" i="54" s="1"/>
  <c r="F608" i="54" s="1"/>
  <c r="X508" i="54"/>
  <c r="P508" i="54" s="1"/>
  <c r="I608" i="54" s="1"/>
  <c r="Y508" i="54"/>
  <c r="Q508" i="54" s="1"/>
  <c r="J608" i="54" s="1"/>
  <c r="Z508" i="54"/>
  <c r="R508" i="54" s="1"/>
  <c r="K608" i="54" s="1"/>
  <c r="T509" i="54"/>
  <c r="L509" i="54" s="1"/>
  <c r="E609" i="54" s="1"/>
  <c r="U509" i="54"/>
  <c r="M509" i="54" s="1"/>
  <c r="F609" i="54" s="1"/>
  <c r="X509" i="54"/>
  <c r="P509" i="54" s="1"/>
  <c r="I609" i="54" s="1"/>
  <c r="Y509" i="54"/>
  <c r="Q509" i="54" s="1"/>
  <c r="J609" i="54" s="1"/>
  <c r="Z509" i="54"/>
  <c r="R509" i="54" s="1"/>
  <c r="K609" i="54" s="1"/>
  <c r="T510" i="54"/>
  <c r="L510" i="54" s="1"/>
  <c r="E610" i="54" s="1"/>
  <c r="X510" i="54"/>
  <c r="P510" i="54" s="1"/>
  <c r="I610" i="54" s="1"/>
  <c r="Y510" i="54"/>
  <c r="Q510" i="54" s="1"/>
  <c r="J610" i="54" s="1"/>
  <c r="Z510" i="54"/>
  <c r="R510" i="54" s="1"/>
  <c r="K610" i="54" s="1"/>
  <c r="T511" i="54"/>
  <c r="L511" i="54" s="1"/>
  <c r="E611" i="54" s="1"/>
  <c r="U511" i="54"/>
  <c r="M511" i="54" s="1"/>
  <c r="F611" i="54" s="1"/>
  <c r="X511" i="54"/>
  <c r="P511" i="54" s="1"/>
  <c r="I611" i="54" s="1"/>
  <c r="Y511" i="54"/>
  <c r="Q511" i="54" s="1"/>
  <c r="J611" i="54" s="1"/>
  <c r="Z511" i="54"/>
  <c r="R511" i="54" s="1"/>
  <c r="K611" i="54" s="1"/>
  <c r="T512" i="54"/>
  <c r="L512" i="54" s="1"/>
  <c r="E612" i="54" s="1"/>
  <c r="U512" i="54"/>
  <c r="M512" i="54" s="1"/>
  <c r="F612" i="54" s="1"/>
  <c r="X512" i="54"/>
  <c r="P512" i="54" s="1"/>
  <c r="I612" i="54" s="1"/>
  <c r="Y512" i="54"/>
  <c r="Q512" i="54" s="1"/>
  <c r="J612" i="54" s="1"/>
  <c r="Z512" i="54"/>
  <c r="R512" i="54" s="1"/>
  <c r="K612" i="54" s="1"/>
  <c r="T513" i="54"/>
  <c r="L513" i="54" s="1"/>
  <c r="E613" i="54" s="1"/>
  <c r="U513" i="54"/>
  <c r="M513" i="54" s="1"/>
  <c r="F613" i="54" s="1"/>
  <c r="W513" i="54"/>
  <c r="O513" i="54" s="1"/>
  <c r="H613" i="54" s="1"/>
  <c r="Y513" i="54"/>
  <c r="Q513" i="54" s="1"/>
  <c r="J613" i="54" s="1"/>
  <c r="Z513" i="54"/>
  <c r="R513" i="54" s="1"/>
  <c r="K613" i="54" s="1"/>
  <c r="T514" i="54"/>
  <c r="L514" i="54" s="1"/>
  <c r="E614" i="54" s="1"/>
  <c r="U514" i="54"/>
  <c r="M514" i="54" s="1"/>
  <c r="F614" i="54" s="1"/>
  <c r="Y514" i="54"/>
  <c r="Q514" i="54" s="1"/>
  <c r="J614" i="54" s="1"/>
  <c r="Z514" i="54"/>
  <c r="R514" i="54" s="1"/>
  <c r="K614" i="54" s="1"/>
  <c r="T515" i="54"/>
  <c r="L515" i="54" s="1"/>
  <c r="E615" i="54" s="1"/>
  <c r="U515" i="54"/>
  <c r="M515" i="54" s="1"/>
  <c r="F615" i="54" s="1"/>
  <c r="W515" i="54"/>
  <c r="O515" i="54" s="1"/>
  <c r="H615" i="54" s="1"/>
  <c r="X515" i="54"/>
  <c r="P515" i="54" s="1"/>
  <c r="I615" i="54" s="1"/>
  <c r="Y515" i="54"/>
  <c r="Q515" i="54" s="1"/>
  <c r="J615" i="54" s="1"/>
  <c r="T516" i="54"/>
  <c r="L516" i="54" s="1"/>
  <c r="E616" i="54" s="1"/>
  <c r="U516" i="54"/>
  <c r="M516" i="54" s="1"/>
  <c r="F616" i="54" s="1"/>
  <c r="X516" i="54"/>
  <c r="P516" i="54" s="1"/>
  <c r="I616" i="54" s="1"/>
  <c r="Y516" i="54"/>
  <c r="Q516" i="54" s="1"/>
  <c r="J616" i="54" s="1"/>
  <c r="Z516" i="54"/>
  <c r="R516" i="54" s="1"/>
  <c r="K616" i="54" s="1"/>
  <c r="T517" i="54"/>
  <c r="L517" i="54" s="1"/>
  <c r="E617" i="54" s="1"/>
  <c r="U517" i="54"/>
  <c r="M517" i="54" s="1"/>
  <c r="F617" i="54" s="1"/>
  <c r="X517" i="54"/>
  <c r="Y517" i="54"/>
  <c r="Q517" i="54" s="1"/>
  <c r="J617" i="54" s="1"/>
  <c r="Z517" i="54"/>
  <c r="R517" i="54" s="1"/>
  <c r="K617" i="54" s="1"/>
  <c r="T518" i="54"/>
  <c r="L518" i="54" s="1"/>
  <c r="E618" i="54" s="1"/>
  <c r="X518" i="54"/>
  <c r="P518" i="54" s="1"/>
  <c r="I618" i="54" s="1"/>
  <c r="Y518" i="54"/>
  <c r="Q518" i="54" s="1"/>
  <c r="J618" i="54" s="1"/>
  <c r="Z518" i="54"/>
  <c r="R518" i="54" s="1"/>
  <c r="K618" i="54" s="1"/>
  <c r="T519" i="54"/>
  <c r="L519" i="54" s="1"/>
  <c r="E619" i="54" s="1"/>
  <c r="U519" i="54"/>
  <c r="M519" i="54" s="1"/>
  <c r="F619" i="54" s="1"/>
  <c r="W519" i="54"/>
  <c r="O519" i="54" s="1"/>
  <c r="H619" i="54" s="1"/>
  <c r="Y519" i="54"/>
  <c r="Q519" i="54" s="1"/>
  <c r="J619" i="54" s="1"/>
  <c r="Z519" i="54"/>
  <c r="R519" i="54" s="1"/>
  <c r="K619" i="54" s="1"/>
  <c r="T520" i="54"/>
  <c r="L520" i="54" s="1"/>
  <c r="E620" i="54" s="1"/>
  <c r="U520" i="54"/>
  <c r="M520" i="54" s="1"/>
  <c r="F620" i="54" s="1"/>
  <c r="X520" i="54"/>
  <c r="P520" i="54" s="1"/>
  <c r="I620" i="54" s="1"/>
  <c r="Y520" i="54"/>
  <c r="Q520" i="54" s="1"/>
  <c r="J620" i="54" s="1"/>
  <c r="T521" i="54"/>
  <c r="L521" i="54" s="1"/>
  <c r="E621" i="54" s="1"/>
  <c r="U521" i="54"/>
  <c r="M521" i="54" s="1"/>
  <c r="F621" i="54" s="1"/>
  <c r="Y521" i="54"/>
  <c r="Q521" i="54" s="1"/>
  <c r="J621" i="54" s="1"/>
  <c r="Z521" i="54"/>
  <c r="R521" i="54" s="1"/>
  <c r="K621" i="54" s="1"/>
  <c r="T522" i="54"/>
  <c r="L522" i="54" s="1"/>
  <c r="E622" i="54" s="1"/>
  <c r="X522" i="54"/>
  <c r="P522" i="54" s="1"/>
  <c r="I622" i="54" s="1"/>
  <c r="Y522" i="54"/>
  <c r="Q522" i="54" s="1"/>
  <c r="J622" i="54" s="1"/>
  <c r="Z522" i="54"/>
  <c r="T523" i="54"/>
  <c r="L523" i="54" s="1"/>
  <c r="E623" i="54" s="1"/>
  <c r="U523" i="54"/>
  <c r="M523" i="54" s="1"/>
  <c r="F623" i="54" s="1"/>
  <c r="W523" i="54"/>
  <c r="O523" i="54" s="1"/>
  <c r="H623" i="54" s="1"/>
  <c r="X523" i="54"/>
  <c r="P523" i="54" s="1"/>
  <c r="I623" i="54" s="1"/>
  <c r="Y523" i="54"/>
  <c r="Q523" i="54" s="1"/>
  <c r="J623" i="54" s="1"/>
  <c r="T524" i="54"/>
  <c r="L524" i="54" s="1"/>
  <c r="E624" i="54" s="1"/>
  <c r="U524" i="54"/>
  <c r="M524" i="54" s="1"/>
  <c r="F624" i="54" s="1"/>
  <c r="V524" i="54"/>
  <c r="N524" i="54" s="1"/>
  <c r="G624" i="54" s="1"/>
  <c r="Y524" i="54"/>
  <c r="Q524" i="54" s="1"/>
  <c r="J624" i="54" s="1"/>
  <c r="Z524" i="54"/>
  <c r="R524" i="54" s="1"/>
  <c r="K624" i="54" s="1"/>
  <c r="T525" i="54"/>
  <c r="L525" i="54" s="1"/>
  <c r="E625" i="54" s="1"/>
  <c r="U525" i="54"/>
  <c r="M525" i="54" s="1"/>
  <c r="F625" i="54" s="1"/>
  <c r="X525" i="54"/>
  <c r="P525" i="54" s="1"/>
  <c r="I625" i="54" s="1"/>
  <c r="Y525" i="54"/>
  <c r="Q525" i="54" s="1"/>
  <c r="J625" i="54" s="1"/>
  <c r="Z525" i="54"/>
  <c r="R525" i="54" s="1"/>
  <c r="K625" i="54" s="1"/>
  <c r="T526" i="54"/>
  <c r="L526" i="54" s="1"/>
  <c r="E626" i="54" s="1"/>
  <c r="X526" i="54"/>
  <c r="P526" i="54" s="1"/>
  <c r="I626" i="54" s="1"/>
  <c r="Y526" i="54"/>
  <c r="Q526" i="54" s="1"/>
  <c r="J626" i="54" s="1"/>
  <c r="Z526" i="54"/>
  <c r="R526" i="54" s="1"/>
  <c r="K626" i="54" s="1"/>
  <c r="T527" i="54"/>
  <c r="L527" i="54" s="1"/>
  <c r="E627" i="54" s="1"/>
  <c r="U527" i="54"/>
  <c r="M527" i="54" s="1"/>
  <c r="F627" i="54" s="1"/>
  <c r="W527" i="54"/>
  <c r="O527" i="54" s="1"/>
  <c r="H627" i="54" s="1"/>
  <c r="X527" i="54"/>
  <c r="P527" i="54" s="1"/>
  <c r="I627" i="54" s="1"/>
  <c r="Y527" i="54"/>
  <c r="Q527" i="54" s="1"/>
  <c r="J627" i="54" s="1"/>
  <c r="Z527" i="54"/>
  <c r="R527" i="54" s="1"/>
  <c r="K627" i="54" s="1"/>
  <c r="T528" i="54"/>
  <c r="L528" i="54" s="1"/>
  <c r="E628" i="54" s="1"/>
  <c r="U528" i="54"/>
  <c r="M528" i="54" s="1"/>
  <c r="F628" i="54" s="1"/>
  <c r="X528" i="54"/>
  <c r="P528" i="54" s="1"/>
  <c r="I628" i="54" s="1"/>
  <c r="Y528" i="54"/>
  <c r="Q528" i="54" s="1"/>
  <c r="J628" i="54" s="1"/>
  <c r="Z528" i="54"/>
  <c r="R528" i="54" s="1"/>
  <c r="K628" i="54" s="1"/>
  <c r="T529" i="54"/>
  <c r="L529" i="54" s="1"/>
  <c r="E629" i="54" s="1"/>
  <c r="U529" i="54"/>
  <c r="M529" i="54" s="1"/>
  <c r="F629" i="54" s="1"/>
  <c r="Y529" i="54"/>
  <c r="Z529" i="54"/>
  <c r="R529" i="54" s="1"/>
  <c r="K629" i="54" s="1"/>
  <c r="T530" i="54"/>
  <c r="L530" i="54" s="1"/>
  <c r="E630" i="54" s="1"/>
  <c r="U530" i="54"/>
  <c r="M530" i="54" s="1"/>
  <c r="F630" i="54" s="1"/>
  <c r="X530" i="54"/>
  <c r="P530" i="54" s="1"/>
  <c r="I630" i="54" s="1"/>
  <c r="Y530" i="54"/>
  <c r="Q530" i="54" s="1"/>
  <c r="J630" i="54" s="1"/>
  <c r="T531" i="54"/>
  <c r="L531" i="54" s="1"/>
  <c r="E631" i="54" s="1"/>
  <c r="U531" i="54"/>
  <c r="M531" i="54" s="1"/>
  <c r="F631" i="54" s="1"/>
  <c r="X531" i="54"/>
  <c r="Y531" i="54"/>
  <c r="Q531" i="54" s="1"/>
  <c r="J631" i="54" s="1"/>
  <c r="T532" i="54"/>
  <c r="L532" i="54" s="1"/>
  <c r="E632" i="54" s="1"/>
  <c r="V532" i="54"/>
  <c r="N532" i="54" s="1"/>
  <c r="G632" i="54" s="1"/>
  <c r="X532" i="54"/>
  <c r="P532" i="54" s="1"/>
  <c r="I632" i="54" s="1"/>
  <c r="Y532" i="54"/>
  <c r="Q532" i="54" s="1"/>
  <c r="J632" i="54" s="1"/>
  <c r="Z532" i="54"/>
  <c r="R532" i="54" s="1"/>
  <c r="K632" i="54" s="1"/>
  <c r="T533" i="54"/>
  <c r="L533" i="54" s="1"/>
  <c r="E633" i="54" s="1"/>
  <c r="U533" i="54"/>
  <c r="M533" i="54" s="1"/>
  <c r="F633" i="54" s="1"/>
  <c r="X533" i="54"/>
  <c r="P533" i="54" s="1"/>
  <c r="I633" i="54" s="1"/>
  <c r="Y533" i="54"/>
  <c r="Q533" i="54" s="1"/>
  <c r="J633" i="54" s="1"/>
  <c r="Z533" i="54"/>
  <c r="R533" i="54" s="1"/>
  <c r="K633" i="54" s="1"/>
  <c r="T534" i="54"/>
  <c r="L534" i="54" s="1"/>
  <c r="E634" i="54" s="1"/>
  <c r="Y534" i="54"/>
  <c r="Q534" i="54" s="1"/>
  <c r="J634" i="54" s="1"/>
  <c r="Z534" i="54"/>
  <c r="R534" i="54" s="1"/>
  <c r="K634" i="54" s="1"/>
  <c r="T535" i="54"/>
  <c r="L535" i="54" s="1"/>
  <c r="E635" i="54" s="1"/>
  <c r="U535" i="54"/>
  <c r="M535" i="54" s="1"/>
  <c r="F635" i="54" s="1"/>
  <c r="X535" i="54"/>
  <c r="P535" i="54" s="1"/>
  <c r="I635" i="54" s="1"/>
  <c r="Y535" i="54"/>
  <c r="Q535" i="54" s="1"/>
  <c r="J635" i="54" s="1"/>
  <c r="T536" i="54"/>
  <c r="L536" i="54" s="1"/>
  <c r="E636" i="54" s="1"/>
  <c r="U536" i="54"/>
  <c r="M536" i="54" s="1"/>
  <c r="F636" i="54" s="1"/>
  <c r="X536" i="54"/>
  <c r="P536" i="54" s="1"/>
  <c r="I636" i="54" s="1"/>
  <c r="Y536" i="54"/>
  <c r="Q536" i="54" s="1"/>
  <c r="J636" i="54" s="1"/>
  <c r="Z536" i="54"/>
  <c r="R536" i="54" s="1"/>
  <c r="K636" i="54" s="1"/>
  <c r="T537" i="54"/>
  <c r="L537" i="54" s="1"/>
  <c r="E637" i="54" s="1"/>
  <c r="W537" i="54"/>
  <c r="O537" i="54" s="1"/>
  <c r="H637" i="54" s="1"/>
  <c r="X537" i="54"/>
  <c r="P537" i="54" s="1"/>
  <c r="I637" i="54" s="1"/>
  <c r="Y537" i="54"/>
  <c r="Q537" i="54" s="1"/>
  <c r="J637" i="54" s="1"/>
  <c r="Z537" i="54"/>
  <c r="R537" i="54" s="1"/>
  <c r="K637" i="54" s="1"/>
  <c r="T538" i="54"/>
  <c r="L538" i="54" s="1"/>
  <c r="E638" i="54" s="1"/>
  <c r="U538" i="54"/>
  <c r="M538" i="54" s="1"/>
  <c r="F638" i="54" s="1"/>
  <c r="X538" i="54"/>
  <c r="P538" i="54" s="1"/>
  <c r="I638" i="54" s="1"/>
  <c r="Y538" i="54"/>
  <c r="Q538" i="54" s="1"/>
  <c r="J638" i="54" s="1"/>
  <c r="Z538" i="54"/>
  <c r="R538" i="54" s="1"/>
  <c r="K638" i="54" s="1"/>
  <c r="T539" i="54"/>
  <c r="L539" i="54" s="1"/>
  <c r="E639" i="54" s="1"/>
  <c r="U539" i="54"/>
  <c r="M539" i="54" s="1"/>
  <c r="F639" i="54" s="1"/>
  <c r="X539" i="54"/>
  <c r="P539" i="54" s="1"/>
  <c r="I639" i="54" s="1"/>
  <c r="Y539" i="54"/>
  <c r="Q539" i="54" s="1"/>
  <c r="J639" i="54" s="1"/>
  <c r="Z539" i="54"/>
  <c r="R539" i="54" s="1"/>
  <c r="K639" i="54" s="1"/>
  <c r="T540" i="54"/>
  <c r="L540" i="54" s="1"/>
  <c r="E640" i="54" s="1"/>
  <c r="U540" i="54"/>
  <c r="M540" i="54" s="1"/>
  <c r="F640" i="54" s="1"/>
  <c r="Y540" i="54"/>
  <c r="Q540" i="54" s="1"/>
  <c r="J640" i="54" s="1"/>
  <c r="Z540" i="54"/>
  <c r="R540" i="54" s="1"/>
  <c r="K640" i="54" s="1"/>
  <c r="T541" i="54"/>
  <c r="L541" i="54" s="1"/>
  <c r="E641" i="54" s="1"/>
  <c r="U541" i="54"/>
  <c r="M541" i="54" s="1"/>
  <c r="F641" i="54" s="1"/>
  <c r="W541" i="54"/>
  <c r="O541" i="54" s="1"/>
  <c r="H641" i="54" s="1"/>
  <c r="X541" i="54"/>
  <c r="P541" i="54" s="1"/>
  <c r="I641" i="54" s="1"/>
  <c r="Y541" i="54"/>
  <c r="Q541" i="54" s="1"/>
  <c r="J641" i="54" s="1"/>
  <c r="Z541" i="54"/>
  <c r="R541" i="54" s="1"/>
  <c r="K641" i="54" s="1"/>
  <c r="T542" i="54"/>
  <c r="U542" i="54"/>
  <c r="M542" i="54" s="1"/>
  <c r="F642" i="54" s="1"/>
  <c r="X542" i="54"/>
  <c r="P542" i="54" s="1"/>
  <c r="I642" i="54" s="1"/>
  <c r="Y542" i="54"/>
  <c r="Q542" i="54" s="1"/>
  <c r="J642" i="54" s="1"/>
  <c r="T543" i="54"/>
  <c r="L543" i="54" s="1"/>
  <c r="E643" i="54" s="1"/>
  <c r="U543" i="54"/>
  <c r="M543" i="54" s="1"/>
  <c r="F643" i="54" s="1"/>
  <c r="X543" i="54"/>
  <c r="P543" i="54" s="1"/>
  <c r="I643" i="54" s="1"/>
  <c r="Y543" i="54"/>
  <c r="Z543" i="54"/>
  <c r="R543" i="54" s="1"/>
  <c r="K643" i="54" s="1"/>
  <c r="T544" i="54"/>
  <c r="L544" i="54" s="1"/>
  <c r="E644" i="54" s="1"/>
  <c r="U544" i="54"/>
  <c r="M544" i="54" s="1"/>
  <c r="F644" i="54" s="1"/>
  <c r="X544" i="54"/>
  <c r="P544" i="54" s="1"/>
  <c r="I644" i="54" s="1"/>
  <c r="Y544" i="54"/>
  <c r="Q544" i="54" s="1"/>
  <c r="J644" i="54" s="1"/>
  <c r="Z544" i="54"/>
  <c r="R544" i="54" s="1"/>
  <c r="K644" i="54" s="1"/>
  <c r="T545" i="54"/>
  <c r="L545" i="54" s="1"/>
  <c r="E645" i="54" s="1"/>
  <c r="W545" i="54"/>
  <c r="O545" i="54" s="1"/>
  <c r="H645" i="54" s="1"/>
  <c r="X545" i="54"/>
  <c r="P545" i="54" s="1"/>
  <c r="I645" i="54" s="1"/>
  <c r="Y545" i="54"/>
  <c r="Q545" i="54" s="1"/>
  <c r="J645" i="54" s="1"/>
  <c r="Z545" i="54"/>
  <c r="R545" i="54" s="1"/>
  <c r="K645" i="54" s="1"/>
  <c r="T546" i="54"/>
  <c r="L546" i="54" s="1"/>
  <c r="E646" i="54" s="1"/>
  <c r="U546" i="54"/>
  <c r="M546" i="54" s="1"/>
  <c r="F646" i="54" s="1"/>
  <c r="X546" i="54"/>
  <c r="P546" i="54" s="1"/>
  <c r="I646" i="54" s="1"/>
  <c r="Y546" i="54"/>
  <c r="Q546" i="54" s="1"/>
  <c r="J646" i="54" s="1"/>
  <c r="Z546" i="54"/>
  <c r="R546" i="54" s="1"/>
  <c r="K646" i="54" s="1"/>
  <c r="T547" i="54"/>
  <c r="L547" i="54" s="1"/>
  <c r="E647" i="54" s="1"/>
  <c r="U547" i="54"/>
  <c r="M547" i="54" s="1"/>
  <c r="F647" i="54" s="1"/>
  <c r="X547" i="54"/>
  <c r="P547" i="54" s="1"/>
  <c r="I647" i="54" s="1"/>
  <c r="Y547" i="54"/>
  <c r="Q547" i="54" s="1"/>
  <c r="J647" i="54" s="1"/>
  <c r="Z547" i="54"/>
  <c r="R547" i="54" s="1"/>
  <c r="K647" i="54" s="1"/>
  <c r="T548" i="54"/>
  <c r="L548" i="54" s="1"/>
  <c r="E648" i="54" s="1"/>
  <c r="U548" i="54"/>
  <c r="M548" i="54" s="1"/>
  <c r="F648" i="54" s="1"/>
  <c r="W548" i="54"/>
  <c r="O548" i="54" s="1"/>
  <c r="H648" i="54" s="1"/>
  <c r="Y548" i="54"/>
  <c r="Q548" i="54" s="1"/>
  <c r="J648" i="54" s="1"/>
  <c r="Z548" i="54"/>
  <c r="R548" i="54" s="1"/>
  <c r="K648" i="54" s="1"/>
  <c r="T549" i="54"/>
  <c r="L549" i="54" s="1"/>
  <c r="E649" i="54" s="1"/>
  <c r="U549" i="54"/>
  <c r="M549" i="54" s="1"/>
  <c r="F649" i="54" s="1"/>
  <c r="W549" i="54"/>
  <c r="O549" i="54" s="1"/>
  <c r="H649" i="54" s="1"/>
  <c r="X549" i="54"/>
  <c r="P549" i="54" s="1"/>
  <c r="I649" i="54" s="1"/>
  <c r="Y549" i="54"/>
  <c r="Q549" i="54" s="1"/>
  <c r="J649" i="54" s="1"/>
  <c r="Z549" i="54"/>
  <c r="R549" i="54" s="1"/>
  <c r="K649" i="54" s="1"/>
  <c r="T550" i="54"/>
  <c r="L550" i="54" s="1"/>
  <c r="E650" i="54" s="1"/>
  <c r="U550" i="54"/>
  <c r="M550" i="54" s="1"/>
  <c r="F650" i="54" s="1"/>
  <c r="X550" i="54"/>
  <c r="P550" i="54" s="1"/>
  <c r="I650" i="54" s="1"/>
  <c r="Y550" i="54"/>
  <c r="Q550" i="54" s="1"/>
  <c r="J650" i="54" s="1"/>
  <c r="T551" i="54"/>
  <c r="L551" i="54" s="1"/>
  <c r="E651" i="54" s="1"/>
  <c r="U551" i="54"/>
  <c r="M551" i="54" s="1"/>
  <c r="F651" i="54" s="1"/>
  <c r="X551" i="54"/>
  <c r="P551" i="54" s="1"/>
  <c r="I651" i="54" s="1"/>
  <c r="Y551" i="54"/>
  <c r="Q551" i="54" s="1"/>
  <c r="J651" i="54" s="1"/>
  <c r="Z551" i="54"/>
  <c r="R551" i="54" s="1"/>
  <c r="K651" i="54" s="1"/>
  <c r="T552" i="54"/>
  <c r="L552" i="54" s="1"/>
  <c r="E652" i="54" s="1"/>
  <c r="U552" i="54"/>
  <c r="M552" i="54" s="1"/>
  <c r="F652" i="54" s="1"/>
  <c r="X552" i="54"/>
  <c r="P552" i="54" s="1"/>
  <c r="I652" i="54" s="1"/>
  <c r="Y552" i="54"/>
  <c r="Q552" i="54" s="1"/>
  <c r="J652" i="54" s="1"/>
  <c r="Z552" i="54"/>
  <c r="R552" i="54" s="1"/>
  <c r="K652" i="54" s="1"/>
  <c r="T553" i="54"/>
  <c r="L553" i="54" s="1"/>
  <c r="E653" i="54" s="1"/>
  <c r="X553" i="54"/>
  <c r="P553" i="54" s="1"/>
  <c r="I653" i="54" s="1"/>
  <c r="Y553" i="54"/>
  <c r="Q553" i="54" s="1"/>
  <c r="J653" i="54" s="1"/>
  <c r="Z553" i="54"/>
  <c r="R553" i="54" s="1"/>
  <c r="K653" i="54" s="1"/>
  <c r="T554" i="54"/>
  <c r="L554" i="54" s="1"/>
  <c r="E654" i="54" s="1"/>
  <c r="U554" i="54"/>
  <c r="M554" i="54" s="1"/>
  <c r="F654" i="54" s="1"/>
  <c r="W554" i="54"/>
  <c r="O554" i="54" s="1"/>
  <c r="H654" i="54" s="1"/>
  <c r="X554" i="54"/>
  <c r="P554" i="54" s="1"/>
  <c r="I654" i="54" s="1"/>
  <c r="Y554" i="54"/>
  <c r="Q554" i="54" s="1"/>
  <c r="J654" i="54" s="1"/>
  <c r="Z554" i="54"/>
  <c r="R554" i="54" s="1"/>
  <c r="K654" i="54" s="1"/>
  <c r="T555" i="54"/>
  <c r="L555" i="54" s="1"/>
  <c r="E655" i="54" s="1"/>
  <c r="U555" i="54"/>
  <c r="M555" i="54" s="1"/>
  <c r="F655" i="54" s="1"/>
  <c r="X555" i="54"/>
  <c r="P555" i="54" s="1"/>
  <c r="I655" i="54" s="1"/>
  <c r="Y555" i="54"/>
  <c r="Q555" i="54" s="1"/>
  <c r="J655" i="54" s="1"/>
  <c r="Z555" i="54"/>
  <c r="R555" i="54" s="1"/>
  <c r="K655" i="54" s="1"/>
  <c r="T556" i="54"/>
  <c r="L556" i="54" s="1"/>
  <c r="E656" i="54" s="1"/>
  <c r="U556" i="54"/>
  <c r="M556" i="54" s="1"/>
  <c r="F656" i="54" s="1"/>
  <c r="W556" i="54"/>
  <c r="Y556" i="54"/>
  <c r="Q556" i="54" s="1"/>
  <c r="J656" i="54" s="1"/>
  <c r="Z556" i="54"/>
  <c r="R556" i="54" s="1"/>
  <c r="K656" i="54" s="1"/>
  <c r="T557" i="54"/>
  <c r="L557" i="54" s="1"/>
  <c r="E657" i="54" s="1"/>
  <c r="U557" i="54"/>
  <c r="M557" i="54" s="1"/>
  <c r="F657" i="54" s="1"/>
  <c r="X557" i="54"/>
  <c r="P557" i="54" s="1"/>
  <c r="I657" i="54" s="1"/>
  <c r="Y557" i="54"/>
  <c r="Q557" i="54" s="1"/>
  <c r="J657" i="54" s="1"/>
  <c r="Z557" i="54"/>
  <c r="R557" i="54" s="1"/>
  <c r="K657" i="54" s="1"/>
  <c r="T558" i="54"/>
  <c r="L558" i="54" s="1"/>
  <c r="E658" i="54" s="1"/>
  <c r="U558" i="54"/>
  <c r="M558" i="54" s="1"/>
  <c r="F658" i="54" s="1"/>
  <c r="X558" i="54"/>
  <c r="P558" i="54" s="1"/>
  <c r="I658" i="54" s="1"/>
  <c r="Y558" i="54"/>
  <c r="Q558" i="54" s="1"/>
  <c r="J658" i="54" s="1"/>
  <c r="T559" i="54"/>
  <c r="L559" i="54" s="1"/>
  <c r="E659" i="54" s="1"/>
  <c r="U559" i="54"/>
  <c r="M559" i="54" s="1"/>
  <c r="F659" i="54" s="1"/>
  <c r="X559" i="54"/>
  <c r="P559" i="54" s="1"/>
  <c r="I659" i="54" s="1"/>
  <c r="Y559" i="54"/>
  <c r="Q559" i="54" s="1"/>
  <c r="J659" i="54" s="1"/>
  <c r="Z559" i="54"/>
  <c r="R559" i="54" s="1"/>
  <c r="K659" i="54" s="1"/>
  <c r="T560" i="54"/>
  <c r="L560" i="54" s="1"/>
  <c r="E660" i="54" s="1"/>
  <c r="U560" i="54"/>
  <c r="M560" i="54" s="1"/>
  <c r="F660" i="54" s="1"/>
  <c r="X560" i="54"/>
  <c r="P560" i="54" s="1"/>
  <c r="I660" i="54" s="1"/>
  <c r="Y560" i="54"/>
  <c r="Q560" i="54" s="1"/>
  <c r="J660" i="54" s="1"/>
  <c r="Z560" i="54"/>
  <c r="R560" i="54" s="1"/>
  <c r="K660" i="54" s="1"/>
  <c r="T561" i="54"/>
  <c r="L561" i="54" s="1"/>
  <c r="E661" i="54" s="1"/>
  <c r="X561" i="54"/>
  <c r="P561" i="54" s="1"/>
  <c r="I661" i="54" s="1"/>
  <c r="Y561" i="54"/>
  <c r="Q561" i="54" s="1"/>
  <c r="J661" i="54" s="1"/>
  <c r="Z561" i="54"/>
  <c r="R561" i="54" s="1"/>
  <c r="K661" i="54" s="1"/>
  <c r="T562" i="54"/>
  <c r="L562" i="54" s="1"/>
  <c r="E662" i="54" s="1"/>
  <c r="U562" i="54"/>
  <c r="M562" i="54" s="1"/>
  <c r="F662" i="54" s="1"/>
  <c r="W562" i="54"/>
  <c r="O562" i="54" s="1"/>
  <c r="H662" i="54" s="1"/>
  <c r="X562" i="54"/>
  <c r="P562" i="54" s="1"/>
  <c r="I662" i="54" s="1"/>
  <c r="Y562" i="54"/>
  <c r="Q562" i="54" s="1"/>
  <c r="J662" i="54" s="1"/>
  <c r="Z562" i="54"/>
  <c r="R562" i="54" s="1"/>
  <c r="K662" i="54" s="1"/>
  <c r="T563" i="54"/>
  <c r="U563" i="54"/>
  <c r="M563" i="54" s="1"/>
  <c r="F663" i="54" s="1"/>
  <c r="X563" i="54"/>
  <c r="P563" i="54" s="1"/>
  <c r="I663" i="54" s="1"/>
  <c r="Y563" i="54"/>
  <c r="Q563" i="54" s="1"/>
  <c r="J663" i="54" s="1"/>
  <c r="Z563" i="54"/>
  <c r="R563" i="54" s="1"/>
  <c r="K663" i="54" s="1"/>
  <c r="T564" i="54"/>
  <c r="L564" i="54" s="1"/>
  <c r="E664" i="54" s="1"/>
  <c r="U564" i="54"/>
  <c r="M564" i="54" s="1"/>
  <c r="F664" i="54" s="1"/>
  <c r="Y564" i="54"/>
  <c r="Q564" i="54" s="1"/>
  <c r="J664" i="54" s="1"/>
  <c r="Z564" i="54"/>
  <c r="R564" i="54" s="1"/>
  <c r="K664" i="54" s="1"/>
  <c r="T565" i="54"/>
  <c r="L565" i="54" s="1"/>
  <c r="E665" i="54" s="1"/>
  <c r="U565" i="54"/>
  <c r="M565" i="54" s="1"/>
  <c r="F665" i="54" s="1"/>
  <c r="X565" i="54"/>
  <c r="P565" i="54" s="1"/>
  <c r="I665" i="54" s="1"/>
  <c r="Y565" i="54"/>
  <c r="Q565" i="54" s="1"/>
  <c r="J665" i="54" s="1"/>
  <c r="Z565" i="54"/>
  <c r="R565" i="54" s="1"/>
  <c r="K665" i="54" s="1"/>
  <c r="T566" i="54"/>
  <c r="L566" i="54" s="1"/>
  <c r="E666" i="54" s="1"/>
  <c r="U566" i="54"/>
  <c r="M566" i="54" s="1"/>
  <c r="F666" i="54" s="1"/>
  <c r="X566" i="54"/>
  <c r="P566" i="54" s="1"/>
  <c r="I666" i="54" s="1"/>
  <c r="Y566" i="54"/>
  <c r="Q566" i="54" s="1"/>
  <c r="J666" i="54" s="1"/>
  <c r="T567" i="54"/>
  <c r="L567" i="54" s="1"/>
  <c r="E667" i="54" s="1"/>
  <c r="U567" i="54"/>
  <c r="M567" i="54" s="1"/>
  <c r="F667" i="54" s="1"/>
  <c r="X567" i="54"/>
  <c r="P567" i="54" s="1"/>
  <c r="I667" i="54" s="1"/>
  <c r="Y567" i="54"/>
  <c r="Q567" i="54" s="1"/>
  <c r="J667" i="54" s="1"/>
  <c r="Z567" i="54"/>
  <c r="R567" i="54" s="1"/>
  <c r="K667" i="54" s="1"/>
  <c r="T568" i="54"/>
  <c r="L568" i="54" s="1"/>
  <c r="E668" i="54" s="1"/>
  <c r="U568" i="54"/>
  <c r="X568" i="54"/>
  <c r="P568" i="54" s="1"/>
  <c r="I668" i="54" s="1"/>
  <c r="Y568" i="54"/>
  <c r="Q568" i="54" s="1"/>
  <c r="J668" i="54" s="1"/>
  <c r="Z568" i="54"/>
  <c r="R568" i="54" s="1"/>
  <c r="K668" i="54" s="1"/>
  <c r="T569" i="54"/>
  <c r="L569" i="54" s="1"/>
  <c r="E669" i="54" s="1"/>
  <c r="X569" i="54"/>
  <c r="P569" i="54" s="1"/>
  <c r="I669" i="54" s="1"/>
  <c r="Y569" i="54"/>
  <c r="Q569" i="54" s="1"/>
  <c r="J669" i="54" s="1"/>
  <c r="Z569" i="54"/>
  <c r="R569" i="54" s="1"/>
  <c r="K669" i="54" s="1"/>
  <c r="T570" i="54"/>
  <c r="L570" i="54" s="1"/>
  <c r="E670" i="54" s="1"/>
  <c r="U570" i="54"/>
  <c r="M570" i="54" s="1"/>
  <c r="F670" i="54" s="1"/>
  <c r="X570" i="54"/>
  <c r="P570" i="54" s="1"/>
  <c r="I670" i="54" s="1"/>
  <c r="Y570" i="54"/>
  <c r="Q570" i="54" s="1"/>
  <c r="J670" i="54" s="1"/>
  <c r="Z570" i="54"/>
  <c r="R570" i="54" s="1"/>
  <c r="K670" i="54" s="1"/>
  <c r="T571" i="54"/>
  <c r="L571" i="54" s="1"/>
  <c r="E671" i="54" s="1"/>
  <c r="U571" i="54"/>
  <c r="M571" i="54" s="1"/>
  <c r="F671" i="54" s="1"/>
  <c r="X571" i="54"/>
  <c r="P571" i="54" s="1"/>
  <c r="I671" i="54" s="1"/>
  <c r="Y571" i="54"/>
  <c r="Q571" i="54" s="1"/>
  <c r="J671" i="54" s="1"/>
  <c r="Z571" i="54"/>
  <c r="R571" i="54" s="1"/>
  <c r="K671" i="54" s="1"/>
  <c r="T572" i="54"/>
  <c r="L572" i="54" s="1"/>
  <c r="E672" i="54" s="1"/>
  <c r="U572" i="54"/>
  <c r="M572" i="54" s="1"/>
  <c r="F672" i="54" s="1"/>
  <c r="Y572" i="54"/>
  <c r="Q572" i="54" s="1"/>
  <c r="J672" i="54" s="1"/>
  <c r="Z572" i="54"/>
  <c r="R572" i="54" s="1"/>
  <c r="K672" i="54" s="1"/>
  <c r="T573" i="54"/>
  <c r="L573" i="54" s="1"/>
  <c r="E673" i="54" s="1"/>
  <c r="U573" i="54"/>
  <c r="M573" i="54" s="1"/>
  <c r="F673" i="54" s="1"/>
  <c r="X573" i="54"/>
  <c r="P573" i="54" s="1"/>
  <c r="I673" i="54" s="1"/>
  <c r="Y573" i="54"/>
  <c r="Q573" i="54" s="1"/>
  <c r="J673" i="54" s="1"/>
  <c r="Z573" i="54"/>
  <c r="R573" i="54" s="1"/>
  <c r="K673" i="54" s="1"/>
  <c r="T574" i="54"/>
  <c r="L574" i="54" s="1"/>
  <c r="E674" i="54" s="1"/>
  <c r="U574" i="54"/>
  <c r="M574" i="54" s="1"/>
  <c r="F674" i="54" s="1"/>
  <c r="X574" i="54"/>
  <c r="P574" i="54" s="1"/>
  <c r="I674" i="54" s="1"/>
  <c r="Y574" i="54"/>
  <c r="Q574" i="54" s="1"/>
  <c r="J674" i="54" s="1"/>
  <c r="T575" i="54"/>
  <c r="L575" i="54" s="1"/>
  <c r="E675" i="54" s="1"/>
  <c r="U575" i="54"/>
  <c r="M575" i="54" s="1"/>
  <c r="F675" i="54" s="1"/>
  <c r="X575" i="54"/>
  <c r="P575" i="54" s="1"/>
  <c r="I675" i="54" s="1"/>
  <c r="Y575" i="54"/>
  <c r="Q575" i="54" s="1"/>
  <c r="J675" i="54" s="1"/>
  <c r="Z575" i="54"/>
  <c r="R575" i="54" s="1"/>
  <c r="K675" i="54" s="1"/>
  <c r="T576" i="54"/>
  <c r="L576" i="54" s="1"/>
  <c r="E676" i="54" s="1"/>
  <c r="U576" i="54"/>
  <c r="M576" i="54" s="1"/>
  <c r="F676" i="54" s="1"/>
  <c r="X576" i="54"/>
  <c r="P576" i="54" s="1"/>
  <c r="I676" i="54" s="1"/>
  <c r="Y576" i="54"/>
  <c r="Q576" i="54" s="1"/>
  <c r="J676" i="54" s="1"/>
  <c r="Z576" i="54"/>
  <c r="R576" i="54" s="1"/>
  <c r="K676" i="54" s="1"/>
  <c r="T577" i="54"/>
  <c r="L577" i="54" s="1"/>
  <c r="E677" i="54" s="1"/>
  <c r="X577" i="54"/>
  <c r="P577" i="54" s="1"/>
  <c r="I677" i="54" s="1"/>
  <c r="Y577" i="54"/>
  <c r="Q577" i="54" s="1"/>
  <c r="J677" i="54" s="1"/>
  <c r="Z577" i="54"/>
  <c r="R577" i="54" s="1"/>
  <c r="K677" i="54" s="1"/>
  <c r="T578" i="54"/>
  <c r="L578" i="54" s="1"/>
  <c r="E678" i="54" s="1"/>
  <c r="U578" i="54"/>
  <c r="M578" i="54" s="1"/>
  <c r="F678" i="54" s="1"/>
  <c r="X578" i="54"/>
  <c r="P578" i="54" s="1"/>
  <c r="I678" i="54" s="1"/>
  <c r="Y578" i="54"/>
  <c r="Q578" i="54" s="1"/>
  <c r="J678" i="54" s="1"/>
  <c r="Z578" i="54"/>
  <c r="R578" i="54" s="1"/>
  <c r="K678" i="54" s="1"/>
  <c r="T579" i="54"/>
  <c r="L579" i="54" s="1"/>
  <c r="E679" i="54" s="1"/>
  <c r="U579" i="54"/>
  <c r="M579" i="54" s="1"/>
  <c r="F679" i="54" s="1"/>
  <c r="V579" i="54"/>
  <c r="N579" i="54" s="1"/>
  <c r="G679" i="54" s="1"/>
  <c r="X579" i="54"/>
  <c r="P579" i="54" s="1"/>
  <c r="I679" i="54" s="1"/>
  <c r="Y579" i="54"/>
  <c r="Q579" i="54" s="1"/>
  <c r="J679" i="54" s="1"/>
  <c r="Z579" i="54"/>
  <c r="R579" i="54" s="1"/>
  <c r="K679" i="54" s="1"/>
  <c r="T580" i="54"/>
  <c r="L580" i="54" s="1"/>
  <c r="E680" i="54" s="1"/>
  <c r="U580" i="54"/>
  <c r="M580" i="54" s="1"/>
  <c r="F680" i="54" s="1"/>
  <c r="Y580" i="54"/>
  <c r="Q580" i="54" s="1"/>
  <c r="J680" i="54" s="1"/>
  <c r="Z580" i="54"/>
  <c r="R580" i="54" s="1"/>
  <c r="K680" i="54" s="1"/>
  <c r="T581" i="54"/>
  <c r="L581" i="54" s="1"/>
  <c r="E681" i="54" s="1"/>
  <c r="U581" i="54"/>
  <c r="M581" i="54" s="1"/>
  <c r="F681" i="54" s="1"/>
  <c r="X581" i="54"/>
  <c r="P581" i="54" s="1"/>
  <c r="I681" i="54" s="1"/>
  <c r="Y581" i="54"/>
  <c r="Q581" i="54" s="1"/>
  <c r="J681" i="54" s="1"/>
  <c r="Z581" i="54"/>
  <c r="T582" i="54"/>
  <c r="L582" i="54" s="1"/>
  <c r="E682" i="54" s="1"/>
  <c r="U582" i="54"/>
  <c r="M582" i="54" s="1"/>
  <c r="F682" i="54" s="1"/>
  <c r="X582" i="54"/>
  <c r="P582" i="54" s="1"/>
  <c r="I682" i="54" s="1"/>
  <c r="Y582" i="54"/>
  <c r="Q582" i="54" s="1"/>
  <c r="J682" i="54" s="1"/>
  <c r="T583" i="54"/>
  <c r="L583" i="54" s="1"/>
  <c r="E683" i="54" s="1"/>
  <c r="U583" i="54"/>
  <c r="M583" i="54" s="1"/>
  <c r="F683" i="54" s="1"/>
  <c r="X583" i="54"/>
  <c r="P583" i="54" s="1"/>
  <c r="I683" i="54" s="1"/>
  <c r="Y583" i="54"/>
  <c r="Z583" i="54"/>
  <c r="R583" i="54" s="1"/>
  <c r="K683" i="54" s="1"/>
  <c r="T584" i="54"/>
  <c r="L584" i="54" s="1"/>
  <c r="E684" i="54" s="1"/>
  <c r="U584" i="54"/>
  <c r="M584" i="54" s="1"/>
  <c r="F684" i="54" s="1"/>
  <c r="X584" i="54"/>
  <c r="P584" i="54" s="1"/>
  <c r="I684" i="54" s="1"/>
  <c r="Y584" i="54"/>
  <c r="Q584" i="54" s="1"/>
  <c r="J684" i="54" s="1"/>
  <c r="Z584" i="54"/>
  <c r="R584" i="54" s="1"/>
  <c r="K684" i="54" s="1"/>
  <c r="T585" i="54"/>
  <c r="L585" i="54" s="1"/>
  <c r="E685" i="54" s="1"/>
  <c r="V585" i="54"/>
  <c r="N585" i="54" s="1"/>
  <c r="G685" i="54" s="1"/>
  <c r="X585" i="54"/>
  <c r="P585" i="54" s="1"/>
  <c r="I685" i="54" s="1"/>
  <c r="Y585" i="54"/>
  <c r="Q585" i="54" s="1"/>
  <c r="J685" i="54" s="1"/>
  <c r="Z585" i="54"/>
  <c r="R585" i="54" s="1"/>
  <c r="K685" i="54" s="1"/>
  <c r="T586" i="54"/>
  <c r="L586" i="54" s="1"/>
  <c r="E686" i="54" s="1"/>
  <c r="U586" i="54"/>
  <c r="M586" i="54" s="1"/>
  <c r="F686" i="54" s="1"/>
  <c r="X586" i="54"/>
  <c r="P586" i="54" s="1"/>
  <c r="I686" i="54" s="1"/>
  <c r="Y586" i="54"/>
  <c r="Q586" i="54" s="1"/>
  <c r="J686" i="54" s="1"/>
  <c r="Z586" i="54"/>
  <c r="T587" i="54"/>
  <c r="L587" i="54" s="1"/>
  <c r="E687" i="54" s="1"/>
  <c r="U587" i="54"/>
  <c r="M587" i="54" s="1"/>
  <c r="F687" i="54" s="1"/>
  <c r="X587" i="54"/>
  <c r="Y587" i="54"/>
  <c r="Q587" i="54" s="1"/>
  <c r="J687" i="54" s="1"/>
  <c r="Z587" i="54"/>
  <c r="R587" i="54" s="1"/>
  <c r="K687" i="54" s="1"/>
  <c r="T588" i="54"/>
  <c r="L588" i="54" s="1"/>
  <c r="E688" i="54" s="1"/>
  <c r="U588" i="54"/>
  <c r="M588" i="54" s="1"/>
  <c r="F688" i="54" s="1"/>
  <c r="Y588" i="54"/>
  <c r="Q588" i="54" s="1"/>
  <c r="J688" i="54" s="1"/>
  <c r="Z588" i="54"/>
  <c r="R588" i="54" s="1"/>
  <c r="K688" i="54" s="1"/>
  <c r="T589" i="54"/>
  <c r="L589" i="54" s="1"/>
  <c r="E689" i="54" s="1"/>
  <c r="U589" i="54"/>
  <c r="M589" i="54" s="1"/>
  <c r="F689" i="54" s="1"/>
  <c r="X589" i="54"/>
  <c r="P589" i="54" s="1"/>
  <c r="I689" i="54" s="1"/>
  <c r="Y589" i="54"/>
  <c r="Q589" i="54" s="1"/>
  <c r="J689" i="54" s="1"/>
  <c r="Z589" i="54"/>
  <c r="R589" i="54" s="1"/>
  <c r="K689" i="54" s="1"/>
  <c r="T590" i="54"/>
  <c r="L590" i="54" s="1"/>
  <c r="E690" i="54" s="1"/>
  <c r="U590" i="54"/>
  <c r="X590" i="54"/>
  <c r="P590" i="54" s="1"/>
  <c r="I690" i="54" s="1"/>
  <c r="Y590" i="54"/>
  <c r="Q590" i="54" s="1"/>
  <c r="J690" i="54" s="1"/>
  <c r="T591" i="54"/>
  <c r="L591" i="54" s="1"/>
  <c r="E691" i="54" s="1"/>
  <c r="U591" i="54"/>
  <c r="M591" i="54" s="1"/>
  <c r="F691" i="54" s="1"/>
  <c r="X591" i="54"/>
  <c r="P591" i="54" s="1"/>
  <c r="I691" i="54" s="1"/>
  <c r="Y591" i="54"/>
  <c r="Q591" i="54" s="1"/>
  <c r="J691" i="54" s="1"/>
  <c r="Z591" i="54"/>
  <c r="R591" i="54" s="1"/>
  <c r="K691" i="54" s="1"/>
  <c r="T592" i="54"/>
  <c r="L592" i="54" s="1"/>
  <c r="E692" i="54" s="1"/>
  <c r="U592" i="54"/>
  <c r="M592" i="54" s="1"/>
  <c r="F692" i="54" s="1"/>
  <c r="V592" i="54"/>
  <c r="X592" i="54"/>
  <c r="P592" i="54" s="1"/>
  <c r="I692" i="54" s="1"/>
  <c r="Y592" i="54"/>
  <c r="Q592" i="54" s="1"/>
  <c r="J692" i="54" s="1"/>
  <c r="Z592" i="54"/>
  <c r="R592" i="54" s="1"/>
  <c r="K692" i="54" s="1"/>
  <c r="T593" i="54"/>
  <c r="L593" i="54" s="1"/>
  <c r="E693" i="54" s="1"/>
  <c r="X593" i="54"/>
  <c r="P593" i="54" s="1"/>
  <c r="I693" i="54" s="1"/>
  <c r="Y593" i="54"/>
  <c r="Q593" i="54" s="1"/>
  <c r="J693" i="54" s="1"/>
  <c r="Z593" i="54"/>
  <c r="R593" i="54" s="1"/>
  <c r="K693" i="54" s="1"/>
  <c r="T594" i="54"/>
  <c r="L594" i="54" s="1"/>
  <c r="E694" i="54" s="1"/>
  <c r="U594" i="54"/>
  <c r="M594" i="54" s="1"/>
  <c r="F694" i="54" s="1"/>
  <c r="X594" i="54"/>
  <c r="P594" i="54" s="1"/>
  <c r="I694" i="54" s="1"/>
  <c r="Y594" i="54"/>
  <c r="Q594" i="54" s="1"/>
  <c r="J694" i="54" s="1"/>
  <c r="Z594" i="54"/>
  <c r="R594" i="54" s="1"/>
  <c r="K694" i="54" s="1"/>
  <c r="T595" i="54"/>
  <c r="L595" i="54" s="1"/>
  <c r="E695" i="54" s="1"/>
  <c r="U595" i="54"/>
  <c r="M595" i="54" s="1"/>
  <c r="F695" i="54" s="1"/>
  <c r="X595" i="54"/>
  <c r="P595" i="54" s="1"/>
  <c r="I695" i="54" s="1"/>
  <c r="Y595" i="54"/>
  <c r="Q595" i="54" s="1"/>
  <c r="J695" i="54" s="1"/>
  <c r="Z595" i="54"/>
  <c r="R595" i="54" s="1"/>
  <c r="K695" i="54" s="1"/>
  <c r="T596" i="54"/>
  <c r="L596" i="54" s="1"/>
  <c r="E696" i="54" s="1"/>
  <c r="U596" i="54"/>
  <c r="M596" i="54" s="1"/>
  <c r="F696" i="54" s="1"/>
  <c r="V596" i="54"/>
  <c r="N596" i="54" s="1"/>
  <c r="G696" i="54" s="1"/>
  <c r="Y596" i="54"/>
  <c r="Q596" i="54" s="1"/>
  <c r="J696" i="54" s="1"/>
  <c r="Z596" i="54"/>
  <c r="R596" i="54" s="1"/>
  <c r="K696" i="54" s="1"/>
  <c r="T597" i="54"/>
  <c r="L597" i="54" s="1"/>
  <c r="E697" i="54" s="1"/>
  <c r="U597" i="54"/>
  <c r="M597" i="54" s="1"/>
  <c r="F697" i="54" s="1"/>
  <c r="X597" i="54"/>
  <c r="P597" i="54" s="1"/>
  <c r="I697" i="54" s="1"/>
  <c r="Y597" i="54"/>
  <c r="Q597" i="54" s="1"/>
  <c r="J697" i="54" s="1"/>
  <c r="Z597" i="54"/>
  <c r="R597" i="54" s="1"/>
  <c r="K697" i="54" s="1"/>
  <c r="T598" i="54"/>
  <c r="L598" i="54" s="1"/>
  <c r="E698" i="54" s="1"/>
  <c r="U598" i="54"/>
  <c r="M598" i="54" s="1"/>
  <c r="F698" i="54" s="1"/>
  <c r="X598" i="54"/>
  <c r="P598" i="54" s="1"/>
  <c r="I698" i="54" s="1"/>
  <c r="Y598" i="54"/>
  <c r="Q598" i="54" s="1"/>
  <c r="J698" i="54" s="1"/>
  <c r="T599" i="54"/>
  <c r="L599" i="54" s="1"/>
  <c r="E699" i="54" s="1"/>
  <c r="U599" i="54"/>
  <c r="M599" i="54" s="1"/>
  <c r="F699" i="54" s="1"/>
  <c r="X599" i="54"/>
  <c r="P599" i="54" s="1"/>
  <c r="I699" i="54" s="1"/>
  <c r="Y599" i="54"/>
  <c r="Q599" i="54" s="1"/>
  <c r="J699" i="54" s="1"/>
  <c r="Z599" i="54"/>
  <c r="R599" i="54" s="1"/>
  <c r="K699" i="54" s="1"/>
  <c r="T600" i="54"/>
  <c r="L600" i="54" s="1"/>
  <c r="E700" i="54" s="1"/>
  <c r="U600" i="54"/>
  <c r="X600" i="54"/>
  <c r="P600" i="54" s="1"/>
  <c r="I700" i="54" s="1"/>
  <c r="Y600" i="54"/>
  <c r="Q600" i="54" s="1"/>
  <c r="J700" i="54" s="1"/>
  <c r="Z600" i="54"/>
  <c r="R600" i="54" s="1"/>
  <c r="K700" i="54" s="1"/>
  <c r="T601" i="54"/>
  <c r="L601" i="54" s="1"/>
  <c r="E701" i="54" s="1"/>
  <c r="W601" i="54"/>
  <c r="O601" i="54" s="1"/>
  <c r="H701" i="54" s="1"/>
  <c r="X601" i="54"/>
  <c r="P601" i="54" s="1"/>
  <c r="I701" i="54" s="1"/>
  <c r="Y601" i="54"/>
  <c r="Q601" i="54" s="1"/>
  <c r="J701" i="54" s="1"/>
  <c r="Z601" i="54"/>
  <c r="R601" i="54" s="1"/>
  <c r="K701" i="54" s="1"/>
  <c r="T602" i="54"/>
  <c r="L602" i="54" s="1"/>
  <c r="E702" i="54" s="1"/>
  <c r="U602" i="54"/>
  <c r="M602" i="54" s="1"/>
  <c r="F702" i="54" s="1"/>
  <c r="X602" i="54"/>
  <c r="P602" i="54" s="1"/>
  <c r="I702" i="54" s="1"/>
  <c r="Y602" i="54"/>
  <c r="Q602" i="54" s="1"/>
  <c r="J702" i="54" s="1"/>
  <c r="Z602" i="54"/>
  <c r="R602" i="54" s="1"/>
  <c r="K702" i="54" s="1"/>
  <c r="T603" i="54"/>
  <c r="L603" i="54" s="1"/>
  <c r="E703" i="54" s="1"/>
  <c r="U603" i="54"/>
  <c r="M603" i="54" s="1"/>
  <c r="F703" i="54" s="1"/>
  <c r="X603" i="54"/>
  <c r="P603" i="54" s="1"/>
  <c r="I703" i="54" s="1"/>
  <c r="Y603" i="54"/>
  <c r="Q603" i="54" s="1"/>
  <c r="J703" i="54" s="1"/>
  <c r="Z603" i="54"/>
  <c r="R603" i="54" s="1"/>
  <c r="K703" i="54" s="1"/>
  <c r="Z504" i="54"/>
  <c r="R504" i="54" s="1"/>
  <c r="K604" i="54" s="1"/>
  <c r="Y504" i="54"/>
  <c r="Q504" i="54" s="1"/>
  <c r="J604" i="54" s="1"/>
  <c r="X504" i="54"/>
  <c r="P504" i="54" s="1"/>
  <c r="I604" i="54" s="1"/>
  <c r="U504" i="54"/>
  <c r="M504" i="54" s="1"/>
  <c r="F604" i="54" s="1"/>
  <c r="T504" i="54"/>
  <c r="L504" i="54" s="1"/>
  <c r="E604" i="54" s="1"/>
  <c r="T405" i="54"/>
  <c r="L405" i="54" s="1"/>
  <c r="E505" i="54" s="1"/>
  <c r="U405" i="54"/>
  <c r="M405" i="54" s="1"/>
  <c r="F505" i="54" s="1"/>
  <c r="V405" i="54"/>
  <c r="N405" i="54" s="1"/>
  <c r="G505" i="54" s="1"/>
  <c r="W405" i="54"/>
  <c r="O405" i="54" s="1"/>
  <c r="H505" i="54" s="1"/>
  <c r="X405" i="54"/>
  <c r="P405" i="54" s="1"/>
  <c r="I505" i="54" s="1"/>
  <c r="Y405" i="54"/>
  <c r="Q405" i="54" s="1"/>
  <c r="J505" i="54" s="1"/>
  <c r="Z405" i="54"/>
  <c r="R405" i="54" s="1"/>
  <c r="K505" i="54" s="1"/>
  <c r="T406" i="54"/>
  <c r="L406" i="54" s="1"/>
  <c r="E506" i="54" s="1"/>
  <c r="U406" i="54"/>
  <c r="M406" i="54" s="1"/>
  <c r="F506" i="54" s="1"/>
  <c r="V406" i="54"/>
  <c r="N406" i="54" s="1"/>
  <c r="G506" i="54" s="1"/>
  <c r="W406" i="54"/>
  <c r="O406" i="54" s="1"/>
  <c r="H506" i="54" s="1"/>
  <c r="X406" i="54"/>
  <c r="P406" i="54" s="1"/>
  <c r="I506" i="54" s="1"/>
  <c r="Y406" i="54"/>
  <c r="Q406" i="54" s="1"/>
  <c r="J506" i="54" s="1"/>
  <c r="Z406" i="54"/>
  <c r="R406" i="54" s="1"/>
  <c r="K506" i="54" s="1"/>
  <c r="T407" i="54"/>
  <c r="L407" i="54" s="1"/>
  <c r="E507" i="54" s="1"/>
  <c r="U407" i="54"/>
  <c r="M407" i="54" s="1"/>
  <c r="F507" i="54" s="1"/>
  <c r="V407" i="54"/>
  <c r="N407" i="54" s="1"/>
  <c r="G507" i="54" s="1"/>
  <c r="W407" i="54"/>
  <c r="O407" i="54" s="1"/>
  <c r="H507" i="54" s="1"/>
  <c r="X407" i="54"/>
  <c r="P407" i="54" s="1"/>
  <c r="I507" i="54" s="1"/>
  <c r="Y407" i="54"/>
  <c r="Q407" i="54" s="1"/>
  <c r="J507" i="54" s="1"/>
  <c r="Z407" i="54"/>
  <c r="R407" i="54" s="1"/>
  <c r="K507" i="54" s="1"/>
  <c r="T408" i="54"/>
  <c r="L408" i="54" s="1"/>
  <c r="E508" i="54" s="1"/>
  <c r="U408" i="54"/>
  <c r="M408" i="54" s="1"/>
  <c r="F508" i="54" s="1"/>
  <c r="V408" i="54"/>
  <c r="N408" i="54" s="1"/>
  <c r="G508" i="54" s="1"/>
  <c r="W408" i="54"/>
  <c r="O408" i="54" s="1"/>
  <c r="H508" i="54" s="1"/>
  <c r="X408" i="54"/>
  <c r="P408" i="54" s="1"/>
  <c r="I508" i="54" s="1"/>
  <c r="Y408" i="54"/>
  <c r="Q408" i="54" s="1"/>
  <c r="J508" i="54" s="1"/>
  <c r="Z408" i="54"/>
  <c r="R408" i="54" s="1"/>
  <c r="K508" i="54" s="1"/>
  <c r="T409" i="54"/>
  <c r="L409" i="54" s="1"/>
  <c r="E509" i="54" s="1"/>
  <c r="U409" i="54"/>
  <c r="M409" i="54" s="1"/>
  <c r="F509" i="54" s="1"/>
  <c r="V409" i="54"/>
  <c r="N409" i="54" s="1"/>
  <c r="G509" i="54" s="1"/>
  <c r="W409" i="54"/>
  <c r="O409" i="54" s="1"/>
  <c r="H509" i="54" s="1"/>
  <c r="X409" i="54"/>
  <c r="P409" i="54" s="1"/>
  <c r="Y409" i="54"/>
  <c r="Q409" i="54" s="1"/>
  <c r="J509" i="54" s="1"/>
  <c r="Z409" i="54"/>
  <c r="R409" i="54" s="1"/>
  <c r="K509" i="54" s="1"/>
  <c r="T410" i="54"/>
  <c r="L410" i="54" s="1"/>
  <c r="E510" i="54" s="1"/>
  <c r="U410" i="54"/>
  <c r="M410" i="54" s="1"/>
  <c r="F510" i="54" s="1"/>
  <c r="V410" i="54"/>
  <c r="N410" i="54" s="1"/>
  <c r="G510" i="54" s="1"/>
  <c r="W410" i="54"/>
  <c r="O410" i="54" s="1"/>
  <c r="H510" i="54" s="1"/>
  <c r="X410" i="54"/>
  <c r="P410" i="54" s="1"/>
  <c r="I510" i="54" s="1"/>
  <c r="Y410" i="54"/>
  <c r="Q410" i="54" s="1"/>
  <c r="J510" i="54" s="1"/>
  <c r="Z410" i="54"/>
  <c r="R410" i="54" s="1"/>
  <c r="K510" i="54" s="1"/>
  <c r="T411" i="54"/>
  <c r="L411" i="54" s="1"/>
  <c r="E511" i="54" s="1"/>
  <c r="U411" i="54"/>
  <c r="M411" i="54" s="1"/>
  <c r="F511" i="54" s="1"/>
  <c r="V411" i="54"/>
  <c r="N411" i="54" s="1"/>
  <c r="G511" i="54" s="1"/>
  <c r="W411" i="54"/>
  <c r="O411" i="54" s="1"/>
  <c r="H511" i="54" s="1"/>
  <c r="X411" i="54"/>
  <c r="P411" i="54" s="1"/>
  <c r="I511" i="54" s="1"/>
  <c r="Y411" i="54"/>
  <c r="Q411" i="54" s="1"/>
  <c r="J511" i="54" s="1"/>
  <c r="Z411" i="54"/>
  <c r="R411" i="54" s="1"/>
  <c r="K511" i="54" s="1"/>
  <c r="T412" i="54"/>
  <c r="L412" i="54" s="1"/>
  <c r="E512" i="54" s="1"/>
  <c r="U412" i="54"/>
  <c r="M412" i="54" s="1"/>
  <c r="F512" i="54" s="1"/>
  <c r="V412" i="54"/>
  <c r="N412" i="54" s="1"/>
  <c r="G512" i="54" s="1"/>
  <c r="W412" i="54"/>
  <c r="O412" i="54" s="1"/>
  <c r="H512" i="54" s="1"/>
  <c r="X412" i="54"/>
  <c r="P412" i="54" s="1"/>
  <c r="I512" i="54" s="1"/>
  <c r="Y412" i="54"/>
  <c r="Q412" i="54" s="1"/>
  <c r="J512" i="54" s="1"/>
  <c r="Z412" i="54"/>
  <c r="R412" i="54" s="1"/>
  <c r="K512" i="54" s="1"/>
  <c r="T413" i="54"/>
  <c r="L413" i="54" s="1"/>
  <c r="E513" i="54" s="1"/>
  <c r="U413" i="54"/>
  <c r="M413" i="54" s="1"/>
  <c r="F513" i="54" s="1"/>
  <c r="V413" i="54"/>
  <c r="N413" i="54" s="1"/>
  <c r="G513" i="54" s="1"/>
  <c r="W413" i="54"/>
  <c r="O413" i="54" s="1"/>
  <c r="H513" i="54" s="1"/>
  <c r="X413" i="54"/>
  <c r="P413" i="54" s="1"/>
  <c r="I513" i="54" s="1"/>
  <c r="Y413" i="54"/>
  <c r="Q413" i="54" s="1"/>
  <c r="J513" i="54" s="1"/>
  <c r="Z413" i="54"/>
  <c r="R413" i="54" s="1"/>
  <c r="K513" i="54" s="1"/>
  <c r="T414" i="54"/>
  <c r="L414" i="54" s="1"/>
  <c r="E514" i="54" s="1"/>
  <c r="U414" i="54"/>
  <c r="M414" i="54" s="1"/>
  <c r="F514" i="54" s="1"/>
  <c r="V414" i="54"/>
  <c r="N414" i="54" s="1"/>
  <c r="G514" i="54" s="1"/>
  <c r="W414" i="54"/>
  <c r="O414" i="54" s="1"/>
  <c r="H514" i="54" s="1"/>
  <c r="X414" i="54"/>
  <c r="P414" i="54" s="1"/>
  <c r="I514" i="54" s="1"/>
  <c r="Y414" i="54"/>
  <c r="Q414" i="54" s="1"/>
  <c r="J514" i="54" s="1"/>
  <c r="Z414" i="54"/>
  <c r="R414" i="54" s="1"/>
  <c r="K514" i="54" s="1"/>
  <c r="T415" i="54"/>
  <c r="L415" i="54" s="1"/>
  <c r="E515" i="54" s="1"/>
  <c r="U415" i="54"/>
  <c r="M415" i="54" s="1"/>
  <c r="F515" i="54" s="1"/>
  <c r="V415" i="54"/>
  <c r="N415" i="54" s="1"/>
  <c r="G515" i="54" s="1"/>
  <c r="W415" i="54"/>
  <c r="O415" i="54" s="1"/>
  <c r="H515" i="54" s="1"/>
  <c r="X415" i="54"/>
  <c r="P415" i="54" s="1"/>
  <c r="I515" i="54" s="1"/>
  <c r="Y415" i="54"/>
  <c r="Q415" i="54" s="1"/>
  <c r="J515" i="54" s="1"/>
  <c r="Z415" i="54"/>
  <c r="R415" i="54" s="1"/>
  <c r="K515" i="54" s="1"/>
  <c r="T416" i="54"/>
  <c r="L416" i="54" s="1"/>
  <c r="E516" i="54" s="1"/>
  <c r="U416" i="54"/>
  <c r="M416" i="54" s="1"/>
  <c r="F516" i="54" s="1"/>
  <c r="V416" i="54"/>
  <c r="N416" i="54" s="1"/>
  <c r="G516" i="54" s="1"/>
  <c r="W416" i="54"/>
  <c r="O416" i="54" s="1"/>
  <c r="H516" i="54" s="1"/>
  <c r="X416" i="54"/>
  <c r="P416" i="54" s="1"/>
  <c r="I516" i="54" s="1"/>
  <c r="Y416" i="54"/>
  <c r="Z416" i="54"/>
  <c r="R416" i="54" s="1"/>
  <c r="K516" i="54" s="1"/>
  <c r="T417" i="54"/>
  <c r="L417" i="54" s="1"/>
  <c r="E517" i="54" s="1"/>
  <c r="U417" i="54"/>
  <c r="M417" i="54" s="1"/>
  <c r="F517" i="54" s="1"/>
  <c r="V417" i="54"/>
  <c r="N417" i="54" s="1"/>
  <c r="G517" i="54" s="1"/>
  <c r="W417" i="54"/>
  <c r="O417" i="54" s="1"/>
  <c r="H517" i="54" s="1"/>
  <c r="X417" i="54"/>
  <c r="P417" i="54" s="1"/>
  <c r="I517" i="54" s="1"/>
  <c r="Y417" i="54"/>
  <c r="Q417" i="54" s="1"/>
  <c r="J517" i="54" s="1"/>
  <c r="Z417" i="54"/>
  <c r="R417" i="54" s="1"/>
  <c r="K517" i="54" s="1"/>
  <c r="T418" i="54"/>
  <c r="L418" i="54" s="1"/>
  <c r="E518" i="54" s="1"/>
  <c r="U418" i="54"/>
  <c r="M418" i="54" s="1"/>
  <c r="F518" i="54" s="1"/>
  <c r="V418" i="54"/>
  <c r="N418" i="54" s="1"/>
  <c r="G518" i="54" s="1"/>
  <c r="W418" i="54"/>
  <c r="O418" i="54" s="1"/>
  <c r="H518" i="54" s="1"/>
  <c r="X418" i="54"/>
  <c r="P418" i="54" s="1"/>
  <c r="I518" i="54" s="1"/>
  <c r="Y418" i="54"/>
  <c r="Q418" i="54" s="1"/>
  <c r="J518" i="54" s="1"/>
  <c r="Z418" i="54"/>
  <c r="R418" i="54" s="1"/>
  <c r="K518" i="54" s="1"/>
  <c r="T419" i="54"/>
  <c r="U419" i="54"/>
  <c r="V419" i="54"/>
  <c r="N419" i="54" s="1"/>
  <c r="G519" i="54" s="1"/>
  <c r="W419" i="54"/>
  <c r="O419" i="54" s="1"/>
  <c r="H519" i="54" s="1"/>
  <c r="X419" i="54"/>
  <c r="P419" i="54" s="1"/>
  <c r="I519" i="54" s="1"/>
  <c r="Y419" i="54"/>
  <c r="Q419" i="54" s="1"/>
  <c r="J519" i="54" s="1"/>
  <c r="Z419" i="54"/>
  <c r="R419" i="54" s="1"/>
  <c r="K519" i="54" s="1"/>
  <c r="T420" i="54"/>
  <c r="L420" i="54" s="1"/>
  <c r="E520" i="54" s="1"/>
  <c r="U420" i="54"/>
  <c r="M420" i="54" s="1"/>
  <c r="F520" i="54" s="1"/>
  <c r="V420" i="54"/>
  <c r="N420" i="54" s="1"/>
  <c r="G520" i="54" s="1"/>
  <c r="W420" i="54"/>
  <c r="O420" i="54" s="1"/>
  <c r="H520" i="54" s="1"/>
  <c r="X420" i="54"/>
  <c r="P420" i="54" s="1"/>
  <c r="I520" i="54" s="1"/>
  <c r="Y420" i="54"/>
  <c r="Q420" i="54" s="1"/>
  <c r="J520" i="54" s="1"/>
  <c r="Z420" i="54"/>
  <c r="R420" i="54" s="1"/>
  <c r="K520" i="54" s="1"/>
  <c r="T421" i="54"/>
  <c r="L421" i="54" s="1"/>
  <c r="E521" i="54" s="1"/>
  <c r="U421" i="54"/>
  <c r="M421" i="54" s="1"/>
  <c r="F521" i="54" s="1"/>
  <c r="V421" i="54"/>
  <c r="N421" i="54" s="1"/>
  <c r="G521" i="54" s="1"/>
  <c r="W421" i="54"/>
  <c r="O421" i="54" s="1"/>
  <c r="H521" i="54" s="1"/>
  <c r="X421" i="54"/>
  <c r="P421" i="54" s="1"/>
  <c r="I521" i="54" s="1"/>
  <c r="Y421" i="54"/>
  <c r="Q421" i="54" s="1"/>
  <c r="J521" i="54" s="1"/>
  <c r="Z421" i="54"/>
  <c r="R421" i="54" s="1"/>
  <c r="K521" i="54" s="1"/>
  <c r="T422" i="54"/>
  <c r="L422" i="54" s="1"/>
  <c r="E522" i="54" s="1"/>
  <c r="U422" i="54"/>
  <c r="M422" i="54" s="1"/>
  <c r="F522" i="54" s="1"/>
  <c r="V422" i="54"/>
  <c r="N422" i="54" s="1"/>
  <c r="G522" i="54" s="1"/>
  <c r="W422" i="54"/>
  <c r="O422" i="54" s="1"/>
  <c r="H522" i="54" s="1"/>
  <c r="X422" i="54"/>
  <c r="P422" i="54" s="1"/>
  <c r="I522" i="54" s="1"/>
  <c r="Y422" i="54"/>
  <c r="Q422" i="54" s="1"/>
  <c r="J522" i="54" s="1"/>
  <c r="Z422" i="54"/>
  <c r="R422" i="54" s="1"/>
  <c r="K522" i="54" s="1"/>
  <c r="T423" i="54"/>
  <c r="L423" i="54" s="1"/>
  <c r="E523" i="54" s="1"/>
  <c r="U423" i="54"/>
  <c r="M423" i="54" s="1"/>
  <c r="F523" i="54" s="1"/>
  <c r="V423" i="54"/>
  <c r="N423" i="54" s="1"/>
  <c r="G523" i="54" s="1"/>
  <c r="W423" i="54"/>
  <c r="O423" i="54" s="1"/>
  <c r="H523" i="54" s="1"/>
  <c r="X423" i="54"/>
  <c r="P423" i="54" s="1"/>
  <c r="I523" i="54" s="1"/>
  <c r="Y423" i="54"/>
  <c r="Q423" i="54" s="1"/>
  <c r="J523" i="54" s="1"/>
  <c r="Z423" i="54"/>
  <c r="R423" i="54" s="1"/>
  <c r="K523" i="54" s="1"/>
  <c r="T424" i="54"/>
  <c r="L424" i="54" s="1"/>
  <c r="E524" i="54" s="1"/>
  <c r="U424" i="54"/>
  <c r="M424" i="54" s="1"/>
  <c r="F524" i="54" s="1"/>
  <c r="V424" i="54"/>
  <c r="N424" i="54" s="1"/>
  <c r="G524" i="54" s="1"/>
  <c r="W424" i="54"/>
  <c r="O424" i="54" s="1"/>
  <c r="H524" i="54" s="1"/>
  <c r="X424" i="54"/>
  <c r="P424" i="54" s="1"/>
  <c r="I524" i="54" s="1"/>
  <c r="Y424" i="54"/>
  <c r="Q424" i="54" s="1"/>
  <c r="J524" i="54" s="1"/>
  <c r="Z424" i="54"/>
  <c r="R424" i="54" s="1"/>
  <c r="K524" i="54" s="1"/>
  <c r="T425" i="54"/>
  <c r="L425" i="54" s="1"/>
  <c r="E525" i="54" s="1"/>
  <c r="U425" i="54"/>
  <c r="M425" i="54" s="1"/>
  <c r="F525" i="54" s="1"/>
  <c r="V425" i="54"/>
  <c r="N425" i="54" s="1"/>
  <c r="G525" i="54" s="1"/>
  <c r="W425" i="54"/>
  <c r="O425" i="54" s="1"/>
  <c r="H525" i="54" s="1"/>
  <c r="X425" i="54"/>
  <c r="P425" i="54" s="1"/>
  <c r="I525" i="54" s="1"/>
  <c r="Y425" i="54"/>
  <c r="Q425" i="54" s="1"/>
  <c r="J525" i="54" s="1"/>
  <c r="Z425" i="54"/>
  <c r="R425" i="54" s="1"/>
  <c r="K525" i="54" s="1"/>
  <c r="T426" i="54"/>
  <c r="L426" i="54" s="1"/>
  <c r="E526" i="54" s="1"/>
  <c r="U426" i="54"/>
  <c r="M426" i="54" s="1"/>
  <c r="F526" i="54" s="1"/>
  <c r="V426" i="54"/>
  <c r="N426" i="54" s="1"/>
  <c r="G526" i="54" s="1"/>
  <c r="W426" i="54"/>
  <c r="O426" i="54" s="1"/>
  <c r="H526" i="54" s="1"/>
  <c r="X426" i="54"/>
  <c r="P426" i="54" s="1"/>
  <c r="I526" i="54" s="1"/>
  <c r="Y426" i="54"/>
  <c r="Q426" i="54" s="1"/>
  <c r="J526" i="54" s="1"/>
  <c r="Z426" i="54"/>
  <c r="R426" i="54" s="1"/>
  <c r="K526" i="54" s="1"/>
  <c r="T427" i="54"/>
  <c r="L427" i="54" s="1"/>
  <c r="E527" i="54" s="1"/>
  <c r="U427" i="54"/>
  <c r="M427" i="54" s="1"/>
  <c r="F527" i="54" s="1"/>
  <c r="V427" i="54"/>
  <c r="N427" i="54" s="1"/>
  <c r="G527" i="54" s="1"/>
  <c r="W427" i="54"/>
  <c r="O427" i="54" s="1"/>
  <c r="H527" i="54" s="1"/>
  <c r="X427" i="54"/>
  <c r="P427" i="54" s="1"/>
  <c r="I527" i="54" s="1"/>
  <c r="Y427" i="54"/>
  <c r="Q427" i="54" s="1"/>
  <c r="J527" i="54" s="1"/>
  <c r="Z427" i="54"/>
  <c r="R427" i="54" s="1"/>
  <c r="K527" i="54" s="1"/>
  <c r="T428" i="54"/>
  <c r="L428" i="54" s="1"/>
  <c r="E528" i="54" s="1"/>
  <c r="U428" i="54"/>
  <c r="M428" i="54" s="1"/>
  <c r="F528" i="54" s="1"/>
  <c r="V428" i="54"/>
  <c r="N428" i="54" s="1"/>
  <c r="G528" i="54" s="1"/>
  <c r="W428" i="54"/>
  <c r="O428" i="54" s="1"/>
  <c r="H528" i="54" s="1"/>
  <c r="X428" i="54"/>
  <c r="P428" i="54" s="1"/>
  <c r="I528" i="54" s="1"/>
  <c r="Y428" i="54"/>
  <c r="Q428" i="54" s="1"/>
  <c r="J528" i="54" s="1"/>
  <c r="Z428" i="54"/>
  <c r="R428" i="54" s="1"/>
  <c r="K528" i="54" s="1"/>
  <c r="T429" i="54"/>
  <c r="L429" i="54" s="1"/>
  <c r="E529" i="54" s="1"/>
  <c r="U429" i="54"/>
  <c r="M429" i="54" s="1"/>
  <c r="F529" i="54" s="1"/>
  <c r="V429" i="54"/>
  <c r="N429" i="54" s="1"/>
  <c r="G529" i="54" s="1"/>
  <c r="W429" i="54"/>
  <c r="O429" i="54" s="1"/>
  <c r="H529" i="54" s="1"/>
  <c r="X429" i="54"/>
  <c r="P429" i="54" s="1"/>
  <c r="I529" i="54" s="1"/>
  <c r="Y429" i="54"/>
  <c r="Q429" i="54" s="1"/>
  <c r="J529" i="54" s="1"/>
  <c r="Z429" i="54"/>
  <c r="R429" i="54" s="1"/>
  <c r="K529" i="54" s="1"/>
  <c r="T430" i="54"/>
  <c r="L430" i="54" s="1"/>
  <c r="E530" i="54" s="1"/>
  <c r="U430" i="54"/>
  <c r="M430" i="54" s="1"/>
  <c r="F530" i="54" s="1"/>
  <c r="V430" i="54"/>
  <c r="N430" i="54" s="1"/>
  <c r="G530" i="54" s="1"/>
  <c r="W430" i="54"/>
  <c r="O430" i="54" s="1"/>
  <c r="H530" i="54" s="1"/>
  <c r="X430" i="54"/>
  <c r="P430" i="54" s="1"/>
  <c r="I530" i="54" s="1"/>
  <c r="Y430" i="54"/>
  <c r="Q430" i="54" s="1"/>
  <c r="J530" i="54" s="1"/>
  <c r="Z430" i="54"/>
  <c r="R430" i="54" s="1"/>
  <c r="K530" i="54" s="1"/>
  <c r="T431" i="54"/>
  <c r="L431" i="54" s="1"/>
  <c r="E531" i="54" s="1"/>
  <c r="U431" i="54"/>
  <c r="M431" i="54" s="1"/>
  <c r="F531" i="54" s="1"/>
  <c r="V431" i="54"/>
  <c r="N431" i="54" s="1"/>
  <c r="G531" i="54" s="1"/>
  <c r="W431" i="54"/>
  <c r="O431" i="54" s="1"/>
  <c r="H531" i="54" s="1"/>
  <c r="X431" i="54"/>
  <c r="P431" i="54" s="1"/>
  <c r="I531" i="54" s="1"/>
  <c r="Y431" i="54"/>
  <c r="Q431" i="54" s="1"/>
  <c r="J531" i="54" s="1"/>
  <c r="Z431" i="54"/>
  <c r="R431" i="54" s="1"/>
  <c r="K531" i="54" s="1"/>
  <c r="T432" i="54"/>
  <c r="L432" i="54" s="1"/>
  <c r="E532" i="54" s="1"/>
  <c r="U432" i="54"/>
  <c r="M432" i="54" s="1"/>
  <c r="F532" i="54" s="1"/>
  <c r="V432" i="54"/>
  <c r="N432" i="54" s="1"/>
  <c r="G532" i="54" s="1"/>
  <c r="W432" i="54"/>
  <c r="O432" i="54" s="1"/>
  <c r="H532" i="54" s="1"/>
  <c r="X432" i="54"/>
  <c r="P432" i="54" s="1"/>
  <c r="I532" i="54" s="1"/>
  <c r="Y432" i="54"/>
  <c r="Q432" i="54" s="1"/>
  <c r="J532" i="54" s="1"/>
  <c r="Z432" i="54"/>
  <c r="R432" i="54" s="1"/>
  <c r="K532" i="54" s="1"/>
  <c r="T433" i="54"/>
  <c r="L433" i="54" s="1"/>
  <c r="E533" i="54" s="1"/>
  <c r="U433" i="54"/>
  <c r="M433" i="54" s="1"/>
  <c r="F533" i="54" s="1"/>
  <c r="V433" i="54"/>
  <c r="N433" i="54" s="1"/>
  <c r="G533" i="54" s="1"/>
  <c r="W433" i="54"/>
  <c r="O433" i="54" s="1"/>
  <c r="H533" i="54" s="1"/>
  <c r="X433" i="54"/>
  <c r="P433" i="54" s="1"/>
  <c r="I533" i="54" s="1"/>
  <c r="Y433" i="54"/>
  <c r="Q433" i="54" s="1"/>
  <c r="J533" i="54" s="1"/>
  <c r="Z433" i="54"/>
  <c r="R433" i="54" s="1"/>
  <c r="K533" i="54" s="1"/>
  <c r="T434" i="54"/>
  <c r="L434" i="54" s="1"/>
  <c r="E534" i="54" s="1"/>
  <c r="U434" i="54"/>
  <c r="M434" i="54" s="1"/>
  <c r="F534" i="54" s="1"/>
  <c r="V434" i="54"/>
  <c r="N434" i="54" s="1"/>
  <c r="G534" i="54" s="1"/>
  <c r="W434" i="54"/>
  <c r="O434" i="54" s="1"/>
  <c r="H534" i="54" s="1"/>
  <c r="X434" i="54"/>
  <c r="Y434" i="54"/>
  <c r="Q434" i="54" s="1"/>
  <c r="J534" i="54" s="1"/>
  <c r="Z434" i="54"/>
  <c r="R434" i="54" s="1"/>
  <c r="K534" i="54" s="1"/>
  <c r="T435" i="54"/>
  <c r="L435" i="54" s="1"/>
  <c r="E535" i="54" s="1"/>
  <c r="U435" i="54"/>
  <c r="M435" i="54" s="1"/>
  <c r="F535" i="54" s="1"/>
  <c r="V435" i="54"/>
  <c r="N435" i="54" s="1"/>
  <c r="G535" i="54" s="1"/>
  <c r="W435" i="54"/>
  <c r="O435" i="54" s="1"/>
  <c r="H535" i="54" s="1"/>
  <c r="X435" i="54"/>
  <c r="P435" i="54" s="1"/>
  <c r="I535" i="54" s="1"/>
  <c r="Y435" i="54"/>
  <c r="Q435" i="54" s="1"/>
  <c r="J535" i="54" s="1"/>
  <c r="Z435" i="54"/>
  <c r="R435" i="54" s="1"/>
  <c r="K535" i="54" s="1"/>
  <c r="T436" i="54"/>
  <c r="L436" i="54" s="1"/>
  <c r="E536" i="54" s="1"/>
  <c r="U436" i="54"/>
  <c r="M436" i="54" s="1"/>
  <c r="F536" i="54" s="1"/>
  <c r="V436" i="54"/>
  <c r="N436" i="54" s="1"/>
  <c r="G536" i="54" s="1"/>
  <c r="W436" i="54"/>
  <c r="O436" i="54" s="1"/>
  <c r="H536" i="54" s="1"/>
  <c r="X436" i="54"/>
  <c r="P436" i="54" s="1"/>
  <c r="I536" i="54" s="1"/>
  <c r="Y436" i="54"/>
  <c r="Q436" i="54" s="1"/>
  <c r="J536" i="54" s="1"/>
  <c r="Z436" i="54"/>
  <c r="R436" i="54" s="1"/>
  <c r="K536" i="54" s="1"/>
  <c r="T437" i="54"/>
  <c r="L437" i="54" s="1"/>
  <c r="E537" i="54" s="1"/>
  <c r="U437" i="54"/>
  <c r="M437" i="54" s="1"/>
  <c r="F537" i="54" s="1"/>
  <c r="V437" i="54"/>
  <c r="N437" i="54" s="1"/>
  <c r="G537" i="54" s="1"/>
  <c r="W437" i="54"/>
  <c r="O437" i="54" s="1"/>
  <c r="H537" i="54" s="1"/>
  <c r="X437" i="54"/>
  <c r="P437" i="54" s="1"/>
  <c r="I537" i="54" s="1"/>
  <c r="Y437" i="54"/>
  <c r="Q437" i="54" s="1"/>
  <c r="J537" i="54" s="1"/>
  <c r="Z437" i="54"/>
  <c r="R437" i="54" s="1"/>
  <c r="K537" i="54" s="1"/>
  <c r="T438" i="54"/>
  <c r="L438" i="54" s="1"/>
  <c r="E538" i="54" s="1"/>
  <c r="U438" i="54"/>
  <c r="M438" i="54" s="1"/>
  <c r="F538" i="54" s="1"/>
  <c r="V438" i="54"/>
  <c r="N438" i="54" s="1"/>
  <c r="G538" i="54" s="1"/>
  <c r="W438" i="54"/>
  <c r="O438" i="54" s="1"/>
  <c r="H538" i="54" s="1"/>
  <c r="X438" i="54"/>
  <c r="P438" i="54" s="1"/>
  <c r="I538" i="54" s="1"/>
  <c r="Y438" i="54"/>
  <c r="Q438" i="54" s="1"/>
  <c r="J538" i="54" s="1"/>
  <c r="Z438" i="54"/>
  <c r="R438" i="54" s="1"/>
  <c r="K538" i="54" s="1"/>
  <c r="T439" i="54"/>
  <c r="L439" i="54" s="1"/>
  <c r="E539" i="54" s="1"/>
  <c r="U439" i="54"/>
  <c r="M439" i="54" s="1"/>
  <c r="F539" i="54" s="1"/>
  <c r="V439" i="54"/>
  <c r="N439" i="54" s="1"/>
  <c r="G539" i="54" s="1"/>
  <c r="W439" i="54"/>
  <c r="O439" i="54" s="1"/>
  <c r="H539" i="54" s="1"/>
  <c r="X439" i="54"/>
  <c r="P439" i="54" s="1"/>
  <c r="I539" i="54" s="1"/>
  <c r="Y439" i="54"/>
  <c r="Q439" i="54" s="1"/>
  <c r="J539" i="54" s="1"/>
  <c r="Z439" i="54"/>
  <c r="R439" i="54" s="1"/>
  <c r="K539" i="54" s="1"/>
  <c r="T440" i="54"/>
  <c r="L440" i="54" s="1"/>
  <c r="E540" i="54" s="1"/>
  <c r="U440" i="54"/>
  <c r="M440" i="54" s="1"/>
  <c r="F540" i="54" s="1"/>
  <c r="V440" i="54"/>
  <c r="N440" i="54" s="1"/>
  <c r="G540" i="54" s="1"/>
  <c r="W440" i="54"/>
  <c r="O440" i="54" s="1"/>
  <c r="H540" i="54" s="1"/>
  <c r="X440" i="54"/>
  <c r="P440" i="54" s="1"/>
  <c r="I540" i="54" s="1"/>
  <c r="Y440" i="54"/>
  <c r="Q440" i="54" s="1"/>
  <c r="J540" i="54" s="1"/>
  <c r="Z440" i="54"/>
  <c r="R440" i="54" s="1"/>
  <c r="K540" i="54" s="1"/>
  <c r="T441" i="54"/>
  <c r="L441" i="54" s="1"/>
  <c r="E541" i="54" s="1"/>
  <c r="U441" i="54"/>
  <c r="M441" i="54" s="1"/>
  <c r="F541" i="54" s="1"/>
  <c r="V441" i="54"/>
  <c r="N441" i="54" s="1"/>
  <c r="G541" i="54" s="1"/>
  <c r="W441" i="54"/>
  <c r="O441" i="54" s="1"/>
  <c r="H541" i="54" s="1"/>
  <c r="X441" i="54"/>
  <c r="P441" i="54" s="1"/>
  <c r="Y441" i="54"/>
  <c r="Q441" i="54" s="1"/>
  <c r="J541" i="54" s="1"/>
  <c r="Z441" i="54"/>
  <c r="R441" i="54" s="1"/>
  <c r="K541" i="54" s="1"/>
  <c r="T442" i="54"/>
  <c r="L442" i="54" s="1"/>
  <c r="E542" i="54" s="1"/>
  <c r="U442" i="54"/>
  <c r="M442" i="54" s="1"/>
  <c r="F542" i="54" s="1"/>
  <c r="V442" i="54"/>
  <c r="N442" i="54" s="1"/>
  <c r="G542" i="54" s="1"/>
  <c r="W442" i="54"/>
  <c r="O442" i="54" s="1"/>
  <c r="H542" i="54" s="1"/>
  <c r="X442" i="54"/>
  <c r="P442" i="54" s="1"/>
  <c r="I542" i="54" s="1"/>
  <c r="Y442" i="54"/>
  <c r="Q442" i="54" s="1"/>
  <c r="J542" i="54" s="1"/>
  <c r="Z442" i="54"/>
  <c r="R442" i="54" s="1"/>
  <c r="K542" i="54" s="1"/>
  <c r="T443" i="54"/>
  <c r="L443" i="54" s="1"/>
  <c r="E543" i="54" s="1"/>
  <c r="U443" i="54"/>
  <c r="M443" i="54" s="1"/>
  <c r="F543" i="54" s="1"/>
  <c r="V443" i="54"/>
  <c r="N443" i="54" s="1"/>
  <c r="G543" i="54" s="1"/>
  <c r="W443" i="54"/>
  <c r="O443" i="54" s="1"/>
  <c r="H543" i="54" s="1"/>
  <c r="X443" i="54"/>
  <c r="P443" i="54" s="1"/>
  <c r="I543" i="54" s="1"/>
  <c r="Y443" i="54"/>
  <c r="Q443" i="54" s="1"/>
  <c r="J543" i="54" s="1"/>
  <c r="Z443" i="54"/>
  <c r="R443" i="54" s="1"/>
  <c r="K543" i="54" s="1"/>
  <c r="T444" i="54"/>
  <c r="L444" i="54" s="1"/>
  <c r="E544" i="54" s="1"/>
  <c r="U444" i="54"/>
  <c r="M444" i="54" s="1"/>
  <c r="F544" i="54" s="1"/>
  <c r="V444" i="54"/>
  <c r="N444" i="54" s="1"/>
  <c r="G544" i="54" s="1"/>
  <c r="W444" i="54"/>
  <c r="O444" i="54" s="1"/>
  <c r="H544" i="54" s="1"/>
  <c r="X444" i="54"/>
  <c r="P444" i="54" s="1"/>
  <c r="I544" i="54" s="1"/>
  <c r="Y444" i="54"/>
  <c r="Q444" i="54" s="1"/>
  <c r="J544" i="54" s="1"/>
  <c r="Z444" i="54"/>
  <c r="R444" i="54" s="1"/>
  <c r="K544" i="54" s="1"/>
  <c r="T445" i="54"/>
  <c r="L445" i="54" s="1"/>
  <c r="E545" i="54" s="1"/>
  <c r="U445" i="54"/>
  <c r="M445" i="54" s="1"/>
  <c r="F545" i="54" s="1"/>
  <c r="V445" i="54"/>
  <c r="N445" i="54" s="1"/>
  <c r="G545" i="54" s="1"/>
  <c r="W445" i="54"/>
  <c r="O445" i="54" s="1"/>
  <c r="H545" i="54" s="1"/>
  <c r="X445" i="54"/>
  <c r="P445" i="54" s="1"/>
  <c r="I545" i="54" s="1"/>
  <c r="Y445" i="54"/>
  <c r="Q445" i="54" s="1"/>
  <c r="J545" i="54" s="1"/>
  <c r="Z445" i="54"/>
  <c r="R445" i="54" s="1"/>
  <c r="K545" i="54" s="1"/>
  <c r="T446" i="54"/>
  <c r="L446" i="54" s="1"/>
  <c r="E546" i="54" s="1"/>
  <c r="U446" i="54"/>
  <c r="M446" i="54" s="1"/>
  <c r="F546" i="54" s="1"/>
  <c r="V446" i="54"/>
  <c r="N446" i="54" s="1"/>
  <c r="G546" i="54" s="1"/>
  <c r="W446" i="54"/>
  <c r="O446" i="54" s="1"/>
  <c r="H546" i="54" s="1"/>
  <c r="X446" i="54"/>
  <c r="P446" i="54" s="1"/>
  <c r="I546" i="54" s="1"/>
  <c r="Y446" i="54"/>
  <c r="Q446" i="54" s="1"/>
  <c r="J546" i="54" s="1"/>
  <c r="Z446" i="54"/>
  <c r="R446" i="54" s="1"/>
  <c r="K546" i="54" s="1"/>
  <c r="T447" i="54"/>
  <c r="L447" i="54" s="1"/>
  <c r="E547" i="54" s="1"/>
  <c r="U447" i="54"/>
  <c r="M447" i="54" s="1"/>
  <c r="F547" i="54" s="1"/>
  <c r="V447" i="54"/>
  <c r="N447" i="54" s="1"/>
  <c r="G547" i="54" s="1"/>
  <c r="W447" i="54"/>
  <c r="O447" i="54" s="1"/>
  <c r="H547" i="54" s="1"/>
  <c r="X447" i="54"/>
  <c r="P447" i="54" s="1"/>
  <c r="I547" i="54" s="1"/>
  <c r="Y447" i="54"/>
  <c r="Q447" i="54" s="1"/>
  <c r="J547" i="54" s="1"/>
  <c r="Z447" i="54"/>
  <c r="R447" i="54" s="1"/>
  <c r="K547" i="54" s="1"/>
  <c r="T448" i="54"/>
  <c r="L448" i="54" s="1"/>
  <c r="E548" i="54" s="1"/>
  <c r="U448" i="54"/>
  <c r="M448" i="54" s="1"/>
  <c r="F548" i="54" s="1"/>
  <c r="V448" i="54"/>
  <c r="N448" i="54" s="1"/>
  <c r="G548" i="54" s="1"/>
  <c r="W448" i="54"/>
  <c r="O448" i="54" s="1"/>
  <c r="H548" i="54" s="1"/>
  <c r="X448" i="54"/>
  <c r="P448" i="54" s="1"/>
  <c r="I548" i="54" s="1"/>
  <c r="Y448" i="54"/>
  <c r="Q448" i="54" s="1"/>
  <c r="J548" i="54" s="1"/>
  <c r="Z448" i="54"/>
  <c r="R448" i="54" s="1"/>
  <c r="K548" i="54" s="1"/>
  <c r="T449" i="54"/>
  <c r="U449" i="54"/>
  <c r="M449" i="54" s="1"/>
  <c r="F549" i="54" s="1"/>
  <c r="V449" i="54"/>
  <c r="N449" i="54" s="1"/>
  <c r="G549" i="54" s="1"/>
  <c r="W449" i="54"/>
  <c r="O449" i="54" s="1"/>
  <c r="H549" i="54" s="1"/>
  <c r="X449" i="54"/>
  <c r="P449" i="54" s="1"/>
  <c r="I549" i="54" s="1"/>
  <c r="Y449" i="54"/>
  <c r="Z449" i="54"/>
  <c r="R449" i="54" s="1"/>
  <c r="K549" i="54" s="1"/>
  <c r="T450" i="54"/>
  <c r="L450" i="54" s="1"/>
  <c r="E550" i="54" s="1"/>
  <c r="U450" i="54"/>
  <c r="M450" i="54" s="1"/>
  <c r="F550" i="54" s="1"/>
  <c r="V450" i="54"/>
  <c r="N450" i="54" s="1"/>
  <c r="G550" i="54" s="1"/>
  <c r="W450" i="54"/>
  <c r="O450" i="54" s="1"/>
  <c r="H550" i="54" s="1"/>
  <c r="X450" i="54"/>
  <c r="P450" i="54" s="1"/>
  <c r="I550" i="54" s="1"/>
  <c r="Y450" i="54"/>
  <c r="Q450" i="54" s="1"/>
  <c r="J550" i="54" s="1"/>
  <c r="Z450" i="54"/>
  <c r="R450" i="54" s="1"/>
  <c r="K550" i="54" s="1"/>
  <c r="T451" i="54"/>
  <c r="L451" i="54" s="1"/>
  <c r="E551" i="54" s="1"/>
  <c r="U451" i="54"/>
  <c r="V451" i="54"/>
  <c r="N451" i="54" s="1"/>
  <c r="G551" i="54" s="1"/>
  <c r="W451" i="54"/>
  <c r="O451" i="54" s="1"/>
  <c r="H551" i="54" s="1"/>
  <c r="X451" i="54"/>
  <c r="P451" i="54" s="1"/>
  <c r="I551" i="54" s="1"/>
  <c r="Y451" i="54"/>
  <c r="Q451" i="54" s="1"/>
  <c r="J551" i="54" s="1"/>
  <c r="Z451" i="54"/>
  <c r="R451" i="54" s="1"/>
  <c r="K551" i="54" s="1"/>
  <c r="T452" i="54"/>
  <c r="L452" i="54" s="1"/>
  <c r="E552" i="54" s="1"/>
  <c r="U452" i="54"/>
  <c r="M452" i="54" s="1"/>
  <c r="F552" i="54" s="1"/>
  <c r="V452" i="54"/>
  <c r="N452" i="54" s="1"/>
  <c r="G552" i="54" s="1"/>
  <c r="W452" i="54"/>
  <c r="O452" i="54" s="1"/>
  <c r="H552" i="54" s="1"/>
  <c r="X452" i="54"/>
  <c r="P452" i="54" s="1"/>
  <c r="I552" i="54" s="1"/>
  <c r="Y452" i="54"/>
  <c r="Q452" i="54" s="1"/>
  <c r="J552" i="54" s="1"/>
  <c r="Z452" i="54"/>
  <c r="R452" i="54" s="1"/>
  <c r="K552" i="54" s="1"/>
  <c r="T453" i="54"/>
  <c r="L453" i="54" s="1"/>
  <c r="E553" i="54" s="1"/>
  <c r="U453" i="54"/>
  <c r="M453" i="54" s="1"/>
  <c r="F553" i="54" s="1"/>
  <c r="V453" i="54"/>
  <c r="N453" i="54" s="1"/>
  <c r="G553" i="54" s="1"/>
  <c r="W453" i="54"/>
  <c r="O453" i="54" s="1"/>
  <c r="H553" i="54" s="1"/>
  <c r="X453" i="54"/>
  <c r="P453" i="54" s="1"/>
  <c r="I553" i="54" s="1"/>
  <c r="Y453" i="54"/>
  <c r="Q453" i="54" s="1"/>
  <c r="J553" i="54" s="1"/>
  <c r="Z453" i="54"/>
  <c r="R453" i="54" s="1"/>
  <c r="K553" i="54" s="1"/>
  <c r="T454" i="54"/>
  <c r="L454" i="54" s="1"/>
  <c r="E554" i="54" s="1"/>
  <c r="U454" i="54"/>
  <c r="M454" i="54" s="1"/>
  <c r="F554" i="54" s="1"/>
  <c r="V454" i="54"/>
  <c r="N454" i="54" s="1"/>
  <c r="G554" i="54" s="1"/>
  <c r="W454" i="54"/>
  <c r="O454" i="54" s="1"/>
  <c r="H554" i="54" s="1"/>
  <c r="X454" i="54"/>
  <c r="P454" i="54" s="1"/>
  <c r="I554" i="54" s="1"/>
  <c r="Y454" i="54"/>
  <c r="Q454" i="54" s="1"/>
  <c r="J554" i="54" s="1"/>
  <c r="Z454" i="54"/>
  <c r="R454" i="54" s="1"/>
  <c r="K554" i="54" s="1"/>
  <c r="T455" i="54"/>
  <c r="L455" i="54" s="1"/>
  <c r="E555" i="54" s="1"/>
  <c r="U455" i="54"/>
  <c r="M455" i="54" s="1"/>
  <c r="F555" i="54" s="1"/>
  <c r="V455" i="54"/>
  <c r="N455" i="54" s="1"/>
  <c r="G555" i="54" s="1"/>
  <c r="W455" i="54"/>
  <c r="O455" i="54" s="1"/>
  <c r="H555" i="54" s="1"/>
  <c r="X455" i="54"/>
  <c r="P455" i="54" s="1"/>
  <c r="I555" i="54" s="1"/>
  <c r="Y455" i="54"/>
  <c r="Q455" i="54" s="1"/>
  <c r="J555" i="54" s="1"/>
  <c r="Z455" i="54"/>
  <c r="R455" i="54" s="1"/>
  <c r="K555" i="54" s="1"/>
  <c r="T456" i="54"/>
  <c r="L456" i="54" s="1"/>
  <c r="E556" i="54" s="1"/>
  <c r="U456" i="54"/>
  <c r="M456" i="54" s="1"/>
  <c r="F556" i="54" s="1"/>
  <c r="V456" i="54"/>
  <c r="N456" i="54" s="1"/>
  <c r="G556" i="54" s="1"/>
  <c r="W456" i="54"/>
  <c r="O456" i="54" s="1"/>
  <c r="H556" i="54" s="1"/>
  <c r="X456" i="54"/>
  <c r="P456" i="54" s="1"/>
  <c r="I556" i="54" s="1"/>
  <c r="Y456" i="54"/>
  <c r="Q456" i="54" s="1"/>
  <c r="J556" i="54" s="1"/>
  <c r="Z456" i="54"/>
  <c r="R456" i="54" s="1"/>
  <c r="K556" i="54" s="1"/>
  <c r="T457" i="54"/>
  <c r="L457" i="54" s="1"/>
  <c r="E557" i="54" s="1"/>
  <c r="U457" i="54"/>
  <c r="M457" i="54" s="1"/>
  <c r="F557" i="54" s="1"/>
  <c r="V457" i="54"/>
  <c r="N457" i="54" s="1"/>
  <c r="G557" i="54" s="1"/>
  <c r="W457" i="54"/>
  <c r="O457" i="54" s="1"/>
  <c r="H557" i="54" s="1"/>
  <c r="X457" i="54"/>
  <c r="P457" i="54" s="1"/>
  <c r="I557" i="54" s="1"/>
  <c r="Y457" i="54"/>
  <c r="Q457" i="54" s="1"/>
  <c r="J557" i="54" s="1"/>
  <c r="Z457" i="54"/>
  <c r="R457" i="54" s="1"/>
  <c r="K557" i="54" s="1"/>
  <c r="T458" i="54"/>
  <c r="L458" i="54" s="1"/>
  <c r="E558" i="54" s="1"/>
  <c r="U458" i="54"/>
  <c r="M458" i="54" s="1"/>
  <c r="F558" i="54" s="1"/>
  <c r="V458" i="54"/>
  <c r="N458" i="54" s="1"/>
  <c r="G558" i="54" s="1"/>
  <c r="W458" i="54"/>
  <c r="O458" i="54" s="1"/>
  <c r="H558" i="54" s="1"/>
  <c r="X458" i="54"/>
  <c r="P458" i="54" s="1"/>
  <c r="I558" i="54" s="1"/>
  <c r="Y458" i="54"/>
  <c r="Q458" i="54" s="1"/>
  <c r="J558" i="54" s="1"/>
  <c r="Z458" i="54"/>
  <c r="R458" i="54" s="1"/>
  <c r="K558" i="54" s="1"/>
  <c r="T459" i="54"/>
  <c r="L459" i="54" s="1"/>
  <c r="E559" i="54" s="1"/>
  <c r="U459" i="54"/>
  <c r="M459" i="54" s="1"/>
  <c r="F559" i="54" s="1"/>
  <c r="V459" i="54"/>
  <c r="N459" i="54" s="1"/>
  <c r="G559" i="54" s="1"/>
  <c r="W459" i="54"/>
  <c r="O459" i="54" s="1"/>
  <c r="H559" i="54" s="1"/>
  <c r="X459" i="54"/>
  <c r="P459" i="54" s="1"/>
  <c r="I559" i="54" s="1"/>
  <c r="Y459" i="54"/>
  <c r="Q459" i="54" s="1"/>
  <c r="J559" i="54" s="1"/>
  <c r="Z459" i="54"/>
  <c r="R459" i="54" s="1"/>
  <c r="K559" i="54" s="1"/>
  <c r="T460" i="54"/>
  <c r="L460" i="54" s="1"/>
  <c r="E560" i="54" s="1"/>
  <c r="U460" i="54"/>
  <c r="M460" i="54" s="1"/>
  <c r="F560" i="54" s="1"/>
  <c r="V460" i="54"/>
  <c r="N460" i="54" s="1"/>
  <c r="G560" i="54" s="1"/>
  <c r="W460" i="54"/>
  <c r="O460" i="54" s="1"/>
  <c r="H560" i="54" s="1"/>
  <c r="X460" i="54"/>
  <c r="P460" i="54" s="1"/>
  <c r="I560" i="54" s="1"/>
  <c r="Y460" i="54"/>
  <c r="Q460" i="54" s="1"/>
  <c r="J560" i="54" s="1"/>
  <c r="Z460" i="54"/>
  <c r="R460" i="54" s="1"/>
  <c r="K560" i="54" s="1"/>
  <c r="T461" i="54"/>
  <c r="L461" i="54" s="1"/>
  <c r="E561" i="54" s="1"/>
  <c r="U461" i="54"/>
  <c r="M461" i="54" s="1"/>
  <c r="F561" i="54" s="1"/>
  <c r="V461" i="54"/>
  <c r="N461" i="54" s="1"/>
  <c r="G561" i="54" s="1"/>
  <c r="W461" i="54"/>
  <c r="O461" i="54" s="1"/>
  <c r="H561" i="54" s="1"/>
  <c r="X461" i="54"/>
  <c r="P461" i="54" s="1"/>
  <c r="I561" i="54" s="1"/>
  <c r="Y461" i="54"/>
  <c r="Q461" i="54" s="1"/>
  <c r="J561" i="54" s="1"/>
  <c r="Z461" i="54"/>
  <c r="R461" i="54" s="1"/>
  <c r="K561" i="54" s="1"/>
  <c r="T462" i="54"/>
  <c r="L462" i="54" s="1"/>
  <c r="E562" i="54" s="1"/>
  <c r="U462" i="54"/>
  <c r="M462" i="54" s="1"/>
  <c r="F562" i="54" s="1"/>
  <c r="V462" i="54"/>
  <c r="N462" i="54" s="1"/>
  <c r="G562" i="54" s="1"/>
  <c r="W462" i="54"/>
  <c r="O462" i="54" s="1"/>
  <c r="H562" i="54" s="1"/>
  <c r="X462" i="54"/>
  <c r="P462" i="54" s="1"/>
  <c r="I562" i="54" s="1"/>
  <c r="Y462" i="54"/>
  <c r="Q462" i="54" s="1"/>
  <c r="J562" i="54" s="1"/>
  <c r="Z462" i="54"/>
  <c r="R462" i="54" s="1"/>
  <c r="K562" i="54" s="1"/>
  <c r="T463" i="54"/>
  <c r="L463" i="54" s="1"/>
  <c r="E563" i="54" s="1"/>
  <c r="U463" i="54"/>
  <c r="M463" i="54" s="1"/>
  <c r="F563" i="54" s="1"/>
  <c r="V463" i="54"/>
  <c r="N463" i="54" s="1"/>
  <c r="G563" i="54" s="1"/>
  <c r="W463" i="54"/>
  <c r="O463" i="54" s="1"/>
  <c r="H563" i="54" s="1"/>
  <c r="X463" i="54"/>
  <c r="P463" i="54" s="1"/>
  <c r="I563" i="54" s="1"/>
  <c r="Y463" i="54"/>
  <c r="Q463" i="54" s="1"/>
  <c r="J563" i="54" s="1"/>
  <c r="Z463" i="54"/>
  <c r="R463" i="54" s="1"/>
  <c r="K563" i="54" s="1"/>
  <c r="T464" i="54"/>
  <c r="L464" i="54" s="1"/>
  <c r="E564" i="54" s="1"/>
  <c r="U464" i="54"/>
  <c r="M464" i="54" s="1"/>
  <c r="F564" i="54" s="1"/>
  <c r="V464" i="54"/>
  <c r="N464" i="54" s="1"/>
  <c r="G564" i="54" s="1"/>
  <c r="W464" i="54"/>
  <c r="O464" i="54" s="1"/>
  <c r="H564" i="54" s="1"/>
  <c r="X464" i="54"/>
  <c r="P464" i="54" s="1"/>
  <c r="I564" i="54" s="1"/>
  <c r="Y464" i="54"/>
  <c r="Q464" i="54" s="1"/>
  <c r="J564" i="54" s="1"/>
  <c r="Z464" i="54"/>
  <c r="R464" i="54" s="1"/>
  <c r="K564" i="54" s="1"/>
  <c r="T465" i="54"/>
  <c r="L465" i="54" s="1"/>
  <c r="E565" i="54" s="1"/>
  <c r="U465" i="54"/>
  <c r="M465" i="54" s="1"/>
  <c r="F565" i="54" s="1"/>
  <c r="V465" i="54"/>
  <c r="N465" i="54" s="1"/>
  <c r="G565" i="54" s="1"/>
  <c r="W465" i="54"/>
  <c r="O465" i="54" s="1"/>
  <c r="H565" i="54" s="1"/>
  <c r="X465" i="54"/>
  <c r="P465" i="54" s="1"/>
  <c r="I565" i="54" s="1"/>
  <c r="Y465" i="54"/>
  <c r="Q465" i="54" s="1"/>
  <c r="J565" i="54" s="1"/>
  <c r="Z465" i="54"/>
  <c r="R465" i="54" s="1"/>
  <c r="K565" i="54" s="1"/>
  <c r="T466" i="54"/>
  <c r="L466" i="54" s="1"/>
  <c r="E566" i="54" s="1"/>
  <c r="U466" i="54"/>
  <c r="M466" i="54" s="1"/>
  <c r="F566" i="54" s="1"/>
  <c r="V466" i="54"/>
  <c r="N466" i="54" s="1"/>
  <c r="G566" i="54" s="1"/>
  <c r="W466" i="54"/>
  <c r="O466" i="54" s="1"/>
  <c r="H566" i="54" s="1"/>
  <c r="X466" i="54"/>
  <c r="P466" i="54" s="1"/>
  <c r="I566" i="54" s="1"/>
  <c r="Y466" i="54"/>
  <c r="Q466" i="54" s="1"/>
  <c r="J566" i="54" s="1"/>
  <c r="Z466" i="54"/>
  <c r="R466" i="54" s="1"/>
  <c r="K566" i="54" s="1"/>
  <c r="T467" i="54"/>
  <c r="U467" i="54"/>
  <c r="M467" i="54" s="1"/>
  <c r="F567" i="54" s="1"/>
  <c r="V467" i="54"/>
  <c r="N467" i="54" s="1"/>
  <c r="G567" i="54" s="1"/>
  <c r="W467" i="54"/>
  <c r="O467" i="54" s="1"/>
  <c r="H567" i="54" s="1"/>
  <c r="X467" i="54"/>
  <c r="P467" i="54" s="1"/>
  <c r="I567" i="54" s="1"/>
  <c r="Y467" i="54"/>
  <c r="Q467" i="54" s="1"/>
  <c r="J567" i="54" s="1"/>
  <c r="Z467" i="54"/>
  <c r="R467" i="54" s="1"/>
  <c r="K567" i="54" s="1"/>
  <c r="T468" i="54"/>
  <c r="L468" i="54" s="1"/>
  <c r="E568" i="54" s="1"/>
  <c r="U468" i="54"/>
  <c r="M468" i="54" s="1"/>
  <c r="F568" i="54" s="1"/>
  <c r="V468" i="54"/>
  <c r="N468" i="54" s="1"/>
  <c r="G568" i="54" s="1"/>
  <c r="W468" i="54"/>
  <c r="O468" i="54" s="1"/>
  <c r="H568" i="54" s="1"/>
  <c r="X468" i="54"/>
  <c r="P468" i="54" s="1"/>
  <c r="I568" i="54" s="1"/>
  <c r="Y468" i="54"/>
  <c r="Q468" i="54" s="1"/>
  <c r="J568" i="54" s="1"/>
  <c r="Z468" i="54"/>
  <c r="R468" i="54" s="1"/>
  <c r="K568" i="54" s="1"/>
  <c r="T469" i="54"/>
  <c r="L469" i="54" s="1"/>
  <c r="E569" i="54" s="1"/>
  <c r="U469" i="54"/>
  <c r="M469" i="54" s="1"/>
  <c r="F569" i="54" s="1"/>
  <c r="V469" i="54"/>
  <c r="N469" i="54" s="1"/>
  <c r="G569" i="54" s="1"/>
  <c r="W469" i="54"/>
  <c r="O469" i="54" s="1"/>
  <c r="H569" i="54" s="1"/>
  <c r="X469" i="54"/>
  <c r="P469" i="54" s="1"/>
  <c r="I569" i="54" s="1"/>
  <c r="Y469" i="54"/>
  <c r="Q469" i="54" s="1"/>
  <c r="J569" i="54" s="1"/>
  <c r="Z469" i="54"/>
  <c r="R469" i="54" s="1"/>
  <c r="K569" i="54" s="1"/>
  <c r="T470" i="54"/>
  <c r="L470" i="54" s="1"/>
  <c r="E570" i="54" s="1"/>
  <c r="U470" i="54"/>
  <c r="M470" i="54" s="1"/>
  <c r="F570" i="54" s="1"/>
  <c r="V470" i="54"/>
  <c r="N470" i="54" s="1"/>
  <c r="G570" i="54" s="1"/>
  <c r="W470" i="54"/>
  <c r="O470" i="54" s="1"/>
  <c r="H570" i="54" s="1"/>
  <c r="X470" i="54"/>
  <c r="P470" i="54" s="1"/>
  <c r="I570" i="54" s="1"/>
  <c r="Y470" i="54"/>
  <c r="Q470" i="54" s="1"/>
  <c r="J570" i="54" s="1"/>
  <c r="Z470" i="54"/>
  <c r="R470" i="54" s="1"/>
  <c r="K570" i="54" s="1"/>
  <c r="T471" i="54"/>
  <c r="L471" i="54" s="1"/>
  <c r="E571" i="54" s="1"/>
  <c r="U471" i="54"/>
  <c r="M471" i="54" s="1"/>
  <c r="F571" i="54" s="1"/>
  <c r="V471" i="54"/>
  <c r="N471" i="54" s="1"/>
  <c r="G571" i="54" s="1"/>
  <c r="W471" i="54"/>
  <c r="O471" i="54" s="1"/>
  <c r="H571" i="54" s="1"/>
  <c r="X471" i="54"/>
  <c r="P471" i="54" s="1"/>
  <c r="I571" i="54" s="1"/>
  <c r="Y471" i="54"/>
  <c r="Q471" i="54" s="1"/>
  <c r="J571" i="54" s="1"/>
  <c r="Z471" i="54"/>
  <c r="R471" i="54" s="1"/>
  <c r="K571" i="54" s="1"/>
  <c r="T472" i="54"/>
  <c r="L472" i="54" s="1"/>
  <c r="E572" i="54" s="1"/>
  <c r="U472" i="54"/>
  <c r="M472" i="54" s="1"/>
  <c r="F572" i="54" s="1"/>
  <c r="V472" i="54"/>
  <c r="N472" i="54" s="1"/>
  <c r="G572" i="54" s="1"/>
  <c r="W472" i="54"/>
  <c r="O472" i="54" s="1"/>
  <c r="H572" i="54" s="1"/>
  <c r="X472" i="54"/>
  <c r="P472" i="54" s="1"/>
  <c r="I572" i="54" s="1"/>
  <c r="Y472" i="54"/>
  <c r="Q472" i="54" s="1"/>
  <c r="J572" i="54" s="1"/>
  <c r="Z472" i="54"/>
  <c r="R472" i="54" s="1"/>
  <c r="K572" i="54" s="1"/>
  <c r="T473" i="54"/>
  <c r="L473" i="54" s="1"/>
  <c r="E573" i="54" s="1"/>
  <c r="U473" i="54"/>
  <c r="M473" i="54" s="1"/>
  <c r="F573" i="54" s="1"/>
  <c r="V473" i="54"/>
  <c r="N473" i="54" s="1"/>
  <c r="G573" i="54" s="1"/>
  <c r="W473" i="54"/>
  <c r="X473" i="54"/>
  <c r="P473" i="54" s="1"/>
  <c r="I573" i="54" s="1"/>
  <c r="Y473" i="54"/>
  <c r="Q473" i="54" s="1"/>
  <c r="J573" i="54" s="1"/>
  <c r="Z473" i="54"/>
  <c r="R473" i="54" s="1"/>
  <c r="K573" i="54" s="1"/>
  <c r="T474" i="54"/>
  <c r="L474" i="54" s="1"/>
  <c r="E574" i="54" s="1"/>
  <c r="U474" i="54"/>
  <c r="M474" i="54" s="1"/>
  <c r="F574" i="54" s="1"/>
  <c r="V474" i="54"/>
  <c r="N474" i="54" s="1"/>
  <c r="G574" i="54" s="1"/>
  <c r="W474" i="54"/>
  <c r="O474" i="54" s="1"/>
  <c r="H574" i="54" s="1"/>
  <c r="X474" i="54"/>
  <c r="P474" i="54" s="1"/>
  <c r="I574" i="54" s="1"/>
  <c r="Y474" i="54"/>
  <c r="Q474" i="54" s="1"/>
  <c r="J574" i="54" s="1"/>
  <c r="Z474" i="54"/>
  <c r="R474" i="54" s="1"/>
  <c r="K574" i="54" s="1"/>
  <c r="T475" i="54"/>
  <c r="L475" i="54" s="1"/>
  <c r="E575" i="54" s="1"/>
  <c r="U475" i="54"/>
  <c r="M475" i="54" s="1"/>
  <c r="F575" i="54" s="1"/>
  <c r="V475" i="54"/>
  <c r="N475" i="54" s="1"/>
  <c r="G575" i="54" s="1"/>
  <c r="W475" i="54"/>
  <c r="O475" i="54" s="1"/>
  <c r="H575" i="54" s="1"/>
  <c r="X475" i="54"/>
  <c r="P475" i="54" s="1"/>
  <c r="I575" i="54" s="1"/>
  <c r="Y475" i="54"/>
  <c r="Q475" i="54" s="1"/>
  <c r="J575" i="54" s="1"/>
  <c r="Z475" i="54"/>
  <c r="R475" i="54" s="1"/>
  <c r="K575" i="54" s="1"/>
  <c r="T476" i="54"/>
  <c r="L476" i="54" s="1"/>
  <c r="E576" i="54" s="1"/>
  <c r="U476" i="54"/>
  <c r="M476" i="54" s="1"/>
  <c r="F576" i="54" s="1"/>
  <c r="V476" i="54"/>
  <c r="N476" i="54" s="1"/>
  <c r="G576" i="54" s="1"/>
  <c r="W476" i="54"/>
  <c r="O476" i="54" s="1"/>
  <c r="H576" i="54" s="1"/>
  <c r="X476" i="54"/>
  <c r="P476" i="54" s="1"/>
  <c r="I576" i="54" s="1"/>
  <c r="Y476" i="54"/>
  <c r="Q476" i="54" s="1"/>
  <c r="J576" i="54" s="1"/>
  <c r="Z476" i="54"/>
  <c r="R476" i="54" s="1"/>
  <c r="K576" i="54" s="1"/>
  <c r="T477" i="54"/>
  <c r="L477" i="54" s="1"/>
  <c r="E577" i="54" s="1"/>
  <c r="U477" i="54"/>
  <c r="M477" i="54" s="1"/>
  <c r="F577" i="54" s="1"/>
  <c r="V477" i="54"/>
  <c r="N477" i="54" s="1"/>
  <c r="G577" i="54" s="1"/>
  <c r="W477" i="54"/>
  <c r="O477" i="54" s="1"/>
  <c r="H577" i="54" s="1"/>
  <c r="X477" i="54"/>
  <c r="P477" i="54" s="1"/>
  <c r="I577" i="54" s="1"/>
  <c r="Y477" i="54"/>
  <c r="Q477" i="54" s="1"/>
  <c r="J577" i="54" s="1"/>
  <c r="Z477" i="54"/>
  <c r="R477" i="54" s="1"/>
  <c r="K577" i="54" s="1"/>
  <c r="T478" i="54"/>
  <c r="L478" i="54" s="1"/>
  <c r="E578" i="54" s="1"/>
  <c r="U478" i="54"/>
  <c r="M478" i="54" s="1"/>
  <c r="F578" i="54" s="1"/>
  <c r="V478" i="54"/>
  <c r="N478" i="54" s="1"/>
  <c r="G578" i="54" s="1"/>
  <c r="W478" i="54"/>
  <c r="O478" i="54" s="1"/>
  <c r="H578" i="54" s="1"/>
  <c r="X478" i="54"/>
  <c r="P478" i="54" s="1"/>
  <c r="I578" i="54" s="1"/>
  <c r="Y478" i="54"/>
  <c r="Q478" i="54" s="1"/>
  <c r="J578" i="54" s="1"/>
  <c r="Z478" i="54"/>
  <c r="R478" i="54" s="1"/>
  <c r="K578" i="54" s="1"/>
  <c r="T479" i="54"/>
  <c r="L479" i="54" s="1"/>
  <c r="E579" i="54" s="1"/>
  <c r="U479" i="54"/>
  <c r="M479" i="54" s="1"/>
  <c r="F579" i="54" s="1"/>
  <c r="V479" i="54"/>
  <c r="N479" i="54" s="1"/>
  <c r="G579" i="54" s="1"/>
  <c r="W479" i="54"/>
  <c r="O479" i="54" s="1"/>
  <c r="H579" i="54" s="1"/>
  <c r="X479" i="54"/>
  <c r="P479" i="54" s="1"/>
  <c r="I579" i="54" s="1"/>
  <c r="Y479" i="54"/>
  <c r="Q479" i="54" s="1"/>
  <c r="J579" i="54" s="1"/>
  <c r="Z479" i="54"/>
  <c r="R479" i="54" s="1"/>
  <c r="K579" i="54" s="1"/>
  <c r="T480" i="54"/>
  <c r="L480" i="54" s="1"/>
  <c r="E580" i="54" s="1"/>
  <c r="U480" i="54"/>
  <c r="M480" i="54" s="1"/>
  <c r="F580" i="54" s="1"/>
  <c r="V480" i="54"/>
  <c r="N480" i="54" s="1"/>
  <c r="G580" i="54" s="1"/>
  <c r="W480" i="54"/>
  <c r="O480" i="54" s="1"/>
  <c r="H580" i="54" s="1"/>
  <c r="X480" i="54"/>
  <c r="P480" i="54" s="1"/>
  <c r="I580" i="54" s="1"/>
  <c r="Y480" i="54"/>
  <c r="Q480" i="54" s="1"/>
  <c r="J580" i="54" s="1"/>
  <c r="Z480" i="54"/>
  <c r="R480" i="54" s="1"/>
  <c r="K580" i="54" s="1"/>
  <c r="T481" i="54"/>
  <c r="L481" i="54" s="1"/>
  <c r="E581" i="54" s="1"/>
  <c r="U481" i="54"/>
  <c r="M481" i="54" s="1"/>
  <c r="F581" i="54" s="1"/>
  <c r="V481" i="54"/>
  <c r="N481" i="54" s="1"/>
  <c r="G581" i="54" s="1"/>
  <c r="W481" i="54"/>
  <c r="O481" i="54" s="1"/>
  <c r="H581" i="54" s="1"/>
  <c r="X481" i="54"/>
  <c r="P481" i="54" s="1"/>
  <c r="I581" i="54" s="1"/>
  <c r="Y481" i="54"/>
  <c r="Q481" i="54" s="1"/>
  <c r="J581" i="54" s="1"/>
  <c r="Z481" i="54"/>
  <c r="T482" i="54"/>
  <c r="L482" i="54" s="1"/>
  <c r="E582" i="54" s="1"/>
  <c r="U482" i="54"/>
  <c r="M482" i="54" s="1"/>
  <c r="F582" i="54" s="1"/>
  <c r="V482" i="54"/>
  <c r="N482" i="54" s="1"/>
  <c r="G582" i="54" s="1"/>
  <c r="W482" i="54"/>
  <c r="O482" i="54" s="1"/>
  <c r="H582" i="54" s="1"/>
  <c r="X482" i="54"/>
  <c r="P482" i="54" s="1"/>
  <c r="I582" i="54" s="1"/>
  <c r="Y482" i="54"/>
  <c r="Q482" i="54" s="1"/>
  <c r="J582" i="54" s="1"/>
  <c r="Z482" i="54"/>
  <c r="R482" i="54" s="1"/>
  <c r="K582" i="54" s="1"/>
  <c r="T483" i="54"/>
  <c r="L483" i="54" s="1"/>
  <c r="E583" i="54" s="1"/>
  <c r="U483" i="54"/>
  <c r="M483" i="54" s="1"/>
  <c r="F583" i="54" s="1"/>
  <c r="V483" i="54"/>
  <c r="N483" i="54" s="1"/>
  <c r="G583" i="54" s="1"/>
  <c r="W483" i="54"/>
  <c r="O483" i="54" s="1"/>
  <c r="H583" i="54" s="1"/>
  <c r="X483" i="54"/>
  <c r="P483" i="54" s="1"/>
  <c r="I583" i="54" s="1"/>
  <c r="Y483" i="54"/>
  <c r="Q483" i="54" s="1"/>
  <c r="J583" i="54" s="1"/>
  <c r="Z483" i="54"/>
  <c r="R483" i="54" s="1"/>
  <c r="K583" i="54" s="1"/>
  <c r="T484" i="54"/>
  <c r="L484" i="54" s="1"/>
  <c r="E584" i="54" s="1"/>
  <c r="U484" i="54"/>
  <c r="M484" i="54" s="1"/>
  <c r="F584" i="54" s="1"/>
  <c r="V484" i="54"/>
  <c r="N484" i="54" s="1"/>
  <c r="G584" i="54" s="1"/>
  <c r="W484" i="54"/>
  <c r="O484" i="54" s="1"/>
  <c r="H584" i="54" s="1"/>
  <c r="X484" i="54"/>
  <c r="P484" i="54" s="1"/>
  <c r="I584" i="54" s="1"/>
  <c r="Y484" i="54"/>
  <c r="Q484" i="54" s="1"/>
  <c r="J584" i="54" s="1"/>
  <c r="Z484" i="54"/>
  <c r="R484" i="54" s="1"/>
  <c r="K584" i="54" s="1"/>
  <c r="T485" i="54"/>
  <c r="L485" i="54" s="1"/>
  <c r="E585" i="54" s="1"/>
  <c r="U485" i="54"/>
  <c r="M485" i="54" s="1"/>
  <c r="F585" i="54" s="1"/>
  <c r="V485" i="54"/>
  <c r="N485" i="54" s="1"/>
  <c r="G585" i="54" s="1"/>
  <c r="W485" i="54"/>
  <c r="O485" i="54" s="1"/>
  <c r="H585" i="54" s="1"/>
  <c r="X485" i="54"/>
  <c r="P485" i="54" s="1"/>
  <c r="I585" i="54" s="1"/>
  <c r="Y485" i="54"/>
  <c r="Q485" i="54" s="1"/>
  <c r="J585" i="54" s="1"/>
  <c r="Z485" i="54"/>
  <c r="R485" i="54" s="1"/>
  <c r="K585" i="54" s="1"/>
  <c r="T486" i="54"/>
  <c r="L486" i="54" s="1"/>
  <c r="E586" i="54" s="1"/>
  <c r="U486" i="54"/>
  <c r="M486" i="54" s="1"/>
  <c r="F586" i="54" s="1"/>
  <c r="V486" i="54"/>
  <c r="N486" i="54" s="1"/>
  <c r="G586" i="54" s="1"/>
  <c r="W486" i="54"/>
  <c r="O486" i="54" s="1"/>
  <c r="H586" i="54" s="1"/>
  <c r="X486" i="54"/>
  <c r="P486" i="54" s="1"/>
  <c r="I586" i="54" s="1"/>
  <c r="Y486" i="54"/>
  <c r="Q486" i="54" s="1"/>
  <c r="J586" i="54" s="1"/>
  <c r="Z486" i="54"/>
  <c r="R486" i="54" s="1"/>
  <c r="K586" i="54" s="1"/>
  <c r="T487" i="54"/>
  <c r="L487" i="54" s="1"/>
  <c r="E587" i="54" s="1"/>
  <c r="U487" i="54"/>
  <c r="M487" i="54" s="1"/>
  <c r="F587" i="54" s="1"/>
  <c r="V487" i="54"/>
  <c r="N487" i="54" s="1"/>
  <c r="G587" i="54" s="1"/>
  <c r="W487" i="54"/>
  <c r="O487" i="54" s="1"/>
  <c r="H587" i="54" s="1"/>
  <c r="X487" i="54"/>
  <c r="P487" i="54" s="1"/>
  <c r="I587" i="54" s="1"/>
  <c r="Y487" i="54"/>
  <c r="Q487" i="54" s="1"/>
  <c r="J587" i="54" s="1"/>
  <c r="Z487" i="54"/>
  <c r="R487" i="54" s="1"/>
  <c r="K587" i="54" s="1"/>
  <c r="T488" i="54"/>
  <c r="L488" i="54" s="1"/>
  <c r="E588" i="54" s="1"/>
  <c r="U488" i="54"/>
  <c r="M488" i="54" s="1"/>
  <c r="F588" i="54" s="1"/>
  <c r="V488" i="54"/>
  <c r="N488" i="54" s="1"/>
  <c r="G588" i="54" s="1"/>
  <c r="W488" i="54"/>
  <c r="O488" i="54" s="1"/>
  <c r="H588" i="54" s="1"/>
  <c r="X488" i="54"/>
  <c r="P488" i="54" s="1"/>
  <c r="I588" i="54" s="1"/>
  <c r="Y488" i="54"/>
  <c r="Q488" i="54" s="1"/>
  <c r="J588" i="54" s="1"/>
  <c r="Z488" i="54"/>
  <c r="R488" i="54" s="1"/>
  <c r="K588" i="54" s="1"/>
  <c r="T489" i="54"/>
  <c r="L489" i="54" s="1"/>
  <c r="E589" i="54" s="1"/>
  <c r="U489" i="54"/>
  <c r="M489" i="54" s="1"/>
  <c r="F589" i="54" s="1"/>
  <c r="V489" i="54"/>
  <c r="N489" i="54" s="1"/>
  <c r="G589" i="54" s="1"/>
  <c r="W489" i="54"/>
  <c r="O489" i="54" s="1"/>
  <c r="H589" i="54" s="1"/>
  <c r="X489" i="54"/>
  <c r="P489" i="54" s="1"/>
  <c r="I589" i="54" s="1"/>
  <c r="Y489" i="54"/>
  <c r="Q489" i="54" s="1"/>
  <c r="J589" i="54" s="1"/>
  <c r="Z489" i="54"/>
  <c r="R489" i="54" s="1"/>
  <c r="K589" i="54" s="1"/>
  <c r="T490" i="54"/>
  <c r="L490" i="54" s="1"/>
  <c r="E590" i="54" s="1"/>
  <c r="U490" i="54"/>
  <c r="M490" i="54" s="1"/>
  <c r="F590" i="54" s="1"/>
  <c r="V490" i="54"/>
  <c r="N490" i="54" s="1"/>
  <c r="G590" i="54" s="1"/>
  <c r="W490" i="54"/>
  <c r="O490" i="54" s="1"/>
  <c r="H590" i="54" s="1"/>
  <c r="X490" i="54"/>
  <c r="Y490" i="54"/>
  <c r="Q490" i="54" s="1"/>
  <c r="J590" i="54" s="1"/>
  <c r="Z490" i="54"/>
  <c r="R490" i="54" s="1"/>
  <c r="K590" i="54" s="1"/>
  <c r="T491" i="54"/>
  <c r="L491" i="54" s="1"/>
  <c r="E591" i="54" s="1"/>
  <c r="U491" i="54"/>
  <c r="M491" i="54" s="1"/>
  <c r="F591" i="54" s="1"/>
  <c r="V491" i="54"/>
  <c r="N491" i="54" s="1"/>
  <c r="G591" i="54" s="1"/>
  <c r="W491" i="54"/>
  <c r="O491" i="54" s="1"/>
  <c r="H591" i="54" s="1"/>
  <c r="X491" i="54"/>
  <c r="P491" i="54" s="1"/>
  <c r="I591" i="54" s="1"/>
  <c r="Y491" i="54"/>
  <c r="Q491" i="54" s="1"/>
  <c r="J591" i="54" s="1"/>
  <c r="Z491" i="54"/>
  <c r="R491" i="54" s="1"/>
  <c r="K591" i="54" s="1"/>
  <c r="T492" i="54"/>
  <c r="L492" i="54" s="1"/>
  <c r="E592" i="54" s="1"/>
  <c r="U492" i="54"/>
  <c r="M492" i="54" s="1"/>
  <c r="F592" i="54" s="1"/>
  <c r="V492" i="54"/>
  <c r="N492" i="54" s="1"/>
  <c r="G592" i="54" s="1"/>
  <c r="W492" i="54"/>
  <c r="O492" i="54" s="1"/>
  <c r="H592" i="54" s="1"/>
  <c r="X492" i="54"/>
  <c r="P492" i="54" s="1"/>
  <c r="I592" i="54" s="1"/>
  <c r="Y492" i="54"/>
  <c r="Q492" i="54" s="1"/>
  <c r="J592" i="54" s="1"/>
  <c r="Z492" i="54"/>
  <c r="R492" i="54" s="1"/>
  <c r="K592" i="54" s="1"/>
  <c r="T493" i="54"/>
  <c r="L493" i="54" s="1"/>
  <c r="E593" i="54" s="1"/>
  <c r="U493" i="54"/>
  <c r="M493" i="54" s="1"/>
  <c r="F593" i="54" s="1"/>
  <c r="V493" i="54"/>
  <c r="N493" i="54" s="1"/>
  <c r="G593" i="54" s="1"/>
  <c r="W493" i="54"/>
  <c r="O493" i="54" s="1"/>
  <c r="H593" i="54" s="1"/>
  <c r="X493" i="54"/>
  <c r="P493" i="54" s="1"/>
  <c r="I593" i="54" s="1"/>
  <c r="Y493" i="54"/>
  <c r="Q493" i="54" s="1"/>
  <c r="J593" i="54" s="1"/>
  <c r="Z493" i="54"/>
  <c r="R493" i="54" s="1"/>
  <c r="K593" i="54" s="1"/>
  <c r="T494" i="54"/>
  <c r="L494" i="54" s="1"/>
  <c r="E594" i="54" s="1"/>
  <c r="U494" i="54"/>
  <c r="M494" i="54" s="1"/>
  <c r="F594" i="54" s="1"/>
  <c r="V494" i="54"/>
  <c r="N494" i="54" s="1"/>
  <c r="G594" i="54" s="1"/>
  <c r="W494" i="54"/>
  <c r="O494" i="54" s="1"/>
  <c r="H594" i="54" s="1"/>
  <c r="X494" i="54"/>
  <c r="P494" i="54" s="1"/>
  <c r="I594" i="54" s="1"/>
  <c r="Y494" i="54"/>
  <c r="Q494" i="54" s="1"/>
  <c r="J594" i="54" s="1"/>
  <c r="Z494" i="54"/>
  <c r="R494" i="54" s="1"/>
  <c r="K594" i="54" s="1"/>
  <c r="T495" i="54"/>
  <c r="L495" i="54" s="1"/>
  <c r="E595" i="54" s="1"/>
  <c r="U495" i="54"/>
  <c r="M495" i="54" s="1"/>
  <c r="F595" i="54" s="1"/>
  <c r="V495" i="54"/>
  <c r="N495" i="54" s="1"/>
  <c r="G595" i="54" s="1"/>
  <c r="W495" i="54"/>
  <c r="O495" i="54" s="1"/>
  <c r="H595" i="54" s="1"/>
  <c r="X495" i="54"/>
  <c r="P495" i="54" s="1"/>
  <c r="I595" i="54" s="1"/>
  <c r="Y495" i="54"/>
  <c r="Q495" i="54" s="1"/>
  <c r="J595" i="54" s="1"/>
  <c r="Z495" i="54"/>
  <c r="R495" i="54" s="1"/>
  <c r="K595" i="54" s="1"/>
  <c r="T496" i="54"/>
  <c r="L496" i="54" s="1"/>
  <c r="E596" i="54" s="1"/>
  <c r="U496" i="54"/>
  <c r="M496" i="54" s="1"/>
  <c r="F596" i="54" s="1"/>
  <c r="V496" i="54"/>
  <c r="N496" i="54" s="1"/>
  <c r="G596" i="54" s="1"/>
  <c r="W496" i="54"/>
  <c r="O496" i="54" s="1"/>
  <c r="H596" i="54" s="1"/>
  <c r="X496" i="54"/>
  <c r="P496" i="54" s="1"/>
  <c r="I596" i="54" s="1"/>
  <c r="Y496" i="54"/>
  <c r="Q496" i="54" s="1"/>
  <c r="J596" i="54" s="1"/>
  <c r="Z496" i="54"/>
  <c r="T497" i="54"/>
  <c r="L497" i="54" s="1"/>
  <c r="E597" i="54" s="1"/>
  <c r="U497" i="54"/>
  <c r="M497" i="54" s="1"/>
  <c r="F597" i="54" s="1"/>
  <c r="V497" i="54"/>
  <c r="N497" i="54" s="1"/>
  <c r="G597" i="54" s="1"/>
  <c r="W497" i="54"/>
  <c r="O497" i="54" s="1"/>
  <c r="H597" i="54" s="1"/>
  <c r="X497" i="54"/>
  <c r="P497" i="54" s="1"/>
  <c r="I597" i="54" s="1"/>
  <c r="Y497" i="54"/>
  <c r="Q497" i="54" s="1"/>
  <c r="J597" i="54" s="1"/>
  <c r="Z497" i="54"/>
  <c r="R497" i="54" s="1"/>
  <c r="K597" i="54" s="1"/>
  <c r="T498" i="54"/>
  <c r="L498" i="54" s="1"/>
  <c r="E598" i="54" s="1"/>
  <c r="U498" i="54"/>
  <c r="M498" i="54" s="1"/>
  <c r="F598" i="54" s="1"/>
  <c r="V498" i="54"/>
  <c r="N498" i="54" s="1"/>
  <c r="G598" i="54" s="1"/>
  <c r="W498" i="54"/>
  <c r="O498" i="54" s="1"/>
  <c r="H598" i="54" s="1"/>
  <c r="X498" i="54"/>
  <c r="P498" i="54" s="1"/>
  <c r="I598" i="54" s="1"/>
  <c r="Y498" i="54"/>
  <c r="Q498" i="54" s="1"/>
  <c r="J598" i="54" s="1"/>
  <c r="Z498" i="54"/>
  <c r="R498" i="54" s="1"/>
  <c r="K598" i="54" s="1"/>
  <c r="T499" i="54"/>
  <c r="L499" i="54" s="1"/>
  <c r="E599" i="54" s="1"/>
  <c r="U499" i="54"/>
  <c r="M499" i="54" s="1"/>
  <c r="F599" i="54" s="1"/>
  <c r="V499" i="54"/>
  <c r="N499" i="54" s="1"/>
  <c r="G599" i="54" s="1"/>
  <c r="W499" i="54"/>
  <c r="O499" i="54" s="1"/>
  <c r="H599" i="54" s="1"/>
  <c r="X499" i="54"/>
  <c r="P499" i="54" s="1"/>
  <c r="I599" i="54" s="1"/>
  <c r="Y499" i="54"/>
  <c r="Q499" i="54" s="1"/>
  <c r="J599" i="54" s="1"/>
  <c r="Z499" i="54"/>
  <c r="R499" i="54" s="1"/>
  <c r="K599" i="54" s="1"/>
  <c r="T500" i="54"/>
  <c r="L500" i="54" s="1"/>
  <c r="E600" i="54" s="1"/>
  <c r="U500" i="54"/>
  <c r="M500" i="54" s="1"/>
  <c r="F600" i="54" s="1"/>
  <c r="V500" i="54"/>
  <c r="N500" i="54" s="1"/>
  <c r="G600" i="54" s="1"/>
  <c r="W500" i="54"/>
  <c r="O500" i="54" s="1"/>
  <c r="H600" i="54" s="1"/>
  <c r="X500" i="54"/>
  <c r="P500" i="54" s="1"/>
  <c r="I600" i="54" s="1"/>
  <c r="Y500" i="54"/>
  <c r="Q500" i="54" s="1"/>
  <c r="J600" i="54" s="1"/>
  <c r="Z500" i="54"/>
  <c r="R500" i="54" s="1"/>
  <c r="K600" i="54" s="1"/>
  <c r="T501" i="54"/>
  <c r="L501" i="54" s="1"/>
  <c r="E601" i="54" s="1"/>
  <c r="U501" i="54"/>
  <c r="M501" i="54" s="1"/>
  <c r="F601" i="54" s="1"/>
  <c r="V501" i="54"/>
  <c r="N501" i="54" s="1"/>
  <c r="G601" i="54" s="1"/>
  <c r="W501" i="54"/>
  <c r="O501" i="54" s="1"/>
  <c r="H601" i="54" s="1"/>
  <c r="X501" i="54"/>
  <c r="P501" i="54" s="1"/>
  <c r="I601" i="54" s="1"/>
  <c r="Y501" i="54"/>
  <c r="Q501" i="54" s="1"/>
  <c r="J601" i="54" s="1"/>
  <c r="Z501" i="54"/>
  <c r="R501" i="54" s="1"/>
  <c r="K601" i="54" s="1"/>
  <c r="T502" i="54"/>
  <c r="L502" i="54" s="1"/>
  <c r="E602" i="54" s="1"/>
  <c r="U502" i="54"/>
  <c r="M502" i="54" s="1"/>
  <c r="F602" i="54" s="1"/>
  <c r="V502" i="54"/>
  <c r="N502" i="54" s="1"/>
  <c r="G602" i="54" s="1"/>
  <c r="W502" i="54"/>
  <c r="O502" i="54" s="1"/>
  <c r="H602" i="54" s="1"/>
  <c r="X502" i="54"/>
  <c r="P502" i="54" s="1"/>
  <c r="I602" i="54" s="1"/>
  <c r="Y502" i="54"/>
  <c r="Q502" i="54" s="1"/>
  <c r="J602" i="54" s="1"/>
  <c r="Z502" i="54"/>
  <c r="R502" i="54" s="1"/>
  <c r="K602" i="54" s="1"/>
  <c r="T503" i="54"/>
  <c r="L503" i="54" s="1"/>
  <c r="E603" i="54" s="1"/>
  <c r="U503" i="54"/>
  <c r="M503" i="54" s="1"/>
  <c r="F603" i="54" s="1"/>
  <c r="V503" i="54"/>
  <c r="N503" i="54" s="1"/>
  <c r="G603" i="54" s="1"/>
  <c r="W503" i="54"/>
  <c r="O503" i="54" s="1"/>
  <c r="H603" i="54" s="1"/>
  <c r="X503" i="54"/>
  <c r="P503" i="54" s="1"/>
  <c r="I603" i="54" s="1"/>
  <c r="Y503" i="54"/>
  <c r="Q503" i="54" s="1"/>
  <c r="J603" i="54" s="1"/>
  <c r="Z503" i="54"/>
  <c r="R503" i="54" s="1"/>
  <c r="K603" i="54" s="1"/>
  <c r="Z404" i="54"/>
  <c r="R404" i="54" s="1"/>
  <c r="K504" i="54" s="1"/>
  <c r="Y404" i="54"/>
  <c r="Q404" i="54" s="1"/>
  <c r="J504" i="54" s="1"/>
  <c r="X404" i="54"/>
  <c r="P404" i="54" s="1"/>
  <c r="I504" i="54" s="1"/>
  <c r="W404" i="54"/>
  <c r="O404" i="54" s="1"/>
  <c r="H504" i="54" s="1"/>
  <c r="V404" i="54"/>
  <c r="N404" i="54" s="1"/>
  <c r="G504" i="54" s="1"/>
  <c r="U404" i="54"/>
  <c r="M404" i="54" s="1"/>
  <c r="F504" i="54" s="1"/>
  <c r="T404" i="54"/>
  <c r="L404" i="54" s="1"/>
  <c r="E504" i="54" s="1"/>
  <c r="AA3" i="17"/>
  <c r="W3" i="17"/>
  <c r="T7" i="54"/>
  <c r="L7" i="54" s="1"/>
  <c r="E107" i="54" s="1"/>
  <c r="U7" i="54"/>
  <c r="M7" i="54" s="1"/>
  <c r="F107" i="54" s="1"/>
  <c r="V7" i="54"/>
  <c r="N7" i="54" s="1"/>
  <c r="G107" i="54" s="1"/>
  <c r="W7" i="54"/>
  <c r="O7" i="54" s="1"/>
  <c r="H107" i="54" s="1"/>
  <c r="X7" i="54"/>
  <c r="P7" i="54" s="1"/>
  <c r="I107" i="54" s="1"/>
  <c r="Y7" i="54"/>
  <c r="Q7" i="54" s="1"/>
  <c r="J107" i="54" s="1"/>
  <c r="Z7" i="54"/>
  <c r="R7" i="54" s="1"/>
  <c r="K107" i="54" s="1"/>
  <c r="T8" i="54"/>
  <c r="U8" i="54"/>
  <c r="M8" i="54" s="1"/>
  <c r="F108" i="54" s="1"/>
  <c r="V8" i="54"/>
  <c r="N8" i="54" s="1"/>
  <c r="G108" i="54" s="1"/>
  <c r="W8" i="54"/>
  <c r="O8" i="54" s="1"/>
  <c r="H108" i="54" s="1"/>
  <c r="X8" i="54"/>
  <c r="P8" i="54" s="1"/>
  <c r="I108" i="54" s="1"/>
  <c r="Y8" i="54"/>
  <c r="Q8" i="54" s="1"/>
  <c r="J108" i="54" s="1"/>
  <c r="Z8" i="54"/>
  <c r="R8" i="54" s="1"/>
  <c r="K108" i="54" s="1"/>
  <c r="T9" i="54"/>
  <c r="L9" i="54" s="1"/>
  <c r="E109" i="54" s="1"/>
  <c r="U9" i="54"/>
  <c r="M9" i="54" s="1"/>
  <c r="F109" i="54" s="1"/>
  <c r="V9" i="54"/>
  <c r="N9" i="54" s="1"/>
  <c r="G109" i="54" s="1"/>
  <c r="W9" i="54"/>
  <c r="O9" i="54" s="1"/>
  <c r="H109" i="54" s="1"/>
  <c r="X9" i="54"/>
  <c r="P9" i="54" s="1"/>
  <c r="I109" i="54" s="1"/>
  <c r="Y9" i="54"/>
  <c r="Q9" i="54" s="1"/>
  <c r="J109" i="54" s="1"/>
  <c r="Z9" i="54"/>
  <c r="R9" i="54" s="1"/>
  <c r="K109" i="54" s="1"/>
  <c r="T10" i="54"/>
  <c r="L10" i="54" s="1"/>
  <c r="E110" i="54" s="1"/>
  <c r="U10" i="54"/>
  <c r="M10" i="54" s="1"/>
  <c r="F110" i="54" s="1"/>
  <c r="V10" i="54"/>
  <c r="N10" i="54" s="1"/>
  <c r="G110" i="54" s="1"/>
  <c r="W10" i="54"/>
  <c r="O10" i="54" s="1"/>
  <c r="H110" i="54" s="1"/>
  <c r="X10" i="54"/>
  <c r="P10" i="54" s="1"/>
  <c r="I110" i="54" s="1"/>
  <c r="Y10" i="54"/>
  <c r="Q10" i="54" s="1"/>
  <c r="J110" i="54" s="1"/>
  <c r="Z10" i="54"/>
  <c r="R10" i="54" s="1"/>
  <c r="K110" i="54" s="1"/>
  <c r="T11" i="54"/>
  <c r="L11" i="54" s="1"/>
  <c r="E111" i="54" s="1"/>
  <c r="U11" i="54"/>
  <c r="M11" i="54" s="1"/>
  <c r="F111" i="54" s="1"/>
  <c r="V11" i="54"/>
  <c r="N11" i="54" s="1"/>
  <c r="G111" i="54" s="1"/>
  <c r="W11" i="54"/>
  <c r="O11" i="54" s="1"/>
  <c r="H111" i="54" s="1"/>
  <c r="X11" i="54"/>
  <c r="P11" i="54" s="1"/>
  <c r="I111" i="54" s="1"/>
  <c r="Y11" i="54"/>
  <c r="Q11" i="54" s="1"/>
  <c r="J111" i="54" s="1"/>
  <c r="Z11" i="54"/>
  <c r="T12" i="54"/>
  <c r="L12" i="54" s="1"/>
  <c r="E112" i="54" s="1"/>
  <c r="U12" i="54"/>
  <c r="M12" i="54" s="1"/>
  <c r="F112" i="54" s="1"/>
  <c r="V12" i="54"/>
  <c r="N12" i="54" s="1"/>
  <c r="G112" i="54" s="1"/>
  <c r="W12" i="54"/>
  <c r="O12" i="54" s="1"/>
  <c r="H112" i="54" s="1"/>
  <c r="X12" i="54"/>
  <c r="P12" i="54" s="1"/>
  <c r="I112" i="54" s="1"/>
  <c r="Y12" i="54"/>
  <c r="Q12" i="54" s="1"/>
  <c r="J112" i="54" s="1"/>
  <c r="Z12" i="54"/>
  <c r="R12" i="54" s="1"/>
  <c r="K112" i="54" s="1"/>
  <c r="T13" i="54"/>
  <c r="L13" i="54" s="1"/>
  <c r="E113" i="54" s="1"/>
  <c r="U13" i="54"/>
  <c r="M13" i="54" s="1"/>
  <c r="F113" i="54" s="1"/>
  <c r="V13" i="54"/>
  <c r="N13" i="54" s="1"/>
  <c r="G113" i="54" s="1"/>
  <c r="W13" i="54"/>
  <c r="O13" i="54" s="1"/>
  <c r="H113" i="54" s="1"/>
  <c r="X13" i="54"/>
  <c r="P13" i="54" s="1"/>
  <c r="I113" i="54" s="1"/>
  <c r="Y13" i="54"/>
  <c r="Q13" i="54" s="1"/>
  <c r="J113" i="54" s="1"/>
  <c r="Z13" i="54"/>
  <c r="R13" i="54" s="1"/>
  <c r="K113" i="54" s="1"/>
  <c r="T14" i="54"/>
  <c r="L14" i="54" s="1"/>
  <c r="E114" i="54" s="1"/>
  <c r="U14" i="54"/>
  <c r="M14" i="54" s="1"/>
  <c r="F114" i="54" s="1"/>
  <c r="V14" i="54"/>
  <c r="N14" i="54" s="1"/>
  <c r="G114" i="54" s="1"/>
  <c r="W14" i="54"/>
  <c r="O14" i="54" s="1"/>
  <c r="H114" i="54" s="1"/>
  <c r="X14" i="54"/>
  <c r="P14" i="54" s="1"/>
  <c r="I114" i="54" s="1"/>
  <c r="Y14" i="54"/>
  <c r="Q14" i="54" s="1"/>
  <c r="J114" i="54" s="1"/>
  <c r="Z14" i="54"/>
  <c r="R14" i="54" s="1"/>
  <c r="K114" i="54" s="1"/>
  <c r="T15" i="54"/>
  <c r="L15" i="54" s="1"/>
  <c r="E115" i="54" s="1"/>
  <c r="U15" i="54"/>
  <c r="M15" i="54" s="1"/>
  <c r="F115" i="54" s="1"/>
  <c r="V15" i="54"/>
  <c r="N15" i="54" s="1"/>
  <c r="G115" i="54" s="1"/>
  <c r="W15" i="54"/>
  <c r="O15" i="54" s="1"/>
  <c r="H115" i="54" s="1"/>
  <c r="X15" i="54"/>
  <c r="P15" i="54" s="1"/>
  <c r="I115" i="54" s="1"/>
  <c r="Y15" i="54"/>
  <c r="Q15" i="54" s="1"/>
  <c r="J115" i="54" s="1"/>
  <c r="Z15" i="54"/>
  <c r="R15" i="54" s="1"/>
  <c r="K115" i="54" s="1"/>
  <c r="T16" i="54"/>
  <c r="L16" i="54" s="1"/>
  <c r="E116" i="54" s="1"/>
  <c r="U16" i="54"/>
  <c r="M16" i="54" s="1"/>
  <c r="F116" i="54" s="1"/>
  <c r="V16" i="54"/>
  <c r="N16" i="54" s="1"/>
  <c r="G116" i="54" s="1"/>
  <c r="W16" i="54"/>
  <c r="O16" i="54" s="1"/>
  <c r="H116" i="54" s="1"/>
  <c r="X16" i="54"/>
  <c r="P16" i="54" s="1"/>
  <c r="I116" i="54" s="1"/>
  <c r="Y16" i="54"/>
  <c r="Q16" i="54" s="1"/>
  <c r="J116" i="54" s="1"/>
  <c r="Z16" i="54"/>
  <c r="R16" i="54" s="1"/>
  <c r="K116" i="54" s="1"/>
  <c r="T17" i="54"/>
  <c r="L17" i="54" s="1"/>
  <c r="E117" i="54" s="1"/>
  <c r="U17" i="54"/>
  <c r="M17" i="54" s="1"/>
  <c r="F117" i="54" s="1"/>
  <c r="V17" i="54"/>
  <c r="N17" i="54" s="1"/>
  <c r="G117" i="54" s="1"/>
  <c r="W17" i="54"/>
  <c r="O17" i="54" s="1"/>
  <c r="H117" i="54" s="1"/>
  <c r="X17" i="54"/>
  <c r="P17" i="54" s="1"/>
  <c r="I117" i="54" s="1"/>
  <c r="Y17" i="54"/>
  <c r="Q17" i="54" s="1"/>
  <c r="J117" i="54" s="1"/>
  <c r="Z17" i="54"/>
  <c r="R17" i="54" s="1"/>
  <c r="K117" i="54" s="1"/>
  <c r="T18" i="54"/>
  <c r="L18" i="54" s="1"/>
  <c r="E118" i="54" s="1"/>
  <c r="U18" i="54"/>
  <c r="M18" i="54" s="1"/>
  <c r="F118" i="54" s="1"/>
  <c r="V18" i="54"/>
  <c r="N18" i="54" s="1"/>
  <c r="G118" i="54" s="1"/>
  <c r="W18" i="54"/>
  <c r="O18" i="54" s="1"/>
  <c r="H118" i="54" s="1"/>
  <c r="X18" i="54"/>
  <c r="P18" i="54" s="1"/>
  <c r="I118" i="54" s="1"/>
  <c r="Y18" i="54"/>
  <c r="Q18" i="54" s="1"/>
  <c r="J118" i="54" s="1"/>
  <c r="Z18" i="54"/>
  <c r="R18" i="54" s="1"/>
  <c r="K118" i="54" s="1"/>
  <c r="T19" i="54"/>
  <c r="L19" i="54" s="1"/>
  <c r="E119" i="54" s="1"/>
  <c r="U19" i="54"/>
  <c r="M19" i="54" s="1"/>
  <c r="F119" i="54" s="1"/>
  <c r="V19" i="54"/>
  <c r="N19" i="54" s="1"/>
  <c r="G119" i="54" s="1"/>
  <c r="W19" i="54"/>
  <c r="O19" i="54" s="1"/>
  <c r="H119" i="54" s="1"/>
  <c r="X19" i="54"/>
  <c r="P19" i="54" s="1"/>
  <c r="I119" i="54" s="1"/>
  <c r="Y19" i="54"/>
  <c r="Q19" i="54" s="1"/>
  <c r="J119" i="54" s="1"/>
  <c r="Z19" i="54"/>
  <c r="R19" i="54" s="1"/>
  <c r="K119" i="54" s="1"/>
  <c r="T20" i="54"/>
  <c r="L20" i="54" s="1"/>
  <c r="E120" i="54" s="1"/>
  <c r="U20" i="54"/>
  <c r="M20" i="54" s="1"/>
  <c r="F120" i="54" s="1"/>
  <c r="V20" i="54"/>
  <c r="N20" i="54" s="1"/>
  <c r="G120" i="54" s="1"/>
  <c r="W20" i="54"/>
  <c r="O20" i="54" s="1"/>
  <c r="H120" i="54" s="1"/>
  <c r="X20" i="54"/>
  <c r="P20" i="54" s="1"/>
  <c r="I120" i="54" s="1"/>
  <c r="Y20" i="54"/>
  <c r="Q20" i="54" s="1"/>
  <c r="J120" i="54" s="1"/>
  <c r="Z20" i="54"/>
  <c r="R20" i="54" s="1"/>
  <c r="K120" i="54" s="1"/>
  <c r="T21" i="54"/>
  <c r="L21" i="54" s="1"/>
  <c r="E121" i="54" s="1"/>
  <c r="U21" i="54"/>
  <c r="M21" i="54" s="1"/>
  <c r="F121" i="54" s="1"/>
  <c r="V21" i="54"/>
  <c r="N21" i="54" s="1"/>
  <c r="G121" i="54" s="1"/>
  <c r="W21" i="54"/>
  <c r="O21" i="54" s="1"/>
  <c r="H121" i="54" s="1"/>
  <c r="X21" i="54"/>
  <c r="P21" i="54" s="1"/>
  <c r="I121" i="54" s="1"/>
  <c r="Y21" i="54"/>
  <c r="Q21" i="54" s="1"/>
  <c r="J121" i="54" s="1"/>
  <c r="Z21" i="54"/>
  <c r="R21" i="54" s="1"/>
  <c r="K121" i="54" s="1"/>
  <c r="T22" i="54"/>
  <c r="L22" i="54" s="1"/>
  <c r="E122" i="54" s="1"/>
  <c r="U22" i="54"/>
  <c r="M22" i="54" s="1"/>
  <c r="F122" i="54" s="1"/>
  <c r="V22" i="54"/>
  <c r="N22" i="54" s="1"/>
  <c r="G122" i="54" s="1"/>
  <c r="W22" i="54"/>
  <c r="O22" i="54" s="1"/>
  <c r="H122" i="54" s="1"/>
  <c r="X22" i="54"/>
  <c r="P22" i="54" s="1"/>
  <c r="I122" i="54" s="1"/>
  <c r="Y22" i="54"/>
  <c r="Q22" i="54" s="1"/>
  <c r="J122" i="54" s="1"/>
  <c r="Z22" i="54"/>
  <c r="R22" i="54" s="1"/>
  <c r="K122" i="54" s="1"/>
  <c r="T23" i="54"/>
  <c r="L23" i="54" s="1"/>
  <c r="E123" i="54" s="1"/>
  <c r="U23" i="54"/>
  <c r="M23" i="54" s="1"/>
  <c r="F123" i="54" s="1"/>
  <c r="V23" i="54"/>
  <c r="N23" i="54" s="1"/>
  <c r="G123" i="54" s="1"/>
  <c r="W23" i="54"/>
  <c r="O23" i="54" s="1"/>
  <c r="H123" i="54" s="1"/>
  <c r="X23" i="54"/>
  <c r="P23" i="54" s="1"/>
  <c r="I123" i="54" s="1"/>
  <c r="Y23" i="54"/>
  <c r="Q23" i="54" s="1"/>
  <c r="J123" i="54" s="1"/>
  <c r="Z23" i="54"/>
  <c r="R23" i="54" s="1"/>
  <c r="K123" i="54" s="1"/>
  <c r="T24" i="54"/>
  <c r="L24" i="54" s="1"/>
  <c r="E124" i="54" s="1"/>
  <c r="U24" i="54"/>
  <c r="M24" i="54" s="1"/>
  <c r="F124" i="54" s="1"/>
  <c r="V24" i="54"/>
  <c r="N24" i="54" s="1"/>
  <c r="G124" i="54" s="1"/>
  <c r="W24" i="54"/>
  <c r="O24" i="54" s="1"/>
  <c r="H124" i="54" s="1"/>
  <c r="X24" i="54"/>
  <c r="P24" i="54" s="1"/>
  <c r="I124" i="54" s="1"/>
  <c r="Y24" i="54"/>
  <c r="Q24" i="54" s="1"/>
  <c r="J124" i="54" s="1"/>
  <c r="Z24" i="54"/>
  <c r="R24" i="54" s="1"/>
  <c r="K124" i="54" s="1"/>
  <c r="T25" i="54"/>
  <c r="L25" i="54" s="1"/>
  <c r="E125" i="54" s="1"/>
  <c r="U25" i="54"/>
  <c r="M25" i="54" s="1"/>
  <c r="F125" i="54" s="1"/>
  <c r="V25" i="54"/>
  <c r="N25" i="54" s="1"/>
  <c r="G125" i="54" s="1"/>
  <c r="W25" i="54"/>
  <c r="O25" i="54" s="1"/>
  <c r="H125" i="54" s="1"/>
  <c r="X25" i="54"/>
  <c r="P25" i="54" s="1"/>
  <c r="I125" i="54" s="1"/>
  <c r="Y25" i="54"/>
  <c r="Q25" i="54" s="1"/>
  <c r="J125" i="54" s="1"/>
  <c r="Z25" i="54"/>
  <c r="R25" i="54" s="1"/>
  <c r="K125" i="54" s="1"/>
  <c r="T26" i="54"/>
  <c r="L26" i="54" s="1"/>
  <c r="E126" i="54" s="1"/>
  <c r="U26" i="54"/>
  <c r="M26" i="54" s="1"/>
  <c r="F126" i="54" s="1"/>
  <c r="V26" i="54"/>
  <c r="N26" i="54" s="1"/>
  <c r="G126" i="54" s="1"/>
  <c r="W26" i="54"/>
  <c r="O26" i="54" s="1"/>
  <c r="H126" i="54" s="1"/>
  <c r="X26" i="54"/>
  <c r="P26" i="54" s="1"/>
  <c r="I126" i="54" s="1"/>
  <c r="Y26" i="54"/>
  <c r="Q26" i="54" s="1"/>
  <c r="J126" i="54" s="1"/>
  <c r="Z26" i="54"/>
  <c r="R26" i="54" s="1"/>
  <c r="K126" i="54" s="1"/>
  <c r="T27" i="54"/>
  <c r="L27" i="54" s="1"/>
  <c r="E127" i="54" s="1"/>
  <c r="U27" i="54"/>
  <c r="M27" i="54" s="1"/>
  <c r="F127" i="54" s="1"/>
  <c r="V27" i="54"/>
  <c r="N27" i="54" s="1"/>
  <c r="G127" i="54" s="1"/>
  <c r="W27" i="54"/>
  <c r="O27" i="54" s="1"/>
  <c r="H127" i="54" s="1"/>
  <c r="X27" i="54"/>
  <c r="P27" i="54" s="1"/>
  <c r="I127" i="54" s="1"/>
  <c r="Y27" i="54"/>
  <c r="Q27" i="54" s="1"/>
  <c r="J127" i="54" s="1"/>
  <c r="Z27" i="54"/>
  <c r="R27" i="54" s="1"/>
  <c r="K127" i="54" s="1"/>
  <c r="T28" i="54"/>
  <c r="L28" i="54" s="1"/>
  <c r="E128" i="54" s="1"/>
  <c r="U28" i="54"/>
  <c r="M28" i="54" s="1"/>
  <c r="F128" i="54" s="1"/>
  <c r="V28" i="54"/>
  <c r="N28" i="54" s="1"/>
  <c r="G128" i="54" s="1"/>
  <c r="W28" i="54"/>
  <c r="O28" i="54" s="1"/>
  <c r="H128" i="54" s="1"/>
  <c r="X28" i="54"/>
  <c r="P28" i="54" s="1"/>
  <c r="I128" i="54" s="1"/>
  <c r="Y28" i="54"/>
  <c r="Q28" i="54" s="1"/>
  <c r="J128" i="54" s="1"/>
  <c r="Z28" i="54"/>
  <c r="R28" i="54" s="1"/>
  <c r="K128" i="54" s="1"/>
  <c r="T29" i="54"/>
  <c r="L29" i="54" s="1"/>
  <c r="E129" i="54" s="1"/>
  <c r="U29" i="54"/>
  <c r="M29" i="54" s="1"/>
  <c r="F129" i="54" s="1"/>
  <c r="V29" i="54"/>
  <c r="N29" i="54" s="1"/>
  <c r="G129" i="54" s="1"/>
  <c r="W29" i="54"/>
  <c r="O29" i="54" s="1"/>
  <c r="H129" i="54" s="1"/>
  <c r="X29" i="54"/>
  <c r="P29" i="54" s="1"/>
  <c r="I129" i="54" s="1"/>
  <c r="Y29" i="54"/>
  <c r="Q29" i="54" s="1"/>
  <c r="J129" i="54" s="1"/>
  <c r="Z29" i="54"/>
  <c r="R29" i="54" s="1"/>
  <c r="K129" i="54" s="1"/>
  <c r="T30" i="54"/>
  <c r="L30" i="54" s="1"/>
  <c r="E130" i="54" s="1"/>
  <c r="U30" i="54"/>
  <c r="M30" i="54" s="1"/>
  <c r="F130" i="54" s="1"/>
  <c r="V30" i="54"/>
  <c r="N30" i="54" s="1"/>
  <c r="G130" i="54" s="1"/>
  <c r="W30" i="54"/>
  <c r="O30" i="54" s="1"/>
  <c r="H130" i="54" s="1"/>
  <c r="X30" i="54"/>
  <c r="P30" i="54" s="1"/>
  <c r="I130" i="54" s="1"/>
  <c r="Y30" i="54"/>
  <c r="Q30" i="54" s="1"/>
  <c r="J130" i="54" s="1"/>
  <c r="Z30" i="54"/>
  <c r="R30" i="54" s="1"/>
  <c r="K130" i="54" s="1"/>
  <c r="T31" i="54"/>
  <c r="L31" i="54" s="1"/>
  <c r="E131" i="54" s="1"/>
  <c r="U31" i="54"/>
  <c r="M31" i="54" s="1"/>
  <c r="F131" i="54" s="1"/>
  <c r="V31" i="54"/>
  <c r="N31" i="54" s="1"/>
  <c r="G131" i="54" s="1"/>
  <c r="W31" i="54"/>
  <c r="O31" i="54" s="1"/>
  <c r="H131" i="54" s="1"/>
  <c r="X31" i="54"/>
  <c r="P31" i="54" s="1"/>
  <c r="I131" i="54" s="1"/>
  <c r="Y31" i="54"/>
  <c r="Q31" i="54" s="1"/>
  <c r="J131" i="54" s="1"/>
  <c r="Z31" i="54"/>
  <c r="R31" i="54" s="1"/>
  <c r="K131" i="54" s="1"/>
  <c r="T32" i="54"/>
  <c r="L32" i="54" s="1"/>
  <c r="E132" i="54" s="1"/>
  <c r="U32" i="54"/>
  <c r="M32" i="54" s="1"/>
  <c r="F132" i="54" s="1"/>
  <c r="V32" i="54"/>
  <c r="N32" i="54" s="1"/>
  <c r="G132" i="54" s="1"/>
  <c r="W32" i="54"/>
  <c r="O32" i="54" s="1"/>
  <c r="H132" i="54" s="1"/>
  <c r="X32" i="54"/>
  <c r="P32" i="54" s="1"/>
  <c r="I132" i="54" s="1"/>
  <c r="Y32" i="54"/>
  <c r="Q32" i="54" s="1"/>
  <c r="J132" i="54" s="1"/>
  <c r="Z32" i="54"/>
  <c r="R32" i="54" s="1"/>
  <c r="K132" i="54" s="1"/>
  <c r="T33" i="54"/>
  <c r="L33" i="54" s="1"/>
  <c r="E133" i="54" s="1"/>
  <c r="U33" i="54"/>
  <c r="M33" i="54" s="1"/>
  <c r="F133" i="54" s="1"/>
  <c r="V33" i="54"/>
  <c r="N33" i="54" s="1"/>
  <c r="G133" i="54" s="1"/>
  <c r="W33" i="54"/>
  <c r="O33" i="54" s="1"/>
  <c r="H133" i="54" s="1"/>
  <c r="X33" i="54"/>
  <c r="P33" i="54" s="1"/>
  <c r="I133" i="54" s="1"/>
  <c r="Y33" i="54"/>
  <c r="Q33" i="54" s="1"/>
  <c r="J133" i="54" s="1"/>
  <c r="Z33" i="54"/>
  <c r="R33" i="54" s="1"/>
  <c r="K133" i="54" s="1"/>
  <c r="T34" i="54"/>
  <c r="L34" i="54" s="1"/>
  <c r="E134" i="54" s="1"/>
  <c r="U34" i="54"/>
  <c r="M34" i="54" s="1"/>
  <c r="F134" i="54" s="1"/>
  <c r="V34" i="54"/>
  <c r="N34" i="54" s="1"/>
  <c r="G134" i="54" s="1"/>
  <c r="W34" i="54"/>
  <c r="O34" i="54" s="1"/>
  <c r="H134" i="54" s="1"/>
  <c r="X34" i="54"/>
  <c r="P34" i="54" s="1"/>
  <c r="I134" i="54" s="1"/>
  <c r="Y34" i="54"/>
  <c r="Q34" i="54" s="1"/>
  <c r="J134" i="54" s="1"/>
  <c r="Z34" i="54"/>
  <c r="R34" i="54" s="1"/>
  <c r="K134" i="54" s="1"/>
  <c r="T35" i="54"/>
  <c r="L35" i="54" s="1"/>
  <c r="E135" i="54" s="1"/>
  <c r="U35" i="54"/>
  <c r="M35" i="54" s="1"/>
  <c r="F135" i="54" s="1"/>
  <c r="V35" i="54"/>
  <c r="N35" i="54" s="1"/>
  <c r="G135" i="54" s="1"/>
  <c r="W35" i="54"/>
  <c r="O35" i="54" s="1"/>
  <c r="H135" i="54" s="1"/>
  <c r="X35" i="54"/>
  <c r="P35" i="54" s="1"/>
  <c r="I135" i="54" s="1"/>
  <c r="Y35" i="54"/>
  <c r="Q35" i="54" s="1"/>
  <c r="J135" i="54" s="1"/>
  <c r="Z35" i="54"/>
  <c r="R35" i="54" s="1"/>
  <c r="K135" i="54" s="1"/>
  <c r="T36" i="54"/>
  <c r="L36" i="54" s="1"/>
  <c r="E136" i="54" s="1"/>
  <c r="U36" i="54"/>
  <c r="M36" i="54" s="1"/>
  <c r="F136" i="54" s="1"/>
  <c r="V36" i="54"/>
  <c r="N36" i="54" s="1"/>
  <c r="G136" i="54" s="1"/>
  <c r="W36" i="54"/>
  <c r="O36" i="54" s="1"/>
  <c r="H136" i="54" s="1"/>
  <c r="X36" i="54"/>
  <c r="P36" i="54" s="1"/>
  <c r="I136" i="54" s="1"/>
  <c r="Y36" i="54"/>
  <c r="Q36" i="54" s="1"/>
  <c r="J136" i="54" s="1"/>
  <c r="Z36" i="54"/>
  <c r="R36" i="54" s="1"/>
  <c r="K136" i="54" s="1"/>
  <c r="T37" i="54"/>
  <c r="L37" i="54" s="1"/>
  <c r="E137" i="54" s="1"/>
  <c r="U37" i="54"/>
  <c r="M37" i="54" s="1"/>
  <c r="F137" i="54" s="1"/>
  <c r="V37" i="54"/>
  <c r="N37" i="54" s="1"/>
  <c r="G137" i="54" s="1"/>
  <c r="W37" i="54"/>
  <c r="O37" i="54" s="1"/>
  <c r="H137" i="54" s="1"/>
  <c r="X37" i="54"/>
  <c r="P37" i="54" s="1"/>
  <c r="I137" i="54" s="1"/>
  <c r="Y37" i="54"/>
  <c r="Q37" i="54" s="1"/>
  <c r="J137" i="54" s="1"/>
  <c r="Z37" i="54"/>
  <c r="R37" i="54" s="1"/>
  <c r="K137" i="54" s="1"/>
  <c r="T38" i="54"/>
  <c r="L38" i="54" s="1"/>
  <c r="E138" i="54" s="1"/>
  <c r="U38" i="54"/>
  <c r="M38" i="54" s="1"/>
  <c r="F138" i="54" s="1"/>
  <c r="V38" i="54"/>
  <c r="N38" i="54" s="1"/>
  <c r="G138" i="54" s="1"/>
  <c r="W38" i="54"/>
  <c r="O38" i="54" s="1"/>
  <c r="H138" i="54" s="1"/>
  <c r="X38" i="54"/>
  <c r="P38" i="54" s="1"/>
  <c r="I138" i="54" s="1"/>
  <c r="Y38" i="54"/>
  <c r="Q38" i="54" s="1"/>
  <c r="J138" i="54" s="1"/>
  <c r="Z38" i="54"/>
  <c r="R38" i="54" s="1"/>
  <c r="K138" i="54" s="1"/>
  <c r="T39" i="54"/>
  <c r="L39" i="54" s="1"/>
  <c r="E139" i="54" s="1"/>
  <c r="U39" i="54"/>
  <c r="M39" i="54" s="1"/>
  <c r="F139" i="54" s="1"/>
  <c r="V39" i="54"/>
  <c r="N39" i="54" s="1"/>
  <c r="G139" i="54" s="1"/>
  <c r="W39" i="54"/>
  <c r="O39" i="54" s="1"/>
  <c r="H139" i="54" s="1"/>
  <c r="X39" i="54"/>
  <c r="P39" i="54" s="1"/>
  <c r="I139" i="54" s="1"/>
  <c r="Y39" i="54"/>
  <c r="Q39" i="54" s="1"/>
  <c r="J139" i="54" s="1"/>
  <c r="Z39" i="54"/>
  <c r="R39" i="54" s="1"/>
  <c r="K139" i="54" s="1"/>
  <c r="T40" i="54"/>
  <c r="L40" i="54" s="1"/>
  <c r="E140" i="54" s="1"/>
  <c r="U40" i="54"/>
  <c r="M40" i="54" s="1"/>
  <c r="F140" i="54" s="1"/>
  <c r="V40" i="54"/>
  <c r="N40" i="54" s="1"/>
  <c r="G140" i="54" s="1"/>
  <c r="W40" i="54"/>
  <c r="O40" i="54" s="1"/>
  <c r="H140" i="54" s="1"/>
  <c r="X40" i="54"/>
  <c r="P40" i="54" s="1"/>
  <c r="I140" i="54" s="1"/>
  <c r="Y40" i="54"/>
  <c r="Q40" i="54" s="1"/>
  <c r="J140" i="54" s="1"/>
  <c r="Z40" i="54"/>
  <c r="R40" i="54" s="1"/>
  <c r="K140" i="54" s="1"/>
  <c r="T41" i="54"/>
  <c r="L41" i="54" s="1"/>
  <c r="E141" i="54" s="1"/>
  <c r="U41" i="54"/>
  <c r="M41" i="54" s="1"/>
  <c r="F141" i="54" s="1"/>
  <c r="V41" i="54"/>
  <c r="N41" i="54" s="1"/>
  <c r="G141" i="54" s="1"/>
  <c r="W41" i="54"/>
  <c r="O41" i="54" s="1"/>
  <c r="H141" i="54" s="1"/>
  <c r="X41" i="54"/>
  <c r="P41" i="54" s="1"/>
  <c r="I141" i="54" s="1"/>
  <c r="Y41" i="54"/>
  <c r="Q41" i="54" s="1"/>
  <c r="J141" i="54" s="1"/>
  <c r="Z41" i="54"/>
  <c r="R41" i="54" s="1"/>
  <c r="K141" i="54" s="1"/>
  <c r="T42" i="54"/>
  <c r="L42" i="54" s="1"/>
  <c r="E142" i="54" s="1"/>
  <c r="U42" i="54"/>
  <c r="M42" i="54" s="1"/>
  <c r="F142" i="54" s="1"/>
  <c r="V42" i="54"/>
  <c r="N42" i="54" s="1"/>
  <c r="G142" i="54" s="1"/>
  <c r="W42" i="54"/>
  <c r="O42" i="54" s="1"/>
  <c r="H142" i="54" s="1"/>
  <c r="X42" i="54"/>
  <c r="P42" i="54" s="1"/>
  <c r="I142" i="54" s="1"/>
  <c r="Y42" i="54"/>
  <c r="Q42" i="54" s="1"/>
  <c r="J142" i="54" s="1"/>
  <c r="Z42" i="54"/>
  <c r="R42" i="54" s="1"/>
  <c r="K142" i="54" s="1"/>
  <c r="T43" i="54"/>
  <c r="L43" i="54" s="1"/>
  <c r="E143" i="54" s="1"/>
  <c r="U43" i="54"/>
  <c r="M43" i="54" s="1"/>
  <c r="F143" i="54" s="1"/>
  <c r="V43" i="54"/>
  <c r="N43" i="54" s="1"/>
  <c r="G143" i="54" s="1"/>
  <c r="W43" i="54"/>
  <c r="O43" i="54" s="1"/>
  <c r="H143" i="54" s="1"/>
  <c r="X43" i="54"/>
  <c r="P43" i="54" s="1"/>
  <c r="I143" i="54" s="1"/>
  <c r="Y43" i="54"/>
  <c r="Q43" i="54" s="1"/>
  <c r="J143" i="54" s="1"/>
  <c r="Z43" i="54"/>
  <c r="R43" i="54" s="1"/>
  <c r="K143" i="54" s="1"/>
  <c r="T44" i="54"/>
  <c r="L44" i="54" s="1"/>
  <c r="E144" i="54" s="1"/>
  <c r="U44" i="54"/>
  <c r="M44" i="54" s="1"/>
  <c r="F144" i="54" s="1"/>
  <c r="V44" i="54"/>
  <c r="N44" i="54" s="1"/>
  <c r="G144" i="54" s="1"/>
  <c r="W44" i="54"/>
  <c r="O44" i="54" s="1"/>
  <c r="H144" i="54" s="1"/>
  <c r="X44" i="54"/>
  <c r="P44" i="54" s="1"/>
  <c r="I144" i="54" s="1"/>
  <c r="Y44" i="54"/>
  <c r="Q44" i="54" s="1"/>
  <c r="J144" i="54" s="1"/>
  <c r="Z44" i="54"/>
  <c r="R44" i="54" s="1"/>
  <c r="K144" i="54" s="1"/>
  <c r="T45" i="54"/>
  <c r="L45" i="54" s="1"/>
  <c r="E145" i="54" s="1"/>
  <c r="U45" i="54"/>
  <c r="M45" i="54" s="1"/>
  <c r="F145" i="54" s="1"/>
  <c r="V45" i="54"/>
  <c r="N45" i="54" s="1"/>
  <c r="G145" i="54" s="1"/>
  <c r="W45" i="54"/>
  <c r="O45" i="54" s="1"/>
  <c r="H145" i="54" s="1"/>
  <c r="X45" i="54"/>
  <c r="P45" i="54" s="1"/>
  <c r="I145" i="54" s="1"/>
  <c r="Y45" i="54"/>
  <c r="Q45" i="54" s="1"/>
  <c r="J145" i="54" s="1"/>
  <c r="Z45" i="54"/>
  <c r="R45" i="54" s="1"/>
  <c r="K145" i="54" s="1"/>
  <c r="T46" i="54"/>
  <c r="L46" i="54" s="1"/>
  <c r="E146" i="54" s="1"/>
  <c r="U46" i="54"/>
  <c r="M46" i="54" s="1"/>
  <c r="F146" i="54" s="1"/>
  <c r="V46" i="54"/>
  <c r="N46" i="54" s="1"/>
  <c r="G146" i="54" s="1"/>
  <c r="W46" i="54"/>
  <c r="O46" i="54" s="1"/>
  <c r="H146" i="54" s="1"/>
  <c r="X46" i="54"/>
  <c r="P46" i="54" s="1"/>
  <c r="I146" i="54" s="1"/>
  <c r="Y46" i="54"/>
  <c r="Q46" i="54" s="1"/>
  <c r="J146" i="54" s="1"/>
  <c r="Z46" i="54"/>
  <c r="R46" i="54" s="1"/>
  <c r="K146" i="54" s="1"/>
  <c r="T47" i="54"/>
  <c r="L47" i="54" s="1"/>
  <c r="E147" i="54" s="1"/>
  <c r="U47" i="54"/>
  <c r="M47" i="54" s="1"/>
  <c r="F147" i="54" s="1"/>
  <c r="V47" i="54"/>
  <c r="N47" i="54" s="1"/>
  <c r="G147" i="54" s="1"/>
  <c r="W47" i="54"/>
  <c r="O47" i="54" s="1"/>
  <c r="H147" i="54" s="1"/>
  <c r="X47" i="54"/>
  <c r="P47" i="54" s="1"/>
  <c r="I147" i="54" s="1"/>
  <c r="Y47" i="54"/>
  <c r="Q47" i="54" s="1"/>
  <c r="J147" i="54" s="1"/>
  <c r="Z47" i="54"/>
  <c r="R47" i="54" s="1"/>
  <c r="K147" i="54" s="1"/>
  <c r="T48" i="54"/>
  <c r="L48" i="54" s="1"/>
  <c r="E148" i="54" s="1"/>
  <c r="U48" i="54"/>
  <c r="M48" i="54" s="1"/>
  <c r="F148" i="54" s="1"/>
  <c r="V48" i="54"/>
  <c r="N48" i="54" s="1"/>
  <c r="G148" i="54" s="1"/>
  <c r="W48" i="54"/>
  <c r="O48" i="54" s="1"/>
  <c r="H148" i="54" s="1"/>
  <c r="X48" i="54"/>
  <c r="P48" i="54" s="1"/>
  <c r="I148" i="54" s="1"/>
  <c r="Y48" i="54"/>
  <c r="Q48" i="54" s="1"/>
  <c r="J148" i="54" s="1"/>
  <c r="Z48" i="54"/>
  <c r="R48" i="54" s="1"/>
  <c r="K148" i="54" s="1"/>
  <c r="T49" i="54"/>
  <c r="L49" i="54" s="1"/>
  <c r="E149" i="54" s="1"/>
  <c r="U49" i="54"/>
  <c r="M49" i="54" s="1"/>
  <c r="F149" i="54" s="1"/>
  <c r="V49" i="54"/>
  <c r="N49" i="54" s="1"/>
  <c r="G149" i="54" s="1"/>
  <c r="W49" i="54"/>
  <c r="O49" i="54" s="1"/>
  <c r="H149" i="54" s="1"/>
  <c r="X49" i="54"/>
  <c r="P49" i="54" s="1"/>
  <c r="I149" i="54" s="1"/>
  <c r="Y49" i="54"/>
  <c r="Q49" i="54" s="1"/>
  <c r="J149" i="54" s="1"/>
  <c r="Z49" i="54"/>
  <c r="R49" i="54" s="1"/>
  <c r="T50" i="54"/>
  <c r="L50" i="54" s="1"/>
  <c r="E150" i="54" s="1"/>
  <c r="U50" i="54"/>
  <c r="M50" i="54" s="1"/>
  <c r="F150" i="54" s="1"/>
  <c r="V50" i="54"/>
  <c r="N50" i="54" s="1"/>
  <c r="G150" i="54" s="1"/>
  <c r="W50" i="54"/>
  <c r="O50" i="54" s="1"/>
  <c r="H150" i="54" s="1"/>
  <c r="X50" i="54"/>
  <c r="P50" i="54" s="1"/>
  <c r="I150" i="54" s="1"/>
  <c r="Y50" i="54"/>
  <c r="Q50" i="54" s="1"/>
  <c r="J150" i="54" s="1"/>
  <c r="Z50" i="54"/>
  <c r="R50" i="54" s="1"/>
  <c r="K150" i="54" s="1"/>
  <c r="T51" i="54"/>
  <c r="L51" i="54" s="1"/>
  <c r="E151" i="54" s="1"/>
  <c r="U51" i="54"/>
  <c r="M51" i="54" s="1"/>
  <c r="F151" i="54" s="1"/>
  <c r="V51" i="54"/>
  <c r="N51" i="54" s="1"/>
  <c r="G151" i="54" s="1"/>
  <c r="W51" i="54"/>
  <c r="O51" i="54" s="1"/>
  <c r="H151" i="54" s="1"/>
  <c r="X51" i="54"/>
  <c r="P51" i="54" s="1"/>
  <c r="I151" i="54" s="1"/>
  <c r="Y51" i="54"/>
  <c r="Q51" i="54" s="1"/>
  <c r="J151" i="54" s="1"/>
  <c r="Z51" i="54"/>
  <c r="R51" i="54" s="1"/>
  <c r="K151" i="54" s="1"/>
  <c r="T52" i="54"/>
  <c r="L52" i="54" s="1"/>
  <c r="E152" i="54" s="1"/>
  <c r="U52" i="54"/>
  <c r="M52" i="54" s="1"/>
  <c r="F152" i="54" s="1"/>
  <c r="V52" i="54"/>
  <c r="N52" i="54" s="1"/>
  <c r="G152" i="54" s="1"/>
  <c r="W52" i="54"/>
  <c r="O52" i="54" s="1"/>
  <c r="H152" i="54" s="1"/>
  <c r="X52" i="54"/>
  <c r="P52" i="54" s="1"/>
  <c r="I152" i="54" s="1"/>
  <c r="Y52" i="54"/>
  <c r="Q52" i="54" s="1"/>
  <c r="J152" i="54" s="1"/>
  <c r="Z52" i="54"/>
  <c r="R52" i="54" s="1"/>
  <c r="K152" i="54" s="1"/>
  <c r="T53" i="54"/>
  <c r="L53" i="54" s="1"/>
  <c r="E153" i="54" s="1"/>
  <c r="U53" i="54"/>
  <c r="M53" i="54" s="1"/>
  <c r="F153" i="54" s="1"/>
  <c r="V53" i="54"/>
  <c r="N53" i="54" s="1"/>
  <c r="G153" i="54" s="1"/>
  <c r="W53" i="54"/>
  <c r="O53" i="54" s="1"/>
  <c r="H153" i="54" s="1"/>
  <c r="X53" i="54"/>
  <c r="P53" i="54" s="1"/>
  <c r="I153" i="54" s="1"/>
  <c r="Y53" i="54"/>
  <c r="Q53" i="54" s="1"/>
  <c r="J153" i="54" s="1"/>
  <c r="Z53" i="54"/>
  <c r="R53" i="54" s="1"/>
  <c r="K153" i="54" s="1"/>
  <c r="T54" i="54"/>
  <c r="L54" i="54" s="1"/>
  <c r="E154" i="54" s="1"/>
  <c r="U54" i="54"/>
  <c r="M54" i="54" s="1"/>
  <c r="F154" i="54" s="1"/>
  <c r="V54" i="54"/>
  <c r="N54" i="54" s="1"/>
  <c r="G154" i="54" s="1"/>
  <c r="W54" i="54"/>
  <c r="O54" i="54" s="1"/>
  <c r="H154" i="54" s="1"/>
  <c r="X54" i="54"/>
  <c r="P54" i="54" s="1"/>
  <c r="I154" i="54" s="1"/>
  <c r="Y54" i="54"/>
  <c r="Q54" i="54" s="1"/>
  <c r="J154" i="54" s="1"/>
  <c r="Z54" i="54"/>
  <c r="R54" i="54" s="1"/>
  <c r="K154" i="54" s="1"/>
  <c r="T55" i="54"/>
  <c r="L55" i="54" s="1"/>
  <c r="E155" i="54" s="1"/>
  <c r="U55" i="54"/>
  <c r="M55" i="54" s="1"/>
  <c r="F155" i="54" s="1"/>
  <c r="V55" i="54"/>
  <c r="N55" i="54" s="1"/>
  <c r="G155" i="54" s="1"/>
  <c r="W55" i="54"/>
  <c r="O55" i="54" s="1"/>
  <c r="H155" i="54" s="1"/>
  <c r="X55" i="54"/>
  <c r="P55" i="54" s="1"/>
  <c r="I155" i="54" s="1"/>
  <c r="Y55" i="54"/>
  <c r="Q55" i="54" s="1"/>
  <c r="J155" i="54" s="1"/>
  <c r="Z55" i="54"/>
  <c r="R55" i="54" s="1"/>
  <c r="K155" i="54" s="1"/>
  <c r="T56" i="54"/>
  <c r="L56" i="54" s="1"/>
  <c r="E156" i="54" s="1"/>
  <c r="U56" i="54"/>
  <c r="M56" i="54" s="1"/>
  <c r="F156" i="54" s="1"/>
  <c r="V56" i="54"/>
  <c r="N56" i="54" s="1"/>
  <c r="G156" i="54" s="1"/>
  <c r="W56" i="54"/>
  <c r="O56" i="54" s="1"/>
  <c r="H156" i="54" s="1"/>
  <c r="X56" i="54"/>
  <c r="P56" i="54" s="1"/>
  <c r="I156" i="54" s="1"/>
  <c r="Y56" i="54"/>
  <c r="Q56" i="54" s="1"/>
  <c r="J156" i="54" s="1"/>
  <c r="Z56" i="54"/>
  <c r="R56" i="54" s="1"/>
  <c r="K156" i="54" s="1"/>
  <c r="T57" i="54"/>
  <c r="L57" i="54" s="1"/>
  <c r="E157" i="54" s="1"/>
  <c r="U57" i="54"/>
  <c r="M57" i="54" s="1"/>
  <c r="F157" i="54" s="1"/>
  <c r="V57" i="54"/>
  <c r="N57" i="54" s="1"/>
  <c r="G157" i="54" s="1"/>
  <c r="W57" i="54"/>
  <c r="O57" i="54" s="1"/>
  <c r="H157" i="54" s="1"/>
  <c r="X57" i="54"/>
  <c r="P57" i="54" s="1"/>
  <c r="I157" i="54" s="1"/>
  <c r="Y57" i="54"/>
  <c r="Q57" i="54" s="1"/>
  <c r="J157" i="54" s="1"/>
  <c r="Z57" i="54"/>
  <c r="R57" i="54" s="1"/>
  <c r="K157" i="54" s="1"/>
  <c r="T58" i="54"/>
  <c r="L58" i="54" s="1"/>
  <c r="E158" i="54" s="1"/>
  <c r="U58" i="54"/>
  <c r="M58" i="54" s="1"/>
  <c r="F158" i="54" s="1"/>
  <c r="V58" i="54"/>
  <c r="N58" i="54" s="1"/>
  <c r="G158" i="54" s="1"/>
  <c r="W58" i="54"/>
  <c r="O58" i="54" s="1"/>
  <c r="H158" i="54" s="1"/>
  <c r="X58" i="54"/>
  <c r="P58" i="54" s="1"/>
  <c r="I158" i="54" s="1"/>
  <c r="Y58" i="54"/>
  <c r="Q58" i="54" s="1"/>
  <c r="J158" i="54" s="1"/>
  <c r="Z58" i="54"/>
  <c r="R58" i="54" s="1"/>
  <c r="K158" i="54" s="1"/>
  <c r="T59" i="54"/>
  <c r="L59" i="54" s="1"/>
  <c r="E159" i="54" s="1"/>
  <c r="U59" i="54"/>
  <c r="M59" i="54" s="1"/>
  <c r="F159" i="54" s="1"/>
  <c r="V59" i="54"/>
  <c r="N59" i="54" s="1"/>
  <c r="G159" i="54" s="1"/>
  <c r="W59" i="54"/>
  <c r="O59" i="54" s="1"/>
  <c r="H159" i="54" s="1"/>
  <c r="X59" i="54"/>
  <c r="P59" i="54" s="1"/>
  <c r="I159" i="54" s="1"/>
  <c r="Y59" i="54"/>
  <c r="Q59" i="54" s="1"/>
  <c r="J159" i="54" s="1"/>
  <c r="Z59" i="54"/>
  <c r="R59" i="54" s="1"/>
  <c r="K159" i="54" s="1"/>
  <c r="T60" i="54"/>
  <c r="L60" i="54" s="1"/>
  <c r="E160" i="54" s="1"/>
  <c r="U60" i="54"/>
  <c r="M60" i="54" s="1"/>
  <c r="F160" i="54" s="1"/>
  <c r="V60" i="54"/>
  <c r="N60" i="54" s="1"/>
  <c r="G160" i="54" s="1"/>
  <c r="W60" i="54"/>
  <c r="O60" i="54" s="1"/>
  <c r="H160" i="54" s="1"/>
  <c r="X60" i="54"/>
  <c r="P60" i="54" s="1"/>
  <c r="I160" i="54" s="1"/>
  <c r="Y60" i="54"/>
  <c r="Q60" i="54" s="1"/>
  <c r="J160" i="54" s="1"/>
  <c r="Z60" i="54"/>
  <c r="R60" i="54" s="1"/>
  <c r="K160" i="54" s="1"/>
  <c r="T61" i="54"/>
  <c r="L61" i="54" s="1"/>
  <c r="E161" i="54" s="1"/>
  <c r="U61" i="54"/>
  <c r="M61" i="54" s="1"/>
  <c r="F161" i="54" s="1"/>
  <c r="V61" i="54"/>
  <c r="N61" i="54" s="1"/>
  <c r="G161" i="54" s="1"/>
  <c r="W61" i="54"/>
  <c r="O61" i="54" s="1"/>
  <c r="H161" i="54" s="1"/>
  <c r="X61" i="54"/>
  <c r="P61" i="54" s="1"/>
  <c r="I161" i="54" s="1"/>
  <c r="Y61" i="54"/>
  <c r="Q61" i="54" s="1"/>
  <c r="J161" i="54" s="1"/>
  <c r="Z61" i="54"/>
  <c r="R61" i="54" s="1"/>
  <c r="K161" i="54" s="1"/>
  <c r="T62" i="54"/>
  <c r="L62" i="54" s="1"/>
  <c r="E162" i="54" s="1"/>
  <c r="U62" i="54"/>
  <c r="M62" i="54" s="1"/>
  <c r="F162" i="54" s="1"/>
  <c r="V62" i="54"/>
  <c r="N62" i="54" s="1"/>
  <c r="G162" i="54" s="1"/>
  <c r="W62" i="54"/>
  <c r="O62" i="54" s="1"/>
  <c r="H162" i="54" s="1"/>
  <c r="X62" i="54"/>
  <c r="P62" i="54" s="1"/>
  <c r="I162" i="54" s="1"/>
  <c r="Y62" i="54"/>
  <c r="Q62" i="54" s="1"/>
  <c r="J162" i="54" s="1"/>
  <c r="Z62" i="54"/>
  <c r="R62" i="54" s="1"/>
  <c r="K162" i="54" s="1"/>
  <c r="T63" i="54"/>
  <c r="L63" i="54" s="1"/>
  <c r="E163" i="54" s="1"/>
  <c r="U63" i="54"/>
  <c r="M63" i="54" s="1"/>
  <c r="F163" i="54" s="1"/>
  <c r="V63" i="54"/>
  <c r="N63" i="54" s="1"/>
  <c r="G163" i="54" s="1"/>
  <c r="W63" i="54"/>
  <c r="O63" i="54" s="1"/>
  <c r="H163" i="54" s="1"/>
  <c r="X63" i="54"/>
  <c r="P63" i="54" s="1"/>
  <c r="I163" i="54" s="1"/>
  <c r="Y63" i="54"/>
  <c r="Q63" i="54" s="1"/>
  <c r="J163" i="54" s="1"/>
  <c r="Z63" i="54"/>
  <c r="R63" i="54" s="1"/>
  <c r="K163" i="54" s="1"/>
  <c r="T64" i="54"/>
  <c r="L64" i="54" s="1"/>
  <c r="E164" i="54" s="1"/>
  <c r="U64" i="54"/>
  <c r="M64" i="54" s="1"/>
  <c r="F164" i="54" s="1"/>
  <c r="V64" i="54"/>
  <c r="N64" i="54" s="1"/>
  <c r="G164" i="54" s="1"/>
  <c r="W64" i="54"/>
  <c r="O64" i="54" s="1"/>
  <c r="H164" i="54" s="1"/>
  <c r="X64" i="54"/>
  <c r="P64" i="54" s="1"/>
  <c r="I164" i="54" s="1"/>
  <c r="Y64" i="54"/>
  <c r="Q64" i="54" s="1"/>
  <c r="J164" i="54" s="1"/>
  <c r="Z64" i="54"/>
  <c r="R64" i="54" s="1"/>
  <c r="K164" i="54" s="1"/>
  <c r="T65" i="54"/>
  <c r="L65" i="54" s="1"/>
  <c r="E165" i="54" s="1"/>
  <c r="U65" i="54"/>
  <c r="M65" i="54" s="1"/>
  <c r="F165" i="54" s="1"/>
  <c r="V65" i="54"/>
  <c r="N65" i="54" s="1"/>
  <c r="G165" i="54" s="1"/>
  <c r="W65" i="54"/>
  <c r="O65" i="54" s="1"/>
  <c r="H165" i="54" s="1"/>
  <c r="X65" i="54"/>
  <c r="P65" i="54" s="1"/>
  <c r="I165" i="54" s="1"/>
  <c r="Y65" i="54"/>
  <c r="Q65" i="54" s="1"/>
  <c r="J165" i="54" s="1"/>
  <c r="Z65" i="54"/>
  <c r="R65" i="54" s="1"/>
  <c r="K165" i="54" s="1"/>
  <c r="T66" i="54"/>
  <c r="L66" i="54" s="1"/>
  <c r="E166" i="54" s="1"/>
  <c r="U66" i="54"/>
  <c r="M66" i="54" s="1"/>
  <c r="F166" i="54" s="1"/>
  <c r="V66" i="54"/>
  <c r="N66" i="54" s="1"/>
  <c r="G166" i="54" s="1"/>
  <c r="W66" i="54"/>
  <c r="O66" i="54" s="1"/>
  <c r="H166" i="54" s="1"/>
  <c r="X66" i="54"/>
  <c r="P66" i="54" s="1"/>
  <c r="I166" i="54" s="1"/>
  <c r="Y66" i="54"/>
  <c r="Q66" i="54" s="1"/>
  <c r="J166" i="54" s="1"/>
  <c r="Z66" i="54"/>
  <c r="R66" i="54" s="1"/>
  <c r="K166" i="54" s="1"/>
  <c r="T67" i="54"/>
  <c r="L67" i="54" s="1"/>
  <c r="E167" i="54" s="1"/>
  <c r="U67" i="54"/>
  <c r="M67" i="54" s="1"/>
  <c r="F167" i="54" s="1"/>
  <c r="V67" i="54"/>
  <c r="N67" i="54" s="1"/>
  <c r="G167" i="54" s="1"/>
  <c r="W67" i="54"/>
  <c r="O67" i="54" s="1"/>
  <c r="H167" i="54" s="1"/>
  <c r="X67" i="54"/>
  <c r="P67" i="54" s="1"/>
  <c r="I167" i="54" s="1"/>
  <c r="Y67" i="54"/>
  <c r="Q67" i="54" s="1"/>
  <c r="J167" i="54" s="1"/>
  <c r="Z67" i="54"/>
  <c r="R67" i="54" s="1"/>
  <c r="K167" i="54" s="1"/>
  <c r="T68" i="54"/>
  <c r="L68" i="54" s="1"/>
  <c r="E168" i="54" s="1"/>
  <c r="U68" i="54"/>
  <c r="M68" i="54" s="1"/>
  <c r="F168" i="54" s="1"/>
  <c r="V68" i="54"/>
  <c r="N68" i="54" s="1"/>
  <c r="G168" i="54" s="1"/>
  <c r="W68" i="54"/>
  <c r="O68" i="54" s="1"/>
  <c r="H168" i="54" s="1"/>
  <c r="X68" i="54"/>
  <c r="P68" i="54" s="1"/>
  <c r="I168" i="54" s="1"/>
  <c r="Y68" i="54"/>
  <c r="Q68" i="54" s="1"/>
  <c r="J168" i="54" s="1"/>
  <c r="Z68" i="54"/>
  <c r="R68" i="54" s="1"/>
  <c r="K168" i="54" s="1"/>
  <c r="T69" i="54"/>
  <c r="L69" i="54" s="1"/>
  <c r="E169" i="54" s="1"/>
  <c r="U69" i="54"/>
  <c r="M69" i="54" s="1"/>
  <c r="F169" i="54" s="1"/>
  <c r="V69" i="54"/>
  <c r="N69" i="54" s="1"/>
  <c r="G169" i="54" s="1"/>
  <c r="W69" i="54"/>
  <c r="O69" i="54" s="1"/>
  <c r="H169" i="54" s="1"/>
  <c r="X69" i="54"/>
  <c r="P69" i="54" s="1"/>
  <c r="I169" i="54" s="1"/>
  <c r="Y69" i="54"/>
  <c r="Q69" i="54" s="1"/>
  <c r="J169" i="54" s="1"/>
  <c r="Z69" i="54"/>
  <c r="R69" i="54" s="1"/>
  <c r="K169" i="54" s="1"/>
  <c r="T70" i="54"/>
  <c r="L70" i="54" s="1"/>
  <c r="E170" i="54" s="1"/>
  <c r="U70" i="54"/>
  <c r="M70" i="54" s="1"/>
  <c r="F170" i="54" s="1"/>
  <c r="V70" i="54"/>
  <c r="N70" i="54" s="1"/>
  <c r="G170" i="54" s="1"/>
  <c r="W70" i="54"/>
  <c r="O70" i="54" s="1"/>
  <c r="H170" i="54" s="1"/>
  <c r="X70" i="54"/>
  <c r="P70" i="54" s="1"/>
  <c r="I170" i="54" s="1"/>
  <c r="Y70" i="54"/>
  <c r="Q70" i="54" s="1"/>
  <c r="J170" i="54" s="1"/>
  <c r="Z70" i="54"/>
  <c r="R70" i="54" s="1"/>
  <c r="K170" i="54" s="1"/>
  <c r="T71" i="54"/>
  <c r="L71" i="54" s="1"/>
  <c r="E171" i="54" s="1"/>
  <c r="U71" i="54"/>
  <c r="M71" i="54" s="1"/>
  <c r="F171" i="54" s="1"/>
  <c r="V71" i="54"/>
  <c r="N71" i="54" s="1"/>
  <c r="G171" i="54" s="1"/>
  <c r="W71" i="54"/>
  <c r="O71" i="54" s="1"/>
  <c r="H171" i="54" s="1"/>
  <c r="X71" i="54"/>
  <c r="P71" i="54" s="1"/>
  <c r="I171" i="54" s="1"/>
  <c r="Y71" i="54"/>
  <c r="Q71" i="54" s="1"/>
  <c r="J171" i="54" s="1"/>
  <c r="Z71" i="54"/>
  <c r="R71" i="54" s="1"/>
  <c r="K171" i="54" s="1"/>
  <c r="T72" i="54"/>
  <c r="L72" i="54" s="1"/>
  <c r="E172" i="54" s="1"/>
  <c r="U72" i="54"/>
  <c r="M72" i="54" s="1"/>
  <c r="F172" i="54" s="1"/>
  <c r="V72" i="54"/>
  <c r="N72" i="54" s="1"/>
  <c r="G172" i="54" s="1"/>
  <c r="W72" i="54"/>
  <c r="O72" i="54" s="1"/>
  <c r="H172" i="54" s="1"/>
  <c r="X72" i="54"/>
  <c r="P72" i="54" s="1"/>
  <c r="I172" i="54" s="1"/>
  <c r="Y72" i="54"/>
  <c r="Q72" i="54" s="1"/>
  <c r="J172" i="54" s="1"/>
  <c r="Z72" i="54"/>
  <c r="R72" i="54" s="1"/>
  <c r="K172" i="54" s="1"/>
  <c r="T73" i="54"/>
  <c r="L73" i="54" s="1"/>
  <c r="E173" i="54" s="1"/>
  <c r="U73" i="54"/>
  <c r="M73" i="54" s="1"/>
  <c r="F173" i="54" s="1"/>
  <c r="V73" i="54"/>
  <c r="N73" i="54" s="1"/>
  <c r="G173" i="54" s="1"/>
  <c r="W73" i="54"/>
  <c r="O73" i="54" s="1"/>
  <c r="H173" i="54" s="1"/>
  <c r="X73" i="54"/>
  <c r="P73" i="54" s="1"/>
  <c r="I173" i="54" s="1"/>
  <c r="Y73" i="54"/>
  <c r="Q73" i="54" s="1"/>
  <c r="J173" i="54" s="1"/>
  <c r="Z73" i="54"/>
  <c r="R73" i="54" s="1"/>
  <c r="K173" i="54" s="1"/>
  <c r="T74" i="54"/>
  <c r="L74" i="54" s="1"/>
  <c r="E174" i="54" s="1"/>
  <c r="U74" i="54"/>
  <c r="M74" i="54" s="1"/>
  <c r="F174" i="54" s="1"/>
  <c r="V74" i="54"/>
  <c r="N74" i="54" s="1"/>
  <c r="G174" i="54" s="1"/>
  <c r="W74" i="54"/>
  <c r="O74" i="54" s="1"/>
  <c r="H174" i="54" s="1"/>
  <c r="X74" i="54"/>
  <c r="P74" i="54" s="1"/>
  <c r="I174" i="54" s="1"/>
  <c r="Y74" i="54"/>
  <c r="Q74" i="54" s="1"/>
  <c r="J174" i="54" s="1"/>
  <c r="Z74" i="54"/>
  <c r="R74" i="54" s="1"/>
  <c r="K174" i="54" s="1"/>
  <c r="T75" i="54"/>
  <c r="L75" i="54" s="1"/>
  <c r="E175" i="54" s="1"/>
  <c r="U75" i="54"/>
  <c r="M75" i="54" s="1"/>
  <c r="F175" i="54" s="1"/>
  <c r="V75" i="54"/>
  <c r="N75" i="54" s="1"/>
  <c r="G175" i="54" s="1"/>
  <c r="W75" i="54"/>
  <c r="O75" i="54" s="1"/>
  <c r="H175" i="54" s="1"/>
  <c r="X75" i="54"/>
  <c r="P75" i="54" s="1"/>
  <c r="I175" i="54" s="1"/>
  <c r="Y75" i="54"/>
  <c r="Q75" i="54" s="1"/>
  <c r="J175" i="54" s="1"/>
  <c r="Z75" i="54"/>
  <c r="T76" i="54"/>
  <c r="L76" i="54" s="1"/>
  <c r="E176" i="54" s="1"/>
  <c r="U76" i="54"/>
  <c r="M76" i="54" s="1"/>
  <c r="F176" i="54" s="1"/>
  <c r="V76" i="54"/>
  <c r="N76" i="54" s="1"/>
  <c r="G176" i="54" s="1"/>
  <c r="W76" i="54"/>
  <c r="O76" i="54" s="1"/>
  <c r="H176" i="54" s="1"/>
  <c r="X76" i="54"/>
  <c r="P76" i="54" s="1"/>
  <c r="I176" i="54" s="1"/>
  <c r="Y76" i="54"/>
  <c r="Q76" i="54" s="1"/>
  <c r="J176" i="54" s="1"/>
  <c r="Z76" i="54"/>
  <c r="R76" i="54" s="1"/>
  <c r="K176" i="54" s="1"/>
  <c r="T77" i="54"/>
  <c r="L77" i="54" s="1"/>
  <c r="E177" i="54" s="1"/>
  <c r="U77" i="54"/>
  <c r="M77" i="54" s="1"/>
  <c r="F177" i="54" s="1"/>
  <c r="V77" i="54"/>
  <c r="N77" i="54" s="1"/>
  <c r="G177" i="54" s="1"/>
  <c r="W77" i="54"/>
  <c r="O77" i="54" s="1"/>
  <c r="H177" i="54" s="1"/>
  <c r="X77" i="54"/>
  <c r="P77" i="54" s="1"/>
  <c r="I177" i="54" s="1"/>
  <c r="Y77" i="54"/>
  <c r="Q77" i="54" s="1"/>
  <c r="J177" i="54" s="1"/>
  <c r="Z77" i="54"/>
  <c r="R77" i="54" s="1"/>
  <c r="K177" i="54" s="1"/>
  <c r="T78" i="54"/>
  <c r="L78" i="54" s="1"/>
  <c r="E178" i="54" s="1"/>
  <c r="U78" i="54"/>
  <c r="M78" i="54" s="1"/>
  <c r="F178" i="54" s="1"/>
  <c r="V78" i="54"/>
  <c r="N78" i="54" s="1"/>
  <c r="G178" i="54" s="1"/>
  <c r="W78" i="54"/>
  <c r="O78" i="54" s="1"/>
  <c r="H178" i="54" s="1"/>
  <c r="X78" i="54"/>
  <c r="P78" i="54" s="1"/>
  <c r="I178" i="54" s="1"/>
  <c r="Y78" i="54"/>
  <c r="Q78" i="54" s="1"/>
  <c r="J178" i="54" s="1"/>
  <c r="Z78" i="54"/>
  <c r="R78" i="54" s="1"/>
  <c r="K178" i="54" s="1"/>
  <c r="T79" i="54"/>
  <c r="L79" i="54" s="1"/>
  <c r="E179" i="54" s="1"/>
  <c r="U79" i="54"/>
  <c r="M79" i="54" s="1"/>
  <c r="F179" i="54" s="1"/>
  <c r="V79" i="54"/>
  <c r="N79" i="54" s="1"/>
  <c r="G179" i="54" s="1"/>
  <c r="W79" i="54"/>
  <c r="O79" i="54" s="1"/>
  <c r="H179" i="54" s="1"/>
  <c r="X79" i="54"/>
  <c r="P79" i="54" s="1"/>
  <c r="I179" i="54" s="1"/>
  <c r="Y79" i="54"/>
  <c r="Q79" i="54" s="1"/>
  <c r="J179" i="54" s="1"/>
  <c r="Z79" i="54"/>
  <c r="R79" i="54" s="1"/>
  <c r="K179" i="54" s="1"/>
  <c r="T80" i="54"/>
  <c r="L80" i="54" s="1"/>
  <c r="E180" i="54" s="1"/>
  <c r="U80" i="54"/>
  <c r="M80" i="54" s="1"/>
  <c r="F180" i="54" s="1"/>
  <c r="V80" i="54"/>
  <c r="N80" i="54" s="1"/>
  <c r="G180" i="54" s="1"/>
  <c r="W80" i="54"/>
  <c r="O80" i="54" s="1"/>
  <c r="H180" i="54" s="1"/>
  <c r="X80" i="54"/>
  <c r="P80" i="54" s="1"/>
  <c r="I180" i="54" s="1"/>
  <c r="Y80" i="54"/>
  <c r="Q80" i="54" s="1"/>
  <c r="J180" i="54" s="1"/>
  <c r="Z80" i="54"/>
  <c r="R80" i="54" s="1"/>
  <c r="K180" i="54" s="1"/>
  <c r="T81" i="54"/>
  <c r="L81" i="54" s="1"/>
  <c r="E181" i="54" s="1"/>
  <c r="U81" i="54"/>
  <c r="M81" i="54" s="1"/>
  <c r="F181" i="54" s="1"/>
  <c r="V81" i="54"/>
  <c r="N81" i="54" s="1"/>
  <c r="G181" i="54" s="1"/>
  <c r="W81" i="54"/>
  <c r="O81" i="54" s="1"/>
  <c r="H181" i="54" s="1"/>
  <c r="X81" i="54"/>
  <c r="P81" i="54" s="1"/>
  <c r="I181" i="54" s="1"/>
  <c r="Y81" i="54"/>
  <c r="Q81" i="54" s="1"/>
  <c r="J181" i="54" s="1"/>
  <c r="Z81" i="54"/>
  <c r="R81" i="54" s="1"/>
  <c r="K181" i="54" s="1"/>
  <c r="T82" i="54"/>
  <c r="L82" i="54" s="1"/>
  <c r="E182" i="54" s="1"/>
  <c r="U82" i="54"/>
  <c r="M82" i="54" s="1"/>
  <c r="F182" i="54" s="1"/>
  <c r="V82" i="54"/>
  <c r="N82" i="54" s="1"/>
  <c r="G182" i="54" s="1"/>
  <c r="W82" i="54"/>
  <c r="O82" i="54" s="1"/>
  <c r="H182" i="54" s="1"/>
  <c r="X82" i="54"/>
  <c r="P82" i="54" s="1"/>
  <c r="I182" i="54" s="1"/>
  <c r="Y82" i="54"/>
  <c r="Q82" i="54" s="1"/>
  <c r="J182" i="54" s="1"/>
  <c r="Z82" i="54"/>
  <c r="R82" i="54" s="1"/>
  <c r="K182" i="54" s="1"/>
  <c r="T83" i="54"/>
  <c r="L83" i="54" s="1"/>
  <c r="E183" i="54" s="1"/>
  <c r="U83" i="54"/>
  <c r="M83" i="54" s="1"/>
  <c r="F183" i="54" s="1"/>
  <c r="V83" i="54"/>
  <c r="N83" i="54" s="1"/>
  <c r="G183" i="54" s="1"/>
  <c r="W83" i="54"/>
  <c r="O83" i="54" s="1"/>
  <c r="H183" i="54" s="1"/>
  <c r="X83" i="54"/>
  <c r="P83" i="54" s="1"/>
  <c r="I183" i="54" s="1"/>
  <c r="Y83" i="54"/>
  <c r="Q83" i="54" s="1"/>
  <c r="J183" i="54" s="1"/>
  <c r="Z83" i="54"/>
  <c r="R83" i="54" s="1"/>
  <c r="K183" i="54" s="1"/>
  <c r="T84" i="54"/>
  <c r="L84" i="54" s="1"/>
  <c r="E184" i="54" s="1"/>
  <c r="U84" i="54"/>
  <c r="M84" i="54" s="1"/>
  <c r="F184" i="54" s="1"/>
  <c r="V84" i="54"/>
  <c r="N84" i="54" s="1"/>
  <c r="G184" i="54" s="1"/>
  <c r="W84" i="54"/>
  <c r="O84" i="54" s="1"/>
  <c r="H184" i="54" s="1"/>
  <c r="X84" i="54"/>
  <c r="P84" i="54" s="1"/>
  <c r="I184" i="54" s="1"/>
  <c r="Y84" i="54"/>
  <c r="Q84" i="54" s="1"/>
  <c r="J184" i="54" s="1"/>
  <c r="Z84" i="54"/>
  <c r="R84" i="54" s="1"/>
  <c r="K184" i="54" s="1"/>
  <c r="T85" i="54"/>
  <c r="U85" i="54"/>
  <c r="M85" i="54" s="1"/>
  <c r="F185" i="54" s="1"/>
  <c r="V85" i="54"/>
  <c r="N85" i="54" s="1"/>
  <c r="G185" i="54" s="1"/>
  <c r="W85" i="54"/>
  <c r="O85" i="54" s="1"/>
  <c r="H185" i="54" s="1"/>
  <c r="X85" i="54"/>
  <c r="P85" i="54" s="1"/>
  <c r="I185" i="54" s="1"/>
  <c r="Y85" i="54"/>
  <c r="Q85" i="54" s="1"/>
  <c r="J185" i="54" s="1"/>
  <c r="Z85" i="54"/>
  <c r="R85" i="54" s="1"/>
  <c r="K185" i="54" s="1"/>
  <c r="T86" i="54"/>
  <c r="L86" i="54" s="1"/>
  <c r="E186" i="54" s="1"/>
  <c r="U86" i="54"/>
  <c r="M86" i="54" s="1"/>
  <c r="F186" i="54" s="1"/>
  <c r="V86" i="54"/>
  <c r="N86" i="54" s="1"/>
  <c r="G186" i="54" s="1"/>
  <c r="W86" i="54"/>
  <c r="O86" i="54" s="1"/>
  <c r="H186" i="54" s="1"/>
  <c r="X86" i="54"/>
  <c r="P86" i="54" s="1"/>
  <c r="I186" i="54" s="1"/>
  <c r="Y86" i="54"/>
  <c r="Q86" i="54" s="1"/>
  <c r="J186" i="54" s="1"/>
  <c r="Z86" i="54"/>
  <c r="R86" i="54" s="1"/>
  <c r="K186" i="54" s="1"/>
  <c r="T87" i="54"/>
  <c r="L87" i="54" s="1"/>
  <c r="E187" i="54" s="1"/>
  <c r="U87" i="54"/>
  <c r="M87" i="54" s="1"/>
  <c r="F187" i="54" s="1"/>
  <c r="V87" i="54"/>
  <c r="N87" i="54" s="1"/>
  <c r="G187" i="54" s="1"/>
  <c r="W87" i="54"/>
  <c r="O87" i="54" s="1"/>
  <c r="H187" i="54" s="1"/>
  <c r="X87" i="54"/>
  <c r="P87" i="54" s="1"/>
  <c r="I187" i="54" s="1"/>
  <c r="Y87" i="54"/>
  <c r="Q87" i="54" s="1"/>
  <c r="J187" i="54" s="1"/>
  <c r="Z87" i="54"/>
  <c r="R87" i="54" s="1"/>
  <c r="K187" i="54" s="1"/>
  <c r="T88" i="54"/>
  <c r="L88" i="54" s="1"/>
  <c r="E188" i="54" s="1"/>
  <c r="U88" i="54"/>
  <c r="M88" i="54" s="1"/>
  <c r="F188" i="54" s="1"/>
  <c r="V88" i="54"/>
  <c r="N88" i="54" s="1"/>
  <c r="G188" i="54" s="1"/>
  <c r="W88" i="54"/>
  <c r="O88" i="54" s="1"/>
  <c r="H188" i="54" s="1"/>
  <c r="X88" i="54"/>
  <c r="P88" i="54" s="1"/>
  <c r="I188" i="54" s="1"/>
  <c r="Y88" i="54"/>
  <c r="Q88" i="54" s="1"/>
  <c r="J188" i="54" s="1"/>
  <c r="Z88" i="54"/>
  <c r="R88" i="54" s="1"/>
  <c r="K188" i="54" s="1"/>
  <c r="T89" i="54"/>
  <c r="L89" i="54" s="1"/>
  <c r="E189" i="54" s="1"/>
  <c r="U89" i="54"/>
  <c r="M89" i="54" s="1"/>
  <c r="F189" i="54" s="1"/>
  <c r="V89" i="54"/>
  <c r="N89" i="54" s="1"/>
  <c r="G189" i="54" s="1"/>
  <c r="W89" i="54"/>
  <c r="O89" i="54" s="1"/>
  <c r="H189" i="54" s="1"/>
  <c r="X89" i="54"/>
  <c r="P89" i="54" s="1"/>
  <c r="I189" i="54" s="1"/>
  <c r="Y89" i="54"/>
  <c r="Q89" i="54" s="1"/>
  <c r="J189" i="54" s="1"/>
  <c r="Z89" i="54"/>
  <c r="R89" i="54" s="1"/>
  <c r="K189" i="54" s="1"/>
  <c r="T90" i="54"/>
  <c r="L90" i="54" s="1"/>
  <c r="E190" i="54" s="1"/>
  <c r="U90" i="54"/>
  <c r="M90" i="54" s="1"/>
  <c r="F190" i="54" s="1"/>
  <c r="V90" i="54"/>
  <c r="N90" i="54" s="1"/>
  <c r="G190" i="54" s="1"/>
  <c r="W90" i="54"/>
  <c r="O90" i="54" s="1"/>
  <c r="H190" i="54" s="1"/>
  <c r="X90" i="54"/>
  <c r="P90" i="54" s="1"/>
  <c r="I190" i="54" s="1"/>
  <c r="Y90" i="54"/>
  <c r="Q90" i="54" s="1"/>
  <c r="J190" i="54" s="1"/>
  <c r="Z90" i="54"/>
  <c r="R90" i="54" s="1"/>
  <c r="K190" i="54" s="1"/>
  <c r="T91" i="54"/>
  <c r="L91" i="54" s="1"/>
  <c r="E191" i="54" s="1"/>
  <c r="U91" i="54"/>
  <c r="M91" i="54" s="1"/>
  <c r="F191" i="54" s="1"/>
  <c r="V91" i="54"/>
  <c r="N91" i="54" s="1"/>
  <c r="G191" i="54" s="1"/>
  <c r="W91" i="54"/>
  <c r="O91" i="54" s="1"/>
  <c r="H191" i="54" s="1"/>
  <c r="X91" i="54"/>
  <c r="P91" i="54" s="1"/>
  <c r="I191" i="54" s="1"/>
  <c r="Y91" i="54"/>
  <c r="Q91" i="54" s="1"/>
  <c r="J191" i="54" s="1"/>
  <c r="Z91" i="54"/>
  <c r="R91" i="54" s="1"/>
  <c r="K191" i="54" s="1"/>
  <c r="T92" i="54"/>
  <c r="L92" i="54" s="1"/>
  <c r="E192" i="54" s="1"/>
  <c r="U92" i="54"/>
  <c r="M92" i="54" s="1"/>
  <c r="F192" i="54" s="1"/>
  <c r="V92" i="54"/>
  <c r="N92" i="54" s="1"/>
  <c r="G192" i="54" s="1"/>
  <c r="W92" i="54"/>
  <c r="O92" i="54" s="1"/>
  <c r="H192" i="54" s="1"/>
  <c r="X92" i="54"/>
  <c r="P92" i="54" s="1"/>
  <c r="I192" i="54" s="1"/>
  <c r="Y92" i="54"/>
  <c r="Q92" i="54" s="1"/>
  <c r="J192" i="54" s="1"/>
  <c r="Z92" i="54"/>
  <c r="R92" i="54" s="1"/>
  <c r="K192" i="54" s="1"/>
  <c r="T93" i="54"/>
  <c r="L93" i="54" s="1"/>
  <c r="E193" i="54" s="1"/>
  <c r="U93" i="54"/>
  <c r="M93" i="54" s="1"/>
  <c r="F193" i="54" s="1"/>
  <c r="V93" i="54"/>
  <c r="N93" i="54" s="1"/>
  <c r="G193" i="54" s="1"/>
  <c r="W93" i="54"/>
  <c r="O93" i="54" s="1"/>
  <c r="H193" i="54" s="1"/>
  <c r="X93" i="54"/>
  <c r="P93" i="54" s="1"/>
  <c r="I193" i="54" s="1"/>
  <c r="Y93" i="54"/>
  <c r="Q93" i="54" s="1"/>
  <c r="J193" i="54" s="1"/>
  <c r="Z93" i="54"/>
  <c r="R93" i="54" s="1"/>
  <c r="K193" i="54" s="1"/>
  <c r="T94" i="54"/>
  <c r="L94" i="54" s="1"/>
  <c r="E194" i="54" s="1"/>
  <c r="U94" i="54"/>
  <c r="M94" i="54" s="1"/>
  <c r="F194" i="54" s="1"/>
  <c r="V94" i="54"/>
  <c r="N94" i="54" s="1"/>
  <c r="G194" i="54" s="1"/>
  <c r="W94" i="54"/>
  <c r="O94" i="54" s="1"/>
  <c r="H194" i="54" s="1"/>
  <c r="X94" i="54"/>
  <c r="P94" i="54" s="1"/>
  <c r="I194" i="54" s="1"/>
  <c r="Y94" i="54"/>
  <c r="Q94" i="54" s="1"/>
  <c r="J194" i="54" s="1"/>
  <c r="Z94" i="54"/>
  <c r="R94" i="54" s="1"/>
  <c r="K194" i="54" s="1"/>
  <c r="T95" i="54"/>
  <c r="L95" i="54" s="1"/>
  <c r="E195" i="54" s="1"/>
  <c r="U95" i="54"/>
  <c r="M95" i="54" s="1"/>
  <c r="F195" i="54" s="1"/>
  <c r="V95" i="54"/>
  <c r="N95" i="54" s="1"/>
  <c r="G195" i="54" s="1"/>
  <c r="W95" i="54"/>
  <c r="O95" i="54" s="1"/>
  <c r="H195" i="54" s="1"/>
  <c r="X95" i="54"/>
  <c r="P95" i="54" s="1"/>
  <c r="I195" i="54" s="1"/>
  <c r="Y95" i="54"/>
  <c r="Q95" i="54" s="1"/>
  <c r="J195" i="54" s="1"/>
  <c r="Z95" i="54"/>
  <c r="R95" i="54" s="1"/>
  <c r="K195" i="54" s="1"/>
  <c r="T96" i="54"/>
  <c r="L96" i="54" s="1"/>
  <c r="E196" i="54" s="1"/>
  <c r="U96" i="54"/>
  <c r="M96" i="54" s="1"/>
  <c r="F196" i="54" s="1"/>
  <c r="V96" i="54"/>
  <c r="N96" i="54" s="1"/>
  <c r="G196" i="54" s="1"/>
  <c r="W96" i="54"/>
  <c r="O96" i="54" s="1"/>
  <c r="H196" i="54" s="1"/>
  <c r="X96" i="54"/>
  <c r="P96" i="54" s="1"/>
  <c r="I196" i="54" s="1"/>
  <c r="Y96" i="54"/>
  <c r="Q96" i="54" s="1"/>
  <c r="J196" i="54" s="1"/>
  <c r="Z96" i="54"/>
  <c r="R96" i="54" s="1"/>
  <c r="K196" i="54" s="1"/>
  <c r="T97" i="54"/>
  <c r="L97" i="54" s="1"/>
  <c r="E197" i="54" s="1"/>
  <c r="U97" i="54"/>
  <c r="M97" i="54" s="1"/>
  <c r="F197" i="54" s="1"/>
  <c r="V97" i="54"/>
  <c r="N97" i="54" s="1"/>
  <c r="G197" i="54" s="1"/>
  <c r="W97" i="54"/>
  <c r="O97" i="54" s="1"/>
  <c r="H197" i="54" s="1"/>
  <c r="X97" i="54"/>
  <c r="P97" i="54" s="1"/>
  <c r="I197" i="54" s="1"/>
  <c r="Y97" i="54"/>
  <c r="Q97" i="54" s="1"/>
  <c r="J197" i="54" s="1"/>
  <c r="Z97" i="54"/>
  <c r="R97" i="54" s="1"/>
  <c r="K197" i="54" s="1"/>
  <c r="T98" i="54"/>
  <c r="L98" i="54" s="1"/>
  <c r="E198" i="54" s="1"/>
  <c r="U98" i="54"/>
  <c r="M98" i="54" s="1"/>
  <c r="F198" i="54" s="1"/>
  <c r="V98" i="54"/>
  <c r="N98" i="54" s="1"/>
  <c r="G198" i="54" s="1"/>
  <c r="W98" i="54"/>
  <c r="O98" i="54" s="1"/>
  <c r="H198" i="54" s="1"/>
  <c r="X98" i="54"/>
  <c r="P98" i="54" s="1"/>
  <c r="I198" i="54" s="1"/>
  <c r="Y98" i="54"/>
  <c r="Q98" i="54" s="1"/>
  <c r="J198" i="54" s="1"/>
  <c r="Z98" i="54"/>
  <c r="R98" i="54" s="1"/>
  <c r="K198" i="54" s="1"/>
  <c r="T99" i="54"/>
  <c r="L99" i="54" s="1"/>
  <c r="E199" i="54" s="1"/>
  <c r="U99" i="54"/>
  <c r="M99" i="54" s="1"/>
  <c r="F199" i="54" s="1"/>
  <c r="V99" i="54"/>
  <c r="N99" i="54" s="1"/>
  <c r="G199" i="54" s="1"/>
  <c r="W99" i="54"/>
  <c r="O99" i="54" s="1"/>
  <c r="H199" i="54" s="1"/>
  <c r="X99" i="54"/>
  <c r="P99" i="54" s="1"/>
  <c r="I199" i="54" s="1"/>
  <c r="Y99" i="54"/>
  <c r="Q99" i="54" s="1"/>
  <c r="J199" i="54" s="1"/>
  <c r="Z99" i="54"/>
  <c r="R99" i="54" s="1"/>
  <c r="K199" i="54" s="1"/>
  <c r="T100" i="54"/>
  <c r="L100" i="54" s="1"/>
  <c r="E200" i="54" s="1"/>
  <c r="U100" i="54"/>
  <c r="M100" i="54" s="1"/>
  <c r="F200" i="54" s="1"/>
  <c r="V100" i="54"/>
  <c r="N100" i="54" s="1"/>
  <c r="G200" i="54" s="1"/>
  <c r="W100" i="54"/>
  <c r="O100" i="54" s="1"/>
  <c r="H200" i="54" s="1"/>
  <c r="X100" i="54"/>
  <c r="P100" i="54" s="1"/>
  <c r="I200" i="54" s="1"/>
  <c r="Y100" i="54"/>
  <c r="Q100" i="54" s="1"/>
  <c r="J200" i="54" s="1"/>
  <c r="Z100" i="54"/>
  <c r="R100" i="54" s="1"/>
  <c r="K200" i="54" s="1"/>
  <c r="T101" i="54"/>
  <c r="L101" i="54" s="1"/>
  <c r="E201" i="54" s="1"/>
  <c r="U101" i="54"/>
  <c r="M101" i="54" s="1"/>
  <c r="F201" i="54" s="1"/>
  <c r="V101" i="54"/>
  <c r="N101" i="54" s="1"/>
  <c r="G201" i="54" s="1"/>
  <c r="W101" i="54"/>
  <c r="O101" i="54" s="1"/>
  <c r="H201" i="54" s="1"/>
  <c r="X101" i="54"/>
  <c r="P101" i="54" s="1"/>
  <c r="I201" i="54" s="1"/>
  <c r="Y101" i="54"/>
  <c r="Q101" i="54" s="1"/>
  <c r="J201" i="54" s="1"/>
  <c r="Z101" i="54"/>
  <c r="R101" i="54" s="1"/>
  <c r="K201" i="54" s="1"/>
  <c r="T102" i="54"/>
  <c r="L102" i="54" s="1"/>
  <c r="E202" i="54" s="1"/>
  <c r="U102" i="54"/>
  <c r="M102" i="54" s="1"/>
  <c r="F202" i="54" s="1"/>
  <c r="V102" i="54"/>
  <c r="N102" i="54" s="1"/>
  <c r="G202" i="54" s="1"/>
  <c r="W102" i="54"/>
  <c r="O102" i="54" s="1"/>
  <c r="H202" i="54" s="1"/>
  <c r="X102" i="54"/>
  <c r="P102" i="54" s="1"/>
  <c r="I202" i="54" s="1"/>
  <c r="Y102" i="54"/>
  <c r="Q102" i="54" s="1"/>
  <c r="J202" i="54" s="1"/>
  <c r="Z102" i="54"/>
  <c r="R102" i="54" s="1"/>
  <c r="K202" i="54" s="1"/>
  <c r="T103" i="54"/>
  <c r="L103" i="54" s="1"/>
  <c r="E203" i="54" s="1"/>
  <c r="U103" i="54"/>
  <c r="M103" i="54" s="1"/>
  <c r="F203" i="54" s="1"/>
  <c r="V103" i="54"/>
  <c r="N103" i="54" s="1"/>
  <c r="G203" i="54" s="1"/>
  <c r="W103" i="54"/>
  <c r="O103" i="54" s="1"/>
  <c r="H203" i="54" s="1"/>
  <c r="X103" i="54"/>
  <c r="P103" i="54" s="1"/>
  <c r="I203" i="54" s="1"/>
  <c r="Y103" i="54"/>
  <c r="Q103" i="54" s="1"/>
  <c r="J203" i="54" s="1"/>
  <c r="Z103" i="54"/>
  <c r="R103" i="54" s="1"/>
  <c r="K203" i="54" s="1"/>
  <c r="W5" i="54"/>
  <c r="O5" i="54" s="1"/>
  <c r="H105" i="54" s="1"/>
  <c r="X5" i="54"/>
  <c r="P5" i="54" s="1"/>
  <c r="I105" i="54" s="1"/>
  <c r="Y5" i="54"/>
  <c r="Q5" i="54" s="1"/>
  <c r="J105" i="54" s="1"/>
  <c r="Z5" i="54"/>
  <c r="R5" i="54" s="1"/>
  <c r="K105" i="54" s="1"/>
  <c r="W6" i="54"/>
  <c r="O6" i="54" s="1"/>
  <c r="H106" i="54" s="1"/>
  <c r="X6" i="54"/>
  <c r="P6" i="54" s="1"/>
  <c r="I106" i="54" s="1"/>
  <c r="Y6" i="54"/>
  <c r="Q6" i="54" s="1"/>
  <c r="J106" i="54" s="1"/>
  <c r="Z6" i="54"/>
  <c r="R6" i="54" s="1"/>
  <c r="K106" i="54" s="1"/>
  <c r="V5" i="54"/>
  <c r="N5" i="54" s="1"/>
  <c r="G105" i="54" s="1"/>
  <c r="V6" i="54"/>
  <c r="N6" i="54" s="1"/>
  <c r="G106" i="54" s="1"/>
  <c r="U6" i="54"/>
  <c r="M6" i="54" s="1"/>
  <c r="F106" i="54" s="1"/>
  <c r="U5" i="54"/>
  <c r="M5" i="54" s="1"/>
  <c r="F105" i="54" s="1"/>
  <c r="Z4" i="54"/>
  <c r="R4" i="54" s="1"/>
  <c r="K104" i="54" s="1"/>
  <c r="Y4" i="54"/>
  <c r="Q4" i="54" s="1"/>
  <c r="J104" i="54" s="1"/>
  <c r="X4" i="54"/>
  <c r="P4" i="54" s="1"/>
  <c r="I104" i="54" s="1"/>
  <c r="W4" i="54"/>
  <c r="O4" i="54" s="1"/>
  <c r="H104" i="54" s="1"/>
  <c r="V4" i="54"/>
  <c r="N4" i="54" s="1"/>
  <c r="G104" i="54" s="1"/>
  <c r="U4" i="54"/>
  <c r="M4" i="54" s="1"/>
  <c r="F104" i="54" s="1"/>
  <c r="T5" i="54"/>
  <c r="L5" i="54" s="1"/>
  <c r="E105" i="54" s="1"/>
  <c r="T6" i="54"/>
  <c r="L6" i="54" s="1"/>
  <c r="E106" i="54" s="1"/>
  <c r="T4" i="54"/>
  <c r="L4" i="54" s="1"/>
  <c r="E104" i="54" s="1"/>
  <c r="G9" i="55"/>
  <c r="G10" i="55"/>
  <c r="G11" i="55"/>
  <c r="G12" i="55"/>
  <c r="G13" i="55"/>
  <c r="G14" i="55"/>
  <c r="G15" i="55"/>
  <c r="G16" i="55"/>
  <c r="G17" i="55"/>
  <c r="G18" i="55"/>
  <c r="G19" i="55"/>
  <c r="G20" i="55"/>
  <c r="G21" i="55"/>
  <c r="G22" i="55"/>
  <c r="G23" i="55"/>
  <c r="G24" i="55"/>
  <c r="G25" i="55"/>
  <c r="G26" i="55"/>
  <c r="G27" i="55"/>
  <c r="G28" i="55"/>
  <c r="G29" i="55"/>
  <c r="G30" i="55"/>
  <c r="G31" i="55"/>
  <c r="G32" i="55"/>
  <c r="G33" i="55"/>
  <c r="G34" i="55"/>
  <c r="G35" i="55"/>
  <c r="G36" i="55"/>
  <c r="G37" i="55"/>
  <c r="G38" i="55"/>
  <c r="G39" i="55"/>
  <c r="G40" i="55"/>
  <c r="G41" i="55"/>
  <c r="G42" i="55"/>
  <c r="G43" i="55"/>
  <c r="G44" i="55"/>
  <c r="G45" i="55"/>
  <c r="G46" i="55"/>
  <c r="G47" i="55"/>
  <c r="G48" i="55"/>
  <c r="G49" i="55"/>
  <c r="G50" i="55"/>
  <c r="G51" i="55"/>
  <c r="G52" i="55"/>
  <c r="G53" i="55"/>
  <c r="G54" i="55"/>
  <c r="G55" i="55"/>
  <c r="G56" i="55"/>
  <c r="G57" i="55"/>
  <c r="G58" i="55"/>
  <c r="G59" i="55"/>
  <c r="G60" i="55"/>
  <c r="G61" i="55"/>
  <c r="G62" i="55"/>
  <c r="G63" i="55"/>
  <c r="G64" i="55"/>
  <c r="G65" i="55"/>
  <c r="G66" i="55"/>
  <c r="G67" i="55"/>
  <c r="G68" i="55"/>
  <c r="G69" i="55"/>
  <c r="G70" i="55"/>
  <c r="G71" i="55"/>
  <c r="G72" i="55"/>
  <c r="G73" i="55"/>
  <c r="G74" i="55"/>
  <c r="G75" i="55"/>
  <c r="G76" i="55"/>
  <c r="G77" i="55"/>
  <c r="G78" i="55"/>
  <c r="G79" i="55"/>
  <c r="G80" i="55"/>
  <c r="G81" i="55"/>
  <c r="G82" i="55"/>
  <c r="G83" i="55"/>
  <c r="G84" i="55"/>
  <c r="G85" i="55"/>
  <c r="G86" i="55"/>
  <c r="G87" i="55"/>
  <c r="G88" i="55"/>
  <c r="G89" i="55"/>
  <c r="G90" i="55"/>
  <c r="G91" i="55"/>
  <c r="G92" i="55"/>
  <c r="G93" i="55"/>
  <c r="G94" i="55"/>
  <c r="G95" i="55"/>
  <c r="G96" i="55"/>
  <c r="G97" i="55"/>
  <c r="G98" i="55"/>
  <c r="G99" i="55"/>
  <c r="G100" i="55"/>
  <c r="G101" i="55"/>
  <c r="G7" i="55"/>
  <c r="G8" i="55"/>
  <c r="G2" i="55"/>
  <c r="G3" i="55"/>
  <c r="G4" i="55"/>
  <c r="G5" i="55"/>
  <c r="G6" i="55"/>
  <c r="E4" i="55"/>
  <c r="E5" i="55" s="1"/>
  <c r="E6" i="55" s="1"/>
  <c r="E7" i="55" s="1"/>
  <c r="E8" i="55" s="1"/>
  <c r="E9" i="55" s="1"/>
  <c r="E10" i="55" s="1"/>
  <c r="E11" i="55" s="1"/>
  <c r="E12" i="55" s="1"/>
  <c r="E13" i="55" s="1"/>
  <c r="E14" i="55" s="1"/>
  <c r="E15" i="55" s="1"/>
  <c r="E16" i="55" s="1"/>
  <c r="E17" i="55" s="1"/>
  <c r="E18" i="55" s="1"/>
  <c r="E19" i="55" s="1"/>
  <c r="E20" i="55" s="1"/>
  <c r="E21" i="55" s="1"/>
  <c r="E22" i="55" s="1"/>
  <c r="E23" i="55" s="1"/>
  <c r="E24" i="55" s="1"/>
  <c r="E25" i="55" s="1"/>
  <c r="E26" i="55" s="1"/>
  <c r="E27" i="55" s="1"/>
  <c r="E28" i="55" s="1"/>
  <c r="E29" i="55" s="1"/>
  <c r="E30" i="55" s="1"/>
  <c r="E31" i="55" s="1"/>
  <c r="E32" i="55" s="1"/>
  <c r="E33" i="55" s="1"/>
  <c r="E34" i="55" s="1"/>
  <c r="E35" i="55" s="1"/>
  <c r="E36" i="55" s="1"/>
  <c r="E37" i="55" s="1"/>
  <c r="E38" i="55" s="1"/>
  <c r="E39" i="55" s="1"/>
  <c r="E40" i="55" s="1"/>
  <c r="E41" i="55" s="1"/>
  <c r="E42" i="55" s="1"/>
  <c r="E43" i="55" s="1"/>
  <c r="E44" i="55" s="1"/>
  <c r="E45" i="55" s="1"/>
  <c r="E46" i="55" s="1"/>
  <c r="E47" i="55" s="1"/>
  <c r="E48" i="55" s="1"/>
  <c r="E49" i="55" s="1"/>
  <c r="E50" i="55" s="1"/>
  <c r="E51" i="55" s="1"/>
  <c r="E52" i="55" s="1"/>
  <c r="E53" i="55" s="1"/>
  <c r="E54" i="55" s="1"/>
  <c r="E55" i="55" s="1"/>
  <c r="E56" i="55" s="1"/>
  <c r="E57" i="55" s="1"/>
  <c r="E58" i="55" s="1"/>
  <c r="E59" i="55" s="1"/>
  <c r="E60" i="55" s="1"/>
  <c r="E61" i="55" s="1"/>
  <c r="E62" i="55" s="1"/>
  <c r="E63" i="55" s="1"/>
  <c r="E64" i="55" s="1"/>
  <c r="E65" i="55" s="1"/>
  <c r="E66" i="55" s="1"/>
  <c r="E67" i="55" s="1"/>
  <c r="E68" i="55" s="1"/>
  <c r="E69" i="55" s="1"/>
  <c r="E70" i="55" s="1"/>
  <c r="E71" i="55" s="1"/>
  <c r="E72" i="55" s="1"/>
  <c r="E73" i="55" s="1"/>
  <c r="E74" i="55" s="1"/>
  <c r="E75" i="55" s="1"/>
  <c r="E76" i="55" s="1"/>
  <c r="E77" i="55" s="1"/>
  <c r="E78" i="55" s="1"/>
  <c r="E79" i="55" s="1"/>
  <c r="E80" i="55" s="1"/>
  <c r="E81" i="55" s="1"/>
  <c r="E82" i="55" s="1"/>
  <c r="E83" i="55" s="1"/>
  <c r="E84" i="55" s="1"/>
  <c r="E85" i="55" s="1"/>
  <c r="E86" i="55" s="1"/>
  <c r="E87" i="55" s="1"/>
  <c r="E88" i="55" s="1"/>
  <c r="E89" i="55" s="1"/>
  <c r="E90" i="55" s="1"/>
  <c r="E91" i="55" s="1"/>
  <c r="E92" i="55" s="1"/>
  <c r="E93" i="55" s="1"/>
  <c r="E94" i="55" s="1"/>
  <c r="E95" i="55" s="1"/>
  <c r="E96" i="55" s="1"/>
  <c r="E97" i="55" s="1"/>
  <c r="E98" i="55" s="1"/>
  <c r="E99" i="55" s="1"/>
  <c r="E100" i="55" s="1"/>
  <c r="E101" i="55" s="1"/>
  <c r="E3" i="55"/>
  <c r="C3" i="55"/>
  <c r="C4" i="55" s="1"/>
  <c r="C5" i="55" s="1"/>
  <c r="C6" i="55" s="1"/>
  <c r="C7" i="55" s="1"/>
  <c r="C8" i="55" s="1"/>
  <c r="C9" i="55" s="1"/>
  <c r="C10" i="55" s="1"/>
  <c r="C11" i="55" s="1"/>
  <c r="C12" i="55" s="1"/>
  <c r="C13" i="55" s="1"/>
  <c r="C14" i="55" s="1"/>
  <c r="C15" i="55" s="1"/>
  <c r="C16" i="55" s="1"/>
  <c r="C17" i="55" s="1"/>
  <c r="C18" i="55" s="1"/>
  <c r="C19" i="55" s="1"/>
  <c r="C20" i="55" s="1"/>
  <c r="C21" i="55" s="1"/>
  <c r="C22" i="55" s="1"/>
  <c r="C23" i="55"/>
  <c r="C24" i="55"/>
  <c r="C25" i="55"/>
  <c r="C26" i="55"/>
  <c r="C27" i="55"/>
  <c r="C28" i="55"/>
  <c r="C29" i="55"/>
  <c r="C30" i="55"/>
  <c r="C31" i="55"/>
  <c r="C32" i="55"/>
  <c r="C33" i="55"/>
  <c r="C34" i="55"/>
  <c r="C35" i="55"/>
  <c r="C36" i="55"/>
  <c r="C37" i="55"/>
  <c r="C38" i="55"/>
  <c r="C39" i="55"/>
  <c r="C40" i="55"/>
  <c r="C41" i="55"/>
  <c r="C42" i="55"/>
  <c r="C43" i="55"/>
  <c r="C44" i="55"/>
  <c r="C45" i="55"/>
  <c r="C46" i="55"/>
  <c r="C47" i="55"/>
  <c r="C48" i="55"/>
  <c r="C49" i="55"/>
  <c r="C50" i="55"/>
  <c r="C51" i="55"/>
  <c r="C52" i="55"/>
  <c r="C53" i="55"/>
  <c r="C54" i="55"/>
  <c r="C55" i="55"/>
  <c r="C56" i="55"/>
  <c r="C57" i="55"/>
  <c r="C58" i="55"/>
  <c r="C59" i="55"/>
  <c r="C60" i="55"/>
  <c r="C61" i="55"/>
  <c r="C62" i="55"/>
  <c r="C63" i="55"/>
  <c r="C64" i="55"/>
  <c r="C65" i="55"/>
  <c r="C66" i="55"/>
  <c r="C67" i="55"/>
  <c r="C68" i="55"/>
  <c r="C69" i="55"/>
  <c r="C70" i="55"/>
  <c r="C71" i="55"/>
  <c r="C72" i="55"/>
  <c r="C73" i="55"/>
  <c r="C74" i="55"/>
  <c r="C75" i="55"/>
  <c r="C76" i="55"/>
  <c r="C77" i="55"/>
  <c r="C78" i="55"/>
  <c r="C79" i="55"/>
  <c r="C80" i="55"/>
  <c r="C81" i="55"/>
  <c r="C82" i="55"/>
  <c r="C83" i="55"/>
  <c r="C84" i="55"/>
  <c r="C85" i="55"/>
  <c r="C86" i="55"/>
  <c r="C87" i="55"/>
  <c r="C88" i="55"/>
  <c r="C89" i="55"/>
  <c r="C90" i="55"/>
  <c r="C91" i="55"/>
  <c r="C92" i="55"/>
  <c r="C93" i="55"/>
  <c r="C94" i="55"/>
  <c r="C95" i="55"/>
  <c r="C96" i="55"/>
  <c r="C97" i="55"/>
  <c r="C98" i="55"/>
  <c r="C99" i="55"/>
  <c r="C100" i="55"/>
  <c r="B3" i="55"/>
  <c r="B4" i="55" s="1"/>
  <c r="B5" i="55" s="1"/>
  <c r="B6" i="55" s="1"/>
  <c r="B7" i="55" s="1"/>
  <c r="B8" i="55" s="1"/>
  <c r="B9" i="55" s="1"/>
  <c r="B10" i="55" s="1"/>
  <c r="B11" i="55" s="1"/>
  <c r="B12" i="55" s="1"/>
  <c r="B13" i="55" s="1"/>
  <c r="B14" i="55" s="1"/>
  <c r="B15" i="55" s="1"/>
  <c r="B16" i="55" s="1"/>
  <c r="B17" i="55" s="1"/>
  <c r="B18" i="55" s="1"/>
  <c r="B19" i="55" s="1"/>
  <c r="B20" i="55" s="1"/>
  <c r="B21" i="55" s="1"/>
  <c r="B22" i="55" s="1"/>
  <c r="B23" i="55" s="1"/>
  <c r="B24" i="55" s="1"/>
  <c r="B25" i="55" s="1"/>
  <c r="B26" i="55" s="1"/>
  <c r="B27" i="55" s="1"/>
  <c r="B28" i="55" s="1"/>
  <c r="B29" i="55" s="1"/>
  <c r="B30" i="55" s="1"/>
  <c r="B31" i="55" s="1"/>
  <c r="B32" i="55" s="1"/>
  <c r="B33" i="55" s="1"/>
  <c r="B34" i="55" s="1"/>
  <c r="B35" i="55" s="1"/>
  <c r="B36" i="55" s="1"/>
  <c r="B37" i="55" s="1"/>
  <c r="B38" i="55" s="1"/>
  <c r="B39" i="55" s="1"/>
  <c r="B40" i="55" s="1"/>
  <c r="B41" i="55" s="1"/>
  <c r="B42" i="55" s="1"/>
  <c r="B43" i="55" s="1"/>
  <c r="B44" i="55" s="1"/>
  <c r="B45" i="55" s="1"/>
  <c r="B46" i="55" s="1"/>
  <c r="B47" i="55" s="1"/>
  <c r="B48" i="55" s="1"/>
  <c r="B49" i="55" s="1"/>
  <c r="B50" i="55" s="1"/>
  <c r="B51" i="55" s="1"/>
  <c r="B52" i="55" s="1"/>
  <c r="B53" i="55" s="1"/>
  <c r="B54" i="55" s="1"/>
  <c r="B55" i="55" s="1"/>
  <c r="B56" i="55" s="1"/>
  <c r="B57" i="55" s="1"/>
  <c r="B58" i="55" s="1"/>
  <c r="B59" i="55" s="1"/>
  <c r="B60" i="55" s="1"/>
  <c r="B61" i="55" s="1"/>
  <c r="B62" i="55" s="1"/>
  <c r="B63" i="55" s="1"/>
  <c r="B64" i="55" s="1"/>
  <c r="B65" i="55" s="1"/>
  <c r="B66" i="55" s="1"/>
  <c r="B67" i="55" s="1"/>
  <c r="B68" i="55" s="1"/>
  <c r="B69" i="55" s="1"/>
  <c r="B70" i="55" s="1"/>
  <c r="B71" i="55" s="1"/>
  <c r="B72" i="55" s="1"/>
  <c r="B73" i="55" s="1"/>
  <c r="B74" i="55" s="1"/>
  <c r="B75" i="55" s="1"/>
  <c r="B76" i="55" s="1"/>
  <c r="B77" i="55" s="1"/>
  <c r="B78" i="55" s="1"/>
  <c r="B79" i="55" s="1"/>
  <c r="B80" i="55" s="1"/>
  <c r="B81" i="55" s="1"/>
  <c r="B82" i="55" s="1"/>
  <c r="B83" i="55" s="1"/>
  <c r="B84" i="55" s="1"/>
  <c r="B85" i="55" s="1"/>
  <c r="B86" i="55" s="1"/>
  <c r="B87" i="55" s="1"/>
  <c r="B88" i="55" s="1"/>
  <c r="B89" i="55" s="1"/>
  <c r="B90" i="55" s="1"/>
  <c r="B91" i="55" s="1"/>
  <c r="B92" i="55" s="1"/>
  <c r="B93" i="55" s="1"/>
  <c r="B94" i="55" s="1"/>
  <c r="B95" i="55" s="1"/>
  <c r="B96" i="55" s="1"/>
  <c r="B97" i="55" s="1"/>
  <c r="B98" i="55" s="1"/>
  <c r="B99" i="55" s="1"/>
  <c r="B100" i="55" s="1"/>
  <c r="V588" i="54" l="1"/>
  <c r="N588" i="54" s="1"/>
  <c r="G688" i="54" s="1"/>
  <c r="V584" i="54"/>
  <c r="N584" i="54" s="1"/>
  <c r="G684" i="54" s="1"/>
  <c r="V577" i="54"/>
  <c r="N577" i="54" s="1"/>
  <c r="G677" i="54" s="1"/>
  <c r="V571" i="54"/>
  <c r="N571" i="54" s="1"/>
  <c r="G671" i="54" s="1"/>
  <c r="V529" i="54"/>
  <c r="N529" i="54" s="1"/>
  <c r="G629" i="54" s="1"/>
  <c r="X613" i="54"/>
  <c r="P613" i="54" s="1"/>
  <c r="I713" i="54" s="1"/>
  <c r="X611" i="54"/>
  <c r="P611" i="54" s="1"/>
  <c r="I711" i="54" s="1"/>
  <c r="X621" i="54"/>
  <c r="P621" i="54" s="1"/>
  <c r="I721" i="54" s="1"/>
  <c r="X636" i="54"/>
  <c r="P636" i="54" s="1"/>
  <c r="I736" i="54" s="1"/>
  <c r="X657" i="54"/>
  <c r="P657" i="54" s="1"/>
  <c r="I757" i="54" s="1"/>
  <c r="X681" i="54"/>
  <c r="P681" i="54" s="1"/>
  <c r="I781" i="54" s="1"/>
  <c r="X604" i="54"/>
  <c r="P604" i="54" s="1"/>
  <c r="I704" i="54" s="1"/>
  <c r="X626" i="54"/>
  <c r="P626" i="54" s="1"/>
  <c r="I726" i="54" s="1"/>
  <c r="X645" i="54"/>
  <c r="P645" i="54" s="1"/>
  <c r="I745" i="54" s="1"/>
  <c r="X647" i="54"/>
  <c r="P647" i="54" s="1"/>
  <c r="I747" i="54" s="1"/>
  <c r="X665" i="54"/>
  <c r="P665" i="54" s="1"/>
  <c r="I765" i="54" s="1"/>
  <c r="X689" i="54"/>
  <c r="P689" i="54" s="1"/>
  <c r="I789" i="54" s="1"/>
  <c r="X606" i="54"/>
  <c r="P606" i="54" s="1"/>
  <c r="I706" i="54" s="1"/>
  <c r="X615" i="54"/>
  <c r="P615" i="54" s="1"/>
  <c r="I715" i="54" s="1"/>
  <c r="X630" i="54"/>
  <c r="P630" i="54" s="1"/>
  <c r="I730" i="54" s="1"/>
  <c r="X638" i="54"/>
  <c r="P638" i="54" s="1"/>
  <c r="I738" i="54" s="1"/>
  <c r="X628" i="54"/>
  <c r="P628" i="54" s="1"/>
  <c r="I728" i="54" s="1"/>
  <c r="X633" i="54"/>
  <c r="P633" i="54" s="1"/>
  <c r="I733" i="54" s="1"/>
  <c r="X685" i="54"/>
  <c r="P685" i="54" s="1"/>
  <c r="I785" i="54" s="1"/>
  <c r="X697" i="54"/>
  <c r="P697" i="54" s="1"/>
  <c r="I797" i="54" s="1"/>
  <c r="W512" i="54"/>
  <c r="O512" i="54" s="1"/>
  <c r="H612" i="54" s="1"/>
  <c r="W520" i="54"/>
  <c r="O520" i="54" s="1"/>
  <c r="H620" i="54" s="1"/>
  <c r="W528" i="54"/>
  <c r="O528" i="54" s="1"/>
  <c r="H628" i="54" s="1"/>
  <c r="W536" i="54"/>
  <c r="O536" i="54" s="1"/>
  <c r="H636" i="54" s="1"/>
  <c r="M9" i="53"/>
  <c r="W507" i="54"/>
  <c r="O507" i="54" s="1"/>
  <c r="H607" i="54" s="1"/>
  <c r="W517" i="54"/>
  <c r="O517" i="54" s="1"/>
  <c r="H617" i="54" s="1"/>
  <c r="W544" i="54"/>
  <c r="O544" i="54" s="1"/>
  <c r="H644" i="54" s="1"/>
  <c r="W552" i="54"/>
  <c r="O552" i="54" s="1"/>
  <c r="H652" i="54" s="1"/>
  <c r="W560" i="54"/>
  <c r="O560" i="54" s="1"/>
  <c r="H660" i="54" s="1"/>
  <c r="W568" i="54"/>
  <c r="O568" i="54" s="1"/>
  <c r="H668" i="54" s="1"/>
  <c r="W576" i="54"/>
  <c r="O576" i="54" s="1"/>
  <c r="H676" i="54" s="1"/>
  <c r="W584" i="54"/>
  <c r="O584" i="54" s="1"/>
  <c r="H684" i="54" s="1"/>
  <c r="W592" i="54"/>
  <c r="O592" i="54" s="1"/>
  <c r="H692" i="54" s="1"/>
  <c r="W600" i="54"/>
  <c r="O600" i="54" s="1"/>
  <c r="H700" i="54" s="1"/>
  <c r="W506" i="54"/>
  <c r="O506" i="54" s="1"/>
  <c r="H606" i="54" s="1"/>
  <c r="W511" i="54"/>
  <c r="O511" i="54" s="1"/>
  <c r="H611" i="54" s="1"/>
  <c r="W516" i="54"/>
  <c r="O516" i="54" s="1"/>
  <c r="H616" i="54" s="1"/>
  <c r="W521" i="54"/>
  <c r="O521" i="54" s="1"/>
  <c r="H621" i="54" s="1"/>
  <c r="W526" i="54"/>
  <c r="O526" i="54" s="1"/>
  <c r="H626" i="54" s="1"/>
  <c r="W531" i="54"/>
  <c r="O531" i="54" s="1"/>
  <c r="H631" i="54" s="1"/>
  <c r="W543" i="54"/>
  <c r="O543" i="54" s="1"/>
  <c r="H643" i="54" s="1"/>
  <c r="W551" i="54"/>
  <c r="O551" i="54" s="1"/>
  <c r="H651" i="54" s="1"/>
  <c r="W559" i="54"/>
  <c r="O559" i="54" s="1"/>
  <c r="H659" i="54" s="1"/>
  <c r="W567" i="54"/>
  <c r="O567" i="54" s="1"/>
  <c r="H667" i="54" s="1"/>
  <c r="W575" i="54"/>
  <c r="O575" i="54" s="1"/>
  <c r="H675" i="54" s="1"/>
  <c r="W583" i="54"/>
  <c r="O583" i="54" s="1"/>
  <c r="H683" i="54" s="1"/>
  <c r="W591" i="54"/>
  <c r="O591" i="54" s="1"/>
  <c r="H691" i="54" s="1"/>
  <c r="W599" i="54"/>
  <c r="O599" i="54" s="1"/>
  <c r="H699" i="54" s="1"/>
  <c r="W530" i="54"/>
  <c r="O530" i="54" s="1"/>
  <c r="H630" i="54" s="1"/>
  <c r="W535" i="54"/>
  <c r="O535" i="54" s="1"/>
  <c r="H635" i="54" s="1"/>
  <c r="W542" i="54"/>
  <c r="O542" i="54" s="1"/>
  <c r="H642" i="54" s="1"/>
  <c r="W550" i="54"/>
  <c r="O550" i="54" s="1"/>
  <c r="H650" i="54" s="1"/>
  <c r="W558" i="54"/>
  <c r="O558" i="54" s="1"/>
  <c r="H658" i="54" s="1"/>
  <c r="W566" i="54"/>
  <c r="O566" i="54" s="1"/>
  <c r="H666" i="54" s="1"/>
  <c r="W574" i="54"/>
  <c r="O574" i="54" s="1"/>
  <c r="H674" i="54" s="1"/>
  <c r="W582" i="54"/>
  <c r="O582" i="54" s="1"/>
  <c r="H682" i="54" s="1"/>
  <c r="W590" i="54"/>
  <c r="O590" i="54" s="1"/>
  <c r="H690" i="54" s="1"/>
  <c r="W598" i="54"/>
  <c r="O598" i="54" s="1"/>
  <c r="H698" i="54" s="1"/>
  <c r="W509" i="54"/>
  <c r="O509" i="54" s="1"/>
  <c r="H609" i="54" s="1"/>
  <c r="W539" i="54"/>
  <c r="O539" i="54" s="1"/>
  <c r="H639" i="54" s="1"/>
  <c r="W547" i="54"/>
  <c r="O547" i="54" s="1"/>
  <c r="H647" i="54" s="1"/>
  <c r="W555" i="54"/>
  <c r="O555" i="54" s="1"/>
  <c r="H655" i="54" s="1"/>
  <c r="W563" i="54"/>
  <c r="O563" i="54" s="1"/>
  <c r="H663" i="54" s="1"/>
  <c r="W571" i="54"/>
  <c r="O571" i="54" s="1"/>
  <c r="H671" i="54" s="1"/>
  <c r="W579" i="54"/>
  <c r="O579" i="54" s="1"/>
  <c r="H679" i="54" s="1"/>
  <c r="W587" i="54"/>
  <c r="O587" i="54" s="1"/>
  <c r="H687" i="54" s="1"/>
  <c r="W595" i="54"/>
  <c r="O595" i="54" s="1"/>
  <c r="H695" i="54" s="1"/>
  <c r="W603" i="54"/>
  <c r="O603" i="54" s="1"/>
  <c r="H703" i="54" s="1"/>
  <c r="W504" i="54"/>
  <c r="O504" i="54" s="1"/>
  <c r="H604" i="54" s="1"/>
  <c r="V601" i="54"/>
  <c r="N601" i="54" s="1"/>
  <c r="G701" i="54" s="1"/>
  <c r="V595" i="54"/>
  <c r="N595" i="54" s="1"/>
  <c r="G695" i="54" s="1"/>
  <c r="W578" i="54"/>
  <c r="O578" i="54" s="1"/>
  <c r="H678" i="54" s="1"/>
  <c r="W572" i="54"/>
  <c r="O572" i="54" s="1"/>
  <c r="H672" i="54" s="1"/>
  <c r="W565" i="54"/>
  <c r="O565" i="54" s="1"/>
  <c r="H665" i="54" s="1"/>
  <c r="W561" i="54"/>
  <c r="O561" i="54" s="1"/>
  <c r="H661" i="54" s="1"/>
  <c r="V548" i="54"/>
  <c r="N548" i="54" s="1"/>
  <c r="G648" i="54" s="1"/>
  <c r="V544" i="54"/>
  <c r="N544" i="54" s="1"/>
  <c r="G644" i="54" s="1"/>
  <c r="V537" i="54"/>
  <c r="N537" i="54" s="1"/>
  <c r="G637" i="54" s="1"/>
  <c r="W518" i="54"/>
  <c r="O518" i="54" s="1"/>
  <c r="H618" i="54" s="1"/>
  <c r="V512" i="54"/>
  <c r="N512" i="54" s="1"/>
  <c r="G612" i="54" s="1"/>
  <c r="V509" i="54"/>
  <c r="N509" i="54" s="1"/>
  <c r="G609" i="54" s="1"/>
  <c r="X660" i="54"/>
  <c r="P660" i="54" s="1"/>
  <c r="I760" i="54" s="1"/>
  <c r="W602" i="54"/>
  <c r="O602" i="54" s="1"/>
  <c r="H702" i="54" s="1"/>
  <c r="W596" i="54"/>
  <c r="O596" i="54" s="1"/>
  <c r="H696" i="54" s="1"/>
  <c r="W589" i="54"/>
  <c r="O589" i="54" s="1"/>
  <c r="H689" i="54" s="1"/>
  <c r="W585" i="54"/>
  <c r="O585" i="54" s="1"/>
  <c r="H685" i="54" s="1"/>
  <c r="V572" i="54"/>
  <c r="N572" i="54" s="1"/>
  <c r="G672" i="54" s="1"/>
  <c r="V568" i="54"/>
  <c r="N568" i="54" s="1"/>
  <c r="G668" i="54" s="1"/>
  <c r="V561" i="54"/>
  <c r="N561" i="54" s="1"/>
  <c r="G661" i="54" s="1"/>
  <c r="V555" i="54"/>
  <c r="N555" i="54" s="1"/>
  <c r="G655" i="54" s="1"/>
  <c r="W538" i="54"/>
  <c r="O538" i="54" s="1"/>
  <c r="H638" i="54" s="1"/>
  <c r="W532" i="54"/>
  <c r="O532" i="54" s="1"/>
  <c r="H632" i="54" s="1"/>
  <c r="W524" i="54"/>
  <c r="O524" i="54" s="1"/>
  <c r="H624" i="54" s="1"/>
  <c r="U702" i="54"/>
  <c r="M702" i="54" s="1"/>
  <c r="F802" i="54" s="1"/>
  <c r="U684" i="54"/>
  <c r="M684" i="54" s="1"/>
  <c r="F784" i="54" s="1"/>
  <c r="U676" i="54"/>
  <c r="M676" i="54" s="1"/>
  <c r="F776" i="54" s="1"/>
  <c r="U674" i="54"/>
  <c r="M674" i="54" s="1"/>
  <c r="F774" i="54" s="1"/>
  <c r="X618" i="54"/>
  <c r="P618" i="54" s="1"/>
  <c r="I718" i="54" s="1"/>
  <c r="Z785" i="54"/>
  <c r="R785" i="54" s="1"/>
  <c r="Z781" i="54"/>
  <c r="R781" i="54" s="1"/>
  <c r="Z799" i="54"/>
  <c r="R799" i="54" s="1"/>
  <c r="Z800" i="54"/>
  <c r="R800" i="54" s="1"/>
  <c r="Z777" i="54"/>
  <c r="R777" i="54" s="1"/>
  <c r="Z796" i="54"/>
  <c r="R796" i="54" s="1"/>
  <c r="W580" i="54"/>
  <c r="O580" i="54" s="1"/>
  <c r="H680" i="54" s="1"/>
  <c r="W573" i="54"/>
  <c r="O573" i="54" s="1"/>
  <c r="H673" i="54" s="1"/>
  <c r="W569" i="54"/>
  <c r="O569" i="54" s="1"/>
  <c r="H669" i="54" s="1"/>
  <c r="V539" i="54"/>
  <c r="N539" i="54" s="1"/>
  <c r="G639" i="54" s="1"/>
  <c r="W533" i="54"/>
  <c r="O533" i="54" s="1"/>
  <c r="H633" i="54" s="1"/>
  <c r="W510" i="54"/>
  <c r="O510" i="54" s="1"/>
  <c r="H610" i="54" s="1"/>
  <c r="V507" i="54"/>
  <c r="N507" i="54" s="1"/>
  <c r="G607" i="54" s="1"/>
  <c r="X655" i="54"/>
  <c r="P655" i="54" s="1"/>
  <c r="I755" i="54" s="1"/>
  <c r="Z797" i="54"/>
  <c r="R797" i="54" s="1"/>
  <c r="V504" i="54"/>
  <c r="N504" i="54" s="1"/>
  <c r="G604" i="54" s="1"/>
  <c r="W597" i="54"/>
  <c r="O597" i="54" s="1"/>
  <c r="H697" i="54" s="1"/>
  <c r="W593" i="54"/>
  <c r="O593" i="54" s="1"/>
  <c r="H693" i="54" s="1"/>
  <c r="V580" i="54"/>
  <c r="N580" i="54" s="1"/>
  <c r="G680" i="54" s="1"/>
  <c r="V576" i="54"/>
  <c r="N576" i="54" s="1"/>
  <c r="G676" i="54" s="1"/>
  <c r="V569" i="54"/>
  <c r="N569" i="54" s="1"/>
  <c r="G669" i="54" s="1"/>
  <c r="V563" i="54"/>
  <c r="N563" i="54" s="1"/>
  <c r="G663" i="54" s="1"/>
  <c r="W546" i="54"/>
  <c r="O546" i="54" s="1"/>
  <c r="H646" i="54" s="1"/>
  <c r="W540" i="54"/>
  <c r="O540" i="54" s="1"/>
  <c r="H640" i="54" s="1"/>
  <c r="W525" i="54"/>
  <c r="O525" i="54" s="1"/>
  <c r="H625" i="54" s="1"/>
  <c r="W514" i="54"/>
  <c r="O514" i="54" s="1"/>
  <c r="H614" i="54" s="1"/>
  <c r="W505" i="54"/>
  <c r="O505" i="54" s="1"/>
  <c r="H605" i="54" s="1"/>
  <c r="X677" i="54"/>
  <c r="P677" i="54" s="1"/>
  <c r="I777" i="54" s="1"/>
  <c r="X673" i="54"/>
  <c r="P673" i="54" s="1"/>
  <c r="I773" i="54" s="1"/>
  <c r="X650" i="54"/>
  <c r="P650" i="54" s="1"/>
  <c r="I750" i="54" s="1"/>
  <c r="X643" i="54"/>
  <c r="P643" i="54" s="1"/>
  <c r="I743" i="54" s="1"/>
  <c r="Z795" i="54"/>
  <c r="R795" i="54" s="1"/>
  <c r="R7" i="53"/>
  <c r="U784" i="54" s="1"/>
  <c r="M784" i="54" s="1"/>
  <c r="U608" i="54"/>
  <c r="M608" i="54" s="1"/>
  <c r="F708" i="54" s="1"/>
  <c r="U618" i="54"/>
  <c r="M618" i="54" s="1"/>
  <c r="F718" i="54" s="1"/>
  <c r="U623" i="54"/>
  <c r="M623" i="54" s="1"/>
  <c r="F723" i="54" s="1"/>
  <c r="U633" i="54"/>
  <c r="M633" i="54" s="1"/>
  <c r="F733" i="54" s="1"/>
  <c r="U638" i="54"/>
  <c r="M638" i="54" s="1"/>
  <c r="F738" i="54" s="1"/>
  <c r="U643" i="54"/>
  <c r="M643" i="54" s="1"/>
  <c r="F743" i="54" s="1"/>
  <c r="U651" i="54"/>
  <c r="M651" i="54" s="1"/>
  <c r="F751" i="54" s="1"/>
  <c r="U659" i="54"/>
  <c r="M659" i="54" s="1"/>
  <c r="F759" i="54" s="1"/>
  <c r="U664" i="54"/>
  <c r="M664" i="54" s="1"/>
  <c r="F764" i="54" s="1"/>
  <c r="U689" i="54"/>
  <c r="M689" i="54" s="1"/>
  <c r="F789" i="54" s="1"/>
  <c r="U692" i="54"/>
  <c r="M692" i="54" s="1"/>
  <c r="F792" i="54" s="1"/>
  <c r="U695" i="54"/>
  <c r="M695" i="54" s="1"/>
  <c r="F795" i="54" s="1"/>
  <c r="U698" i="54"/>
  <c r="M698" i="54" s="1"/>
  <c r="F798" i="54" s="1"/>
  <c r="U606" i="54"/>
  <c r="M606" i="54" s="1"/>
  <c r="F706" i="54" s="1"/>
  <c r="U617" i="54"/>
  <c r="M617" i="54" s="1"/>
  <c r="F717" i="54" s="1"/>
  <c r="U628" i="54"/>
  <c r="M628" i="54" s="1"/>
  <c r="F728" i="54" s="1"/>
  <c r="U630" i="54"/>
  <c r="M630" i="54" s="1"/>
  <c r="F730" i="54" s="1"/>
  <c r="U632" i="54"/>
  <c r="M632" i="54" s="1"/>
  <c r="F732" i="54" s="1"/>
  <c r="U636" i="54"/>
  <c r="M636" i="54" s="1"/>
  <c r="F736" i="54" s="1"/>
  <c r="U656" i="54"/>
  <c r="M656" i="54" s="1"/>
  <c r="F756" i="54" s="1"/>
  <c r="U671" i="54"/>
  <c r="M671" i="54" s="1"/>
  <c r="F771" i="54" s="1"/>
  <c r="U681" i="54"/>
  <c r="M681" i="54" s="1"/>
  <c r="F781" i="54" s="1"/>
  <c r="U691" i="54"/>
  <c r="M691" i="54" s="1"/>
  <c r="F791" i="54" s="1"/>
  <c r="U610" i="54"/>
  <c r="M610" i="54" s="1"/>
  <c r="F710" i="54" s="1"/>
  <c r="U619" i="54"/>
  <c r="M619" i="54" s="1"/>
  <c r="F719" i="54" s="1"/>
  <c r="U634" i="54"/>
  <c r="M634" i="54" s="1"/>
  <c r="F734" i="54" s="1"/>
  <c r="U640" i="54"/>
  <c r="M640" i="54" s="1"/>
  <c r="F740" i="54" s="1"/>
  <c r="U649" i="54"/>
  <c r="M649" i="54" s="1"/>
  <c r="F749" i="54" s="1"/>
  <c r="U673" i="54"/>
  <c r="M673" i="54" s="1"/>
  <c r="F773" i="54" s="1"/>
  <c r="U686" i="54"/>
  <c r="M686" i="54" s="1"/>
  <c r="F786" i="54" s="1"/>
  <c r="U693" i="54"/>
  <c r="M693" i="54" s="1"/>
  <c r="F793" i="54" s="1"/>
  <c r="U700" i="54"/>
  <c r="M700" i="54" s="1"/>
  <c r="F800" i="54" s="1"/>
  <c r="U612" i="54"/>
  <c r="M612" i="54" s="1"/>
  <c r="F712" i="54" s="1"/>
  <c r="U625" i="54"/>
  <c r="M625" i="54" s="1"/>
  <c r="F725" i="54" s="1"/>
  <c r="U642" i="54"/>
  <c r="M642" i="54" s="1"/>
  <c r="F742" i="54" s="1"/>
  <c r="U655" i="54"/>
  <c r="M655" i="54" s="1"/>
  <c r="F755" i="54" s="1"/>
  <c r="U658" i="54"/>
  <c r="M658" i="54" s="1"/>
  <c r="F758" i="54" s="1"/>
  <c r="U660" i="54"/>
  <c r="M660" i="54" s="1"/>
  <c r="F760" i="54" s="1"/>
  <c r="U662" i="54"/>
  <c r="M662" i="54" s="1"/>
  <c r="F762" i="54" s="1"/>
  <c r="U678" i="54"/>
  <c r="M678" i="54" s="1"/>
  <c r="F778" i="54" s="1"/>
  <c r="U683" i="54"/>
  <c r="M683" i="54" s="1"/>
  <c r="F783" i="54" s="1"/>
  <c r="U688" i="54"/>
  <c r="M688" i="54" s="1"/>
  <c r="F788" i="54" s="1"/>
  <c r="U609" i="54"/>
  <c r="M609" i="54" s="1"/>
  <c r="F709" i="54" s="1"/>
  <c r="U611" i="54"/>
  <c r="M611" i="54" s="1"/>
  <c r="F711" i="54" s="1"/>
  <c r="U620" i="54"/>
  <c r="M620" i="54" s="1"/>
  <c r="F720" i="54" s="1"/>
  <c r="U639" i="54"/>
  <c r="M639" i="54" s="1"/>
  <c r="F739" i="54" s="1"/>
  <c r="U650" i="54"/>
  <c r="M650" i="54" s="1"/>
  <c r="F750" i="54" s="1"/>
  <c r="U657" i="54"/>
  <c r="M657" i="54" s="1"/>
  <c r="F757" i="54" s="1"/>
  <c r="U670" i="54"/>
  <c r="M670" i="54" s="1"/>
  <c r="F770" i="54" s="1"/>
  <c r="U672" i="54"/>
  <c r="M672" i="54" s="1"/>
  <c r="F772" i="54" s="1"/>
  <c r="U682" i="54"/>
  <c r="M682" i="54" s="1"/>
  <c r="F782" i="54" s="1"/>
  <c r="U699" i="54"/>
  <c r="M699" i="54" s="1"/>
  <c r="F799" i="54" s="1"/>
  <c r="V603" i="54"/>
  <c r="N603" i="54" s="1"/>
  <c r="G703" i="54" s="1"/>
  <c r="W586" i="54"/>
  <c r="O586" i="54" s="1"/>
  <c r="H686" i="54" s="1"/>
  <c r="V556" i="54"/>
  <c r="N556" i="54" s="1"/>
  <c r="G656" i="54" s="1"/>
  <c r="V600" i="54"/>
  <c r="N600" i="54" s="1"/>
  <c r="G700" i="54" s="1"/>
  <c r="V593" i="54"/>
  <c r="N593" i="54" s="1"/>
  <c r="G693" i="54" s="1"/>
  <c r="V587" i="54"/>
  <c r="N587" i="54" s="1"/>
  <c r="G687" i="54" s="1"/>
  <c r="W570" i="54"/>
  <c r="O570" i="54" s="1"/>
  <c r="H670" i="54" s="1"/>
  <c r="W564" i="54"/>
  <c r="O564" i="54" s="1"/>
  <c r="H664" i="54" s="1"/>
  <c r="W557" i="54"/>
  <c r="O557" i="54" s="1"/>
  <c r="H657" i="54" s="1"/>
  <c r="W553" i="54"/>
  <c r="O553" i="54" s="1"/>
  <c r="H653" i="54" s="1"/>
  <c r="V540" i="54"/>
  <c r="N540" i="54" s="1"/>
  <c r="G640" i="54" s="1"/>
  <c r="W534" i="54"/>
  <c r="O534" i="54" s="1"/>
  <c r="H634" i="54" s="1"/>
  <c r="W522" i="54"/>
  <c r="O522" i="54" s="1"/>
  <c r="H622" i="54" s="1"/>
  <c r="V517" i="54"/>
  <c r="N517" i="54" s="1"/>
  <c r="G617" i="54" s="1"/>
  <c r="X701" i="54"/>
  <c r="P701" i="54" s="1"/>
  <c r="I801" i="54" s="1"/>
  <c r="Z793" i="54"/>
  <c r="R793" i="54" s="1"/>
  <c r="V511" i="54"/>
  <c r="N511" i="54" s="1"/>
  <c r="G611" i="54" s="1"/>
  <c r="V519" i="54"/>
  <c r="N519" i="54" s="1"/>
  <c r="G619" i="54" s="1"/>
  <c r="V527" i="54"/>
  <c r="N527" i="54" s="1"/>
  <c r="G627" i="54" s="1"/>
  <c r="V535" i="54"/>
  <c r="N535" i="54" s="1"/>
  <c r="G635" i="54" s="1"/>
  <c r="V506" i="54"/>
  <c r="N506" i="54" s="1"/>
  <c r="G606" i="54" s="1"/>
  <c r="V516" i="54"/>
  <c r="N516" i="54" s="1"/>
  <c r="G616" i="54" s="1"/>
  <c r="V521" i="54"/>
  <c r="N521" i="54" s="1"/>
  <c r="G621" i="54" s="1"/>
  <c r="V526" i="54"/>
  <c r="N526" i="54" s="1"/>
  <c r="G626" i="54" s="1"/>
  <c r="V531" i="54"/>
  <c r="N531" i="54" s="1"/>
  <c r="G631" i="54" s="1"/>
  <c r="V536" i="54"/>
  <c r="N536" i="54" s="1"/>
  <c r="G636" i="54" s="1"/>
  <c r="V543" i="54"/>
  <c r="N543" i="54" s="1"/>
  <c r="G643" i="54" s="1"/>
  <c r="V551" i="54"/>
  <c r="N551" i="54" s="1"/>
  <c r="G651" i="54" s="1"/>
  <c r="V559" i="54"/>
  <c r="N559" i="54" s="1"/>
  <c r="G659" i="54" s="1"/>
  <c r="V567" i="54"/>
  <c r="N567" i="54" s="1"/>
  <c r="G667" i="54" s="1"/>
  <c r="V575" i="54"/>
  <c r="N575" i="54" s="1"/>
  <c r="G675" i="54" s="1"/>
  <c r="V583" i="54"/>
  <c r="N583" i="54" s="1"/>
  <c r="G683" i="54" s="1"/>
  <c r="V591" i="54"/>
  <c r="N591" i="54" s="1"/>
  <c r="G691" i="54" s="1"/>
  <c r="V599" i="54"/>
  <c r="N599" i="54" s="1"/>
  <c r="G699" i="54" s="1"/>
  <c r="V530" i="54"/>
  <c r="N530" i="54" s="1"/>
  <c r="G630" i="54" s="1"/>
  <c r="V542" i="54"/>
  <c r="N542" i="54" s="1"/>
  <c r="G642" i="54" s="1"/>
  <c r="V550" i="54"/>
  <c r="N550" i="54" s="1"/>
  <c r="G650" i="54" s="1"/>
  <c r="V558" i="54"/>
  <c r="N558" i="54" s="1"/>
  <c r="G658" i="54" s="1"/>
  <c r="V566" i="54"/>
  <c r="N566" i="54" s="1"/>
  <c r="G666" i="54" s="1"/>
  <c r="V574" i="54"/>
  <c r="N574" i="54" s="1"/>
  <c r="G674" i="54" s="1"/>
  <c r="V582" i="54"/>
  <c r="N582" i="54" s="1"/>
  <c r="G682" i="54" s="1"/>
  <c r="V590" i="54"/>
  <c r="N590" i="54" s="1"/>
  <c r="G690" i="54" s="1"/>
  <c r="V598" i="54"/>
  <c r="N598" i="54" s="1"/>
  <c r="G698" i="54" s="1"/>
  <c r="V505" i="54"/>
  <c r="N505" i="54" s="1"/>
  <c r="G605" i="54" s="1"/>
  <c r="V510" i="54"/>
  <c r="N510" i="54" s="1"/>
  <c r="G610" i="54" s="1"/>
  <c r="V515" i="54"/>
  <c r="N515" i="54" s="1"/>
  <c r="G615" i="54" s="1"/>
  <c r="V520" i="54"/>
  <c r="N520" i="54" s="1"/>
  <c r="G620" i="54" s="1"/>
  <c r="V525" i="54"/>
  <c r="N525" i="54" s="1"/>
  <c r="G625" i="54" s="1"/>
  <c r="V541" i="54"/>
  <c r="N541" i="54" s="1"/>
  <c r="G641" i="54" s="1"/>
  <c r="V549" i="54"/>
  <c r="N549" i="54" s="1"/>
  <c r="G649" i="54" s="1"/>
  <c r="V557" i="54"/>
  <c r="N557" i="54" s="1"/>
  <c r="G657" i="54" s="1"/>
  <c r="V565" i="54"/>
  <c r="N565" i="54" s="1"/>
  <c r="G665" i="54" s="1"/>
  <c r="V573" i="54"/>
  <c r="N573" i="54" s="1"/>
  <c r="G673" i="54" s="1"/>
  <c r="V581" i="54"/>
  <c r="N581" i="54" s="1"/>
  <c r="G681" i="54" s="1"/>
  <c r="V589" i="54"/>
  <c r="N589" i="54" s="1"/>
  <c r="G689" i="54" s="1"/>
  <c r="V597" i="54"/>
  <c r="N597" i="54" s="1"/>
  <c r="G697" i="54" s="1"/>
  <c r="M8" i="53"/>
  <c r="V662" i="54" s="1"/>
  <c r="N662" i="54" s="1"/>
  <c r="G762" i="54" s="1"/>
  <c r="V508" i="54"/>
  <c r="N508" i="54" s="1"/>
  <c r="G608" i="54" s="1"/>
  <c r="V513" i="54"/>
  <c r="N513" i="54" s="1"/>
  <c r="G613" i="54" s="1"/>
  <c r="V518" i="54"/>
  <c r="N518" i="54" s="1"/>
  <c r="G618" i="54" s="1"/>
  <c r="V523" i="54"/>
  <c r="N523" i="54" s="1"/>
  <c r="G623" i="54" s="1"/>
  <c r="V528" i="54"/>
  <c r="N528" i="54" s="1"/>
  <c r="G628" i="54" s="1"/>
  <c r="V533" i="54"/>
  <c r="N533" i="54" s="1"/>
  <c r="G633" i="54" s="1"/>
  <c r="V538" i="54"/>
  <c r="N538" i="54" s="1"/>
  <c r="G638" i="54" s="1"/>
  <c r="V546" i="54"/>
  <c r="N546" i="54" s="1"/>
  <c r="G646" i="54" s="1"/>
  <c r="V554" i="54"/>
  <c r="N554" i="54" s="1"/>
  <c r="G654" i="54" s="1"/>
  <c r="V562" i="54"/>
  <c r="N562" i="54" s="1"/>
  <c r="G662" i="54" s="1"/>
  <c r="V570" i="54"/>
  <c r="N570" i="54" s="1"/>
  <c r="G670" i="54" s="1"/>
  <c r="V578" i="54"/>
  <c r="N578" i="54" s="1"/>
  <c r="G678" i="54" s="1"/>
  <c r="V586" i="54"/>
  <c r="N586" i="54" s="1"/>
  <c r="G686" i="54" s="1"/>
  <c r="V594" i="54"/>
  <c r="N594" i="54" s="1"/>
  <c r="G694" i="54" s="1"/>
  <c r="V602" i="54"/>
  <c r="N602" i="54" s="1"/>
  <c r="G702" i="54" s="1"/>
  <c r="V552" i="54"/>
  <c r="N552" i="54" s="1"/>
  <c r="G652" i="54" s="1"/>
  <c r="V545" i="54"/>
  <c r="N545" i="54" s="1"/>
  <c r="G645" i="54" s="1"/>
  <c r="W594" i="54"/>
  <c r="O594" i="54" s="1"/>
  <c r="H694" i="54" s="1"/>
  <c r="W588" i="54"/>
  <c r="O588" i="54" s="1"/>
  <c r="H688" i="54" s="1"/>
  <c r="W581" i="54"/>
  <c r="O581" i="54" s="1"/>
  <c r="H681" i="54" s="1"/>
  <c r="W577" i="54"/>
  <c r="O577" i="54" s="1"/>
  <c r="H677" i="54" s="1"/>
  <c r="V564" i="54"/>
  <c r="N564" i="54" s="1"/>
  <c r="G664" i="54" s="1"/>
  <c r="V560" i="54"/>
  <c r="N560" i="54" s="1"/>
  <c r="G660" i="54" s="1"/>
  <c r="V553" i="54"/>
  <c r="N553" i="54" s="1"/>
  <c r="G653" i="54" s="1"/>
  <c r="V547" i="54"/>
  <c r="N547" i="54" s="1"/>
  <c r="G647" i="54" s="1"/>
  <c r="V534" i="54"/>
  <c r="N534" i="54" s="1"/>
  <c r="G634" i="54" s="1"/>
  <c r="W529" i="54"/>
  <c r="O529" i="54" s="1"/>
  <c r="H629" i="54" s="1"/>
  <c r="V522" i="54"/>
  <c r="N522" i="54" s="1"/>
  <c r="G622" i="54" s="1"/>
  <c r="W508" i="54"/>
  <c r="O508" i="54" s="1"/>
  <c r="H608" i="54" s="1"/>
  <c r="U601" i="54"/>
  <c r="M601" i="54" s="1"/>
  <c r="F701" i="54" s="1"/>
  <c r="Z598" i="54"/>
  <c r="R598" i="54" s="1"/>
  <c r="K698" i="54" s="1"/>
  <c r="X596" i="54"/>
  <c r="P596" i="54" s="1"/>
  <c r="I696" i="54" s="1"/>
  <c r="U593" i="54"/>
  <c r="M593" i="54" s="1"/>
  <c r="F693" i="54" s="1"/>
  <c r="Z590" i="54"/>
  <c r="R590" i="54" s="1"/>
  <c r="K690" i="54" s="1"/>
  <c r="X588" i="54"/>
  <c r="P588" i="54" s="1"/>
  <c r="I688" i="54" s="1"/>
  <c r="U585" i="54"/>
  <c r="M585" i="54" s="1"/>
  <c r="F685" i="54" s="1"/>
  <c r="Z582" i="54"/>
  <c r="R582" i="54" s="1"/>
  <c r="K682" i="54" s="1"/>
  <c r="X580" i="54"/>
  <c r="P580" i="54" s="1"/>
  <c r="I680" i="54" s="1"/>
  <c r="U577" i="54"/>
  <c r="M577" i="54" s="1"/>
  <c r="F677" i="54" s="1"/>
  <c r="Z574" i="54"/>
  <c r="R574" i="54" s="1"/>
  <c r="K674" i="54" s="1"/>
  <c r="X572" i="54"/>
  <c r="P572" i="54" s="1"/>
  <c r="I672" i="54" s="1"/>
  <c r="U569" i="54"/>
  <c r="M569" i="54" s="1"/>
  <c r="F669" i="54" s="1"/>
  <c r="Z566" i="54"/>
  <c r="R566" i="54" s="1"/>
  <c r="K666" i="54" s="1"/>
  <c r="X564" i="54"/>
  <c r="P564" i="54" s="1"/>
  <c r="I664" i="54" s="1"/>
  <c r="U561" i="54"/>
  <c r="M561" i="54" s="1"/>
  <c r="F661" i="54" s="1"/>
  <c r="Z558" i="54"/>
  <c r="R558" i="54" s="1"/>
  <c r="K658" i="54" s="1"/>
  <c r="X556" i="54"/>
  <c r="P556" i="54" s="1"/>
  <c r="I656" i="54" s="1"/>
  <c r="U553" i="54"/>
  <c r="M553" i="54" s="1"/>
  <c r="F653" i="54" s="1"/>
  <c r="Z550" i="54"/>
  <c r="R550" i="54" s="1"/>
  <c r="K650" i="54" s="1"/>
  <c r="X548" i="54"/>
  <c r="P548" i="54" s="1"/>
  <c r="I648" i="54" s="1"/>
  <c r="U545" i="54"/>
  <c r="M545" i="54" s="1"/>
  <c r="F645" i="54" s="1"/>
  <c r="Z542" i="54"/>
  <c r="R542" i="54" s="1"/>
  <c r="K642" i="54" s="1"/>
  <c r="X540" i="54"/>
  <c r="P540" i="54" s="1"/>
  <c r="I640" i="54" s="1"/>
  <c r="U537" i="54"/>
  <c r="M537" i="54" s="1"/>
  <c r="F637" i="54" s="1"/>
  <c r="Z535" i="54"/>
  <c r="R535" i="54" s="1"/>
  <c r="K635" i="54" s="1"/>
  <c r="X534" i="54"/>
  <c r="P534" i="54" s="1"/>
  <c r="I634" i="54" s="1"/>
  <c r="U532" i="54"/>
  <c r="M532" i="54" s="1"/>
  <c r="F632" i="54" s="1"/>
  <c r="Z530" i="54"/>
  <c r="R530" i="54" s="1"/>
  <c r="K630" i="54" s="1"/>
  <c r="X524" i="54"/>
  <c r="P524" i="54" s="1"/>
  <c r="I624" i="54" s="1"/>
  <c r="Z520" i="54"/>
  <c r="R520" i="54" s="1"/>
  <c r="K620" i="54" s="1"/>
  <c r="X519" i="54"/>
  <c r="P519" i="54" s="1"/>
  <c r="I619" i="54" s="1"/>
  <c r="Z695" i="54"/>
  <c r="R695" i="54" s="1"/>
  <c r="K795" i="54" s="1"/>
  <c r="Z688" i="54"/>
  <c r="R688" i="54" s="1"/>
  <c r="K788" i="54" s="1"/>
  <c r="Z683" i="54"/>
  <c r="R683" i="54" s="1"/>
  <c r="K783" i="54" s="1"/>
  <c r="Z675" i="54"/>
  <c r="R675" i="54" s="1"/>
  <c r="K775" i="54" s="1"/>
  <c r="Z653" i="54"/>
  <c r="R653" i="54" s="1"/>
  <c r="K753" i="54" s="1"/>
  <c r="Z644" i="54"/>
  <c r="R644" i="54" s="1"/>
  <c r="K744" i="54" s="1"/>
  <c r="Z614" i="54"/>
  <c r="R614" i="54" s="1"/>
  <c r="K714" i="54" s="1"/>
  <c r="Z612" i="54"/>
  <c r="R612" i="54" s="1"/>
  <c r="K712" i="54" s="1"/>
  <c r="Y782" i="54"/>
  <c r="Q782" i="54" s="1"/>
  <c r="Y762" i="54"/>
  <c r="Q762" i="54" s="1"/>
  <c r="Y606" i="54"/>
  <c r="Q606" i="54" s="1"/>
  <c r="J706" i="54" s="1"/>
  <c r="Y616" i="54"/>
  <c r="Q616" i="54" s="1"/>
  <c r="J716" i="54" s="1"/>
  <c r="Y629" i="54"/>
  <c r="Q629" i="54" s="1"/>
  <c r="J729" i="54" s="1"/>
  <c r="Y634" i="54"/>
  <c r="Q634" i="54" s="1"/>
  <c r="J734" i="54" s="1"/>
  <c r="Y644" i="54"/>
  <c r="Q644" i="54" s="1"/>
  <c r="J744" i="54" s="1"/>
  <c r="Y646" i="54"/>
  <c r="Q646" i="54" s="1"/>
  <c r="J746" i="54" s="1"/>
  <c r="Y649" i="54"/>
  <c r="Q649" i="54" s="1"/>
  <c r="J749" i="54" s="1"/>
  <c r="Y654" i="54"/>
  <c r="Q654" i="54" s="1"/>
  <c r="J754" i="54" s="1"/>
  <c r="Y660" i="54"/>
  <c r="Q660" i="54" s="1"/>
  <c r="J760" i="54" s="1"/>
  <c r="Y662" i="54"/>
  <c r="Q662" i="54" s="1"/>
  <c r="J762" i="54" s="1"/>
  <c r="Y684" i="54"/>
  <c r="Q684" i="54" s="1"/>
  <c r="J784" i="54" s="1"/>
  <c r="Y687" i="54"/>
  <c r="Q687" i="54" s="1"/>
  <c r="J787" i="54" s="1"/>
  <c r="Y690" i="54"/>
  <c r="Q690" i="54" s="1"/>
  <c r="J790" i="54" s="1"/>
  <c r="Y693" i="54"/>
  <c r="Q693" i="54" s="1"/>
  <c r="J793" i="54" s="1"/>
  <c r="Z647" i="54"/>
  <c r="R647" i="54" s="1"/>
  <c r="K747" i="54" s="1"/>
  <c r="Z606" i="54"/>
  <c r="R606" i="54" s="1"/>
  <c r="K706" i="54" s="1"/>
  <c r="Y802" i="54"/>
  <c r="Q802" i="54" s="1"/>
  <c r="Y754" i="54"/>
  <c r="Q754" i="54" s="1"/>
  <c r="Y730" i="54"/>
  <c r="Q730" i="54" s="1"/>
  <c r="X505" i="54"/>
  <c r="P505" i="54" s="1"/>
  <c r="I605" i="54" s="1"/>
  <c r="X513" i="54"/>
  <c r="P513" i="54" s="1"/>
  <c r="I613" i="54" s="1"/>
  <c r="X521" i="54"/>
  <c r="P521" i="54" s="1"/>
  <c r="I621" i="54" s="1"/>
  <c r="X529" i="54"/>
  <c r="P529" i="54" s="1"/>
  <c r="I629" i="54" s="1"/>
  <c r="U510" i="54"/>
  <c r="M510" i="54" s="1"/>
  <c r="F610" i="54" s="1"/>
  <c r="U518" i="54"/>
  <c r="M518" i="54" s="1"/>
  <c r="F618" i="54" s="1"/>
  <c r="U526" i="54"/>
  <c r="M526" i="54" s="1"/>
  <c r="F626" i="54" s="1"/>
  <c r="U534" i="54"/>
  <c r="M534" i="54" s="1"/>
  <c r="F634" i="54" s="1"/>
  <c r="Y710" i="54"/>
  <c r="Q710" i="54" s="1"/>
  <c r="Y746" i="54"/>
  <c r="Q746" i="54" s="1"/>
  <c r="Y766" i="54"/>
  <c r="Q766" i="54" s="1"/>
  <c r="Y794" i="54"/>
  <c r="Q794" i="54" s="1"/>
  <c r="Z613" i="54"/>
  <c r="R613" i="54" s="1"/>
  <c r="K713" i="54" s="1"/>
  <c r="Z609" i="54"/>
  <c r="R609" i="54" s="1"/>
  <c r="K709" i="54" s="1"/>
  <c r="Z619" i="54"/>
  <c r="R619" i="54" s="1"/>
  <c r="K719" i="54" s="1"/>
  <c r="Z624" i="54"/>
  <c r="R624" i="54" s="1"/>
  <c r="K724" i="54" s="1"/>
  <c r="Z627" i="54"/>
  <c r="R627" i="54" s="1"/>
  <c r="K727" i="54" s="1"/>
  <c r="Z639" i="54"/>
  <c r="R639" i="54" s="1"/>
  <c r="K739" i="54" s="1"/>
  <c r="Z652" i="54"/>
  <c r="R652" i="54" s="1"/>
  <c r="K752" i="54" s="1"/>
  <c r="Z665" i="54"/>
  <c r="R665" i="54" s="1"/>
  <c r="K765" i="54" s="1"/>
  <c r="Z668" i="54"/>
  <c r="R668" i="54" s="1"/>
  <c r="K768" i="54" s="1"/>
  <c r="Z670" i="54"/>
  <c r="R670" i="54" s="1"/>
  <c r="K770" i="54" s="1"/>
  <c r="Z673" i="54"/>
  <c r="R673" i="54" s="1"/>
  <c r="K773" i="54" s="1"/>
  <c r="Z696" i="54"/>
  <c r="R696" i="54" s="1"/>
  <c r="K796" i="54" s="1"/>
  <c r="Z699" i="54"/>
  <c r="R699" i="54" s="1"/>
  <c r="K799" i="54" s="1"/>
  <c r="Z702" i="54"/>
  <c r="R702" i="54" s="1"/>
  <c r="K802" i="54" s="1"/>
  <c r="Z507" i="54"/>
  <c r="R507" i="54" s="1"/>
  <c r="K607" i="54" s="1"/>
  <c r="Z515" i="54"/>
  <c r="R515" i="54" s="1"/>
  <c r="K615" i="54" s="1"/>
  <c r="Z523" i="54"/>
  <c r="R523" i="54" s="1"/>
  <c r="K623" i="54" s="1"/>
  <c r="Z531" i="54"/>
  <c r="R531" i="54" s="1"/>
  <c r="K631" i="54" s="1"/>
  <c r="W647" i="54"/>
  <c r="O647" i="54" s="1"/>
  <c r="H747" i="54" s="1"/>
  <c r="W655" i="54"/>
  <c r="O655" i="54" s="1"/>
  <c r="H755" i="54" s="1"/>
  <c r="W663" i="54"/>
  <c r="O663" i="54" s="1"/>
  <c r="H763" i="54" s="1"/>
  <c r="W656" i="54"/>
  <c r="O656" i="54" s="1"/>
  <c r="H756" i="54" s="1"/>
  <c r="W661" i="54"/>
  <c r="O661" i="54" s="1"/>
  <c r="H761" i="54" s="1"/>
  <c r="W666" i="54"/>
  <c r="O666" i="54" s="1"/>
  <c r="H766" i="54" s="1"/>
  <c r="W606" i="54"/>
  <c r="O606" i="54" s="1"/>
  <c r="H706" i="54" s="1"/>
  <c r="W611" i="54"/>
  <c r="O611" i="54" s="1"/>
  <c r="H711" i="54" s="1"/>
  <c r="W616" i="54"/>
  <c r="O616" i="54" s="1"/>
  <c r="H716" i="54" s="1"/>
  <c r="W678" i="54"/>
  <c r="O678" i="54" s="1"/>
  <c r="H778" i="54" s="1"/>
  <c r="W686" i="54"/>
  <c r="O686" i="54" s="1"/>
  <c r="H786" i="54" s="1"/>
  <c r="W694" i="54"/>
  <c r="O694" i="54" s="1"/>
  <c r="H794" i="54" s="1"/>
  <c r="W629" i="54"/>
  <c r="O629" i="54" s="1"/>
  <c r="H729" i="54" s="1"/>
  <c r="W634" i="54"/>
  <c r="O634" i="54" s="1"/>
  <c r="H734" i="54" s="1"/>
  <c r="W644" i="54"/>
  <c r="O644" i="54" s="1"/>
  <c r="H744" i="54" s="1"/>
  <c r="W638" i="54"/>
  <c r="O638" i="54" s="1"/>
  <c r="H738" i="54" s="1"/>
  <c r="W643" i="54"/>
  <c r="O643" i="54" s="1"/>
  <c r="H743" i="54" s="1"/>
  <c r="W648" i="54"/>
  <c r="O648" i="54" s="1"/>
  <c r="H748" i="54" s="1"/>
  <c r="W690" i="54"/>
  <c r="O690" i="54" s="1"/>
  <c r="H790" i="54" s="1"/>
  <c r="W698" i="54"/>
  <c r="O698" i="54" s="1"/>
  <c r="H798" i="54" s="1"/>
  <c r="W701" i="54"/>
  <c r="O701" i="54" s="1"/>
  <c r="H801" i="54" s="1"/>
  <c r="W677" i="54"/>
  <c r="O677" i="54" s="1"/>
  <c r="H777" i="54" s="1"/>
  <c r="W673" i="54"/>
  <c r="O673" i="54" s="1"/>
  <c r="H773" i="54" s="1"/>
  <c r="W657" i="54"/>
  <c r="O657" i="54" s="1"/>
  <c r="H757" i="54" s="1"/>
  <c r="U789" i="54"/>
  <c r="M789" i="54" s="1"/>
  <c r="U731" i="54"/>
  <c r="M731" i="54" s="1"/>
  <c r="U707" i="54"/>
  <c r="M707" i="54" s="1"/>
  <c r="X702" i="54"/>
  <c r="P702" i="54" s="1"/>
  <c r="I802" i="54" s="1"/>
  <c r="X698" i="54"/>
  <c r="P698" i="54" s="1"/>
  <c r="I798" i="54" s="1"/>
  <c r="X694" i="54"/>
  <c r="P694" i="54" s="1"/>
  <c r="I794" i="54" s="1"/>
  <c r="X690" i="54"/>
  <c r="P690" i="54" s="1"/>
  <c r="I790" i="54" s="1"/>
  <c r="X686" i="54"/>
  <c r="P686" i="54" s="1"/>
  <c r="I786" i="54" s="1"/>
  <c r="X682" i="54"/>
  <c r="P682" i="54" s="1"/>
  <c r="I782" i="54" s="1"/>
  <c r="X678" i="54"/>
  <c r="P678" i="54" s="1"/>
  <c r="I778" i="54" s="1"/>
  <c r="X674" i="54"/>
  <c r="P674" i="54" s="1"/>
  <c r="I774" i="54" s="1"/>
  <c r="X670" i="54"/>
  <c r="P670" i="54" s="1"/>
  <c r="I770" i="54" s="1"/>
  <c r="X667" i="54"/>
  <c r="P667" i="54" s="1"/>
  <c r="I767" i="54" s="1"/>
  <c r="X658" i="54"/>
  <c r="P658" i="54" s="1"/>
  <c r="I758" i="54" s="1"/>
  <c r="X625" i="54"/>
  <c r="P625" i="54" s="1"/>
  <c r="I725" i="54" s="1"/>
  <c r="W610" i="54"/>
  <c r="O610" i="54" s="1"/>
  <c r="H710" i="54" s="1"/>
  <c r="U788" i="54"/>
  <c r="M788" i="54" s="1"/>
  <c r="U764" i="54"/>
  <c r="M764" i="54" s="1"/>
  <c r="U742" i="54"/>
  <c r="M742" i="54" s="1"/>
  <c r="W608" i="54"/>
  <c r="O608" i="54" s="1"/>
  <c r="H708" i="54" s="1"/>
  <c r="W605" i="54"/>
  <c r="O605" i="54" s="1"/>
  <c r="H705" i="54" s="1"/>
  <c r="U777" i="54"/>
  <c r="M777" i="54" s="1"/>
  <c r="X608" i="54"/>
  <c r="P608" i="54" s="1"/>
  <c r="I708" i="54" s="1"/>
  <c r="X616" i="54"/>
  <c r="P616" i="54" s="1"/>
  <c r="I716" i="54" s="1"/>
  <c r="X624" i="54"/>
  <c r="P624" i="54" s="1"/>
  <c r="I724" i="54" s="1"/>
  <c r="X632" i="54"/>
  <c r="P632" i="54" s="1"/>
  <c r="I732" i="54" s="1"/>
  <c r="X640" i="54"/>
  <c r="P640" i="54" s="1"/>
  <c r="I740" i="54" s="1"/>
  <c r="X648" i="54"/>
  <c r="P648" i="54" s="1"/>
  <c r="I748" i="54" s="1"/>
  <c r="X656" i="54"/>
  <c r="P656" i="54" s="1"/>
  <c r="I756" i="54" s="1"/>
  <c r="X664" i="54"/>
  <c r="P664" i="54" s="1"/>
  <c r="I764" i="54" s="1"/>
  <c r="X607" i="54"/>
  <c r="P607" i="54" s="1"/>
  <c r="I707" i="54" s="1"/>
  <c r="X617" i="54"/>
  <c r="P617" i="54" s="1"/>
  <c r="I717" i="54" s="1"/>
  <c r="X622" i="54"/>
  <c r="P622" i="54" s="1"/>
  <c r="I722" i="54" s="1"/>
  <c r="X627" i="54"/>
  <c r="P627" i="54" s="1"/>
  <c r="I727" i="54" s="1"/>
  <c r="X637" i="54"/>
  <c r="P637" i="54" s="1"/>
  <c r="I737" i="54" s="1"/>
  <c r="X642" i="54"/>
  <c r="P642" i="54" s="1"/>
  <c r="I742" i="54" s="1"/>
  <c r="X652" i="54"/>
  <c r="P652" i="54" s="1"/>
  <c r="I752" i="54" s="1"/>
  <c r="X672" i="54"/>
  <c r="P672" i="54" s="1"/>
  <c r="I772" i="54" s="1"/>
  <c r="X680" i="54"/>
  <c r="P680" i="54" s="1"/>
  <c r="I780" i="54" s="1"/>
  <c r="X688" i="54"/>
  <c r="P688" i="54" s="1"/>
  <c r="I788" i="54" s="1"/>
  <c r="X696" i="54"/>
  <c r="P696" i="54" s="1"/>
  <c r="I796" i="54" s="1"/>
  <c r="X612" i="54"/>
  <c r="P612" i="54" s="1"/>
  <c r="I712" i="54" s="1"/>
  <c r="X631" i="54"/>
  <c r="P631" i="54" s="1"/>
  <c r="I731" i="54" s="1"/>
  <c r="X641" i="54"/>
  <c r="P641" i="54" s="1"/>
  <c r="I741" i="54" s="1"/>
  <c r="X646" i="54"/>
  <c r="P646" i="54" s="1"/>
  <c r="I746" i="54" s="1"/>
  <c r="X651" i="54"/>
  <c r="P651" i="54" s="1"/>
  <c r="I751" i="54" s="1"/>
  <c r="X661" i="54"/>
  <c r="P661" i="54" s="1"/>
  <c r="I761" i="54" s="1"/>
  <c r="X666" i="54"/>
  <c r="P666" i="54" s="1"/>
  <c r="I766" i="54" s="1"/>
  <c r="X671" i="54"/>
  <c r="P671" i="54" s="1"/>
  <c r="I771" i="54" s="1"/>
  <c r="X679" i="54"/>
  <c r="P679" i="54" s="1"/>
  <c r="I779" i="54" s="1"/>
  <c r="X687" i="54"/>
  <c r="P687" i="54" s="1"/>
  <c r="I787" i="54" s="1"/>
  <c r="X695" i="54"/>
  <c r="P695" i="54" s="1"/>
  <c r="I795" i="54" s="1"/>
  <c r="X703" i="54"/>
  <c r="P703" i="54" s="1"/>
  <c r="I803" i="54" s="1"/>
  <c r="X605" i="54"/>
  <c r="P605" i="54" s="1"/>
  <c r="I705" i="54" s="1"/>
  <c r="X610" i="54"/>
  <c r="P610" i="54" s="1"/>
  <c r="I710" i="54" s="1"/>
  <c r="X620" i="54"/>
  <c r="P620" i="54" s="1"/>
  <c r="I720" i="54" s="1"/>
  <c r="X639" i="54"/>
  <c r="P639" i="54" s="1"/>
  <c r="I739" i="54" s="1"/>
  <c r="X649" i="54"/>
  <c r="P649" i="54" s="1"/>
  <c r="I749" i="54" s="1"/>
  <c r="X654" i="54"/>
  <c r="P654" i="54" s="1"/>
  <c r="I754" i="54" s="1"/>
  <c r="X659" i="54"/>
  <c r="P659" i="54" s="1"/>
  <c r="I759" i="54" s="1"/>
  <c r="X669" i="54"/>
  <c r="P669" i="54" s="1"/>
  <c r="I769" i="54" s="1"/>
  <c r="X676" i="54"/>
  <c r="P676" i="54" s="1"/>
  <c r="I776" i="54" s="1"/>
  <c r="X684" i="54"/>
  <c r="P684" i="54" s="1"/>
  <c r="I784" i="54" s="1"/>
  <c r="X692" i="54"/>
  <c r="P692" i="54" s="1"/>
  <c r="I792" i="54" s="1"/>
  <c r="X700" i="54"/>
  <c r="P700" i="54" s="1"/>
  <c r="I800" i="54" s="1"/>
  <c r="X609" i="54"/>
  <c r="P609" i="54" s="1"/>
  <c r="I709" i="54" s="1"/>
  <c r="X614" i="54"/>
  <c r="P614" i="54" s="1"/>
  <c r="I714" i="54" s="1"/>
  <c r="X619" i="54"/>
  <c r="P619" i="54" s="1"/>
  <c r="I719" i="54" s="1"/>
  <c r="X629" i="54"/>
  <c r="P629" i="54" s="1"/>
  <c r="I729" i="54" s="1"/>
  <c r="X634" i="54"/>
  <c r="P634" i="54" s="1"/>
  <c r="I734" i="54" s="1"/>
  <c r="X644" i="54"/>
  <c r="P644" i="54" s="1"/>
  <c r="I744" i="54" s="1"/>
  <c r="X663" i="54"/>
  <c r="P663" i="54" s="1"/>
  <c r="I763" i="54" s="1"/>
  <c r="X675" i="54"/>
  <c r="P675" i="54" s="1"/>
  <c r="I775" i="54" s="1"/>
  <c r="X683" i="54"/>
  <c r="P683" i="54" s="1"/>
  <c r="I783" i="54" s="1"/>
  <c r="X691" i="54"/>
  <c r="P691" i="54" s="1"/>
  <c r="I791" i="54" s="1"/>
  <c r="X699" i="54"/>
  <c r="P699" i="54" s="1"/>
  <c r="I799" i="54" s="1"/>
  <c r="U705" i="54"/>
  <c r="M705" i="54" s="1"/>
  <c r="U710" i="54"/>
  <c r="M710" i="54" s="1"/>
  <c r="U724" i="54"/>
  <c r="M724" i="54" s="1"/>
  <c r="U727" i="54"/>
  <c r="M727" i="54" s="1"/>
  <c r="U738" i="54"/>
  <c r="M738" i="54" s="1"/>
  <c r="U743" i="54"/>
  <c r="M743" i="54" s="1"/>
  <c r="U746" i="54"/>
  <c r="M746" i="54" s="1"/>
  <c r="U751" i="54"/>
  <c r="M751" i="54" s="1"/>
  <c r="U754" i="54"/>
  <c r="M754" i="54" s="1"/>
  <c r="U759" i="54"/>
  <c r="M759" i="54" s="1"/>
  <c r="U706" i="54"/>
  <c r="M706" i="54" s="1"/>
  <c r="U712" i="54"/>
  <c r="M712" i="54" s="1"/>
  <c r="U719" i="54"/>
  <c r="M719" i="54" s="1"/>
  <c r="U726" i="54"/>
  <c r="M726" i="54" s="1"/>
  <c r="U744" i="54"/>
  <c r="M744" i="54" s="1"/>
  <c r="U747" i="54"/>
  <c r="M747" i="54" s="1"/>
  <c r="U767" i="54"/>
  <c r="M767" i="54" s="1"/>
  <c r="U782" i="54"/>
  <c r="M782" i="54" s="1"/>
  <c r="U796" i="54"/>
  <c r="M796" i="54" s="1"/>
  <c r="U798" i="54"/>
  <c r="M798" i="54" s="1"/>
  <c r="U704" i="54"/>
  <c r="M704" i="54" s="1"/>
  <c r="U716" i="54"/>
  <c r="M716" i="54" s="1"/>
  <c r="U770" i="54"/>
  <c r="M770" i="54" s="1"/>
  <c r="U775" i="54"/>
  <c r="M775" i="54" s="1"/>
  <c r="U780" i="54"/>
  <c r="M780" i="54" s="1"/>
  <c r="U785" i="54"/>
  <c r="M785" i="54" s="1"/>
  <c r="U787" i="54"/>
  <c r="M787" i="54" s="1"/>
  <c r="U792" i="54"/>
  <c r="M792" i="54" s="1"/>
  <c r="U763" i="54"/>
  <c r="M763" i="54" s="1"/>
  <c r="U771" i="54"/>
  <c r="M771" i="54" s="1"/>
  <c r="U776" i="54"/>
  <c r="M776" i="54" s="1"/>
  <c r="U781" i="54"/>
  <c r="M781" i="54" s="1"/>
  <c r="U783" i="54"/>
  <c r="M783" i="54" s="1"/>
  <c r="U797" i="54"/>
  <c r="M797" i="54" s="1"/>
  <c r="U718" i="54"/>
  <c r="M718" i="54" s="1"/>
  <c r="U734" i="54"/>
  <c r="M734" i="54" s="1"/>
  <c r="U752" i="54"/>
  <c r="M752" i="54" s="1"/>
  <c r="U755" i="54"/>
  <c r="M755" i="54" s="1"/>
  <c r="U761" i="54"/>
  <c r="M761" i="54" s="1"/>
  <c r="U769" i="54"/>
  <c r="M769" i="54" s="1"/>
  <c r="U795" i="54"/>
  <c r="M795" i="54" s="1"/>
  <c r="W662" i="54"/>
  <c r="O662" i="54" s="1"/>
  <c r="H762" i="54" s="1"/>
  <c r="X635" i="54"/>
  <c r="P635" i="54" s="1"/>
  <c r="I735" i="54" s="1"/>
  <c r="W632" i="54"/>
  <c r="O632" i="54" s="1"/>
  <c r="H732" i="54" s="1"/>
  <c r="X623" i="54"/>
  <c r="P623" i="54" s="1"/>
  <c r="I723" i="54" s="1"/>
  <c r="U750" i="54"/>
  <c r="M750" i="54" s="1"/>
  <c r="U728" i="54"/>
  <c r="M728" i="54" s="1"/>
  <c r="W652" i="54"/>
  <c r="O652" i="54" s="1"/>
  <c r="H752" i="54" s="1"/>
  <c r="W637" i="54"/>
  <c r="O637" i="54" s="1"/>
  <c r="H737" i="54" s="1"/>
  <c r="W692" i="54"/>
  <c r="O692" i="54" s="1"/>
  <c r="H792" i="54" s="1"/>
  <c r="W688" i="54"/>
  <c r="O688" i="54" s="1"/>
  <c r="H788" i="54" s="1"/>
  <c r="W684" i="54"/>
  <c r="O684" i="54" s="1"/>
  <c r="H784" i="54" s="1"/>
  <c r="W650" i="54"/>
  <c r="O650" i="54" s="1"/>
  <c r="H750" i="54" s="1"/>
  <c r="W635" i="54"/>
  <c r="O635" i="54" s="1"/>
  <c r="H735" i="54" s="1"/>
  <c r="W617" i="54"/>
  <c r="O617" i="54" s="1"/>
  <c r="H717" i="54" s="1"/>
  <c r="U801" i="54"/>
  <c r="M801" i="54" s="1"/>
  <c r="U790" i="54"/>
  <c r="M790" i="54" s="1"/>
  <c r="U722" i="54"/>
  <c r="M722" i="54" s="1"/>
  <c r="R10" i="53"/>
  <c r="X721" i="54" s="1"/>
  <c r="P721" i="54" s="1"/>
  <c r="Z664" i="54"/>
  <c r="R664" i="54" s="1"/>
  <c r="K764" i="54" s="1"/>
  <c r="Z660" i="54"/>
  <c r="R660" i="54" s="1"/>
  <c r="K760" i="54" s="1"/>
  <c r="Z645" i="54"/>
  <c r="R645" i="54" s="1"/>
  <c r="K745" i="54" s="1"/>
  <c r="Z635" i="54"/>
  <c r="R635" i="54" s="1"/>
  <c r="K735" i="54" s="1"/>
  <c r="Z630" i="54"/>
  <c r="R630" i="54" s="1"/>
  <c r="K730" i="54" s="1"/>
  <c r="Z625" i="54"/>
  <c r="R625" i="54" s="1"/>
  <c r="K725" i="54" s="1"/>
  <c r="Z615" i="54"/>
  <c r="R615" i="54" s="1"/>
  <c r="K715" i="54" s="1"/>
  <c r="Y704" i="54"/>
  <c r="Q704" i="54" s="1"/>
  <c r="Y706" i="54"/>
  <c r="Q706" i="54" s="1"/>
  <c r="Y774" i="54"/>
  <c r="Q774" i="54" s="1"/>
  <c r="Z704" i="54"/>
  <c r="R704" i="54" s="1"/>
  <c r="Z792" i="54"/>
  <c r="R792" i="54" s="1"/>
  <c r="V630" i="54"/>
  <c r="N630" i="54" s="1"/>
  <c r="G730" i="54" s="1"/>
  <c r="V638" i="54"/>
  <c r="N638" i="54" s="1"/>
  <c r="G738" i="54" s="1"/>
  <c r="V646" i="54"/>
  <c r="N646" i="54" s="1"/>
  <c r="G746" i="54" s="1"/>
  <c r="Z632" i="54"/>
  <c r="R632" i="54" s="1"/>
  <c r="K732" i="54" s="1"/>
  <c r="Z628" i="54"/>
  <c r="R628" i="54" s="1"/>
  <c r="K728" i="54" s="1"/>
  <c r="U605" i="54"/>
  <c r="M605" i="54" s="1"/>
  <c r="F705" i="54" s="1"/>
  <c r="U613" i="54"/>
  <c r="M613" i="54" s="1"/>
  <c r="F713" i="54" s="1"/>
  <c r="U621" i="54"/>
  <c r="M621" i="54" s="1"/>
  <c r="F721" i="54" s="1"/>
  <c r="U629" i="54"/>
  <c r="M629" i="54" s="1"/>
  <c r="F729" i="54" s="1"/>
  <c r="U637" i="54"/>
  <c r="M637" i="54" s="1"/>
  <c r="F737" i="54" s="1"/>
  <c r="U645" i="54"/>
  <c r="M645" i="54" s="1"/>
  <c r="F745" i="54" s="1"/>
  <c r="U653" i="54"/>
  <c r="M653" i="54" s="1"/>
  <c r="F753" i="54" s="1"/>
  <c r="U661" i="54"/>
  <c r="M661" i="54" s="1"/>
  <c r="F761" i="54" s="1"/>
  <c r="U669" i="54"/>
  <c r="M669" i="54" s="1"/>
  <c r="F769" i="54" s="1"/>
  <c r="Z776" i="54"/>
  <c r="R776" i="54" s="1"/>
  <c r="Z772" i="54"/>
  <c r="R772" i="54" s="1"/>
  <c r="Z789" i="54"/>
  <c r="R789" i="54" s="1"/>
  <c r="Z791" i="54"/>
  <c r="R791" i="54" s="1"/>
  <c r="Z610" i="54"/>
  <c r="R610" i="54" s="1"/>
  <c r="K710" i="54" s="1"/>
  <c r="Z618" i="54"/>
  <c r="R618" i="54" s="1"/>
  <c r="K718" i="54" s="1"/>
  <c r="Z626" i="54"/>
  <c r="R626" i="54" s="1"/>
  <c r="K726" i="54" s="1"/>
  <c r="Z634" i="54"/>
  <c r="R634" i="54" s="1"/>
  <c r="K734" i="54" s="1"/>
  <c r="Z642" i="54"/>
  <c r="R642" i="54" s="1"/>
  <c r="K742" i="54" s="1"/>
  <c r="Z650" i="54"/>
  <c r="R650" i="54" s="1"/>
  <c r="K750" i="54" s="1"/>
  <c r="Z658" i="54"/>
  <c r="R658" i="54" s="1"/>
  <c r="K758" i="54" s="1"/>
  <c r="Z666" i="54"/>
  <c r="R666" i="54" s="1"/>
  <c r="K766" i="54" s="1"/>
  <c r="Z803" i="54"/>
  <c r="R803" i="54" s="1"/>
  <c r="Z801" i="54"/>
  <c r="R801" i="54" s="1"/>
  <c r="Z788" i="54"/>
  <c r="R788" i="54" s="1"/>
  <c r="Z784" i="54"/>
  <c r="R784" i="54" s="1"/>
  <c r="Z780" i="54"/>
  <c r="R780" i="54" s="1"/>
  <c r="Z706" i="54"/>
  <c r="R706" i="54" s="1"/>
  <c r="Z710" i="54"/>
  <c r="R710" i="54" s="1"/>
  <c r="Z714" i="54"/>
  <c r="R714" i="54" s="1"/>
  <c r="Z718" i="54"/>
  <c r="R718" i="54" s="1"/>
  <c r="Z722" i="54"/>
  <c r="R722" i="54" s="1"/>
  <c r="Z726" i="54"/>
  <c r="R726" i="54" s="1"/>
  <c r="Z730" i="54"/>
  <c r="R730" i="54" s="1"/>
  <c r="Z734" i="54"/>
  <c r="R734" i="54" s="1"/>
  <c r="Z738" i="54"/>
  <c r="R738" i="54" s="1"/>
  <c r="Z742" i="54"/>
  <c r="R742" i="54" s="1"/>
  <c r="Z746" i="54"/>
  <c r="R746" i="54" s="1"/>
  <c r="Z750" i="54"/>
  <c r="R750" i="54" s="1"/>
  <c r="Z754" i="54"/>
  <c r="R754" i="54" s="1"/>
  <c r="Z758" i="54"/>
  <c r="R758" i="54" s="1"/>
  <c r="Z762" i="54"/>
  <c r="R762" i="54" s="1"/>
  <c r="Z766" i="54"/>
  <c r="R766" i="54" s="1"/>
  <c r="Z770" i="54"/>
  <c r="R770" i="54" s="1"/>
  <c r="Z774" i="54"/>
  <c r="R774" i="54" s="1"/>
  <c r="Z778" i="54"/>
  <c r="R778" i="54" s="1"/>
  <c r="Z782" i="54"/>
  <c r="R782" i="54" s="1"/>
  <c r="Z786" i="54"/>
  <c r="R786" i="54" s="1"/>
  <c r="Z790" i="54"/>
  <c r="R790" i="54" s="1"/>
  <c r="Z794" i="54"/>
  <c r="R794" i="54" s="1"/>
  <c r="Z798" i="54"/>
  <c r="R798" i="54" s="1"/>
  <c r="Z802" i="54"/>
  <c r="R802" i="54" s="1"/>
  <c r="Z705" i="54"/>
  <c r="R705" i="54" s="1"/>
  <c r="Z709" i="54"/>
  <c r="R709" i="54" s="1"/>
  <c r="Z713" i="54"/>
  <c r="R713" i="54" s="1"/>
  <c r="Z717" i="54"/>
  <c r="R717" i="54" s="1"/>
  <c r="Z721" i="54"/>
  <c r="R721" i="54" s="1"/>
  <c r="Z725" i="54"/>
  <c r="R725" i="54" s="1"/>
  <c r="Z729" i="54"/>
  <c r="R729" i="54" s="1"/>
  <c r="Z737" i="54"/>
  <c r="R737" i="54" s="1"/>
  <c r="Z745" i="54"/>
  <c r="R745" i="54" s="1"/>
  <c r="Z753" i="54"/>
  <c r="R753" i="54" s="1"/>
  <c r="Z761" i="54"/>
  <c r="R761" i="54" s="1"/>
  <c r="Z769" i="54"/>
  <c r="R769" i="54" s="1"/>
  <c r="Z733" i="54"/>
  <c r="R733" i="54" s="1"/>
  <c r="Z741" i="54"/>
  <c r="R741" i="54" s="1"/>
  <c r="Z749" i="54"/>
  <c r="R749" i="54" s="1"/>
  <c r="Z757" i="54"/>
  <c r="R757" i="54" s="1"/>
  <c r="Z765" i="54"/>
  <c r="R765" i="54" s="1"/>
  <c r="Z773" i="54"/>
  <c r="R773" i="54" s="1"/>
  <c r="Z708" i="54"/>
  <c r="R708" i="54" s="1"/>
  <c r="Z712" i="54"/>
  <c r="R712" i="54" s="1"/>
  <c r="Z716" i="54"/>
  <c r="R716" i="54" s="1"/>
  <c r="Z720" i="54"/>
  <c r="R720" i="54" s="1"/>
  <c r="Z724" i="54"/>
  <c r="R724" i="54" s="1"/>
  <c r="Z728" i="54"/>
  <c r="R728" i="54" s="1"/>
  <c r="Z732" i="54"/>
  <c r="R732" i="54" s="1"/>
  <c r="Z736" i="54"/>
  <c r="R736" i="54" s="1"/>
  <c r="Z740" i="54"/>
  <c r="R740" i="54" s="1"/>
  <c r="Z744" i="54"/>
  <c r="R744" i="54" s="1"/>
  <c r="Z748" i="54"/>
  <c r="R748" i="54" s="1"/>
  <c r="Z752" i="54"/>
  <c r="R752" i="54" s="1"/>
  <c r="Z756" i="54"/>
  <c r="R756" i="54" s="1"/>
  <c r="Z760" i="54"/>
  <c r="R760" i="54" s="1"/>
  <c r="Z764" i="54"/>
  <c r="R764" i="54" s="1"/>
  <c r="Z768" i="54"/>
  <c r="R768" i="54" s="1"/>
  <c r="Z707" i="54"/>
  <c r="R707" i="54" s="1"/>
  <c r="Z711" i="54"/>
  <c r="R711" i="54" s="1"/>
  <c r="Z715" i="54"/>
  <c r="R715" i="54" s="1"/>
  <c r="Z719" i="54"/>
  <c r="R719" i="54" s="1"/>
  <c r="Z723" i="54"/>
  <c r="R723" i="54" s="1"/>
  <c r="Z727" i="54"/>
  <c r="R727" i="54" s="1"/>
  <c r="Z731" i="54"/>
  <c r="R731" i="54" s="1"/>
  <c r="Z735" i="54"/>
  <c r="R735" i="54" s="1"/>
  <c r="Z739" i="54"/>
  <c r="R739" i="54" s="1"/>
  <c r="Z743" i="54"/>
  <c r="R743" i="54" s="1"/>
  <c r="Z747" i="54"/>
  <c r="R747" i="54" s="1"/>
  <c r="Z751" i="54"/>
  <c r="R751" i="54" s="1"/>
  <c r="Z755" i="54"/>
  <c r="R755" i="54" s="1"/>
  <c r="Z759" i="54"/>
  <c r="R759" i="54" s="1"/>
  <c r="Z763" i="54"/>
  <c r="R763" i="54" s="1"/>
  <c r="Z767" i="54"/>
  <c r="R767" i="54" s="1"/>
  <c r="Z771" i="54"/>
  <c r="R771" i="54" s="1"/>
  <c r="Z775" i="54"/>
  <c r="R775" i="54" s="1"/>
  <c r="Z779" i="54"/>
  <c r="R779" i="54" s="1"/>
  <c r="Z783" i="54"/>
  <c r="R783" i="54" s="1"/>
  <c r="Z787" i="54"/>
  <c r="R787" i="54" s="1"/>
  <c r="Y803" i="54"/>
  <c r="Q803" i="54" s="1"/>
  <c r="Y799" i="54"/>
  <c r="Q799" i="54" s="1"/>
  <c r="Y795" i="54"/>
  <c r="Q795" i="54" s="1"/>
  <c r="Y791" i="54"/>
  <c r="Q791" i="54" s="1"/>
  <c r="Y787" i="54"/>
  <c r="Q787" i="54" s="1"/>
  <c r="Y783" i="54"/>
  <c r="Q783" i="54" s="1"/>
  <c r="Y779" i="54"/>
  <c r="Q779" i="54" s="1"/>
  <c r="Y775" i="54"/>
  <c r="Q775" i="54" s="1"/>
  <c r="Y771" i="54"/>
  <c r="Q771" i="54" s="1"/>
  <c r="Y767" i="54"/>
  <c r="Q767" i="54" s="1"/>
  <c r="Y763" i="54"/>
  <c r="Q763" i="54" s="1"/>
  <c r="Y759" i="54"/>
  <c r="Q759" i="54" s="1"/>
  <c r="U757" i="54"/>
  <c r="M757" i="54" s="1"/>
  <c r="Y755" i="54"/>
  <c r="Q755" i="54" s="1"/>
  <c r="U753" i="54"/>
  <c r="M753" i="54" s="1"/>
  <c r="Y751" i="54"/>
  <c r="Q751" i="54" s="1"/>
  <c r="U749" i="54"/>
  <c r="M749" i="54" s="1"/>
  <c r="Y747" i="54"/>
  <c r="Q747" i="54" s="1"/>
  <c r="U745" i="54"/>
  <c r="M745" i="54" s="1"/>
  <c r="Y743" i="54"/>
  <c r="Q743" i="54" s="1"/>
  <c r="U741" i="54"/>
  <c r="M741" i="54" s="1"/>
  <c r="Y739" i="54"/>
  <c r="Q739" i="54" s="1"/>
  <c r="U737" i="54"/>
  <c r="M737" i="54" s="1"/>
  <c r="Y735" i="54"/>
  <c r="Q735" i="54" s="1"/>
  <c r="U733" i="54"/>
  <c r="M733" i="54" s="1"/>
  <c r="Y731" i="54"/>
  <c r="Q731" i="54" s="1"/>
  <c r="U729" i="54"/>
  <c r="M729" i="54" s="1"/>
  <c r="Y727" i="54"/>
  <c r="Q727" i="54" s="1"/>
  <c r="U725" i="54"/>
  <c r="M725" i="54" s="1"/>
  <c r="Y723" i="54"/>
  <c r="Q723" i="54" s="1"/>
  <c r="U721" i="54"/>
  <c r="M721" i="54" s="1"/>
  <c r="Y719" i="54"/>
  <c r="Q719" i="54" s="1"/>
  <c r="U717" i="54"/>
  <c r="M717" i="54" s="1"/>
  <c r="Y715" i="54"/>
  <c r="Q715" i="54" s="1"/>
  <c r="U713" i="54"/>
  <c r="M713" i="54" s="1"/>
  <c r="Y711" i="54"/>
  <c r="Q711" i="54" s="1"/>
  <c r="U709" i="54"/>
  <c r="M709" i="54" s="1"/>
  <c r="Y707" i="54"/>
  <c r="Q707" i="54" s="1"/>
  <c r="Y800" i="54"/>
  <c r="Q800" i="54" s="1"/>
  <c r="Y796" i="54"/>
  <c r="Q796" i="54" s="1"/>
  <c r="Y792" i="54"/>
  <c r="Q792" i="54" s="1"/>
  <c r="Y788" i="54"/>
  <c r="Q788" i="54" s="1"/>
  <c r="Y784" i="54"/>
  <c r="Q784" i="54" s="1"/>
  <c r="Y780" i="54"/>
  <c r="Q780" i="54" s="1"/>
  <c r="Y776" i="54"/>
  <c r="Q776" i="54" s="1"/>
  <c r="Y772" i="54"/>
  <c r="Q772" i="54" s="1"/>
  <c r="Y768" i="54"/>
  <c r="Q768" i="54" s="1"/>
  <c r="Y764" i="54"/>
  <c r="Q764" i="54" s="1"/>
  <c r="Y760" i="54"/>
  <c r="Q760" i="54" s="1"/>
  <c r="Y756" i="54"/>
  <c r="Q756" i="54" s="1"/>
  <c r="Y752" i="54"/>
  <c r="Q752" i="54" s="1"/>
  <c r="Y748" i="54"/>
  <c r="Q748" i="54" s="1"/>
  <c r="Y744" i="54"/>
  <c r="Q744" i="54" s="1"/>
  <c r="Y740" i="54"/>
  <c r="Q740" i="54" s="1"/>
  <c r="Y736" i="54"/>
  <c r="Q736" i="54" s="1"/>
  <c r="Y732" i="54"/>
  <c r="Q732" i="54" s="1"/>
  <c r="Y728" i="54"/>
  <c r="Q728" i="54" s="1"/>
  <c r="Y724" i="54"/>
  <c r="Q724" i="54" s="1"/>
  <c r="Y720" i="54"/>
  <c r="Q720" i="54" s="1"/>
  <c r="Y716" i="54"/>
  <c r="Q716" i="54" s="1"/>
  <c r="Y712" i="54"/>
  <c r="Q712" i="54" s="1"/>
  <c r="Y708" i="54"/>
  <c r="Q708" i="54" s="1"/>
  <c r="Y801" i="54"/>
  <c r="Q801" i="54" s="1"/>
  <c r="Y797" i="54"/>
  <c r="Q797" i="54" s="1"/>
  <c r="Y793" i="54"/>
  <c r="Q793" i="54" s="1"/>
  <c r="Y789" i="54"/>
  <c r="Q789" i="54" s="1"/>
  <c r="Y785" i="54"/>
  <c r="Q785" i="54" s="1"/>
  <c r="Y781" i="54"/>
  <c r="Q781" i="54" s="1"/>
  <c r="Y777" i="54"/>
  <c r="Q777" i="54" s="1"/>
  <c r="Y773" i="54"/>
  <c r="Q773" i="54" s="1"/>
  <c r="Y769" i="54"/>
  <c r="Q769" i="54" s="1"/>
  <c r="Y765" i="54"/>
  <c r="Q765" i="54" s="1"/>
  <c r="Y761" i="54"/>
  <c r="Q761" i="54" s="1"/>
  <c r="Y757" i="54"/>
  <c r="Q757" i="54" s="1"/>
  <c r="Y753" i="54"/>
  <c r="Q753" i="54" s="1"/>
  <c r="Y749" i="54"/>
  <c r="Q749" i="54" s="1"/>
  <c r="Y745" i="54"/>
  <c r="Q745" i="54" s="1"/>
  <c r="Y741" i="54"/>
  <c r="Q741" i="54" s="1"/>
  <c r="Y737" i="54"/>
  <c r="Q737" i="54" s="1"/>
  <c r="Y733" i="54"/>
  <c r="Q733" i="54" s="1"/>
  <c r="Y729" i="54"/>
  <c r="Q729" i="54" s="1"/>
  <c r="Y725" i="54"/>
  <c r="Q725" i="54" s="1"/>
  <c r="Y721" i="54"/>
  <c r="Q721" i="54" s="1"/>
  <c r="Y717" i="54"/>
  <c r="Q717" i="54" s="1"/>
  <c r="Y713" i="54"/>
  <c r="Q713" i="54" s="1"/>
  <c r="Y709" i="54"/>
  <c r="Q709" i="54" s="1"/>
  <c r="Y705" i="54"/>
  <c r="Q705" i="54" s="1"/>
  <c r="X745" i="54"/>
  <c r="P745" i="54" s="1"/>
  <c r="X741" i="54"/>
  <c r="P741" i="54" s="1"/>
  <c r="X733" i="54"/>
  <c r="P733" i="54" s="1"/>
  <c r="X713" i="54"/>
  <c r="P713" i="54" s="1"/>
  <c r="H16" i="53"/>
  <c r="I16" i="53"/>
  <c r="H17" i="53"/>
  <c r="I17" i="53"/>
  <c r="H18" i="53"/>
  <c r="I18" i="53"/>
  <c r="H19" i="53"/>
  <c r="I19" i="53"/>
  <c r="H20" i="53"/>
  <c r="I20" i="53"/>
  <c r="H21" i="53"/>
  <c r="I21" i="53"/>
  <c r="H22" i="53"/>
  <c r="I22" i="53"/>
  <c r="G17" i="53"/>
  <c r="G18" i="53"/>
  <c r="G19" i="53"/>
  <c r="G20" i="53"/>
  <c r="G21" i="53"/>
  <c r="G22" i="53"/>
  <c r="G16" i="53"/>
  <c r="AE3" i="17"/>
  <c r="AG12" i="17" s="1"/>
  <c r="AB10" i="17"/>
  <c r="B7" i="53"/>
  <c r="C7" i="53"/>
  <c r="D7" i="53"/>
  <c r="B8" i="53"/>
  <c r="C8" i="53"/>
  <c r="D8" i="53"/>
  <c r="B9" i="53"/>
  <c r="C9" i="53"/>
  <c r="D9" i="53"/>
  <c r="B10" i="53"/>
  <c r="C10" i="53"/>
  <c r="D10" i="53"/>
  <c r="B11" i="53"/>
  <c r="C11" i="53"/>
  <c r="D11" i="53"/>
  <c r="B12" i="53"/>
  <c r="C12" i="53"/>
  <c r="D12" i="53"/>
  <c r="C6" i="53"/>
  <c r="D6" i="53"/>
  <c r="B6" i="53"/>
  <c r="B1" i="53"/>
  <c r="AJ6" i="17"/>
  <c r="AK6" i="17"/>
  <c r="AJ7" i="17"/>
  <c r="AK7" i="17"/>
  <c r="AJ8" i="17"/>
  <c r="AK8" i="17"/>
  <c r="AJ9" i="17"/>
  <c r="AK9" i="17"/>
  <c r="AJ10" i="17"/>
  <c r="AK10" i="17"/>
  <c r="AJ11" i="17"/>
  <c r="AK11" i="17"/>
  <c r="AJ12" i="17"/>
  <c r="AK12" i="17"/>
  <c r="AI7" i="17"/>
  <c r="AI8" i="17"/>
  <c r="AI9" i="17"/>
  <c r="AI10" i="17"/>
  <c r="AI11" i="17"/>
  <c r="AI12" i="17"/>
  <c r="AI6" i="17"/>
  <c r="AI3" i="17"/>
  <c r="S3" i="17"/>
  <c r="AC11" i="17"/>
  <c r="AB12" i="17"/>
  <c r="AA10" i="17"/>
  <c r="H10" i="46"/>
  <c r="I10" i="46"/>
  <c r="H11" i="46"/>
  <c r="I11" i="46"/>
  <c r="H12" i="46"/>
  <c r="I12" i="46"/>
  <c r="H13" i="46"/>
  <c r="I13" i="46"/>
  <c r="H14" i="46"/>
  <c r="I14" i="46"/>
  <c r="H15" i="46"/>
  <c r="I15" i="46"/>
  <c r="H16" i="46"/>
  <c r="I16" i="46"/>
  <c r="H17" i="46"/>
  <c r="I17" i="46"/>
  <c r="H18" i="46"/>
  <c r="I18" i="46"/>
  <c r="H19" i="46"/>
  <c r="I19" i="46"/>
  <c r="H20" i="46"/>
  <c r="I20" i="46"/>
  <c r="H21" i="46"/>
  <c r="I21" i="46"/>
  <c r="H22" i="46"/>
  <c r="I22" i="46"/>
  <c r="H23" i="46"/>
  <c r="I23" i="46"/>
  <c r="H24" i="46"/>
  <c r="I24" i="46"/>
  <c r="H25" i="46"/>
  <c r="I25" i="46"/>
  <c r="H26" i="46"/>
  <c r="I26" i="46"/>
  <c r="H27" i="46"/>
  <c r="I27" i="46"/>
  <c r="H28" i="46"/>
  <c r="I28" i="46"/>
  <c r="H29" i="46"/>
  <c r="I29" i="46"/>
  <c r="H30" i="46"/>
  <c r="I30" i="46"/>
  <c r="H31" i="46"/>
  <c r="I31" i="46"/>
  <c r="H32" i="46"/>
  <c r="I32" i="46"/>
  <c r="H33" i="46"/>
  <c r="I33" i="46"/>
  <c r="H34" i="46"/>
  <c r="I34" i="46"/>
  <c r="H35" i="46"/>
  <c r="I35" i="46"/>
  <c r="H36" i="46"/>
  <c r="I36" i="46"/>
  <c r="H37" i="46"/>
  <c r="I37" i="46"/>
  <c r="H38" i="46"/>
  <c r="I38" i="46"/>
  <c r="H39" i="46"/>
  <c r="I39" i="46"/>
  <c r="H40" i="46"/>
  <c r="I40" i="46"/>
  <c r="H41" i="46"/>
  <c r="I41" i="46"/>
  <c r="H42" i="46"/>
  <c r="I42" i="46"/>
  <c r="H43" i="46"/>
  <c r="I43" i="46"/>
  <c r="H44" i="46"/>
  <c r="I44" i="46"/>
  <c r="H45" i="46"/>
  <c r="I45" i="46"/>
  <c r="H46" i="46"/>
  <c r="I46" i="46"/>
  <c r="H47" i="46"/>
  <c r="I47" i="46"/>
  <c r="H48" i="46"/>
  <c r="I48" i="46"/>
  <c r="H49" i="46"/>
  <c r="I49" i="46"/>
  <c r="H50" i="46"/>
  <c r="I50" i="46"/>
  <c r="H51" i="46"/>
  <c r="I51" i="46"/>
  <c r="H52" i="46"/>
  <c r="I52" i="46"/>
  <c r="H53" i="46"/>
  <c r="I53" i="46"/>
  <c r="H54" i="46"/>
  <c r="I54" i="46"/>
  <c r="H55" i="46"/>
  <c r="I55" i="46"/>
  <c r="H56" i="46"/>
  <c r="I56" i="46"/>
  <c r="H57" i="46"/>
  <c r="I57" i="46"/>
  <c r="H58" i="46"/>
  <c r="I58" i="46"/>
  <c r="H59" i="46"/>
  <c r="I59" i="46"/>
  <c r="H60" i="46"/>
  <c r="I60" i="46"/>
  <c r="H61" i="46"/>
  <c r="I61" i="46"/>
  <c r="H62" i="46"/>
  <c r="I62" i="46"/>
  <c r="H63" i="46"/>
  <c r="I63" i="46"/>
  <c r="H64" i="46"/>
  <c r="I64" i="46"/>
  <c r="H65" i="46"/>
  <c r="I65" i="46"/>
  <c r="H66" i="46"/>
  <c r="I66" i="46"/>
  <c r="H67" i="46"/>
  <c r="I67" i="46"/>
  <c r="H68" i="46"/>
  <c r="I68" i="46"/>
  <c r="H69" i="46"/>
  <c r="I69" i="46"/>
  <c r="H70" i="46"/>
  <c r="I70" i="46"/>
  <c r="H71" i="46"/>
  <c r="I71" i="46"/>
  <c r="H72" i="46"/>
  <c r="I72" i="46"/>
  <c r="H73" i="46"/>
  <c r="I73" i="46"/>
  <c r="H74" i="46"/>
  <c r="I74" i="46"/>
  <c r="H75" i="46"/>
  <c r="I75" i="46"/>
  <c r="H76" i="46"/>
  <c r="I76" i="46"/>
  <c r="H77" i="46"/>
  <c r="I77" i="46"/>
  <c r="H78" i="46"/>
  <c r="I78" i="46"/>
  <c r="H79" i="46"/>
  <c r="I79" i="46"/>
  <c r="H80" i="46"/>
  <c r="I80" i="46"/>
  <c r="H81" i="46"/>
  <c r="I81" i="46"/>
  <c r="H82" i="46"/>
  <c r="I82" i="46"/>
  <c r="H83" i="46"/>
  <c r="I83" i="46"/>
  <c r="H84" i="46"/>
  <c r="I84" i="46"/>
  <c r="H85" i="46"/>
  <c r="I85" i="46"/>
  <c r="H86" i="46"/>
  <c r="I86" i="46"/>
  <c r="H87" i="46"/>
  <c r="I87" i="46"/>
  <c r="H88" i="46"/>
  <c r="I88" i="46"/>
  <c r="H89" i="46"/>
  <c r="I89" i="46"/>
  <c r="H90" i="46"/>
  <c r="I90" i="46"/>
  <c r="H91" i="46"/>
  <c r="I91" i="46"/>
  <c r="H92" i="46"/>
  <c r="I92" i="46"/>
  <c r="H93" i="46"/>
  <c r="I93" i="46"/>
  <c r="H94" i="46"/>
  <c r="I94" i="46"/>
  <c r="H95" i="46"/>
  <c r="I95" i="46"/>
  <c r="H96" i="46"/>
  <c r="I96" i="46"/>
  <c r="H97" i="46"/>
  <c r="I97" i="46"/>
  <c r="H98" i="46"/>
  <c r="I98" i="46"/>
  <c r="H99" i="46"/>
  <c r="I99" i="46"/>
  <c r="H100" i="46"/>
  <c r="I100" i="46"/>
  <c r="H101" i="46"/>
  <c r="I101" i="46"/>
  <c r="H102" i="46"/>
  <c r="I102" i="46"/>
  <c r="H103" i="46"/>
  <c r="I103" i="46"/>
  <c r="H104" i="46"/>
  <c r="I104" i="46"/>
  <c r="H105" i="46"/>
  <c r="I105" i="46"/>
  <c r="H106" i="46"/>
  <c r="I106" i="46"/>
  <c r="H107" i="46"/>
  <c r="I107" i="46"/>
  <c r="H108" i="46"/>
  <c r="I108" i="46"/>
  <c r="I9" i="46"/>
  <c r="H9" i="46"/>
  <c r="W667" i="54" l="1"/>
  <c r="O667" i="54" s="1"/>
  <c r="H767" i="54" s="1"/>
  <c r="W613" i="54"/>
  <c r="O613" i="54" s="1"/>
  <c r="H713" i="54" s="1"/>
  <c r="W627" i="54"/>
  <c r="O627" i="54" s="1"/>
  <c r="H727" i="54" s="1"/>
  <c r="W625" i="54"/>
  <c r="O625" i="54" s="1"/>
  <c r="H725" i="54" s="1"/>
  <c r="W660" i="54"/>
  <c r="O660" i="54" s="1"/>
  <c r="H760" i="54" s="1"/>
  <c r="W628" i="54"/>
  <c r="O628" i="54" s="1"/>
  <c r="H728" i="54" s="1"/>
  <c r="W681" i="54"/>
  <c r="O681" i="54" s="1"/>
  <c r="H781" i="54" s="1"/>
  <c r="W633" i="54"/>
  <c r="O633" i="54" s="1"/>
  <c r="H733" i="54" s="1"/>
  <c r="W670" i="54"/>
  <c r="O670" i="54" s="1"/>
  <c r="H770" i="54" s="1"/>
  <c r="W639" i="54"/>
  <c r="O639" i="54" s="1"/>
  <c r="H739" i="54" s="1"/>
  <c r="X717" i="54"/>
  <c r="P717" i="54" s="1"/>
  <c r="V614" i="54"/>
  <c r="N614" i="54" s="1"/>
  <c r="G714" i="54" s="1"/>
  <c r="W669" i="54"/>
  <c r="O669" i="54" s="1"/>
  <c r="H769" i="54" s="1"/>
  <c r="W700" i="54"/>
  <c r="O700" i="54" s="1"/>
  <c r="H800" i="54" s="1"/>
  <c r="U715" i="54"/>
  <c r="M715" i="54" s="1"/>
  <c r="U793" i="54"/>
  <c r="M793" i="54" s="1"/>
  <c r="U711" i="54"/>
  <c r="M711" i="54" s="1"/>
  <c r="U758" i="54"/>
  <c r="M758" i="54" s="1"/>
  <c r="U765" i="54"/>
  <c r="M765" i="54" s="1"/>
  <c r="U762" i="54"/>
  <c r="M762" i="54" s="1"/>
  <c r="U779" i="54"/>
  <c r="M779" i="54" s="1"/>
  <c r="U735" i="54"/>
  <c r="M735" i="54" s="1"/>
  <c r="W659" i="54"/>
  <c r="O659" i="54" s="1"/>
  <c r="H759" i="54" s="1"/>
  <c r="U774" i="54"/>
  <c r="M774" i="54" s="1"/>
  <c r="W645" i="54"/>
  <c r="O645" i="54" s="1"/>
  <c r="H745" i="54" s="1"/>
  <c r="U736" i="54"/>
  <c r="M736" i="54" s="1"/>
  <c r="U800" i="54"/>
  <c r="M800" i="54" s="1"/>
  <c r="W685" i="54"/>
  <c r="O685" i="54" s="1"/>
  <c r="H785" i="54" s="1"/>
  <c r="W674" i="54"/>
  <c r="O674" i="54" s="1"/>
  <c r="H774" i="54" s="1"/>
  <c r="W699" i="54"/>
  <c r="O699" i="54" s="1"/>
  <c r="H799" i="54" s="1"/>
  <c r="W619" i="54"/>
  <c r="O619" i="54" s="1"/>
  <c r="H719" i="54" s="1"/>
  <c r="W665" i="54"/>
  <c r="O665" i="54" s="1"/>
  <c r="H765" i="54" s="1"/>
  <c r="W695" i="54"/>
  <c r="O695" i="54" s="1"/>
  <c r="H795" i="54" s="1"/>
  <c r="W646" i="54"/>
  <c r="O646" i="54" s="1"/>
  <c r="H746" i="54" s="1"/>
  <c r="W631" i="54"/>
  <c r="O631" i="54" s="1"/>
  <c r="H731" i="54" s="1"/>
  <c r="V622" i="54"/>
  <c r="N622" i="54" s="1"/>
  <c r="G722" i="54" s="1"/>
  <c r="W696" i="54"/>
  <c r="O696" i="54" s="1"/>
  <c r="H796" i="54" s="1"/>
  <c r="W640" i="54"/>
  <c r="O640" i="54" s="1"/>
  <c r="H740" i="54" s="1"/>
  <c r="W649" i="54"/>
  <c r="O649" i="54" s="1"/>
  <c r="H749" i="54" s="1"/>
  <c r="W682" i="54"/>
  <c r="O682" i="54" s="1"/>
  <c r="H782" i="54" s="1"/>
  <c r="W624" i="54"/>
  <c r="O624" i="54" s="1"/>
  <c r="H724" i="54" s="1"/>
  <c r="W703" i="54"/>
  <c r="O703" i="54" s="1"/>
  <c r="H803" i="54" s="1"/>
  <c r="W651" i="54"/>
  <c r="O651" i="54" s="1"/>
  <c r="H751" i="54" s="1"/>
  <c r="V670" i="54"/>
  <c r="N670" i="54" s="1"/>
  <c r="G770" i="54" s="1"/>
  <c r="V606" i="54"/>
  <c r="N606" i="54" s="1"/>
  <c r="G706" i="54" s="1"/>
  <c r="W672" i="54"/>
  <c r="O672" i="54" s="1"/>
  <c r="H772" i="54" s="1"/>
  <c r="W604" i="54"/>
  <c r="O604" i="54" s="1"/>
  <c r="H704" i="54" s="1"/>
  <c r="U802" i="54"/>
  <c r="M802" i="54" s="1"/>
  <c r="U786" i="54"/>
  <c r="M786" i="54" s="1"/>
  <c r="U799" i="54"/>
  <c r="M799" i="54" s="1"/>
  <c r="U794" i="54"/>
  <c r="M794" i="54" s="1"/>
  <c r="U732" i="54"/>
  <c r="M732" i="54" s="1"/>
  <c r="U756" i="54"/>
  <c r="M756" i="54" s="1"/>
  <c r="U766" i="54"/>
  <c r="M766" i="54" s="1"/>
  <c r="U730" i="54"/>
  <c r="M730" i="54" s="1"/>
  <c r="U772" i="54"/>
  <c r="M772" i="54" s="1"/>
  <c r="W654" i="54"/>
  <c r="O654" i="54" s="1"/>
  <c r="H754" i="54" s="1"/>
  <c r="W618" i="54"/>
  <c r="O618" i="54" s="1"/>
  <c r="H718" i="54" s="1"/>
  <c r="W689" i="54"/>
  <c r="O689" i="54" s="1"/>
  <c r="H789" i="54" s="1"/>
  <c r="W668" i="54"/>
  <c r="O668" i="54" s="1"/>
  <c r="H768" i="54" s="1"/>
  <c r="W691" i="54"/>
  <c r="O691" i="54" s="1"/>
  <c r="H791" i="54" s="1"/>
  <c r="W614" i="54"/>
  <c r="O614" i="54" s="1"/>
  <c r="H714" i="54" s="1"/>
  <c r="W636" i="54"/>
  <c r="O636" i="54" s="1"/>
  <c r="H736" i="54" s="1"/>
  <c r="W687" i="54"/>
  <c r="O687" i="54" s="1"/>
  <c r="H787" i="54" s="1"/>
  <c r="W641" i="54"/>
  <c r="O641" i="54" s="1"/>
  <c r="H741" i="54" s="1"/>
  <c r="W623" i="54"/>
  <c r="O623" i="54" s="1"/>
  <c r="H723" i="54" s="1"/>
  <c r="W676" i="54"/>
  <c r="O676" i="54" s="1"/>
  <c r="H776" i="54" s="1"/>
  <c r="W620" i="54"/>
  <c r="O620" i="54" s="1"/>
  <c r="H720" i="54" s="1"/>
  <c r="W630" i="54"/>
  <c r="O630" i="54" s="1"/>
  <c r="H730" i="54" s="1"/>
  <c r="W693" i="54"/>
  <c r="O693" i="54" s="1"/>
  <c r="H793" i="54" s="1"/>
  <c r="W658" i="54"/>
  <c r="O658" i="54" s="1"/>
  <c r="H758" i="54" s="1"/>
  <c r="W683" i="54"/>
  <c r="O683" i="54" s="1"/>
  <c r="H783" i="54" s="1"/>
  <c r="W609" i="54"/>
  <c r="O609" i="54" s="1"/>
  <c r="H709" i="54" s="1"/>
  <c r="W626" i="54"/>
  <c r="O626" i="54" s="1"/>
  <c r="H726" i="54" s="1"/>
  <c r="W679" i="54"/>
  <c r="O679" i="54" s="1"/>
  <c r="H779" i="54" s="1"/>
  <c r="W612" i="54"/>
  <c r="O612" i="54" s="1"/>
  <c r="H712" i="54" s="1"/>
  <c r="W615" i="54"/>
  <c r="O615" i="54" s="1"/>
  <c r="H715" i="54" s="1"/>
  <c r="R8" i="53"/>
  <c r="V626" i="54"/>
  <c r="N626" i="54" s="1"/>
  <c r="G726" i="54" s="1"/>
  <c r="V631" i="54"/>
  <c r="N631" i="54" s="1"/>
  <c r="G731" i="54" s="1"/>
  <c r="V641" i="54"/>
  <c r="N641" i="54" s="1"/>
  <c r="G741" i="54" s="1"/>
  <c r="V672" i="54"/>
  <c r="N672" i="54" s="1"/>
  <c r="G772" i="54" s="1"/>
  <c r="V675" i="54"/>
  <c r="N675" i="54" s="1"/>
  <c r="G775" i="54" s="1"/>
  <c r="V678" i="54"/>
  <c r="N678" i="54" s="1"/>
  <c r="G778" i="54" s="1"/>
  <c r="V701" i="54"/>
  <c r="N701" i="54" s="1"/>
  <c r="G801" i="54" s="1"/>
  <c r="V615" i="54"/>
  <c r="N615" i="54" s="1"/>
  <c r="G715" i="54" s="1"/>
  <c r="V667" i="54"/>
  <c r="N667" i="54" s="1"/>
  <c r="G767" i="54" s="1"/>
  <c r="V676" i="54"/>
  <c r="N676" i="54" s="1"/>
  <c r="G776" i="54" s="1"/>
  <c r="V684" i="54"/>
  <c r="N684" i="54" s="1"/>
  <c r="G784" i="54" s="1"/>
  <c r="V696" i="54"/>
  <c r="N696" i="54" s="1"/>
  <c r="G796" i="54" s="1"/>
  <c r="V703" i="54"/>
  <c r="N703" i="54" s="1"/>
  <c r="G803" i="54" s="1"/>
  <c r="V608" i="54"/>
  <c r="N608" i="54" s="1"/>
  <c r="G708" i="54" s="1"/>
  <c r="V617" i="54"/>
  <c r="N617" i="54" s="1"/>
  <c r="G717" i="54" s="1"/>
  <c r="V628" i="54"/>
  <c r="N628" i="54" s="1"/>
  <c r="G728" i="54" s="1"/>
  <c r="V632" i="54"/>
  <c r="N632" i="54" s="1"/>
  <c r="G732" i="54" s="1"/>
  <c r="V636" i="54"/>
  <c r="N636" i="54" s="1"/>
  <c r="G736" i="54" s="1"/>
  <c r="V656" i="54"/>
  <c r="N656" i="54" s="1"/>
  <c r="G756" i="54" s="1"/>
  <c r="V669" i="54"/>
  <c r="N669" i="54" s="1"/>
  <c r="G769" i="54" s="1"/>
  <c r="V671" i="54"/>
  <c r="N671" i="54" s="1"/>
  <c r="G771" i="54" s="1"/>
  <c r="V681" i="54"/>
  <c r="N681" i="54" s="1"/>
  <c r="G781" i="54" s="1"/>
  <c r="V691" i="54"/>
  <c r="N691" i="54" s="1"/>
  <c r="G791" i="54" s="1"/>
  <c r="V698" i="54"/>
  <c r="N698" i="54" s="1"/>
  <c r="G798" i="54" s="1"/>
  <c r="V610" i="54"/>
  <c r="N610" i="54" s="1"/>
  <c r="G710" i="54" s="1"/>
  <c r="V619" i="54"/>
  <c r="N619" i="54" s="1"/>
  <c r="G719" i="54" s="1"/>
  <c r="V621" i="54"/>
  <c r="N621" i="54" s="1"/>
  <c r="G721" i="54" s="1"/>
  <c r="V623" i="54"/>
  <c r="N623" i="54" s="1"/>
  <c r="G723" i="54" s="1"/>
  <c r="V634" i="54"/>
  <c r="N634" i="54" s="1"/>
  <c r="G734" i="54" s="1"/>
  <c r="V640" i="54"/>
  <c r="N640" i="54" s="1"/>
  <c r="G740" i="54" s="1"/>
  <c r="V649" i="54"/>
  <c r="N649" i="54" s="1"/>
  <c r="G749" i="54" s="1"/>
  <c r="V651" i="54"/>
  <c r="N651" i="54" s="1"/>
  <c r="G751" i="54" s="1"/>
  <c r="V653" i="54"/>
  <c r="N653" i="54" s="1"/>
  <c r="G753" i="54" s="1"/>
  <c r="V673" i="54"/>
  <c r="N673" i="54" s="1"/>
  <c r="G773" i="54" s="1"/>
  <c r="V686" i="54"/>
  <c r="N686" i="54" s="1"/>
  <c r="G786" i="54" s="1"/>
  <c r="V693" i="54"/>
  <c r="N693" i="54" s="1"/>
  <c r="G793" i="54" s="1"/>
  <c r="V700" i="54"/>
  <c r="N700" i="54" s="1"/>
  <c r="G800" i="54" s="1"/>
  <c r="V607" i="54"/>
  <c r="N607" i="54" s="1"/>
  <c r="G707" i="54" s="1"/>
  <c r="V616" i="54"/>
  <c r="N616" i="54" s="1"/>
  <c r="G716" i="54" s="1"/>
  <c r="V618" i="54"/>
  <c r="N618" i="54" s="1"/>
  <c r="G718" i="54" s="1"/>
  <c r="V629" i="54"/>
  <c r="N629" i="54" s="1"/>
  <c r="G729" i="54" s="1"/>
  <c r="V635" i="54"/>
  <c r="N635" i="54" s="1"/>
  <c r="G735" i="54" s="1"/>
  <c r="V637" i="54"/>
  <c r="N637" i="54" s="1"/>
  <c r="G737" i="54" s="1"/>
  <c r="V648" i="54"/>
  <c r="N648" i="54" s="1"/>
  <c r="G748" i="54" s="1"/>
  <c r="V668" i="54"/>
  <c r="N668" i="54" s="1"/>
  <c r="G768" i="54" s="1"/>
  <c r="V677" i="54"/>
  <c r="N677" i="54" s="1"/>
  <c r="G777" i="54" s="1"/>
  <c r="V690" i="54"/>
  <c r="N690" i="54" s="1"/>
  <c r="G790" i="54" s="1"/>
  <c r="V692" i="54"/>
  <c r="N692" i="54" s="1"/>
  <c r="G792" i="54" s="1"/>
  <c r="V604" i="54"/>
  <c r="N604" i="54" s="1"/>
  <c r="G704" i="54" s="1"/>
  <c r="V647" i="54"/>
  <c r="N647" i="54" s="1"/>
  <c r="G747" i="54" s="1"/>
  <c r="V661" i="54"/>
  <c r="N661" i="54" s="1"/>
  <c r="G761" i="54" s="1"/>
  <c r="V663" i="54"/>
  <c r="N663" i="54" s="1"/>
  <c r="G763" i="54" s="1"/>
  <c r="V665" i="54"/>
  <c r="N665" i="54" s="1"/>
  <c r="G765" i="54" s="1"/>
  <c r="V694" i="54"/>
  <c r="N694" i="54" s="1"/>
  <c r="G794" i="54" s="1"/>
  <c r="V625" i="54"/>
  <c r="N625" i="54" s="1"/>
  <c r="G725" i="54" s="1"/>
  <c r="V666" i="54"/>
  <c r="N666" i="54" s="1"/>
  <c r="G766" i="54" s="1"/>
  <c r="V688" i="54"/>
  <c r="N688" i="54" s="1"/>
  <c r="G788" i="54" s="1"/>
  <c r="V624" i="54"/>
  <c r="N624" i="54" s="1"/>
  <c r="G724" i="54" s="1"/>
  <c r="V643" i="54"/>
  <c r="N643" i="54" s="1"/>
  <c r="G743" i="54" s="1"/>
  <c r="V645" i="54"/>
  <c r="N645" i="54" s="1"/>
  <c r="G745" i="54" s="1"/>
  <c r="V650" i="54"/>
  <c r="N650" i="54" s="1"/>
  <c r="G750" i="54" s="1"/>
  <c r="V652" i="54"/>
  <c r="N652" i="54" s="1"/>
  <c r="G752" i="54" s="1"/>
  <c r="V659" i="54"/>
  <c r="N659" i="54" s="1"/>
  <c r="G759" i="54" s="1"/>
  <c r="V685" i="54"/>
  <c r="N685" i="54" s="1"/>
  <c r="G785" i="54" s="1"/>
  <c r="V687" i="54"/>
  <c r="N687" i="54" s="1"/>
  <c r="G787" i="54" s="1"/>
  <c r="V609" i="54"/>
  <c r="N609" i="54" s="1"/>
  <c r="G709" i="54" s="1"/>
  <c r="V620" i="54"/>
  <c r="N620" i="54" s="1"/>
  <c r="G720" i="54" s="1"/>
  <c r="V655" i="54"/>
  <c r="N655" i="54" s="1"/>
  <c r="G755" i="54" s="1"/>
  <c r="V657" i="54"/>
  <c r="N657" i="54" s="1"/>
  <c r="G757" i="54" s="1"/>
  <c r="V679" i="54"/>
  <c r="N679" i="54" s="1"/>
  <c r="G779" i="54" s="1"/>
  <c r="V683" i="54"/>
  <c r="N683" i="54" s="1"/>
  <c r="G783" i="54" s="1"/>
  <c r="V699" i="54"/>
  <c r="N699" i="54" s="1"/>
  <c r="G799" i="54" s="1"/>
  <c r="V612" i="54"/>
  <c r="N612" i="54" s="1"/>
  <c r="G712" i="54" s="1"/>
  <c r="V633" i="54"/>
  <c r="N633" i="54" s="1"/>
  <c r="G733" i="54" s="1"/>
  <c r="V697" i="54"/>
  <c r="N697" i="54" s="1"/>
  <c r="G797" i="54" s="1"/>
  <c r="V627" i="54"/>
  <c r="N627" i="54" s="1"/>
  <c r="G727" i="54" s="1"/>
  <c r="V639" i="54"/>
  <c r="N639" i="54" s="1"/>
  <c r="G739" i="54" s="1"/>
  <c r="V664" i="54"/>
  <c r="N664" i="54" s="1"/>
  <c r="G764" i="54" s="1"/>
  <c r="V695" i="54"/>
  <c r="N695" i="54" s="1"/>
  <c r="G795" i="54" s="1"/>
  <c r="V660" i="54"/>
  <c r="N660" i="54" s="1"/>
  <c r="G760" i="54" s="1"/>
  <c r="V605" i="54"/>
  <c r="N605" i="54" s="1"/>
  <c r="G705" i="54" s="1"/>
  <c r="V613" i="54"/>
  <c r="N613" i="54" s="1"/>
  <c r="G713" i="54" s="1"/>
  <c r="V642" i="54"/>
  <c r="N642" i="54" s="1"/>
  <c r="G742" i="54" s="1"/>
  <c r="V658" i="54"/>
  <c r="N658" i="54" s="1"/>
  <c r="G758" i="54" s="1"/>
  <c r="V674" i="54"/>
  <c r="N674" i="54" s="1"/>
  <c r="G774" i="54" s="1"/>
  <c r="V682" i="54"/>
  <c r="N682" i="54" s="1"/>
  <c r="G782" i="54" s="1"/>
  <c r="V702" i="54"/>
  <c r="N702" i="54" s="1"/>
  <c r="G802" i="54" s="1"/>
  <c r="V611" i="54"/>
  <c r="N611" i="54" s="1"/>
  <c r="G711" i="54" s="1"/>
  <c r="V644" i="54"/>
  <c r="N644" i="54" s="1"/>
  <c r="G744" i="54" s="1"/>
  <c r="V680" i="54"/>
  <c r="N680" i="54" s="1"/>
  <c r="G780" i="54" s="1"/>
  <c r="V689" i="54"/>
  <c r="N689" i="54" s="1"/>
  <c r="G789" i="54" s="1"/>
  <c r="X749" i="54"/>
  <c r="P749" i="54" s="1"/>
  <c r="V654" i="54"/>
  <c r="N654" i="54" s="1"/>
  <c r="G754" i="54" s="1"/>
  <c r="W680" i="54"/>
  <c r="O680" i="54" s="1"/>
  <c r="H780" i="54" s="1"/>
  <c r="W622" i="54"/>
  <c r="O622" i="54" s="1"/>
  <c r="H722" i="54" s="1"/>
  <c r="W664" i="54"/>
  <c r="O664" i="54" s="1"/>
  <c r="H764" i="54" s="1"/>
  <c r="W642" i="54"/>
  <c r="O642" i="54" s="1"/>
  <c r="H742" i="54" s="1"/>
  <c r="W697" i="54"/>
  <c r="O697" i="54" s="1"/>
  <c r="H797" i="54" s="1"/>
  <c r="W653" i="54"/>
  <c r="O653" i="54" s="1"/>
  <c r="H753" i="54" s="1"/>
  <c r="W675" i="54"/>
  <c r="O675" i="54" s="1"/>
  <c r="H775" i="54" s="1"/>
  <c r="W702" i="54"/>
  <c r="O702" i="54" s="1"/>
  <c r="H802" i="54" s="1"/>
  <c r="W621" i="54"/>
  <c r="O621" i="54" s="1"/>
  <c r="H721" i="54" s="1"/>
  <c r="W671" i="54"/>
  <c r="O671" i="54" s="1"/>
  <c r="H771" i="54" s="1"/>
  <c r="R9" i="53"/>
  <c r="W727" i="54" s="1"/>
  <c r="O727" i="54" s="1"/>
  <c r="W607" i="54"/>
  <c r="O607" i="54" s="1"/>
  <c r="H707" i="54" s="1"/>
  <c r="U739" i="54"/>
  <c r="M739" i="54" s="1"/>
  <c r="U803" i="54"/>
  <c r="M803" i="54" s="1"/>
  <c r="U708" i="54"/>
  <c r="M708" i="54" s="1"/>
  <c r="U773" i="54"/>
  <c r="M773" i="54" s="1"/>
  <c r="U714" i="54"/>
  <c r="M714" i="54" s="1"/>
  <c r="U791" i="54"/>
  <c r="M791" i="54" s="1"/>
  <c r="U720" i="54"/>
  <c r="M720" i="54" s="1"/>
  <c r="U740" i="54"/>
  <c r="M740" i="54" s="1"/>
  <c r="U768" i="54"/>
  <c r="M768" i="54" s="1"/>
  <c r="U723" i="54"/>
  <c r="M723" i="54" s="1"/>
  <c r="U760" i="54"/>
  <c r="M760" i="54" s="1"/>
  <c r="U778" i="54"/>
  <c r="M778" i="54" s="1"/>
  <c r="U748" i="54"/>
  <c r="M748" i="54" s="1"/>
  <c r="X705" i="54"/>
  <c r="P705" i="54" s="1"/>
  <c r="X712" i="54"/>
  <c r="P712" i="54" s="1"/>
  <c r="X718" i="54"/>
  <c r="P718" i="54" s="1"/>
  <c r="X763" i="54"/>
  <c r="P763" i="54" s="1"/>
  <c r="X770" i="54"/>
  <c r="P770" i="54" s="1"/>
  <c r="X785" i="54"/>
  <c r="P785" i="54" s="1"/>
  <c r="X787" i="54"/>
  <c r="P787" i="54" s="1"/>
  <c r="X793" i="54"/>
  <c r="P793" i="54" s="1"/>
  <c r="X795" i="54"/>
  <c r="P795" i="54" s="1"/>
  <c r="X715" i="54"/>
  <c r="P715" i="54" s="1"/>
  <c r="X722" i="54"/>
  <c r="P722" i="54" s="1"/>
  <c r="X728" i="54"/>
  <c r="P728" i="54" s="1"/>
  <c r="X731" i="54"/>
  <c r="P731" i="54" s="1"/>
  <c r="X764" i="54"/>
  <c r="P764" i="54" s="1"/>
  <c r="X769" i="54"/>
  <c r="P769" i="54" s="1"/>
  <c r="X774" i="54"/>
  <c r="P774" i="54" s="1"/>
  <c r="X779" i="54"/>
  <c r="P779" i="54" s="1"/>
  <c r="X784" i="54"/>
  <c r="P784" i="54" s="1"/>
  <c r="X791" i="54"/>
  <c r="P791" i="54" s="1"/>
  <c r="X802" i="54"/>
  <c r="P802" i="54" s="1"/>
  <c r="X738" i="54"/>
  <c r="P738" i="54" s="1"/>
  <c r="X750" i="54"/>
  <c r="P750" i="54" s="1"/>
  <c r="X756" i="54"/>
  <c r="P756" i="54" s="1"/>
  <c r="X759" i="54"/>
  <c r="P759" i="54" s="1"/>
  <c r="X772" i="54"/>
  <c r="P772" i="54" s="1"/>
  <c r="X777" i="54"/>
  <c r="P777" i="54" s="1"/>
  <c r="X789" i="54"/>
  <c r="P789" i="54" s="1"/>
  <c r="X800" i="54"/>
  <c r="P800" i="54" s="1"/>
  <c r="X720" i="54"/>
  <c r="P720" i="54" s="1"/>
  <c r="X723" i="54"/>
  <c r="P723" i="54" s="1"/>
  <c r="X730" i="54"/>
  <c r="P730" i="54" s="1"/>
  <c r="X742" i="54"/>
  <c r="P742" i="54" s="1"/>
  <c r="X748" i="54"/>
  <c r="P748" i="54" s="1"/>
  <c r="X751" i="54"/>
  <c r="P751" i="54" s="1"/>
  <c r="X760" i="54"/>
  <c r="P760" i="54" s="1"/>
  <c r="X765" i="54"/>
  <c r="P765" i="54" s="1"/>
  <c r="X768" i="54"/>
  <c r="P768" i="54" s="1"/>
  <c r="X790" i="54"/>
  <c r="P790" i="54" s="1"/>
  <c r="X707" i="54"/>
  <c r="P707" i="54" s="1"/>
  <c r="X714" i="54"/>
  <c r="P714" i="54" s="1"/>
  <c r="X724" i="54"/>
  <c r="P724" i="54" s="1"/>
  <c r="X727" i="54"/>
  <c r="P727" i="54" s="1"/>
  <c r="X736" i="54"/>
  <c r="P736" i="54" s="1"/>
  <c r="X739" i="54"/>
  <c r="P739" i="54" s="1"/>
  <c r="X773" i="54"/>
  <c r="P773" i="54" s="1"/>
  <c r="X778" i="54"/>
  <c r="P778" i="54" s="1"/>
  <c r="X783" i="54"/>
  <c r="P783" i="54" s="1"/>
  <c r="X788" i="54"/>
  <c r="P788" i="54" s="1"/>
  <c r="X799" i="54"/>
  <c r="P799" i="54" s="1"/>
  <c r="X801" i="54"/>
  <c r="P801" i="54" s="1"/>
  <c r="X704" i="54"/>
  <c r="P704" i="54" s="1"/>
  <c r="X708" i="54"/>
  <c r="P708" i="54" s="1"/>
  <c r="X732" i="54"/>
  <c r="P732" i="54" s="1"/>
  <c r="X775" i="54"/>
  <c r="P775" i="54" s="1"/>
  <c r="X780" i="54"/>
  <c r="P780" i="54" s="1"/>
  <c r="X734" i="54"/>
  <c r="P734" i="54" s="1"/>
  <c r="X743" i="54"/>
  <c r="P743" i="54" s="1"/>
  <c r="X766" i="54"/>
  <c r="P766" i="54" s="1"/>
  <c r="X771" i="54"/>
  <c r="P771" i="54" s="1"/>
  <c r="X776" i="54"/>
  <c r="P776" i="54" s="1"/>
  <c r="X781" i="54"/>
  <c r="P781" i="54" s="1"/>
  <c r="X797" i="54"/>
  <c r="P797" i="54" s="1"/>
  <c r="X762" i="54"/>
  <c r="P762" i="54" s="1"/>
  <c r="X798" i="54"/>
  <c r="P798" i="54" s="1"/>
  <c r="X740" i="54"/>
  <c r="P740" i="54" s="1"/>
  <c r="X710" i="54"/>
  <c r="P710" i="54" s="1"/>
  <c r="X716" i="54"/>
  <c r="P716" i="54" s="1"/>
  <c r="X744" i="54"/>
  <c r="P744" i="54" s="1"/>
  <c r="X755" i="54"/>
  <c r="P755" i="54" s="1"/>
  <c r="X761" i="54"/>
  <c r="P761" i="54" s="1"/>
  <c r="X786" i="54"/>
  <c r="P786" i="54" s="1"/>
  <c r="X767" i="54"/>
  <c r="P767" i="54" s="1"/>
  <c r="X782" i="54"/>
  <c r="P782" i="54" s="1"/>
  <c r="X794" i="54"/>
  <c r="P794" i="54" s="1"/>
  <c r="X746" i="54"/>
  <c r="P746" i="54" s="1"/>
  <c r="X706" i="54"/>
  <c r="P706" i="54" s="1"/>
  <c r="X711" i="54"/>
  <c r="P711" i="54" s="1"/>
  <c r="X735" i="54"/>
  <c r="P735" i="54" s="1"/>
  <c r="X752" i="54"/>
  <c r="P752" i="54" s="1"/>
  <c r="X758" i="54"/>
  <c r="P758" i="54" s="1"/>
  <c r="X803" i="54"/>
  <c r="P803" i="54" s="1"/>
  <c r="X719" i="54"/>
  <c r="P719" i="54" s="1"/>
  <c r="X747" i="54"/>
  <c r="P747" i="54" s="1"/>
  <c r="X792" i="54"/>
  <c r="P792" i="54" s="1"/>
  <c r="X726" i="54"/>
  <c r="P726" i="54" s="1"/>
  <c r="X754" i="54"/>
  <c r="P754" i="54" s="1"/>
  <c r="X796" i="54"/>
  <c r="P796" i="54" s="1"/>
  <c r="X737" i="54"/>
  <c r="P737" i="54" s="1"/>
  <c r="W728" i="54"/>
  <c r="O728" i="54" s="1"/>
  <c r="W744" i="54"/>
  <c r="O744" i="54" s="1"/>
  <c r="W760" i="54"/>
  <c r="O760" i="54" s="1"/>
  <c r="W776" i="54"/>
  <c r="O776" i="54" s="1"/>
  <c r="W792" i="54"/>
  <c r="O792" i="54" s="1"/>
  <c r="W759" i="54"/>
  <c r="O759" i="54" s="1"/>
  <c r="W775" i="54"/>
  <c r="O775" i="54" s="1"/>
  <c r="W791" i="54"/>
  <c r="O791" i="54" s="1"/>
  <c r="W718" i="54"/>
  <c r="O718" i="54" s="1"/>
  <c r="W750" i="54"/>
  <c r="O750" i="54" s="1"/>
  <c r="X753" i="54"/>
  <c r="P753" i="54" s="1"/>
  <c r="W708" i="54"/>
  <c r="O708" i="54" s="1"/>
  <c r="W721" i="54"/>
  <c r="O721" i="54" s="1"/>
  <c r="W761" i="54"/>
  <c r="O761" i="54" s="1"/>
  <c r="W781" i="54"/>
  <c r="O781" i="54" s="1"/>
  <c r="W797" i="54"/>
  <c r="O797" i="54" s="1"/>
  <c r="W741" i="54"/>
  <c r="O741" i="54" s="1"/>
  <c r="W753" i="54"/>
  <c r="O753" i="54" s="1"/>
  <c r="W717" i="54"/>
  <c r="O717" i="54" s="1"/>
  <c r="W733" i="54"/>
  <c r="O733" i="54" s="1"/>
  <c r="W745" i="54"/>
  <c r="O745" i="54" s="1"/>
  <c r="W749" i="54"/>
  <c r="O749" i="54" s="1"/>
  <c r="W765" i="54"/>
  <c r="O765" i="54" s="1"/>
  <c r="W785" i="54"/>
  <c r="O785" i="54" s="1"/>
  <c r="W793" i="54"/>
  <c r="O793" i="54" s="1"/>
  <c r="W729" i="54"/>
  <c r="O729" i="54" s="1"/>
  <c r="W725" i="54"/>
  <c r="O725" i="54" s="1"/>
  <c r="W769" i="54"/>
  <c r="O769" i="54" s="1"/>
  <c r="W704" i="54"/>
  <c r="O704" i="54" s="1"/>
  <c r="X709" i="54"/>
  <c r="P709" i="54" s="1"/>
  <c r="X725" i="54"/>
  <c r="P725" i="54" s="1"/>
  <c r="X757" i="54"/>
  <c r="P757" i="54" s="1"/>
  <c r="X729" i="54"/>
  <c r="P729" i="54" s="1"/>
  <c r="AA12" i="17"/>
  <c r="AC12" i="17"/>
  <c r="AA11" i="17"/>
  <c r="AB11" i="17"/>
  <c r="AC10" i="17"/>
  <c r="AE12" i="17"/>
  <c r="AG11" i="17"/>
  <c r="AF11" i="17"/>
  <c r="AE11" i="17"/>
  <c r="AE10" i="17"/>
  <c r="AG10" i="17"/>
  <c r="AF12" i="17"/>
  <c r="AF10" i="17"/>
  <c r="V710" i="54" l="1"/>
  <c r="N710" i="54" s="1"/>
  <c r="V723" i="54"/>
  <c r="N723" i="54" s="1"/>
  <c r="V730" i="54"/>
  <c r="N730" i="54" s="1"/>
  <c r="V752" i="54"/>
  <c r="N752" i="54" s="1"/>
  <c r="V773" i="54"/>
  <c r="N773" i="54" s="1"/>
  <c r="V791" i="54"/>
  <c r="N791" i="54" s="1"/>
  <c r="V718" i="54"/>
  <c r="N718" i="54" s="1"/>
  <c r="V787" i="54"/>
  <c r="N787" i="54" s="1"/>
  <c r="V789" i="54"/>
  <c r="N789" i="54" s="1"/>
  <c r="V764" i="54"/>
  <c r="N764" i="54" s="1"/>
  <c r="V792" i="54"/>
  <c r="N792" i="54" s="1"/>
  <c r="V794" i="54"/>
  <c r="N794" i="54" s="1"/>
  <c r="V733" i="54"/>
  <c r="N733" i="54" s="1"/>
  <c r="V748" i="54"/>
  <c r="N748" i="54" s="1"/>
  <c r="V709" i="54"/>
  <c r="N709" i="54" s="1"/>
  <c r="V706" i="54"/>
  <c r="N706" i="54" s="1"/>
  <c r="V762" i="54"/>
  <c r="N762" i="54" s="1"/>
  <c r="V736" i="54"/>
  <c r="N736" i="54" s="1"/>
  <c r="V763" i="54"/>
  <c r="N763" i="54" s="1"/>
  <c r="V757" i="54"/>
  <c r="N757" i="54" s="1"/>
  <c r="V724" i="54"/>
  <c r="N724" i="54" s="1"/>
  <c r="V766" i="54"/>
  <c r="N766" i="54" s="1"/>
  <c r="V784" i="54"/>
  <c r="N784" i="54" s="1"/>
  <c r="V759" i="54"/>
  <c r="N759" i="54" s="1"/>
  <c r="V797" i="54"/>
  <c r="N797" i="54" s="1"/>
  <c r="V704" i="54"/>
  <c r="N704" i="54" s="1"/>
  <c r="V714" i="54"/>
  <c r="N714" i="54" s="1"/>
  <c r="V803" i="54"/>
  <c r="N803" i="54" s="1"/>
  <c r="V758" i="54"/>
  <c r="N758" i="54" s="1"/>
  <c r="V785" i="54"/>
  <c r="N785" i="54" s="1"/>
  <c r="V754" i="54"/>
  <c r="N754" i="54" s="1"/>
  <c r="V751" i="54"/>
  <c r="N751" i="54" s="1"/>
  <c r="V756" i="54"/>
  <c r="N756" i="54" s="1"/>
  <c r="V738" i="54"/>
  <c r="N738" i="54" s="1"/>
  <c r="V713" i="54"/>
  <c r="N713" i="54" s="1"/>
  <c r="V767" i="54"/>
  <c r="N767" i="54" s="1"/>
  <c r="V739" i="54"/>
  <c r="N739" i="54" s="1"/>
  <c r="V717" i="54"/>
  <c r="N717" i="54" s="1"/>
  <c r="V735" i="54"/>
  <c r="N735" i="54" s="1"/>
  <c r="V737" i="54"/>
  <c r="N737" i="54" s="1"/>
  <c r="V755" i="54"/>
  <c r="N755" i="54" s="1"/>
  <c r="V744" i="54"/>
  <c r="N744" i="54" s="1"/>
  <c r="V793" i="54"/>
  <c r="N793" i="54" s="1"/>
  <c r="V725" i="54"/>
  <c r="N725" i="54" s="1"/>
  <c r="V747" i="54"/>
  <c r="N747" i="54" s="1"/>
  <c r="V780" i="54"/>
  <c r="N780" i="54" s="1"/>
  <c r="V742" i="54"/>
  <c r="N742" i="54" s="1"/>
  <c r="V705" i="54"/>
  <c r="N705" i="54" s="1"/>
  <c r="V722" i="54"/>
  <c r="N722" i="54" s="1"/>
  <c r="V768" i="54"/>
  <c r="N768" i="54" s="1"/>
  <c r="V741" i="54"/>
  <c r="N741" i="54" s="1"/>
  <c r="V719" i="54"/>
  <c r="N719" i="54" s="1"/>
  <c r="V782" i="54"/>
  <c r="N782" i="54" s="1"/>
  <c r="V778" i="54"/>
  <c r="N778" i="54" s="1"/>
  <c r="V771" i="54"/>
  <c r="N771" i="54" s="1"/>
  <c r="V760" i="54"/>
  <c r="N760" i="54" s="1"/>
  <c r="V720" i="54"/>
  <c r="N720" i="54" s="1"/>
  <c r="V770" i="54"/>
  <c r="N770" i="54" s="1"/>
  <c r="V786" i="54"/>
  <c r="N786" i="54" s="1"/>
  <c r="V783" i="54"/>
  <c r="N783" i="54" s="1"/>
  <c r="V729" i="54"/>
  <c r="N729" i="54" s="1"/>
  <c r="V721" i="54"/>
  <c r="N721" i="54" s="1"/>
  <c r="V716" i="54"/>
  <c r="N716" i="54" s="1"/>
  <c r="V715" i="54"/>
  <c r="N715" i="54" s="1"/>
  <c r="V746" i="54"/>
  <c r="N746" i="54" s="1"/>
  <c r="V779" i="54"/>
  <c r="N779" i="54" s="1"/>
  <c r="V801" i="54"/>
  <c r="N801" i="54" s="1"/>
  <c r="V749" i="54"/>
  <c r="N749" i="54" s="1"/>
  <c r="V712" i="54"/>
  <c r="N712" i="54" s="1"/>
  <c r="V731" i="54"/>
  <c r="N731" i="54" s="1"/>
  <c r="V774" i="54"/>
  <c r="N774" i="54" s="1"/>
  <c r="V727" i="54"/>
  <c r="N727" i="54" s="1"/>
  <c r="V775" i="54"/>
  <c r="N775" i="54" s="1"/>
  <c r="V734" i="54"/>
  <c r="N734" i="54" s="1"/>
  <c r="V711" i="54"/>
  <c r="N711" i="54" s="1"/>
  <c r="V790" i="54"/>
  <c r="N790" i="54" s="1"/>
  <c r="V777" i="54"/>
  <c r="N777" i="54" s="1"/>
  <c r="V750" i="54"/>
  <c r="N750" i="54" s="1"/>
  <c r="V726" i="54"/>
  <c r="N726" i="54" s="1"/>
  <c r="V796" i="54"/>
  <c r="N796" i="54" s="1"/>
  <c r="V788" i="54"/>
  <c r="N788" i="54" s="1"/>
  <c r="V776" i="54"/>
  <c r="N776" i="54" s="1"/>
  <c r="V743" i="54"/>
  <c r="N743" i="54" s="1"/>
  <c r="V769" i="54"/>
  <c r="N769" i="54" s="1"/>
  <c r="V728" i="54"/>
  <c r="N728" i="54" s="1"/>
  <c r="V708" i="54"/>
  <c r="N708" i="54" s="1"/>
  <c r="V753" i="54"/>
  <c r="N753" i="54" s="1"/>
  <c r="V798" i="54"/>
  <c r="N798" i="54" s="1"/>
  <c r="V781" i="54"/>
  <c r="N781" i="54" s="1"/>
  <c r="V765" i="54"/>
  <c r="N765" i="54" s="1"/>
  <c r="V745" i="54"/>
  <c r="N745" i="54" s="1"/>
  <c r="V761" i="54"/>
  <c r="N761" i="54" s="1"/>
  <c r="V799" i="54"/>
  <c r="N799" i="54" s="1"/>
  <c r="V707" i="54"/>
  <c r="N707" i="54" s="1"/>
  <c r="V732" i="54"/>
  <c r="N732" i="54" s="1"/>
  <c r="V772" i="54"/>
  <c r="N772" i="54" s="1"/>
  <c r="V795" i="54"/>
  <c r="N795" i="54" s="1"/>
  <c r="V802" i="54"/>
  <c r="N802" i="54" s="1"/>
  <c r="V740" i="54"/>
  <c r="N740" i="54" s="1"/>
  <c r="V800" i="54"/>
  <c r="N800" i="54" s="1"/>
  <c r="W746" i="54"/>
  <c r="O746" i="54" s="1"/>
  <c r="W737" i="54"/>
  <c r="O737" i="54" s="1"/>
  <c r="W714" i="54"/>
  <c r="O714" i="54" s="1"/>
  <c r="W757" i="54"/>
  <c r="O757" i="54" s="1"/>
  <c r="W801" i="54"/>
  <c r="O801" i="54" s="1"/>
  <c r="W789" i="54"/>
  <c r="O789" i="54" s="1"/>
  <c r="W778" i="54"/>
  <c r="O778" i="54" s="1"/>
  <c r="W794" i="54"/>
  <c r="O794" i="54" s="1"/>
  <c r="W802" i="54"/>
  <c r="O802" i="54" s="1"/>
  <c r="W766" i="54"/>
  <c r="O766" i="54" s="1"/>
  <c r="W738" i="54"/>
  <c r="O738" i="54" s="1"/>
  <c r="W783" i="54"/>
  <c r="O783" i="54" s="1"/>
  <c r="W747" i="54"/>
  <c r="O747" i="54" s="1"/>
  <c r="W788" i="54"/>
  <c r="O788" i="54" s="1"/>
  <c r="W752" i="54"/>
  <c r="O752" i="54" s="1"/>
  <c r="W716" i="54"/>
  <c r="O716" i="54" s="1"/>
  <c r="W726" i="54"/>
  <c r="O726" i="54" s="1"/>
  <c r="W799" i="54"/>
  <c r="O799" i="54" s="1"/>
  <c r="W763" i="54"/>
  <c r="O763" i="54" s="1"/>
  <c r="W707" i="54"/>
  <c r="O707" i="54" s="1"/>
  <c r="W742" i="54"/>
  <c r="O742" i="54" s="1"/>
  <c r="W771" i="54"/>
  <c r="O771" i="54" s="1"/>
  <c r="W796" i="54"/>
  <c r="O796" i="54" s="1"/>
  <c r="W740" i="54"/>
  <c r="O740" i="54" s="1"/>
  <c r="W770" i="54"/>
  <c r="O770" i="54" s="1"/>
  <c r="W730" i="54"/>
  <c r="O730" i="54" s="1"/>
  <c r="W787" i="54"/>
  <c r="O787" i="54" s="1"/>
  <c r="W715" i="54"/>
  <c r="O715" i="54" s="1"/>
  <c r="W736" i="54"/>
  <c r="O736" i="54" s="1"/>
  <c r="W782" i="54"/>
  <c r="O782" i="54" s="1"/>
  <c r="W768" i="54"/>
  <c r="O768" i="54" s="1"/>
  <c r="W732" i="54"/>
  <c r="O732" i="54" s="1"/>
  <c r="W751" i="54"/>
  <c r="O751" i="54" s="1"/>
  <c r="W786" i="54"/>
  <c r="O786" i="54" s="1"/>
  <c r="W772" i="54"/>
  <c r="O772" i="54" s="1"/>
  <c r="W798" i="54"/>
  <c r="O798" i="54" s="1"/>
  <c r="W779" i="54"/>
  <c r="O779" i="54" s="1"/>
  <c r="W723" i="54"/>
  <c r="O723" i="54" s="1"/>
  <c r="W784" i="54"/>
  <c r="O784" i="54" s="1"/>
  <c r="W748" i="54"/>
  <c r="O748" i="54" s="1"/>
  <c r="W722" i="54"/>
  <c r="O722" i="54" s="1"/>
  <c r="W719" i="54"/>
  <c r="O719" i="54" s="1"/>
  <c r="W780" i="54"/>
  <c r="O780" i="54" s="1"/>
  <c r="W724" i="54"/>
  <c r="O724" i="54" s="1"/>
  <c r="W706" i="54"/>
  <c r="O706" i="54" s="1"/>
  <c r="W756" i="54"/>
  <c r="O756" i="54" s="1"/>
  <c r="W803" i="54"/>
  <c r="O803" i="54" s="1"/>
  <c r="W731" i="54"/>
  <c r="O731" i="54" s="1"/>
  <c r="W758" i="54"/>
  <c r="O758" i="54" s="1"/>
  <c r="W734" i="54"/>
  <c r="O734" i="54" s="1"/>
  <c r="W710" i="54"/>
  <c r="O710" i="54" s="1"/>
  <c r="W795" i="54"/>
  <c r="O795" i="54" s="1"/>
  <c r="W739" i="54"/>
  <c r="O739" i="54" s="1"/>
  <c r="W800" i="54"/>
  <c r="O800" i="54" s="1"/>
  <c r="W764" i="54"/>
  <c r="O764" i="54" s="1"/>
  <c r="W774" i="54"/>
  <c r="O774" i="54" s="1"/>
  <c r="W755" i="54"/>
  <c r="O755" i="54" s="1"/>
  <c r="W790" i="54"/>
  <c r="O790" i="54" s="1"/>
  <c r="W735" i="54"/>
  <c r="O735" i="54" s="1"/>
  <c r="W754" i="54"/>
  <c r="O754" i="54" s="1"/>
  <c r="W720" i="54"/>
  <c r="O720" i="54" s="1"/>
  <c r="W767" i="54"/>
  <c r="O767" i="54" s="1"/>
  <c r="W713" i="54"/>
  <c r="O713" i="54" s="1"/>
  <c r="W709" i="54"/>
  <c r="O709" i="54" s="1"/>
  <c r="W743" i="54"/>
  <c r="O743" i="54" s="1"/>
  <c r="W712" i="54"/>
  <c r="O712" i="54" s="1"/>
  <c r="W705" i="54"/>
  <c r="O705" i="54" s="1"/>
  <c r="W773" i="54"/>
  <c r="O773" i="54" s="1"/>
  <c r="W777" i="54"/>
  <c r="O777" i="54" s="1"/>
  <c r="W762" i="54"/>
  <c r="O762" i="54" s="1"/>
  <c r="W711" i="54"/>
  <c r="O711" i="54" s="1"/>
  <c r="U5" i="52" l="1"/>
  <c r="U6" i="52" s="1"/>
  <c r="D4" i="52"/>
  <c r="D3" i="52"/>
  <c r="D6" i="52" l="1"/>
  <c r="D5" i="52"/>
  <c r="E5" i="38" l="1"/>
  <c r="D3" i="38"/>
  <c r="D4" i="38"/>
  <c r="E6" i="38" l="1"/>
  <c r="E7" i="38" l="1"/>
  <c r="E8" i="38" l="1"/>
  <c r="E9" i="38" l="1"/>
  <c r="E10" i="38" l="1"/>
  <c r="E11" i="38" l="1"/>
  <c r="E12" i="38" l="1"/>
  <c r="E13" i="38" l="1"/>
  <c r="E14" i="38" l="1"/>
  <c r="E15" i="38" l="1"/>
  <c r="E16" i="38" s="1"/>
  <c r="C9" i="28" l="1"/>
  <c r="A9" i="28"/>
  <c r="K5" i="38" l="1"/>
  <c r="N5" i="38"/>
  <c r="Q5" i="38"/>
  <c r="U5" i="38"/>
  <c r="K6" i="38"/>
  <c r="N6" i="38"/>
  <c r="N7" i="38" s="1"/>
  <c r="Q6" i="38"/>
  <c r="U6" i="38"/>
  <c r="K7" i="38" l="1"/>
  <c r="K8" i="38" s="1"/>
  <c r="D6" i="38"/>
  <c r="U7" i="38"/>
  <c r="U8" i="38" s="1"/>
  <c r="D5" i="38"/>
  <c r="N8" i="38"/>
  <c r="N9" i="38" s="1"/>
  <c r="Q7" i="38"/>
  <c r="Q8" i="38" s="1"/>
  <c r="D8" i="38" l="1"/>
  <c r="D7" i="38"/>
  <c r="U9" i="38"/>
  <c r="Q9" i="38"/>
  <c r="Q10" i="38" s="1"/>
  <c r="N10" i="38"/>
  <c r="K9" i="38"/>
  <c r="D9" i="38" l="1"/>
  <c r="K10" i="38"/>
  <c r="D10" i="38" s="1"/>
  <c r="K11" i="38"/>
  <c r="U10" i="38"/>
  <c r="Q11" i="38"/>
  <c r="Q12" i="38" s="1"/>
  <c r="N11" i="38"/>
  <c r="D11" i="38" l="1"/>
  <c r="Q13" i="38"/>
  <c r="U11" i="38"/>
  <c r="K12" i="38"/>
  <c r="N12" i="38"/>
  <c r="D12" i="38" l="1"/>
  <c r="K13" i="38"/>
  <c r="K14" i="38" s="1"/>
  <c r="K15" i="38" s="1"/>
  <c r="U12" i="38"/>
  <c r="N13" i="38"/>
  <c r="Q14" i="38"/>
  <c r="D13" i="38" l="1"/>
  <c r="Q15" i="38"/>
  <c r="Q16" i="38" s="1"/>
  <c r="K16" i="38"/>
  <c r="N14" i="38"/>
  <c r="D14" i="38" s="1"/>
  <c r="U13" i="38"/>
  <c r="N15" i="38" l="1"/>
  <c r="U14" i="38"/>
  <c r="U15" i="38" s="1"/>
  <c r="N16" i="38" l="1"/>
  <c r="D16" i="38" s="1"/>
  <c r="D15" i="38"/>
  <c r="U16" i="38"/>
  <c r="G1" i="17" l="1"/>
  <c r="AF6" i="17"/>
  <c r="AG6" i="17"/>
  <c r="AF7" i="17"/>
  <c r="AG7" i="17"/>
  <c r="AF8" i="17"/>
  <c r="AG8" i="17"/>
  <c r="AF9" i="17"/>
  <c r="AG9" i="17"/>
  <c r="AE8" i="17"/>
  <c r="AE9" i="17"/>
  <c r="AE6" i="17"/>
  <c r="AE7" i="17"/>
  <c r="AB6" i="17"/>
  <c r="AC6" i="17"/>
  <c r="AB7" i="17"/>
  <c r="AC7" i="17"/>
  <c r="AB8" i="17"/>
  <c r="AC8" i="17"/>
  <c r="AB9" i="17"/>
  <c r="AC9" i="17"/>
  <c r="AA8" i="17"/>
  <c r="AA9" i="17"/>
  <c r="AA6" i="17"/>
  <c r="AA7" i="17"/>
  <c r="F10" i="17"/>
  <c r="I68" i="3" l="1"/>
  <c r="K68" i="3"/>
  <c r="AN68" i="3"/>
  <c r="AM68" i="3"/>
  <c r="AL68" i="3"/>
  <c r="B72" i="3"/>
  <c r="B88" i="3"/>
  <c r="B104" i="3"/>
  <c r="B105" i="3"/>
  <c r="B121" i="3"/>
  <c r="B122" i="3"/>
  <c r="B138" i="3"/>
  <c r="B154" i="3"/>
  <c r="B155" i="3"/>
  <c r="B68" i="3"/>
  <c r="L33" i="34" l="1"/>
  <c r="C33" i="34" s="1"/>
  <c r="I31" i="34"/>
  <c r="C31" i="34" s="1"/>
  <c r="O36" i="34"/>
  <c r="C36" i="34" s="1"/>
  <c r="C149" i="3"/>
  <c r="C141" i="3"/>
  <c r="C146" i="3"/>
  <c r="C147" i="3"/>
  <c r="C150" i="3"/>
  <c r="C142" i="3"/>
  <c r="C145" i="3"/>
  <c r="C148" i="3"/>
  <c r="C140" i="3"/>
  <c r="C151" i="3"/>
  <c r="C143" i="3"/>
  <c r="C153" i="3"/>
  <c r="C139" i="3"/>
  <c r="C152" i="3"/>
  <c r="C144" i="3"/>
  <c r="C132" i="3"/>
  <c r="C124" i="3"/>
  <c r="C123" i="3"/>
  <c r="C133" i="3"/>
  <c r="C125" i="3"/>
  <c r="C134" i="3"/>
  <c r="C126" i="3"/>
  <c r="C137" i="3"/>
  <c r="C130" i="3"/>
  <c r="C135" i="3"/>
  <c r="C127" i="3"/>
  <c r="C136" i="3"/>
  <c r="C128" i="3"/>
  <c r="C129" i="3"/>
  <c r="C131" i="3"/>
  <c r="C115" i="3"/>
  <c r="C107" i="3"/>
  <c r="C117" i="3"/>
  <c r="C109" i="3"/>
  <c r="C118" i="3"/>
  <c r="C110" i="3"/>
  <c r="C119" i="3"/>
  <c r="C113" i="3"/>
  <c r="C114" i="3"/>
  <c r="C106" i="3"/>
  <c r="C116" i="3"/>
  <c r="C108" i="3"/>
  <c r="C111" i="3"/>
  <c r="C120" i="3"/>
  <c r="C112" i="3"/>
  <c r="C98" i="3"/>
  <c r="C90" i="3"/>
  <c r="C103" i="3"/>
  <c r="C95" i="3"/>
  <c r="C96" i="3"/>
  <c r="C99" i="3"/>
  <c r="C91" i="3"/>
  <c r="C100" i="3"/>
  <c r="C92" i="3"/>
  <c r="C101" i="3"/>
  <c r="C93" i="3"/>
  <c r="C102" i="3"/>
  <c r="C94" i="3"/>
  <c r="C97" i="3"/>
  <c r="C89" i="3"/>
  <c r="C82" i="3"/>
  <c r="C74" i="3"/>
  <c r="C73" i="3"/>
  <c r="C81" i="3"/>
  <c r="C75" i="3"/>
  <c r="C80" i="3"/>
  <c r="C87" i="3"/>
  <c r="C79" i="3"/>
  <c r="C86" i="3"/>
  <c r="C78" i="3"/>
  <c r="C85" i="3"/>
  <c r="C77" i="3"/>
  <c r="C84" i="3"/>
  <c r="C76" i="3"/>
  <c r="C83" i="3"/>
  <c r="C68" i="3"/>
  <c r="C88" i="3"/>
  <c r="C154" i="3"/>
  <c r="C138" i="3"/>
  <c r="C105" i="3"/>
  <c r="C155" i="3"/>
  <c r="C72" i="3"/>
  <c r="C122" i="3"/>
  <c r="C121" i="3"/>
  <c r="C104" i="3"/>
  <c r="D9" i="17" l="1"/>
  <c r="E6" i="17"/>
  <c r="D5" i="17"/>
  <c r="C5" i="17"/>
  <c r="C8" i="17"/>
  <c r="C9" i="17"/>
  <c r="D8" i="17"/>
  <c r="E7" i="17"/>
  <c r="D7" i="17"/>
  <c r="D6" i="17"/>
  <c r="E4" i="17"/>
  <c r="D4" i="17"/>
  <c r="Q14" i="28" l="1"/>
  <c r="R14" i="28"/>
  <c r="S14" i="28"/>
  <c r="T14" i="28"/>
  <c r="U14" i="28"/>
  <c r="V14" i="28"/>
  <c r="O14" i="28"/>
  <c r="P14" i="28"/>
  <c r="N14" i="28"/>
  <c r="J14" i="28"/>
  <c r="B45" i="44" l="1"/>
  <c r="C45" i="44"/>
  <c r="E45" i="44"/>
  <c r="B46" i="44"/>
  <c r="C46" i="44"/>
  <c r="E46" i="44"/>
  <c r="B47" i="44"/>
  <c r="C47" i="44"/>
  <c r="E47" i="44"/>
  <c r="B35" i="44"/>
  <c r="C35" i="44"/>
  <c r="E35" i="44"/>
  <c r="B36" i="44"/>
  <c r="C36" i="44"/>
  <c r="E36" i="44"/>
  <c r="B37" i="44"/>
  <c r="C37" i="44"/>
  <c r="E37" i="44"/>
  <c r="B38" i="44"/>
  <c r="C38" i="44"/>
  <c r="E38" i="44"/>
  <c r="B39" i="44"/>
  <c r="C39" i="44"/>
  <c r="E39" i="44"/>
  <c r="B40" i="44"/>
  <c r="C40" i="44"/>
  <c r="E40" i="44"/>
  <c r="B41" i="44"/>
  <c r="C41" i="44"/>
  <c r="E41" i="44"/>
  <c r="B42" i="44"/>
  <c r="C42" i="44"/>
  <c r="E42" i="44"/>
  <c r="B43" i="44"/>
  <c r="C43" i="44"/>
  <c r="E43" i="44"/>
  <c r="B44" i="44"/>
  <c r="C44" i="44"/>
  <c r="E44" i="44"/>
  <c r="B29" i="44"/>
  <c r="C29" i="44"/>
  <c r="E29" i="44"/>
  <c r="B30" i="44"/>
  <c r="C30" i="44"/>
  <c r="E30" i="44"/>
  <c r="B31" i="44"/>
  <c r="C31" i="44"/>
  <c r="E31" i="44"/>
  <c r="B32" i="44"/>
  <c r="C32" i="44"/>
  <c r="E32" i="44"/>
  <c r="B33" i="44"/>
  <c r="C33" i="44"/>
  <c r="E33" i="44"/>
  <c r="B34" i="44"/>
  <c r="C34" i="44"/>
  <c r="E34" i="44"/>
  <c r="B15" i="44"/>
  <c r="C15" i="44"/>
  <c r="E15" i="44"/>
  <c r="B16" i="44"/>
  <c r="C16" i="44"/>
  <c r="E16" i="44"/>
  <c r="B17" i="44"/>
  <c r="C17" i="44"/>
  <c r="E17" i="44"/>
  <c r="B18" i="44"/>
  <c r="C18" i="44"/>
  <c r="E18" i="44"/>
  <c r="B19" i="44"/>
  <c r="C19" i="44"/>
  <c r="E19" i="44"/>
  <c r="B20" i="44"/>
  <c r="C20" i="44"/>
  <c r="E20" i="44"/>
  <c r="B21" i="44"/>
  <c r="C21" i="44"/>
  <c r="E21" i="44"/>
  <c r="B22" i="44"/>
  <c r="C22" i="44"/>
  <c r="E22" i="44"/>
  <c r="B23" i="44"/>
  <c r="C23" i="44"/>
  <c r="E23" i="44"/>
  <c r="B24" i="44"/>
  <c r="C24" i="44"/>
  <c r="E24" i="44"/>
  <c r="B25" i="44"/>
  <c r="C25" i="44"/>
  <c r="E25" i="44"/>
  <c r="B26" i="44"/>
  <c r="C26" i="44"/>
  <c r="E26" i="44"/>
  <c r="B27" i="44"/>
  <c r="C27" i="44"/>
  <c r="E27" i="44"/>
  <c r="B28" i="44"/>
  <c r="C28" i="44"/>
  <c r="E28" i="44"/>
  <c r="E9" i="44"/>
  <c r="E10" i="44"/>
  <c r="E11" i="44"/>
  <c r="E12" i="44"/>
  <c r="E13" i="44"/>
  <c r="E14" i="44"/>
  <c r="C9" i="44"/>
  <c r="C10" i="44"/>
  <c r="C11" i="44"/>
  <c r="C12" i="44"/>
  <c r="C13" i="44"/>
  <c r="C14" i="44"/>
  <c r="E8" i="44"/>
  <c r="C8" i="44"/>
  <c r="B9" i="44"/>
  <c r="B10" i="44"/>
  <c r="B11" i="44"/>
  <c r="B12" i="44"/>
  <c r="B13" i="44"/>
  <c r="B14" i="44"/>
  <c r="B8" i="44"/>
  <c r="N7" i="28"/>
  <c r="D25" i="34" l="1"/>
  <c r="D18" i="34"/>
  <c r="H10" i="34"/>
  <c r="D10" i="34" s="1"/>
  <c r="K10" i="34"/>
  <c r="H9" i="34"/>
  <c r="D9" i="34" s="1"/>
  <c r="H8" i="34"/>
  <c r="D8" i="34" s="1"/>
  <c r="K8" i="34"/>
  <c r="K9" i="34"/>
  <c r="D226" i="11" l="1"/>
  <c r="D225" i="11"/>
  <c r="D224" i="11"/>
  <c r="D223" i="11"/>
  <c r="D222" i="11"/>
  <c r="D221" i="11"/>
  <c r="D220" i="11"/>
  <c r="D219" i="11"/>
  <c r="D218" i="11"/>
  <c r="D217" i="11"/>
  <c r="D216" i="11"/>
  <c r="D215" i="11"/>
  <c r="D214" i="11"/>
  <c r="D213" i="11"/>
  <c r="D212" i="11"/>
  <c r="D211" i="11"/>
  <c r="D210" i="11"/>
  <c r="D209" i="11"/>
  <c r="D208" i="11"/>
  <c r="D207" i="11"/>
  <c r="D206" i="11"/>
  <c r="D205" i="11"/>
  <c r="D204" i="11"/>
  <c r="D203" i="11"/>
  <c r="D202" i="11"/>
  <c r="D201" i="11"/>
  <c r="D200" i="11"/>
  <c r="D199" i="11"/>
  <c r="D198" i="11"/>
  <c r="D197" i="11"/>
  <c r="D196" i="11"/>
  <c r="D195" i="11"/>
  <c r="D194" i="11"/>
  <c r="D193" i="11"/>
  <c r="D192" i="11"/>
  <c r="D191" i="11"/>
  <c r="D190" i="11"/>
  <c r="D189" i="11"/>
  <c r="D188" i="11"/>
  <c r="D187" i="11"/>
  <c r="D186" i="11"/>
  <c r="D185" i="11"/>
  <c r="D184" i="11"/>
  <c r="D183" i="11"/>
  <c r="D182" i="11"/>
  <c r="D181" i="11"/>
  <c r="D180" i="11"/>
  <c r="D179" i="11"/>
  <c r="D178" i="11"/>
  <c r="D177" i="11"/>
  <c r="D176" i="11"/>
  <c r="D175" i="11"/>
  <c r="D174" i="11"/>
  <c r="D173" i="11"/>
  <c r="D172" i="11"/>
  <c r="D171" i="11"/>
  <c r="D170" i="11"/>
  <c r="D169" i="11"/>
  <c r="D168" i="11"/>
  <c r="D167" i="11"/>
  <c r="D166" i="11"/>
  <c r="D165" i="11"/>
  <c r="D164" i="11"/>
  <c r="D163" i="11"/>
  <c r="D162" i="11"/>
  <c r="D161" i="11"/>
  <c r="D160" i="11"/>
  <c r="D159" i="11"/>
  <c r="D158" i="11"/>
  <c r="D157" i="11"/>
  <c r="D156" i="11"/>
  <c r="D155" i="11"/>
  <c r="D154" i="11"/>
  <c r="D153" i="11"/>
  <c r="D152" i="11"/>
  <c r="D151" i="11"/>
  <c r="D150" i="11"/>
  <c r="D149" i="11"/>
  <c r="D148" i="11"/>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Q24" i="34" l="1"/>
  <c r="Q23" i="34"/>
  <c r="N23" i="34"/>
  <c r="N24" i="34"/>
  <c r="K24" i="34"/>
  <c r="K23" i="34"/>
  <c r="H24" i="34"/>
  <c r="D24" i="34" s="1"/>
  <c r="H23" i="34"/>
  <c r="D23" i="34" s="1"/>
  <c r="Q22" i="34"/>
  <c r="Q21" i="34"/>
  <c r="N22" i="34"/>
  <c r="N21" i="34"/>
  <c r="Q20" i="34"/>
  <c r="Q19" i="34"/>
  <c r="N20" i="34"/>
  <c r="N19" i="34"/>
  <c r="K20" i="34"/>
  <c r="K21" i="34"/>
  <c r="K22" i="34"/>
  <c r="K19" i="34"/>
  <c r="H20" i="34"/>
  <c r="D20" i="34" s="1"/>
  <c r="H21" i="34"/>
  <c r="D21" i="34" s="1"/>
  <c r="H22" i="34"/>
  <c r="D22" i="34" s="1"/>
  <c r="H19" i="34"/>
  <c r="D19" i="34" s="1"/>
  <c r="AE18" i="34"/>
  <c r="AC18" i="34"/>
  <c r="K17" i="34"/>
  <c r="K16" i="34"/>
  <c r="Y18" i="34"/>
  <c r="W18" i="34"/>
  <c r="U18" i="34"/>
  <c r="Q17" i="34"/>
  <c r="Q16" i="34"/>
  <c r="N17" i="34"/>
  <c r="N16" i="34"/>
  <c r="Q14" i="34"/>
  <c r="Q15" i="34"/>
  <c r="H17" i="34"/>
  <c r="D17" i="34" s="1"/>
  <c r="H16" i="34"/>
  <c r="D16" i="34" s="1"/>
  <c r="N15" i="34"/>
  <c r="N14" i="34"/>
  <c r="K15" i="34"/>
  <c r="K14" i="34"/>
  <c r="H15" i="34"/>
  <c r="D15" i="34" s="1"/>
  <c r="H14" i="34"/>
  <c r="D14" i="34" s="1"/>
  <c r="Q13" i="34"/>
  <c r="Q12" i="34"/>
  <c r="N13" i="34"/>
  <c r="N12" i="34"/>
  <c r="K12" i="34"/>
  <c r="K13" i="34"/>
  <c r="K11" i="34"/>
  <c r="H12" i="34"/>
  <c r="D12" i="34" s="1"/>
  <c r="H13" i="34"/>
  <c r="D13" i="34" s="1"/>
  <c r="H11" i="34"/>
  <c r="D11" i="34" s="1"/>
  <c r="H1" i="17"/>
  <c r="I1" i="17"/>
  <c r="T22" i="11" l="1"/>
  <c r="V228" i="11"/>
  <c r="AA228" i="11"/>
  <c r="AE228" i="11"/>
  <c r="AF228" i="11"/>
  <c r="AH228" i="11"/>
  <c r="AI228" i="11"/>
  <c r="AK228" i="11"/>
  <c r="AL228" i="11"/>
  <c r="AL448" i="11" s="1"/>
  <c r="AL668" i="11" s="1"/>
  <c r="V229" i="11"/>
  <c r="AA229" i="11"/>
  <c r="AE229" i="11"/>
  <c r="AE449" i="11" s="1"/>
  <c r="AE669" i="11" s="1"/>
  <c r="AF229" i="11"/>
  <c r="AF449" i="11" s="1"/>
  <c r="AF669" i="11" s="1"/>
  <c r="AH229" i="11"/>
  <c r="AH449" i="11" s="1"/>
  <c r="AH669" i="11" s="1"/>
  <c r="AI229" i="11"/>
  <c r="AK229" i="11"/>
  <c r="AL229" i="11"/>
  <c r="V230" i="11"/>
  <c r="AA230" i="11"/>
  <c r="AA450" i="11" s="1"/>
  <c r="AA670" i="11" s="1"/>
  <c r="AE230" i="11"/>
  <c r="AE450" i="11" s="1"/>
  <c r="AE670" i="11" s="1"/>
  <c r="AF230" i="11"/>
  <c r="AF450" i="11" s="1"/>
  <c r="AF670" i="11" s="1"/>
  <c r="AH230" i="11"/>
  <c r="AH450" i="11" s="1"/>
  <c r="AH670" i="11" s="1"/>
  <c r="AI230" i="11"/>
  <c r="AK230" i="11"/>
  <c r="AK450" i="11" s="1"/>
  <c r="AK670" i="11" s="1"/>
  <c r="AL230" i="11"/>
  <c r="V231" i="11"/>
  <c r="V451" i="11" s="1"/>
  <c r="V671" i="11" s="1"/>
  <c r="AA231" i="11"/>
  <c r="AE231" i="11"/>
  <c r="AE451" i="11" s="1"/>
  <c r="AE671" i="11" s="1"/>
  <c r="AF231" i="11"/>
  <c r="AF451" i="11" s="1"/>
  <c r="AF671" i="11" s="1"/>
  <c r="AH231" i="11"/>
  <c r="AH451" i="11" s="1"/>
  <c r="AH671" i="11" s="1"/>
  <c r="AI231" i="11"/>
  <c r="AK231" i="11"/>
  <c r="AK451" i="11" s="1"/>
  <c r="AK671" i="11" s="1"/>
  <c r="AL231" i="11"/>
  <c r="V232" i="11"/>
  <c r="AA232" i="11"/>
  <c r="AE232" i="11"/>
  <c r="AE452" i="11" s="1"/>
  <c r="AE672" i="11" s="1"/>
  <c r="AF232" i="11"/>
  <c r="AF452" i="11" s="1"/>
  <c r="AF672" i="11" s="1"/>
  <c r="AH232" i="11"/>
  <c r="AH452" i="11" s="1"/>
  <c r="AH672" i="11" s="1"/>
  <c r="AI232" i="11"/>
  <c r="AK232" i="11"/>
  <c r="AK452" i="11" s="1"/>
  <c r="AK672" i="11" s="1"/>
  <c r="AL232" i="11"/>
  <c r="V233" i="11"/>
  <c r="AA233" i="11"/>
  <c r="AE233" i="11"/>
  <c r="AE453" i="11" s="1"/>
  <c r="AE673" i="11" s="1"/>
  <c r="AF233" i="11"/>
  <c r="AF453" i="11" s="1"/>
  <c r="AF673" i="11" s="1"/>
  <c r="AH233" i="11"/>
  <c r="AH453" i="11" s="1"/>
  <c r="AH673" i="11" s="1"/>
  <c r="AI233" i="11"/>
  <c r="AK233" i="11"/>
  <c r="AK453" i="11" s="1"/>
  <c r="AK673" i="11" s="1"/>
  <c r="AL233" i="11"/>
  <c r="V234" i="11"/>
  <c r="AA234" i="11"/>
  <c r="AA454" i="11" s="1"/>
  <c r="AE234" i="11"/>
  <c r="AE454" i="11" s="1"/>
  <c r="AE674" i="11" s="1"/>
  <c r="AF234" i="11"/>
  <c r="AF454" i="11" s="1"/>
  <c r="AF674" i="11" s="1"/>
  <c r="AH234" i="11"/>
  <c r="AH454" i="11" s="1"/>
  <c r="AH674" i="11" s="1"/>
  <c r="AI234" i="11"/>
  <c r="AI454" i="11" s="1"/>
  <c r="AI674" i="11" s="1"/>
  <c r="AK234" i="11"/>
  <c r="AK454" i="11" s="1"/>
  <c r="AK674" i="11" s="1"/>
  <c r="AL234" i="11"/>
  <c r="V235" i="11"/>
  <c r="V455" i="11" s="1"/>
  <c r="AA235" i="11"/>
  <c r="AE235" i="11"/>
  <c r="AE455" i="11" s="1"/>
  <c r="AE675" i="11" s="1"/>
  <c r="AF235" i="11"/>
  <c r="AF455" i="11" s="1"/>
  <c r="AF675" i="11" s="1"/>
  <c r="AH235" i="11"/>
  <c r="AH455" i="11" s="1"/>
  <c r="AH675" i="11" s="1"/>
  <c r="AI235" i="11"/>
  <c r="AK235" i="11"/>
  <c r="AK455" i="11" s="1"/>
  <c r="AK675" i="11" s="1"/>
  <c r="AL235" i="11"/>
  <c r="V236" i="11"/>
  <c r="AA236" i="11"/>
  <c r="AE236" i="11"/>
  <c r="AE456" i="11" s="1"/>
  <c r="AE676" i="11" s="1"/>
  <c r="AF236" i="11"/>
  <c r="AF456" i="11" s="1"/>
  <c r="AF676" i="11" s="1"/>
  <c r="AH236" i="11"/>
  <c r="AH456" i="11" s="1"/>
  <c r="AH676" i="11" s="1"/>
  <c r="AI236" i="11"/>
  <c r="AK236" i="11"/>
  <c r="AK456" i="11" s="1"/>
  <c r="AK676" i="11" s="1"/>
  <c r="AL236" i="11"/>
  <c r="AL456" i="11" s="1"/>
  <c r="AL676" i="11" s="1"/>
  <c r="V237" i="11"/>
  <c r="AA237" i="11"/>
  <c r="AE237" i="11"/>
  <c r="AF237" i="11"/>
  <c r="AF457" i="11" s="1"/>
  <c r="AH237" i="11"/>
  <c r="AH457" i="11" s="1"/>
  <c r="AH677" i="11" s="1"/>
  <c r="AI237" i="11"/>
  <c r="AK237" i="11"/>
  <c r="AK457" i="11" s="1"/>
  <c r="AK677" i="11" s="1"/>
  <c r="AL237" i="11"/>
  <c r="V238" i="11"/>
  <c r="AA238" i="11"/>
  <c r="AA458" i="11" s="1"/>
  <c r="AA678" i="11" s="1"/>
  <c r="AE238" i="11"/>
  <c r="AE458" i="11" s="1"/>
  <c r="AE678" i="11" s="1"/>
  <c r="AF238" i="11"/>
  <c r="AF458" i="11" s="1"/>
  <c r="AF678" i="11" s="1"/>
  <c r="AH238" i="11"/>
  <c r="AH458" i="11" s="1"/>
  <c r="AH678" i="11" s="1"/>
  <c r="AI238" i="11"/>
  <c r="AI458" i="11" s="1"/>
  <c r="AK238" i="11"/>
  <c r="AK458" i="11" s="1"/>
  <c r="AK678" i="11" s="1"/>
  <c r="AL238" i="11"/>
  <c r="V239" i="11"/>
  <c r="V459" i="11" s="1"/>
  <c r="V679" i="11" s="1"/>
  <c r="AA239" i="11"/>
  <c r="AE239" i="11"/>
  <c r="AE459" i="11" s="1"/>
  <c r="AE679" i="11" s="1"/>
  <c r="AF239" i="11"/>
  <c r="AF459" i="11" s="1"/>
  <c r="AF679" i="11" s="1"/>
  <c r="AH239" i="11"/>
  <c r="AH459" i="11" s="1"/>
  <c r="AH679" i="11" s="1"/>
  <c r="AI239" i="11"/>
  <c r="AK239" i="11"/>
  <c r="AK459" i="11" s="1"/>
  <c r="AK679" i="11" s="1"/>
  <c r="AL239" i="11"/>
  <c r="V240" i="11"/>
  <c r="AA240" i="11"/>
  <c r="AE240" i="11"/>
  <c r="AE460" i="11" s="1"/>
  <c r="AE680" i="11" s="1"/>
  <c r="AF240" i="11"/>
  <c r="AF460" i="11" s="1"/>
  <c r="AF680" i="11" s="1"/>
  <c r="AH240" i="11"/>
  <c r="AH460" i="11" s="1"/>
  <c r="AH680" i="11" s="1"/>
  <c r="AI240" i="11"/>
  <c r="AK240" i="11"/>
  <c r="AK460" i="11" s="1"/>
  <c r="AK680" i="11" s="1"/>
  <c r="AL240" i="11"/>
  <c r="AL460" i="11" s="1"/>
  <c r="V241" i="11"/>
  <c r="AA241" i="11"/>
  <c r="AE241" i="11"/>
  <c r="AE461" i="11" s="1"/>
  <c r="AE681" i="11" s="1"/>
  <c r="AF241" i="11"/>
  <c r="AF461" i="11" s="1"/>
  <c r="AF681" i="11" s="1"/>
  <c r="AH241" i="11"/>
  <c r="AH461" i="11" s="1"/>
  <c r="AH681" i="11" s="1"/>
  <c r="AI241" i="11"/>
  <c r="AK241" i="11"/>
  <c r="AK461" i="11" s="1"/>
  <c r="AK681" i="11" s="1"/>
  <c r="AL241" i="11"/>
  <c r="V242" i="11"/>
  <c r="AA242" i="11"/>
  <c r="AA462" i="11" s="1"/>
  <c r="AE242" i="11"/>
  <c r="AE462" i="11" s="1"/>
  <c r="AE682" i="11" s="1"/>
  <c r="AF242" i="11"/>
  <c r="AF462" i="11" s="1"/>
  <c r="AF682" i="11" s="1"/>
  <c r="AH242" i="11"/>
  <c r="AH462" i="11" s="1"/>
  <c r="AH682" i="11" s="1"/>
  <c r="AI242" i="11"/>
  <c r="AI462" i="11" s="1"/>
  <c r="AI682" i="11" s="1"/>
  <c r="AK242" i="11"/>
  <c r="AK462" i="11" s="1"/>
  <c r="AK682" i="11" s="1"/>
  <c r="AL242" i="11"/>
  <c r="V243" i="11"/>
  <c r="V463" i="11" s="1"/>
  <c r="AA243" i="11"/>
  <c r="AE243" i="11"/>
  <c r="AE463" i="11" s="1"/>
  <c r="AE683" i="11" s="1"/>
  <c r="AF243" i="11"/>
  <c r="AF463" i="11" s="1"/>
  <c r="AF683" i="11" s="1"/>
  <c r="AH243" i="11"/>
  <c r="AH463" i="11" s="1"/>
  <c r="AH683" i="11" s="1"/>
  <c r="AI243" i="11"/>
  <c r="AK243" i="11"/>
  <c r="AK463" i="11" s="1"/>
  <c r="AK683" i="11" s="1"/>
  <c r="AL243" i="11"/>
  <c r="V244" i="11"/>
  <c r="AA244" i="11"/>
  <c r="AE244" i="11"/>
  <c r="AE464" i="11" s="1"/>
  <c r="AE684" i="11" s="1"/>
  <c r="AF244" i="11"/>
  <c r="AF464" i="11" s="1"/>
  <c r="AF684" i="11" s="1"/>
  <c r="AH244" i="11"/>
  <c r="AH464" i="11" s="1"/>
  <c r="AH684" i="11" s="1"/>
  <c r="AI244" i="11"/>
  <c r="AK244" i="11"/>
  <c r="AK464" i="11" s="1"/>
  <c r="AK684" i="11" s="1"/>
  <c r="AL244" i="11"/>
  <c r="AL464" i="11" s="1"/>
  <c r="AL684" i="11" s="1"/>
  <c r="V245" i="11"/>
  <c r="AA245" i="11"/>
  <c r="AE245" i="11"/>
  <c r="AE465" i="11" s="1"/>
  <c r="AE685" i="11" s="1"/>
  <c r="AF245" i="11"/>
  <c r="AF465" i="11" s="1"/>
  <c r="AF685" i="11" s="1"/>
  <c r="AH245" i="11"/>
  <c r="AH465" i="11" s="1"/>
  <c r="AH685" i="11" s="1"/>
  <c r="AI245" i="11"/>
  <c r="AK245" i="11"/>
  <c r="AK465" i="11" s="1"/>
  <c r="AK685" i="11" s="1"/>
  <c r="AL245" i="11"/>
  <c r="V246" i="11"/>
  <c r="AA246" i="11"/>
  <c r="AA466" i="11" s="1"/>
  <c r="AA686" i="11" s="1"/>
  <c r="AE246" i="11"/>
  <c r="AE466" i="11" s="1"/>
  <c r="AE686" i="11" s="1"/>
  <c r="AF246" i="11"/>
  <c r="AF466" i="11" s="1"/>
  <c r="AF686" i="11" s="1"/>
  <c r="AH246" i="11"/>
  <c r="AH466" i="11" s="1"/>
  <c r="AH686" i="11" s="1"/>
  <c r="AI246" i="11"/>
  <c r="AI466" i="11" s="1"/>
  <c r="AK246" i="11"/>
  <c r="AK466" i="11" s="1"/>
  <c r="AK686" i="11" s="1"/>
  <c r="AL246" i="11"/>
  <c r="V247" i="11"/>
  <c r="V467" i="11" s="1"/>
  <c r="V687" i="11" s="1"/>
  <c r="AA247" i="11"/>
  <c r="AE247" i="11"/>
  <c r="AE467" i="11" s="1"/>
  <c r="AE687" i="11" s="1"/>
  <c r="AF247" i="11"/>
  <c r="AF467" i="11" s="1"/>
  <c r="AF687" i="11" s="1"/>
  <c r="AH247" i="11"/>
  <c r="AH467" i="11" s="1"/>
  <c r="AH687" i="11" s="1"/>
  <c r="AI247" i="11"/>
  <c r="AK247" i="11"/>
  <c r="AK467" i="11" s="1"/>
  <c r="AK687" i="11" s="1"/>
  <c r="AL247" i="11"/>
  <c r="V248" i="11"/>
  <c r="AA248" i="11"/>
  <c r="AE248" i="11"/>
  <c r="AE468" i="11" s="1"/>
  <c r="AE688" i="11" s="1"/>
  <c r="AF248" i="11"/>
  <c r="AF468" i="11" s="1"/>
  <c r="AF688" i="11" s="1"/>
  <c r="AH248" i="11"/>
  <c r="AH468" i="11" s="1"/>
  <c r="AH688" i="11" s="1"/>
  <c r="AI248" i="11"/>
  <c r="AK248" i="11"/>
  <c r="AK468" i="11" s="1"/>
  <c r="AK688" i="11" s="1"/>
  <c r="AL248" i="11"/>
  <c r="AL468" i="11" s="1"/>
  <c r="V249" i="11"/>
  <c r="AA249" i="11"/>
  <c r="AE249" i="11"/>
  <c r="AE469" i="11" s="1"/>
  <c r="AE689" i="11" s="1"/>
  <c r="AF249" i="11"/>
  <c r="AF469" i="11" s="1"/>
  <c r="AF689" i="11" s="1"/>
  <c r="AH249" i="11"/>
  <c r="AH469" i="11" s="1"/>
  <c r="AH689" i="11" s="1"/>
  <c r="AI249" i="11"/>
  <c r="AK249" i="11"/>
  <c r="AK469" i="11" s="1"/>
  <c r="AK689" i="11" s="1"/>
  <c r="AL249" i="11"/>
  <c r="V250" i="11"/>
  <c r="AA250" i="11"/>
  <c r="AA470" i="11" s="1"/>
  <c r="AE250" i="11"/>
  <c r="AE470" i="11" s="1"/>
  <c r="AE690" i="11" s="1"/>
  <c r="AF250" i="11"/>
  <c r="AF470" i="11" s="1"/>
  <c r="AF690" i="11" s="1"/>
  <c r="AH250" i="11"/>
  <c r="AH470" i="11" s="1"/>
  <c r="AH690" i="11" s="1"/>
  <c r="AI250" i="11"/>
  <c r="AI470" i="11" s="1"/>
  <c r="AI690" i="11" s="1"/>
  <c r="AK250" i="11"/>
  <c r="AK470" i="11" s="1"/>
  <c r="AK690" i="11" s="1"/>
  <c r="AL250" i="11"/>
  <c r="AL470" i="11" s="1"/>
  <c r="V251" i="11"/>
  <c r="AA251" i="11"/>
  <c r="AE251" i="11"/>
  <c r="AE471" i="11" s="1"/>
  <c r="AE691" i="11" s="1"/>
  <c r="AF251" i="11"/>
  <c r="AF471" i="11" s="1"/>
  <c r="AF691" i="11" s="1"/>
  <c r="AH251" i="11"/>
  <c r="AH471" i="11" s="1"/>
  <c r="AH691" i="11" s="1"/>
  <c r="AI251" i="11"/>
  <c r="AK251" i="11"/>
  <c r="AK471" i="11" s="1"/>
  <c r="AK691" i="11" s="1"/>
  <c r="AL251" i="11"/>
  <c r="V252" i="11"/>
  <c r="AA252" i="11"/>
  <c r="AA472" i="11" s="1"/>
  <c r="AE252" i="11"/>
  <c r="AE472" i="11" s="1"/>
  <c r="AE692" i="11" s="1"/>
  <c r="AF252" i="11"/>
  <c r="AF472" i="11" s="1"/>
  <c r="AF692" i="11" s="1"/>
  <c r="AH252" i="11"/>
  <c r="AH472" i="11" s="1"/>
  <c r="AH692" i="11" s="1"/>
  <c r="AI252" i="11"/>
  <c r="AK252" i="11"/>
  <c r="AK472" i="11" s="1"/>
  <c r="AK692" i="11" s="1"/>
  <c r="AL252" i="11"/>
  <c r="AL472" i="11" s="1"/>
  <c r="AL692" i="11" s="1"/>
  <c r="V253" i="11"/>
  <c r="V473" i="11" s="1"/>
  <c r="AA253" i="11"/>
  <c r="AE253" i="11"/>
  <c r="AE473" i="11" s="1"/>
  <c r="AE693" i="11" s="1"/>
  <c r="AF253" i="11"/>
  <c r="AF473" i="11" s="1"/>
  <c r="AF693" i="11" s="1"/>
  <c r="AH253" i="11"/>
  <c r="AH473" i="11" s="1"/>
  <c r="AH693" i="11" s="1"/>
  <c r="AI253" i="11"/>
  <c r="AK253" i="11"/>
  <c r="AK473" i="11" s="1"/>
  <c r="AL253" i="11"/>
  <c r="V254" i="11"/>
  <c r="AA254" i="11"/>
  <c r="AA474" i="11" s="1"/>
  <c r="AA694" i="11" s="1"/>
  <c r="AE254" i="11"/>
  <c r="AE474" i="11" s="1"/>
  <c r="AE694" i="11" s="1"/>
  <c r="AF254" i="11"/>
  <c r="AF474" i="11" s="1"/>
  <c r="AF694" i="11" s="1"/>
  <c r="AH254" i="11"/>
  <c r="AH474" i="11" s="1"/>
  <c r="AH694" i="11" s="1"/>
  <c r="AI254" i="11"/>
  <c r="AI474" i="11" s="1"/>
  <c r="AK254" i="11"/>
  <c r="AK474" i="11" s="1"/>
  <c r="AK694" i="11" s="1"/>
  <c r="AL254" i="11"/>
  <c r="V255" i="11"/>
  <c r="V475" i="11" s="1"/>
  <c r="V695" i="11" s="1"/>
  <c r="AA255" i="11"/>
  <c r="AE255" i="11"/>
  <c r="AE475" i="11" s="1"/>
  <c r="AE695" i="11" s="1"/>
  <c r="AF255" i="11"/>
  <c r="AF475" i="11" s="1"/>
  <c r="AF695" i="11" s="1"/>
  <c r="AH255" i="11"/>
  <c r="AH475" i="11" s="1"/>
  <c r="AH695" i="11" s="1"/>
  <c r="AI255" i="11"/>
  <c r="AK255" i="11"/>
  <c r="AK475" i="11" s="1"/>
  <c r="AK695" i="11" s="1"/>
  <c r="AL255" i="11"/>
  <c r="V256" i="11"/>
  <c r="AA256" i="11"/>
  <c r="AE256" i="11"/>
  <c r="AE476" i="11" s="1"/>
  <c r="AE696" i="11" s="1"/>
  <c r="AF256" i="11"/>
  <c r="AF476" i="11" s="1"/>
  <c r="AF696" i="11" s="1"/>
  <c r="AH256" i="11"/>
  <c r="AH476" i="11" s="1"/>
  <c r="AH696" i="11" s="1"/>
  <c r="AI256" i="11"/>
  <c r="AI476" i="11" s="1"/>
  <c r="AK256" i="11"/>
  <c r="AK476" i="11" s="1"/>
  <c r="AK696" i="11" s="1"/>
  <c r="AL256" i="11"/>
  <c r="AL476" i="11" s="1"/>
  <c r="AL696" i="11" s="1"/>
  <c r="V257" i="11"/>
  <c r="AA257" i="11"/>
  <c r="AE257" i="11"/>
  <c r="AE477" i="11" s="1"/>
  <c r="AE697" i="11" s="1"/>
  <c r="AF257" i="11"/>
  <c r="AF477" i="11" s="1"/>
  <c r="AF697" i="11" s="1"/>
  <c r="AH257" i="11"/>
  <c r="AH477" i="11" s="1"/>
  <c r="AH697" i="11" s="1"/>
  <c r="AI257" i="11"/>
  <c r="AK257" i="11"/>
  <c r="AK477" i="11" s="1"/>
  <c r="AL257" i="11"/>
  <c r="V258" i="11"/>
  <c r="AA258" i="11"/>
  <c r="AA478" i="11" s="1"/>
  <c r="AE258" i="11"/>
  <c r="AE478" i="11" s="1"/>
  <c r="AE698" i="11" s="1"/>
  <c r="AF258" i="11"/>
  <c r="AF478" i="11" s="1"/>
  <c r="AF698" i="11" s="1"/>
  <c r="AH258" i="11"/>
  <c r="AH478" i="11" s="1"/>
  <c r="AH698" i="11" s="1"/>
  <c r="AI258" i="11"/>
  <c r="AI478" i="11" s="1"/>
  <c r="AI698" i="11" s="1"/>
  <c r="AK258" i="11"/>
  <c r="AK478" i="11" s="1"/>
  <c r="AK698" i="11" s="1"/>
  <c r="AL258" i="11"/>
  <c r="AL478" i="11" s="1"/>
  <c r="V259" i="11"/>
  <c r="V479" i="11" s="1"/>
  <c r="AA259" i="11"/>
  <c r="AE259" i="11"/>
  <c r="AE479" i="11" s="1"/>
  <c r="AE699" i="11" s="1"/>
  <c r="AF259" i="11"/>
  <c r="AF479" i="11" s="1"/>
  <c r="AF699" i="11" s="1"/>
  <c r="AH259" i="11"/>
  <c r="AH479" i="11" s="1"/>
  <c r="AH699" i="11" s="1"/>
  <c r="AI259" i="11"/>
  <c r="AK259" i="11"/>
  <c r="AK479" i="11" s="1"/>
  <c r="AK699" i="11" s="1"/>
  <c r="AL259" i="11"/>
  <c r="V260" i="11"/>
  <c r="AA260" i="11"/>
  <c r="AA480" i="11" s="1"/>
  <c r="AE260" i="11"/>
  <c r="AE480" i="11" s="1"/>
  <c r="AE700" i="11" s="1"/>
  <c r="AF260" i="11"/>
  <c r="AF480" i="11" s="1"/>
  <c r="AF700" i="11" s="1"/>
  <c r="AH260" i="11"/>
  <c r="AH480" i="11" s="1"/>
  <c r="AH700" i="11" s="1"/>
  <c r="AI260" i="11"/>
  <c r="AK260" i="11"/>
  <c r="AK480" i="11" s="1"/>
  <c r="AK700" i="11" s="1"/>
  <c r="AL260" i="11"/>
  <c r="AL480" i="11" s="1"/>
  <c r="AL700" i="11" s="1"/>
  <c r="V261" i="11"/>
  <c r="V481" i="11" s="1"/>
  <c r="AA261" i="11"/>
  <c r="AE261" i="11"/>
  <c r="AE481" i="11" s="1"/>
  <c r="AE701" i="11" s="1"/>
  <c r="AF261" i="11"/>
  <c r="AF481" i="11" s="1"/>
  <c r="AF701" i="11" s="1"/>
  <c r="AH261" i="11"/>
  <c r="AH481" i="11" s="1"/>
  <c r="AH701" i="11" s="1"/>
  <c r="AI261" i="11"/>
  <c r="AK261" i="11"/>
  <c r="AK481" i="11" s="1"/>
  <c r="AK701" i="11" s="1"/>
  <c r="AL261" i="11"/>
  <c r="V262" i="11"/>
  <c r="AA262" i="11"/>
  <c r="AA482" i="11" s="1"/>
  <c r="AA702" i="11" s="1"/>
  <c r="AE262" i="11"/>
  <c r="AE482" i="11" s="1"/>
  <c r="AE702" i="11" s="1"/>
  <c r="AF262" i="11"/>
  <c r="AF482" i="11" s="1"/>
  <c r="AF702" i="11" s="1"/>
  <c r="AH262" i="11"/>
  <c r="AH482" i="11" s="1"/>
  <c r="AH702" i="11" s="1"/>
  <c r="AI262" i="11"/>
  <c r="AK262" i="11"/>
  <c r="AK482" i="11" s="1"/>
  <c r="AL262" i="11"/>
  <c r="V263" i="11"/>
  <c r="V483" i="11" s="1"/>
  <c r="V703" i="11" s="1"/>
  <c r="AA263" i="11"/>
  <c r="AE263" i="11"/>
  <c r="AE483" i="11" s="1"/>
  <c r="AE703" i="11" s="1"/>
  <c r="AF263" i="11"/>
  <c r="AF483" i="11" s="1"/>
  <c r="AF703" i="11" s="1"/>
  <c r="AH263" i="11"/>
  <c r="AH483" i="11" s="1"/>
  <c r="AH703" i="11" s="1"/>
  <c r="AI263" i="11"/>
  <c r="AK263" i="11"/>
  <c r="AK483" i="11" s="1"/>
  <c r="AK703" i="11" s="1"/>
  <c r="AL263" i="11"/>
  <c r="V264" i="11"/>
  <c r="AA264" i="11"/>
  <c r="AE264" i="11"/>
  <c r="AE484" i="11" s="1"/>
  <c r="AE704" i="11" s="1"/>
  <c r="AF264" i="11"/>
  <c r="AF484" i="11" s="1"/>
  <c r="AF704" i="11" s="1"/>
  <c r="AH264" i="11"/>
  <c r="AH484" i="11" s="1"/>
  <c r="AH704" i="11" s="1"/>
  <c r="AI264" i="11"/>
  <c r="AI484" i="11" s="1"/>
  <c r="AK264" i="11"/>
  <c r="AK484" i="11" s="1"/>
  <c r="AL264" i="11"/>
  <c r="AL484" i="11" s="1"/>
  <c r="V265" i="11"/>
  <c r="AA265" i="11"/>
  <c r="AE265" i="11"/>
  <c r="AE485" i="11" s="1"/>
  <c r="AF265" i="11"/>
  <c r="AF485" i="11" s="1"/>
  <c r="AF705" i="11" s="1"/>
  <c r="AH265" i="11"/>
  <c r="AH485" i="11" s="1"/>
  <c r="AH705" i="11" s="1"/>
  <c r="AI265" i="11"/>
  <c r="AK265" i="11"/>
  <c r="AK485" i="11" s="1"/>
  <c r="AK705" i="11" s="1"/>
  <c r="AL265" i="11"/>
  <c r="V266" i="11"/>
  <c r="AA266" i="11"/>
  <c r="AA486" i="11" s="1"/>
  <c r="AE266" i="11"/>
  <c r="AE486" i="11" s="1"/>
  <c r="AE706" i="11" s="1"/>
  <c r="AF266" i="11"/>
  <c r="AF486" i="11" s="1"/>
  <c r="AF706" i="11" s="1"/>
  <c r="AH266" i="11"/>
  <c r="AH486" i="11" s="1"/>
  <c r="AH706" i="11" s="1"/>
  <c r="AI266" i="11"/>
  <c r="AI486" i="11" s="1"/>
  <c r="AI706" i="11" s="1"/>
  <c r="AK266" i="11"/>
  <c r="AK486" i="11" s="1"/>
  <c r="AK706" i="11" s="1"/>
  <c r="AL266" i="11"/>
  <c r="AL486" i="11" s="1"/>
  <c r="V267" i="11"/>
  <c r="V487" i="11" s="1"/>
  <c r="AA267" i="11"/>
  <c r="AE267" i="11"/>
  <c r="AE487" i="11" s="1"/>
  <c r="AE707" i="11" s="1"/>
  <c r="AF267" i="11"/>
  <c r="AF487" i="11" s="1"/>
  <c r="AF707" i="11" s="1"/>
  <c r="AH267" i="11"/>
  <c r="AH487" i="11" s="1"/>
  <c r="AH707" i="11" s="1"/>
  <c r="AI267" i="11"/>
  <c r="AK267" i="11"/>
  <c r="AK487" i="11" s="1"/>
  <c r="AK707" i="11" s="1"/>
  <c r="AL267" i="11"/>
  <c r="V268" i="11"/>
  <c r="AA268" i="11"/>
  <c r="AA488" i="11" s="1"/>
  <c r="AE268" i="11"/>
  <c r="AE488" i="11" s="1"/>
  <c r="AE708" i="11" s="1"/>
  <c r="AF268" i="11"/>
  <c r="AF488" i="11" s="1"/>
  <c r="AF708" i="11" s="1"/>
  <c r="AH268" i="11"/>
  <c r="AH488" i="11" s="1"/>
  <c r="AH708" i="11" s="1"/>
  <c r="AI268" i="11"/>
  <c r="AK268" i="11"/>
  <c r="AK488" i="11" s="1"/>
  <c r="AK708" i="11" s="1"/>
  <c r="AL268" i="11"/>
  <c r="V269" i="11"/>
  <c r="V489" i="11" s="1"/>
  <c r="AA269" i="11"/>
  <c r="AE269" i="11"/>
  <c r="AE489" i="11" s="1"/>
  <c r="AE709" i="11" s="1"/>
  <c r="AF269" i="11"/>
  <c r="AF489" i="11" s="1"/>
  <c r="AF709" i="11" s="1"/>
  <c r="AH269" i="11"/>
  <c r="AH489" i="11" s="1"/>
  <c r="AH709" i="11" s="1"/>
  <c r="AI269" i="11"/>
  <c r="AK269" i="11"/>
  <c r="AK489" i="11" s="1"/>
  <c r="AK709" i="11" s="1"/>
  <c r="AL269" i="11"/>
  <c r="V270" i="11"/>
  <c r="AA270" i="11"/>
  <c r="AA490" i="11" s="1"/>
  <c r="AA710" i="11" s="1"/>
  <c r="AE270" i="11"/>
  <c r="AE490" i="11" s="1"/>
  <c r="AE710" i="11" s="1"/>
  <c r="AF270" i="11"/>
  <c r="AF490" i="11" s="1"/>
  <c r="AF710" i="11" s="1"/>
  <c r="AH270" i="11"/>
  <c r="AH490" i="11" s="1"/>
  <c r="AH710" i="11" s="1"/>
  <c r="AI270" i="11"/>
  <c r="AI490" i="11" s="1"/>
  <c r="AK270" i="11"/>
  <c r="AL270" i="11"/>
  <c r="V271" i="11"/>
  <c r="AA271" i="11"/>
  <c r="AE271" i="11"/>
  <c r="AE491" i="11" s="1"/>
  <c r="AE711" i="11" s="1"/>
  <c r="AF271" i="11"/>
  <c r="AF491" i="11" s="1"/>
  <c r="AF711" i="11" s="1"/>
  <c r="AH271" i="11"/>
  <c r="AH491" i="11" s="1"/>
  <c r="AH711" i="11" s="1"/>
  <c r="AI271" i="11"/>
  <c r="AK271" i="11"/>
  <c r="AK491" i="11" s="1"/>
  <c r="AK711" i="11" s="1"/>
  <c r="AL271" i="11"/>
  <c r="V272" i="11"/>
  <c r="AA272" i="11"/>
  <c r="AE272" i="11"/>
  <c r="AE492" i="11" s="1"/>
  <c r="AE712" i="11" s="1"/>
  <c r="AF272" i="11"/>
  <c r="AF492" i="11" s="1"/>
  <c r="AF712" i="11" s="1"/>
  <c r="AH272" i="11"/>
  <c r="AH492" i="11" s="1"/>
  <c r="AH712" i="11" s="1"/>
  <c r="AI272" i="11"/>
  <c r="AI492" i="11" s="1"/>
  <c r="AK272" i="11"/>
  <c r="AK492" i="11" s="1"/>
  <c r="AK712" i="11" s="1"/>
  <c r="AL272" i="11"/>
  <c r="AL492" i="11" s="1"/>
  <c r="V273" i="11"/>
  <c r="AA273" i="11"/>
  <c r="AE273" i="11"/>
  <c r="AE493" i="11" s="1"/>
  <c r="AE713" i="11" s="1"/>
  <c r="AF273" i="11"/>
  <c r="AF493" i="11" s="1"/>
  <c r="AF713" i="11" s="1"/>
  <c r="AH273" i="11"/>
  <c r="AH493" i="11" s="1"/>
  <c r="AH713" i="11" s="1"/>
  <c r="AI273" i="11"/>
  <c r="AK273" i="11"/>
  <c r="AK493" i="11" s="1"/>
  <c r="AK713" i="11" s="1"/>
  <c r="AL273" i="11"/>
  <c r="V274" i="11"/>
  <c r="AA274" i="11"/>
  <c r="AE274" i="11"/>
  <c r="AE494" i="11" s="1"/>
  <c r="AE714" i="11" s="1"/>
  <c r="AF274" i="11"/>
  <c r="AF494" i="11" s="1"/>
  <c r="AF714" i="11" s="1"/>
  <c r="AH274" i="11"/>
  <c r="AH494" i="11" s="1"/>
  <c r="AH714" i="11" s="1"/>
  <c r="AI274" i="11"/>
  <c r="AI494" i="11" s="1"/>
  <c r="AI714" i="11" s="1"/>
  <c r="AK274" i="11"/>
  <c r="AK494" i="11" s="1"/>
  <c r="AK714" i="11" s="1"/>
  <c r="AL274" i="11"/>
  <c r="AL494" i="11" s="1"/>
  <c r="V275" i="11"/>
  <c r="V495" i="11" s="1"/>
  <c r="AA275" i="11"/>
  <c r="AE275" i="11"/>
  <c r="AE495" i="11" s="1"/>
  <c r="AE715" i="11" s="1"/>
  <c r="AF275" i="11"/>
  <c r="AF495" i="11" s="1"/>
  <c r="AF715" i="11" s="1"/>
  <c r="AH275" i="11"/>
  <c r="AH495" i="11" s="1"/>
  <c r="AH715" i="11" s="1"/>
  <c r="AI275" i="11"/>
  <c r="AK275" i="11"/>
  <c r="AK495" i="11" s="1"/>
  <c r="AK715" i="11" s="1"/>
  <c r="AL275" i="11"/>
  <c r="AL495" i="11" s="1"/>
  <c r="AL715" i="11" s="1"/>
  <c r="V276" i="11"/>
  <c r="AA276" i="11"/>
  <c r="AA496" i="11" s="1"/>
  <c r="AE276" i="11"/>
  <c r="AE496" i="11" s="1"/>
  <c r="AE716" i="11" s="1"/>
  <c r="AF276" i="11"/>
  <c r="AF496" i="11" s="1"/>
  <c r="AF716" i="11" s="1"/>
  <c r="AH276" i="11"/>
  <c r="AH496" i="11" s="1"/>
  <c r="AH716" i="11" s="1"/>
  <c r="AI276" i="11"/>
  <c r="AK276" i="11"/>
  <c r="AK496" i="11" s="1"/>
  <c r="AK716" i="11" s="1"/>
  <c r="AL276" i="11"/>
  <c r="AL496" i="11" s="1"/>
  <c r="AL716" i="11" s="1"/>
  <c r="V277" i="11"/>
  <c r="V497" i="11" s="1"/>
  <c r="AA277" i="11"/>
  <c r="AE277" i="11"/>
  <c r="AE497" i="11" s="1"/>
  <c r="AF277" i="11"/>
  <c r="AF497" i="11" s="1"/>
  <c r="AF717" i="11" s="1"/>
  <c r="AH277" i="11"/>
  <c r="AH497" i="11" s="1"/>
  <c r="AH717" i="11" s="1"/>
  <c r="AI277" i="11"/>
  <c r="AK277" i="11"/>
  <c r="AK497" i="11" s="1"/>
  <c r="AK717" i="11" s="1"/>
  <c r="AL277" i="11"/>
  <c r="V278" i="11"/>
  <c r="AA278" i="11"/>
  <c r="AA498" i="11" s="1"/>
  <c r="AA718" i="11" s="1"/>
  <c r="AE278" i="11"/>
  <c r="AE498" i="11" s="1"/>
  <c r="AE718" i="11" s="1"/>
  <c r="AF278" i="11"/>
  <c r="AF498" i="11" s="1"/>
  <c r="AF718" i="11" s="1"/>
  <c r="AH278" i="11"/>
  <c r="AH498" i="11" s="1"/>
  <c r="AH718" i="11" s="1"/>
  <c r="AI278" i="11"/>
  <c r="AI498" i="11" s="1"/>
  <c r="AK278" i="11"/>
  <c r="AK498" i="11" s="1"/>
  <c r="AL278" i="11"/>
  <c r="AL498" i="11" s="1"/>
  <c r="V279" i="11"/>
  <c r="V499" i="11" s="1"/>
  <c r="V719" i="11" s="1"/>
  <c r="AA279" i="11"/>
  <c r="AE279" i="11"/>
  <c r="AE499" i="11" s="1"/>
  <c r="AE719" i="11" s="1"/>
  <c r="AF279" i="11"/>
  <c r="AF499" i="11" s="1"/>
  <c r="AF719" i="11" s="1"/>
  <c r="AH279" i="11"/>
  <c r="AH499" i="11" s="1"/>
  <c r="AH719" i="11" s="1"/>
  <c r="AI279" i="11"/>
  <c r="AK279" i="11"/>
  <c r="AK499" i="11" s="1"/>
  <c r="AK719" i="11" s="1"/>
  <c r="AL279" i="11"/>
  <c r="V280" i="11"/>
  <c r="AA280" i="11"/>
  <c r="AE280" i="11"/>
  <c r="AE500" i="11" s="1"/>
  <c r="AE720" i="11" s="1"/>
  <c r="AF280" i="11"/>
  <c r="AF500" i="11" s="1"/>
  <c r="AF720" i="11" s="1"/>
  <c r="AH280" i="11"/>
  <c r="AH500" i="11" s="1"/>
  <c r="AH720" i="11" s="1"/>
  <c r="AI280" i="11"/>
  <c r="AI500" i="11" s="1"/>
  <c r="AK280" i="11"/>
  <c r="AL280" i="11"/>
  <c r="AL500" i="11" s="1"/>
  <c r="V281" i="11"/>
  <c r="AA281" i="11"/>
  <c r="AE281" i="11"/>
  <c r="AE501" i="11" s="1"/>
  <c r="AE721" i="11" s="1"/>
  <c r="AF281" i="11"/>
  <c r="AF501" i="11" s="1"/>
  <c r="AF721" i="11" s="1"/>
  <c r="AH281" i="11"/>
  <c r="AH501" i="11" s="1"/>
  <c r="AH721" i="11" s="1"/>
  <c r="AI281" i="11"/>
  <c r="AK281" i="11"/>
  <c r="AK501" i="11" s="1"/>
  <c r="AL281" i="11"/>
  <c r="V282" i="11"/>
  <c r="AA282" i="11"/>
  <c r="AA502" i="11" s="1"/>
  <c r="AA722" i="11" s="1"/>
  <c r="AE282" i="11"/>
  <c r="AE502" i="11" s="1"/>
  <c r="AE722" i="11" s="1"/>
  <c r="AF282" i="11"/>
  <c r="AF502" i="11" s="1"/>
  <c r="AF722" i="11" s="1"/>
  <c r="AH282" i="11"/>
  <c r="AH502" i="11" s="1"/>
  <c r="AH722" i="11" s="1"/>
  <c r="AI282" i="11"/>
  <c r="AI502" i="11" s="1"/>
  <c r="AI722" i="11" s="1"/>
  <c r="AK282" i="11"/>
  <c r="AK502" i="11" s="1"/>
  <c r="AL282" i="11"/>
  <c r="AL502" i="11" s="1"/>
  <c r="V283" i="11"/>
  <c r="V503" i="11" s="1"/>
  <c r="AA283" i="11"/>
  <c r="AE283" i="11"/>
  <c r="AE503" i="11" s="1"/>
  <c r="AE723" i="11" s="1"/>
  <c r="AF283" i="11"/>
  <c r="AF503" i="11" s="1"/>
  <c r="AF723" i="11" s="1"/>
  <c r="AH283" i="11"/>
  <c r="AH503" i="11" s="1"/>
  <c r="AH723" i="11" s="1"/>
  <c r="AI283" i="11"/>
  <c r="AK283" i="11"/>
  <c r="AK503" i="11" s="1"/>
  <c r="AK723" i="11" s="1"/>
  <c r="AL283" i="11"/>
  <c r="V284" i="11"/>
  <c r="AA284" i="11"/>
  <c r="AA504" i="11" s="1"/>
  <c r="AE284" i="11"/>
  <c r="AE504" i="11" s="1"/>
  <c r="AE724" i="11" s="1"/>
  <c r="AF284" i="11"/>
  <c r="AF504" i="11" s="1"/>
  <c r="AF724" i="11" s="1"/>
  <c r="AH284" i="11"/>
  <c r="AH504" i="11" s="1"/>
  <c r="AH724" i="11" s="1"/>
  <c r="AI284" i="11"/>
  <c r="AK284" i="11"/>
  <c r="AK504" i="11" s="1"/>
  <c r="AK724" i="11" s="1"/>
  <c r="AL284" i="11"/>
  <c r="AL504" i="11" s="1"/>
  <c r="AL724" i="11" s="1"/>
  <c r="V285" i="11"/>
  <c r="V505" i="11" s="1"/>
  <c r="AA285" i="11"/>
  <c r="AE285" i="11"/>
  <c r="AE505" i="11" s="1"/>
  <c r="AE725" i="11" s="1"/>
  <c r="AF285" i="11"/>
  <c r="AF505" i="11" s="1"/>
  <c r="AF725" i="11" s="1"/>
  <c r="AH285" i="11"/>
  <c r="AH505" i="11" s="1"/>
  <c r="AH725" i="11" s="1"/>
  <c r="AI285" i="11"/>
  <c r="AK285" i="11"/>
  <c r="AK505" i="11" s="1"/>
  <c r="AK725" i="11" s="1"/>
  <c r="AL285" i="11"/>
  <c r="V286" i="11"/>
  <c r="AA286" i="11"/>
  <c r="AA506" i="11" s="1"/>
  <c r="AA726" i="11" s="1"/>
  <c r="AE286" i="11"/>
  <c r="AE506" i="11" s="1"/>
  <c r="AE726" i="11" s="1"/>
  <c r="AF286" i="11"/>
  <c r="AF506" i="11" s="1"/>
  <c r="AF726" i="11" s="1"/>
  <c r="AH286" i="11"/>
  <c r="AH506" i="11" s="1"/>
  <c r="AH726" i="11" s="1"/>
  <c r="AI286" i="11"/>
  <c r="AI506" i="11" s="1"/>
  <c r="AI726" i="11" s="1"/>
  <c r="AK286" i="11"/>
  <c r="AK506" i="11" s="1"/>
  <c r="AK726" i="11" s="1"/>
  <c r="AL286" i="11"/>
  <c r="V287" i="11"/>
  <c r="V507" i="11" s="1"/>
  <c r="V727" i="11" s="1"/>
  <c r="AA287" i="11"/>
  <c r="AE287" i="11"/>
  <c r="AE507" i="11" s="1"/>
  <c r="AE727" i="11" s="1"/>
  <c r="AF287" i="11"/>
  <c r="AF507" i="11" s="1"/>
  <c r="AF727" i="11" s="1"/>
  <c r="AH287" i="11"/>
  <c r="AH507" i="11" s="1"/>
  <c r="AH727" i="11" s="1"/>
  <c r="AI287" i="11"/>
  <c r="AK287" i="11"/>
  <c r="AK507" i="11" s="1"/>
  <c r="AK727" i="11" s="1"/>
  <c r="AL287" i="11"/>
  <c r="V288" i="11"/>
  <c r="AA288" i="11"/>
  <c r="AE288" i="11"/>
  <c r="AE508" i="11" s="1"/>
  <c r="AE728" i="11" s="1"/>
  <c r="AF288" i="11"/>
  <c r="AF508" i="11" s="1"/>
  <c r="AF728" i="11" s="1"/>
  <c r="AH288" i="11"/>
  <c r="AH508" i="11" s="1"/>
  <c r="AH728" i="11" s="1"/>
  <c r="AI288" i="11"/>
  <c r="AI508" i="11" s="1"/>
  <c r="AK288" i="11"/>
  <c r="AK508" i="11" s="1"/>
  <c r="AK728" i="11" s="1"/>
  <c r="AL288" i="11"/>
  <c r="AL508" i="11" s="1"/>
  <c r="AL728" i="11" s="1"/>
  <c r="V289" i="11"/>
  <c r="AA289" i="11"/>
  <c r="AE289" i="11"/>
  <c r="AE509" i="11" s="1"/>
  <c r="AE729" i="11" s="1"/>
  <c r="AF289" i="11"/>
  <c r="AF509" i="11" s="1"/>
  <c r="AF729" i="11" s="1"/>
  <c r="AH289" i="11"/>
  <c r="AH509" i="11" s="1"/>
  <c r="AH729" i="11" s="1"/>
  <c r="AI289" i="11"/>
  <c r="AK289" i="11"/>
  <c r="AK509" i="11" s="1"/>
  <c r="AK729" i="11" s="1"/>
  <c r="AL289" i="11"/>
  <c r="V290" i="11"/>
  <c r="AA290" i="11"/>
  <c r="AA510" i="11" s="1"/>
  <c r="AE290" i="11"/>
  <c r="AE510" i="11" s="1"/>
  <c r="AE730" i="11" s="1"/>
  <c r="AF290" i="11"/>
  <c r="AF510" i="11" s="1"/>
  <c r="AF730" i="11" s="1"/>
  <c r="AH290" i="11"/>
  <c r="AH510" i="11" s="1"/>
  <c r="AH730" i="11" s="1"/>
  <c r="AI290" i="11"/>
  <c r="AI510" i="11" s="1"/>
  <c r="AI730" i="11" s="1"/>
  <c r="AK290" i="11"/>
  <c r="AK510" i="11" s="1"/>
  <c r="AK730" i="11" s="1"/>
  <c r="AL290" i="11"/>
  <c r="AL510" i="11" s="1"/>
  <c r="V291" i="11"/>
  <c r="V511" i="11" s="1"/>
  <c r="AA291" i="11"/>
  <c r="AE291" i="11"/>
  <c r="AE511" i="11" s="1"/>
  <c r="AE731" i="11" s="1"/>
  <c r="AF291" i="11"/>
  <c r="AF511" i="11" s="1"/>
  <c r="AF731" i="11" s="1"/>
  <c r="AH291" i="11"/>
  <c r="AH511" i="11" s="1"/>
  <c r="AH731" i="11" s="1"/>
  <c r="AI291" i="11"/>
  <c r="AK291" i="11"/>
  <c r="AK511" i="11" s="1"/>
  <c r="AK731" i="11" s="1"/>
  <c r="AL291" i="11"/>
  <c r="V292" i="11"/>
  <c r="AA292" i="11"/>
  <c r="AA512" i="11" s="1"/>
  <c r="AE292" i="11"/>
  <c r="AE512" i="11" s="1"/>
  <c r="AE732" i="11" s="1"/>
  <c r="AF292" i="11"/>
  <c r="AF512" i="11" s="1"/>
  <c r="AF732" i="11" s="1"/>
  <c r="AH292" i="11"/>
  <c r="AH512" i="11" s="1"/>
  <c r="AH732" i="11" s="1"/>
  <c r="AI292" i="11"/>
  <c r="AK292" i="11"/>
  <c r="AK512" i="11" s="1"/>
  <c r="AK732" i="11" s="1"/>
  <c r="AL292" i="11"/>
  <c r="AL512" i="11" s="1"/>
  <c r="AL732" i="11" s="1"/>
  <c r="V293" i="11"/>
  <c r="V513" i="11" s="1"/>
  <c r="AA293" i="11"/>
  <c r="AE293" i="11"/>
  <c r="AE513" i="11" s="1"/>
  <c r="AE733" i="11" s="1"/>
  <c r="AF293" i="11"/>
  <c r="AF513" i="11" s="1"/>
  <c r="AF733" i="11" s="1"/>
  <c r="AH293" i="11"/>
  <c r="AH513" i="11" s="1"/>
  <c r="AH733" i="11" s="1"/>
  <c r="AI293" i="11"/>
  <c r="AK293" i="11"/>
  <c r="AK513" i="11" s="1"/>
  <c r="AK733" i="11" s="1"/>
  <c r="AL293" i="11"/>
  <c r="V294" i="11"/>
  <c r="AA294" i="11"/>
  <c r="AA514" i="11" s="1"/>
  <c r="AA734" i="11" s="1"/>
  <c r="AE294" i="11"/>
  <c r="AE514" i="11" s="1"/>
  <c r="AE734" i="11" s="1"/>
  <c r="AF294" i="11"/>
  <c r="AF514" i="11" s="1"/>
  <c r="AF734" i="11" s="1"/>
  <c r="AH294" i="11"/>
  <c r="AH514" i="11" s="1"/>
  <c r="AH734" i="11" s="1"/>
  <c r="AI294" i="11"/>
  <c r="AI514" i="11" s="1"/>
  <c r="AI734" i="11" s="1"/>
  <c r="AK294" i="11"/>
  <c r="AK514" i="11" s="1"/>
  <c r="AK734" i="11" s="1"/>
  <c r="AL294" i="11"/>
  <c r="V295" i="11"/>
  <c r="V515" i="11" s="1"/>
  <c r="V735" i="11" s="1"/>
  <c r="AA295" i="11"/>
  <c r="AE295" i="11"/>
  <c r="AE515" i="11" s="1"/>
  <c r="AE735" i="11" s="1"/>
  <c r="AF295" i="11"/>
  <c r="AF515" i="11" s="1"/>
  <c r="AF735" i="11" s="1"/>
  <c r="AH295" i="11"/>
  <c r="AH515" i="11" s="1"/>
  <c r="AH735" i="11" s="1"/>
  <c r="AI295" i="11"/>
  <c r="AK295" i="11"/>
  <c r="AK515" i="11" s="1"/>
  <c r="AK735" i="11" s="1"/>
  <c r="AL295" i="11"/>
  <c r="V296" i="11"/>
  <c r="AA296" i="11"/>
  <c r="AE296" i="11"/>
  <c r="AE516" i="11" s="1"/>
  <c r="AE736" i="11" s="1"/>
  <c r="AF296" i="11"/>
  <c r="AF516" i="11" s="1"/>
  <c r="AF736" i="11" s="1"/>
  <c r="AH296" i="11"/>
  <c r="AH516" i="11" s="1"/>
  <c r="AH736" i="11" s="1"/>
  <c r="AI296" i="11"/>
  <c r="AI516" i="11" s="1"/>
  <c r="AK296" i="11"/>
  <c r="AK516" i="11" s="1"/>
  <c r="AK736" i="11" s="1"/>
  <c r="AL296" i="11"/>
  <c r="AL516" i="11" s="1"/>
  <c r="AL736" i="11" s="1"/>
  <c r="V297" i="11"/>
  <c r="AA297" i="11"/>
  <c r="AE297" i="11"/>
  <c r="AE517" i="11" s="1"/>
  <c r="AE737" i="11" s="1"/>
  <c r="AF297" i="11"/>
  <c r="AF517" i="11" s="1"/>
  <c r="AF737" i="11" s="1"/>
  <c r="AH297" i="11"/>
  <c r="AH517" i="11" s="1"/>
  <c r="AH737" i="11" s="1"/>
  <c r="AI297" i="11"/>
  <c r="AK297" i="11"/>
  <c r="AK517" i="11" s="1"/>
  <c r="AK737" i="11" s="1"/>
  <c r="AL297" i="11"/>
  <c r="V298" i="11"/>
  <c r="AA298" i="11"/>
  <c r="AA518" i="11" s="1"/>
  <c r="AE298" i="11"/>
  <c r="AE518" i="11" s="1"/>
  <c r="AE738" i="11" s="1"/>
  <c r="AF298" i="11"/>
  <c r="AF518" i="11" s="1"/>
  <c r="AF738" i="11" s="1"/>
  <c r="AH298" i="11"/>
  <c r="AH518" i="11" s="1"/>
  <c r="AH738" i="11" s="1"/>
  <c r="AI298" i="11"/>
  <c r="AI518" i="11" s="1"/>
  <c r="AI738" i="11" s="1"/>
  <c r="AK298" i="11"/>
  <c r="AK518" i="11" s="1"/>
  <c r="AK738" i="11" s="1"/>
  <c r="AL298" i="11"/>
  <c r="AL518" i="11" s="1"/>
  <c r="V299" i="11"/>
  <c r="V519" i="11" s="1"/>
  <c r="V739" i="11" s="1"/>
  <c r="AA299" i="11"/>
  <c r="AE299" i="11"/>
  <c r="AE519" i="11" s="1"/>
  <c r="AE739" i="11" s="1"/>
  <c r="AF299" i="11"/>
  <c r="AF519" i="11" s="1"/>
  <c r="AF739" i="11" s="1"/>
  <c r="AH299" i="11"/>
  <c r="AH519" i="11" s="1"/>
  <c r="AH739" i="11" s="1"/>
  <c r="AI299" i="11"/>
  <c r="AK299" i="11"/>
  <c r="AK519" i="11" s="1"/>
  <c r="AK739" i="11" s="1"/>
  <c r="AL299" i="11"/>
  <c r="V300" i="11"/>
  <c r="AA300" i="11"/>
  <c r="AA520" i="11" s="1"/>
  <c r="AE300" i="11"/>
  <c r="AE520" i="11" s="1"/>
  <c r="AE740" i="11" s="1"/>
  <c r="AF300" i="11"/>
  <c r="AF520" i="11" s="1"/>
  <c r="AF740" i="11" s="1"/>
  <c r="AH300" i="11"/>
  <c r="AH520" i="11" s="1"/>
  <c r="AH740" i="11" s="1"/>
  <c r="AI300" i="11"/>
  <c r="AK300" i="11"/>
  <c r="AK520" i="11" s="1"/>
  <c r="AK740" i="11" s="1"/>
  <c r="AL300" i="11"/>
  <c r="AL520" i="11" s="1"/>
  <c r="AL740" i="11" s="1"/>
  <c r="V301" i="11"/>
  <c r="V521" i="11" s="1"/>
  <c r="AA301" i="11"/>
  <c r="AE301" i="11"/>
  <c r="AE521" i="11" s="1"/>
  <c r="AE741" i="11" s="1"/>
  <c r="AF301" i="11"/>
  <c r="AF521" i="11" s="1"/>
  <c r="AF741" i="11" s="1"/>
  <c r="AH301" i="11"/>
  <c r="AH521" i="11" s="1"/>
  <c r="AH741" i="11" s="1"/>
  <c r="AI301" i="11"/>
  <c r="AI521" i="11" s="1"/>
  <c r="AI741" i="11" s="1"/>
  <c r="AK301" i="11"/>
  <c r="AK521" i="11" s="1"/>
  <c r="AK741" i="11" s="1"/>
  <c r="AL301" i="11"/>
  <c r="V302" i="11"/>
  <c r="AA302" i="11"/>
  <c r="AA522" i="11" s="1"/>
  <c r="AA742" i="11" s="1"/>
  <c r="AE302" i="11"/>
  <c r="AE522" i="11" s="1"/>
  <c r="AF302" i="11"/>
  <c r="AF522" i="11" s="1"/>
  <c r="AF742" i="11" s="1"/>
  <c r="AH302" i="11"/>
  <c r="AH522" i="11" s="1"/>
  <c r="AH742" i="11" s="1"/>
  <c r="AI302" i="11"/>
  <c r="AI522" i="11" s="1"/>
  <c r="AI742" i="11" s="1"/>
  <c r="AK302" i="11"/>
  <c r="AK522" i="11" s="1"/>
  <c r="AL302" i="11"/>
  <c r="V303" i="11"/>
  <c r="V523" i="11" s="1"/>
  <c r="V743" i="11" s="1"/>
  <c r="AA303" i="11"/>
  <c r="AE303" i="11"/>
  <c r="AE523" i="11" s="1"/>
  <c r="AE743" i="11" s="1"/>
  <c r="AF303" i="11"/>
  <c r="AF523" i="11" s="1"/>
  <c r="AF743" i="11" s="1"/>
  <c r="AH303" i="11"/>
  <c r="AH523" i="11" s="1"/>
  <c r="AH743" i="11" s="1"/>
  <c r="AI303" i="11"/>
  <c r="AK303" i="11"/>
  <c r="AK523" i="11" s="1"/>
  <c r="AK743" i="11" s="1"/>
  <c r="AL303" i="11"/>
  <c r="V304" i="11"/>
  <c r="AA304" i="11"/>
  <c r="AE304" i="11"/>
  <c r="AE524" i="11" s="1"/>
  <c r="AE744" i="11" s="1"/>
  <c r="AF304" i="11"/>
  <c r="AF524" i="11" s="1"/>
  <c r="AF744" i="11" s="1"/>
  <c r="AH304" i="11"/>
  <c r="AH524" i="11" s="1"/>
  <c r="AH744" i="11" s="1"/>
  <c r="AI304" i="11"/>
  <c r="AI524" i="11" s="1"/>
  <c r="AI744" i="11" s="1"/>
  <c r="AK304" i="11"/>
  <c r="AK524" i="11" s="1"/>
  <c r="AK744" i="11" s="1"/>
  <c r="AL304" i="11"/>
  <c r="AL524" i="11" s="1"/>
  <c r="AL744" i="11" s="1"/>
  <c r="V305" i="11"/>
  <c r="AA305" i="11"/>
  <c r="AE305" i="11"/>
  <c r="AE525" i="11" s="1"/>
  <c r="AF305" i="11"/>
  <c r="AF525" i="11" s="1"/>
  <c r="AF745" i="11" s="1"/>
  <c r="AH305" i="11"/>
  <c r="AH525" i="11" s="1"/>
  <c r="AH745" i="11" s="1"/>
  <c r="AI305" i="11"/>
  <c r="AI525" i="11" s="1"/>
  <c r="AI745" i="11" s="1"/>
  <c r="AK305" i="11"/>
  <c r="AK525" i="11" s="1"/>
  <c r="AL305" i="11"/>
  <c r="V306" i="11"/>
  <c r="AA306" i="11"/>
  <c r="AA526" i="11" s="1"/>
  <c r="AE306" i="11"/>
  <c r="AE526" i="11" s="1"/>
  <c r="AE746" i="11" s="1"/>
  <c r="AF306" i="11"/>
  <c r="AF526" i="11" s="1"/>
  <c r="AF746" i="11" s="1"/>
  <c r="AH306" i="11"/>
  <c r="AH526" i="11" s="1"/>
  <c r="AH746" i="11" s="1"/>
  <c r="AI306" i="11"/>
  <c r="AI526" i="11" s="1"/>
  <c r="AI746" i="11" s="1"/>
  <c r="AK306" i="11"/>
  <c r="AK526" i="11" s="1"/>
  <c r="AK746" i="11" s="1"/>
  <c r="AL306" i="11"/>
  <c r="AL526" i="11" s="1"/>
  <c r="V307" i="11"/>
  <c r="V527" i="11" s="1"/>
  <c r="V747" i="11" s="1"/>
  <c r="AA307" i="11"/>
  <c r="AE307" i="11"/>
  <c r="AE527" i="11" s="1"/>
  <c r="AE747" i="11" s="1"/>
  <c r="AF307" i="11"/>
  <c r="AF527" i="11" s="1"/>
  <c r="AF747" i="11" s="1"/>
  <c r="AH307" i="11"/>
  <c r="AH527" i="11" s="1"/>
  <c r="AH747" i="11" s="1"/>
  <c r="AI307" i="11"/>
  <c r="AI527" i="11" s="1"/>
  <c r="AI747" i="11" s="1"/>
  <c r="AK307" i="11"/>
  <c r="AK527" i="11" s="1"/>
  <c r="AK747" i="11" s="1"/>
  <c r="AL307" i="11"/>
  <c r="V308" i="11"/>
  <c r="AA308" i="11"/>
  <c r="AA528" i="11" s="1"/>
  <c r="AE308" i="11"/>
  <c r="AE528" i="11" s="1"/>
  <c r="AE748" i="11" s="1"/>
  <c r="AF308" i="11"/>
  <c r="AF528" i="11" s="1"/>
  <c r="AF748" i="11" s="1"/>
  <c r="AH308" i="11"/>
  <c r="AH528" i="11" s="1"/>
  <c r="AH748" i="11" s="1"/>
  <c r="AI308" i="11"/>
  <c r="AI528" i="11" s="1"/>
  <c r="AI748" i="11" s="1"/>
  <c r="AK308" i="11"/>
  <c r="AK528" i="11" s="1"/>
  <c r="AK748" i="11" s="1"/>
  <c r="AL308" i="11"/>
  <c r="AL528" i="11" s="1"/>
  <c r="AL748" i="11" s="1"/>
  <c r="V309" i="11"/>
  <c r="V529" i="11" s="1"/>
  <c r="AA309" i="11"/>
  <c r="AE309" i="11"/>
  <c r="AE529" i="11" s="1"/>
  <c r="AE749" i="11" s="1"/>
  <c r="AF309" i="11"/>
  <c r="AF529" i="11" s="1"/>
  <c r="AF749" i="11" s="1"/>
  <c r="AH309" i="11"/>
  <c r="AH529" i="11" s="1"/>
  <c r="AH749" i="11" s="1"/>
  <c r="AI309" i="11"/>
  <c r="AI529" i="11" s="1"/>
  <c r="AI749" i="11" s="1"/>
  <c r="AK309" i="11"/>
  <c r="AK529" i="11" s="1"/>
  <c r="AL309" i="11"/>
  <c r="V310" i="11"/>
  <c r="AA310" i="11"/>
  <c r="AA530" i="11" s="1"/>
  <c r="AA750" i="11" s="1"/>
  <c r="AE310" i="11"/>
  <c r="AE530" i="11" s="1"/>
  <c r="AF310" i="11"/>
  <c r="AF530" i="11" s="1"/>
  <c r="AF750" i="11" s="1"/>
  <c r="AH310" i="11"/>
  <c r="AH530" i="11" s="1"/>
  <c r="AH750" i="11" s="1"/>
  <c r="AI310" i="11"/>
  <c r="AI530" i="11" s="1"/>
  <c r="AI750" i="11" s="1"/>
  <c r="AK310" i="11"/>
  <c r="AK530" i="11" s="1"/>
  <c r="AK750" i="11" s="1"/>
  <c r="AL310" i="11"/>
  <c r="V311" i="11"/>
  <c r="V531" i="11" s="1"/>
  <c r="V751" i="11" s="1"/>
  <c r="AA311" i="11"/>
  <c r="AE311" i="11"/>
  <c r="AE531" i="11" s="1"/>
  <c r="AE751" i="11" s="1"/>
  <c r="AF311" i="11"/>
  <c r="AF531" i="11" s="1"/>
  <c r="AF751" i="11" s="1"/>
  <c r="AH311" i="11"/>
  <c r="AH531" i="11" s="1"/>
  <c r="AH751" i="11" s="1"/>
  <c r="AI311" i="11"/>
  <c r="AI531" i="11" s="1"/>
  <c r="AI751" i="11" s="1"/>
  <c r="AK311" i="11"/>
  <c r="AK531" i="11" s="1"/>
  <c r="AK751" i="11" s="1"/>
  <c r="AL311" i="11"/>
  <c r="V312" i="11"/>
  <c r="AA312" i="11"/>
  <c r="AE312" i="11"/>
  <c r="AE532" i="11" s="1"/>
  <c r="AE752" i="11" s="1"/>
  <c r="AF312" i="11"/>
  <c r="AF532" i="11" s="1"/>
  <c r="AF752" i="11" s="1"/>
  <c r="AH312" i="11"/>
  <c r="AH532" i="11" s="1"/>
  <c r="AH752" i="11" s="1"/>
  <c r="AI312" i="11"/>
  <c r="AK312" i="11"/>
  <c r="AK532" i="11" s="1"/>
  <c r="AK752" i="11" s="1"/>
  <c r="AL312" i="11"/>
  <c r="AL532" i="11" s="1"/>
  <c r="V313" i="11"/>
  <c r="AA313" i="11"/>
  <c r="AE313" i="11"/>
  <c r="AE533" i="11" s="1"/>
  <c r="AF313" i="11"/>
  <c r="AF533" i="11" s="1"/>
  <c r="AF753" i="11" s="1"/>
  <c r="AH313" i="11"/>
  <c r="AH533" i="11" s="1"/>
  <c r="AH753" i="11" s="1"/>
  <c r="AI313" i="11"/>
  <c r="AI533" i="11" s="1"/>
  <c r="AI753" i="11" s="1"/>
  <c r="AK313" i="11"/>
  <c r="AK533" i="11" s="1"/>
  <c r="AK753" i="11" s="1"/>
  <c r="AL313" i="11"/>
  <c r="V314" i="11"/>
  <c r="AA314" i="11"/>
  <c r="AA534" i="11" s="1"/>
  <c r="AA754" i="11" s="1"/>
  <c r="AE314" i="11"/>
  <c r="AE534" i="11" s="1"/>
  <c r="AE754" i="11" s="1"/>
  <c r="AF314" i="11"/>
  <c r="AF534" i="11" s="1"/>
  <c r="AF754" i="11" s="1"/>
  <c r="AH314" i="11"/>
  <c r="AH534" i="11" s="1"/>
  <c r="AH754" i="11" s="1"/>
  <c r="AI314" i="11"/>
  <c r="AI534" i="11" s="1"/>
  <c r="AI754" i="11" s="1"/>
  <c r="AK314" i="11"/>
  <c r="AK534" i="11" s="1"/>
  <c r="AK754" i="11" s="1"/>
  <c r="AL314" i="11"/>
  <c r="V315" i="11"/>
  <c r="V535" i="11" s="1"/>
  <c r="V755" i="11" s="1"/>
  <c r="AA315" i="11"/>
  <c r="AE315" i="11"/>
  <c r="AE535" i="11" s="1"/>
  <c r="AE755" i="11" s="1"/>
  <c r="AF315" i="11"/>
  <c r="AF535" i="11" s="1"/>
  <c r="AF755" i="11" s="1"/>
  <c r="AH315" i="11"/>
  <c r="AH535" i="11" s="1"/>
  <c r="AH755" i="11" s="1"/>
  <c r="AI315" i="11"/>
  <c r="AK315" i="11"/>
  <c r="AK535" i="11" s="1"/>
  <c r="AL315" i="11"/>
  <c r="V316" i="11"/>
  <c r="AA316" i="11"/>
  <c r="AE316" i="11"/>
  <c r="AE536" i="11" s="1"/>
  <c r="AE756" i="11" s="1"/>
  <c r="AF316" i="11"/>
  <c r="AF536" i="11" s="1"/>
  <c r="AF756" i="11" s="1"/>
  <c r="AH316" i="11"/>
  <c r="AH536" i="11" s="1"/>
  <c r="AH756" i="11" s="1"/>
  <c r="AI316" i="11"/>
  <c r="AI536" i="11" s="1"/>
  <c r="AI756" i="11" s="1"/>
  <c r="AK316" i="11"/>
  <c r="AK536" i="11" s="1"/>
  <c r="AL316" i="11"/>
  <c r="AL536" i="11" s="1"/>
  <c r="AL756" i="11" s="1"/>
  <c r="V317" i="11"/>
  <c r="AA317" i="11"/>
  <c r="AE317" i="11"/>
  <c r="AE537" i="11" s="1"/>
  <c r="AE757" i="11" s="1"/>
  <c r="AF317" i="11"/>
  <c r="AF537" i="11" s="1"/>
  <c r="AF757" i="11" s="1"/>
  <c r="AH317" i="11"/>
  <c r="AH537" i="11" s="1"/>
  <c r="AH757" i="11" s="1"/>
  <c r="AI317" i="11"/>
  <c r="AI537" i="11" s="1"/>
  <c r="AI757" i="11" s="1"/>
  <c r="AK317" i="11"/>
  <c r="AK537" i="11" s="1"/>
  <c r="AK757" i="11" s="1"/>
  <c r="AL317" i="11"/>
  <c r="V318" i="11"/>
  <c r="AA318" i="11"/>
  <c r="AA538" i="11" s="1"/>
  <c r="AA758" i="11" s="1"/>
  <c r="AE318" i="11"/>
  <c r="AE538" i="11" s="1"/>
  <c r="AE758" i="11" s="1"/>
  <c r="AF318" i="11"/>
  <c r="AF538" i="11" s="1"/>
  <c r="AF758" i="11" s="1"/>
  <c r="AH318" i="11"/>
  <c r="AH538" i="11" s="1"/>
  <c r="AH758" i="11" s="1"/>
  <c r="AI318" i="11"/>
  <c r="AI538" i="11" s="1"/>
  <c r="AI758" i="11" s="1"/>
  <c r="AK318" i="11"/>
  <c r="AK538" i="11" s="1"/>
  <c r="AK758" i="11" s="1"/>
  <c r="AL318" i="11"/>
  <c r="V319" i="11"/>
  <c r="V539" i="11" s="1"/>
  <c r="V759" i="11" s="1"/>
  <c r="AA319" i="11"/>
  <c r="AE319" i="11"/>
  <c r="AE539" i="11" s="1"/>
  <c r="AE759" i="11" s="1"/>
  <c r="AF319" i="11"/>
  <c r="AF539" i="11" s="1"/>
  <c r="AF759" i="11" s="1"/>
  <c r="AH319" i="11"/>
  <c r="AH539" i="11" s="1"/>
  <c r="AH759" i="11" s="1"/>
  <c r="AI319" i="11"/>
  <c r="AI539" i="11" s="1"/>
  <c r="AI759" i="11" s="1"/>
  <c r="AK319" i="11"/>
  <c r="AK539" i="11" s="1"/>
  <c r="AK759" i="11" s="1"/>
  <c r="AL319" i="11"/>
  <c r="V320" i="11"/>
  <c r="AA320" i="11"/>
  <c r="AE320" i="11"/>
  <c r="AF320" i="11"/>
  <c r="AF540" i="11" s="1"/>
  <c r="AF760" i="11" s="1"/>
  <c r="AH320" i="11"/>
  <c r="AH540" i="11" s="1"/>
  <c r="AH760" i="11" s="1"/>
  <c r="AI320" i="11"/>
  <c r="AK320" i="11"/>
  <c r="AK540" i="11" s="1"/>
  <c r="AL320" i="11"/>
  <c r="AL540" i="11" s="1"/>
  <c r="AL760" i="11" s="1"/>
  <c r="V321" i="11"/>
  <c r="AA321" i="11"/>
  <c r="AE321" i="11"/>
  <c r="AE541" i="11" s="1"/>
  <c r="AE761" i="11" s="1"/>
  <c r="AF321" i="11"/>
  <c r="AF541" i="11" s="1"/>
  <c r="AF761" i="11" s="1"/>
  <c r="AH321" i="11"/>
  <c r="AH541" i="11" s="1"/>
  <c r="AH761" i="11" s="1"/>
  <c r="AI321" i="11"/>
  <c r="AI541" i="11" s="1"/>
  <c r="AI761" i="11" s="1"/>
  <c r="AK321" i="11"/>
  <c r="AL321" i="11"/>
  <c r="V322" i="11"/>
  <c r="AA322" i="11"/>
  <c r="AA542" i="11" s="1"/>
  <c r="AA762" i="11" s="1"/>
  <c r="AE322" i="11"/>
  <c r="AE542" i="11" s="1"/>
  <c r="AE762" i="11" s="1"/>
  <c r="AF322" i="11"/>
  <c r="AF542" i="11" s="1"/>
  <c r="AF762" i="11" s="1"/>
  <c r="AH322" i="11"/>
  <c r="AH542" i="11" s="1"/>
  <c r="AH762" i="11" s="1"/>
  <c r="AI322" i="11"/>
  <c r="AI542" i="11" s="1"/>
  <c r="AI762" i="11" s="1"/>
  <c r="AK322" i="11"/>
  <c r="AK542" i="11" s="1"/>
  <c r="AK762" i="11" s="1"/>
  <c r="AL322" i="11"/>
  <c r="V323" i="11"/>
  <c r="V543" i="11" s="1"/>
  <c r="AA323" i="11"/>
  <c r="AE323" i="11"/>
  <c r="AE543" i="11" s="1"/>
  <c r="AE763" i="11" s="1"/>
  <c r="AF323" i="11"/>
  <c r="AF543" i="11" s="1"/>
  <c r="AF763" i="11" s="1"/>
  <c r="AH323" i="11"/>
  <c r="AH543" i="11" s="1"/>
  <c r="AH763" i="11" s="1"/>
  <c r="AI323" i="11"/>
  <c r="AI543" i="11" s="1"/>
  <c r="AI763" i="11" s="1"/>
  <c r="AK323" i="11"/>
  <c r="AK543" i="11" s="1"/>
  <c r="AK763" i="11" s="1"/>
  <c r="AL323" i="11"/>
  <c r="V324" i="11"/>
  <c r="AA324" i="11"/>
  <c r="AE324" i="11"/>
  <c r="AE544" i="11" s="1"/>
  <c r="AE764" i="11" s="1"/>
  <c r="AF324" i="11"/>
  <c r="AF544" i="11" s="1"/>
  <c r="AF764" i="11" s="1"/>
  <c r="AH324" i="11"/>
  <c r="AH544" i="11" s="1"/>
  <c r="AH764" i="11" s="1"/>
  <c r="AI324" i="11"/>
  <c r="AI544" i="11" s="1"/>
  <c r="AI764" i="11" s="1"/>
  <c r="AK324" i="11"/>
  <c r="AK544" i="11" s="1"/>
  <c r="AL324" i="11"/>
  <c r="AL544" i="11" s="1"/>
  <c r="AL764" i="11" s="1"/>
  <c r="V325" i="11"/>
  <c r="AA325" i="11"/>
  <c r="AE325" i="11"/>
  <c r="AE545" i="11" s="1"/>
  <c r="AE765" i="11" s="1"/>
  <c r="AF325" i="11"/>
  <c r="AF545" i="11" s="1"/>
  <c r="AF765" i="11" s="1"/>
  <c r="AH325" i="11"/>
  <c r="AH545" i="11" s="1"/>
  <c r="AH765" i="11" s="1"/>
  <c r="AI325" i="11"/>
  <c r="AK325" i="11"/>
  <c r="AK545" i="11" s="1"/>
  <c r="AL325" i="11"/>
  <c r="V326" i="11"/>
  <c r="AA326" i="11"/>
  <c r="AA546" i="11" s="1"/>
  <c r="AA766" i="11" s="1"/>
  <c r="AE326" i="11"/>
  <c r="AE546" i="11" s="1"/>
  <c r="AE766" i="11" s="1"/>
  <c r="AF326" i="11"/>
  <c r="AF546" i="11" s="1"/>
  <c r="AF766" i="11" s="1"/>
  <c r="AH326" i="11"/>
  <c r="AH546" i="11" s="1"/>
  <c r="AH766" i="11" s="1"/>
  <c r="AI326" i="11"/>
  <c r="AI546" i="11" s="1"/>
  <c r="AI766" i="11" s="1"/>
  <c r="AK326" i="11"/>
  <c r="AK546" i="11" s="1"/>
  <c r="AK766" i="11" s="1"/>
  <c r="AL326" i="11"/>
  <c r="V327" i="11"/>
  <c r="V547" i="11" s="1"/>
  <c r="V767" i="11" s="1"/>
  <c r="AA327" i="11"/>
  <c r="AE327" i="11"/>
  <c r="AE547" i="11" s="1"/>
  <c r="AE767" i="11" s="1"/>
  <c r="AF327" i="11"/>
  <c r="AF547" i="11" s="1"/>
  <c r="AF767" i="11" s="1"/>
  <c r="AH327" i="11"/>
  <c r="AH547" i="11" s="1"/>
  <c r="AH767" i="11" s="1"/>
  <c r="AI327" i="11"/>
  <c r="AI547" i="11" s="1"/>
  <c r="AI767" i="11" s="1"/>
  <c r="AK327" i="11"/>
  <c r="AK547" i="11" s="1"/>
  <c r="AK767" i="11" s="1"/>
  <c r="AL327" i="11"/>
  <c r="V328" i="11"/>
  <c r="AA328" i="11"/>
  <c r="AE328" i="11"/>
  <c r="AE548" i="11" s="1"/>
  <c r="AE768" i="11" s="1"/>
  <c r="AF328" i="11"/>
  <c r="AF548" i="11" s="1"/>
  <c r="AF768" i="11" s="1"/>
  <c r="AH328" i="11"/>
  <c r="AH548" i="11" s="1"/>
  <c r="AH768" i="11" s="1"/>
  <c r="AI328" i="11"/>
  <c r="AI548" i="11" s="1"/>
  <c r="AI768" i="11" s="1"/>
  <c r="AK328" i="11"/>
  <c r="AK548" i="11" s="1"/>
  <c r="AL328" i="11"/>
  <c r="AL548" i="11" s="1"/>
  <c r="AL768" i="11" s="1"/>
  <c r="V329" i="11"/>
  <c r="AA329" i="11"/>
  <c r="AE329" i="11"/>
  <c r="AE549" i="11" s="1"/>
  <c r="AF329" i="11"/>
  <c r="AF549" i="11" s="1"/>
  <c r="AF769" i="11" s="1"/>
  <c r="AH329" i="11"/>
  <c r="AH549" i="11" s="1"/>
  <c r="AH769" i="11" s="1"/>
  <c r="AI329" i="11"/>
  <c r="AI549" i="11" s="1"/>
  <c r="AI769" i="11" s="1"/>
  <c r="AK329" i="11"/>
  <c r="AL329" i="11"/>
  <c r="V330" i="11"/>
  <c r="AA330" i="11"/>
  <c r="AA550" i="11" s="1"/>
  <c r="AA770" i="11" s="1"/>
  <c r="AE330" i="11"/>
  <c r="AE550" i="11" s="1"/>
  <c r="AE770" i="11" s="1"/>
  <c r="AF330" i="11"/>
  <c r="AF550" i="11" s="1"/>
  <c r="AH330" i="11"/>
  <c r="AH550" i="11" s="1"/>
  <c r="AH770" i="11" s="1"/>
  <c r="AI330" i="11"/>
  <c r="AI550" i="11" s="1"/>
  <c r="AI770" i="11" s="1"/>
  <c r="AK330" i="11"/>
  <c r="AK550" i="11" s="1"/>
  <c r="AK770" i="11" s="1"/>
  <c r="AL330" i="11"/>
  <c r="V331" i="11"/>
  <c r="V551" i="11" s="1"/>
  <c r="V771" i="11" s="1"/>
  <c r="AA331" i="11"/>
  <c r="AE331" i="11"/>
  <c r="AE551" i="11" s="1"/>
  <c r="AE771" i="11" s="1"/>
  <c r="AF331" i="11"/>
  <c r="AF551" i="11" s="1"/>
  <c r="AF771" i="11" s="1"/>
  <c r="AH331" i="11"/>
  <c r="AH551" i="11" s="1"/>
  <c r="AH771" i="11" s="1"/>
  <c r="AI331" i="11"/>
  <c r="AK331" i="11"/>
  <c r="AK551" i="11" s="1"/>
  <c r="AK771" i="11" s="1"/>
  <c r="AL331" i="11"/>
  <c r="V332" i="11"/>
  <c r="AA332" i="11"/>
  <c r="AE332" i="11"/>
  <c r="AE552" i="11" s="1"/>
  <c r="AE772" i="11" s="1"/>
  <c r="AF332" i="11"/>
  <c r="AF552" i="11" s="1"/>
  <c r="AF772" i="11" s="1"/>
  <c r="AH332" i="11"/>
  <c r="AH552" i="11" s="1"/>
  <c r="AH772" i="11" s="1"/>
  <c r="AI332" i="11"/>
  <c r="AK332" i="11"/>
  <c r="AK552" i="11" s="1"/>
  <c r="AL332" i="11"/>
  <c r="AL552" i="11" s="1"/>
  <c r="AL772" i="11" s="1"/>
  <c r="V333" i="11"/>
  <c r="AA333" i="11"/>
  <c r="AE333" i="11"/>
  <c r="AE553" i="11" s="1"/>
  <c r="AF333" i="11"/>
  <c r="AF553" i="11" s="1"/>
  <c r="AF773" i="11" s="1"/>
  <c r="AH333" i="11"/>
  <c r="AH553" i="11" s="1"/>
  <c r="AH773" i="11" s="1"/>
  <c r="AI333" i="11"/>
  <c r="AK333" i="11"/>
  <c r="AK553" i="11" s="1"/>
  <c r="AK773" i="11" s="1"/>
  <c r="AL333" i="11"/>
  <c r="V334" i="11"/>
  <c r="AA334" i="11"/>
  <c r="AA554" i="11" s="1"/>
  <c r="AA774" i="11" s="1"/>
  <c r="AE334" i="11"/>
  <c r="AE554" i="11" s="1"/>
  <c r="AF334" i="11"/>
  <c r="AF554" i="11" s="1"/>
  <c r="AF774" i="11" s="1"/>
  <c r="AH334" i="11"/>
  <c r="AH554" i="11" s="1"/>
  <c r="AH774" i="11" s="1"/>
  <c r="AI334" i="11"/>
  <c r="AI554" i="11" s="1"/>
  <c r="AI774" i="11" s="1"/>
  <c r="AK334" i="11"/>
  <c r="AK554" i="11" s="1"/>
  <c r="AL334" i="11"/>
  <c r="V335" i="11"/>
  <c r="V555" i="11" s="1"/>
  <c r="V775" i="11" s="1"/>
  <c r="AA335" i="11"/>
  <c r="AE335" i="11"/>
  <c r="AE555" i="11" s="1"/>
  <c r="AE775" i="11" s="1"/>
  <c r="AF335" i="11"/>
  <c r="AF555" i="11" s="1"/>
  <c r="AF775" i="11" s="1"/>
  <c r="AH335" i="11"/>
  <c r="AH555" i="11" s="1"/>
  <c r="AH775" i="11" s="1"/>
  <c r="AI335" i="11"/>
  <c r="AK335" i="11"/>
  <c r="AK555" i="11" s="1"/>
  <c r="AK775" i="11" s="1"/>
  <c r="AL335" i="11"/>
  <c r="V336" i="11"/>
  <c r="AA336" i="11"/>
  <c r="AE336" i="11"/>
  <c r="AE556" i="11" s="1"/>
  <c r="AE776" i="11" s="1"/>
  <c r="AF336" i="11"/>
  <c r="AF556" i="11" s="1"/>
  <c r="AF776" i="11" s="1"/>
  <c r="AH336" i="11"/>
  <c r="AH556" i="11" s="1"/>
  <c r="AH776" i="11" s="1"/>
  <c r="AI336" i="11"/>
  <c r="AK336" i="11"/>
  <c r="AL336" i="11"/>
  <c r="AL556" i="11" s="1"/>
  <c r="AL776" i="11" s="1"/>
  <c r="V337" i="11"/>
  <c r="AA337" i="11"/>
  <c r="AE337" i="11"/>
  <c r="AE557" i="11" s="1"/>
  <c r="AF337" i="11"/>
  <c r="AF557" i="11" s="1"/>
  <c r="AF777" i="11" s="1"/>
  <c r="AH337" i="11"/>
  <c r="AH557" i="11" s="1"/>
  <c r="AH777" i="11" s="1"/>
  <c r="AI337" i="11"/>
  <c r="AK337" i="11"/>
  <c r="AK557" i="11" s="1"/>
  <c r="AL337" i="11"/>
  <c r="V338" i="11"/>
  <c r="AA338" i="11"/>
  <c r="AE338" i="11"/>
  <c r="AE558" i="11" s="1"/>
  <c r="AF338" i="11"/>
  <c r="AF558" i="11" s="1"/>
  <c r="AF778" i="11" s="1"/>
  <c r="AH338" i="11"/>
  <c r="AH558" i="11" s="1"/>
  <c r="AH778" i="11" s="1"/>
  <c r="AI338" i="11"/>
  <c r="AI558" i="11" s="1"/>
  <c r="AI778" i="11" s="1"/>
  <c r="AK338" i="11"/>
  <c r="AL338" i="11"/>
  <c r="V339" i="11"/>
  <c r="V559" i="11" s="1"/>
  <c r="V779" i="11" s="1"/>
  <c r="AA339" i="11"/>
  <c r="AE339" i="11"/>
  <c r="AE559" i="11" s="1"/>
  <c r="AE779" i="11" s="1"/>
  <c r="AF339" i="11"/>
  <c r="AF559" i="11" s="1"/>
  <c r="AF779" i="11" s="1"/>
  <c r="AH339" i="11"/>
  <c r="AH559" i="11" s="1"/>
  <c r="AH779" i="11" s="1"/>
  <c r="AI339" i="11"/>
  <c r="AK339" i="11"/>
  <c r="AK559" i="11" s="1"/>
  <c r="AK779" i="11" s="1"/>
  <c r="AL339" i="11"/>
  <c r="V340" i="11"/>
  <c r="AA340" i="11"/>
  <c r="AE340" i="11"/>
  <c r="AE560" i="11" s="1"/>
  <c r="AF340" i="11"/>
  <c r="AF560" i="11" s="1"/>
  <c r="AF780" i="11" s="1"/>
  <c r="AH340" i="11"/>
  <c r="AH560" i="11" s="1"/>
  <c r="AH780" i="11" s="1"/>
  <c r="AI340" i="11"/>
  <c r="AK340" i="11"/>
  <c r="AK560" i="11" s="1"/>
  <c r="AK780" i="11" s="1"/>
  <c r="AL340" i="11"/>
  <c r="AL560" i="11" s="1"/>
  <c r="AL780" i="11" s="1"/>
  <c r="V341" i="11"/>
  <c r="AA341" i="11"/>
  <c r="AE341" i="11"/>
  <c r="AE561" i="11" s="1"/>
  <c r="AF341" i="11"/>
  <c r="AF561" i="11" s="1"/>
  <c r="AF781" i="11" s="1"/>
  <c r="AH341" i="11"/>
  <c r="AH561" i="11" s="1"/>
  <c r="AH781" i="11" s="1"/>
  <c r="AI341" i="11"/>
  <c r="AK341" i="11"/>
  <c r="AK561" i="11" s="1"/>
  <c r="AK781" i="11" s="1"/>
  <c r="AL341" i="11"/>
  <c r="V342" i="11"/>
  <c r="AA342" i="11"/>
  <c r="AA562" i="11" s="1"/>
  <c r="AA782" i="11" s="1"/>
  <c r="AE342" i="11"/>
  <c r="AE562" i="11" s="1"/>
  <c r="AF342" i="11"/>
  <c r="AF562" i="11" s="1"/>
  <c r="AF782" i="11" s="1"/>
  <c r="AH342" i="11"/>
  <c r="AH562" i="11" s="1"/>
  <c r="AH782" i="11" s="1"/>
  <c r="AI342" i="11"/>
  <c r="AI562" i="11" s="1"/>
  <c r="AI782" i="11" s="1"/>
  <c r="AK342" i="11"/>
  <c r="AK562" i="11" s="1"/>
  <c r="AK782" i="11" s="1"/>
  <c r="AL342" i="11"/>
  <c r="V343" i="11"/>
  <c r="V563" i="11" s="1"/>
  <c r="V783" i="11" s="1"/>
  <c r="AA343" i="11"/>
  <c r="AE343" i="11"/>
  <c r="AE563" i="11" s="1"/>
  <c r="AE783" i="11" s="1"/>
  <c r="AF343" i="11"/>
  <c r="AF563" i="11" s="1"/>
  <c r="AF783" i="11" s="1"/>
  <c r="AH343" i="11"/>
  <c r="AH563" i="11" s="1"/>
  <c r="AH783" i="11" s="1"/>
  <c r="AI343" i="11"/>
  <c r="AK343" i="11"/>
  <c r="AK563" i="11" s="1"/>
  <c r="AK783" i="11" s="1"/>
  <c r="AL343" i="11"/>
  <c r="V344" i="11"/>
  <c r="AA344" i="11"/>
  <c r="AE344" i="11"/>
  <c r="AE564" i="11" s="1"/>
  <c r="AE784" i="11" s="1"/>
  <c r="AF344" i="11"/>
  <c r="AF564" i="11" s="1"/>
  <c r="AF784" i="11" s="1"/>
  <c r="AH344" i="11"/>
  <c r="AH564" i="11" s="1"/>
  <c r="AH784" i="11" s="1"/>
  <c r="AI344" i="11"/>
  <c r="AK344" i="11"/>
  <c r="AK564" i="11" s="1"/>
  <c r="AL344" i="11"/>
  <c r="AL564" i="11" s="1"/>
  <c r="AL784" i="11" s="1"/>
  <c r="V345" i="11"/>
  <c r="AA345" i="11"/>
  <c r="AE345" i="11"/>
  <c r="AF345" i="11"/>
  <c r="AF565" i="11" s="1"/>
  <c r="AF785" i="11" s="1"/>
  <c r="AH345" i="11"/>
  <c r="AH565" i="11" s="1"/>
  <c r="AH785" i="11" s="1"/>
  <c r="AI345" i="11"/>
  <c r="AK345" i="11"/>
  <c r="AK565" i="11" s="1"/>
  <c r="AK785" i="11" s="1"/>
  <c r="AL345" i="11"/>
  <c r="V346" i="11"/>
  <c r="AA346" i="11"/>
  <c r="AE346" i="11"/>
  <c r="AE566" i="11" s="1"/>
  <c r="AF346" i="11"/>
  <c r="AF566" i="11" s="1"/>
  <c r="AH346" i="11"/>
  <c r="AH566" i="11" s="1"/>
  <c r="AH786" i="11" s="1"/>
  <c r="AI346" i="11"/>
  <c r="AI566" i="11" s="1"/>
  <c r="AI786" i="11" s="1"/>
  <c r="AK346" i="11"/>
  <c r="AL346" i="11"/>
  <c r="V347" i="11"/>
  <c r="V567" i="11" s="1"/>
  <c r="V787" i="11" s="1"/>
  <c r="AA347" i="11"/>
  <c r="AE347" i="11"/>
  <c r="AE567" i="11" s="1"/>
  <c r="AE787" i="11" s="1"/>
  <c r="AF347" i="11"/>
  <c r="AF567" i="11" s="1"/>
  <c r="AF787" i="11" s="1"/>
  <c r="AH347" i="11"/>
  <c r="AH567" i="11" s="1"/>
  <c r="AH787" i="11" s="1"/>
  <c r="AI347" i="11"/>
  <c r="AK347" i="11"/>
  <c r="AK567" i="11" s="1"/>
  <c r="AK787" i="11" s="1"/>
  <c r="AL347" i="11"/>
  <c r="V348" i="11"/>
  <c r="AA348" i="11"/>
  <c r="AE348" i="11"/>
  <c r="AE568" i="11" s="1"/>
  <c r="AE788" i="11" s="1"/>
  <c r="AF348" i="11"/>
  <c r="AF568" i="11" s="1"/>
  <c r="AF788" i="11" s="1"/>
  <c r="AH348" i="11"/>
  <c r="AH568" i="11" s="1"/>
  <c r="AH788" i="11" s="1"/>
  <c r="AI348" i="11"/>
  <c r="AK348" i="11"/>
  <c r="AL348" i="11"/>
  <c r="AL568" i="11" s="1"/>
  <c r="AL788" i="11" s="1"/>
  <c r="V349" i="11"/>
  <c r="AA349" i="11"/>
  <c r="AE349" i="11"/>
  <c r="AE569" i="11" s="1"/>
  <c r="AF349" i="11"/>
  <c r="AF569" i="11" s="1"/>
  <c r="AF789" i="11" s="1"/>
  <c r="AH349" i="11"/>
  <c r="AH569" i="11" s="1"/>
  <c r="AH789" i="11" s="1"/>
  <c r="AI349" i="11"/>
  <c r="AK349" i="11"/>
  <c r="AK569" i="11" s="1"/>
  <c r="AL349" i="11"/>
  <c r="V350" i="11"/>
  <c r="AA350" i="11"/>
  <c r="AA570" i="11" s="1"/>
  <c r="AA790" i="11" s="1"/>
  <c r="AE350" i="11"/>
  <c r="AE570" i="11" s="1"/>
  <c r="AE790" i="11" s="1"/>
  <c r="AF350" i="11"/>
  <c r="AF570" i="11" s="1"/>
  <c r="AH350" i="11"/>
  <c r="AH570" i="11" s="1"/>
  <c r="AH790" i="11" s="1"/>
  <c r="AI350" i="11"/>
  <c r="AI570" i="11" s="1"/>
  <c r="AI790" i="11" s="1"/>
  <c r="AK350" i="11"/>
  <c r="AK570" i="11" s="1"/>
  <c r="AK790" i="11" s="1"/>
  <c r="AL350" i="11"/>
  <c r="V351" i="11"/>
  <c r="V571" i="11" s="1"/>
  <c r="V791" i="11" s="1"/>
  <c r="AA351" i="11"/>
  <c r="AE351" i="11"/>
  <c r="AE571" i="11" s="1"/>
  <c r="AE791" i="11" s="1"/>
  <c r="AF351" i="11"/>
  <c r="AF571" i="11" s="1"/>
  <c r="AF791" i="11" s="1"/>
  <c r="AH351" i="11"/>
  <c r="AH571" i="11" s="1"/>
  <c r="AH791" i="11" s="1"/>
  <c r="AI351" i="11"/>
  <c r="AK351" i="11"/>
  <c r="AK571" i="11" s="1"/>
  <c r="AK791" i="11" s="1"/>
  <c r="AL351" i="11"/>
  <c r="V352" i="11"/>
  <c r="AA352" i="11"/>
  <c r="AE352" i="11"/>
  <c r="AE572" i="11" s="1"/>
  <c r="AE792" i="11" s="1"/>
  <c r="AF352" i="11"/>
  <c r="AF572" i="11" s="1"/>
  <c r="AF792" i="11" s="1"/>
  <c r="AH352" i="11"/>
  <c r="AH572" i="11" s="1"/>
  <c r="AH792" i="11" s="1"/>
  <c r="AI352" i="11"/>
  <c r="AK352" i="11"/>
  <c r="AL352" i="11"/>
  <c r="AL572" i="11" s="1"/>
  <c r="AL792" i="11" s="1"/>
  <c r="V353" i="11"/>
  <c r="AA353" i="11"/>
  <c r="AE353" i="11"/>
  <c r="AE573" i="11" s="1"/>
  <c r="AE793" i="11" s="1"/>
  <c r="AF353" i="11"/>
  <c r="AF573" i="11" s="1"/>
  <c r="AF793" i="11" s="1"/>
  <c r="AH353" i="11"/>
  <c r="AH573" i="11" s="1"/>
  <c r="AH793" i="11" s="1"/>
  <c r="AI353" i="11"/>
  <c r="AK353" i="11"/>
  <c r="AK573" i="11" s="1"/>
  <c r="AK793" i="11" s="1"/>
  <c r="AL353" i="11"/>
  <c r="V354" i="11"/>
  <c r="AA354" i="11"/>
  <c r="AA574" i="11" s="1"/>
  <c r="AE354" i="11"/>
  <c r="AE574" i="11" s="1"/>
  <c r="AF354" i="11"/>
  <c r="AF574" i="11" s="1"/>
  <c r="AF794" i="11" s="1"/>
  <c r="AH354" i="11"/>
  <c r="AH574" i="11" s="1"/>
  <c r="AH794" i="11" s="1"/>
  <c r="AI354" i="11"/>
  <c r="AI574" i="11" s="1"/>
  <c r="AI794" i="11" s="1"/>
  <c r="AK354" i="11"/>
  <c r="AK574" i="11" s="1"/>
  <c r="AL354" i="11"/>
  <c r="V355" i="11"/>
  <c r="AA355" i="11"/>
  <c r="AE355" i="11"/>
  <c r="AE575" i="11" s="1"/>
  <c r="AE795" i="11" s="1"/>
  <c r="AF355" i="11"/>
  <c r="AF575" i="11" s="1"/>
  <c r="AF795" i="11" s="1"/>
  <c r="AH355" i="11"/>
  <c r="AH575" i="11" s="1"/>
  <c r="AH795" i="11" s="1"/>
  <c r="AI355" i="11"/>
  <c r="AK355" i="11"/>
  <c r="AK575" i="11" s="1"/>
  <c r="AK795" i="11" s="1"/>
  <c r="AL355" i="11"/>
  <c r="V356" i="11"/>
  <c r="AA356" i="11"/>
  <c r="AE356" i="11"/>
  <c r="AE576" i="11" s="1"/>
  <c r="AF356" i="11"/>
  <c r="AF576" i="11" s="1"/>
  <c r="AF796" i="11" s="1"/>
  <c r="AH356" i="11"/>
  <c r="AH576" i="11" s="1"/>
  <c r="AH796" i="11" s="1"/>
  <c r="AI356" i="11"/>
  <c r="AK356" i="11"/>
  <c r="AL356" i="11"/>
  <c r="AL576" i="11" s="1"/>
  <c r="AL796" i="11" s="1"/>
  <c r="V357" i="11"/>
  <c r="AA357" i="11"/>
  <c r="AE357" i="11"/>
  <c r="AE577" i="11" s="1"/>
  <c r="AF357" i="11"/>
  <c r="AF577" i="11" s="1"/>
  <c r="AF797" i="11" s="1"/>
  <c r="AH357" i="11"/>
  <c r="AH577" i="11" s="1"/>
  <c r="AH797" i="11" s="1"/>
  <c r="AI357" i="11"/>
  <c r="AK357" i="11"/>
  <c r="AK577" i="11" s="1"/>
  <c r="AK797" i="11" s="1"/>
  <c r="AL357" i="11"/>
  <c r="V358" i="11"/>
  <c r="AA358" i="11"/>
  <c r="AA578" i="11" s="1"/>
  <c r="AA798" i="11" s="1"/>
  <c r="AE358" i="11"/>
  <c r="AE578" i="11" s="1"/>
  <c r="AE798" i="11" s="1"/>
  <c r="AF358" i="11"/>
  <c r="AF578" i="11" s="1"/>
  <c r="AF798" i="11" s="1"/>
  <c r="AH358" i="11"/>
  <c r="AH578" i="11" s="1"/>
  <c r="AH798" i="11" s="1"/>
  <c r="AI358" i="11"/>
  <c r="AI578" i="11" s="1"/>
  <c r="AI798" i="11" s="1"/>
  <c r="AK358" i="11"/>
  <c r="AK578" i="11" s="1"/>
  <c r="AL358" i="11"/>
  <c r="V359" i="11"/>
  <c r="V579" i="11" s="1"/>
  <c r="V799" i="11" s="1"/>
  <c r="AA359" i="11"/>
  <c r="AE359" i="11"/>
  <c r="AE579" i="11" s="1"/>
  <c r="AF359" i="11"/>
  <c r="AF579" i="11" s="1"/>
  <c r="AF799" i="11" s="1"/>
  <c r="AH359" i="11"/>
  <c r="AH579" i="11" s="1"/>
  <c r="AH799" i="11" s="1"/>
  <c r="AI359" i="11"/>
  <c r="AK359" i="11"/>
  <c r="AK579" i="11" s="1"/>
  <c r="AK799" i="11" s="1"/>
  <c r="AL359" i="11"/>
  <c r="V360" i="11"/>
  <c r="AA360" i="11"/>
  <c r="AE360" i="11"/>
  <c r="AE580" i="11" s="1"/>
  <c r="AF360" i="11"/>
  <c r="AF580" i="11" s="1"/>
  <c r="AF800" i="11" s="1"/>
  <c r="AH360" i="11"/>
  <c r="AH580" i="11" s="1"/>
  <c r="AH800" i="11" s="1"/>
  <c r="AI360" i="11"/>
  <c r="AK360" i="11"/>
  <c r="AL360" i="11"/>
  <c r="AL580" i="11" s="1"/>
  <c r="AL800" i="11" s="1"/>
  <c r="V361" i="11"/>
  <c r="AA361" i="11"/>
  <c r="AE361" i="11"/>
  <c r="AE581" i="11" s="1"/>
  <c r="AE801" i="11" s="1"/>
  <c r="AF361" i="11"/>
  <c r="AF581" i="11" s="1"/>
  <c r="AF801" i="11" s="1"/>
  <c r="AH361" i="11"/>
  <c r="AH581" i="11" s="1"/>
  <c r="AH801" i="11" s="1"/>
  <c r="AI361" i="11"/>
  <c r="AK361" i="11"/>
  <c r="AK581" i="11" s="1"/>
  <c r="AL361" i="11"/>
  <c r="V362" i="11"/>
  <c r="AA362" i="11"/>
  <c r="AA582" i="11" s="1"/>
  <c r="AA802" i="11" s="1"/>
  <c r="AE362" i="11"/>
  <c r="AE582" i="11" s="1"/>
  <c r="AE802" i="11" s="1"/>
  <c r="AF362" i="11"/>
  <c r="AF582" i="11" s="1"/>
  <c r="AF802" i="11" s="1"/>
  <c r="AH362" i="11"/>
  <c r="AH582" i="11" s="1"/>
  <c r="AH802" i="11" s="1"/>
  <c r="AI362" i="11"/>
  <c r="AI582" i="11" s="1"/>
  <c r="AI802" i="11" s="1"/>
  <c r="AK362" i="11"/>
  <c r="AK582" i="11" s="1"/>
  <c r="AK802" i="11" s="1"/>
  <c r="AL362" i="11"/>
  <c r="V363" i="11"/>
  <c r="V583" i="11" s="1"/>
  <c r="AA363" i="11"/>
  <c r="AE363" i="11"/>
  <c r="AE583" i="11" s="1"/>
  <c r="AE803" i="11" s="1"/>
  <c r="AF363" i="11"/>
  <c r="AH363" i="11"/>
  <c r="AH583" i="11" s="1"/>
  <c r="AH803" i="11" s="1"/>
  <c r="AI363" i="11"/>
  <c r="AK363" i="11"/>
  <c r="AK583" i="11" s="1"/>
  <c r="AL363" i="11"/>
  <c r="V364" i="11"/>
  <c r="AA364" i="11"/>
  <c r="AE364" i="11"/>
  <c r="AE584" i="11" s="1"/>
  <c r="AF364" i="11"/>
  <c r="AF584" i="11" s="1"/>
  <c r="AF804" i="11" s="1"/>
  <c r="AH364" i="11"/>
  <c r="AH584" i="11" s="1"/>
  <c r="AH804" i="11" s="1"/>
  <c r="AI364" i="11"/>
  <c r="AK364" i="11"/>
  <c r="AL364" i="11"/>
  <c r="AL584" i="11" s="1"/>
  <c r="AL804" i="11" s="1"/>
  <c r="V365" i="11"/>
  <c r="AA365" i="11"/>
  <c r="AE365" i="11"/>
  <c r="AE585" i="11" s="1"/>
  <c r="AE805" i="11" s="1"/>
  <c r="AF365" i="11"/>
  <c r="AF585" i="11" s="1"/>
  <c r="AF805" i="11" s="1"/>
  <c r="AH365" i="11"/>
  <c r="AH585" i="11" s="1"/>
  <c r="AH805" i="11" s="1"/>
  <c r="AI365" i="11"/>
  <c r="AK365" i="11"/>
  <c r="AK585" i="11" s="1"/>
  <c r="AK805" i="11" s="1"/>
  <c r="AL365" i="11"/>
  <c r="V366" i="11"/>
  <c r="AA366" i="11"/>
  <c r="AA586" i="11" s="1"/>
  <c r="AA806" i="11" s="1"/>
  <c r="AE366" i="11"/>
  <c r="AE586" i="11" s="1"/>
  <c r="AE806" i="11" s="1"/>
  <c r="AF366" i="11"/>
  <c r="AF586" i="11" s="1"/>
  <c r="AF806" i="11" s="1"/>
  <c r="AH366" i="11"/>
  <c r="AH586" i="11" s="1"/>
  <c r="AH806" i="11" s="1"/>
  <c r="AI366" i="11"/>
  <c r="AI586" i="11" s="1"/>
  <c r="AI806" i="11" s="1"/>
  <c r="AK366" i="11"/>
  <c r="AK586" i="11" s="1"/>
  <c r="AL366" i="11"/>
  <c r="V367" i="11"/>
  <c r="V587" i="11" s="1"/>
  <c r="V807" i="11" s="1"/>
  <c r="AA367" i="11"/>
  <c r="AE367" i="11"/>
  <c r="AE587" i="11" s="1"/>
  <c r="AE807" i="11" s="1"/>
  <c r="AF367" i="11"/>
  <c r="AF587" i="11" s="1"/>
  <c r="AF807" i="11" s="1"/>
  <c r="AH367" i="11"/>
  <c r="AH587" i="11" s="1"/>
  <c r="AH807" i="11" s="1"/>
  <c r="AI367" i="11"/>
  <c r="AK367" i="11"/>
  <c r="AK587" i="11" s="1"/>
  <c r="AK807" i="11" s="1"/>
  <c r="AL367" i="11"/>
  <c r="V368" i="11"/>
  <c r="AA368" i="11"/>
  <c r="AE368" i="11"/>
  <c r="AE588" i="11" s="1"/>
  <c r="AE808" i="11" s="1"/>
  <c r="AF368" i="11"/>
  <c r="AF588" i="11" s="1"/>
  <c r="AF808" i="11" s="1"/>
  <c r="AH368" i="11"/>
  <c r="AH588" i="11" s="1"/>
  <c r="AH808" i="11" s="1"/>
  <c r="AI368" i="11"/>
  <c r="AK368" i="11"/>
  <c r="AK588" i="11" s="1"/>
  <c r="AK808" i="11" s="1"/>
  <c r="AL368" i="11"/>
  <c r="AL588" i="11" s="1"/>
  <c r="V369" i="11"/>
  <c r="AA369" i="11"/>
  <c r="AE369" i="11"/>
  <c r="AE589" i="11" s="1"/>
  <c r="AF369" i="11"/>
  <c r="AF589" i="11" s="1"/>
  <c r="AF809" i="11" s="1"/>
  <c r="AH369" i="11"/>
  <c r="AH589" i="11" s="1"/>
  <c r="AH809" i="11" s="1"/>
  <c r="AI369" i="11"/>
  <c r="AK369" i="11"/>
  <c r="AK589" i="11" s="1"/>
  <c r="AK809" i="11" s="1"/>
  <c r="AL369" i="11"/>
  <c r="V370" i="11"/>
  <c r="AA370" i="11"/>
  <c r="AA590" i="11" s="1"/>
  <c r="AA810" i="11" s="1"/>
  <c r="AE370" i="11"/>
  <c r="AE590" i="11" s="1"/>
  <c r="AE810" i="11" s="1"/>
  <c r="AF370" i="11"/>
  <c r="AF590" i="11" s="1"/>
  <c r="AF810" i="11" s="1"/>
  <c r="AH370" i="11"/>
  <c r="AH590" i="11" s="1"/>
  <c r="AH810" i="11" s="1"/>
  <c r="AI370" i="11"/>
  <c r="AI590" i="11" s="1"/>
  <c r="AI810" i="11" s="1"/>
  <c r="AK370" i="11"/>
  <c r="AK590" i="11" s="1"/>
  <c r="AK810" i="11" s="1"/>
  <c r="AL370" i="11"/>
  <c r="V371" i="11"/>
  <c r="V591" i="11" s="1"/>
  <c r="AA371" i="11"/>
  <c r="AE371" i="11"/>
  <c r="AE591" i="11" s="1"/>
  <c r="AE811" i="11" s="1"/>
  <c r="AF371" i="11"/>
  <c r="AF591" i="11" s="1"/>
  <c r="AF811" i="11" s="1"/>
  <c r="AH371" i="11"/>
  <c r="AH591" i="11" s="1"/>
  <c r="AH811" i="11" s="1"/>
  <c r="AI371" i="11"/>
  <c r="AK371" i="11"/>
  <c r="AK591" i="11" s="1"/>
  <c r="AK811" i="11" s="1"/>
  <c r="AL371" i="11"/>
  <c r="V372" i="11"/>
  <c r="AA372" i="11"/>
  <c r="AE372" i="11"/>
  <c r="AE592" i="11" s="1"/>
  <c r="AE812" i="11" s="1"/>
  <c r="AF372" i="11"/>
  <c r="AF592" i="11" s="1"/>
  <c r="AF812" i="11" s="1"/>
  <c r="AH372" i="11"/>
  <c r="AH592" i="11" s="1"/>
  <c r="AH812" i="11" s="1"/>
  <c r="AI372" i="11"/>
  <c r="AK372" i="11"/>
  <c r="AK592" i="11" s="1"/>
  <c r="AK812" i="11" s="1"/>
  <c r="AL372" i="11"/>
  <c r="AL592" i="11" s="1"/>
  <c r="AL812" i="11" s="1"/>
  <c r="V373" i="11"/>
  <c r="AA373" i="11"/>
  <c r="AE373" i="11"/>
  <c r="AE593" i="11" s="1"/>
  <c r="AF373" i="11"/>
  <c r="AH373" i="11"/>
  <c r="AH593" i="11" s="1"/>
  <c r="AH813" i="11" s="1"/>
  <c r="AI373" i="11"/>
  <c r="AK373" i="11"/>
  <c r="AK593" i="11" s="1"/>
  <c r="AL373" i="11"/>
  <c r="V374" i="11"/>
  <c r="AA374" i="11"/>
  <c r="AA594" i="11" s="1"/>
  <c r="AA814" i="11" s="1"/>
  <c r="AE374" i="11"/>
  <c r="AE594" i="11" s="1"/>
  <c r="AF374" i="11"/>
  <c r="AF594" i="11" s="1"/>
  <c r="AF814" i="11" s="1"/>
  <c r="AH374" i="11"/>
  <c r="AH594" i="11" s="1"/>
  <c r="AH814" i="11" s="1"/>
  <c r="AI374" i="11"/>
  <c r="AI594" i="11" s="1"/>
  <c r="AK374" i="11"/>
  <c r="AK594" i="11" s="1"/>
  <c r="AL374" i="11"/>
  <c r="V375" i="11"/>
  <c r="V595" i="11" s="1"/>
  <c r="V815" i="11" s="1"/>
  <c r="AA375" i="11"/>
  <c r="AE375" i="11"/>
  <c r="AE595" i="11" s="1"/>
  <c r="AE815" i="11" s="1"/>
  <c r="AF375" i="11"/>
  <c r="AF595" i="11" s="1"/>
  <c r="AF815" i="11" s="1"/>
  <c r="AH375" i="11"/>
  <c r="AH595" i="11" s="1"/>
  <c r="AH815" i="11" s="1"/>
  <c r="AI375" i="11"/>
  <c r="AK375" i="11"/>
  <c r="AK595" i="11" s="1"/>
  <c r="AK815" i="11" s="1"/>
  <c r="AL375" i="11"/>
  <c r="V376" i="11"/>
  <c r="AA376" i="11"/>
  <c r="AE376" i="11"/>
  <c r="AE596" i="11" s="1"/>
  <c r="AF376" i="11"/>
  <c r="AF596" i="11" s="1"/>
  <c r="AF816" i="11" s="1"/>
  <c r="AH376" i="11"/>
  <c r="AH596" i="11" s="1"/>
  <c r="AH816" i="11" s="1"/>
  <c r="AI376" i="11"/>
  <c r="AK376" i="11"/>
  <c r="AL376" i="11"/>
  <c r="AL596" i="11" s="1"/>
  <c r="AL816" i="11" s="1"/>
  <c r="V377" i="11"/>
  <c r="AA377" i="11"/>
  <c r="AE377" i="11"/>
  <c r="AE597" i="11" s="1"/>
  <c r="AE817" i="11" s="1"/>
  <c r="AF377" i="11"/>
  <c r="AF597" i="11" s="1"/>
  <c r="AF817" i="11" s="1"/>
  <c r="AH377" i="11"/>
  <c r="AH597" i="11" s="1"/>
  <c r="AH817" i="11" s="1"/>
  <c r="AI377" i="11"/>
  <c r="AK377" i="11"/>
  <c r="AL377" i="11"/>
  <c r="V378" i="11"/>
  <c r="AA378" i="11"/>
  <c r="AA598" i="11" s="1"/>
  <c r="AA818" i="11" s="1"/>
  <c r="AE378" i="11"/>
  <c r="AE598" i="11" s="1"/>
  <c r="AF378" i="11"/>
  <c r="AF598" i="11" s="1"/>
  <c r="AF818" i="11" s="1"/>
  <c r="AH378" i="11"/>
  <c r="AH598" i="11" s="1"/>
  <c r="AH818" i="11" s="1"/>
  <c r="AI378" i="11"/>
  <c r="AI598" i="11" s="1"/>
  <c r="AI818" i="11" s="1"/>
  <c r="AK378" i="11"/>
  <c r="AK598" i="11" s="1"/>
  <c r="AK818" i="11" s="1"/>
  <c r="AL378" i="11"/>
  <c r="V379" i="11"/>
  <c r="V599" i="11" s="1"/>
  <c r="AA379" i="11"/>
  <c r="AE379" i="11"/>
  <c r="AE599" i="11" s="1"/>
  <c r="AE819" i="11" s="1"/>
  <c r="AF379" i="11"/>
  <c r="AF599" i="11" s="1"/>
  <c r="AF819" i="11" s="1"/>
  <c r="AH379" i="11"/>
  <c r="AH599" i="11" s="1"/>
  <c r="AH819" i="11" s="1"/>
  <c r="AI379" i="11"/>
  <c r="AK379" i="11"/>
  <c r="AK599" i="11" s="1"/>
  <c r="AK819" i="11" s="1"/>
  <c r="AL379" i="11"/>
  <c r="V380" i="11"/>
  <c r="AA380" i="11"/>
  <c r="AE380" i="11"/>
  <c r="AE600" i="11" s="1"/>
  <c r="AE820" i="11" s="1"/>
  <c r="AF380" i="11"/>
  <c r="AF600" i="11" s="1"/>
  <c r="AF820" i="11" s="1"/>
  <c r="AH380" i="11"/>
  <c r="AH600" i="11" s="1"/>
  <c r="AH820" i="11" s="1"/>
  <c r="AI380" i="11"/>
  <c r="AK380" i="11"/>
  <c r="AK600" i="11" s="1"/>
  <c r="AK820" i="11" s="1"/>
  <c r="AL380" i="11"/>
  <c r="AL600" i="11" s="1"/>
  <c r="AL820" i="11" s="1"/>
  <c r="V381" i="11"/>
  <c r="AA381" i="11"/>
  <c r="AE381" i="11"/>
  <c r="AE601" i="11" s="1"/>
  <c r="AE821" i="11" s="1"/>
  <c r="AF381" i="11"/>
  <c r="AF601" i="11" s="1"/>
  <c r="AF821" i="11" s="1"/>
  <c r="AH381" i="11"/>
  <c r="AH601" i="11" s="1"/>
  <c r="AH821" i="11" s="1"/>
  <c r="AI381" i="11"/>
  <c r="AK381" i="11"/>
  <c r="AL381" i="11"/>
  <c r="V382" i="11"/>
  <c r="AA382" i="11"/>
  <c r="AA602" i="11" s="1"/>
  <c r="AA822" i="11" s="1"/>
  <c r="AE382" i="11"/>
  <c r="AE602" i="11" s="1"/>
  <c r="AF382" i="11"/>
  <c r="AF602" i="11" s="1"/>
  <c r="AF822" i="11" s="1"/>
  <c r="AH382" i="11"/>
  <c r="AH602" i="11" s="1"/>
  <c r="AH822" i="11" s="1"/>
  <c r="AI382" i="11"/>
  <c r="AI602" i="11" s="1"/>
  <c r="AK382" i="11"/>
  <c r="AK602" i="11" s="1"/>
  <c r="AL382" i="11"/>
  <c r="V383" i="11"/>
  <c r="V603" i="11" s="1"/>
  <c r="V823" i="11" s="1"/>
  <c r="AA383" i="11"/>
  <c r="AE383" i="11"/>
  <c r="AE603" i="11" s="1"/>
  <c r="AE823" i="11" s="1"/>
  <c r="AF383" i="11"/>
  <c r="AF603" i="11" s="1"/>
  <c r="AH383" i="11"/>
  <c r="AH603" i="11" s="1"/>
  <c r="AH823" i="11" s="1"/>
  <c r="AI383" i="11"/>
  <c r="AK383" i="11"/>
  <c r="AK603" i="11" s="1"/>
  <c r="AK823" i="11" s="1"/>
  <c r="AL383" i="11"/>
  <c r="V384" i="11"/>
  <c r="AA384" i="11"/>
  <c r="AE384" i="11"/>
  <c r="AE604" i="11" s="1"/>
  <c r="AF384" i="11"/>
  <c r="AF604" i="11" s="1"/>
  <c r="AF824" i="11" s="1"/>
  <c r="AH384" i="11"/>
  <c r="AH604" i="11" s="1"/>
  <c r="AH824" i="11" s="1"/>
  <c r="AI384" i="11"/>
  <c r="AK384" i="11"/>
  <c r="AL384" i="11"/>
  <c r="V385" i="11"/>
  <c r="AA385" i="11"/>
  <c r="AE385" i="11"/>
  <c r="AE605" i="11" s="1"/>
  <c r="AF385" i="11"/>
  <c r="AF605" i="11" s="1"/>
  <c r="AF825" i="11" s="1"/>
  <c r="AH385" i="11"/>
  <c r="AH605" i="11" s="1"/>
  <c r="AH825" i="11" s="1"/>
  <c r="AI385" i="11"/>
  <c r="AK385" i="11"/>
  <c r="AK605" i="11" s="1"/>
  <c r="AL385" i="11"/>
  <c r="V386" i="11"/>
  <c r="AA386" i="11"/>
  <c r="AA606" i="11" s="1"/>
  <c r="AE386" i="11"/>
  <c r="AE606" i="11" s="1"/>
  <c r="AE826" i="11" s="1"/>
  <c r="AF386" i="11"/>
  <c r="AF606" i="11" s="1"/>
  <c r="AF826" i="11" s="1"/>
  <c r="AH386" i="11"/>
  <c r="AH606" i="11" s="1"/>
  <c r="AH826" i="11" s="1"/>
  <c r="AI386" i="11"/>
  <c r="AI606" i="11" s="1"/>
  <c r="AI826" i="11" s="1"/>
  <c r="AK386" i="11"/>
  <c r="AK606" i="11" s="1"/>
  <c r="AK826" i="11" s="1"/>
  <c r="AL386" i="11"/>
  <c r="V387" i="11"/>
  <c r="V607" i="11" s="1"/>
  <c r="AA387" i="11"/>
  <c r="AE387" i="11"/>
  <c r="AE607" i="11" s="1"/>
  <c r="AE827" i="11" s="1"/>
  <c r="AF387" i="11"/>
  <c r="AF607" i="11" s="1"/>
  <c r="AH387" i="11"/>
  <c r="AH607" i="11" s="1"/>
  <c r="AH827" i="11" s="1"/>
  <c r="AI387" i="11"/>
  <c r="AK387" i="11"/>
  <c r="AK607" i="11" s="1"/>
  <c r="AK827" i="11" s="1"/>
  <c r="AL387" i="11"/>
  <c r="V388" i="11"/>
  <c r="AA388" i="11"/>
  <c r="AE388" i="11"/>
  <c r="AE608" i="11" s="1"/>
  <c r="AE828" i="11" s="1"/>
  <c r="AF388" i="11"/>
  <c r="AF608" i="11" s="1"/>
  <c r="AF828" i="11" s="1"/>
  <c r="AH388" i="11"/>
  <c r="AH608" i="11" s="1"/>
  <c r="AH828" i="11" s="1"/>
  <c r="AI388" i="11"/>
  <c r="AK388" i="11"/>
  <c r="AK608" i="11" s="1"/>
  <c r="AL388" i="11"/>
  <c r="AL608" i="11" s="1"/>
  <c r="AL828" i="11" s="1"/>
  <c r="V389" i="11"/>
  <c r="AA389" i="11"/>
  <c r="AE389" i="11"/>
  <c r="AF389" i="11"/>
  <c r="AF609" i="11" s="1"/>
  <c r="AH389" i="11"/>
  <c r="AH609" i="11" s="1"/>
  <c r="AH829" i="11" s="1"/>
  <c r="AI389" i="11"/>
  <c r="AK389" i="11"/>
  <c r="AK609" i="11" s="1"/>
  <c r="AL389" i="11"/>
  <c r="V390" i="11"/>
  <c r="AA390" i="11"/>
  <c r="AA610" i="11" s="1"/>
  <c r="AA830" i="11" s="1"/>
  <c r="AE390" i="11"/>
  <c r="AE610" i="11" s="1"/>
  <c r="AF390" i="11"/>
  <c r="AF610" i="11" s="1"/>
  <c r="AF830" i="11" s="1"/>
  <c r="AH390" i="11"/>
  <c r="AH610" i="11" s="1"/>
  <c r="AH830" i="11" s="1"/>
  <c r="AI390" i="11"/>
  <c r="AI610" i="11" s="1"/>
  <c r="AK390" i="11"/>
  <c r="AK610" i="11" s="1"/>
  <c r="AK830" i="11" s="1"/>
  <c r="AL390" i="11"/>
  <c r="V391" i="11"/>
  <c r="V611" i="11" s="1"/>
  <c r="V831" i="11" s="1"/>
  <c r="AA391" i="11"/>
  <c r="AE391" i="11"/>
  <c r="AE611" i="11" s="1"/>
  <c r="AE831" i="11" s="1"/>
  <c r="AF391" i="11"/>
  <c r="AF611" i="11" s="1"/>
  <c r="AF831" i="11" s="1"/>
  <c r="AH391" i="11"/>
  <c r="AH611" i="11" s="1"/>
  <c r="AH831" i="11" s="1"/>
  <c r="AI391" i="11"/>
  <c r="AK391" i="11"/>
  <c r="AK611" i="11" s="1"/>
  <c r="AK831" i="11" s="1"/>
  <c r="AL391" i="11"/>
  <c r="V392" i="11"/>
  <c r="AA392" i="11"/>
  <c r="AE392" i="11"/>
  <c r="AE612" i="11" s="1"/>
  <c r="AE832" i="11" s="1"/>
  <c r="AF392" i="11"/>
  <c r="AF612" i="11" s="1"/>
  <c r="AF832" i="11" s="1"/>
  <c r="AH392" i="11"/>
  <c r="AH612" i="11" s="1"/>
  <c r="AH832" i="11" s="1"/>
  <c r="AI392" i="11"/>
  <c r="AK392" i="11"/>
  <c r="AL392" i="11"/>
  <c r="V393" i="11"/>
  <c r="AA393" i="11"/>
  <c r="AE393" i="11"/>
  <c r="AE613" i="11" s="1"/>
  <c r="AF393" i="11"/>
  <c r="AF613" i="11" s="1"/>
  <c r="AF833" i="11" s="1"/>
  <c r="AH393" i="11"/>
  <c r="AH613" i="11" s="1"/>
  <c r="AH833" i="11" s="1"/>
  <c r="AI393" i="11"/>
  <c r="AK393" i="11"/>
  <c r="AK613" i="11" s="1"/>
  <c r="AL393" i="11"/>
  <c r="V394" i="11"/>
  <c r="AA394" i="11"/>
  <c r="AE394" i="11"/>
  <c r="AE614" i="11" s="1"/>
  <c r="AE834" i="11" s="1"/>
  <c r="AF394" i="11"/>
  <c r="AF614" i="11" s="1"/>
  <c r="AF834" i="11" s="1"/>
  <c r="AH394" i="11"/>
  <c r="AH614" i="11" s="1"/>
  <c r="AH834" i="11" s="1"/>
  <c r="AI394" i="11"/>
  <c r="AI614" i="11" s="1"/>
  <c r="AI834" i="11" s="1"/>
  <c r="AK394" i="11"/>
  <c r="AK614" i="11" s="1"/>
  <c r="AK834" i="11" s="1"/>
  <c r="AL394" i="11"/>
  <c r="V395" i="11"/>
  <c r="V615" i="11" s="1"/>
  <c r="AA395" i="11"/>
  <c r="AE395" i="11"/>
  <c r="AE615" i="11" s="1"/>
  <c r="AE835" i="11" s="1"/>
  <c r="AF395" i="11"/>
  <c r="AF615" i="11" s="1"/>
  <c r="AF835" i="11" s="1"/>
  <c r="AH395" i="11"/>
  <c r="AH615" i="11" s="1"/>
  <c r="AH835" i="11" s="1"/>
  <c r="AI395" i="11"/>
  <c r="AK395" i="11"/>
  <c r="AK615" i="11" s="1"/>
  <c r="AK835" i="11" s="1"/>
  <c r="AL395" i="11"/>
  <c r="V396" i="11"/>
  <c r="AA396" i="11"/>
  <c r="AE396" i="11"/>
  <c r="AE616" i="11" s="1"/>
  <c r="AE836" i="11" s="1"/>
  <c r="AF396" i="11"/>
  <c r="AF616" i="11" s="1"/>
  <c r="AF836" i="11" s="1"/>
  <c r="AH396" i="11"/>
  <c r="AH616" i="11" s="1"/>
  <c r="AH836" i="11" s="1"/>
  <c r="AI396" i="11"/>
  <c r="AK396" i="11"/>
  <c r="AK616" i="11" s="1"/>
  <c r="AK836" i="11" s="1"/>
  <c r="AL396" i="11"/>
  <c r="AL616" i="11" s="1"/>
  <c r="AL836" i="11" s="1"/>
  <c r="V397" i="11"/>
  <c r="AA397" i="11"/>
  <c r="AE397" i="11"/>
  <c r="AE617" i="11" s="1"/>
  <c r="AE837" i="11" s="1"/>
  <c r="AF397" i="11"/>
  <c r="AF617" i="11" s="1"/>
  <c r="AF837" i="11" s="1"/>
  <c r="AH397" i="11"/>
  <c r="AH617" i="11" s="1"/>
  <c r="AH837" i="11" s="1"/>
  <c r="AI397" i="11"/>
  <c r="AK397" i="11"/>
  <c r="AK617" i="11" s="1"/>
  <c r="AK837" i="11" s="1"/>
  <c r="AL397" i="11"/>
  <c r="V398" i="11"/>
  <c r="AA398" i="11"/>
  <c r="AA618" i="11" s="1"/>
  <c r="AA838" i="11" s="1"/>
  <c r="AE398" i="11"/>
  <c r="AE618" i="11" s="1"/>
  <c r="AF398" i="11"/>
  <c r="AF618" i="11" s="1"/>
  <c r="AF838" i="11" s="1"/>
  <c r="AH398" i="11"/>
  <c r="AH618" i="11" s="1"/>
  <c r="AH838" i="11" s="1"/>
  <c r="AI398" i="11"/>
  <c r="AK398" i="11"/>
  <c r="AK618" i="11" s="1"/>
  <c r="AK838" i="11" s="1"/>
  <c r="AL398" i="11"/>
  <c r="V399" i="11"/>
  <c r="V619" i="11" s="1"/>
  <c r="V839" i="11" s="1"/>
  <c r="AA399" i="11"/>
  <c r="AE399" i="11"/>
  <c r="AE619" i="11" s="1"/>
  <c r="AE839" i="11" s="1"/>
  <c r="AF399" i="11"/>
  <c r="AF619" i="11" s="1"/>
  <c r="AH399" i="11"/>
  <c r="AH619" i="11" s="1"/>
  <c r="AH839" i="11" s="1"/>
  <c r="AI399" i="11"/>
  <c r="AK399" i="11"/>
  <c r="AK619" i="11" s="1"/>
  <c r="AK839" i="11" s="1"/>
  <c r="AL399" i="11"/>
  <c r="V400" i="11"/>
  <c r="AA400" i="11"/>
  <c r="AE400" i="11"/>
  <c r="AE620" i="11" s="1"/>
  <c r="AF400" i="11"/>
  <c r="AF620" i="11" s="1"/>
  <c r="AF840" i="11" s="1"/>
  <c r="AH400" i="11"/>
  <c r="AH620" i="11" s="1"/>
  <c r="AH840" i="11" s="1"/>
  <c r="AI400" i="11"/>
  <c r="AI620" i="11" s="1"/>
  <c r="AK400" i="11"/>
  <c r="AK620" i="11" s="1"/>
  <c r="AK840" i="11" s="1"/>
  <c r="AL400" i="11"/>
  <c r="AL620" i="11" s="1"/>
  <c r="V401" i="11"/>
  <c r="AA401" i="11"/>
  <c r="AE401" i="11"/>
  <c r="AE621" i="11" s="1"/>
  <c r="AE841" i="11" s="1"/>
  <c r="AF401" i="11"/>
  <c r="AF621" i="11" s="1"/>
  <c r="AF841" i="11" s="1"/>
  <c r="AH401" i="11"/>
  <c r="AH621" i="11" s="1"/>
  <c r="AH841" i="11" s="1"/>
  <c r="AI401" i="11"/>
  <c r="AK401" i="11"/>
  <c r="AK621" i="11" s="1"/>
  <c r="AL401" i="11"/>
  <c r="V402" i="11"/>
  <c r="AA402" i="11"/>
  <c r="AA622" i="11" s="1"/>
  <c r="AE402" i="11"/>
  <c r="AE622" i="11" s="1"/>
  <c r="AE842" i="11" s="1"/>
  <c r="AF402" i="11"/>
  <c r="AF622" i="11" s="1"/>
  <c r="AF842" i="11" s="1"/>
  <c r="AH402" i="11"/>
  <c r="AH622" i="11" s="1"/>
  <c r="AH842" i="11" s="1"/>
  <c r="AI402" i="11"/>
  <c r="AI622" i="11" s="1"/>
  <c r="AI842" i="11" s="1"/>
  <c r="AK402" i="11"/>
  <c r="AK622" i="11" s="1"/>
  <c r="AK842" i="11" s="1"/>
  <c r="AL402" i="11"/>
  <c r="AL622" i="11" s="1"/>
  <c r="V403" i="11"/>
  <c r="V623" i="11" s="1"/>
  <c r="V843" i="11" s="1"/>
  <c r="AA403" i="11"/>
  <c r="AE403" i="11"/>
  <c r="AE623" i="11" s="1"/>
  <c r="AE843" i="11" s="1"/>
  <c r="AF403" i="11"/>
  <c r="AF623" i="11" s="1"/>
  <c r="AF843" i="11" s="1"/>
  <c r="AH403" i="11"/>
  <c r="AH623" i="11" s="1"/>
  <c r="AH843" i="11" s="1"/>
  <c r="AI403" i="11"/>
  <c r="AK403" i="11"/>
  <c r="AK623" i="11" s="1"/>
  <c r="AK843" i="11" s="1"/>
  <c r="AL403" i="11"/>
  <c r="V404" i="11"/>
  <c r="AA404" i="11"/>
  <c r="AA624" i="11" s="1"/>
  <c r="AA844" i="11" s="1"/>
  <c r="AE404" i="11"/>
  <c r="AE624" i="11" s="1"/>
  <c r="AE844" i="11" s="1"/>
  <c r="AF404" i="11"/>
  <c r="AF624" i="11" s="1"/>
  <c r="AF844" i="11" s="1"/>
  <c r="AH404" i="11"/>
  <c r="AH624" i="11" s="1"/>
  <c r="AH844" i="11" s="1"/>
  <c r="AI404" i="11"/>
  <c r="AK404" i="11"/>
  <c r="AL404" i="11"/>
  <c r="AL624" i="11" s="1"/>
  <c r="AL844" i="11" s="1"/>
  <c r="V405" i="11"/>
  <c r="V625" i="11" s="1"/>
  <c r="AA405" i="11"/>
  <c r="AE405" i="11"/>
  <c r="AE625" i="11" s="1"/>
  <c r="AE845" i="11" s="1"/>
  <c r="AF405" i="11"/>
  <c r="AF625" i="11" s="1"/>
  <c r="AF845" i="11" s="1"/>
  <c r="AH405" i="11"/>
  <c r="AH625" i="11" s="1"/>
  <c r="AH845" i="11" s="1"/>
  <c r="AI405" i="11"/>
  <c r="AK405" i="11"/>
  <c r="AK625" i="11" s="1"/>
  <c r="AK845" i="11" s="1"/>
  <c r="AL405" i="11"/>
  <c r="V406" i="11"/>
  <c r="AA406" i="11"/>
  <c r="AA626" i="11" s="1"/>
  <c r="AA846" i="11" s="1"/>
  <c r="AE406" i="11"/>
  <c r="AF406" i="11"/>
  <c r="AF626" i="11" s="1"/>
  <c r="AF846" i="11" s="1"/>
  <c r="AH406" i="11"/>
  <c r="AH626" i="11" s="1"/>
  <c r="AH846" i="11" s="1"/>
  <c r="AI406" i="11"/>
  <c r="AI626" i="11" s="1"/>
  <c r="AK406" i="11"/>
  <c r="AK626" i="11" s="1"/>
  <c r="AK846" i="11" s="1"/>
  <c r="AL406" i="11"/>
  <c r="V407" i="11"/>
  <c r="V627" i="11" s="1"/>
  <c r="V847" i="11" s="1"/>
  <c r="AA407" i="11"/>
  <c r="AE407" i="11"/>
  <c r="AE627" i="11" s="1"/>
  <c r="AE847" i="11" s="1"/>
  <c r="AF407" i="11"/>
  <c r="AF627" i="11" s="1"/>
  <c r="AF847" i="11" s="1"/>
  <c r="AH407" i="11"/>
  <c r="AH627" i="11" s="1"/>
  <c r="AH847" i="11" s="1"/>
  <c r="AI407" i="11"/>
  <c r="AK407" i="11"/>
  <c r="AK627" i="11" s="1"/>
  <c r="AK847" i="11" s="1"/>
  <c r="AL407" i="11"/>
  <c r="V408" i="11"/>
  <c r="AA408" i="11"/>
  <c r="AE408" i="11"/>
  <c r="AE628" i="11" s="1"/>
  <c r="AE848" i="11" s="1"/>
  <c r="AF408" i="11"/>
  <c r="AF628" i="11" s="1"/>
  <c r="AF848" i="11" s="1"/>
  <c r="AH408" i="11"/>
  <c r="AH628" i="11" s="1"/>
  <c r="AH848" i="11" s="1"/>
  <c r="AI408" i="11"/>
  <c r="AI628" i="11" s="1"/>
  <c r="AK408" i="11"/>
  <c r="AK628" i="11" s="1"/>
  <c r="AL408" i="11"/>
  <c r="AL628" i="11" s="1"/>
  <c r="AL848" i="11" s="1"/>
  <c r="V409" i="11"/>
  <c r="AA409" i="11"/>
  <c r="AE409" i="11"/>
  <c r="AE629" i="11" s="1"/>
  <c r="AE849" i="11" s="1"/>
  <c r="AF409" i="11"/>
  <c r="AF629" i="11" s="1"/>
  <c r="AF849" i="11" s="1"/>
  <c r="AH409" i="11"/>
  <c r="AH629" i="11" s="1"/>
  <c r="AH849" i="11" s="1"/>
  <c r="AI409" i="11"/>
  <c r="AK409" i="11"/>
  <c r="AK629" i="11" s="1"/>
  <c r="AL409" i="11"/>
  <c r="V410" i="11"/>
  <c r="AA410" i="11"/>
  <c r="AE410" i="11"/>
  <c r="AE630" i="11" s="1"/>
  <c r="AF410" i="11"/>
  <c r="AF630" i="11" s="1"/>
  <c r="AF850" i="11" s="1"/>
  <c r="AH410" i="11"/>
  <c r="AH630" i="11" s="1"/>
  <c r="AH850" i="11" s="1"/>
  <c r="AI410" i="11"/>
  <c r="AI630" i="11" s="1"/>
  <c r="AI850" i="11" s="1"/>
  <c r="AK410" i="11"/>
  <c r="AK630" i="11" s="1"/>
  <c r="AK850" i="11" s="1"/>
  <c r="AL410" i="11"/>
  <c r="AL630" i="11" s="1"/>
  <c r="V411" i="11"/>
  <c r="V631" i="11" s="1"/>
  <c r="V851" i="11" s="1"/>
  <c r="AA411" i="11"/>
  <c r="AE411" i="11"/>
  <c r="AE631" i="11" s="1"/>
  <c r="AE851" i="11" s="1"/>
  <c r="AF411" i="11"/>
  <c r="AF631" i="11" s="1"/>
  <c r="AF851" i="11" s="1"/>
  <c r="AH411" i="11"/>
  <c r="AH631" i="11" s="1"/>
  <c r="AH851" i="11" s="1"/>
  <c r="AI411" i="11"/>
  <c r="AK411" i="11"/>
  <c r="AK631" i="11" s="1"/>
  <c r="AL411" i="11"/>
  <c r="V412" i="11"/>
  <c r="AA412" i="11"/>
  <c r="AA632" i="11" s="1"/>
  <c r="AE412" i="11"/>
  <c r="AE632" i="11" s="1"/>
  <c r="AE852" i="11" s="1"/>
  <c r="AF412" i="11"/>
  <c r="AF632" i="11" s="1"/>
  <c r="AF852" i="11" s="1"/>
  <c r="AH412" i="11"/>
  <c r="AH632" i="11" s="1"/>
  <c r="AH852" i="11" s="1"/>
  <c r="AI412" i="11"/>
  <c r="AK412" i="11"/>
  <c r="AK632" i="11" s="1"/>
  <c r="AK852" i="11" s="1"/>
  <c r="AL412" i="11"/>
  <c r="AL632" i="11" s="1"/>
  <c r="AL852" i="11" s="1"/>
  <c r="V413" i="11"/>
  <c r="V633" i="11" s="1"/>
  <c r="V853" i="11" s="1"/>
  <c r="AA413" i="11"/>
  <c r="AE413" i="11"/>
  <c r="AE633" i="11" s="1"/>
  <c r="AF413" i="11"/>
  <c r="AF633" i="11" s="1"/>
  <c r="AF853" i="11" s="1"/>
  <c r="AH413" i="11"/>
  <c r="AH633" i="11" s="1"/>
  <c r="AH853" i="11" s="1"/>
  <c r="AI413" i="11"/>
  <c r="AK413" i="11"/>
  <c r="AK633" i="11" s="1"/>
  <c r="AL413" i="11"/>
  <c r="V414" i="11"/>
  <c r="AA414" i="11"/>
  <c r="AA634" i="11" s="1"/>
  <c r="AA854" i="11" s="1"/>
  <c r="AE414" i="11"/>
  <c r="AF414" i="11"/>
  <c r="AF634" i="11" s="1"/>
  <c r="AF854" i="11" s="1"/>
  <c r="AH414" i="11"/>
  <c r="AH634" i="11" s="1"/>
  <c r="AH854" i="11" s="1"/>
  <c r="AI414" i="11"/>
  <c r="AI634" i="11" s="1"/>
  <c r="AI854" i="11" s="1"/>
  <c r="AK414" i="11"/>
  <c r="AK634" i="11" s="1"/>
  <c r="AK854" i="11" s="1"/>
  <c r="AL414" i="11"/>
  <c r="V415" i="11"/>
  <c r="V635" i="11" s="1"/>
  <c r="V855" i="11" s="1"/>
  <c r="AA415" i="11"/>
  <c r="AE415" i="11"/>
  <c r="AE635" i="11" s="1"/>
  <c r="AE855" i="11" s="1"/>
  <c r="AF415" i="11"/>
  <c r="AF635" i="11" s="1"/>
  <c r="AF855" i="11" s="1"/>
  <c r="AH415" i="11"/>
  <c r="AH635" i="11" s="1"/>
  <c r="AH855" i="11" s="1"/>
  <c r="AI415" i="11"/>
  <c r="AK415" i="11"/>
  <c r="AK635" i="11" s="1"/>
  <c r="AK855" i="11" s="1"/>
  <c r="AL415" i="11"/>
  <c r="V416" i="11"/>
  <c r="AA416" i="11"/>
  <c r="AE416" i="11"/>
  <c r="AE636" i="11" s="1"/>
  <c r="AF416" i="11"/>
  <c r="AF636" i="11" s="1"/>
  <c r="AF856" i="11" s="1"/>
  <c r="AH416" i="11"/>
  <c r="AH636" i="11" s="1"/>
  <c r="AH856" i="11" s="1"/>
  <c r="AI416" i="11"/>
  <c r="AI636" i="11" s="1"/>
  <c r="AK416" i="11"/>
  <c r="AK636" i="11" s="1"/>
  <c r="AL416" i="11"/>
  <c r="AL636" i="11" s="1"/>
  <c r="AL856" i="11" s="1"/>
  <c r="V417" i="11"/>
  <c r="AA417" i="11"/>
  <c r="AE417" i="11"/>
  <c r="AE637" i="11" s="1"/>
  <c r="AE857" i="11" s="1"/>
  <c r="AF417" i="11"/>
  <c r="AF637" i="11" s="1"/>
  <c r="AF857" i="11" s="1"/>
  <c r="AH417" i="11"/>
  <c r="AH637" i="11" s="1"/>
  <c r="AH857" i="11" s="1"/>
  <c r="AI417" i="11"/>
  <c r="AK417" i="11"/>
  <c r="AK637" i="11" s="1"/>
  <c r="AK857" i="11" s="1"/>
  <c r="AL417" i="11"/>
  <c r="V418" i="11"/>
  <c r="AA418" i="11"/>
  <c r="AA638" i="11" s="1"/>
  <c r="AA858" i="11" s="1"/>
  <c r="AE418" i="11"/>
  <c r="AE638" i="11" s="1"/>
  <c r="AE858" i="11" s="1"/>
  <c r="AF418" i="11"/>
  <c r="AF638" i="11" s="1"/>
  <c r="AF858" i="11" s="1"/>
  <c r="AH418" i="11"/>
  <c r="AH638" i="11" s="1"/>
  <c r="AH858" i="11" s="1"/>
  <c r="AI418" i="11"/>
  <c r="AI638" i="11" s="1"/>
  <c r="AI858" i="11" s="1"/>
  <c r="AK418" i="11"/>
  <c r="AK638" i="11" s="1"/>
  <c r="AK858" i="11" s="1"/>
  <c r="AL418" i="11"/>
  <c r="AL638" i="11" s="1"/>
  <c r="V419" i="11"/>
  <c r="AA419" i="11"/>
  <c r="AE419" i="11"/>
  <c r="AE639" i="11" s="1"/>
  <c r="AE859" i="11" s="1"/>
  <c r="AF419" i="11"/>
  <c r="AF639" i="11" s="1"/>
  <c r="AF859" i="11" s="1"/>
  <c r="AH419" i="11"/>
  <c r="AH639" i="11" s="1"/>
  <c r="AH859" i="11" s="1"/>
  <c r="AI419" i="11"/>
  <c r="AK419" i="11"/>
  <c r="AK639" i="11" s="1"/>
  <c r="AK859" i="11" s="1"/>
  <c r="AL419" i="11"/>
  <c r="V420" i="11"/>
  <c r="AA420" i="11"/>
  <c r="AA640" i="11" s="1"/>
  <c r="AE420" i="11"/>
  <c r="AF420" i="11"/>
  <c r="AF640" i="11" s="1"/>
  <c r="AF860" i="11" s="1"/>
  <c r="AH420" i="11"/>
  <c r="AH640" i="11" s="1"/>
  <c r="AH860" i="11" s="1"/>
  <c r="AI420" i="11"/>
  <c r="AK420" i="11"/>
  <c r="AK640" i="11" s="1"/>
  <c r="AK860" i="11" s="1"/>
  <c r="AL420" i="11"/>
  <c r="AL640" i="11" s="1"/>
  <c r="AL860" i="11" s="1"/>
  <c r="V421" i="11"/>
  <c r="V641" i="11" s="1"/>
  <c r="AA421" i="11"/>
  <c r="AE421" i="11"/>
  <c r="AE641" i="11" s="1"/>
  <c r="AF421" i="11"/>
  <c r="AF641" i="11" s="1"/>
  <c r="AH421" i="11"/>
  <c r="AH641" i="11" s="1"/>
  <c r="AH861" i="11" s="1"/>
  <c r="AI421" i="11"/>
  <c r="AK421" i="11"/>
  <c r="AK641" i="11" s="1"/>
  <c r="AK861" i="11" s="1"/>
  <c r="AL421" i="11"/>
  <c r="V422" i="11"/>
  <c r="AA422" i="11"/>
  <c r="AA642" i="11" s="1"/>
  <c r="AA862" i="11" s="1"/>
  <c r="AE422" i="11"/>
  <c r="AE642" i="11" s="1"/>
  <c r="AF422" i="11"/>
  <c r="AF642" i="11" s="1"/>
  <c r="AF862" i="11" s="1"/>
  <c r="AH422" i="11"/>
  <c r="AH642" i="11" s="1"/>
  <c r="AH862" i="11" s="1"/>
  <c r="AI422" i="11"/>
  <c r="AI642" i="11" s="1"/>
  <c r="AI862" i="11" s="1"/>
  <c r="AK422" i="11"/>
  <c r="AL422" i="11"/>
  <c r="V423" i="11"/>
  <c r="V643" i="11" s="1"/>
  <c r="V863" i="11" s="1"/>
  <c r="AA423" i="11"/>
  <c r="AE423" i="11"/>
  <c r="AE643" i="11" s="1"/>
  <c r="AE863" i="11" s="1"/>
  <c r="AF423" i="11"/>
  <c r="AF643" i="11" s="1"/>
  <c r="AF863" i="11" s="1"/>
  <c r="AH423" i="11"/>
  <c r="AH643" i="11" s="1"/>
  <c r="AH863" i="11" s="1"/>
  <c r="AI423" i="11"/>
  <c r="AK423" i="11"/>
  <c r="AK643" i="11" s="1"/>
  <c r="AK863" i="11" s="1"/>
  <c r="AL423" i="11"/>
  <c r="V424" i="11"/>
  <c r="AA424" i="11"/>
  <c r="AE424" i="11"/>
  <c r="AF424" i="11"/>
  <c r="AF644" i="11" s="1"/>
  <c r="AF864" i="11" s="1"/>
  <c r="AH424" i="11"/>
  <c r="AH644" i="11" s="1"/>
  <c r="AH864" i="11" s="1"/>
  <c r="AI424" i="11"/>
  <c r="AI644" i="11" s="1"/>
  <c r="AK424" i="11"/>
  <c r="AK644" i="11" s="1"/>
  <c r="AK864" i="11" s="1"/>
  <c r="AL424" i="11"/>
  <c r="V425" i="11"/>
  <c r="AA425" i="11"/>
  <c r="AE425" i="11"/>
  <c r="AE645" i="11" s="1"/>
  <c r="AE865" i="11" s="1"/>
  <c r="AF425" i="11"/>
  <c r="AF645" i="11" s="1"/>
  <c r="AF865" i="11" s="1"/>
  <c r="AH425" i="11"/>
  <c r="AH645" i="11" s="1"/>
  <c r="AH865" i="11" s="1"/>
  <c r="AI425" i="11"/>
  <c r="AK425" i="11"/>
  <c r="AL425" i="11"/>
  <c r="V426" i="11"/>
  <c r="AA426" i="11"/>
  <c r="AA646" i="11" s="1"/>
  <c r="AA866" i="11" s="1"/>
  <c r="AE426" i="11"/>
  <c r="AE646" i="11" s="1"/>
  <c r="AE866" i="11" s="1"/>
  <c r="AF426" i="11"/>
  <c r="AF646" i="11" s="1"/>
  <c r="AF866" i="11" s="1"/>
  <c r="AH426" i="11"/>
  <c r="AH646" i="11" s="1"/>
  <c r="AH866" i="11" s="1"/>
  <c r="AI426" i="11"/>
  <c r="AI646" i="11" s="1"/>
  <c r="AI866" i="11" s="1"/>
  <c r="AK426" i="11"/>
  <c r="AK646" i="11" s="1"/>
  <c r="AK866" i="11" s="1"/>
  <c r="AL426" i="11"/>
  <c r="AL646" i="11" s="1"/>
  <c r="V427" i="11"/>
  <c r="V647" i="11" s="1"/>
  <c r="V867" i="11" s="1"/>
  <c r="AA427" i="11"/>
  <c r="AE427" i="11"/>
  <c r="AE647" i="11" s="1"/>
  <c r="AE867" i="11" s="1"/>
  <c r="AF427" i="11"/>
  <c r="AF647" i="11" s="1"/>
  <c r="AF867" i="11" s="1"/>
  <c r="AH427" i="11"/>
  <c r="AH647" i="11" s="1"/>
  <c r="AH867" i="11" s="1"/>
  <c r="AI427" i="11"/>
  <c r="AK427" i="11"/>
  <c r="AK647" i="11" s="1"/>
  <c r="AK867" i="11" s="1"/>
  <c r="AL427" i="11"/>
  <c r="V428" i="11"/>
  <c r="AA428" i="11"/>
  <c r="AA648" i="11" s="1"/>
  <c r="AE428" i="11"/>
  <c r="AE648" i="11" s="1"/>
  <c r="AE868" i="11" s="1"/>
  <c r="AF428" i="11"/>
  <c r="AF648" i="11" s="1"/>
  <c r="AF868" i="11" s="1"/>
  <c r="AH428" i="11"/>
  <c r="AH648" i="11" s="1"/>
  <c r="AH868" i="11" s="1"/>
  <c r="AI428" i="11"/>
  <c r="AK428" i="11"/>
  <c r="AK648" i="11" s="1"/>
  <c r="AL428" i="11"/>
  <c r="AL648" i="11" s="1"/>
  <c r="AL868" i="11" s="1"/>
  <c r="V429" i="11"/>
  <c r="V649" i="11" s="1"/>
  <c r="AA429" i="11"/>
  <c r="AE429" i="11"/>
  <c r="AE649" i="11" s="1"/>
  <c r="AF429" i="11"/>
  <c r="AH429" i="11"/>
  <c r="AH649" i="11" s="1"/>
  <c r="AH869" i="11" s="1"/>
  <c r="AI429" i="11"/>
  <c r="AK429" i="11"/>
  <c r="AK649" i="11" s="1"/>
  <c r="AK869" i="11" s="1"/>
  <c r="AL429" i="11"/>
  <c r="V430" i="11"/>
  <c r="AA430" i="11"/>
  <c r="AA650" i="11" s="1"/>
  <c r="AA870" i="11" s="1"/>
  <c r="AE430" i="11"/>
  <c r="AE650" i="11" s="1"/>
  <c r="AF430" i="11"/>
  <c r="AF650" i="11" s="1"/>
  <c r="AF870" i="11" s="1"/>
  <c r="AH430" i="11"/>
  <c r="AH650" i="11" s="1"/>
  <c r="AH870" i="11" s="1"/>
  <c r="AI430" i="11"/>
  <c r="AI650" i="11" s="1"/>
  <c r="AI870" i="11" s="1"/>
  <c r="AK430" i="11"/>
  <c r="AK650" i="11" s="1"/>
  <c r="AL430" i="11"/>
  <c r="V431" i="11"/>
  <c r="V651" i="11" s="1"/>
  <c r="V871" i="11" s="1"/>
  <c r="AA431" i="11"/>
  <c r="AE431" i="11"/>
  <c r="AE651" i="11" s="1"/>
  <c r="AE871" i="11" s="1"/>
  <c r="AF431" i="11"/>
  <c r="AF651" i="11" s="1"/>
  <c r="AF871" i="11" s="1"/>
  <c r="AH431" i="11"/>
  <c r="AH651" i="11" s="1"/>
  <c r="AH871" i="11" s="1"/>
  <c r="AI431" i="11"/>
  <c r="AK431" i="11"/>
  <c r="AK651" i="11" s="1"/>
  <c r="AK871" i="11" s="1"/>
  <c r="AL431" i="11"/>
  <c r="V432" i="11"/>
  <c r="AA432" i="11"/>
  <c r="AE432" i="11"/>
  <c r="AE652" i="11" s="1"/>
  <c r="AE872" i="11" s="1"/>
  <c r="AF432" i="11"/>
  <c r="AF652" i="11" s="1"/>
  <c r="AF872" i="11" s="1"/>
  <c r="AH432" i="11"/>
  <c r="AH652" i="11" s="1"/>
  <c r="AH872" i="11" s="1"/>
  <c r="AI432" i="11"/>
  <c r="AI652" i="11" s="1"/>
  <c r="AK432" i="11"/>
  <c r="AL432" i="11"/>
  <c r="AL652" i="11" s="1"/>
  <c r="AL872" i="11" s="1"/>
  <c r="V433" i="11"/>
  <c r="AA433" i="11"/>
  <c r="AE433" i="11"/>
  <c r="AE653" i="11" s="1"/>
  <c r="AF433" i="11"/>
  <c r="AF653" i="11" s="1"/>
  <c r="AF873" i="11" s="1"/>
  <c r="AH433" i="11"/>
  <c r="AH653" i="11" s="1"/>
  <c r="AH873" i="11" s="1"/>
  <c r="AI433" i="11"/>
  <c r="AK433" i="11"/>
  <c r="AK653" i="11" s="1"/>
  <c r="AK873" i="11" s="1"/>
  <c r="AL433" i="11"/>
  <c r="V434" i="11"/>
  <c r="AA434" i="11"/>
  <c r="AA654" i="11" s="1"/>
  <c r="AA874" i="11" s="1"/>
  <c r="AE434" i="11"/>
  <c r="AE654" i="11" s="1"/>
  <c r="AE874" i="11" s="1"/>
  <c r="AF434" i="11"/>
  <c r="AF654" i="11" s="1"/>
  <c r="AF874" i="11" s="1"/>
  <c r="AH434" i="11"/>
  <c r="AI434" i="11"/>
  <c r="AI654" i="11" s="1"/>
  <c r="AI874" i="11" s="1"/>
  <c r="AK434" i="11"/>
  <c r="AK654" i="11" s="1"/>
  <c r="AK874" i="11" s="1"/>
  <c r="AL434" i="11"/>
  <c r="AL654" i="11" s="1"/>
  <c r="AL874" i="11" s="1"/>
  <c r="V435" i="11"/>
  <c r="V655" i="11" s="1"/>
  <c r="AA435" i="11"/>
  <c r="AE435" i="11"/>
  <c r="AE655" i="11" s="1"/>
  <c r="AE875" i="11" s="1"/>
  <c r="AF435" i="11"/>
  <c r="AF655" i="11" s="1"/>
  <c r="AF875" i="11" s="1"/>
  <c r="AH435" i="11"/>
  <c r="AH655" i="11" s="1"/>
  <c r="AH875" i="11" s="1"/>
  <c r="AI435" i="11"/>
  <c r="AK435" i="11"/>
  <c r="AK655" i="11" s="1"/>
  <c r="AL435" i="11"/>
  <c r="V436" i="11"/>
  <c r="AA436" i="11"/>
  <c r="AA656" i="11" s="1"/>
  <c r="AA876" i="11" s="1"/>
  <c r="AE436" i="11"/>
  <c r="AF436" i="11"/>
  <c r="AF656" i="11" s="1"/>
  <c r="AH436" i="11"/>
  <c r="AH656" i="11" s="1"/>
  <c r="AH876" i="11" s="1"/>
  <c r="AI436" i="11"/>
  <c r="AK436" i="11"/>
  <c r="AK656" i="11" s="1"/>
  <c r="AK876" i="11" s="1"/>
  <c r="AL436" i="11"/>
  <c r="AL656" i="11" s="1"/>
  <c r="AL876" i="11" s="1"/>
  <c r="V437" i="11"/>
  <c r="V657" i="11" s="1"/>
  <c r="V877" i="11" s="1"/>
  <c r="AA437" i="11"/>
  <c r="AE437" i="11"/>
  <c r="AE657" i="11" s="1"/>
  <c r="AF437" i="11"/>
  <c r="AF657" i="11" s="1"/>
  <c r="AF877" i="11" s="1"/>
  <c r="AH437" i="11"/>
  <c r="AH657" i="11" s="1"/>
  <c r="AH877" i="11" s="1"/>
  <c r="AI437" i="11"/>
  <c r="AK437" i="11"/>
  <c r="AK657" i="11" s="1"/>
  <c r="AK877" i="11" s="1"/>
  <c r="AL437" i="11"/>
  <c r="V438" i="11"/>
  <c r="AA438" i="11"/>
  <c r="AA658" i="11" s="1"/>
  <c r="AA878" i="11" s="1"/>
  <c r="AE438" i="11"/>
  <c r="AF438" i="11"/>
  <c r="AF658" i="11" s="1"/>
  <c r="AF878" i="11" s="1"/>
  <c r="AH438" i="11"/>
  <c r="AH658" i="11" s="1"/>
  <c r="AI438" i="11"/>
  <c r="AI658" i="11" s="1"/>
  <c r="AK438" i="11"/>
  <c r="AK658" i="11" s="1"/>
  <c r="AK878" i="11" s="1"/>
  <c r="AL438" i="11"/>
  <c r="V439" i="11"/>
  <c r="V659" i="11" s="1"/>
  <c r="V879" i="11" s="1"/>
  <c r="AA439" i="11"/>
  <c r="AE439" i="11"/>
  <c r="AE659" i="11" s="1"/>
  <c r="AE879" i="11" s="1"/>
  <c r="AF439" i="11"/>
  <c r="AF659" i="11" s="1"/>
  <c r="AF879" i="11" s="1"/>
  <c r="AH439" i="11"/>
  <c r="AH659" i="11" s="1"/>
  <c r="AH879" i="11" s="1"/>
  <c r="AI439" i="11"/>
  <c r="AK439" i="11"/>
  <c r="AK659" i="11" s="1"/>
  <c r="AK879" i="11" s="1"/>
  <c r="AL439" i="11"/>
  <c r="V440" i="11"/>
  <c r="AA440" i="11"/>
  <c r="AE440" i="11"/>
  <c r="AE660" i="11" s="1"/>
  <c r="AF440" i="11"/>
  <c r="AF660" i="11" s="1"/>
  <c r="AF880" i="11" s="1"/>
  <c r="AH440" i="11"/>
  <c r="AH660" i="11" s="1"/>
  <c r="AH880" i="11" s="1"/>
  <c r="AI440" i="11"/>
  <c r="AI660" i="11" s="1"/>
  <c r="AI880" i="11" s="1"/>
  <c r="AK440" i="11"/>
  <c r="AK660" i="11" s="1"/>
  <c r="AK880" i="11" s="1"/>
  <c r="AL440" i="11"/>
  <c r="AL660" i="11" s="1"/>
  <c r="V441" i="11"/>
  <c r="AA441" i="11"/>
  <c r="AE441" i="11"/>
  <c r="AE661" i="11" s="1"/>
  <c r="AE881" i="11" s="1"/>
  <c r="AF441" i="11"/>
  <c r="AF661" i="11" s="1"/>
  <c r="AF881" i="11" s="1"/>
  <c r="AH441" i="11"/>
  <c r="AH661" i="11" s="1"/>
  <c r="AH881" i="11" s="1"/>
  <c r="AI441" i="11"/>
  <c r="AK441" i="11"/>
  <c r="AK661" i="11" s="1"/>
  <c r="AK881" i="11" s="1"/>
  <c r="AL441" i="11"/>
  <c r="V442" i="11"/>
  <c r="AA442" i="11"/>
  <c r="AA662" i="11" s="1"/>
  <c r="AE442" i="11"/>
  <c r="AE662" i="11" s="1"/>
  <c r="AF442" i="11"/>
  <c r="AH442" i="11"/>
  <c r="AH662" i="11" s="1"/>
  <c r="AH882" i="11" s="1"/>
  <c r="AI442" i="11"/>
  <c r="AI662" i="11" s="1"/>
  <c r="AI882" i="11" s="1"/>
  <c r="AK442" i="11"/>
  <c r="AK662" i="11" s="1"/>
  <c r="AK882" i="11" s="1"/>
  <c r="AL442" i="11"/>
  <c r="AL662" i="11" s="1"/>
  <c r="AL882" i="11" s="1"/>
  <c r="V443" i="11"/>
  <c r="V663" i="11" s="1"/>
  <c r="AA443" i="11"/>
  <c r="AE443" i="11"/>
  <c r="AE663" i="11" s="1"/>
  <c r="AE883" i="11" s="1"/>
  <c r="AF443" i="11"/>
  <c r="AF663" i="11" s="1"/>
  <c r="AF883" i="11" s="1"/>
  <c r="AH443" i="11"/>
  <c r="AH663" i="11" s="1"/>
  <c r="AH883" i="11" s="1"/>
  <c r="AI443" i="11"/>
  <c r="AK443" i="11"/>
  <c r="AK663" i="11" s="1"/>
  <c r="AL443" i="11"/>
  <c r="V444" i="11"/>
  <c r="AA444" i="11"/>
  <c r="AA664" i="11" s="1"/>
  <c r="AA884" i="11" s="1"/>
  <c r="AE444" i="11"/>
  <c r="AE664" i="11" s="1"/>
  <c r="AF444" i="11"/>
  <c r="AF664" i="11" s="1"/>
  <c r="AH444" i="11"/>
  <c r="AH664" i="11" s="1"/>
  <c r="AH884" i="11" s="1"/>
  <c r="AI444" i="11"/>
  <c r="AK444" i="11"/>
  <c r="AL444" i="11"/>
  <c r="AL664" i="11" s="1"/>
  <c r="AL884" i="11" s="1"/>
  <c r="V445" i="11"/>
  <c r="V665" i="11" s="1"/>
  <c r="V885" i="11" s="1"/>
  <c r="AA445" i="11"/>
  <c r="AE445" i="11"/>
  <c r="AE665" i="11" s="1"/>
  <c r="AF445" i="11"/>
  <c r="AF665" i="11" s="1"/>
  <c r="AF885" i="11" s="1"/>
  <c r="AH445" i="11"/>
  <c r="AH665" i="11" s="1"/>
  <c r="AH885" i="11" s="1"/>
  <c r="AI445" i="11"/>
  <c r="AK445" i="11"/>
  <c r="AK665" i="11" s="1"/>
  <c r="AK885" i="11" s="1"/>
  <c r="AL445" i="11"/>
  <c r="V446" i="11"/>
  <c r="AA446" i="11"/>
  <c r="AA666" i="11" s="1"/>
  <c r="AA886" i="11" s="1"/>
  <c r="AE446" i="11"/>
  <c r="AE666" i="11" s="1"/>
  <c r="AE886" i="11" s="1"/>
  <c r="AF446" i="11"/>
  <c r="AF666" i="11" s="1"/>
  <c r="AF886" i="11" s="1"/>
  <c r="AH446" i="11"/>
  <c r="AH666" i="11" s="1"/>
  <c r="AH886" i="11" s="1"/>
  <c r="AI446" i="11"/>
  <c r="AI666" i="11" s="1"/>
  <c r="AK446" i="11"/>
  <c r="AL446" i="11"/>
  <c r="V448" i="11"/>
  <c r="AA448" i="11"/>
  <c r="AE448" i="11"/>
  <c r="AE668" i="11" s="1"/>
  <c r="AF448" i="11"/>
  <c r="AF668" i="11" s="1"/>
  <c r="AH448" i="11"/>
  <c r="AH668" i="11" s="1"/>
  <c r="AI448" i="11"/>
  <c r="AK448" i="11"/>
  <c r="AK668" i="11" s="1"/>
  <c r="V449" i="11"/>
  <c r="AA449" i="11"/>
  <c r="AI449" i="11"/>
  <c r="AI669" i="11" s="1"/>
  <c r="AK449" i="11"/>
  <c r="AK669" i="11" s="1"/>
  <c r="AL449" i="11"/>
  <c r="AL669" i="11" s="1"/>
  <c r="V450" i="11"/>
  <c r="V670" i="11" s="1"/>
  <c r="AI450" i="11"/>
  <c r="AI670" i="11" s="1"/>
  <c r="AL450" i="11"/>
  <c r="AL670" i="11" s="1"/>
  <c r="AA451" i="11"/>
  <c r="AI451" i="11"/>
  <c r="AL451" i="11"/>
  <c r="AL671" i="11" s="1"/>
  <c r="V452" i="11"/>
  <c r="V672" i="11" s="1"/>
  <c r="AA452" i="11"/>
  <c r="AA672" i="11" s="1"/>
  <c r="AI452" i="11"/>
  <c r="AI672" i="11" s="1"/>
  <c r="AL452" i="11"/>
  <c r="V453" i="11"/>
  <c r="AA453" i="11"/>
  <c r="AI453" i="11"/>
  <c r="AI673" i="11" s="1"/>
  <c r="AL453" i="11"/>
  <c r="V454" i="11"/>
  <c r="V674" i="11" s="1"/>
  <c r="AL454" i="11"/>
  <c r="AL674" i="11" s="1"/>
  <c r="AA455" i="11"/>
  <c r="AI455" i="11"/>
  <c r="AL455" i="11"/>
  <c r="AL675" i="11" s="1"/>
  <c r="V456" i="11"/>
  <c r="V676" i="11" s="1"/>
  <c r="AA456" i="11"/>
  <c r="AI456" i="11"/>
  <c r="AI676" i="11" s="1"/>
  <c r="V457" i="11"/>
  <c r="AA457" i="11"/>
  <c r="AE457" i="11"/>
  <c r="AE677" i="11" s="1"/>
  <c r="AI457" i="11"/>
  <c r="AL457" i="11"/>
  <c r="V458" i="11"/>
  <c r="AL458" i="11"/>
  <c r="AA459" i="11"/>
  <c r="AI459" i="11"/>
  <c r="AI679" i="11" s="1"/>
  <c r="AL459" i="11"/>
  <c r="AL679" i="11" s="1"/>
  <c r="V460" i="11"/>
  <c r="AA460" i="11"/>
  <c r="AI460" i="11"/>
  <c r="V461" i="11"/>
  <c r="V681" i="11" s="1"/>
  <c r="AA461" i="11"/>
  <c r="AA681" i="11" s="1"/>
  <c r="AI461" i="11"/>
  <c r="AI681" i="11" s="1"/>
  <c r="AL461" i="11"/>
  <c r="V462" i="11"/>
  <c r="V682" i="11" s="1"/>
  <c r="AL462" i="11"/>
  <c r="AL682" i="11" s="1"/>
  <c r="AA463" i="11"/>
  <c r="AI463" i="11"/>
  <c r="AI683" i="11" s="1"/>
  <c r="AL463" i="11"/>
  <c r="AL683" i="11" s="1"/>
  <c r="V464" i="11"/>
  <c r="V684" i="11" s="1"/>
  <c r="AA464" i="11"/>
  <c r="AA684" i="11" s="1"/>
  <c r="AI464" i="11"/>
  <c r="V465" i="11"/>
  <c r="AA465" i="11"/>
  <c r="AI465" i="11"/>
  <c r="AI685" i="11" s="1"/>
  <c r="AL465" i="11"/>
  <c r="V466" i="11"/>
  <c r="V686" i="11" s="1"/>
  <c r="AL466" i="11"/>
  <c r="AA467" i="11"/>
  <c r="AI467" i="11"/>
  <c r="AI687" i="11" s="1"/>
  <c r="AL467" i="11"/>
  <c r="AL687" i="11" s="1"/>
  <c r="V468" i="11"/>
  <c r="AA468" i="11"/>
  <c r="AI468" i="11"/>
  <c r="V469" i="11"/>
  <c r="AA469" i="11"/>
  <c r="AA689" i="11" s="1"/>
  <c r="AI469" i="11"/>
  <c r="AI689" i="11" s="1"/>
  <c r="AL469" i="11"/>
  <c r="V470" i="11"/>
  <c r="V471" i="11"/>
  <c r="V691" i="11" s="1"/>
  <c r="AA471" i="11"/>
  <c r="AI471" i="11"/>
  <c r="AI691" i="11" s="1"/>
  <c r="AL471" i="11"/>
  <c r="AL691" i="11" s="1"/>
  <c r="V472" i="11"/>
  <c r="V692" i="11" s="1"/>
  <c r="AI472" i="11"/>
  <c r="AA473" i="11"/>
  <c r="AI473" i="11"/>
  <c r="AI693" i="11" s="1"/>
  <c r="AL473" i="11"/>
  <c r="V474" i="11"/>
  <c r="V694" i="11" s="1"/>
  <c r="AL474" i="11"/>
  <c r="AL694" i="11" s="1"/>
  <c r="AA475" i="11"/>
  <c r="AI475" i="11"/>
  <c r="AL475" i="11"/>
  <c r="V476" i="11"/>
  <c r="AA476" i="11"/>
  <c r="V477" i="11"/>
  <c r="V697" i="11" s="1"/>
  <c r="AA477" i="11"/>
  <c r="AI477" i="11"/>
  <c r="AL477" i="11"/>
  <c r="V478" i="11"/>
  <c r="AA479" i="11"/>
  <c r="AI479" i="11"/>
  <c r="AI699" i="11" s="1"/>
  <c r="AL479" i="11"/>
  <c r="AL699" i="11" s="1"/>
  <c r="V480" i="11"/>
  <c r="AI480" i="11"/>
  <c r="AA481" i="11"/>
  <c r="AI481" i="11"/>
  <c r="AL481" i="11"/>
  <c r="V482" i="11"/>
  <c r="V702" i="11" s="1"/>
  <c r="AI482" i="11"/>
  <c r="AI702" i="11" s="1"/>
  <c r="AL482" i="11"/>
  <c r="AL702" i="11" s="1"/>
  <c r="AA483" i="11"/>
  <c r="AI483" i="11"/>
  <c r="AL483" i="11"/>
  <c r="V484" i="11"/>
  <c r="AA484" i="11"/>
  <c r="V485" i="11"/>
  <c r="V705" i="11" s="1"/>
  <c r="AA485" i="11"/>
  <c r="AI485" i="11"/>
  <c r="AL485" i="11"/>
  <c r="AL705" i="11" s="1"/>
  <c r="V486" i="11"/>
  <c r="V706" i="11" s="1"/>
  <c r="AA487" i="11"/>
  <c r="AI487" i="11"/>
  <c r="AI707" i="11" s="1"/>
  <c r="AL487" i="11"/>
  <c r="V488" i="11"/>
  <c r="V708" i="11" s="1"/>
  <c r="AI488" i="11"/>
  <c r="AI708" i="11" s="1"/>
  <c r="AL488" i="11"/>
  <c r="AL708" i="11" s="1"/>
  <c r="AA489" i="11"/>
  <c r="AI489" i="11"/>
  <c r="AI709" i="11" s="1"/>
  <c r="AL489" i="11"/>
  <c r="V490" i="11"/>
  <c r="AK490" i="11"/>
  <c r="AK710" i="11" s="1"/>
  <c r="AL490" i="11"/>
  <c r="AL710" i="11" s="1"/>
  <c r="V491" i="11"/>
  <c r="V711" i="11" s="1"/>
  <c r="AA491" i="11"/>
  <c r="AI491" i="11"/>
  <c r="AL491" i="11"/>
  <c r="V492" i="11"/>
  <c r="AA492" i="11"/>
  <c r="V493" i="11"/>
  <c r="V713" i="11" s="1"/>
  <c r="AA493" i="11"/>
  <c r="AA713" i="11" s="1"/>
  <c r="AI493" i="11"/>
  <c r="AI713" i="11" s="1"/>
  <c r="AL493" i="11"/>
  <c r="V494" i="11"/>
  <c r="V714" i="11" s="1"/>
  <c r="AA494" i="11"/>
  <c r="AA714" i="11" s="1"/>
  <c r="AA495" i="11"/>
  <c r="AA715" i="11" s="1"/>
  <c r="AI495" i="11"/>
  <c r="V496" i="11"/>
  <c r="AI496" i="11"/>
  <c r="AA497" i="11"/>
  <c r="AI497" i="11"/>
  <c r="AL497" i="11"/>
  <c r="AL717" i="11" s="1"/>
  <c r="V498" i="11"/>
  <c r="V718" i="11" s="1"/>
  <c r="AA499" i="11"/>
  <c r="AI499" i="11"/>
  <c r="AI719" i="11" s="1"/>
  <c r="AL499" i="11"/>
  <c r="AL719" i="11" s="1"/>
  <c r="V500" i="11"/>
  <c r="AA500" i="11"/>
  <c r="AK500" i="11"/>
  <c r="AK720" i="11" s="1"/>
  <c r="V501" i="11"/>
  <c r="AA501" i="11"/>
  <c r="AI501" i="11"/>
  <c r="AL501" i="11"/>
  <c r="AL721" i="11" s="1"/>
  <c r="V502" i="11"/>
  <c r="AA503" i="11"/>
  <c r="AI503" i="11"/>
  <c r="AL503" i="11"/>
  <c r="AL723" i="11" s="1"/>
  <c r="V504" i="11"/>
  <c r="AI504" i="11"/>
  <c r="AI724" i="11" s="1"/>
  <c r="AA505" i="11"/>
  <c r="AI505" i="11"/>
  <c r="AI725" i="11" s="1"/>
  <c r="AL505" i="11"/>
  <c r="AL725" i="11" s="1"/>
  <c r="V506" i="11"/>
  <c r="V726" i="11" s="1"/>
  <c r="AL506" i="11"/>
  <c r="AL726" i="11" s="1"/>
  <c r="AA507" i="11"/>
  <c r="AI507" i="11"/>
  <c r="AL507" i="11"/>
  <c r="AL727" i="11" s="1"/>
  <c r="V508" i="11"/>
  <c r="AA508" i="11"/>
  <c r="V509" i="11"/>
  <c r="AA509" i="11"/>
  <c r="AI509" i="11"/>
  <c r="AL509" i="11"/>
  <c r="AL729" i="11" s="1"/>
  <c r="V510" i="11"/>
  <c r="V730" i="11" s="1"/>
  <c r="AA511" i="11"/>
  <c r="AI511" i="11"/>
  <c r="AL511" i="11"/>
  <c r="AL731" i="11" s="1"/>
  <c r="V512" i="11"/>
  <c r="V732" i="11" s="1"/>
  <c r="AI512" i="11"/>
  <c r="AA513" i="11"/>
  <c r="AI513" i="11"/>
  <c r="AI733" i="11" s="1"/>
  <c r="AL513" i="11"/>
  <c r="AL733" i="11" s="1"/>
  <c r="V514" i="11"/>
  <c r="V734" i="11" s="1"/>
  <c r="AL514" i="11"/>
  <c r="AA515" i="11"/>
  <c r="AI515" i="11"/>
  <c r="AL515" i="11"/>
  <c r="AL735" i="11" s="1"/>
  <c r="V516" i="11"/>
  <c r="V736" i="11" s="1"/>
  <c r="AA516" i="11"/>
  <c r="V517" i="11"/>
  <c r="V737" i="11" s="1"/>
  <c r="AA517" i="11"/>
  <c r="AI517" i="11"/>
  <c r="AL517" i="11"/>
  <c r="AL737" i="11" s="1"/>
  <c r="V518" i="11"/>
  <c r="V738" i="11" s="1"/>
  <c r="AA519" i="11"/>
  <c r="AI519" i="11"/>
  <c r="AL519" i="11"/>
  <c r="AL739" i="11" s="1"/>
  <c r="V520" i="11"/>
  <c r="V740" i="11" s="1"/>
  <c r="AI520" i="11"/>
  <c r="AA521" i="11"/>
  <c r="AA741" i="11" s="1"/>
  <c r="AL521" i="11"/>
  <c r="AL741" i="11" s="1"/>
  <c r="V522" i="11"/>
  <c r="AL522" i="11"/>
  <c r="AA523" i="11"/>
  <c r="AA743" i="11" s="1"/>
  <c r="AI523" i="11"/>
  <c r="AI743" i="11" s="1"/>
  <c r="AL523" i="11"/>
  <c r="V524" i="11"/>
  <c r="AA524" i="11"/>
  <c r="V525" i="11"/>
  <c r="AA525" i="11"/>
  <c r="AL525" i="11"/>
  <c r="AL745" i="11" s="1"/>
  <c r="V526" i="11"/>
  <c r="V746" i="11" s="1"/>
  <c r="AA527" i="11"/>
  <c r="AL527" i="11"/>
  <c r="AL747" i="11" s="1"/>
  <c r="V528" i="11"/>
  <c r="V748" i="11" s="1"/>
  <c r="AA529" i="11"/>
  <c r="AL529" i="11"/>
  <c r="V530" i="11"/>
  <c r="V750" i="11" s="1"/>
  <c r="AL530" i="11"/>
  <c r="AA531" i="11"/>
  <c r="AL531" i="11"/>
  <c r="V532" i="11"/>
  <c r="AA532" i="11"/>
  <c r="AI532" i="11"/>
  <c r="AI752" i="11" s="1"/>
  <c r="V533" i="11"/>
  <c r="V753" i="11" s="1"/>
  <c r="AA533" i="11"/>
  <c r="AL533" i="11"/>
  <c r="V534" i="11"/>
  <c r="AL534" i="11"/>
  <c r="AA535" i="11"/>
  <c r="AI535" i="11"/>
  <c r="AI755" i="11" s="1"/>
  <c r="AL535" i="11"/>
  <c r="V536" i="11"/>
  <c r="AA536" i="11"/>
  <c r="AA756" i="11" s="1"/>
  <c r="V537" i="11"/>
  <c r="AA537" i="11"/>
  <c r="AL537" i="11"/>
  <c r="V538" i="11"/>
  <c r="AL538" i="11"/>
  <c r="AA539" i="11"/>
  <c r="AA759" i="11" s="1"/>
  <c r="AL539" i="11"/>
  <c r="V540" i="11"/>
  <c r="AA540" i="11"/>
  <c r="AA760" i="11" s="1"/>
  <c r="AE540" i="11"/>
  <c r="AI540" i="11"/>
  <c r="V541" i="11"/>
  <c r="AA541" i="11"/>
  <c r="AA761" i="11" s="1"/>
  <c r="AK541" i="11"/>
  <c r="AL541" i="11"/>
  <c r="V542" i="11"/>
  <c r="AL542" i="11"/>
  <c r="AA543" i="11"/>
  <c r="AL543" i="11"/>
  <c r="V544" i="11"/>
  <c r="AA544" i="11"/>
  <c r="V545" i="11"/>
  <c r="V765" i="11" s="1"/>
  <c r="AA545" i="11"/>
  <c r="AI545" i="11"/>
  <c r="AI765" i="11" s="1"/>
  <c r="AL545" i="11"/>
  <c r="V546" i="11"/>
  <c r="AL546" i="11"/>
  <c r="AA547" i="11"/>
  <c r="AL547" i="11"/>
  <c r="V548" i="11"/>
  <c r="AA548" i="11"/>
  <c r="AA768" i="11" s="1"/>
  <c r="V549" i="11"/>
  <c r="V769" i="11" s="1"/>
  <c r="AA549" i="11"/>
  <c r="AK549" i="11"/>
  <c r="AK769" i="11" s="1"/>
  <c r="AL549" i="11"/>
  <c r="V550" i="11"/>
  <c r="V770" i="11" s="1"/>
  <c r="AL550" i="11"/>
  <c r="AA551" i="11"/>
  <c r="AA771" i="11" s="1"/>
  <c r="AI551" i="11"/>
  <c r="AL551" i="11"/>
  <c r="V552" i="11"/>
  <c r="AA552" i="11"/>
  <c r="AA772" i="11" s="1"/>
  <c r="AI552" i="11"/>
  <c r="V553" i="11"/>
  <c r="AA553" i="11"/>
  <c r="AI553" i="11"/>
  <c r="AI773" i="11" s="1"/>
  <c r="AL553" i="11"/>
  <c r="AL773" i="11" s="1"/>
  <c r="V554" i="11"/>
  <c r="AL554" i="11"/>
  <c r="AL774" i="11" s="1"/>
  <c r="AA555" i="11"/>
  <c r="AA775" i="11" s="1"/>
  <c r="AI555" i="11"/>
  <c r="AL555" i="11"/>
  <c r="V556" i="11"/>
  <c r="AA556" i="11"/>
  <c r="AI556" i="11"/>
  <c r="AK556" i="11"/>
  <c r="AK776" i="11" s="1"/>
  <c r="V557" i="11"/>
  <c r="V777" i="11" s="1"/>
  <c r="AA557" i="11"/>
  <c r="AI557" i="11"/>
  <c r="AL557" i="11"/>
  <c r="V558" i="11"/>
  <c r="V778" i="11" s="1"/>
  <c r="AA558" i="11"/>
  <c r="AA778" i="11" s="1"/>
  <c r="AK558" i="11"/>
  <c r="AK778" i="11" s="1"/>
  <c r="AL558" i="11"/>
  <c r="AA559" i="11"/>
  <c r="AI559" i="11"/>
  <c r="AL559" i="11"/>
  <c r="AL779" i="11" s="1"/>
  <c r="V560" i="11"/>
  <c r="V780" i="11" s="1"/>
  <c r="AA560" i="11"/>
  <c r="AA780" i="11" s="1"/>
  <c r="AI560" i="11"/>
  <c r="V561" i="11"/>
  <c r="AA561" i="11"/>
  <c r="AI561" i="11"/>
  <c r="AI781" i="11" s="1"/>
  <c r="AL561" i="11"/>
  <c r="V562" i="11"/>
  <c r="V782" i="11" s="1"/>
  <c r="AL562" i="11"/>
  <c r="AA563" i="11"/>
  <c r="AA783" i="11" s="1"/>
  <c r="AI563" i="11"/>
  <c r="AL563" i="11"/>
  <c r="AL783" i="11" s="1"/>
  <c r="V564" i="11"/>
  <c r="AA564" i="11"/>
  <c r="AI564" i="11"/>
  <c r="V565" i="11"/>
  <c r="AA565" i="11"/>
  <c r="AA785" i="11" s="1"/>
  <c r="AE565" i="11"/>
  <c r="AE785" i="11" s="1"/>
  <c r="AI565" i="11"/>
  <c r="AL565" i="11"/>
  <c r="V566" i="11"/>
  <c r="AA566" i="11"/>
  <c r="AA786" i="11" s="1"/>
  <c r="AK566" i="11"/>
  <c r="AL566" i="11"/>
  <c r="AA567" i="11"/>
  <c r="AI567" i="11"/>
  <c r="AL567" i="11"/>
  <c r="V568" i="11"/>
  <c r="AA568" i="11"/>
  <c r="AA788" i="11" s="1"/>
  <c r="AI568" i="11"/>
  <c r="AK568" i="11"/>
  <c r="AK788" i="11" s="1"/>
  <c r="V569" i="11"/>
  <c r="AA569" i="11"/>
  <c r="AI569" i="11"/>
  <c r="AL569" i="11"/>
  <c r="V570" i="11"/>
  <c r="AL570" i="11"/>
  <c r="AL790" i="11" s="1"/>
  <c r="AA571" i="11"/>
  <c r="AI571" i="11"/>
  <c r="AL571" i="11"/>
  <c r="AL791" i="11" s="1"/>
  <c r="V572" i="11"/>
  <c r="V792" i="11" s="1"/>
  <c r="AA572" i="11"/>
  <c r="AI572" i="11"/>
  <c r="AK572" i="11"/>
  <c r="AK792" i="11" s="1"/>
  <c r="V573" i="11"/>
  <c r="AA573" i="11"/>
  <c r="AI573" i="11"/>
  <c r="AL573" i="11"/>
  <c r="AL793" i="11" s="1"/>
  <c r="V574" i="11"/>
  <c r="AL574" i="11"/>
  <c r="V575" i="11"/>
  <c r="AA575" i="11"/>
  <c r="AI575" i="11"/>
  <c r="AL575" i="11"/>
  <c r="V576" i="11"/>
  <c r="AA576" i="11"/>
  <c r="AI576" i="11"/>
  <c r="AK576" i="11"/>
  <c r="AK796" i="11" s="1"/>
  <c r="V577" i="11"/>
  <c r="AA577" i="11"/>
  <c r="AI577" i="11"/>
  <c r="AL577" i="11"/>
  <c r="V578" i="11"/>
  <c r="AL578" i="11"/>
  <c r="AA579" i="11"/>
  <c r="AA799" i="11" s="1"/>
  <c r="AI579" i="11"/>
  <c r="AL579" i="11"/>
  <c r="V580" i="11"/>
  <c r="AA580" i="11"/>
  <c r="AI580" i="11"/>
  <c r="AI800" i="11" s="1"/>
  <c r="AK580" i="11"/>
  <c r="V581" i="11"/>
  <c r="AA581" i="11"/>
  <c r="AI581" i="11"/>
  <c r="AL581" i="11"/>
  <c r="V582" i="11"/>
  <c r="AL582" i="11"/>
  <c r="AA583" i="11"/>
  <c r="AF583" i="11"/>
  <c r="AF803" i="11" s="1"/>
  <c r="AI583" i="11"/>
  <c r="AL583" i="11"/>
  <c r="V584" i="11"/>
  <c r="V804" i="11" s="1"/>
  <c r="AA584" i="11"/>
  <c r="AI584" i="11"/>
  <c r="AK584" i="11"/>
  <c r="AK804" i="11" s="1"/>
  <c r="V585" i="11"/>
  <c r="V805" i="11" s="1"/>
  <c r="AA585" i="11"/>
  <c r="AI585" i="11"/>
  <c r="AL585" i="11"/>
  <c r="AL805" i="11" s="1"/>
  <c r="V586" i="11"/>
  <c r="V806" i="11" s="1"/>
  <c r="AL586" i="11"/>
  <c r="AL806" i="11" s="1"/>
  <c r="AA587" i="11"/>
  <c r="AI587" i="11"/>
  <c r="AI807" i="11" s="1"/>
  <c r="AL587" i="11"/>
  <c r="AL807" i="11" s="1"/>
  <c r="V588" i="11"/>
  <c r="V808" i="11" s="1"/>
  <c r="AA588" i="11"/>
  <c r="AI588" i="11"/>
  <c r="V589" i="11"/>
  <c r="V809" i="11" s="1"/>
  <c r="AA589" i="11"/>
  <c r="AI589" i="11"/>
  <c r="AI809" i="11" s="1"/>
  <c r="AL589" i="11"/>
  <c r="V590" i="11"/>
  <c r="V810" i="11" s="1"/>
  <c r="AL590" i="11"/>
  <c r="AA591" i="11"/>
  <c r="AI591" i="11"/>
  <c r="AI811" i="11" s="1"/>
  <c r="AL591" i="11"/>
  <c r="V592" i="11"/>
  <c r="V812" i="11" s="1"/>
  <c r="AA592" i="11"/>
  <c r="AI592" i="11"/>
  <c r="V593" i="11"/>
  <c r="AA593" i="11"/>
  <c r="AF593" i="11"/>
  <c r="AF813" i="11" s="1"/>
  <c r="AI593" i="11"/>
  <c r="AL593" i="11"/>
  <c r="V594" i="11"/>
  <c r="AL594" i="11"/>
  <c r="AA595" i="11"/>
  <c r="AI595" i="11"/>
  <c r="AL595" i="11"/>
  <c r="V596" i="11"/>
  <c r="V816" i="11" s="1"/>
  <c r="AA596" i="11"/>
  <c r="AA816" i="11" s="1"/>
  <c r="AI596" i="11"/>
  <c r="AK596" i="11"/>
  <c r="AK816" i="11" s="1"/>
  <c r="V597" i="11"/>
  <c r="AA597" i="11"/>
  <c r="AI597" i="11"/>
  <c r="AI817" i="11" s="1"/>
  <c r="AK597" i="11"/>
  <c r="AL597" i="11"/>
  <c r="V598" i="11"/>
  <c r="V818" i="11" s="1"/>
  <c r="AL598" i="11"/>
  <c r="AA599" i="11"/>
  <c r="AA819" i="11" s="1"/>
  <c r="AI599" i="11"/>
  <c r="AL599" i="11"/>
  <c r="V600" i="11"/>
  <c r="AA600" i="11"/>
  <c r="AI600" i="11"/>
  <c r="V601" i="11"/>
  <c r="AA601" i="11"/>
  <c r="AI601" i="11"/>
  <c r="AK601" i="11"/>
  <c r="AK821" i="11" s="1"/>
  <c r="AL601" i="11"/>
  <c r="V602" i="11"/>
  <c r="V822" i="11" s="1"/>
  <c r="AL602" i="11"/>
  <c r="AL822" i="11" s="1"/>
  <c r="AA603" i="11"/>
  <c r="AI603" i="11"/>
  <c r="AL603" i="11"/>
  <c r="V604" i="11"/>
  <c r="AA604" i="11"/>
  <c r="AI604" i="11"/>
  <c r="AK604" i="11"/>
  <c r="AK824" i="11" s="1"/>
  <c r="AL604" i="11"/>
  <c r="V605" i="11"/>
  <c r="V825" i="11" s="1"/>
  <c r="AA605" i="11"/>
  <c r="AI605" i="11"/>
  <c r="AL605" i="11"/>
  <c r="V606" i="11"/>
  <c r="AL606" i="11"/>
  <c r="AL826" i="11" s="1"/>
  <c r="AA607" i="11"/>
  <c r="AI607" i="11"/>
  <c r="AI827" i="11" s="1"/>
  <c r="AL607" i="11"/>
  <c r="V608" i="11"/>
  <c r="V828" i="11" s="1"/>
  <c r="AA608" i="11"/>
  <c r="AI608" i="11"/>
  <c r="V609" i="11"/>
  <c r="V829" i="11" s="1"/>
  <c r="AA609" i="11"/>
  <c r="AE609" i="11"/>
  <c r="AE829" i="11" s="1"/>
  <c r="AI609" i="11"/>
  <c r="AI829" i="11" s="1"/>
  <c r="AL609" i="11"/>
  <c r="AL829" i="11" s="1"/>
  <c r="V610" i="11"/>
  <c r="AL610" i="11"/>
  <c r="AL830" i="11" s="1"/>
  <c r="AA611" i="11"/>
  <c r="AI611" i="11"/>
  <c r="AL611" i="11"/>
  <c r="AL831" i="11" s="1"/>
  <c r="V612" i="11"/>
  <c r="AA612" i="11"/>
  <c r="AI612" i="11"/>
  <c r="AI832" i="11" s="1"/>
  <c r="AK612" i="11"/>
  <c r="AL612" i="11"/>
  <c r="V613" i="11"/>
  <c r="AA613" i="11"/>
  <c r="AI613" i="11"/>
  <c r="AL613" i="11"/>
  <c r="V614" i="11"/>
  <c r="AA614" i="11"/>
  <c r="AA834" i="11" s="1"/>
  <c r="AL614" i="11"/>
  <c r="AL834" i="11" s="1"/>
  <c r="AA615" i="11"/>
  <c r="AA835" i="11" s="1"/>
  <c r="AI615" i="11"/>
  <c r="AL615" i="11"/>
  <c r="V616" i="11"/>
  <c r="V836" i="11" s="1"/>
  <c r="AA616" i="11"/>
  <c r="AA836" i="11" s="1"/>
  <c r="AI616" i="11"/>
  <c r="V617" i="11"/>
  <c r="AA617" i="11"/>
  <c r="AI617" i="11"/>
  <c r="AI837" i="11" s="1"/>
  <c r="AL617" i="11"/>
  <c r="V618" i="11"/>
  <c r="V838" i="11" s="1"/>
  <c r="AI618" i="11"/>
  <c r="AL618" i="11"/>
  <c r="AA619" i="11"/>
  <c r="AI619" i="11"/>
  <c r="AI839" i="11" s="1"/>
  <c r="AL619" i="11"/>
  <c r="AL839" i="11" s="1"/>
  <c r="V620" i="11"/>
  <c r="V840" i="11" s="1"/>
  <c r="AA620" i="11"/>
  <c r="V621" i="11"/>
  <c r="AA621" i="11"/>
  <c r="AA841" i="11" s="1"/>
  <c r="AI621" i="11"/>
  <c r="AL621" i="11"/>
  <c r="V622" i="11"/>
  <c r="AA623" i="11"/>
  <c r="AI623" i="11"/>
  <c r="AL623" i="11"/>
  <c r="V624" i="11"/>
  <c r="V844" i="11" s="1"/>
  <c r="AI624" i="11"/>
  <c r="AK624" i="11"/>
  <c r="AK844" i="11" s="1"/>
  <c r="AA625" i="11"/>
  <c r="AI625" i="11"/>
  <c r="AL625" i="11"/>
  <c r="V626" i="11"/>
  <c r="V846" i="11" s="1"/>
  <c r="AE626" i="11"/>
  <c r="AE846" i="11" s="1"/>
  <c r="AL626" i="11"/>
  <c r="AA627" i="11"/>
  <c r="AI627" i="11"/>
  <c r="AL627" i="11"/>
  <c r="V628" i="11"/>
  <c r="V848" i="11" s="1"/>
  <c r="AA628" i="11"/>
  <c r="V629" i="11"/>
  <c r="V849" i="11" s="1"/>
  <c r="AA629" i="11"/>
  <c r="AA849" i="11" s="1"/>
  <c r="AI629" i="11"/>
  <c r="AL629" i="11"/>
  <c r="V630" i="11"/>
  <c r="V850" i="11" s="1"/>
  <c r="AA630" i="11"/>
  <c r="AA850" i="11" s="1"/>
  <c r="AA631" i="11"/>
  <c r="AA851" i="11" s="1"/>
  <c r="AI631" i="11"/>
  <c r="AI851" i="11" s="1"/>
  <c r="AL631" i="11"/>
  <c r="V632" i="11"/>
  <c r="V852" i="11" s="1"/>
  <c r="AI632" i="11"/>
  <c r="AA633" i="11"/>
  <c r="AI633" i="11"/>
  <c r="AI853" i="11" s="1"/>
  <c r="AL633" i="11"/>
  <c r="AL853" i="11" s="1"/>
  <c r="V634" i="11"/>
  <c r="AE634" i="11"/>
  <c r="AE854" i="11" s="1"/>
  <c r="AL634" i="11"/>
  <c r="AA635" i="11"/>
  <c r="AI635" i="11"/>
  <c r="AL635" i="11"/>
  <c r="AL855" i="11" s="1"/>
  <c r="V636" i="11"/>
  <c r="V856" i="11" s="1"/>
  <c r="AA636" i="11"/>
  <c r="V637" i="11"/>
  <c r="AA637" i="11"/>
  <c r="AI637" i="11"/>
  <c r="AI857" i="11" s="1"/>
  <c r="AL637" i="11"/>
  <c r="AL857" i="11" s="1"/>
  <c r="V638" i="11"/>
  <c r="V858" i="11" s="1"/>
  <c r="V639" i="11"/>
  <c r="V859" i="11" s="1"/>
  <c r="AA639" i="11"/>
  <c r="AI639" i="11"/>
  <c r="AL639" i="11"/>
  <c r="AL859" i="11" s="1"/>
  <c r="V640" i="11"/>
  <c r="AE640" i="11"/>
  <c r="AE860" i="11" s="1"/>
  <c r="AI640" i="11"/>
  <c r="AA641" i="11"/>
  <c r="AI641" i="11"/>
  <c r="AL641" i="11"/>
  <c r="V642" i="11"/>
  <c r="V862" i="11" s="1"/>
  <c r="AK642" i="11"/>
  <c r="AK862" i="11" s="1"/>
  <c r="AL642" i="11"/>
  <c r="AA643" i="11"/>
  <c r="AI643" i="11"/>
  <c r="AL643" i="11"/>
  <c r="AL863" i="11" s="1"/>
  <c r="V644" i="11"/>
  <c r="AA644" i="11"/>
  <c r="AA864" i="11" s="1"/>
  <c r="AE644" i="11"/>
  <c r="AL644" i="11"/>
  <c r="AL864" i="11" s="1"/>
  <c r="V645" i="11"/>
  <c r="AA645" i="11"/>
  <c r="AI645" i="11"/>
  <c r="AK645" i="11"/>
  <c r="AL645" i="11"/>
  <c r="AL865" i="11" s="1"/>
  <c r="V646" i="11"/>
  <c r="AA647" i="11"/>
  <c r="AI647" i="11"/>
  <c r="AI867" i="11" s="1"/>
  <c r="AL647" i="11"/>
  <c r="V648" i="11"/>
  <c r="AI648" i="11"/>
  <c r="AA649" i="11"/>
  <c r="AF649" i="11"/>
  <c r="AF869" i="11" s="1"/>
  <c r="AI649" i="11"/>
  <c r="AI869" i="11" s="1"/>
  <c r="AL649" i="11"/>
  <c r="V650" i="11"/>
  <c r="V870" i="11" s="1"/>
  <c r="AL650" i="11"/>
  <c r="AA651" i="11"/>
  <c r="AA871" i="11" s="1"/>
  <c r="AI651" i="11"/>
  <c r="AL651" i="11"/>
  <c r="V652" i="11"/>
  <c r="AA652" i="11"/>
  <c r="AK652" i="11"/>
  <c r="AK872" i="11" s="1"/>
  <c r="V653" i="11"/>
  <c r="V873" i="11" s="1"/>
  <c r="AA653" i="11"/>
  <c r="AI653" i="11"/>
  <c r="AL653" i="11"/>
  <c r="V654" i="11"/>
  <c r="V874" i="11" s="1"/>
  <c r="AA655" i="11"/>
  <c r="AI655" i="11"/>
  <c r="AL655" i="11"/>
  <c r="V656" i="11"/>
  <c r="AE656" i="11"/>
  <c r="AE876" i="11" s="1"/>
  <c r="AI656" i="11"/>
  <c r="AA657" i="11"/>
  <c r="AI657" i="11"/>
  <c r="AL657" i="11"/>
  <c r="V658" i="11"/>
  <c r="V878" i="11" s="1"/>
  <c r="AE658" i="11"/>
  <c r="AL658" i="11"/>
  <c r="AA659" i="11"/>
  <c r="AI659" i="11"/>
  <c r="AL659" i="11"/>
  <c r="V660" i="11"/>
  <c r="AA660" i="11"/>
  <c r="AA880" i="11" s="1"/>
  <c r="V661" i="11"/>
  <c r="V881" i="11" s="1"/>
  <c r="AA661" i="11"/>
  <c r="AI661" i="11"/>
  <c r="AL661" i="11"/>
  <c r="V662" i="11"/>
  <c r="AF662" i="11"/>
  <c r="AF882" i="11" s="1"/>
  <c r="AA663" i="11"/>
  <c r="AA883" i="11" s="1"/>
  <c r="AI663" i="11"/>
  <c r="AI883" i="11" s="1"/>
  <c r="AL663" i="11"/>
  <c r="AL883" i="11" s="1"/>
  <c r="V664" i="11"/>
  <c r="V884" i="11" s="1"/>
  <c r="AI664" i="11"/>
  <c r="AI884" i="11" s="1"/>
  <c r="AK664" i="11"/>
  <c r="AA665" i="11"/>
  <c r="AA885" i="11" s="1"/>
  <c r="AI665" i="11"/>
  <c r="AL665" i="11"/>
  <c r="V666" i="11"/>
  <c r="V886" i="11" s="1"/>
  <c r="AK666" i="11"/>
  <c r="AL666" i="11"/>
  <c r="V668" i="11"/>
  <c r="AA668" i="11"/>
  <c r="AI668" i="11"/>
  <c r="V669" i="11"/>
  <c r="AA669" i="11"/>
  <c r="AA671" i="11"/>
  <c r="AI671" i="11"/>
  <c r="AL672" i="11"/>
  <c r="V673" i="11"/>
  <c r="AA673" i="11"/>
  <c r="AL673" i="11"/>
  <c r="AA674" i="11"/>
  <c r="V675" i="11"/>
  <c r="AA675" i="11"/>
  <c r="AI675" i="11"/>
  <c r="AA676" i="11"/>
  <c r="V677" i="11"/>
  <c r="AA677" i="11"/>
  <c r="AF677" i="11"/>
  <c r="AI677" i="11"/>
  <c r="AL677" i="11"/>
  <c r="V678" i="11"/>
  <c r="AI678" i="11"/>
  <c r="AL678" i="11"/>
  <c r="AA679" i="11"/>
  <c r="V680" i="11"/>
  <c r="AA680" i="11"/>
  <c r="AI680" i="11"/>
  <c r="AL680" i="11"/>
  <c r="AL681" i="11"/>
  <c r="AA682" i="11"/>
  <c r="V683" i="11"/>
  <c r="AA683" i="11"/>
  <c r="AI684" i="11"/>
  <c r="V685" i="11"/>
  <c r="AA685" i="11"/>
  <c r="AL685" i="11"/>
  <c r="AI686" i="11"/>
  <c r="AL686" i="11"/>
  <c r="AA687" i="11"/>
  <c r="V688" i="11"/>
  <c r="AA688" i="11"/>
  <c r="AI688" i="11"/>
  <c r="AL688" i="11"/>
  <c r="V689" i="11"/>
  <c r="AL689" i="11"/>
  <c r="V690" i="11"/>
  <c r="AA690" i="11"/>
  <c r="AL690" i="11"/>
  <c r="AA691" i="11"/>
  <c r="AA692" i="11"/>
  <c r="AI692" i="11"/>
  <c r="V693" i="11"/>
  <c r="AA693" i="11"/>
  <c r="AK693" i="11"/>
  <c r="AL693" i="11"/>
  <c r="AI694" i="11"/>
  <c r="AA695" i="11"/>
  <c r="AI695" i="11"/>
  <c r="AL695" i="11"/>
  <c r="V696" i="11"/>
  <c r="AA696" i="11"/>
  <c r="AI696" i="11"/>
  <c r="AA697" i="11"/>
  <c r="AI697" i="11"/>
  <c r="AK697" i="11"/>
  <c r="AL697" i="11"/>
  <c r="V698" i="11"/>
  <c r="AA698" i="11"/>
  <c r="AL698" i="11"/>
  <c r="V699" i="11"/>
  <c r="AA699" i="11"/>
  <c r="V700" i="11"/>
  <c r="AA700" i="11"/>
  <c r="AI700" i="11"/>
  <c r="V701" i="11"/>
  <c r="AA701" i="11"/>
  <c r="AI701" i="11"/>
  <c r="AL701" i="11"/>
  <c r="AK702" i="11"/>
  <c r="AA703" i="11"/>
  <c r="AI703" i="11"/>
  <c r="AL703" i="11"/>
  <c r="V704" i="11"/>
  <c r="AA704" i="11"/>
  <c r="AI704" i="11"/>
  <c r="AK704" i="11"/>
  <c r="AL704" i="11"/>
  <c r="AA705" i="11"/>
  <c r="AE705" i="11"/>
  <c r="AI705" i="11"/>
  <c r="AA706" i="11"/>
  <c r="AL706" i="11"/>
  <c r="V707" i="11"/>
  <c r="AA707" i="11"/>
  <c r="AL707" i="11"/>
  <c r="AA708" i="11"/>
  <c r="V709" i="11"/>
  <c r="AA709" i="11"/>
  <c r="AL709" i="11"/>
  <c r="V710" i="11"/>
  <c r="AI710" i="11"/>
  <c r="AA711" i="11"/>
  <c r="AI711" i="11"/>
  <c r="AL711" i="11"/>
  <c r="V712" i="11"/>
  <c r="AA712" i="11"/>
  <c r="AI712" i="11"/>
  <c r="AL712" i="11"/>
  <c r="AL713" i="11"/>
  <c r="AL714" i="11"/>
  <c r="V715" i="11"/>
  <c r="AI715" i="11"/>
  <c r="V716" i="11"/>
  <c r="AA716" i="11"/>
  <c r="AI716" i="11"/>
  <c r="V717" i="11"/>
  <c r="AA717" i="11"/>
  <c r="AE717" i="11"/>
  <c r="AI717" i="11"/>
  <c r="AI718" i="11"/>
  <c r="AK718" i="11"/>
  <c r="AL718" i="11"/>
  <c r="AA719" i="11"/>
  <c r="V720" i="11"/>
  <c r="AA720" i="11"/>
  <c r="AI720" i="11"/>
  <c r="AL720" i="11"/>
  <c r="V721" i="11"/>
  <c r="AA721" i="11"/>
  <c r="AI721" i="11"/>
  <c r="AK721" i="11"/>
  <c r="V722" i="11"/>
  <c r="AK722" i="11"/>
  <c r="AL722" i="11"/>
  <c r="V723" i="11"/>
  <c r="AA723" i="11"/>
  <c r="AI723" i="11"/>
  <c r="V724" i="11"/>
  <c r="AA724" i="11"/>
  <c r="V725" i="11"/>
  <c r="AA725" i="11"/>
  <c r="AA727" i="11"/>
  <c r="AI727" i="11"/>
  <c r="V728" i="11"/>
  <c r="AA728" i="11"/>
  <c r="AI728" i="11"/>
  <c r="V729" i="11"/>
  <c r="AA729" i="11"/>
  <c r="AI729" i="11"/>
  <c r="AA730" i="11"/>
  <c r="AL730" i="11"/>
  <c r="V731" i="11"/>
  <c r="AA731" i="11"/>
  <c r="AI731" i="11"/>
  <c r="AA732" i="11"/>
  <c r="AI732" i="11"/>
  <c r="V733" i="11"/>
  <c r="AA733" i="11"/>
  <c r="AL734" i="11"/>
  <c r="AA735" i="11"/>
  <c r="AI735" i="11"/>
  <c r="AA736" i="11"/>
  <c r="AI736" i="11"/>
  <c r="AA737" i="11"/>
  <c r="AI737" i="11"/>
  <c r="AA738" i="11"/>
  <c r="AL738" i="11"/>
  <c r="AA739" i="11"/>
  <c r="AI739" i="11"/>
  <c r="AA740" i="11"/>
  <c r="AI740" i="11"/>
  <c r="V741" i="11"/>
  <c r="V742" i="11"/>
  <c r="AE742" i="11"/>
  <c r="AK742" i="11"/>
  <c r="AL742" i="11"/>
  <c r="AL743" i="11"/>
  <c r="V744" i="11"/>
  <c r="AA744" i="11"/>
  <c r="V745" i="11"/>
  <c r="AA745" i="11"/>
  <c r="AE745" i="11"/>
  <c r="AK745" i="11"/>
  <c r="AA746" i="11"/>
  <c r="AL746" i="11"/>
  <c r="AA747" i="11"/>
  <c r="AA748" i="11"/>
  <c r="V749" i="11"/>
  <c r="AA749" i="11"/>
  <c r="AK749" i="11"/>
  <c r="AL749" i="11"/>
  <c r="AE750" i="11"/>
  <c r="AL750" i="11"/>
  <c r="AA751" i="11"/>
  <c r="AL751" i="11"/>
  <c r="V752" i="11"/>
  <c r="AA752" i="11"/>
  <c r="AL752" i="11"/>
  <c r="AA753" i="11"/>
  <c r="AE753" i="11"/>
  <c r="AL753" i="11"/>
  <c r="V754" i="11"/>
  <c r="AL754" i="11"/>
  <c r="AA755" i="11"/>
  <c r="AK755" i="11"/>
  <c r="AL755" i="11"/>
  <c r="V756" i="11"/>
  <c r="AK756" i="11"/>
  <c r="V757" i="11"/>
  <c r="AA757" i="11"/>
  <c r="AL757" i="11"/>
  <c r="V758" i="11"/>
  <c r="AL758" i="11"/>
  <c r="AL759" i="11"/>
  <c r="V760" i="11"/>
  <c r="AE760" i="11"/>
  <c r="AI760" i="11"/>
  <c r="AK760" i="11"/>
  <c r="V761" i="11"/>
  <c r="AK761" i="11"/>
  <c r="AL761" i="11"/>
  <c r="V762" i="11"/>
  <c r="AL762" i="11"/>
  <c r="V763" i="11"/>
  <c r="AA763" i="11"/>
  <c r="AL763" i="11"/>
  <c r="V764" i="11"/>
  <c r="AA764" i="11"/>
  <c r="AK764" i="11"/>
  <c r="AA765" i="11"/>
  <c r="AK765" i="11"/>
  <c r="AL765" i="11"/>
  <c r="V766" i="11"/>
  <c r="AL766" i="11"/>
  <c r="AA767" i="11"/>
  <c r="AL767" i="11"/>
  <c r="V768" i="11"/>
  <c r="AK768" i="11"/>
  <c r="AA769" i="11"/>
  <c r="AE769" i="11"/>
  <c r="AL769" i="11"/>
  <c r="AF770" i="11"/>
  <c r="AL770" i="11"/>
  <c r="AI771" i="11"/>
  <c r="AL771" i="11"/>
  <c r="V772" i="11"/>
  <c r="AI772" i="11"/>
  <c r="AK772" i="11"/>
  <c r="V773" i="11"/>
  <c r="AA773" i="11"/>
  <c r="AE773" i="11"/>
  <c r="V774" i="11"/>
  <c r="AE774" i="11"/>
  <c r="AK774" i="11"/>
  <c r="AI775" i="11"/>
  <c r="AL775" i="11"/>
  <c r="V776" i="11"/>
  <c r="AA776" i="11"/>
  <c r="AI776" i="11"/>
  <c r="AA777" i="11"/>
  <c r="AE777" i="11"/>
  <c r="AI777" i="11"/>
  <c r="AK777" i="11"/>
  <c r="AL777" i="11"/>
  <c r="AE778" i="11"/>
  <c r="AL778" i="11"/>
  <c r="AA779" i="11"/>
  <c r="AI779" i="11"/>
  <c r="AE780" i="11"/>
  <c r="AI780" i="11"/>
  <c r="V781" i="11"/>
  <c r="AA781" i="11"/>
  <c r="AE781" i="11"/>
  <c r="AL781" i="11"/>
  <c r="AE782" i="11"/>
  <c r="AL782" i="11"/>
  <c r="AI783" i="11"/>
  <c r="V784" i="11"/>
  <c r="AA784" i="11"/>
  <c r="AI784" i="11"/>
  <c r="AK784" i="11"/>
  <c r="V785" i="11"/>
  <c r="AI785" i="11"/>
  <c r="AL785" i="11"/>
  <c r="V786" i="11"/>
  <c r="AE786" i="11"/>
  <c r="AF786" i="11"/>
  <c r="AK786" i="11"/>
  <c r="AL786" i="11"/>
  <c r="AA787" i="11"/>
  <c r="AI787" i="11"/>
  <c r="AL787" i="11"/>
  <c r="V788" i="11"/>
  <c r="AI788" i="11"/>
  <c r="V789" i="11"/>
  <c r="AA789" i="11"/>
  <c r="AE789" i="11"/>
  <c r="AI789" i="11"/>
  <c r="AK789" i="11"/>
  <c r="AL789" i="11"/>
  <c r="V790" i="11"/>
  <c r="AF790" i="11"/>
  <c r="AA791" i="11"/>
  <c r="AI791" i="11"/>
  <c r="AA792" i="11"/>
  <c r="AI792" i="11"/>
  <c r="V793" i="11"/>
  <c r="AA793" i="11"/>
  <c r="AI793" i="11"/>
  <c r="V794" i="11"/>
  <c r="AA794" i="11"/>
  <c r="AE794" i="11"/>
  <c r="AK794" i="11"/>
  <c r="AL794" i="11"/>
  <c r="V795" i="11"/>
  <c r="AA795" i="11"/>
  <c r="AI795" i="11"/>
  <c r="AL795" i="11"/>
  <c r="V796" i="11"/>
  <c r="AA796" i="11"/>
  <c r="AE796" i="11"/>
  <c r="AI796" i="11"/>
  <c r="V797" i="11"/>
  <c r="AA797" i="11"/>
  <c r="AE797" i="11"/>
  <c r="AI797" i="11"/>
  <c r="AL797" i="11"/>
  <c r="V798" i="11"/>
  <c r="AK798" i="11"/>
  <c r="AL798" i="11"/>
  <c r="AE799" i="11"/>
  <c r="AI799" i="11"/>
  <c r="AL799" i="11"/>
  <c r="V800" i="11"/>
  <c r="AA800" i="11"/>
  <c r="AE800" i="11"/>
  <c r="AK800" i="11"/>
  <c r="V801" i="11"/>
  <c r="AA801" i="11"/>
  <c r="AI801" i="11"/>
  <c r="AK801" i="11"/>
  <c r="AL801" i="11"/>
  <c r="V802" i="11"/>
  <c r="AL802" i="11"/>
  <c r="V803" i="11"/>
  <c r="AA803" i="11"/>
  <c r="AI803" i="11"/>
  <c r="AK803" i="11"/>
  <c r="AL803" i="11"/>
  <c r="AA804" i="11"/>
  <c r="AE804" i="11"/>
  <c r="AI804" i="11"/>
  <c r="AA805" i="11"/>
  <c r="AI805" i="11"/>
  <c r="AK806" i="11"/>
  <c r="AA807" i="11"/>
  <c r="AA808" i="11"/>
  <c r="AI808" i="11"/>
  <c r="AL808" i="11"/>
  <c r="AA809" i="11"/>
  <c r="AE809" i="11"/>
  <c r="AL809" i="11"/>
  <c r="AL810" i="11"/>
  <c r="V811" i="11"/>
  <c r="AA811" i="11"/>
  <c r="AL811" i="11"/>
  <c r="AA812" i="11"/>
  <c r="AI812" i="11"/>
  <c r="V813" i="11"/>
  <c r="AA813" i="11"/>
  <c r="AE813" i="11"/>
  <c r="AI813" i="11"/>
  <c r="AK813" i="11"/>
  <c r="AL813" i="11"/>
  <c r="V814" i="11"/>
  <c r="AE814" i="11"/>
  <c r="AI814" i="11"/>
  <c r="AK814" i="11"/>
  <c r="AL814" i="11"/>
  <c r="AA815" i="11"/>
  <c r="AI815" i="11"/>
  <c r="AL815" i="11"/>
  <c r="AE816" i="11"/>
  <c r="AI816" i="11"/>
  <c r="V817" i="11"/>
  <c r="AA817" i="11"/>
  <c r="AK817" i="11"/>
  <c r="AL817" i="11"/>
  <c r="AE818" i="11"/>
  <c r="AL818" i="11"/>
  <c r="V819" i="11"/>
  <c r="AI819" i="11"/>
  <c r="AL819" i="11"/>
  <c r="V820" i="11"/>
  <c r="AA820" i="11"/>
  <c r="AI820" i="11"/>
  <c r="V821" i="11"/>
  <c r="AA821" i="11"/>
  <c r="AI821" i="11"/>
  <c r="AL821" i="11"/>
  <c r="AE822" i="11"/>
  <c r="AI822" i="11"/>
  <c r="AK822" i="11"/>
  <c r="AA823" i="11"/>
  <c r="AF823" i="11"/>
  <c r="AI823" i="11"/>
  <c r="AL823" i="11"/>
  <c r="V824" i="11"/>
  <c r="AA824" i="11"/>
  <c r="AE824" i="11"/>
  <c r="AI824" i="11"/>
  <c r="AL824" i="11"/>
  <c r="AA825" i="11"/>
  <c r="AE825" i="11"/>
  <c r="AI825" i="11"/>
  <c r="AK825" i="11"/>
  <c r="AL825" i="11"/>
  <c r="V826" i="11"/>
  <c r="AA826" i="11"/>
  <c r="V827" i="11"/>
  <c r="AA827" i="11"/>
  <c r="AF827" i="11"/>
  <c r="AL827" i="11"/>
  <c r="AA828" i="11"/>
  <c r="AI828" i="11"/>
  <c r="AK828" i="11"/>
  <c r="AA829" i="11"/>
  <c r="AF829" i="11"/>
  <c r="AK829" i="11"/>
  <c r="V830" i="11"/>
  <c r="AE830" i="11"/>
  <c r="AI830" i="11"/>
  <c r="AA831" i="11"/>
  <c r="AI831" i="11"/>
  <c r="V832" i="11"/>
  <c r="AA832" i="11"/>
  <c r="AK832" i="11"/>
  <c r="AL832" i="11"/>
  <c r="V833" i="11"/>
  <c r="AA833" i="11"/>
  <c r="AE833" i="11"/>
  <c r="AI833" i="11"/>
  <c r="AK833" i="11"/>
  <c r="AL833" i="11"/>
  <c r="V834" i="11"/>
  <c r="V835" i="11"/>
  <c r="AI835" i="11"/>
  <c r="AL835" i="11"/>
  <c r="AI836" i="11"/>
  <c r="V837" i="11"/>
  <c r="AA837" i="11"/>
  <c r="AL837" i="11"/>
  <c r="AE838" i="11"/>
  <c r="AI838" i="11"/>
  <c r="AL838" i="11"/>
  <c r="AA839" i="11"/>
  <c r="AF839" i="11"/>
  <c r="AA840" i="11"/>
  <c r="AE840" i="11"/>
  <c r="AI840" i="11"/>
  <c r="AL840" i="11"/>
  <c r="V841" i="11"/>
  <c r="AI841" i="11"/>
  <c r="AK841" i="11"/>
  <c r="AL841" i="11"/>
  <c r="V842" i="11"/>
  <c r="AA842" i="11"/>
  <c r="AL842" i="11"/>
  <c r="AA843" i="11"/>
  <c r="AI843" i="11"/>
  <c r="AL843" i="11"/>
  <c r="AI844" i="11"/>
  <c r="V845" i="11"/>
  <c r="AA845" i="11"/>
  <c r="AI845" i="11"/>
  <c r="AL845" i="11"/>
  <c r="AI846" i="11"/>
  <c r="AL846" i="11"/>
  <c r="AA847" i="11"/>
  <c r="AI847" i="11"/>
  <c r="AL847" i="11"/>
  <c r="AA848" i="11"/>
  <c r="AI848" i="11"/>
  <c r="AK848" i="11"/>
  <c r="AI849" i="11"/>
  <c r="AK849" i="11"/>
  <c r="AL849" i="11"/>
  <c r="AE850" i="11"/>
  <c r="AL850" i="11"/>
  <c r="AK851" i="11"/>
  <c r="AL851" i="11"/>
  <c r="AA852" i="11"/>
  <c r="AI852" i="11"/>
  <c r="AA853" i="11"/>
  <c r="AE853" i="11"/>
  <c r="AK853" i="11"/>
  <c r="V854" i="11"/>
  <c r="AL854" i="11"/>
  <c r="AA855" i="11"/>
  <c r="AI855" i="11"/>
  <c r="AA856" i="11"/>
  <c r="AE856" i="11"/>
  <c r="AI856" i="11"/>
  <c r="AK856" i="11"/>
  <c r="V857" i="11"/>
  <c r="AA857" i="11"/>
  <c r="AL858" i="11"/>
  <c r="AA859" i="11"/>
  <c r="AI859" i="11"/>
  <c r="V860" i="11"/>
  <c r="AA860" i="11"/>
  <c r="AI860" i="11"/>
  <c r="V861" i="11"/>
  <c r="AA861" i="11"/>
  <c r="AE861" i="11"/>
  <c r="AF861" i="11"/>
  <c r="AI861" i="11"/>
  <c r="AL861" i="11"/>
  <c r="AE862" i="11"/>
  <c r="AL862" i="11"/>
  <c r="AA863" i="11"/>
  <c r="AI863" i="11"/>
  <c r="V864" i="11"/>
  <c r="AE864" i="11"/>
  <c r="AI864" i="11"/>
  <c r="V865" i="11"/>
  <c r="AA865" i="11"/>
  <c r="AI865" i="11"/>
  <c r="AK865" i="11"/>
  <c r="V866" i="11"/>
  <c r="AL866" i="11"/>
  <c r="AA867" i="11"/>
  <c r="AL867" i="11"/>
  <c r="V868" i="11"/>
  <c r="AA868" i="11"/>
  <c r="AI868" i="11"/>
  <c r="AK868" i="11"/>
  <c r="V869" i="11"/>
  <c r="AA869" i="11"/>
  <c r="AE869" i="11"/>
  <c r="AL869" i="11"/>
  <c r="AE870" i="11"/>
  <c r="AK870" i="11"/>
  <c r="AL870" i="11"/>
  <c r="AI871" i="11"/>
  <c r="AL871" i="11"/>
  <c r="V872" i="11"/>
  <c r="AA872" i="11"/>
  <c r="AI872" i="11"/>
  <c r="AA873" i="11"/>
  <c r="AE873" i="11"/>
  <c r="AI873" i="11"/>
  <c r="AL873" i="11"/>
  <c r="V875" i="11"/>
  <c r="AA875" i="11"/>
  <c r="AI875" i="11"/>
  <c r="AK875" i="11"/>
  <c r="AL875" i="11"/>
  <c r="V876" i="11"/>
  <c r="AF876" i="11"/>
  <c r="AI876" i="11"/>
  <c r="AA877" i="11"/>
  <c r="AE877" i="11"/>
  <c r="AI877" i="11"/>
  <c r="AL877" i="11"/>
  <c r="AE878" i="11"/>
  <c r="AH878" i="11"/>
  <c r="AI878" i="11"/>
  <c r="AL878" i="11"/>
  <c r="AA879" i="11"/>
  <c r="AI879" i="11"/>
  <c r="AL879" i="11"/>
  <c r="V880" i="11"/>
  <c r="AE880" i="11"/>
  <c r="AL880" i="11"/>
  <c r="AA881" i="11"/>
  <c r="AI881" i="11"/>
  <c r="AL881" i="11"/>
  <c r="V882" i="11"/>
  <c r="AA882" i="11"/>
  <c r="AE882" i="11"/>
  <c r="V883" i="11"/>
  <c r="AK883" i="11"/>
  <c r="AE884" i="11"/>
  <c r="AF884" i="11"/>
  <c r="AK884" i="11"/>
  <c r="AE885" i="11"/>
  <c r="AI885" i="11"/>
  <c r="AL885" i="11"/>
  <c r="AI886" i="11"/>
  <c r="AK886" i="11"/>
  <c r="AL886" i="11"/>
  <c r="AE227" i="11"/>
  <c r="AE447" i="11" s="1"/>
  <c r="AE667" i="11" s="1"/>
  <c r="AF227" i="11"/>
  <c r="AF447" i="11" s="1"/>
  <c r="AF667" i="11" s="1"/>
  <c r="AH227" i="11"/>
  <c r="AH447" i="11" s="1"/>
  <c r="AH667" i="11" s="1"/>
  <c r="AI227" i="11"/>
  <c r="AI447" i="11" s="1"/>
  <c r="AI667" i="11" s="1"/>
  <c r="AK227" i="11"/>
  <c r="AK447" i="11" s="1"/>
  <c r="AK667" i="11" s="1"/>
  <c r="AL227" i="11"/>
  <c r="AL447" i="11" s="1"/>
  <c r="AL667" i="11" s="1"/>
  <c r="AA227" i="11"/>
  <c r="AA447" i="11" s="1"/>
  <c r="AA667" i="11" s="1"/>
  <c r="V227" i="11"/>
  <c r="V447" i="11" s="1"/>
  <c r="V667" i="11" s="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713" i="11" s="1"/>
  <c r="E274" i="11"/>
  <c r="E714" i="11" s="1"/>
  <c r="E275" i="11"/>
  <c r="E715" i="11" s="1"/>
  <c r="E276" i="11"/>
  <c r="E716" i="11" s="1"/>
  <c r="E277" i="11"/>
  <c r="E717" i="11" s="1"/>
  <c r="E278" i="11"/>
  <c r="E718" i="11" s="1"/>
  <c r="E279" i="11"/>
  <c r="E719" i="11" s="1"/>
  <c r="E280" i="11"/>
  <c r="E720" i="11" s="1"/>
  <c r="E281" i="11"/>
  <c r="E721" i="11" s="1"/>
  <c r="E282" i="11"/>
  <c r="E722" i="11" s="1"/>
  <c r="E283" i="11"/>
  <c r="E723" i="11" s="1"/>
  <c r="E284" i="11"/>
  <c r="E724" i="11" s="1"/>
  <c r="E285" i="11"/>
  <c r="E725" i="11" s="1"/>
  <c r="E286" i="11"/>
  <c r="E726" i="11" s="1"/>
  <c r="E287" i="11"/>
  <c r="E727" i="11" s="1"/>
  <c r="E288" i="11"/>
  <c r="E728" i="11" s="1"/>
  <c r="E289" i="11"/>
  <c r="E729" i="11" s="1"/>
  <c r="E290" i="11"/>
  <c r="E730" i="11" s="1"/>
  <c r="E291" i="11"/>
  <c r="E731" i="11" s="1"/>
  <c r="E292" i="11"/>
  <c r="E732" i="11" s="1"/>
  <c r="E293" i="11"/>
  <c r="E733" i="11" s="1"/>
  <c r="E294" i="11"/>
  <c r="E734" i="11" s="1"/>
  <c r="E295" i="11"/>
  <c r="E735" i="11" s="1"/>
  <c r="E296" i="11"/>
  <c r="E736" i="11" s="1"/>
  <c r="E297" i="11"/>
  <c r="E737" i="11" s="1"/>
  <c r="E298" i="11"/>
  <c r="E738" i="11" s="1"/>
  <c r="E299" i="11"/>
  <c r="E739" i="11" s="1"/>
  <c r="E300" i="11"/>
  <c r="E740" i="11" s="1"/>
  <c r="E301" i="11"/>
  <c r="E741" i="11" s="1"/>
  <c r="E302" i="11"/>
  <c r="E742" i="11" s="1"/>
  <c r="E303" i="11"/>
  <c r="E743" i="11" s="1"/>
  <c r="E304" i="11"/>
  <c r="E744" i="11" s="1"/>
  <c r="E305" i="11"/>
  <c r="E745" i="11" s="1"/>
  <c r="E306" i="11"/>
  <c r="E746" i="11" s="1"/>
  <c r="E307" i="11"/>
  <c r="E747" i="11" s="1"/>
  <c r="E308" i="11"/>
  <c r="E748" i="11" s="1"/>
  <c r="E309" i="11"/>
  <c r="E749" i="11" s="1"/>
  <c r="E310" i="11"/>
  <c r="E750" i="11" s="1"/>
  <c r="E311" i="11"/>
  <c r="E751" i="11" s="1"/>
  <c r="E312" i="11"/>
  <c r="E752" i="11" s="1"/>
  <c r="E313" i="11"/>
  <c r="E753" i="11" s="1"/>
  <c r="E314" i="11"/>
  <c r="E754" i="11" s="1"/>
  <c r="E315" i="11"/>
  <c r="E755" i="11" s="1"/>
  <c r="E316" i="11"/>
  <c r="E756" i="11" s="1"/>
  <c r="E317" i="11"/>
  <c r="E757" i="11" s="1"/>
  <c r="E318" i="11"/>
  <c r="E758" i="11" s="1"/>
  <c r="E319" i="11"/>
  <c r="E759" i="11" s="1"/>
  <c r="E320" i="11"/>
  <c r="E760" i="11" s="1"/>
  <c r="E321" i="11"/>
  <c r="E761" i="11" s="1"/>
  <c r="E322" i="11"/>
  <c r="E762" i="11" s="1"/>
  <c r="E323" i="11"/>
  <c r="E763" i="11" s="1"/>
  <c r="E324" i="11"/>
  <c r="E764" i="11" s="1"/>
  <c r="E325" i="11"/>
  <c r="E765" i="11" s="1"/>
  <c r="E326" i="11"/>
  <c r="E766" i="11" s="1"/>
  <c r="E327" i="11"/>
  <c r="E767" i="11" s="1"/>
  <c r="E328" i="11"/>
  <c r="E768" i="11" s="1"/>
  <c r="E329" i="11"/>
  <c r="E769" i="11" s="1"/>
  <c r="E330" i="11"/>
  <c r="E770" i="11" s="1"/>
  <c r="E331" i="11"/>
  <c r="E771" i="11" s="1"/>
  <c r="E332" i="11"/>
  <c r="E772" i="11" s="1"/>
  <c r="E333" i="11"/>
  <c r="E773" i="11" s="1"/>
  <c r="E334" i="11"/>
  <c r="E774" i="11" s="1"/>
  <c r="E335" i="11"/>
  <c r="E775" i="11" s="1"/>
  <c r="E336" i="11"/>
  <c r="E776" i="11" s="1"/>
  <c r="E337" i="11"/>
  <c r="E777" i="11" s="1"/>
  <c r="E338" i="11"/>
  <c r="E778" i="11" s="1"/>
  <c r="E339" i="11"/>
  <c r="E779" i="11" s="1"/>
  <c r="E340" i="11"/>
  <c r="E780" i="11" s="1"/>
  <c r="E341" i="11"/>
  <c r="E781" i="11" s="1"/>
  <c r="E342" i="11"/>
  <c r="E782" i="11" s="1"/>
  <c r="E343" i="11"/>
  <c r="E783" i="11" s="1"/>
  <c r="E344" i="11"/>
  <c r="E784" i="11" s="1"/>
  <c r="E345" i="11"/>
  <c r="E785" i="11" s="1"/>
  <c r="E346" i="11"/>
  <c r="E786" i="11" s="1"/>
  <c r="E347" i="11"/>
  <c r="E787" i="11" s="1"/>
  <c r="E348" i="11"/>
  <c r="E788" i="11" s="1"/>
  <c r="E349" i="11"/>
  <c r="E789" i="11" s="1"/>
  <c r="E350" i="11"/>
  <c r="E790" i="11" s="1"/>
  <c r="E351" i="11"/>
  <c r="E791" i="11" s="1"/>
  <c r="E352" i="11"/>
  <c r="E792" i="11" s="1"/>
  <c r="E353" i="11"/>
  <c r="E793" i="11" s="1"/>
  <c r="E354" i="11"/>
  <c r="E794" i="11" s="1"/>
  <c r="E355" i="11"/>
  <c r="E795" i="11" s="1"/>
  <c r="E356" i="11"/>
  <c r="E796" i="11" s="1"/>
  <c r="E357" i="11"/>
  <c r="E797" i="11" s="1"/>
  <c r="E358" i="11"/>
  <c r="E798" i="11" s="1"/>
  <c r="E359" i="11"/>
  <c r="E799" i="11" s="1"/>
  <c r="E360" i="11"/>
  <c r="E800" i="11" s="1"/>
  <c r="E361" i="11"/>
  <c r="E801" i="11" s="1"/>
  <c r="E362" i="11"/>
  <c r="E802" i="11" s="1"/>
  <c r="E363" i="11"/>
  <c r="E803" i="11" s="1"/>
  <c r="E364" i="11"/>
  <c r="E804" i="11" s="1"/>
  <c r="E365" i="11"/>
  <c r="E805" i="11" s="1"/>
  <c r="E366" i="11"/>
  <c r="E806" i="11" s="1"/>
  <c r="E367" i="11"/>
  <c r="E807" i="11" s="1"/>
  <c r="E368" i="11"/>
  <c r="E808" i="11" s="1"/>
  <c r="E369" i="11"/>
  <c r="E809" i="11" s="1"/>
  <c r="E370" i="11"/>
  <c r="E810" i="11" s="1"/>
  <c r="E371" i="11"/>
  <c r="E811" i="11" s="1"/>
  <c r="E372" i="11"/>
  <c r="E812" i="11" s="1"/>
  <c r="E373" i="11"/>
  <c r="E813" i="11" s="1"/>
  <c r="E374" i="11"/>
  <c r="E814" i="11" s="1"/>
  <c r="E375" i="11"/>
  <c r="E815" i="11" s="1"/>
  <c r="E376" i="11"/>
  <c r="E816" i="11" s="1"/>
  <c r="E377" i="11"/>
  <c r="E817" i="11" s="1"/>
  <c r="E378" i="11"/>
  <c r="E818" i="11" s="1"/>
  <c r="E379" i="11"/>
  <c r="E819" i="11" s="1"/>
  <c r="E380" i="11"/>
  <c r="E820" i="11" s="1"/>
  <c r="E381" i="11"/>
  <c r="E821" i="11" s="1"/>
  <c r="E382" i="11"/>
  <c r="E822" i="11" s="1"/>
  <c r="E383" i="11"/>
  <c r="E823" i="11" s="1"/>
  <c r="E384" i="11"/>
  <c r="E824" i="11" s="1"/>
  <c r="E385" i="11"/>
  <c r="E825" i="11" s="1"/>
  <c r="E386" i="11"/>
  <c r="E826" i="11" s="1"/>
  <c r="E387" i="11"/>
  <c r="E827" i="11" s="1"/>
  <c r="E388" i="11"/>
  <c r="E828" i="11" s="1"/>
  <c r="E389" i="11"/>
  <c r="E829" i="11" s="1"/>
  <c r="E390" i="11"/>
  <c r="E830" i="11" s="1"/>
  <c r="E391" i="11"/>
  <c r="E831" i="11" s="1"/>
  <c r="E392" i="11"/>
  <c r="E832" i="11" s="1"/>
  <c r="E393" i="11"/>
  <c r="E833" i="11" s="1"/>
  <c r="E394" i="11"/>
  <c r="E834" i="11" s="1"/>
  <c r="E395" i="11"/>
  <c r="E835" i="11" s="1"/>
  <c r="E396" i="11"/>
  <c r="E836" i="11" s="1"/>
  <c r="E397" i="11"/>
  <c r="E837" i="11" s="1"/>
  <c r="E398" i="11"/>
  <c r="E838" i="11" s="1"/>
  <c r="E399" i="11"/>
  <c r="E839" i="11" s="1"/>
  <c r="E400" i="11"/>
  <c r="E840" i="11" s="1"/>
  <c r="E401" i="11"/>
  <c r="E841" i="11" s="1"/>
  <c r="E402" i="11"/>
  <c r="E842" i="11" s="1"/>
  <c r="E403" i="11"/>
  <c r="E843" i="11" s="1"/>
  <c r="E404" i="11"/>
  <c r="E844" i="11" s="1"/>
  <c r="E405" i="11"/>
  <c r="E845" i="11" s="1"/>
  <c r="E406" i="11"/>
  <c r="E846" i="11" s="1"/>
  <c r="E407" i="11"/>
  <c r="E847" i="11" s="1"/>
  <c r="E408" i="11"/>
  <c r="E848" i="11" s="1"/>
  <c r="E409" i="11"/>
  <c r="E849" i="11" s="1"/>
  <c r="E410" i="11"/>
  <c r="E850" i="11" s="1"/>
  <c r="E411" i="11"/>
  <c r="E851" i="11" s="1"/>
  <c r="E412" i="11"/>
  <c r="E852" i="11" s="1"/>
  <c r="E413" i="11"/>
  <c r="E853" i="11" s="1"/>
  <c r="E414" i="11"/>
  <c r="E854" i="11" s="1"/>
  <c r="E415" i="11"/>
  <c r="E855" i="11" s="1"/>
  <c r="E416" i="11"/>
  <c r="E856" i="11" s="1"/>
  <c r="E417" i="11"/>
  <c r="E857" i="11" s="1"/>
  <c r="E418" i="11"/>
  <c r="E858" i="11" s="1"/>
  <c r="E419" i="11"/>
  <c r="E859" i="11" s="1"/>
  <c r="E420" i="11"/>
  <c r="E860" i="11" s="1"/>
  <c r="E421" i="11"/>
  <c r="E861" i="11" s="1"/>
  <c r="E422" i="11"/>
  <c r="E862" i="11" s="1"/>
  <c r="E423" i="11"/>
  <c r="E863" i="11" s="1"/>
  <c r="E424" i="11"/>
  <c r="E864" i="11" s="1"/>
  <c r="E425" i="11"/>
  <c r="E865" i="11" s="1"/>
  <c r="E426" i="11"/>
  <c r="E866" i="11" s="1"/>
  <c r="E427" i="11"/>
  <c r="E867" i="11" s="1"/>
  <c r="E428" i="11"/>
  <c r="E868" i="11" s="1"/>
  <c r="E429" i="11"/>
  <c r="E869" i="11" s="1"/>
  <c r="E430" i="11"/>
  <c r="E870" i="11" s="1"/>
  <c r="E431" i="11"/>
  <c r="E871" i="11" s="1"/>
  <c r="E432" i="11"/>
  <c r="E872" i="11" s="1"/>
  <c r="E433" i="11"/>
  <c r="E873" i="11" s="1"/>
  <c r="E434" i="11"/>
  <c r="E874" i="11" s="1"/>
  <c r="E435" i="11"/>
  <c r="E875" i="11" s="1"/>
  <c r="E436" i="11"/>
  <c r="E876" i="11" s="1"/>
  <c r="E437" i="11"/>
  <c r="E877" i="11" s="1"/>
  <c r="E438" i="11"/>
  <c r="E878" i="11" s="1"/>
  <c r="E439" i="11"/>
  <c r="E879" i="11" s="1"/>
  <c r="E440" i="11"/>
  <c r="E880" i="11" s="1"/>
  <c r="E441" i="11"/>
  <c r="E881" i="11" s="1"/>
  <c r="E442" i="11"/>
  <c r="E882" i="11" s="1"/>
  <c r="E443" i="11"/>
  <c r="E883" i="11" s="1"/>
  <c r="E444" i="11"/>
  <c r="E884" i="11" s="1"/>
  <c r="E445" i="11"/>
  <c r="E885" i="11" s="1"/>
  <c r="E446" i="11"/>
  <c r="E886" i="11" s="1"/>
  <c r="E447" i="11"/>
  <c r="E448" i="11"/>
  <c r="E449" i="11"/>
  <c r="E450" i="11"/>
  <c r="E451" i="11"/>
  <c r="E452" i="11"/>
  <c r="E453" i="11"/>
  <c r="E454" i="11"/>
  <c r="E455" i="11"/>
  <c r="E456" i="11"/>
  <c r="E457" i="11"/>
  <c r="E458" i="11"/>
  <c r="E459" i="11"/>
  <c r="E460" i="11"/>
  <c r="E461" i="11"/>
  <c r="E462" i="11"/>
  <c r="E463" i="11"/>
  <c r="E464" i="11"/>
  <c r="E465" i="11"/>
  <c r="E466" i="11"/>
  <c r="E467" i="11"/>
  <c r="E468" i="11"/>
  <c r="E469" i="11"/>
  <c r="E470" i="11"/>
  <c r="E471" i="11"/>
  <c r="E472" i="11"/>
  <c r="E473" i="11"/>
  <c r="E474" i="11"/>
  <c r="E475" i="11"/>
  <c r="E476" i="11"/>
  <c r="E477" i="11"/>
  <c r="E478" i="11"/>
  <c r="E479" i="11"/>
  <c r="E480" i="11"/>
  <c r="E481" i="11"/>
  <c r="E482" i="11"/>
  <c r="E483" i="11"/>
  <c r="E484" i="11"/>
  <c r="E485" i="11"/>
  <c r="E486" i="11"/>
  <c r="E487" i="11"/>
  <c r="E488" i="11"/>
  <c r="E489" i="11"/>
  <c r="E490" i="11"/>
  <c r="E491" i="11"/>
  <c r="E492" i="11"/>
  <c r="E493" i="11"/>
  <c r="E494" i="11"/>
  <c r="E495" i="11"/>
  <c r="E496" i="11"/>
  <c r="E497" i="11"/>
  <c r="E498" i="11"/>
  <c r="E499" i="11"/>
  <c r="E500" i="11"/>
  <c r="E501" i="11"/>
  <c r="E502" i="11"/>
  <c r="E503" i="11"/>
  <c r="E504" i="11"/>
  <c r="E505" i="11"/>
  <c r="E506" i="11"/>
  <c r="E507" i="11"/>
  <c r="E508" i="11"/>
  <c r="E509" i="11"/>
  <c r="E510" i="11"/>
  <c r="E511" i="11"/>
  <c r="E512" i="11"/>
  <c r="E513" i="11"/>
  <c r="E514" i="11"/>
  <c r="E515" i="11"/>
  <c r="E516" i="11"/>
  <c r="E517" i="11"/>
  <c r="E518" i="11"/>
  <c r="E519" i="11"/>
  <c r="E520" i="11"/>
  <c r="E521" i="11"/>
  <c r="E522" i="11"/>
  <c r="E523" i="11"/>
  <c r="E524" i="11"/>
  <c r="E525" i="11"/>
  <c r="E526" i="11"/>
  <c r="E527" i="11"/>
  <c r="E528" i="11"/>
  <c r="E529" i="11"/>
  <c r="E530" i="11"/>
  <c r="E531" i="11"/>
  <c r="E532" i="11"/>
  <c r="E533" i="11"/>
  <c r="E534" i="11"/>
  <c r="E535" i="11"/>
  <c r="E536" i="11"/>
  <c r="E537" i="11"/>
  <c r="E538" i="11"/>
  <c r="E539" i="11"/>
  <c r="E540" i="11"/>
  <c r="E541" i="11"/>
  <c r="E542" i="11"/>
  <c r="E543" i="11"/>
  <c r="E544" i="11"/>
  <c r="E545" i="11"/>
  <c r="E546" i="11"/>
  <c r="E547" i="11"/>
  <c r="E548" i="11"/>
  <c r="E549" i="11"/>
  <c r="E550" i="11"/>
  <c r="E551" i="11"/>
  <c r="E552" i="11"/>
  <c r="E553" i="11"/>
  <c r="E554" i="11"/>
  <c r="E555" i="11"/>
  <c r="E556" i="11"/>
  <c r="E557" i="11"/>
  <c r="E558" i="11"/>
  <c r="E559" i="11"/>
  <c r="E560" i="11"/>
  <c r="E561" i="11"/>
  <c r="E562" i="11"/>
  <c r="E563" i="11"/>
  <c r="E564" i="11"/>
  <c r="E565" i="11"/>
  <c r="E566" i="11"/>
  <c r="E567" i="11"/>
  <c r="E568" i="11"/>
  <c r="E569" i="11"/>
  <c r="E570" i="11"/>
  <c r="E571" i="11"/>
  <c r="E572" i="11"/>
  <c r="E573" i="11"/>
  <c r="E574" i="11"/>
  <c r="E575" i="11"/>
  <c r="E576" i="11"/>
  <c r="E577" i="11"/>
  <c r="E578" i="11"/>
  <c r="E579" i="11"/>
  <c r="E580" i="11"/>
  <c r="E581" i="11"/>
  <c r="E582" i="11"/>
  <c r="E583" i="11"/>
  <c r="E584" i="11"/>
  <c r="E585" i="11"/>
  <c r="E586" i="11"/>
  <c r="E587" i="11"/>
  <c r="E588" i="11"/>
  <c r="E589" i="11"/>
  <c r="E590" i="11"/>
  <c r="E591" i="11"/>
  <c r="E592" i="11"/>
  <c r="E593" i="11"/>
  <c r="E594" i="11"/>
  <c r="E595" i="11"/>
  <c r="E596" i="11"/>
  <c r="E597" i="11"/>
  <c r="E598" i="11"/>
  <c r="E599" i="11"/>
  <c r="E600" i="11"/>
  <c r="E601" i="11"/>
  <c r="E602" i="11"/>
  <c r="E603" i="11"/>
  <c r="E604" i="11"/>
  <c r="E605" i="11"/>
  <c r="E606" i="11"/>
  <c r="E607" i="11"/>
  <c r="E608" i="11"/>
  <c r="E609" i="11"/>
  <c r="E610" i="11"/>
  <c r="E611" i="11"/>
  <c r="E612" i="11"/>
  <c r="E613" i="11"/>
  <c r="E614" i="11"/>
  <c r="E615" i="11"/>
  <c r="E616" i="11"/>
  <c r="E617" i="11"/>
  <c r="E618" i="11"/>
  <c r="E619" i="11"/>
  <c r="E620" i="11"/>
  <c r="E621" i="11"/>
  <c r="E622" i="11"/>
  <c r="E623" i="11"/>
  <c r="E624" i="11"/>
  <c r="E625" i="11"/>
  <c r="E626" i="11"/>
  <c r="E627" i="11"/>
  <c r="E628" i="11"/>
  <c r="E629" i="11"/>
  <c r="E630" i="11"/>
  <c r="E631" i="11"/>
  <c r="E632" i="11"/>
  <c r="E633" i="11"/>
  <c r="E634" i="11"/>
  <c r="E635" i="11"/>
  <c r="E636" i="11"/>
  <c r="E637" i="11"/>
  <c r="E638" i="11"/>
  <c r="E639" i="11"/>
  <c r="E640" i="11"/>
  <c r="E641" i="11"/>
  <c r="E642" i="11"/>
  <c r="E643" i="11"/>
  <c r="E644" i="11"/>
  <c r="E645" i="11"/>
  <c r="E646" i="11"/>
  <c r="E647" i="11"/>
  <c r="E648" i="11"/>
  <c r="E649" i="11"/>
  <c r="E650" i="11"/>
  <c r="E651" i="11"/>
  <c r="E652" i="11"/>
  <c r="E653" i="11"/>
  <c r="E654" i="11"/>
  <c r="E655" i="11"/>
  <c r="E656" i="11"/>
  <c r="E657" i="11"/>
  <c r="E658" i="11"/>
  <c r="E659" i="11"/>
  <c r="E660" i="11"/>
  <c r="E661" i="11"/>
  <c r="E662" i="11"/>
  <c r="E663" i="11"/>
  <c r="E664" i="11"/>
  <c r="E665" i="11"/>
  <c r="E666" i="11"/>
  <c r="E667" i="11"/>
  <c r="E668" i="11"/>
  <c r="E669" i="11"/>
  <c r="E670" i="11"/>
  <c r="E671" i="11"/>
  <c r="E672" i="11"/>
  <c r="E673" i="11"/>
  <c r="E674" i="11"/>
  <c r="E675" i="11"/>
  <c r="E676" i="11"/>
  <c r="E677" i="11"/>
  <c r="E678" i="11"/>
  <c r="E679" i="11"/>
  <c r="E680" i="11"/>
  <c r="E681" i="11"/>
  <c r="E682" i="11"/>
  <c r="E683" i="11"/>
  <c r="E684" i="11"/>
  <c r="E685" i="11"/>
  <c r="E686" i="11"/>
  <c r="E687" i="11"/>
  <c r="E688" i="11"/>
  <c r="E689" i="11"/>
  <c r="E690" i="11"/>
  <c r="E691" i="11"/>
  <c r="E692" i="11"/>
  <c r="E693" i="11"/>
  <c r="E694" i="11"/>
  <c r="E695" i="11"/>
  <c r="E696" i="11"/>
  <c r="E697" i="11"/>
  <c r="E698" i="11"/>
  <c r="E699" i="11"/>
  <c r="E700" i="11"/>
  <c r="E701" i="11"/>
  <c r="E702" i="11"/>
  <c r="E703" i="11"/>
  <c r="E704" i="11"/>
  <c r="E705" i="11"/>
  <c r="E706" i="11"/>
  <c r="E707" i="11"/>
  <c r="E708" i="11"/>
  <c r="E709" i="11"/>
  <c r="E710" i="11"/>
  <c r="E711" i="11"/>
  <c r="E712" i="11"/>
  <c r="W10" i="11"/>
  <c r="W11" i="11"/>
  <c r="W12" i="11"/>
  <c r="W13" i="11"/>
  <c r="W14" i="11"/>
  <c r="W15" i="11"/>
  <c r="W16" i="11"/>
  <c r="W17" i="11"/>
  <c r="W18" i="11"/>
  <c r="W19" i="11"/>
  <c r="W20" i="11"/>
  <c r="W21" i="11"/>
  <c r="W22" i="11"/>
  <c r="W23" i="11"/>
  <c r="W24" i="11"/>
  <c r="W25" i="11"/>
  <c r="W26" i="11"/>
  <c r="W27" i="11"/>
  <c r="W28" i="11"/>
  <c r="W29" i="11"/>
  <c r="W30" i="11"/>
  <c r="W31" i="11"/>
  <c r="W32" i="11"/>
  <c r="W33" i="11"/>
  <c r="W34" i="11"/>
  <c r="W35" i="11"/>
  <c r="W36" i="11"/>
  <c r="W37" i="11"/>
  <c r="W38" i="11"/>
  <c r="W39" i="11"/>
  <c r="W40" i="11"/>
  <c r="W41" i="11"/>
  <c r="W42" i="11"/>
  <c r="W43" i="11"/>
  <c r="W44" i="11"/>
  <c r="W45" i="11"/>
  <c r="W46" i="11"/>
  <c r="W47" i="11"/>
  <c r="W48" i="11"/>
  <c r="W49" i="11"/>
  <c r="W50" i="11"/>
  <c r="W51" i="11"/>
  <c r="W52" i="11"/>
  <c r="W53" i="11"/>
  <c r="W54" i="11"/>
  <c r="W55" i="11"/>
  <c r="W56" i="11"/>
  <c r="W57" i="11"/>
  <c r="W58" i="11"/>
  <c r="W59" i="11"/>
  <c r="W60" i="11"/>
  <c r="W61" i="11"/>
  <c r="W62" i="11"/>
  <c r="W63" i="11"/>
  <c r="W64" i="11"/>
  <c r="W65" i="11"/>
  <c r="W66" i="11"/>
  <c r="W67" i="11"/>
  <c r="W68" i="11"/>
  <c r="W69" i="11"/>
  <c r="W70" i="11"/>
  <c r="W71" i="11"/>
  <c r="W72" i="11"/>
  <c r="W73" i="11"/>
  <c r="W74" i="11"/>
  <c r="W75" i="11"/>
  <c r="W76" i="11"/>
  <c r="W77" i="11"/>
  <c r="W78" i="11"/>
  <c r="W79" i="11"/>
  <c r="W80" i="11"/>
  <c r="W81" i="11"/>
  <c r="W82" i="11"/>
  <c r="W83" i="11"/>
  <c r="W84" i="11"/>
  <c r="W85" i="11"/>
  <c r="W86" i="11"/>
  <c r="W87" i="11"/>
  <c r="W88" i="11"/>
  <c r="W89" i="11"/>
  <c r="W90" i="11"/>
  <c r="W91" i="11"/>
  <c r="W92" i="11"/>
  <c r="W93" i="11"/>
  <c r="W94" i="11"/>
  <c r="W95" i="11"/>
  <c r="W96" i="11"/>
  <c r="W97" i="11"/>
  <c r="W98" i="11"/>
  <c r="W99" i="11"/>
  <c r="W100" i="11"/>
  <c r="W101" i="11"/>
  <c r="W102" i="11"/>
  <c r="W103" i="11"/>
  <c r="W104" i="11"/>
  <c r="W105" i="11"/>
  <c r="W106" i="11"/>
  <c r="W107" i="11"/>
  <c r="W108" i="11"/>
  <c r="W109" i="11"/>
  <c r="W110" i="11"/>
  <c r="W111" i="11"/>
  <c r="W112" i="11"/>
  <c r="W113" i="11"/>
  <c r="W114" i="11"/>
  <c r="W115" i="11"/>
  <c r="W116" i="11"/>
  <c r="W117" i="11"/>
  <c r="W118" i="11"/>
  <c r="W119" i="11"/>
  <c r="W120" i="11"/>
  <c r="W121" i="11"/>
  <c r="W122" i="11"/>
  <c r="W123" i="11"/>
  <c r="W124" i="11"/>
  <c r="W125" i="11"/>
  <c r="W126" i="11"/>
  <c r="W127" i="11"/>
  <c r="W128" i="11"/>
  <c r="W129" i="11"/>
  <c r="W130" i="11"/>
  <c r="W131" i="11"/>
  <c r="W132" i="11"/>
  <c r="W133" i="11"/>
  <c r="W134" i="11"/>
  <c r="W135" i="11"/>
  <c r="W136" i="11"/>
  <c r="W137" i="11"/>
  <c r="W138" i="11"/>
  <c r="W139" i="11"/>
  <c r="W140" i="11"/>
  <c r="W141" i="11"/>
  <c r="W142" i="11"/>
  <c r="W143" i="11"/>
  <c r="W144" i="11"/>
  <c r="W145" i="11"/>
  <c r="W146" i="11"/>
  <c r="W147" i="11"/>
  <c r="W148" i="11"/>
  <c r="W149" i="11"/>
  <c r="W150" i="11"/>
  <c r="W151" i="11"/>
  <c r="W152" i="11"/>
  <c r="W153" i="11"/>
  <c r="W154" i="11"/>
  <c r="W155" i="11"/>
  <c r="W156" i="11"/>
  <c r="W157" i="11"/>
  <c r="W158" i="11"/>
  <c r="W159" i="11"/>
  <c r="W160" i="11"/>
  <c r="W161" i="11"/>
  <c r="W162" i="11"/>
  <c r="W163" i="11"/>
  <c r="W164" i="11"/>
  <c r="W165" i="11"/>
  <c r="W166" i="11"/>
  <c r="W167" i="11"/>
  <c r="W168" i="11"/>
  <c r="W169" i="11"/>
  <c r="W170" i="11"/>
  <c r="W171" i="11"/>
  <c r="W172" i="11"/>
  <c r="W173" i="11"/>
  <c r="W174" i="11"/>
  <c r="W175" i="11"/>
  <c r="W176" i="11"/>
  <c r="W177" i="11"/>
  <c r="W178" i="11"/>
  <c r="W179" i="11"/>
  <c r="W180" i="11"/>
  <c r="W181" i="11"/>
  <c r="W182" i="11"/>
  <c r="W183" i="11"/>
  <c r="W184" i="11"/>
  <c r="W185" i="11"/>
  <c r="W186" i="11"/>
  <c r="W187" i="11"/>
  <c r="W188" i="11"/>
  <c r="W189" i="11"/>
  <c r="W190" i="11"/>
  <c r="W191" i="11"/>
  <c r="W192" i="11"/>
  <c r="W193" i="11"/>
  <c r="W194" i="11"/>
  <c r="W195" i="11"/>
  <c r="W196" i="11"/>
  <c r="W197" i="11"/>
  <c r="W198" i="11"/>
  <c r="W199" i="11"/>
  <c r="W200" i="11"/>
  <c r="W201" i="11"/>
  <c r="W202" i="11"/>
  <c r="W203" i="11"/>
  <c r="W204" i="11"/>
  <c r="W205" i="11"/>
  <c r="W206" i="11"/>
  <c r="W207" i="11"/>
  <c r="W208" i="11"/>
  <c r="W209" i="11"/>
  <c r="W210" i="11"/>
  <c r="W211" i="11"/>
  <c r="W212" i="11"/>
  <c r="W213" i="11"/>
  <c r="W214" i="11"/>
  <c r="W215" i="11"/>
  <c r="W216" i="11"/>
  <c r="W217" i="11"/>
  <c r="W218" i="11"/>
  <c r="W219" i="11"/>
  <c r="W220" i="11"/>
  <c r="W221" i="11"/>
  <c r="W222" i="11"/>
  <c r="W223" i="11"/>
  <c r="W224" i="11"/>
  <c r="W225" i="11"/>
  <c r="W226" i="11"/>
  <c r="W9" i="11"/>
  <c r="W8" i="11"/>
  <c r="W542" i="11" l="1"/>
  <c r="W762" i="11"/>
  <c r="W322" i="11"/>
  <c r="W878" i="11"/>
  <c r="W658" i="11"/>
  <c r="W438" i="11"/>
  <c r="W854" i="11"/>
  <c r="W634" i="11"/>
  <c r="W414" i="11"/>
  <c r="W838" i="11"/>
  <c r="W618" i="11"/>
  <c r="W398" i="11"/>
  <c r="W830" i="11"/>
  <c r="W610" i="11"/>
  <c r="W390" i="11"/>
  <c r="W822" i="11"/>
  <c r="W382" i="11"/>
  <c r="W602" i="11"/>
  <c r="W814" i="11"/>
  <c r="W594" i="11"/>
  <c r="W374" i="11"/>
  <c r="W806" i="11"/>
  <c r="W586" i="11"/>
  <c r="W366" i="11"/>
  <c r="W798" i="11"/>
  <c r="W578" i="11"/>
  <c r="W358" i="11"/>
  <c r="W790" i="11"/>
  <c r="W570" i="11"/>
  <c r="W350" i="11"/>
  <c r="W782" i="11"/>
  <c r="W342" i="11"/>
  <c r="W562" i="11"/>
  <c r="W774" i="11"/>
  <c r="W334" i="11"/>
  <c r="W554" i="11"/>
  <c r="W766" i="11"/>
  <c r="W546" i="11"/>
  <c r="W326" i="11"/>
  <c r="W758" i="11"/>
  <c r="W538" i="11"/>
  <c r="W318" i="11"/>
  <c r="W750" i="11"/>
  <c r="W530" i="11"/>
  <c r="W310" i="11"/>
  <c r="W742" i="11"/>
  <c r="W302" i="11"/>
  <c r="W522" i="11"/>
  <c r="W734" i="11"/>
  <c r="W294" i="11"/>
  <c r="W514" i="11"/>
  <c r="W726" i="11"/>
  <c r="W506" i="11"/>
  <c r="W286" i="11"/>
  <c r="W718" i="11"/>
  <c r="W278" i="11"/>
  <c r="W498" i="11"/>
  <c r="W710" i="11"/>
  <c r="W490" i="11"/>
  <c r="W270" i="11"/>
  <c r="W702" i="11"/>
  <c r="W482" i="11"/>
  <c r="W262" i="11"/>
  <c r="W694" i="11"/>
  <c r="W254" i="11"/>
  <c r="W474" i="11"/>
  <c r="W686" i="11"/>
  <c r="W246" i="11"/>
  <c r="W466" i="11"/>
  <c r="W678" i="11"/>
  <c r="W238" i="11"/>
  <c r="W458" i="11"/>
  <c r="W670" i="11"/>
  <c r="W230" i="11"/>
  <c r="W450" i="11"/>
  <c r="T461" i="11"/>
  <c r="T681" i="11"/>
  <c r="T241" i="11"/>
  <c r="W885" i="11"/>
  <c r="W665" i="11"/>
  <c r="W445" i="11"/>
  <c r="W877" i="11"/>
  <c r="W657" i="11"/>
  <c r="W437" i="11"/>
  <c r="W869" i="11"/>
  <c r="W649" i="11"/>
  <c r="W429" i="11"/>
  <c r="W861" i="11"/>
  <c r="W641" i="11"/>
  <c r="W421" i="11"/>
  <c r="W853" i="11"/>
  <c r="W633" i="11"/>
  <c r="W413" i="11"/>
  <c r="W845" i="11"/>
  <c r="W625" i="11"/>
  <c r="W405" i="11"/>
  <c r="W837" i="11"/>
  <c r="W397" i="11"/>
  <c r="W617" i="11"/>
  <c r="W829" i="11"/>
  <c r="W609" i="11"/>
  <c r="W389" i="11"/>
  <c r="W821" i="11"/>
  <c r="W601" i="11"/>
  <c r="W381" i="11"/>
  <c r="W813" i="11"/>
  <c r="W593" i="11"/>
  <c r="W373" i="11"/>
  <c r="W805" i="11"/>
  <c r="W585" i="11"/>
  <c r="W365" i="11"/>
  <c r="W797" i="11"/>
  <c r="W357" i="11"/>
  <c r="W577" i="11"/>
  <c r="W789" i="11"/>
  <c r="W569" i="11"/>
  <c r="W349" i="11"/>
  <c r="W781" i="11"/>
  <c r="W341" i="11"/>
  <c r="W561" i="11"/>
  <c r="W773" i="11"/>
  <c r="W553" i="11"/>
  <c r="W333" i="11"/>
  <c r="W765" i="11"/>
  <c r="W545" i="11"/>
  <c r="W325" i="11"/>
  <c r="W757" i="11"/>
  <c r="W537" i="11"/>
  <c r="W317" i="11"/>
  <c r="W749" i="11"/>
  <c r="W529" i="11"/>
  <c r="W309" i="11"/>
  <c r="W741" i="11"/>
  <c r="W521" i="11"/>
  <c r="W301" i="11"/>
  <c r="W733" i="11"/>
  <c r="W513" i="11"/>
  <c r="W293" i="11"/>
  <c r="W725" i="11"/>
  <c r="W505" i="11"/>
  <c r="W285" i="11"/>
  <c r="W717" i="11"/>
  <c r="W497" i="11"/>
  <c r="W277" i="11"/>
  <c r="W709" i="11"/>
  <c r="W489" i="11"/>
  <c r="W269" i="11"/>
  <c r="W701" i="11"/>
  <c r="W481" i="11"/>
  <c r="W261" i="11"/>
  <c r="W693" i="11"/>
  <c r="W473" i="11"/>
  <c r="W253" i="11"/>
  <c r="W685" i="11"/>
  <c r="W465" i="11"/>
  <c r="W245" i="11"/>
  <c r="W677" i="11"/>
  <c r="W457" i="11"/>
  <c r="W237" i="11"/>
  <c r="W669" i="11"/>
  <c r="W449" i="11"/>
  <c r="W229" i="11"/>
  <c r="W818" i="11"/>
  <c r="W598" i="11"/>
  <c r="W378" i="11"/>
  <c r="W886" i="11"/>
  <c r="W666" i="11"/>
  <c r="W446" i="11"/>
  <c r="W870" i="11"/>
  <c r="W650" i="11"/>
  <c r="W430" i="11"/>
  <c r="W862" i="11"/>
  <c r="W642" i="11"/>
  <c r="W422" i="11"/>
  <c r="W846" i="11"/>
  <c r="W626" i="11"/>
  <c r="W406" i="11"/>
  <c r="W664" i="11"/>
  <c r="W444" i="11"/>
  <c r="W884" i="11"/>
  <c r="W656" i="11"/>
  <c r="W436" i="11"/>
  <c r="W876" i="11"/>
  <c r="W868" i="11"/>
  <c r="W428" i="11"/>
  <c r="W648" i="11"/>
  <c r="W860" i="11"/>
  <c r="W640" i="11"/>
  <c r="W420" i="11"/>
  <c r="W632" i="11"/>
  <c r="W412" i="11"/>
  <c r="W852" i="11"/>
  <c r="W624" i="11"/>
  <c r="W404" i="11"/>
  <c r="W844" i="11"/>
  <c r="W836" i="11"/>
  <c r="W616" i="11"/>
  <c r="W396" i="11"/>
  <c r="W608" i="11"/>
  <c r="W388" i="11"/>
  <c r="W828" i="11"/>
  <c r="W600" i="11"/>
  <c r="W380" i="11"/>
  <c r="W820" i="11"/>
  <c r="W812" i="11"/>
  <c r="W592" i="11"/>
  <c r="W372" i="11"/>
  <c r="W584" i="11"/>
  <c r="W364" i="11"/>
  <c r="W804" i="11"/>
  <c r="W576" i="11"/>
  <c r="W356" i="11"/>
  <c r="W796" i="11"/>
  <c r="W568" i="11"/>
  <c r="W348" i="11"/>
  <c r="W788" i="11"/>
  <c r="W560" i="11"/>
  <c r="W340" i="11"/>
  <c r="W780" i="11"/>
  <c r="W772" i="11"/>
  <c r="W552" i="11"/>
  <c r="W332" i="11"/>
  <c r="W764" i="11"/>
  <c r="W544" i="11"/>
  <c r="W324" i="11"/>
  <c r="W536" i="11"/>
  <c r="W316" i="11"/>
  <c r="W756" i="11"/>
  <c r="W308" i="11"/>
  <c r="W748" i="11"/>
  <c r="W528" i="11"/>
  <c r="W740" i="11"/>
  <c r="W520" i="11"/>
  <c r="W300" i="11"/>
  <c r="W732" i="11"/>
  <c r="W512" i="11"/>
  <c r="W292" i="11"/>
  <c r="W724" i="11"/>
  <c r="W284" i="11"/>
  <c r="W504" i="11"/>
  <c r="W276" i="11"/>
  <c r="W716" i="11"/>
  <c r="W496" i="11"/>
  <c r="W708" i="11"/>
  <c r="W488" i="11"/>
  <c r="W268" i="11"/>
  <c r="W260" i="11"/>
  <c r="W700" i="11"/>
  <c r="W480" i="11"/>
  <c r="W692" i="11"/>
  <c r="W472" i="11"/>
  <c r="W252" i="11"/>
  <c r="W244" i="11"/>
  <c r="W684" i="11"/>
  <c r="W464" i="11"/>
  <c r="W676" i="11"/>
  <c r="W456" i="11"/>
  <c r="W236" i="11"/>
  <c r="W883" i="11"/>
  <c r="W443" i="11"/>
  <c r="W663" i="11"/>
  <c r="W875" i="11"/>
  <c r="W435" i="11"/>
  <c r="W655" i="11"/>
  <c r="W867" i="11"/>
  <c r="W427" i="11"/>
  <c r="W647" i="11"/>
  <c r="W859" i="11"/>
  <c r="W419" i="11"/>
  <c r="W639" i="11"/>
  <c r="W851" i="11"/>
  <c r="W411" i="11"/>
  <c r="W631" i="11"/>
  <c r="W843" i="11"/>
  <c r="W403" i="11"/>
  <c r="W623" i="11"/>
  <c r="W835" i="11"/>
  <c r="W395" i="11"/>
  <c r="W615" i="11"/>
  <c r="W827" i="11"/>
  <c r="W387" i="11"/>
  <c r="W607" i="11"/>
  <c r="W819" i="11"/>
  <c r="W379" i="11"/>
  <c r="W599" i="11"/>
  <c r="W811" i="11"/>
  <c r="W371" i="11"/>
  <c r="W591" i="11"/>
  <c r="W803" i="11"/>
  <c r="W363" i="11"/>
  <c r="W583" i="11"/>
  <c r="W795" i="11"/>
  <c r="W355" i="11"/>
  <c r="W575" i="11"/>
  <c r="W787" i="11"/>
  <c r="W347" i="11"/>
  <c r="W567" i="11"/>
  <c r="W779" i="11"/>
  <c r="W339" i="11"/>
  <c r="W559" i="11"/>
  <c r="W771" i="11"/>
  <c r="W331" i="11"/>
  <c r="W551" i="11"/>
  <c r="W763" i="11"/>
  <c r="W323" i="11"/>
  <c r="W543" i="11"/>
  <c r="W755" i="11"/>
  <c r="W315" i="11"/>
  <c r="W535" i="11"/>
  <c r="W747" i="11"/>
  <c r="W307" i="11"/>
  <c r="W527" i="11"/>
  <c r="W739" i="11"/>
  <c r="W299" i="11"/>
  <c r="W519" i="11"/>
  <c r="W731" i="11"/>
  <c r="W291" i="11"/>
  <c r="W511" i="11"/>
  <c r="W723" i="11"/>
  <c r="W283" i="11"/>
  <c r="W503" i="11"/>
  <c r="W715" i="11"/>
  <c r="W275" i="11"/>
  <c r="W495" i="11"/>
  <c r="W707" i="11"/>
  <c r="W267" i="11"/>
  <c r="W487" i="11"/>
  <c r="W699" i="11"/>
  <c r="W259" i="11"/>
  <c r="W479" i="11"/>
  <c r="W691" i="11"/>
  <c r="W251" i="11"/>
  <c r="W471" i="11"/>
  <c r="W683" i="11"/>
  <c r="W243" i="11"/>
  <c r="W463" i="11"/>
  <c r="W675" i="11"/>
  <c r="W235" i="11"/>
  <c r="W455" i="11"/>
  <c r="W442" i="11"/>
  <c r="W882" i="11"/>
  <c r="W662" i="11"/>
  <c r="W426" i="11"/>
  <c r="W646" i="11"/>
  <c r="W866" i="11"/>
  <c r="W410" i="11"/>
  <c r="W850" i="11"/>
  <c r="W630" i="11"/>
  <c r="W394" i="11"/>
  <c r="W614" i="11"/>
  <c r="W834" i="11"/>
  <c r="W590" i="11"/>
  <c r="W370" i="11"/>
  <c r="W810" i="11"/>
  <c r="W574" i="11"/>
  <c r="W794" i="11"/>
  <c r="W354" i="11"/>
  <c r="W558" i="11"/>
  <c r="W338" i="11"/>
  <c r="W778" i="11"/>
  <c r="W754" i="11"/>
  <c r="W534" i="11"/>
  <c r="W314" i="11"/>
  <c r="W518" i="11"/>
  <c r="W298" i="11"/>
  <c r="W738" i="11"/>
  <c r="W510" i="11"/>
  <c r="W290" i="11"/>
  <c r="W730" i="11"/>
  <c r="W494" i="11"/>
  <c r="W274" i="11"/>
  <c r="W714" i="11"/>
  <c r="W478" i="11"/>
  <c r="W698" i="11"/>
  <c r="W258" i="11"/>
  <c r="W462" i="11"/>
  <c r="W682" i="11"/>
  <c r="W242" i="11"/>
  <c r="W881" i="11"/>
  <c r="W661" i="11"/>
  <c r="W441" i="11"/>
  <c r="W865" i="11"/>
  <c r="W645" i="11"/>
  <c r="W425" i="11"/>
  <c r="W849" i="11"/>
  <c r="W629" i="11"/>
  <c r="W409" i="11"/>
  <c r="W833" i="11"/>
  <c r="W613" i="11"/>
  <c r="W393" i="11"/>
  <c r="W809" i="11"/>
  <c r="W369" i="11"/>
  <c r="W589" i="11"/>
  <c r="W793" i="11"/>
  <c r="W353" i="11"/>
  <c r="W573" i="11"/>
  <c r="W777" i="11"/>
  <c r="W337" i="11"/>
  <c r="W557" i="11"/>
  <c r="W761" i="11"/>
  <c r="W321" i="11"/>
  <c r="W541" i="11"/>
  <c r="W525" i="11"/>
  <c r="W745" i="11"/>
  <c r="W305" i="11"/>
  <c r="W509" i="11"/>
  <c r="W729" i="11"/>
  <c r="W289" i="11"/>
  <c r="W493" i="11"/>
  <c r="W713" i="11"/>
  <c r="W273" i="11"/>
  <c r="W469" i="11"/>
  <c r="W689" i="11"/>
  <c r="W249" i="11"/>
  <c r="W453" i="11"/>
  <c r="W673" i="11"/>
  <c r="W233" i="11"/>
  <c r="W652" i="11"/>
  <c r="W872" i="11"/>
  <c r="W432" i="11"/>
  <c r="W856" i="11"/>
  <c r="W416" i="11"/>
  <c r="W636" i="11"/>
  <c r="W612" i="11"/>
  <c r="W832" i="11"/>
  <c r="W392" i="11"/>
  <c r="W376" i="11"/>
  <c r="W596" i="11"/>
  <c r="W816" i="11"/>
  <c r="W800" i="11"/>
  <c r="W580" i="11"/>
  <c r="W360" i="11"/>
  <c r="W776" i="11"/>
  <c r="W556" i="11"/>
  <c r="W336" i="11"/>
  <c r="W320" i="11"/>
  <c r="W540" i="11"/>
  <c r="W760" i="11"/>
  <c r="W532" i="11"/>
  <c r="W312" i="11"/>
  <c r="W752" i="11"/>
  <c r="W296" i="11"/>
  <c r="W736" i="11"/>
  <c r="W516" i="11"/>
  <c r="W728" i="11"/>
  <c r="W508" i="11"/>
  <c r="W288" i="11"/>
  <c r="W280" i="11"/>
  <c r="W500" i="11"/>
  <c r="W720" i="11"/>
  <c r="W272" i="11"/>
  <c r="W712" i="11"/>
  <c r="W492" i="11"/>
  <c r="W264" i="11"/>
  <c r="W704" i="11"/>
  <c r="W484" i="11"/>
  <c r="W256" i="11"/>
  <c r="W696" i="11"/>
  <c r="W476" i="11"/>
  <c r="W248" i="11"/>
  <c r="W468" i="11"/>
  <c r="W688" i="11"/>
  <c r="W680" i="11"/>
  <c r="W460" i="11"/>
  <c r="W240" i="11"/>
  <c r="W672" i="11"/>
  <c r="W452" i="11"/>
  <c r="W232" i="11"/>
  <c r="W874" i="11"/>
  <c r="W654" i="11"/>
  <c r="W434" i="11"/>
  <c r="W858" i="11"/>
  <c r="W418" i="11"/>
  <c r="W638" i="11"/>
  <c r="W622" i="11"/>
  <c r="W402" i="11"/>
  <c r="W842" i="11"/>
  <c r="W606" i="11"/>
  <c r="W826" i="11"/>
  <c r="W386" i="11"/>
  <c r="W802" i="11"/>
  <c r="W362" i="11"/>
  <c r="W582" i="11"/>
  <c r="W566" i="11"/>
  <c r="W786" i="11"/>
  <c r="W346" i="11"/>
  <c r="W330" i="11"/>
  <c r="W550" i="11"/>
  <c r="W770" i="11"/>
  <c r="W306" i="11"/>
  <c r="W746" i="11"/>
  <c r="W526" i="11"/>
  <c r="W502" i="11"/>
  <c r="W722" i="11"/>
  <c r="W282" i="11"/>
  <c r="W486" i="11"/>
  <c r="W266" i="11"/>
  <c r="W706" i="11"/>
  <c r="W470" i="11"/>
  <c r="W690" i="11"/>
  <c r="W250" i="11"/>
  <c r="W454" i="11"/>
  <c r="W674" i="11"/>
  <c r="W234" i="11"/>
  <c r="W873" i="11"/>
  <c r="W653" i="11"/>
  <c r="W433" i="11"/>
  <c r="W857" i="11"/>
  <c r="W637" i="11"/>
  <c r="W417" i="11"/>
  <c r="W841" i="11"/>
  <c r="W621" i="11"/>
  <c r="W401" i="11"/>
  <c r="W825" i="11"/>
  <c r="W385" i="11"/>
  <c r="W605" i="11"/>
  <c r="W817" i="11"/>
  <c r="W597" i="11"/>
  <c r="W377" i="11"/>
  <c r="W801" i="11"/>
  <c r="W581" i="11"/>
  <c r="W361" i="11"/>
  <c r="W785" i="11"/>
  <c r="W345" i="11"/>
  <c r="W565" i="11"/>
  <c r="W769" i="11"/>
  <c r="W549" i="11"/>
  <c r="W329" i="11"/>
  <c r="W753" i="11"/>
  <c r="W313" i="11"/>
  <c r="W533" i="11"/>
  <c r="W517" i="11"/>
  <c r="W737" i="11"/>
  <c r="W297" i="11"/>
  <c r="W501" i="11"/>
  <c r="W721" i="11"/>
  <c r="W281" i="11"/>
  <c r="W485" i="11"/>
  <c r="W705" i="11"/>
  <c r="W265" i="11"/>
  <c r="W477" i="11"/>
  <c r="W697" i="11"/>
  <c r="W257" i="11"/>
  <c r="W461" i="11"/>
  <c r="W681" i="11"/>
  <c r="W241" i="11"/>
  <c r="W447" i="11"/>
  <c r="W227" i="11"/>
  <c r="W667" i="11"/>
  <c r="W440" i="11"/>
  <c r="W660" i="11"/>
  <c r="W880" i="11"/>
  <c r="W644" i="11"/>
  <c r="W864" i="11"/>
  <c r="W424" i="11"/>
  <c r="W408" i="11"/>
  <c r="W848" i="11"/>
  <c r="W628" i="11"/>
  <c r="W400" i="11"/>
  <c r="W840" i="11"/>
  <c r="W620" i="11"/>
  <c r="W384" i="11"/>
  <c r="W824" i="11"/>
  <c r="W604" i="11"/>
  <c r="W588" i="11"/>
  <c r="W808" i="11"/>
  <c r="W368" i="11"/>
  <c r="W572" i="11"/>
  <c r="W352" i="11"/>
  <c r="W792" i="11"/>
  <c r="W784" i="11"/>
  <c r="W564" i="11"/>
  <c r="W344" i="11"/>
  <c r="W548" i="11"/>
  <c r="W328" i="11"/>
  <c r="W768" i="11"/>
  <c r="W744" i="11"/>
  <c r="W524" i="11"/>
  <c r="W304" i="11"/>
  <c r="W228" i="11"/>
  <c r="W448" i="11"/>
  <c r="W668" i="11"/>
  <c r="W659" i="11"/>
  <c r="W879" i="11"/>
  <c r="W439" i="11"/>
  <c r="W651" i="11"/>
  <c r="W431" i="11"/>
  <c r="W871" i="11"/>
  <c r="W643" i="11"/>
  <c r="W863" i="11"/>
  <c r="W423" i="11"/>
  <c r="W635" i="11"/>
  <c r="W855" i="11"/>
  <c r="W415" i="11"/>
  <c r="W627" i="11"/>
  <c r="W847" i="11"/>
  <c r="W407" i="11"/>
  <c r="W619" i="11"/>
  <c r="W839" i="11"/>
  <c r="W399" i="11"/>
  <c r="W611" i="11"/>
  <c r="W831" i="11"/>
  <c r="W391" i="11"/>
  <c r="W603" i="11"/>
  <c r="W823" i="11"/>
  <c r="W383" i="11"/>
  <c r="W595" i="11"/>
  <c r="W815" i="11"/>
  <c r="W375" i="11"/>
  <c r="W587" i="11"/>
  <c r="W367" i="11"/>
  <c r="W807" i="11"/>
  <c r="W579" i="11"/>
  <c r="W799" i="11"/>
  <c r="W359" i="11"/>
  <c r="W571" i="11"/>
  <c r="W791" i="11"/>
  <c r="W351" i="11"/>
  <c r="W563" i="11"/>
  <c r="W783" i="11"/>
  <c r="W343" i="11"/>
  <c r="W555" i="11"/>
  <c r="W335" i="11"/>
  <c r="W775" i="11"/>
  <c r="W547" i="11"/>
  <c r="W767" i="11"/>
  <c r="W327" i="11"/>
  <c r="W539" i="11"/>
  <c r="W759" i="11"/>
  <c r="W319" i="11"/>
  <c r="W531" i="11"/>
  <c r="W751" i="11"/>
  <c r="W311" i="11"/>
  <c r="W523" i="11"/>
  <c r="W303" i="11"/>
  <c r="W743" i="11"/>
  <c r="W515" i="11"/>
  <c r="W735" i="11"/>
  <c r="W295" i="11"/>
  <c r="W507" i="11"/>
  <c r="W727" i="11"/>
  <c r="W287" i="11"/>
  <c r="W499" i="11"/>
  <c r="W719" i="11"/>
  <c r="W279" i="11"/>
  <c r="W491" i="11"/>
  <c r="W711" i="11"/>
  <c r="W271" i="11"/>
  <c r="W483" i="11"/>
  <c r="W703" i="11"/>
  <c r="W263" i="11"/>
  <c r="W475" i="11"/>
  <c r="W255" i="11"/>
  <c r="W695" i="11"/>
  <c r="W467" i="11"/>
  <c r="W687" i="11"/>
  <c r="W247" i="11"/>
  <c r="W459" i="11"/>
  <c r="W239" i="11"/>
  <c r="W679" i="11"/>
  <c r="W451" i="11"/>
  <c r="W671" i="11"/>
  <c r="W231" i="11"/>
  <c r="AH654" i="11"/>
  <c r="AH874" i="11" s="1"/>
  <c r="T30" i="11" l="1"/>
  <c r="T31" i="11"/>
  <c r="T32" i="11"/>
  <c r="T33" i="11"/>
  <c r="T34" i="11"/>
  <c r="T35" i="11"/>
  <c r="T36" i="11"/>
  <c r="T37" i="11"/>
  <c r="T38" i="11"/>
  <c r="T39" i="11"/>
  <c r="T40" i="11"/>
  <c r="T41" i="11"/>
  <c r="T42" i="11"/>
  <c r="T43" i="11"/>
  <c r="T44" i="11"/>
  <c r="T45" i="11"/>
  <c r="T46" i="11"/>
  <c r="T47" i="11"/>
  <c r="T48" i="11"/>
  <c r="T49" i="11"/>
  <c r="T50" i="11"/>
  <c r="T51" i="11"/>
  <c r="T52" i="11"/>
  <c r="T53" i="11"/>
  <c r="T54" i="11"/>
  <c r="T55" i="11"/>
  <c r="T56" i="11"/>
  <c r="T57" i="11"/>
  <c r="T58" i="11"/>
  <c r="T59" i="11"/>
  <c r="T60" i="11"/>
  <c r="T61" i="11"/>
  <c r="T62" i="11"/>
  <c r="T63" i="11"/>
  <c r="T64" i="11"/>
  <c r="T65" i="11"/>
  <c r="T66" i="11"/>
  <c r="T67" i="11"/>
  <c r="T68" i="11"/>
  <c r="T69" i="11"/>
  <c r="T70" i="11"/>
  <c r="T71" i="11"/>
  <c r="T72" i="11"/>
  <c r="T73" i="11"/>
  <c r="T74" i="11"/>
  <c r="T75" i="11"/>
  <c r="T76" i="11"/>
  <c r="T77" i="11"/>
  <c r="T78" i="11"/>
  <c r="T79" i="11"/>
  <c r="T80" i="11"/>
  <c r="T81" i="11"/>
  <c r="T82" i="11"/>
  <c r="T83" i="11"/>
  <c r="T84" i="11"/>
  <c r="T85" i="11"/>
  <c r="T86" i="11"/>
  <c r="T87" i="11"/>
  <c r="T88" i="11"/>
  <c r="T89" i="11"/>
  <c r="T90" i="11"/>
  <c r="T91" i="11"/>
  <c r="T92" i="11"/>
  <c r="T93" i="11"/>
  <c r="T94" i="11"/>
  <c r="T95" i="11"/>
  <c r="T96" i="11"/>
  <c r="T97" i="11"/>
  <c r="T98" i="11"/>
  <c r="T99" i="11"/>
  <c r="T100" i="11"/>
  <c r="T101" i="11"/>
  <c r="T102" i="11"/>
  <c r="T103" i="11"/>
  <c r="T104" i="11"/>
  <c r="T105" i="11"/>
  <c r="T106" i="11"/>
  <c r="T107" i="11"/>
  <c r="T108" i="11"/>
  <c r="T109" i="11"/>
  <c r="T110" i="11"/>
  <c r="T111" i="11"/>
  <c r="T112" i="11"/>
  <c r="T113" i="11"/>
  <c r="T114" i="11"/>
  <c r="T115" i="11"/>
  <c r="T116" i="11"/>
  <c r="T117" i="11"/>
  <c r="T118" i="11"/>
  <c r="T119" i="11"/>
  <c r="T120" i="11"/>
  <c r="T121" i="11"/>
  <c r="T122" i="11"/>
  <c r="T123" i="11"/>
  <c r="T124" i="11"/>
  <c r="T125" i="11"/>
  <c r="T126" i="11"/>
  <c r="T127" i="11"/>
  <c r="T128" i="11"/>
  <c r="T129" i="11"/>
  <c r="T130" i="11"/>
  <c r="T131" i="11"/>
  <c r="T132" i="11"/>
  <c r="T133" i="11"/>
  <c r="T134" i="11"/>
  <c r="T135" i="11"/>
  <c r="T136" i="11"/>
  <c r="T137" i="11"/>
  <c r="T138" i="11"/>
  <c r="T139" i="11"/>
  <c r="T140" i="11"/>
  <c r="T141" i="11"/>
  <c r="T142" i="11"/>
  <c r="T143" i="11"/>
  <c r="T144" i="11"/>
  <c r="T145" i="11"/>
  <c r="T146" i="11"/>
  <c r="T147" i="11"/>
  <c r="T148" i="11"/>
  <c r="T149" i="11"/>
  <c r="T150" i="11"/>
  <c r="T151" i="11"/>
  <c r="T152" i="11"/>
  <c r="T153" i="11"/>
  <c r="T154" i="11"/>
  <c r="T155" i="11"/>
  <c r="T156" i="11"/>
  <c r="T157" i="11"/>
  <c r="T158" i="11"/>
  <c r="T159" i="11"/>
  <c r="T160" i="11"/>
  <c r="T161" i="11"/>
  <c r="T162" i="11"/>
  <c r="T163" i="11"/>
  <c r="T164" i="11"/>
  <c r="T165" i="11"/>
  <c r="T166" i="11"/>
  <c r="T167" i="11"/>
  <c r="T168" i="11"/>
  <c r="T169" i="11"/>
  <c r="T170" i="11"/>
  <c r="T171" i="11"/>
  <c r="T172" i="11"/>
  <c r="T173" i="11"/>
  <c r="T174" i="11"/>
  <c r="T175" i="11"/>
  <c r="T176" i="11"/>
  <c r="T177" i="11"/>
  <c r="T178" i="11"/>
  <c r="T179" i="11"/>
  <c r="T180" i="11"/>
  <c r="T181" i="11"/>
  <c r="T182" i="11"/>
  <c r="T183" i="11"/>
  <c r="T184" i="11"/>
  <c r="T185" i="11"/>
  <c r="T186" i="11"/>
  <c r="T187" i="11"/>
  <c r="T188" i="11"/>
  <c r="T189" i="11"/>
  <c r="T190" i="11"/>
  <c r="T191" i="11"/>
  <c r="T192" i="11"/>
  <c r="T193" i="11"/>
  <c r="T194" i="11"/>
  <c r="T195" i="11"/>
  <c r="T196" i="11"/>
  <c r="T197" i="11"/>
  <c r="T198" i="11"/>
  <c r="T199" i="11"/>
  <c r="T200" i="11"/>
  <c r="T201" i="11"/>
  <c r="T202" i="11"/>
  <c r="T203" i="11"/>
  <c r="T204" i="11"/>
  <c r="T205" i="11"/>
  <c r="T206" i="11"/>
  <c r="T207" i="11"/>
  <c r="T208" i="11"/>
  <c r="T209" i="11"/>
  <c r="T210" i="11"/>
  <c r="T211" i="11"/>
  <c r="T212" i="11"/>
  <c r="T213" i="11"/>
  <c r="T214" i="11"/>
  <c r="T215" i="11"/>
  <c r="T216" i="11"/>
  <c r="T217" i="11"/>
  <c r="T218" i="11"/>
  <c r="T219" i="11"/>
  <c r="T220" i="11"/>
  <c r="T221" i="11"/>
  <c r="T222" i="11"/>
  <c r="T223" i="11"/>
  <c r="T224" i="11"/>
  <c r="T225" i="11"/>
  <c r="T226" i="11"/>
  <c r="T9" i="11"/>
  <c r="T10" i="11"/>
  <c r="T11" i="11"/>
  <c r="T12" i="11"/>
  <c r="T13" i="11"/>
  <c r="T14" i="11"/>
  <c r="T15" i="11"/>
  <c r="T16" i="11"/>
  <c r="T17" i="11"/>
  <c r="T18" i="11"/>
  <c r="T19" i="11"/>
  <c r="T20" i="11"/>
  <c r="T21" i="11"/>
  <c r="T23" i="11"/>
  <c r="T24" i="11"/>
  <c r="T25" i="11"/>
  <c r="T26" i="11"/>
  <c r="T27" i="11"/>
  <c r="T28" i="11"/>
  <c r="T29" i="11"/>
  <c r="T8"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179" i="11"/>
  <c r="C180" i="11"/>
  <c r="C181" i="11"/>
  <c r="C182" i="11"/>
  <c r="C183" i="11"/>
  <c r="C184" i="11"/>
  <c r="C185" i="11"/>
  <c r="C186" i="11"/>
  <c r="C187" i="11"/>
  <c r="C188" i="11"/>
  <c r="C189" i="11"/>
  <c r="C190" i="11"/>
  <c r="C191" i="11"/>
  <c r="C192" i="11"/>
  <c r="C193" i="11"/>
  <c r="C194" i="11"/>
  <c r="C195" i="11"/>
  <c r="C196" i="11"/>
  <c r="C197" i="11"/>
  <c r="C198" i="11"/>
  <c r="C199" i="11"/>
  <c r="C200" i="11"/>
  <c r="C162" i="11"/>
  <c r="C163" i="11"/>
  <c r="C164" i="11"/>
  <c r="C165" i="11"/>
  <c r="C166" i="11"/>
  <c r="C167" i="11"/>
  <c r="C168" i="11"/>
  <c r="C169" i="11"/>
  <c r="C170" i="11"/>
  <c r="C171" i="11"/>
  <c r="C172" i="11"/>
  <c r="C173" i="11"/>
  <c r="C174" i="11"/>
  <c r="C175" i="11"/>
  <c r="C176" i="11"/>
  <c r="C177" i="11"/>
  <c r="C178"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82" i="11"/>
  <c r="C83" i="11"/>
  <c r="C84" i="11"/>
  <c r="C85" i="11"/>
  <c r="C86" i="11"/>
  <c r="C87" i="11"/>
  <c r="C88" i="11"/>
  <c r="C89" i="11"/>
  <c r="C90" i="11"/>
  <c r="C91" i="11"/>
  <c r="C92" i="11"/>
  <c r="C71" i="11"/>
  <c r="C72" i="11"/>
  <c r="C73" i="11"/>
  <c r="C74" i="11"/>
  <c r="C75" i="11"/>
  <c r="C76" i="11"/>
  <c r="C77" i="11"/>
  <c r="C78" i="11"/>
  <c r="C79" i="11"/>
  <c r="C80" i="11"/>
  <c r="C81" i="11"/>
  <c r="C59" i="11"/>
  <c r="C60" i="11"/>
  <c r="C61" i="11"/>
  <c r="C62" i="11"/>
  <c r="C63" i="11"/>
  <c r="C64" i="11"/>
  <c r="C65" i="11"/>
  <c r="C66" i="11"/>
  <c r="C67" i="11"/>
  <c r="C68" i="11"/>
  <c r="C69" i="11"/>
  <c r="C70" i="11"/>
  <c r="C45" i="11"/>
  <c r="C46" i="11"/>
  <c r="C47" i="11"/>
  <c r="C48" i="11"/>
  <c r="C49" i="11"/>
  <c r="C50" i="11"/>
  <c r="C51" i="11"/>
  <c r="C52" i="11"/>
  <c r="C53" i="11"/>
  <c r="C54" i="11"/>
  <c r="C55" i="11"/>
  <c r="C56" i="11"/>
  <c r="C57" i="11"/>
  <c r="C58" i="11"/>
  <c r="C33" i="11"/>
  <c r="C34" i="11"/>
  <c r="C35" i="11"/>
  <c r="C36" i="11"/>
  <c r="C37" i="11"/>
  <c r="C38" i="11"/>
  <c r="C39" i="11"/>
  <c r="C40" i="11"/>
  <c r="C41" i="11"/>
  <c r="C42" i="11"/>
  <c r="C43" i="11"/>
  <c r="C44" i="11"/>
  <c r="C9" i="11"/>
  <c r="C10" i="11"/>
  <c r="C11" i="11"/>
  <c r="C12" i="11"/>
  <c r="C13" i="11"/>
  <c r="C14" i="11"/>
  <c r="C15" i="11"/>
  <c r="C16" i="11"/>
  <c r="C17" i="11"/>
  <c r="C18" i="11"/>
  <c r="C19" i="11"/>
  <c r="C20" i="11"/>
  <c r="C21" i="11"/>
  <c r="C22" i="11"/>
  <c r="C23" i="11"/>
  <c r="C24" i="11"/>
  <c r="C25" i="11"/>
  <c r="C26" i="11"/>
  <c r="C27" i="11"/>
  <c r="C28" i="11"/>
  <c r="C29" i="11"/>
  <c r="C30" i="11"/>
  <c r="C31" i="11"/>
  <c r="C32" i="11"/>
  <c r="C8" i="11"/>
  <c r="T687" i="11" l="1"/>
  <c r="T247" i="11"/>
  <c r="T467" i="11"/>
  <c r="T678" i="11"/>
  <c r="T458" i="11"/>
  <c r="T238" i="11"/>
  <c r="T670" i="11"/>
  <c r="T450" i="11"/>
  <c r="T230" i="11"/>
  <c r="T661" i="11"/>
  <c r="T881" i="11"/>
  <c r="T441" i="11"/>
  <c r="T653" i="11"/>
  <c r="T873" i="11"/>
  <c r="T433" i="11"/>
  <c r="T645" i="11"/>
  <c r="T865" i="11"/>
  <c r="T425" i="11"/>
  <c r="T637" i="11"/>
  <c r="T857" i="11"/>
  <c r="T417" i="11"/>
  <c r="T849" i="11"/>
  <c r="T629" i="11"/>
  <c r="T409" i="11"/>
  <c r="T621" i="11"/>
  <c r="T841" i="11"/>
  <c r="T401" i="11"/>
  <c r="T613" i="11"/>
  <c r="T393" i="11"/>
  <c r="T833" i="11"/>
  <c r="T605" i="11"/>
  <c r="T385" i="11"/>
  <c r="T825" i="11"/>
  <c r="T597" i="11"/>
  <c r="T817" i="11"/>
  <c r="T377" i="11"/>
  <c r="T589" i="11"/>
  <c r="T809" i="11"/>
  <c r="T369" i="11"/>
  <c r="T581" i="11"/>
  <c r="T361" i="11"/>
  <c r="T801" i="11"/>
  <c r="T573" i="11"/>
  <c r="T793" i="11"/>
  <c r="T353" i="11"/>
  <c r="T785" i="11"/>
  <c r="T565" i="11"/>
  <c r="T345" i="11"/>
  <c r="T557" i="11"/>
  <c r="T777" i="11"/>
  <c r="T337" i="11"/>
  <c r="T549" i="11"/>
  <c r="T769" i="11"/>
  <c r="T329" i="11"/>
  <c r="T541" i="11"/>
  <c r="T761" i="11"/>
  <c r="T321" i="11"/>
  <c r="T533" i="11"/>
  <c r="T753" i="11"/>
  <c r="T313" i="11"/>
  <c r="T525" i="11"/>
  <c r="T745" i="11"/>
  <c r="T305" i="11"/>
  <c r="T517" i="11"/>
  <c r="T297" i="11"/>
  <c r="T737" i="11"/>
  <c r="T509" i="11"/>
  <c r="T729" i="11"/>
  <c r="T289" i="11"/>
  <c r="T721" i="11"/>
  <c r="T501" i="11"/>
  <c r="T281" i="11"/>
  <c r="T493" i="11"/>
  <c r="T713" i="11"/>
  <c r="T273" i="11"/>
  <c r="T485" i="11"/>
  <c r="T705" i="11"/>
  <c r="T265" i="11"/>
  <c r="T477" i="11"/>
  <c r="T697" i="11"/>
  <c r="T257" i="11"/>
  <c r="T469" i="11"/>
  <c r="T689" i="11"/>
  <c r="T249" i="11"/>
  <c r="T686" i="11"/>
  <c r="T466" i="11"/>
  <c r="T246" i="11"/>
  <c r="T237" i="11"/>
  <c r="T677" i="11"/>
  <c r="T457" i="11"/>
  <c r="T669" i="11"/>
  <c r="T229" i="11"/>
  <c r="T449" i="11"/>
  <c r="T880" i="11"/>
  <c r="T660" i="11"/>
  <c r="T440" i="11"/>
  <c r="T872" i="11"/>
  <c r="T652" i="11"/>
  <c r="T432" i="11"/>
  <c r="T864" i="11"/>
  <c r="T644" i="11"/>
  <c r="T424" i="11"/>
  <c r="T856" i="11"/>
  <c r="T636" i="11"/>
  <c r="T416" i="11"/>
  <c r="T848" i="11"/>
  <c r="T628" i="11"/>
  <c r="T408" i="11"/>
  <c r="T840" i="11"/>
  <c r="T620" i="11"/>
  <c r="T400" i="11"/>
  <c r="T832" i="11"/>
  <c r="T612" i="11"/>
  <c r="T392" i="11"/>
  <c r="T824" i="11"/>
  <c r="T604" i="11"/>
  <c r="T384" i="11"/>
  <c r="T816" i="11"/>
  <c r="T596" i="11"/>
  <c r="T376" i="11"/>
  <c r="T808" i="11"/>
  <c r="T588" i="11"/>
  <c r="T368" i="11"/>
  <c r="T800" i="11"/>
  <c r="T580" i="11"/>
  <c r="T360" i="11"/>
  <c r="T792" i="11"/>
  <c r="T572" i="11"/>
  <c r="T352" i="11"/>
  <c r="T784" i="11"/>
  <c r="T564" i="11"/>
  <c r="T344" i="11"/>
  <c r="T776" i="11"/>
  <c r="T556" i="11"/>
  <c r="T336" i="11"/>
  <c r="T768" i="11"/>
  <c r="T328" i="11"/>
  <c r="T548" i="11"/>
  <c r="T760" i="11"/>
  <c r="T320" i="11"/>
  <c r="T540" i="11"/>
  <c r="T752" i="11"/>
  <c r="T312" i="11"/>
  <c r="T532" i="11"/>
  <c r="T744" i="11"/>
  <c r="T304" i="11"/>
  <c r="T524" i="11"/>
  <c r="T736" i="11"/>
  <c r="T516" i="11"/>
  <c r="T296" i="11"/>
  <c r="T728" i="11"/>
  <c r="T508" i="11"/>
  <c r="T288" i="11"/>
  <c r="T720" i="11"/>
  <c r="T500" i="11"/>
  <c r="T280" i="11"/>
  <c r="T712" i="11"/>
  <c r="T272" i="11"/>
  <c r="T492" i="11"/>
  <c r="T704" i="11"/>
  <c r="T264" i="11"/>
  <c r="T484" i="11"/>
  <c r="T696" i="11"/>
  <c r="T476" i="11"/>
  <c r="T256" i="11"/>
  <c r="T245" i="11"/>
  <c r="T465" i="11"/>
  <c r="T685" i="11"/>
  <c r="T236" i="11"/>
  <c r="T456" i="11"/>
  <c r="T676" i="11"/>
  <c r="T228" i="11"/>
  <c r="T448" i="11"/>
  <c r="T668" i="11"/>
  <c r="T879" i="11"/>
  <c r="T659" i="11"/>
  <c r="T439" i="11"/>
  <c r="T871" i="11"/>
  <c r="T651" i="11"/>
  <c r="T431" i="11"/>
  <c r="T863" i="11"/>
  <c r="T643" i="11"/>
  <c r="T423" i="11"/>
  <c r="T855" i="11"/>
  <c r="T635" i="11"/>
  <c r="T415" i="11"/>
  <c r="T847" i="11"/>
  <c r="T627" i="11"/>
  <c r="T407" i="11"/>
  <c r="T839" i="11"/>
  <c r="T399" i="11"/>
  <c r="T619" i="11"/>
  <c r="T831" i="11"/>
  <c r="T611" i="11"/>
  <c r="T391" i="11"/>
  <c r="T603" i="11"/>
  <c r="T383" i="11"/>
  <c r="T823" i="11"/>
  <c r="T595" i="11"/>
  <c r="T375" i="11"/>
  <c r="T815" i="11"/>
  <c r="T807" i="11"/>
  <c r="T587" i="11"/>
  <c r="T367" i="11"/>
  <c r="T799" i="11"/>
  <c r="T579" i="11"/>
  <c r="T359" i="11"/>
  <c r="T791" i="11"/>
  <c r="T351" i="11"/>
  <c r="T571" i="11"/>
  <c r="T783" i="11"/>
  <c r="T343" i="11"/>
  <c r="T563" i="11"/>
  <c r="T775" i="11"/>
  <c r="T555" i="11"/>
  <c r="T335" i="11"/>
  <c r="T767" i="11"/>
  <c r="T327" i="11"/>
  <c r="T547" i="11"/>
  <c r="T319" i="11"/>
  <c r="T759" i="11"/>
  <c r="T539" i="11"/>
  <c r="T311" i="11"/>
  <c r="T531" i="11"/>
  <c r="T751" i="11"/>
  <c r="T743" i="11"/>
  <c r="T523" i="11"/>
  <c r="T303" i="11"/>
  <c r="T515" i="11"/>
  <c r="T735" i="11"/>
  <c r="T295" i="11"/>
  <c r="T727" i="11"/>
  <c r="T287" i="11"/>
  <c r="T507" i="11"/>
  <c r="T279" i="11"/>
  <c r="T719" i="11"/>
  <c r="T499" i="11"/>
  <c r="T711" i="11"/>
  <c r="T491" i="11"/>
  <c r="T271" i="11"/>
  <c r="T703" i="11"/>
  <c r="T483" i="11"/>
  <c r="T263" i="11"/>
  <c r="T695" i="11"/>
  <c r="T255" i="11"/>
  <c r="T475" i="11"/>
  <c r="T684" i="11"/>
  <c r="T464" i="11"/>
  <c r="T244" i="11"/>
  <c r="T235" i="11"/>
  <c r="T455" i="11"/>
  <c r="T675" i="11"/>
  <c r="T886" i="11"/>
  <c r="T666" i="11"/>
  <c r="T446" i="11"/>
  <c r="T878" i="11"/>
  <c r="T658" i="11"/>
  <c r="T438" i="11"/>
  <c r="T870" i="11"/>
  <c r="T650" i="11"/>
  <c r="T430" i="11"/>
  <c r="T862" i="11"/>
  <c r="T642" i="11"/>
  <c r="T422" i="11"/>
  <c r="T854" i="11"/>
  <c r="T634" i="11"/>
  <c r="T414" i="11"/>
  <c r="T846" i="11"/>
  <c r="T626" i="11"/>
  <c r="T406" i="11"/>
  <c r="T618" i="11"/>
  <c r="T838" i="11"/>
  <c r="T398" i="11"/>
  <c r="T830" i="11"/>
  <c r="T610" i="11"/>
  <c r="T390" i="11"/>
  <c r="T822" i="11"/>
  <c r="T602" i="11"/>
  <c r="T382" i="11"/>
  <c r="T594" i="11"/>
  <c r="T374" i="11"/>
  <c r="T814" i="11"/>
  <c r="T806" i="11"/>
  <c r="T586" i="11"/>
  <c r="T366" i="11"/>
  <c r="T798" i="11"/>
  <c r="T578" i="11"/>
  <c r="T358" i="11"/>
  <c r="T790" i="11"/>
  <c r="T350" i="11"/>
  <c r="T570" i="11"/>
  <c r="T782" i="11"/>
  <c r="T342" i="11"/>
  <c r="T562" i="11"/>
  <c r="T774" i="11"/>
  <c r="T334" i="11"/>
  <c r="T554" i="11"/>
  <c r="T766" i="11"/>
  <c r="T546" i="11"/>
  <c r="T326" i="11"/>
  <c r="T758" i="11"/>
  <c r="T538" i="11"/>
  <c r="T318" i="11"/>
  <c r="T530" i="11"/>
  <c r="T310" i="11"/>
  <c r="T750" i="11"/>
  <c r="T522" i="11"/>
  <c r="T302" i="11"/>
  <c r="T742" i="11"/>
  <c r="T734" i="11"/>
  <c r="T514" i="11"/>
  <c r="T294" i="11"/>
  <c r="T726" i="11"/>
  <c r="T286" i="11"/>
  <c r="T506" i="11"/>
  <c r="T718" i="11"/>
  <c r="T498" i="11"/>
  <c r="T278" i="11"/>
  <c r="T490" i="11"/>
  <c r="T710" i="11"/>
  <c r="T270" i="11"/>
  <c r="T702" i="11"/>
  <c r="T262" i="11"/>
  <c r="T482" i="11"/>
  <c r="T694" i="11"/>
  <c r="T474" i="11"/>
  <c r="T254" i="11"/>
  <c r="T674" i="11"/>
  <c r="T454" i="11"/>
  <c r="T234" i="11"/>
  <c r="T437" i="11"/>
  <c r="T877" i="11"/>
  <c r="T657" i="11"/>
  <c r="T421" i="11"/>
  <c r="T641" i="11"/>
  <c r="T861" i="11"/>
  <c r="T405" i="11"/>
  <c r="T625" i="11"/>
  <c r="T845" i="11"/>
  <c r="T389" i="11"/>
  <c r="T609" i="11"/>
  <c r="T829" i="11"/>
  <c r="T373" i="11"/>
  <c r="T813" i="11"/>
  <c r="T593" i="11"/>
  <c r="T357" i="11"/>
  <c r="T797" i="11"/>
  <c r="T577" i="11"/>
  <c r="T341" i="11"/>
  <c r="T561" i="11"/>
  <c r="T781" i="11"/>
  <c r="T325" i="11"/>
  <c r="T545" i="11"/>
  <c r="T765" i="11"/>
  <c r="T309" i="11"/>
  <c r="T749" i="11"/>
  <c r="T529" i="11"/>
  <c r="T293" i="11"/>
  <c r="T513" i="11"/>
  <c r="T733" i="11"/>
  <c r="T277" i="11"/>
  <c r="T497" i="11"/>
  <c r="T717" i="11"/>
  <c r="T693" i="11"/>
  <c r="T253" i="11"/>
  <c r="T473" i="11"/>
  <c r="T673" i="11"/>
  <c r="T453" i="11"/>
  <c r="T233" i="11"/>
  <c r="T876" i="11"/>
  <c r="T656" i="11"/>
  <c r="T436" i="11"/>
  <c r="T640" i="11"/>
  <c r="T420" i="11"/>
  <c r="T860" i="11"/>
  <c r="T844" i="11"/>
  <c r="T624" i="11"/>
  <c r="T404" i="11"/>
  <c r="T820" i="11"/>
  <c r="T600" i="11"/>
  <c r="T380" i="11"/>
  <c r="T804" i="11"/>
  <c r="T364" i="11"/>
  <c r="T584" i="11"/>
  <c r="T568" i="11"/>
  <c r="T788" i="11"/>
  <c r="T348" i="11"/>
  <c r="T552" i="11"/>
  <c r="T332" i="11"/>
  <c r="T772" i="11"/>
  <c r="T536" i="11"/>
  <c r="T316" i="11"/>
  <c r="T756" i="11"/>
  <c r="T740" i="11"/>
  <c r="T300" i="11"/>
  <c r="T520" i="11"/>
  <c r="T504" i="11"/>
  <c r="T724" i="11"/>
  <c r="T284" i="11"/>
  <c r="T488" i="11"/>
  <c r="T708" i="11"/>
  <c r="T268" i="11"/>
  <c r="T260" i="11"/>
  <c r="T480" i="11"/>
  <c r="T700" i="11"/>
  <c r="T447" i="11"/>
  <c r="T227" i="11"/>
  <c r="T667" i="11"/>
  <c r="T680" i="11"/>
  <c r="T240" i="11"/>
  <c r="T460" i="11"/>
  <c r="T672" i="11"/>
  <c r="T452" i="11"/>
  <c r="T232" i="11"/>
  <c r="T443" i="11"/>
  <c r="T883" i="11"/>
  <c r="T663" i="11"/>
  <c r="T875" i="11"/>
  <c r="T435" i="11"/>
  <c r="T655" i="11"/>
  <c r="T867" i="11"/>
  <c r="T647" i="11"/>
  <c r="T427" i="11"/>
  <c r="T859" i="11"/>
  <c r="T419" i="11"/>
  <c r="T639" i="11"/>
  <c r="T851" i="11"/>
  <c r="T631" i="11"/>
  <c r="T411" i="11"/>
  <c r="T843" i="11"/>
  <c r="T623" i="11"/>
  <c r="T403" i="11"/>
  <c r="T835" i="11"/>
  <c r="T395" i="11"/>
  <c r="T615" i="11"/>
  <c r="T827" i="11"/>
  <c r="T607" i="11"/>
  <c r="T387" i="11"/>
  <c r="T819" i="11"/>
  <c r="T599" i="11"/>
  <c r="T379" i="11"/>
  <c r="T811" i="11"/>
  <c r="T591" i="11"/>
  <c r="T371" i="11"/>
  <c r="T803" i="11"/>
  <c r="T583" i="11"/>
  <c r="T363" i="11"/>
  <c r="T795" i="11"/>
  <c r="T355" i="11"/>
  <c r="T575" i="11"/>
  <c r="T567" i="11"/>
  <c r="T347" i="11"/>
  <c r="T787" i="11"/>
  <c r="T779" i="11"/>
  <c r="T339" i="11"/>
  <c r="T559" i="11"/>
  <c r="T771" i="11"/>
  <c r="T331" i="11"/>
  <c r="T551" i="11"/>
  <c r="T763" i="11"/>
  <c r="T323" i="11"/>
  <c r="T543" i="11"/>
  <c r="T535" i="11"/>
  <c r="T755" i="11"/>
  <c r="T315" i="11"/>
  <c r="T747" i="11"/>
  <c r="T527" i="11"/>
  <c r="T307" i="11"/>
  <c r="T739" i="11"/>
  <c r="T519" i="11"/>
  <c r="T299" i="11"/>
  <c r="T731" i="11"/>
  <c r="T291" i="11"/>
  <c r="T511" i="11"/>
  <c r="T503" i="11"/>
  <c r="T283" i="11"/>
  <c r="T723" i="11"/>
  <c r="T275" i="11"/>
  <c r="T495" i="11"/>
  <c r="T715" i="11"/>
  <c r="T707" i="11"/>
  <c r="T267" i="11"/>
  <c r="T487" i="11"/>
  <c r="T479" i="11"/>
  <c r="T699" i="11"/>
  <c r="T259" i="11"/>
  <c r="T471" i="11"/>
  <c r="T691" i="11"/>
  <c r="T251" i="11"/>
  <c r="T683" i="11"/>
  <c r="T463" i="11"/>
  <c r="T243" i="11"/>
  <c r="T885" i="11"/>
  <c r="T445" i="11"/>
  <c r="T665" i="11"/>
  <c r="T429" i="11"/>
  <c r="T649" i="11"/>
  <c r="T869" i="11"/>
  <c r="T413" i="11"/>
  <c r="T853" i="11"/>
  <c r="T633" i="11"/>
  <c r="T397" i="11"/>
  <c r="T617" i="11"/>
  <c r="T837" i="11"/>
  <c r="T821" i="11"/>
  <c r="T381" i="11"/>
  <c r="T601" i="11"/>
  <c r="T365" i="11"/>
  <c r="T805" i="11"/>
  <c r="T585" i="11"/>
  <c r="T349" i="11"/>
  <c r="T789" i="11"/>
  <c r="T569" i="11"/>
  <c r="T333" i="11"/>
  <c r="T553" i="11"/>
  <c r="T773" i="11"/>
  <c r="T757" i="11"/>
  <c r="T317" i="11"/>
  <c r="T537" i="11"/>
  <c r="T301" i="11"/>
  <c r="T521" i="11"/>
  <c r="T741" i="11"/>
  <c r="T285" i="11"/>
  <c r="T725" i="11"/>
  <c r="T505" i="11"/>
  <c r="T269" i="11"/>
  <c r="T489" i="11"/>
  <c r="T709" i="11"/>
  <c r="T261" i="11"/>
  <c r="T481" i="11"/>
  <c r="T701" i="11"/>
  <c r="T462" i="11"/>
  <c r="T682" i="11"/>
  <c r="T242" i="11"/>
  <c r="T884" i="11"/>
  <c r="T664" i="11"/>
  <c r="T444" i="11"/>
  <c r="T868" i="11"/>
  <c r="T428" i="11"/>
  <c r="T648" i="11"/>
  <c r="T632" i="11"/>
  <c r="T412" i="11"/>
  <c r="T852" i="11"/>
  <c r="T836" i="11"/>
  <c r="T616" i="11"/>
  <c r="T396" i="11"/>
  <c r="T828" i="11"/>
  <c r="T388" i="11"/>
  <c r="T608" i="11"/>
  <c r="T812" i="11"/>
  <c r="T592" i="11"/>
  <c r="T372" i="11"/>
  <c r="T576" i="11"/>
  <c r="T356" i="11"/>
  <c r="T796" i="11"/>
  <c r="T780" i="11"/>
  <c r="T560" i="11"/>
  <c r="T340" i="11"/>
  <c r="T764" i="11"/>
  <c r="T544" i="11"/>
  <c r="T324" i="11"/>
  <c r="T748" i="11"/>
  <c r="T528" i="11"/>
  <c r="T308" i="11"/>
  <c r="T732" i="11"/>
  <c r="T292" i="11"/>
  <c r="T512" i="11"/>
  <c r="T716" i="11"/>
  <c r="T496" i="11"/>
  <c r="T276" i="11"/>
  <c r="T472" i="11"/>
  <c r="T692" i="11"/>
  <c r="T252" i="11"/>
  <c r="T688" i="11"/>
  <c r="T468" i="11"/>
  <c r="T248" i="11"/>
  <c r="T679" i="11"/>
  <c r="T459" i="11"/>
  <c r="T239" i="11"/>
  <c r="T671" i="11"/>
  <c r="T451" i="11"/>
  <c r="T231" i="11"/>
  <c r="T442" i="11"/>
  <c r="T882" i="11"/>
  <c r="T662" i="11"/>
  <c r="T654" i="11"/>
  <c r="T874" i="11"/>
  <c r="T434" i="11"/>
  <c r="T646" i="11"/>
  <c r="T866" i="11"/>
  <c r="T426" i="11"/>
  <c r="T858" i="11"/>
  <c r="T418" i="11"/>
  <c r="T638" i="11"/>
  <c r="T850" i="11"/>
  <c r="T410" i="11"/>
  <c r="T630" i="11"/>
  <c r="T842" i="11"/>
  <c r="T622" i="11"/>
  <c r="T402" i="11"/>
  <c r="T834" i="11"/>
  <c r="T614" i="11"/>
  <c r="T394" i="11"/>
  <c r="T826" i="11"/>
  <c r="T606" i="11"/>
  <c r="T386" i="11"/>
  <c r="T818" i="11"/>
  <c r="T598" i="11"/>
  <c r="T378" i="11"/>
  <c r="T370" i="11"/>
  <c r="T810" i="11"/>
  <c r="T590" i="11"/>
  <c r="T582" i="11"/>
  <c r="T362" i="11"/>
  <c r="T802" i="11"/>
  <c r="T794" i="11"/>
  <c r="T574" i="11"/>
  <c r="T354" i="11"/>
  <c r="T566" i="11"/>
  <c r="T786" i="11"/>
  <c r="T346" i="11"/>
  <c r="T558" i="11"/>
  <c r="T778" i="11"/>
  <c r="T338" i="11"/>
  <c r="T550" i="11"/>
  <c r="T770" i="11"/>
  <c r="T330" i="11"/>
  <c r="T542" i="11"/>
  <c r="T762" i="11"/>
  <c r="T322" i="11"/>
  <c r="T534" i="11"/>
  <c r="T754" i="11"/>
  <c r="T314" i="11"/>
  <c r="T526" i="11"/>
  <c r="T746" i="11"/>
  <c r="T306" i="11"/>
  <c r="T518" i="11"/>
  <c r="T738" i="11"/>
  <c r="T298" i="11"/>
  <c r="T730" i="11"/>
  <c r="T510" i="11"/>
  <c r="T290" i="11"/>
  <c r="T722" i="11"/>
  <c r="T502" i="11"/>
  <c r="T282" i="11"/>
  <c r="T494" i="11"/>
  <c r="T274" i="11"/>
  <c r="T714" i="11"/>
  <c r="T486" i="11"/>
  <c r="T706" i="11"/>
  <c r="T266" i="11"/>
  <c r="T478" i="11"/>
  <c r="T698" i="11"/>
  <c r="T258" i="11"/>
  <c r="T470" i="11"/>
  <c r="T690" i="11"/>
  <c r="T250" i="11"/>
  <c r="C249" i="11"/>
  <c r="C689" i="11" s="1"/>
  <c r="C469" i="11"/>
  <c r="C481" i="11"/>
  <c r="C261" i="11"/>
  <c r="C701" i="11" s="1"/>
  <c r="C271" i="11"/>
  <c r="C711" i="11" s="1"/>
  <c r="C491" i="11"/>
  <c r="C517" i="11"/>
  <c r="C297" i="11"/>
  <c r="C737" i="11" s="1"/>
  <c r="C552" i="11"/>
  <c r="C332" i="11"/>
  <c r="C772" i="11" s="1"/>
  <c r="C597" i="11"/>
  <c r="C377" i="11"/>
  <c r="C817" i="11" s="1"/>
  <c r="C581" i="11"/>
  <c r="C361" i="11"/>
  <c r="C801" i="11" s="1"/>
  <c r="C618" i="11"/>
  <c r="C398" i="11"/>
  <c r="C838" i="11" s="1"/>
  <c r="C413" i="11"/>
  <c r="C853" i="11" s="1"/>
  <c r="C633" i="11"/>
  <c r="C437" i="11"/>
  <c r="C877" i="11" s="1"/>
  <c r="C657" i="11"/>
  <c r="B220" i="11"/>
  <c r="D660" i="11"/>
  <c r="D440" i="11"/>
  <c r="D880" i="11" s="1"/>
  <c r="B196" i="11"/>
  <c r="D636" i="11"/>
  <c r="D416" i="11"/>
  <c r="D856" i="11" s="1"/>
  <c r="B172" i="11"/>
  <c r="D612" i="11"/>
  <c r="D392" i="11"/>
  <c r="D832" i="11" s="1"/>
  <c r="B148" i="11"/>
  <c r="D588" i="11"/>
  <c r="D368" i="11"/>
  <c r="D808" i="11" s="1"/>
  <c r="B124" i="11"/>
  <c r="D564" i="11"/>
  <c r="D344" i="11"/>
  <c r="D784" i="11" s="1"/>
  <c r="B92" i="11"/>
  <c r="D532" i="11"/>
  <c r="D312" i="11"/>
  <c r="D752" i="11" s="1"/>
  <c r="B69" i="11"/>
  <c r="D508" i="11"/>
  <c r="D288" i="11"/>
  <c r="D728" i="11" s="1"/>
  <c r="B53" i="11"/>
  <c r="D492" i="11"/>
  <c r="D272" i="11"/>
  <c r="D712" i="11" s="1"/>
  <c r="B29" i="11"/>
  <c r="D468" i="11"/>
  <c r="D248" i="11"/>
  <c r="D688" i="11" s="1"/>
  <c r="C248" i="11"/>
  <c r="C688" i="11" s="1"/>
  <c r="C468" i="11"/>
  <c r="C240" i="11"/>
  <c r="C680" i="11" s="1"/>
  <c r="C460" i="11"/>
  <c r="C480" i="11"/>
  <c r="C260" i="11"/>
  <c r="C700" i="11" s="1"/>
  <c r="C490" i="11"/>
  <c r="C270" i="11"/>
  <c r="C710" i="11" s="1"/>
  <c r="C280" i="11"/>
  <c r="C720" i="11" s="1"/>
  <c r="C500" i="11"/>
  <c r="C311" i="11"/>
  <c r="C751" i="11" s="1"/>
  <c r="C531" i="11"/>
  <c r="C376" i="11"/>
  <c r="C816" i="11" s="1"/>
  <c r="C596" i="11"/>
  <c r="C624" i="11"/>
  <c r="C404" i="11"/>
  <c r="C844" i="11" s="1"/>
  <c r="C656" i="11"/>
  <c r="C436" i="11"/>
  <c r="C876" i="11" s="1"/>
  <c r="B219" i="11"/>
  <c r="D439" i="11"/>
  <c r="D879" i="11" s="1"/>
  <c r="D659" i="11"/>
  <c r="B195" i="11"/>
  <c r="D415" i="11"/>
  <c r="D855" i="11" s="1"/>
  <c r="D635" i="11"/>
  <c r="B187" i="11"/>
  <c r="D407" i="11"/>
  <c r="D847" i="11" s="1"/>
  <c r="D627" i="11"/>
  <c r="B163" i="11"/>
  <c r="D383" i="11"/>
  <c r="D823" i="11" s="1"/>
  <c r="D603" i="11"/>
  <c r="B139" i="11"/>
  <c r="D359" i="11"/>
  <c r="D799" i="11" s="1"/>
  <c r="D579" i="11"/>
  <c r="B115" i="11"/>
  <c r="D335" i="11"/>
  <c r="D775" i="11" s="1"/>
  <c r="D555" i="11"/>
  <c r="B91" i="11"/>
  <c r="D311" i="11"/>
  <c r="D751" i="11" s="1"/>
  <c r="D531" i="11"/>
  <c r="B68" i="11"/>
  <c r="D287" i="11"/>
  <c r="D727" i="11" s="1"/>
  <c r="D507" i="11"/>
  <c r="B52" i="11"/>
  <c r="D271" i="11"/>
  <c r="D711" i="11" s="1"/>
  <c r="D491" i="11"/>
  <c r="AB28" i="11"/>
  <c r="D247" i="11"/>
  <c r="D687" i="11" s="1"/>
  <c r="D467" i="11"/>
  <c r="D231" i="11"/>
  <c r="D671" i="11" s="1"/>
  <c r="D451" i="11"/>
  <c r="C471" i="11"/>
  <c r="C251" i="11"/>
  <c r="C691" i="11" s="1"/>
  <c r="C463" i="11"/>
  <c r="C243" i="11"/>
  <c r="C683" i="11" s="1"/>
  <c r="C455" i="11"/>
  <c r="C235" i="11"/>
  <c r="C675" i="11" s="1"/>
  <c r="C263" i="11"/>
  <c r="C703" i="11" s="1"/>
  <c r="C483" i="11"/>
  <c r="C255" i="11"/>
  <c r="C695" i="11" s="1"/>
  <c r="C475" i="11"/>
  <c r="C493" i="11"/>
  <c r="C273" i="11"/>
  <c r="C713" i="11" s="1"/>
  <c r="C265" i="11"/>
  <c r="C705" i="11" s="1"/>
  <c r="C485" i="11"/>
  <c r="C503" i="11"/>
  <c r="C283" i="11"/>
  <c r="C723" i="11" s="1"/>
  <c r="C519" i="11"/>
  <c r="C299" i="11"/>
  <c r="C739" i="11" s="1"/>
  <c r="C511" i="11"/>
  <c r="C291" i="11"/>
  <c r="C731" i="11" s="1"/>
  <c r="C306" i="11"/>
  <c r="C746" i="11" s="1"/>
  <c r="C526" i="11"/>
  <c r="C554" i="11"/>
  <c r="C334" i="11"/>
  <c r="C774" i="11" s="1"/>
  <c r="C546" i="11"/>
  <c r="C326" i="11"/>
  <c r="C766" i="11" s="1"/>
  <c r="C538" i="11"/>
  <c r="C318" i="11"/>
  <c r="C758" i="11" s="1"/>
  <c r="C599" i="11"/>
  <c r="C379" i="11"/>
  <c r="C819" i="11" s="1"/>
  <c r="C591" i="11"/>
  <c r="C371" i="11"/>
  <c r="C811" i="11" s="1"/>
  <c r="C583" i="11"/>
  <c r="C363" i="11"/>
  <c r="C803" i="11" s="1"/>
  <c r="C575" i="11"/>
  <c r="C355" i="11"/>
  <c r="C795" i="11" s="1"/>
  <c r="C567" i="11"/>
  <c r="C347" i="11"/>
  <c r="C787" i="11" s="1"/>
  <c r="C559" i="11"/>
  <c r="C339" i="11"/>
  <c r="C779" i="11" s="1"/>
  <c r="C392" i="11"/>
  <c r="C832" i="11" s="1"/>
  <c r="C612" i="11"/>
  <c r="C384" i="11"/>
  <c r="C824" i="11" s="1"/>
  <c r="C604" i="11"/>
  <c r="C415" i="11"/>
  <c r="C855" i="11" s="1"/>
  <c r="C635" i="11"/>
  <c r="C407" i="11"/>
  <c r="C847" i="11" s="1"/>
  <c r="C627" i="11"/>
  <c r="C399" i="11"/>
  <c r="C839" i="11" s="1"/>
  <c r="C619" i="11"/>
  <c r="C439" i="11"/>
  <c r="C879" i="11" s="1"/>
  <c r="C659" i="11"/>
  <c r="C431" i="11"/>
  <c r="C871" i="11" s="1"/>
  <c r="C651" i="11"/>
  <c r="C423" i="11"/>
  <c r="C863" i="11" s="1"/>
  <c r="C643" i="11"/>
  <c r="B222" i="11"/>
  <c r="D442" i="11"/>
  <c r="D882" i="11" s="1"/>
  <c r="D662" i="11"/>
  <c r="B214" i="11"/>
  <c r="D434" i="11"/>
  <c r="D874" i="11" s="1"/>
  <c r="D654" i="11"/>
  <c r="B206" i="11"/>
  <c r="D426" i="11"/>
  <c r="D866" i="11" s="1"/>
  <c r="D646" i="11"/>
  <c r="B198" i="11"/>
  <c r="D418" i="11"/>
  <c r="D858" i="11" s="1"/>
  <c r="D638" i="11"/>
  <c r="B190" i="11"/>
  <c r="D410" i="11"/>
  <c r="D850" i="11" s="1"/>
  <c r="D630" i="11"/>
  <c r="B182" i="11"/>
  <c r="D402" i="11"/>
  <c r="D842" i="11" s="1"/>
  <c r="D622" i="11"/>
  <c r="B174" i="11"/>
  <c r="D394" i="11"/>
  <c r="D834" i="11" s="1"/>
  <c r="D614" i="11"/>
  <c r="B166" i="11"/>
  <c r="D386" i="11"/>
  <c r="D826" i="11" s="1"/>
  <c r="D606" i="11"/>
  <c r="B158" i="11"/>
  <c r="D378" i="11"/>
  <c r="D818" i="11" s="1"/>
  <c r="D598" i="11"/>
  <c r="B150" i="11"/>
  <c r="D370" i="11"/>
  <c r="D810" i="11" s="1"/>
  <c r="D590" i="11"/>
  <c r="B142" i="11"/>
  <c r="D362" i="11"/>
  <c r="D802" i="11" s="1"/>
  <c r="D582" i="11"/>
  <c r="B134" i="11"/>
  <c r="D354" i="11"/>
  <c r="D794" i="11" s="1"/>
  <c r="D574" i="11"/>
  <c r="B126" i="11"/>
  <c r="D346" i="11"/>
  <c r="D786" i="11" s="1"/>
  <c r="D566" i="11"/>
  <c r="B118" i="11"/>
  <c r="D338" i="11"/>
  <c r="D778" i="11" s="1"/>
  <c r="D558" i="11"/>
  <c r="B110" i="11"/>
  <c r="D330" i="11"/>
  <c r="D770" i="11" s="1"/>
  <c r="D550" i="11"/>
  <c r="B102" i="11"/>
  <c r="D322" i="11"/>
  <c r="D762" i="11" s="1"/>
  <c r="D542" i="11"/>
  <c r="B94" i="11"/>
  <c r="D314" i="11"/>
  <c r="D754" i="11" s="1"/>
  <c r="D534" i="11"/>
  <c r="B86" i="11"/>
  <c r="D306" i="11"/>
  <c r="D746" i="11" s="1"/>
  <c r="D526" i="11"/>
  <c r="B79" i="11"/>
  <c r="D298" i="11"/>
  <c r="D738" i="11" s="1"/>
  <c r="D518" i="11"/>
  <c r="B71" i="11"/>
  <c r="D290" i="11"/>
  <c r="D730" i="11" s="1"/>
  <c r="D510" i="11"/>
  <c r="B63" i="11"/>
  <c r="D282" i="11"/>
  <c r="D722" i="11" s="1"/>
  <c r="D502" i="11"/>
  <c r="B55" i="11"/>
  <c r="D274" i="11"/>
  <c r="D714" i="11" s="1"/>
  <c r="D494" i="11"/>
  <c r="B47" i="11"/>
  <c r="D266" i="11"/>
  <c r="D706" i="11" s="1"/>
  <c r="D486" i="11"/>
  <c r="B39" i="11"/>
  <c r="D258" i="11"/>
  <c r="D698" i="11" s="1"/>
  <c r="D478" i="11"/>
  <c r="B31" i="11"/>
  <c r="D470" i="11"/>
  <c r="D250" i="11"/>
  <c r="D690" i="11" s="1"/>
  <c r="D242" i="11"/>
  <c r="D682" i="11" s="1"/>
  <c r="D462" i="11"/>
  <c r="D454" i="11"/>
  <c r="D234" i="11"/>
  <c r="D674" i="11" s="1"/>
  <c r="C250" i="11"/>
  <c r="C690" i="11" s="1"/>
  <c r="C470" i="11"/>
  <c r="C242" i="11"/>
  <c r="C682" i="11" s="1"/>
  <c r="C462" i="11"/>
  <c r="C234" i="11"/>
  <c r="C674" i="11" s="1"/>
  <c r="C454" i="11"/>
  <c r="C482" i="11"/>
  <c r="C262" i="11"/>
  <c r="C702" i="11" s="1"/>
  <c r="C254" i="11"/>
  <c r="C694" i="11" s="1"/>
  <c r="C474" i="11"/>
  <c r="C272" i="11"/>
  <c r="C712" i="11" s="1"/>
  <c r="C492" i="11"/>
  <c r="C484" i="11"/>
  <c r="C264" i="11"/>
  <c r="C704" i="11" s="1"/>
  <c r="C282" i="11"/>
  <c r="C722" i="11" s="1"/>
  <c r="C502" i="11"/>
  <c r="C298" i="11"/>
  <c r="C738" i="11" s="1"/>
  <c r="C518" i="11"/>
  <c r="C290" i="11"/>
  <c r="C730" i="11" s="1"/>
  <c r="C510" i="11"/>
  <c r="C525" i="11"/>
  <c r="C305" i="11"/>
  <c r="C745" i="11" s="1"/>
  <c r="C333" i="11"/>
  <c r="C773" i="11" s="1"/>
  <c r="C553" i="11"/>
  <c r="C325" i="11"/>
  <c r="C765" i="11" s="1"/>
  <c r="C545" i="11"/>
  <c r="C317" i="11"/>
  <c r="C757" i="11" s="1"/>
  <c r="C537" i="11"/>
  <c r="C378" i="11"/>
  <c r="C818" i="11" s="1"/>
  <c r="C598" i="11"/>
  <c r="C370" i="11"/>
  <c r="C810" i="11" s="1"/>
  <c r="C590" i="11"/>
  <c r="C362" i="11"/>
  <c r="C802" i="11" s="1"/>
  <c r="C582" i="11"/>
  <c r="C354" i="11"/>
  <c r="C794" i="11" s="1"/>
  <c r="C574" i="11"/>
  <c r="C346" i="11"/>
  <c r="C786" i="11" s="1"/>
  <c r="C566" i="11"/>
  <c r="C338" i="11"/>
  <c r="C778" i="11" s="1"/>
  <c r="C558" i="11"/>
  <c r="C391" i="11"/>
  <c r="C831" i="11" s="1"/>
  <c r="C611" i="11"/>
  <c r="C383" i="11"/>
  <c r="C823" i="11" s="1"/>
  <c r="C603" i="11"/>
  <c r="C634" i="11"/>
  <c r="C414" i="11"/>
  <c r="C854" i="11" s="1"/>
  <c r="C626" i="11"/>
  <c r="C406" i="11"/>
  <c r="C846" i="11" s="1"/>
  <c r="C666" i="11"/>
  <c r="C446" i="11"/>
  <c r="C886" i="11" s="1"/>
  <c r="C658" i="11"/>
  <c r="C438" i="11"/>
  <c r="C878" i="11" s="1"/>
  <c r="C650" i="11"/>
  <c r="C430" i="11"/>
  <c r="C870" i="11" s="1"/>
  <c r="C642" i="11"/>
  <c r="C422" i="11"/>
  <c r="C862" i="11" s="1"/>
  <c r="B221" i="11"/>
  <c r="D661" i="11"/>
  <c r="D441" i="11"/>
  <c r="D881" i="11" s="1"/>
  <c r="B213" i="11"/>
  <c r="D653" i="11"/>
  <c r="D433" i="11"/>
  <c r="D873" i="11" s="1"/>
  <c r="B205" i="11"/>
  <c r="D645" i="11"/>
  <c r="D425" i="11"/>
  <c r="D865" i="11" s="1"/>
  <c r="B197" i="11"/>
  <c r="D637" i="11"/>
  <c r="D417" i="11"/>
  <c r="D857" i="11" s="1"/>
  <c r="B189" i="11"/>
  <c r="D629" i="11"/>
  <c r="D409" i="11"/>
  <c r="D849" i="11" s="1"/>
  <c r="B181" i="11"/>
  <c r="D621" i="11"/>
  <c r="D401" i="11"/>
  <c r="D841" i="11" s="1"/>
  <c r="B173" i="11"/>
  <c r="D613" i="11"/>
  <c r="D393" i="11"/>
  <c r="D833" i="11" s="1"/>
  <c r="B165" i="11"/>
  <c r="D605" i="11"/>
  <c r="D385" i="11"/>
  <c r="D825" i="11" s="1"/>
  <c r="B157" i="11"/>
  <c r="D597" i="11"/>
  <c r="D377" i="11"/>
  <c r="D817" i="11" s="1"/>
  <c r="B149" i="11"/>
  <c r="D589" i="11"/>
  <c r="D369" i="11"/>
  <c r="D809" i="11" s="1"/>
  <c r="B141" i="11"/>
  <c r="D581" i="11"/>
  <c r="D361" i="11"/>
  <c r="D801" i="11" s="1"/>
  <c r="B133" i="11"/>
  <c r="D573" i="11"/>
  <c r="D353" i="11"/>
  <c r="D793" i="11" s="1"/>
  <c r="B125" i="11"/>
  <c r="D565" i="11"/>
  <c r="D345" i="11"/>
  <c r="D785" i="11" s="1"/>
  <c r="B117" i="11"/>
  <c r="D557" i="11"/>
  <c r="D337" i="11"/>
  <c r="D777" i="11" s="1"/>
  <c r="B109" i="11"/>
  <c r="D549" i="11"/>
  <c r="D329" i="11"/>
  <c r="D769" i="11" s="1"/>
  <c r="B101" i="11"/>
  <c r="D541" i="11"/>
  <c r="D321" i="11"/>
  <c r="D761" i="11" s="1"/>
  <c r="B93" i="11"/>
  <c r="D533" i="11"/>
  <c r="D313" i="11"/>
  <c r="D753" i="11" s="1"/>
  <c r="B85" i="11"/>
  <c r="D525" i="11"/>
  <c r="D305" i="11"/>
  <c r="D745" i="11" s="1"/>
  <c r="B78" i="11"/>
  <c r="D517" i="11"/>
  <c r="D297" i="11"/>
  <c r="D737" i="11" s="1"/>
  <c r="B70" i="11"/>
  <c r="D509" i="11"/>
  <c r="D289" i="11"/>
  <c r="D729" i="11" s="1"/>
  <c r="B62" i="11"/>
  <c r="D501" i="11"/>
  <c r="D281" i="11"/>
  <c r="D721" i="11" s="1"/>
  <c r="B54" i="11"/>
  <c r="D493" i="11"/>
  <c r="D273" i="11"/>
  <c r="D713" i="11" s="1"/>
  <c r="B46" i="11"/>
  <c r="D265" i="11"/>
  <c r="D705" i="11" s="1"/>
  <c r="D485" i="11"/>
  <c r="B38" i="11"/>
  <c r="D477" i="11"/>
  <c r="D257" i="11"/>
  <c r="D697" i="11" s="1"/>
  <c r="B30" i="11"/>
  <c r="D469" i="11"/>
  <c r="D249" i="11"/>
  <c r="D689" i="11" s="1"/>
  <c r="D461" i="11"/>
  <c r="D241" i="11"/>
  <c r="D681" i="11" s="1"/>
  <c r="D453" i="11"/>
  <c r="D233" i="11"/>
  <c r="D673" i="11" s="1"/>
  <c r="C233" i="11"/>
  <c r="C673" i="11" s="1"/>
  <c r="C453" i="11"/>
  <c r="C501" i="11"/>
  <c r="C281" i="11"/>
  <c r="C721" i="11" s="1"/>
  <c r="C304" i="11"/>
  <c r="C744" i="11" s="1"/>
  <c r="C524" i="11"/>
  <c r="C536" i="11"/>
  <c r="C316" i="11"/>
  <c r="C756" i="11" s="1"/>
  <c r="C573" i="11"/>
  <c r="C353" i="11"/>
  <c r="C793" i="11" s="1"/>
  <c r="C610" i="11"/>
  <c r="C390" i="11"/>
  <c r="C830" i="11" s="1"/>
  <c r="C405" i="11"/>
  <c r="C845" i="11" s="1"/>
  <c r="C625" i="11"/>
  <c r="C429" i="11"/>
  <c r="C869" i="11" s="1"/>
  <c r="C649" i="11"/>
  <c r="B204" i="11"/>
  <c r="D644" i="11"/>
  <c r="D424" i="11"/>
  <c r="D864" i="11" s="1"/>
  <c r="B180" i="11"/>
  <c r="D620" i="11"/>
  <c r="D400" i="11"/>
  <c r="D840" i="11" s="1"/>
  <c r="B156" i="11"/>
  <c r="D596" i="11"/>
  <c r="D376" i="11"/>
  <c r="D816" i="11" s="1"/>
  <c r="B132" i="11"/>
  <c r="D572" i="11"/>
  <c r="D352" i="11"/>
  <c r="D792" i="11" s="1"/>
  <c r="B108" i="11"/>
  <c r="D548" i="11"/>
  <c r="D328" i="11"/>
  <c r="D768" i="11" s="1"/>
  <c r="B77" i="11"/>
  <c r="D516" i="11"/>
  <c r="D296" i="11"/>
  <c r="D736" i="11" s="1"/>
  <c r="B37" i="11"/>
  <c r="D476" i="11"/>
  <c r="D256" i="11"/>
  <c r="D696" i="11" s="1"/>
  <c r="C640" i="11"/>
  <c r="C420" i="11"/>
  <c r="C860" i="11" s="1"/>
  <c r="C632" i="11"/>
  <c r="C412" i="11"/>
  <c r="C852" i="11" s="1"/>
  <c r="C664" i="11"/>
  <c r="C444" i="11"/>
  <c r="C884" i="11" s="1"/>
  <c r="D447" i="11"/>
  <c r="D227" i="11"/>
  <c r="D667" i="11" s="1"/>
  <c r="B203" i="11"/>
  <c r="D423" i="11"/>
  <c r="D863" i="11" s="1"/>
  <c r="D643" i="11"/>
  <c r="B171" i="11"/>
  <c r="D391" i="11"/>
  <c r="D831" i="11" s="1"/>
  <c r="D611" i="11"/>
  <c r="B155" i="11"/>
  <c r="D375" i="11"/>
  <c r="D815" i="11" s="1"/>
  <c r="D595" i="11"/>
  <c r="B131" i="11"/>
  <c r="D351" i="11"/>
  <c r="D791" i="11" s="1"/>
  <c r="D571" i="11"/>
  <c r="B107" i="11"/>
  <c r="D327" i="11"/>
  <c r="D767" i="11" s="1"/>
  <c r="D547" i="11"/>
  <c r="B83" i="11"/>
  <c r="D303" i="11"/>
  <c r="D743" i="11" s="1"/>
  <c r="D523" i="11"/>
  <c r="B60" i="11"/>
  <c r="D279" i="11"/>
  <c r="D719" i="11" s="1"/>
  <c r="D499" i="11"/>
  <c r="B44" i="11"/>
  <c r="D263" i="11"/>
  <c r="D703" i="11" s="1"/>
  <c r="D483" i="11"/>
  <c r="D239" i="11"/>
  <c r="D679" i="11" s="1"/>
  <c r="D459" i="11"/>
  <c r="C247" i="11"/>
  <c r="C687" i="11" s="1"/>
  <c r="C467" i="11"/>
  <c r="C231" i="11"/>
  <c r="C671" i="11" s="1"/>
  <c r="C451" i="11"/>
  <c r="C277" i="11"/>
  <c r="C717" i="11" s="1"/>
  <c r="C497" i="11"/>
  <c r="C287" i="11"/>
  <c r="C727" i="11" s="1"/>
  <c r="C507" i="11"/>
  <c r="C295" i="11"/>
  <c r="C735" i="11" s="1"/>
  <c r="C515" i="11"/>
  <c r="C522" i="11"/>
  <c r="C302" i="11"/>
  <c r="C742" i="11" s="1"/>
  <c r="C322" i="11"/>
  <c r="C762" i="11" s="1"/>
  <c r="C542" i="11"/>
  <c r="C375" i="11"/>
  <c r="C815" i="11" s="1"/>
  <c r="C595" i="11"/>
  <c r="C359" i="11"/>
  <c r="C799" i="11" s="1"/>
  <c r="C579" i="11"/>
  <c r="C343" i="11"/>
  <c r="C783" i="11" s="1"/>
  <c r="C563" i="11"/>
  <c r="C608" i="11"/>
  <c r="C388" i="11"/>
  <c r="C828" i="11" s="1"/>
  <c r="C639" i="11"/>
  <c r="C419" i="11"/>
  <c r="C859" i="11" s="1"/>
  <c r="C623" i="11"/>
  <c r="C403" i="11"/>
  <c r="C843" i="11" s="1"/>
  <c r="C655" i="11"/>
  <c r="C435" i="11"/>
  <c r="C875" i="11" s="1"/>
  <c r="B226" i="11"/>
  <c r="D666" i="11"/>
  <c r="D446" i="11"/>
  <c r="D886" i="11" s="1"/>
  <c r="B218" i="11"/>
  <c r="D658" i="11"/>
  <c r="D438" i="11"/>
  <c r="D878" i="11" s="1"/>
  <c r="B202" i="11"/>
  <c r="D642" i="11"/>
  <c r="D422" i="11"/>
  <c r="D862" i="11" s="1"/>
  <c r="B186" i="11"/>
  <c r="D626" i="11"/>
  <c r="D406" i="11"/>
  <c r="D846" i="11" s="1"/>
  <c r="B170" i="11"/>
  <c r="D610" i="11"/>
  <c r="D390" i="11"/>
  <c r="D830" i="11" s="1"/>
  <c r="B154" i="11"/>
  <c r="D594" i="11"/>
  <c r="D374" i="11"/>
  <c r="D814" i="11" s="1"/>
  <c r="B138" i="11"/>
  <c r="D578" i="11"/>
  <c r="D358" i="11"/>
  <c r="D798" i="11" s="1"/>
  <c r="B122" i="11"/>
  <c r="D562" i="11"/>
  <c r="D342" i="11"/>
  <c r="D782" i="11" s="1"/>
  <c r="B106" i="11"/>
  <c r="D546" i="11"/>
  <c r="D326" i="11"/>
  <c r="D766" i="11" s="1"/>
  <c r="B90" i="11"/>
  <c r="D530" i="11"/>
  <c r="D310" i="11"/>
  <c r="D750" i="11" s="1"/>
  <c r="B75" i="11"/>
  <c r="D514" i="11"/>
  <c r="D294" i="11"/>
  <c r="D734" i="11" s="1"/>
  <c r="B51" i="11"/>
  <c r="D490" i="11"/>
  <c r="D270" i="11"/>
  <c r="D710" i="11" s="1"/>
  <c r="B35" i="11"/>
  <c r="D254" i="11"/>
  <c r="D694" i="11" s="1"/>
  <c r="D474" i="11"/>
  <c r="D238" i="11"/>
  <c r="D678" i="11" s="1"/>
  <c r="D458" i="11"/>
  <c r="C246" i="11"/>
  <c r="C686" i="11" s="1"/>
  <c r="C466" i="11"/>
  <c r="C238" i="11"/>
  <c r="C678" i="11" s="1"/>
  <c r="C458" i="11"/>
  <c r="C230" i="11"/>
  <c r="C670" i="11" s="1"/>
  <c r="C450" i="11"/>
  <c r="C258" i="11"/>
  <c r="C698" i="11" s="1"/>
  <c r="C478" i="11"/>
  <c r="C496" i="11"/>
  <c r="C276" i="11"/>
  <c r="C716" i="11" s="1"/>
  <c r="C268" i="11"/>
  <c r="C708" i="11" s="1"/>
  <c r="C488" i="11"/>
  <c r="C506" i="11"/>
  <c r="C286" i="11"/>
  <c r="C726" i="11" s="1"/>
  <c r="C498" i="11"/>
  <c r="C278" i="11"/>
  <c r="C718" i="11" s="1"/>
  <c r="C514" i="11"/>
  <c r="C294" i="11"/>
  <c r="C734" i="11" s="1"/>
  <c r="C309" i="11"/>
  <c r="C749" i="11" s="1"/>
  <c r="C529" i="11"/>
  <c r="C557" i="11"/>
  <c r="C337" i="11"/>
  <c r="C777" i="11" s="1"/>
  <c r="C549" i="11"/>
  <c r="C329" i="11"/>
  <c r="C769" i="11" s="1"/>
  <c r="C541" i="11"/>
  <c r="C321" i="11"/>
  <c r="C761" i="11" s="1"/>
  <c r="C533" i="11"/>
  <c r="C313" i="11"/>
  <c r="C753" i="11" s="1"/>
  <c r="C594" i="11"/>
  <c r="C374" i="11"/>
  <c r="C814" i="11" s="1"/>
  <c r="C586" i="11"/>
  <c r="C366" i="11"/>
  <c r="C806" i="11" s="1"/>
  <c r="C578" i="11"/>
  <c r="C358" i="11"/>
  <c r="C798" i="11" s="1"/>
  <c r="C570" i="11"/>
  <c r="C350" i="11"/>
  <c r="C790" i="11" s="1"/>
  <c r="C562" i="11"/>
  <c r="C342" i="11"/>
  <c r="C782" i="11" s="1"/>
  <c r="C615" i="11"/>
  <c r="C395" i="11"/>
  <c r="C835" i="11" s="1"/>
  <c r="C607" i="11"/>
  <c r="C387" i="11"/>
  <c r="C827" i="11" s="1"/>
  <c r="C418" i="11"/>
  <c r="C858" i="11" s="1"/>
  <c r="C638" i="11"/>
  <c r="C410" i="11"/>
  <c r="C850" i="11" s="1"/>
  <c r="C630" i="11"/>
  <c r="C402" i="11"/>
  <c r="C842" i="11" s="1"/>
  <c r="C622" i="11"/>
  <c r="C442" i="11"/>
  <c r="C882" i="11" s="1"/>
  <c r="C662" i="11"/>
  <c r="C434" i="11"/>
  <c r="C874" i="11" s="1"/>
  <c r="C654" i="11"/>
  <c r="C426" i="11"/>
  <c r="C866" i="11" s="1"/>
  <c r="C646" i="11"/>
  <c r="B225" i="11"/>
  <c r="D445" i="11"/>
  <c r="D885" i="11" s="1"/>
  <c r="D665" i="11"/>
  <c r="B217" i="11"/>
  <c r="D437" i="11"/>
  <c r="D877" i="11" s="1"/>
  <c r="D657" i="11"/>
  <c r="B209" i="11"/>
  <c r="D429" i="11"/>
  <c r="D869" i="11" s="1"/>
  <c r="D649" i="11"/>
  <c r="B201" i="11"/>
  <c r="D421" i="11"/>
  <c r="D861" i="11" s="1"/>
  <c r="D641" i="11"/>
  <c r="B193" i="11"/>
  <c r="D413" i="11"/>
  <c r="D853" i="11" s="1"/>
  <c r="D633" i="11"/>
  <c r="B185" i="11"/>
  <c r="D405" i="11"/>
  <c r="D845" i="11" s="1"/>
  <c r="D625" i="11"/>
  <c r="B177" i="11"/>
  <c r="D397" i="11"/>
  <c r="D837" i="11" s="1"/>
  <c r="D617" i="11"/>
  <c r="B169" i="11"/>
  <c r="D389" i="11"/>
  <c r="D829" i="11" s="1"/>
  <c r="D609" i="11"/>
  <c r="B161" i="11"/>
  <c r="D381" i="11"/>
  <c r="D821" i="11" s="1"/>
  <c r="D601" i="11"/>
  <c r="B153" i="11"/>
  <c r="D373" i="11"/>
  <c r="D813" i="11" s="1"/>
  <c r="D593" i="11"/>
  <c r="B145" i="11"/>
  <c r="D365" i="11"/>
  <c r="D805" i="11" s="1"/>
  <c r="D585" i="11"/>
  <c r="B137" i="11"/>
  <c r="D357" i="11"/>
  <c r="D797" i="11" s="1"/>
  <c r="D577" i="11"/>
  <c r="B129" i="11"/>
  <c r="D349" i="11"/>
  <c r="D789" i="11" s="1"/>
  <c r="D569" i="11"/>
  <c r="B121" i="11"/>
  <c r="D341" i="11"/>
  <c r="D781" i="11" s="1"/>
  <c r="D561" i="11"/>
  <c r="B113" i="11"/>
  <c r="D333" i="11"/>
  <c r="D773" i="11" s="1"/>
  <c r="D553" i="11"/>
  <c r="B105" i="11"/>
  <c r="D325" i="11"/>
  <c r="D765" i="11" s="1"/>
  <c r="D545" i="11"/>
  <c r="B97" i="11"/>
  <c r="D317" i="11"/>
  <c r="D757" i="11" s="1"/>
  <c r="D537" i="11"/>
  <c r="B89" i="11"/>
  <c r="D309" i="11"/>
  <c r="D749" i="11" s="1"/>
  <c r="D529" i="11"/>
  <c r="B81" i="11"/>
  <c r="D301" i="11"/>
  <c r="D741" i="11" s="1"/>
  <c r="D521" i="11"/>
  <c r="B74" i="11"/>
  <c r="D293" i="11"/>
  <c r="D733" i="11" s="1"/>
  <c r="D513" i="11"/>
  <c r="B66" i="11"/>
  <c r="D285" i="11"/>
  <c r="D725" i="11" s="1"/>
  <c r="D505" i="11"/>
  <c r="B58" i="11"/>
  <c r="D277" i="11"/>
  <c r="D717" i="11" s="1"/>
  <c r="D497" i="11"/>
  <c r="B50" i="11"/>
  <c r="D269" i="11"/>
  <c r="D709" i="11" s="1"/>
  <c r="D489" i="11"/>
  <c r="B42" i="11"/>
  <c r="D261" i="11"/>
  <c r="D701" i="11" s="1"/>
  <c r="D481" i="11"/>
  <c r="B34" i="11"/>
  <c r="D253" i="11"/>
  <c r="D693" i="11" s="1"/>
  <c r="D473" i="11"/>
  <c r="D245" i="11"/>
  <c r="D685" i="11" s="1"/>
  <c r="D465" i="11"/>
  <c r="D237" i="11"/>
  <c r="D677" i="11" s="1"/>
  <c r="D457" i="11"/>
  <c r="D229" i="11"/>
  <c r="D669" i="11" s="1"/>
  <c r="D449" i="11"/>
  <c r="C365" i="11"/>
  <c r="C805" i="11" s="1"/>
  <c r="C585" i="11"/>
  <c r="C357" i="11"/>
  <c r="C797" i="11" s="1"/>
  <c r="C577" i="11"/>
  <c r="C349" i="11"/>
  <c r="C789" i="11" s="1"/>
  <c r="C569" i="11"/>
  <c r="C341" i="11"/>
  <c r="C781" i="11" s="1"/>
  <c r="C561" i="11"/>
  <c r="C394" i="11"/>
  <c r="C834" i="11" s="1"/>
  <c r="C614" i="11"/>
  <c r="C386" i="11"/>
  <c r="C826" i="11" s="1"/>
  <c r="C606" i="11"/>
  <c r="C637" i="11"/>
  <c r="C417" i="11"/>
  <c r="C857" i="11" s="1"/>
  <c r="C629" i="11"/>
  <c r="C409" i="11"/>
  <c r="C849" i="11" s="1"/>
  <c r="C621" i="11"/>
  <c r="C401" i="11"/>
  <c r="C841" i="11" s="1"/>
  <c r="C661" i="11"/>
  <c r="C441" i="11"/>
  <c r="C881" i="11" s="1"/>
  <c r="C653" i="11"/>
  <c r="C433" i="11"/>
  <c r="C873" i="11" s="1"/>
  <c r="C645" i="11"/>
  <c r="C425" i="11"/>
  <c r="C865" i="11" s="1"/>
  <c r="B224" i="11"/>
  <c r="D444" i="11"/>
  <c r="D884" i="11" s="1"/>
  <c r="D664" i="11"/>
  <c r="B216" i="11"/>
  <c r="D436" i="11"/>
  <c r="D876" i="11" s="1"/>
  <c r="D656" i="11"/>
  <c r="B208" i="11"/>
  <c r="D428" i="11"/>
  <c r="D868" i="11" s="1"/>
  <c r="D648" i="11"/>
  <c r="B200" i="11"/>
  <c r="D420" i="11"/>
  <c r="D860" i="11" s="1"/>
  <c r="D640" i="11"/>
  <c r="B192" i="11"/>
  <c r="D412" i="11"/>
  <c r="D852" i="11" s="1"/>
  <c r="D632" i="11"/>
  <c r="B184" i="11"/>
  <c r="D404" i="11"/>
  <c r="D844" i="11" s="1"/>
  <c r="D624" i="11"/>
  <c r="B176" i="11"/>
  <c r="D396" i="11"/>
  <c r="D836" i="11" s="1"/>
  <c r="D616" i="11"/>
  <c r="B168" i="11"/>
  <c r="D388" i="11"/>
  <c r="D828" i="11" s="1"/>
  <c r="D608" i="11"/>
  <c r="B160" i="11"/>
  <c r="D380" i="11"/>
  <c r="D820" i="11" s="1"/>
  <c r="D600" i="11"/>
  <c r="B152" i="11"/>
  <c r="D372" i="11"/>
  <c r="D812" i="11" s="1"/>
  <c r="D592" i="11"/>
  <c r="B144" i="11"/>
  <c r="D364" i="11"/>
  <c r="D804" i="11" s="1"/>
  <c r="D584" i="11"/>
  <c r="B136" i="11"/>
  <c r="D356" i="11"/>
  <c r="D796" i="11" s="1"/>
  <c r="D576" i="11"/>
  <c r="B128" i="11"/>
  <c r="D348" i="11"/>
  <c r="D788" i="11" s="1"/>
  <c r="D568" i="11"/>
  <c r="B120" i="11"/>
  <c r="D340" i="11"/>
  <c r="D780" i="11" s="1"/>
  <c r="D560" i="11"/>
  <c r="B112" i="11"/>
  <c r="D332" i="11"/>
  <c r="D772" i="11" s="1"/>
  <c r="D552" i="11"/>
  <c r="B104" i="11"/>
  <c r="D324" i="11"/>
  <c r="D764" i="11" s="1"/>
  <c r="D544" i="11"/>
  <c r="B96" i="11"/>
  <c r="D316" i="11"/>
  <c r="D756" i="11" s="1"/>
  <c r="D536" i="11"/>
  <c r="B88" i="11"/>
  <c r="D308" i="11"/>
  <c r="D748" i="11" s="1"/>
  <c r="D528" i="11"/>
  <c r="D300" i="11"/>
  <c r="D740" i="11" s="1"/>
  <c r="D520" i="11"/>
  <c r="B73" i="11"/>
  <c r="D292" i="11"/>
  <c r="D732" i="11" s="1"/>
  <c r="D512" i="11"/>
  <c r="B65" i="11"/>
  <c r="D284" i="11"/>
  <c r="D724" i="11" s="1"/>
  <c r="D504" i="11"/>
  <c r="B57" i="11"/>
  <c r="D276" i="11"/>
  <c r="D716" i="11" s="1"/>
  <c r="D496" i="11"/>
  <c r="B49" i="11"/>
  <c r="D268" i="11"/>
  <c r="D708" i="11" s="1"/>
  <c r="D488" i="11"/>
  <c r="B41" i="11"/>
  <c r="D260" i="11"/>
  <c r="D700" i="11" s="1"/>
  <c r="D480" i="11"/>
  <c r="B33" i="11"/>
  <c r="D252" i="11"/>
  <c r="D692" i="11" s="1"/>
  <c r="D472" i="11"/>
  <c r="D244" i="11"/>
  <c r="D684" i="11" s="1"/>
  <c r="D464" i="11"/>
  <c r="D236" i="11"/>
  <c r="D676" i="11" s="1"/>
  <c r="D456" i="11"/>
  <c r="D228" i="11"/>
  <c r="D668" i="11" s="1"/>
  <c r="D448" i="11"/>
  <c r="C241" i="11"/>
  <c r="C681" i="11" s="1"/>
  <c r="C461" i="11"/>
  <c r="C253" i="11"/>
  <c r="C693" i="11" s="1"/>
  <c r="C473" i="11"/>
  <c r="C509" i="11"/>
  <c r="C289" i="11"/>
  <c r="C729" i="11" s="1"/>
  <c r="C312" i="11"/>
  <c r="C752" i="11" s="1"/>
  <c r="C532" i="11"/>
  <c r="C544" i="11"/>
  <c r="C324" i="11"/>
  <c r="C764" i="11" s="1"/>
  <c r="C589" i="11"/>
  <c r="C369" i="11"/>
  <c r="C809" i="11" s="1"/>
  <c r="C565" i="11"/>
  <c r="C345" i="11"/>
  <c r="C785" i="11" s="1"/>
  <c r="C602" i="11"/>
  <c r="C382" i="11"/>
  <c r="C822" i="11" s="1"/>
  <c r="C445" i="11"/>
  <c r="C885" i="11" s="1"/>
  <c r="C665" i="11"/>
  <c r="C421" i="11"/>
  <c r="C861" i="11" s="1"/>
  <c r="C641" i="11"/>
  <c r="B212" i="11"/>
  <c r="D652" i="11"/>
  <c r="D432" i="11"/>
  <c r="D872" i="11" s="1"/>
  <c r="B188" i="11"/>
  <c r="D628" i="11"/>
  <c r="D408" i="11"/>
  <c r="D848" i="11" s="1"/>
  <c r="B164" i="11"/>
  <c r="D604" i="11"/>
  <c r="D384" i="11"/>
  <c r="D824" i="11" s="1"/>
  <c r="B140" i="11"/>
  <c r="D580" i="11"/>
  <c r="D360" i="11"/>
  <c r="D800" i="11" s="1"/>
  <c r="B116" i="11"/>
  <c r="D556" i="11"/>
  <c r="D336" i="11"/>
  <c r="D776" i="11" s="1"/>
  <c r="B100" i="11"/>
  <c r="D540" i="11"/>
  <c r="D320" i="11"/>
  <c r="D760" i="11" s="1"/>
  <c r="B84" i="11"/>
  <c r="D524" i="11"/>
  <c r="D304" i="11"/>
  <c r="D744" i="11" s="1"/>
  <c r="B61" i="11"/>
  <c r="D500" i="11"/>
  <c r="D280" i="11"/>
  <c r="D720" i="11" s="1"/>
  <c r="B45" i="11"/>
  <c r="D484" i="11"/>
  <c r="D264" i="11"/>
  <c r="D704" i="11" s="1"/>
  <c r="D460" i="11"/>
  <c r="D240" i="11"/>
  <c r="D680" i="11" s="1"/>
  <c r="D452" i="11"/>
  <c r="D232" i="11"/>
  <c r="D672" i="11" s="1"/>
  <c r="C232" i="11"/>
  <c r="C672" i="11" s="1"/>
  <c r="C452" i="11"/>
  <c r="C472" i="11"/>
  <c r="C252" i="11"/>
  <c r="C692" i="11" s="1"/>
  <c r="C288" i="11"/>
  <c r="C728" i="11" s="1"/>
  <c r="C508" i="11"/>
  <c r="C296" i="11"/>
  <c r="C736" i="11" s="1"/>
  <c r="C516" i="11"/>
  <c r="C303" i="11"/>
  <c r="C743" i="11" s="1"/>
  <c r="C523" i="11"/>
  <c r="C551" i="11"/>
  <c r="C331" i="11"/>
  <c r="C771" i="11" s="1"/>
  <c r="C543" i="11"/>
  <c r="C323" i="11"/>
  <c r="C763" i="11" s="1"/>
  <c r="C535" i="11"/>
  <c r="C315" i="11"/>
  <c r="C755" i="11" s="1"/>
  <c r="C368" i="11"/>
  <c r="C808" i="11" s="1"/>
  <c r="C588" i="11"/>
  <c r="C360" i="11"/>
  <c r="C800" i="11" s="1"/>
  <c r="C580" i="11"/>
  <c r="C352" i="11"/>
  <c r="C792" i="11" s="1"/>
  <c r="C572" i="11"/>
  <c r="C344" i="11"/>
  <c r="C784" i="11" s="1"/>
  <c r="C564" i="11"/>
  <c r="C397" i="11"/>
  <c r="C837" i="11" s="1"/>
  <c r="C617" i="11"/>
  <c r="C389" i="11"/>
  <c r="C829" i="11" s="1"/>
  <c r="C609" i="11"/>
  <c r="C648" i="11"/>
  <c r="C428" i="11"/>
  <c r="C868" i="11" s="1"/>
  <c r="B211" i="11"/>
  <c r="D431" i="11"/>
  <c r="D871" i="11" s="1"/>
  <c r="D651" i="11"/>
  <c r="B179" i="11"/>
  <c r="D399" i="11"/>
  <c r="D839" i="11" s="1"/>
  <c r="D619" i="11"/>
  <c r="B147" i="11"/>
  <c r="D367" i="11"/>
  <c r="D807" i="11" s="1"/>
  <c r="D587" i="11"/>
  <c r="B123" i="11"/>
  <c r="D343" i="11"/>
  <c r="D783" i="11" s="1"/>
  <c r="D563" i="11"/>
  <c r="B99" i="11"/>
  <c r="D319" i="11"/>
  <c r="D759" i="11" s="1"/>
  <c r="D539" i="11"/>
  <c r="B76" i="11"/>
  <c r="D295" i="11"/>
  <c r="D735" i="11" s="1"/>
  <c r="D515" i="11"/>
  <c r="B36" i="11"/>
  <c r="D255" i="11"/>
  <c r="D695" i="11" s="1"/>
  <c r="D475" i="11"/>
  <c r="C239" i="11"/>
  <c r="C679" i="11" s="1"/>
  <c r="C459" i="11"/>
  <c r="C479" i="11"/>
  <c r="C259" i="11"/>
  <c r="C699" i="11" s="1"/>
  <c r="C269" i="11"/>
  <c r="C709" i="11" s="1"/>
  <c r="C489" i="11"/>
  <c r="C279" i="11"/>
  <c r="C719" i="11" s="1"/>
  <c r="C499" i="11"/>
  <c r="C530" i="11"/>
  <c r="C310" i="11"/>
  <c r="C750" i="11" s="1"/>
  <c r="C330" i="11"/>
  <c r="C770" i="11" s="1"/>
  <c r="C550" i="11"/>
  <c r="C314" i="11"/>
  <c r="C754" i="11" s="1"/>
  <c r="C534" i="11"/>
  <c r="C367" i="11"/>
  <c r="C807" i="11" s="1"/>
  <c r="C587" i="11"/>
  <c r="C351" i="11"/>
  <c r="C791" i="11" s="1"/>
  <c r="C571" i="11"/>
  <c r="C616" i="11"/>
  <c r="C396" i="11"/>
  <c r="C836" i="11" s="1"/>
  <c r="C631" i="11"/>
  <c r="C411" i="11"/>
  <c r="C851" i="11" s="1"/>
  <c r="C663" i="11"/>
  <c r="C443" i="11"/>
  <c r="C883" i="11" s="1"/>
  <c r="C647" i="11"/>
  <c r="C427" i="11"/>
  <c r="C867" i="11" s="1"/>
  <c r="B210" i="11"/>
  <c r="D650" i="11"/>
  <c r="D430" i="11"/>
  <c r="D870" i="11" s="1"/>
  <c r="B194" i="11"/>
  <c r="D634" i="11"/>
  <c r="D414" i="11"/>
  <c r="D854" i="11" s="1"/>
  <c r="B178" i="11"/>
  <c r="D618" i="11"/>
  <c r="D398" i="11"/>
  <c r="D838" i="11" s="1"/>
  <c r="B162" i="11"/>
  <c r="D602" i="11"/>
  <c r="D382" i="11"/>
  <c r="D822" i="11" s="1"/>
  <c r="B146" i="11"/>
  <c r="D586" i="11"/>
  <c r="D366" i="11"/>
  <c r="D806" i="11" s="1"/>
  <c r="B130" i="11"/>
  <c r="D570" i="11"/>
  <c r="D350" i="11"/>
  <c r="D790" i="11" s="1"/>
  <c r="B114" i="11"/>
  <c r="D554" i="11"/>
  <c r="D334" i="11"/>
  <c r="D774" i="11" s="1"/>
  <c r="B98" i="11"/>
  <c r="D538" i="11"/>
  <c r="D318" i="11"/>
  <c r="D758" i="11" s="1"/>
  <c r="B82" i="11"/>
  <c r="D522" i="11"/>
  <c r="D302" i="11"/>
  <c r="D742" i="11" s="1"/>
  <c r="B67" i="11"/>
  <c r="D506" i="11"/>
  <c r="D286" i="11"/>
  <c r="D726" i="11" s="1"/>
  <c r="B59" i="11"/>
  <c r="D498" i="11"/>
  <c r="D278" i="11"/>
  <c r="D718" i="11" s="1"/>
  <c r="B43" i="11"/>
  <c r="D262" i="11"/>
  <c r="D702" i="11" s="1"/>
  <c r="D482" i="11"/>
  <c r="D246" i="11"/>
  <c r="D686" i="11" s="1"/>
  <c r="D466" i="11"/>
  <c r="D230" i="11"/>
  <c r="D670" i="11" s="1"/>
  <c r="D450" i="11"/>
  <c r="C465" i="11"/>
  <c r="C245" i="11"/>
  <c r="C685" i="11" s="1"/>
  <c r="C237" i="11"/>
  <c r="C677" i="11" s="1"/>
  <c r="C457" i="11"/>
  <c r="C449" i="11"/>
  <c r="C229" i="11"/>
  <c r="C669" i="11" s="1"/>
  <c r="C257" i="11"/>
  <c r="C697" i="11" s="1"/>
  <c r="C477" i="11"/>
  <c r="C495" i="11"/>
  <c r="C275" i="11"/>
  <c r="C715" i="11" s="1"/>
  <c r="C487" i="11"/>
  <c r="C267" i="11"/>
  <c r="C707" i="11" s="1"/>
  <c r="C285" i="11"/>
  <c r="C725" i="11" s="1"/>
  <c r="C505" i="11"/>
  <c r="C301" i="11"/>
  <c r="C741" i="11" s="1"/>
  <c r="C521" i="11"/>
  <c r="C293" i="11"/>
  <c r="C733" i="11" s="1"/>
  <c r="C513" i="11"/>
  <c r="C528" i="11"/>
  <c r="C308" i="11"/>
  <c r="C748" i="11" s="1"/>
  <c r="C336" i="11"/>
  <c r="C776" i="11" s="1"/>
  <c r="C556" i="11"/>
  <c r="C328" i="11"/>
  <c r="C768" i="11" s="1"/>
  <c r="C548" i="11"/>
  <c r="C320" i="11"/>
  <c r="C760" i="11" s="1"/>
  <c r="C540" i="11"/>
  <c r="C381" i="11"/>
  <c r="C821" i="11" s="1"/>
  <c r="C601" i="11"/>
  <c r="C373" i="11"/>
  <c r="C813" i="11" s="1"/>
  <c r="C593" i="11"/>
  <c r="C447" i="11"/>
  <c r="C227" i="11"/>
  <c r="C667" i="11" s="1"/>
  <c r="C464" i="11"/>
  <c r="C244" i="11"/>
  <c r="C684" i="11" s="1"/>
  <c r="C456" i="11"/>
  <c r="C236" i="11"/>
  <c r="C676" i="11" s="1"/>
  <c r="C448" i="11"/>
  <c r="C228" i="11"/>
  <c r="C668" i="11" s="1"/>
  <c r="C256" i="11"/>
  <c r="C696" i="11" s="1"/>
  <c r="C476" i="11"/>
  <c r="C274" i="11"/>
  <c r="C714" i="11" s="1"/>
  <c r="C494" i="11"/>
  <c r="C266" i="11"/>
  <c r="C706" i="11" s="1"/>
  <c r="C486" i="11"/>
  <c r="C504" i="11"/>
  <c r="C284" i="11"/>
  <c r="C724" i="11" s="1"/>
  <c r="C520" i="11"/>
  <c r="C300" i="11"/>
  <c r="C740" i="11" s="1"/>
  <c r="C512" i="11"/>
  <c r="C292" i="11"/>
  <c r="C732" i="11" s="1"/>
  <c r="C527" i="11"/>
  <c r="C307" i="11"/>
  <c r="C747" i="11" s="1"/>
  <c r="C335" i="11"/>
  <c r="C775" i="11" s="1"/>
  <c r="C555" i="11"/>
  <c r="C327" i="11"/>
  <c r="C767" i="11" s="1"/>
  <c r="C547" i="11"/>
  <c r="C319" i="11"/>
  <c r="C759" i="11" s="1"/>
  <c r="C539" i="11"/>
  <c r="C600" i="11"/>
  <c r="C380" i="11"/>
  <c r="C820" i="11" s="1"/>
  <c r="C592" i="11"/>
  <c r="C372" i="11"/>
  <c r="C812" i="11" s="1"/>
  <c r="C584" i="11"/>
  <c r="C364" i="11"/>
  <c r="C804" i="11" s="1"/>
  <c r="C576" i="11"/>
  <c r="C356" i="11"/>
  <c r="C796" i="11" s="1"/>
  <c r="C568" i="11"/>
  <c r="C348" i="11"/>
  <c r="C788" i="11" s="1"/>
  <c r="C560" i="11"/>
  <c r="C340" i="11"/>
  <c r="C780" i="11" s="1"/>
  <c r="C613" i="11"/>
  <c r="C393" i="11"/>
  <c r="C833" i="11" s="1"/>
  <c r="C605" i="11"/>
  <c r="C385" i="11"/>
  <c r="C825" i="11" s="1"/>
  <c r="C416" i="11"/>
  <c r="C856" i="11" s="1"/>
  <c r="C636" i="11"/>
  <c r="C408" i="11"/>
  <c r="C848" i="11" s="1"/>
  <c r="C628" i="11"/>
  <c r="C400" i="11"/>
  <c r="C840" i="11" s="1"/>
  <c r="C620" i="11"/>
  <c r="C440" i="11"/>
  <c r="C880" i="11" s="1"/>
  <c r="C660" i="11"/>
  <c r="C432" i="11"/>
  <c r="C872" i="11" s="1"/>
  <c r="C652" i="11"/>
  <c r="C424" i="11"/>
  <c r="C864" i="11" s="1"/>
  <c r="C644" i="11"/>
  <c r="B223" i="11"/>
  <c r="D663" i="11"/>
  <c r="D443" i="11"/>
  <c r="D883" i="11" s="1"/>
  <c r="B215" i="11"/>
  <c r="D655" i="11"/>
  <c r="D435" i="11"/>
  <c r="D875" i="11" s="1"/>
  <c r="B207" i="11"/>
  <c r="D647" i="11"/>
  <c r="D427" i="11"/>
  <c r="D867" i="11" s="1"/>
  <c r="B199" i="11"/>
  <c r="D639" i="11"/>
  <c r="D419" i="11"/>
  <c r="D859" i="11" s="1"/>
  <c r="B191" i="11"/>
  <c r="D631" i="11"/>
  <c r="D411" i="11"/>
  <c r="D851" i="11" s="1"/>
  <c r="B183" i="11"/>
  <c r="D623" i="11"/>
  <c r="D403" i="11"/>
  <c r="D843" i="11" s="1"/>
  <c r="B175" i="11"/>
  <c r="D615" i="11"/>
  <c r="D395" i="11"/>
  <c r="D835" i="11" s="1"/>
  <c r="B167" i="11"/>
  <c r="D607" i="11"/>
  <c r="D387" i="11"/>
  <c r="D827" i="11" s="1"/>
  <c r="B159" i="11"/>
  <c r="D599" i="11"/>
  <c r="D379" i="11"/>
  <c r="D819" i="11" s="1"/>
  <c r="B151" i="11"/>
  <c r="D591" i="11"/>
  <c r="D371" i="11"/>
  <c r="D811" i="11" s="1"/>
  <c r="B143" i="11"/>
  <c r="D583" i="11"/>
  <c r="D363" i="11"/>
  <c r="D803" i="11" s="1"/>
  <c r="B135" i="11"/>
  <c r="D575" i="11"/>
  <c r="D355" i="11"/>
  <c r="D795" i="11" s="1"/>
  <c r="B127" i="11"/>
  <c r="D567" i="11"/>
  <c r="D347" i="11"/>
  <c r="D787" i="11" s="1"/>
  <c r="B119" i="11"/>
  <c r="D559" i="11"/>
  <c r="D339" i="11"/>
  <c r="D779" i="11" s="1"/>
  <c r="B111" i="11"/>
  <c r="D551" i="11"/>
  <c r="D331" i="11"/>
  <c r="D771" i="11" s="1"/>
  <c r="B103" i="11"/>
  <c r="D543" i="11"/>
  <c r="D323" i="11"/>
  <c r="D763" i="11" s="1"/>
  <c r="B95" i="11"/>
  <c r="D535" i="11"/>
  <c r="D315" i="11"/>
  <c r="D755" i="11" s="1"/>
  <c r="B87" i="11"/>
  <c r="D527" i="11"/>
  <c r="D307" i="11"/>
  <c r="D747" i="11" s="1"/>
  <c r="B80" i="11"/>
  <c r="D519" i="11"/>
  <c r="D299" i="11"/>
  <c r="D739" i="11" s="1"/>
  <c r="B72" i="11"/>
  <c r="D511" i="11"/>
  <c r="D291" i="11"/>
  <c r="D731" i="11" s="1"/>
  <c r="B64" i="11"/>
  <c r="D503" i="11"/>
  <c r="D283" i="11"/>
  <c r="D723" i="11" s="1"/>
  <c r="B56" i="11"/>
  <c r="D495" i="11"/>
  <c r="D275" i="11"/>
  <c r="D715" i="11" s="1"/>
  <c r="B48" i="11"/>
  <c r="D487" i="11"/>
  <c r="D267" i="11"/>
  <c r="D707" i="11" s="1"/>
  <c r="B40" i="11"/>
  <c r="D479" i="11"/>
  <c r="D259" i="11"/>
  <c r="D699" i="11" s="1"/>
  <c r="B32" i="11"/>
  <c r="D471" i="11"/>
  <c r="D251" i="11"/>
  <c r="D691" i="11" s="1"/>
  <c r="D463" i="11"/>
  <c r="D243" i="11"/>
  <c r="D683" i="11" s="1"/>
  <c r="D455" i="11"/>
  <c r="D235" i="11"/>
  <c r="D675" i="11" s="1"/>
  <c r="AB214" i="11"/>
  <c r="AB175" i="11"/>
  <c r="AB127" i="11"/>
  <c r="AB126" i="11"/>
  <c r="AB80" i="11"/>
  <c r="AB71" i="11"/>
  <c r="AB104" i="11"/>
  <c r="AB207" i="11"/>
  <c r="AB48" i="11"/>
  <c r="AB198" i="11"/>
  <c r="AB144" i="11"/>
  <c r="AB41" i="11"/>
  <c r="AB191" i="11"/>
  <c r="AB143" i="11"/>
  <c r="AB86" i="11"/>
  <c r="AB40" i="11"/>
  <c r="AB168" i="11"/>
  <c r="AB167" i="11"/>
  <c r="AB111" i="11"/>
  <c r="AB64" i="11"/>
  <c r="AB208" i="11"/>
  <c r="AB166" i="11"/>
  <c r="AB63" i="11"/>
  <c r="AB150" i="11"/>
  <c r="AB103" i="11"/>
  <c r="AB102" i="11"/>
  <c r="AB190" i="11"/>
  <c r="AB134" i="11"/>
  <c r="AB39" i="11"/>
  <c r="AJ110" i="11"/>
  <c r="AG155" i="11"/>
  <c r="AJ155" i="11"/>
  <c r="AD155" i="11"/>
  <c r="AG123" i="11"/>
  <c r="AD123" i="11"/>
  <c r="AJ123" i="11"/>
  <c r="AD199" i="11"/>
  <c r="AG199" i="11"/>
  <c r="AJ199" i="11"/>
  <c r="AD215" i="11"/>
  <c r="AG215" i="11"/>
  <c r="AJ215" i="11"/>
  <c r="AG117" i="11"/>
  <c r="AJ117" i="11"/>
  <c r="AD117" i="11"/>
  <c r="AJ92" i="11"/>
  <c r="AJ84" i="11"/>
  <c r="AJ112" i="11"/>
  <c r="AD112" i="11"/>
  <c r="AG112" i="11"/>
  <c r="AJ104" i="11"/>
  <c r="AJ96" i="11"/>
  <c r="AG157" i="11"/>
  <c r="AJ157" i="11"/>
  <c r="AD157" i="11"/>
  <c r="AG149" i="11"/>
  <c r="AJ149" i="11"/>
  <c r="AD149" i="11"/>
  <c r="AG141" i="11"/>
  <c r="AJ141" i="11"/>
  <c r="AD141" i="11"/>
  <c r="AG133" i="11"/>
  <c r="AD133" i="11"/>
  <c r="AJ133" i="11"/>
  <c r="AG125" i="11"/>
  <c r="AJ125" i="11"/>
  <c r="AD125" i="11"/>
  <c r="AD178" i="11"/>
  <c r="AJ178" i="11"/>
  <c r="AG178" i="11"/>
  <c r="AD170" i="11"/>
  <c r="AG170" i="11"/>
  <c r="AJ170" i="11"/>
  <c r="AD162" i="11"/>
  <c r="AJ162" i="11"/>
  <c r="AG162" i="11"/>
  <c r="AG193" i="11"/>
  <c r="AJ193" i="11"/>
  <c r="AD193" i="11"/>
  <c r="AG185" i="11"/>
  <c r="AJ185" i="11"/>
  <c r="AD185" i="11"/>
  <c r="AJ225" i="11"/>
  <c r="AD225" i="11"/>
  <c r="AG225" i="11"/>
  <c r="AJ217" i="11"/>
  <c r="AG217" i="11"/>
  <c r="AD217" i="11"/>
  <c r="AJ209" i="11"/>
  <c r="AD209" i="11"/>
  <c r="AG209" i="11"/>
  <c r="AJ201" i="11"/>
  <c r="AD201" i="11"/>
  <c r="AG201" i="11"/>
  <c r="AB216" i="11"/>
  <c r="AB152" i="11"/>
  <c r="AB88" i="11"/>
  <c r="AJ91" i="11"/>
  <c r="AJ83" i="11"/>
  <c r="AD111" i="11"/>
  <c r="AG111" i="11"/>
  <c r="AJ111" i="11"/>
  <c r="AJ103" i="11"/>
  <c r="AJ95" i="11"/>
  <c r="AD156" i="11"/>
  <c r="AG156" i="11"/>
  <c r="AJ156" i="11"/>
  <c r="AD148" i="11"/>
  <c r="AG148" i="11"/>
  <c r="AJ148" i="11"/>
  <c r="AD140" i="11"/>
  <c r="AG140" i="11"/>
  <c r="AJ140" i="11"/>
  <c r="AD132" i="11"/>
  <c r="AG132" i="11"/>
  <c r="AJ132" i="11"/>
  <c r="AD124" i="11"/>
  <c r="AG124" i="11"/>
  <c r="AJ124" i="11"/>
  <c r="AG177" i="11"/>
  <c r="AJ177" i="11"/>
  <c r="AD177" i="11"/>
  <c r="AG169" i="11"/>
  <c r="AJ169" i="11"/>
  <c r="AD169" i="11"/>
  <c r="AJ200" i="11"/>
  <c r="AD200" i="11"/>
  <c r="AG200" i="11"/>
  <c r="AJ192" i="11"/>
  <c r="AD192" i="11"/>
  <c r="AG192" i="11"/>
  <c r="AJ184" i="11"/>
  <c r="AD184" i="11"/>
  <c r="AG184" i="11"/>
  <c r="AJ224" i="11"/>
  <c r="AG224" i="11"/>
  <c r="AD224" i="11"/>
  <c r="AJ216" i="11"/>
  <c r="AD216" i="11"/>
  <c r="AG216" i="11"/>
  <c r="AJ208" i="11"/>
  <c r="AD208" i="11"/>
  <c r="AG208" i="11"/>
  <c r="AB215" i="11"/>
  <c r="AB192" i="11"/>
  <c r="AB174" i="11"/>
  <c r="AB151" i="11"/>
  <c r="AB128" i="11"/>
  <c r="AB110" i="11"/>
  <c r="AB87" i="11"/>
  <c r="AB65" i="11"/>
  <c r="AB47" i="11"/>
  <c r="AJ102" i="11"/>
  <c r="AG139" i="11"/>
  <c r="AD139" i="11"/>
  <c r="AJ139" i="11"/>
  <c r="AJ168" i="11"/>
  <c r="AD168" i="11"/>
  <c r="AG168" i="11"/>
  <c r="AD223" i="11"/>
  <c r="AG223" i="11"/>
  <c r="AJ223" i="11"/>
  <c r="AJ109" i="11"/>
  <c r="AD154" i="11"/>
  <c r="AJ154" i="11"/>
  <c r="AG154" i="11"/>
  <c r="AD130" i="11"/>
  <c r="AJ130" i="11"/>
  <c r="AG130" i="11"/>
  <c r="AD167" i="11"/>
  <c r="AG167" i="11"/>
  <c r="AJ167" i="11"/>
  <c r="AJ182" i="11"/>
  <c r="AD182" i="11"/>
  <c r="AG182" i="11"/>
  <c r="AJ88" i="11"/>
  <c r="AJ100" i="11"/>
  <c r="AG145" i="11"/>
  <c r="AJ145" i="11"/>
  <c r="AD145" i="11"/>
  <c r="AG121" i="11"/>
  <c r="AJ121" i="11"/>
  <c r="AD121" i="11"/>
  <c r="AG189" i="11"/>
  <c r="AJ189" i="11"/>
  <c r="AD189" i="11"/>
  <c r="AB120" i="11"/>
  <c r="AJ87" i="11"/>
  <c r="AG115" i="11"/>
  <c r="AD115" i="11"/>
  <c r="AJ115" i="11"/>
  <c r="AJ107" i="11"/>
  <c r="AJ99" i="11"/>
  <c r="AJ160" i="11"/>
  <c r="AD160" i="11"/>
  <c r="AG160" i="11"/>
  <c r="AJ152" i="11"/>
  <c r="AD152" i="11"/>
  <c r="AG152" i="11"/>
  <c r="AJ144" i="11"/>
  <c r="AD144" i="11"/>
  <c r="AG144" i="11"/>
  <c r="AJ136" i="11"/>
  <c r="AD136" i="11"/>
  <c r="AG136" i="11"/>
  <c r="AJ128" i="11"/>
  <c r="AD128" i="11"/>
  <c r="AG128" i="11"/>
  <c r="AJ120" i="11"/>
  <c r="AD120" i="11"/>
  <c r="AG120" i="11"/>
  <c r="AG173" i="11"/>
  <c r="AJ173" i="11"/>
  <c r="AD173" i="11"/>
  <c r="AJ165" i="11"/>
  <c r="AG165" i="11"/>
  <c r="AD165" i="11"/>
  <c r="AG196" i="11"/>
  <c r="AJ196" i="11"/>
  <c r="AD196" i="11"/>
  <c r="AD188" i="11"/>
  <c r="AG188" i="11"/>
  <c r="AJ188" i="11"/>
  <c r="AD180" i="11"/>
  <c r="AG180" i="11"/>
  <c r="AJ180" i="11"/>
  <c r="AG220" i="11"/>
  <c r="AJ220" i="11"/>
  <c r="AD220" i="11"/>
  <c r="AG212" i="11"/>
  <c r="AJ212" i="11"/>
  <c r="AD212" i="11"/>
  <c r="AG204" i="11"/>
  <c r="AJ204" i="11"/>
  <c r="AD204" i="11"/>
  <c r="AB224" i="11"/>
  <c r="AB206" i="11"/>
  <c r="AB183" i="11"/>
  <c r="AB160" i="11"/>
  <c r="AB142" i="11"/>
  <c r="AB119" i="11"/>
  <c r="AB96" i="11"/>
  <c r="AB79" i="11"/>
  <c r="AB56" i="11"/>
  <c r="AB33" i="11"/>
  <c r="AJ90" i="11"/>
  <c r="AJ94" i="11"/>
  <c r="AG131" i="11"/>
  <c r="AD131" i="11"/>
  <c r="AJ131" i="11"/>
  <c r="AD191" i="11"/>
  <c r="AG191" i="11"/>
  <c r="AJ191" i="11"/>
  <c r="AJ89" i="11"/>
  <c r="AJ93" i="11"/>
  <c r="AD138" i="11"/>
  <c r="AG138" i="11"/>
  <c r="AJ138" i="11"/>
  <c r="AD175" i="11"/>
  <c r="AG175" i="11"/>
  <c r="AJ175" i="11"/>
  <c r="AJ190" i="11"/>
  <c r="AD190" i="11"/>
  <c r="AG190" i="11"/>
  <c r="AD222" i="11"/>
  <c r="AJ222" i="11"/>
  <c r="AG222" i="11"/>
  <c r="AD214" i="11"/>
  <c r="AJ214" i="11"/>
  <c r="AG214" i="11"/>
  <c r="AD206" i="11"/>
  <c r="AG206" i="11"/>
  <c r="AJ206" i="11"/>
  <c r="AJ81" i="11"/>
  <c r="AD116" i="11"/>
  <c r="AG116" i="11"/>
  <c r="AJ116" i="11"/>
  <c r="AG161" i="11"/>
  <c r="AJ161" i="11"/>
  <c r="AD161" i="11"/>
  <c r="AG137" i="11"/>
  <c r="AJ137" i="11"/>
  <c r="AD137" i="11"/>
  <c r="AJ174" i="11"/>
  <c r="AD174" i="11"/>
  <c r="AG174" i="11"/>
  <c r="AG197" i="11"/>
  <c r="AD197" i="11"/>
  <c r="AJ197" i="11"/>
  <c r="AJ221" i="11"/>
  <c r="AD221" i="11"/>
  <c r="AG221" i="11"/>
  <c r="AJ86" i="11"/>
  <c r="AD114" i="11"/>
  <c r="AJ114" i="11"/>
  <c r="AG114" i="11"/>
  <c r="AJ106" i="11"/>
  <c r="AJ98" i="11"/>
  <c r="AD159" i="11"/>
  <c r="AG159" i="11"/>
  <c r="AJ159" i="11"/>
  <c r="AD151" i="11"/>
  <c r="AG151" i="11"/>
  <c r="AJ151" i="11"/>
  <c r="AD143" i="11"/>
  <c r="AG143" i="11"/>
  <c r="AJ143" i="11"/>
  <c r="AD135" i="11"/>
  <c r="AG135" i="11"/>
  <c r="AJ135" i="11"/>
  <c r="AD127" i="11"/>
  <c r="AG127" i="11"/>
  <c r="AJ127" i="11"/>
  <c r="AD119" i="11"/>
  <c r="AG119" i="11"/>
  <c r="AJ119" i="11"/>
  <c r="AD172" i="11"/>
  <c r="AG172" i="11"/>
  <c r="AJ172" i="11"/>
  <c r="AD164" i="11"/>
  <c r="AG164" i="11"/>
  <c r="AJ164" i="11"/>
  <c r="AG195" i="11"/>
  <c r="AD195" i="11"/>
  <c r="AJ195" i="11"/>
  <c r="AG187" i="11"/>
  <c r="AJ187" i="11"/>
  <c r="AD187" i="11"/>
  <c r="AG179" i="11"/>
  <c r="AD179" i="11"/>
  <c r="AJ179" i="11"/>
  <c r="AG219" i="11"/>
  <c r="AD219" i="11"/>
  <c r="AJ219" i="11"/>
  <c r="AG211" i="11"/>
  <c r="AJ211" i="11"/>
  <c r="AD211" i="11"/>
  <c r="AG203" i="11"/>
  <c r="AD203" i="11"/>
  <c r="AJ203" i="11"/>
  <c r="AB223" i="11"/>
  <c r="AB200" i="11"/>
  <c r="AB182" i="11"/>
  <c r="AB159" i="11"/>
  <c r="AB136" i="11"/>
  <c r="AB118" i="11"/>
  <c r="AB95" i="11"/>
  <c r="AB73" i="11"/>
  <c r="AB55" i="11"/>
  <c r="AB32" i="11"/>
  <c r="AJ82" i="11"/>
  <c r="AG147" i="11"/>
  <c r="AD147" i="11"/>
  <c r="AJ147" i="11"/>
  <c r="AJ176" i="11"/>
  <c r="AG176" i="11"/>
  <c r="AD176" i="11"/>
  <c r="AD183" i="11"/>
  <c r="AG183" i="11"/>
  <c r="AJ183" i="11"/>
  <c r="AD207" i="11"/>
  <c r="AG207" i="11"/>
  <c r="AJ207" i="11"/>
  <c r="AJ101" i="11"/>
  <c r="AD146" i="11"/>
  <c r="AJ146" i="11"/>
  <c r="AG146" i="11"/>
  <c r="AD122" i="11"/>
  <c r="AG122" i="11"/>
  <c r="AJ122" i="11"/>
  <c r="AD198" i="11"/>
  <c r="AJ198" i="11"/>
  <c r="AG198" i="11"/>
  <c r="AJ108" i="11"/>
  <c r="AG153" i="11"/>
  <c r="AJ153" i="11"/>
  <c r="AD153" i="11"/>
  <c r="AG129" i="11"/>
  <c r="AJ129" i="11"/>
  <c r="AD129" i="11"/>
  <c r="AJ166" i="11"/>
  <c r="AD166" i="11"/>
  <c r="AG166" i="11"/>
  <c r="AG181" i="11"/>
  <c r="AD181" i="11"/>
  <c r="AJ181" i="11"/>
  <c r="AD213" i="11"/>
  <c r="AG213" i="11"/>
  <c r="AJ213" i="11"/>
  <c r="AD205" i="11"/>
  <c r="AJ205" i="11"/>
  <c r="AG205" i="11"/>
  <c r="AB184" i="11"/>
  <c r="AB57" i="11"/>
  <c r="AJ85" i="11"/>
  <c r="AG113" i="11"/>
  <c r="AJ113" i="11"/>
  <c r="AD113" i="11"/>
  <c r="AJ105" i="11"/>
  <c r="AJ97" i="11"/>
  <c r="AJ158" i="11"/>
  <c r="AD158" i="11"/>
  <c r="AG158" i="11"/>
  <c r="AJ150" i="11"/>
  <c r="AD150" i="11"/>
  <c r="AG150" i="11"/>
  <c r="AJ142" i="11"/>
  <c r="AD142" i="11"/>
  <c r="AG142" i="11"/>
  <c r="AJ134" i="11"/>
  <c r="AD134" i="11"/>
  <c r="AG134" i="11"/>
  <c r="AJ126" i="11"/>
  <c r="AD126" i="11"/>
  <c r="AG126" i="11"/>
  <c r="AJ118" i="11"/>
  <c r="AD118" i="11"/>
  <c r="AG118" i="11"/>
  <c r="AG171" i="11"/>
  <c r="AJ171" i="11"/>
  <c r="AD171" i="11"/>
  <c r="AG163" i="11"/>
  <c r="AD163" i="11"/>
  <c r="AJ163" i="11"/>
  <c r="AD194" i="11"/>
  <c r="AJ194" i="11"/>
  <c r="AG194" i="11"/>
  <c r="AD186" i="11"/>
  <c r="AG186" i="11"/>
  <c r="AJ186" i="11"/>
  <c r="AJ226" i="11"/>
  <c r="AD226" i="11"/>
  <c r="AG226" i="11"/>
  <c r="AD218" i="11"/>
  <c r="AG218" i="11"/>
  <c r="AJ218" i="11"/>
  <c r="AD210" i="11"/>
  <c r="AG210" i="11"/>
  <c r="AJ210" i="11"/>
  <c r="AD202" i="11"/>
  <c r="AG202" i="11"/>
  <c r="AJ202" i="11"/>
  <c r="AB222" i="11"/>
  <c r="AB199" i="11"/>
  <c r="AB176" i="11"/>
  <c r="AB158" i="11"/>
  <c r="AB135" i="11"/>
  <c r="AB112" i="11"/>
  <c r="AB94" i="11"/>
  <c r="AB72" i="11"/>
  <c r="AB49" i="11"/>
  <c r="AB31" i="11"/>
  <c r="AB226" i="11"/>
  <c r="AB218" i="11"/>
  <c r="AB210" i="11"/>
  <c r="AB202" i="11"/>
  <c r="AB194" i="11"/>
  <c r="AB186" i="11"/>
  <c r="AB178" i="11"/>
  <c r="AB170" i="11"/>
  <c r="AB162" i="11"/>
  <c r="AB154" i="11"/>
  <c r="AB146" i="11"/>
  <c r="AB138" i="11"/>
  <c r="AB130" i="11"/>
  <c r="AB122" i="11"/>
  <c r="AB114" i="11"/>
  <c r="AB106" i="11"/>
  <c r="AB98" i="11"/>
  <c r="AB90" i="11"/>
  <c r="AB82" i="11"/>
  <c r="AB75" i="11"/>
  <c r="AB67" i="11"/>
  <c r="AB59" i="11"/>
  <c r="AB51" i="11"/>
  <c r="AB43" i="11"/>
  <c r="AB35" i="11"/>
  <c r="AB225" i="11"/>
  <c r="AB217" i="11"/>
  <c r="AB209" i="11"/>
  <c r="AB201" i="11"/>
  <c r="AB193" i="11"/>
  <c r="AB185" i="11"/>
  <c r="AB177" i="11"/>
  <c r="AB169" i="11"/>
  <c r="AB161" i="11"/>
  <c r="AB153" i="11"/>
  <c r="AB145" i="11"/>
  <c r="AB137" i="11"/>
  <c r="AB129" i="11"/>
  <c r="AB121" i="11"/>
  <c r="AB113" i="11"/>
  <c r="AB105" i="11"/>
  <c r="AB97" i="11"/>
  <c r="AB89" i="11"/>
  <c r="AB81" i="11"/>
  <c r="AB74" i="11"/>
  <c r="AB66" i="11"/>
  <c r="AB58" i="11"/>
  <c r="AB50" i="11"/>
  <c r="AB42" i="11"/>
  <c r="AB34" i="11"/>
  <c r="AB221" i="11"/>
  <c r="AB213" i="11"/>
  <c r="AB205" i="11"/>
  <c r="AB197" i="11"/>
  <c r="AB189" i="11"/>
  <c r="AB181" i="11"/>
  <c r="AB173" i="11"/>
  <c r="AB165" i="11"/>
  <c r="AB157" i="11"/>
  <c r="AB149" i="11"/>
  <c r="AB141" i="11"/>
  <c r="AB133" i="11"/>
  <c r="AB125" i="11"/>
  <c r="AB117" i="11"/>
  <c r="AB109" i="11"/>
  <c r="AB101" i="11"/>
  <c r="AB93" i="11"/>
  <c r="AB85" i="11"/>
  <c r="AB78" i="11"/>
  <c r="AB70" i="11"/>
  <c r="AB62" i="11"/>
  <c r="AB54" i="11"/>
  <c r="AB46" i="11"/>
  <c r="AB38" i="11"/>
  <c r="AB30" i="11"/>
  <c r="AB220" i="11"/>
  <c r="AB212" i="11"/>
  <c r="AB204" i="11"/>
  <c r="AB196" i="11"/>
  <c r="AB188" i="11"/>
  <c r="AB180" i="11"/>
  <c r="AB172" i="11"/>
  <c r="AB164" i="11"/>
  <c r="AB156" i="11"/>
  <c r="AB148" i="11"/>
  <c r="AB140" i="11"/>
  <c r="AB132" i="11"/>
  <c r="AB124" i="11"/>
  <c r="AB116" i="11"/>
  <c r="AB108" i="11"/>
  <c r="AB100" i="11"/>
  <c r="AB92" i="11"/>
  <c r="AB84" i="11"/>
  <c r="AB77" i="11"/>
  <c r="AB69" i="11"/>
  <c r="AB61" i="11"/>
  <c r="AB53" i="11"/>
  <c r="AB45" i="11"/>
  <c r="AB37" i="11"/>
  <c r="AB29" i="11"/>
  <c r="AB219" i="11"/>
  <c r="AB211" i="11"/>
  <c r="AB203" i="11"/>
  <c r="AB195" i="11"/>
  <c r="AB187" i="11"/>
  <c r="AB179" i="11"/>
  <c r="AB171" i="11"/>
  <c r="AB163" i="11"/>
  <c r="AB155" i="11"/>
  <c r="AB147" i="11"/>
  <c r="AB139" i="11"/>
  <c r="AB131" i="11"/>
  <c r="AB123" i="11"/>
  <c r="AB115" i="11"/>
  <c r="AB107" i="11"/>
  <c r="AB99" i="11"/>
  <c r="AB91" i="11"/>
  <c r="AB83" i="11"/>
  <c r="AB76" i="11"/>
  <c r="AB68" i="11"/>
  <c r="AB60" i="11"/>
  <c r="AB52" i="11"/>
  <c r="AB44" i="11"/>
  <c r="AB36" i="11"/>
  <c r="B446" i="11" l="1"/>
  <c r="B666" i="11"/>
  <c r="AG285" i="11"/>
  <c r="AB415" i="11"/>
  <c r="AB408" i="11"/>
  <c r="AB401" i="11"/>
  <c r="AB262" i="11"/>
  <c r="AB263" i="11"/>
  <c r="AB327" i="11"/>
  <c r="AB391" i="11"/>
  <c r="AB256" i="11"/>
  <c r="AB320" i="11"/>
  <c r="AB384" i="11"/>
  <c r="AB249" i="11"/>
  <c r="AB313" i="11"/>
  <c r="AB377" i="11"/>
  <c r="AB441" i="11"/>
  <c r="AB309" i="11"/>
  <c r="AB373" i="11"/>
  <c r="AB437" i="11"/>
  <c r="AB302" i="11"/>
  <c r="AB366" i="11"/>
  <c r="AB430" i="11"/>
  <c r="AB271" i="11"/>
  <c r="AB335" i="11"/>
  <c r="AB399" i="11"/>
  <c r="AB264" i="11"/>
  <c r="AB328" i="11"/>
  <c r="AB392" i="11"/>
  <c r="AB257" i="11"/>
  <c r="AB321" i="11"/>
  <c r="AB385" i="11"/>
  <c r="AB253" i="11"/>
  <c r="AB317" i="11"/>
  <c r="AB381" i="11"/>
  <c r="AB445" i="11"/>
  <c r="AB310" i="11"/>
  <c r="AB374" i="11"/>
  <c r="AB438" i="11"/>
  <c r="AB378" i="11"/>
  <c r="AG430" i="11"/>
  <c r="AJ406" i="11"/>
  <c r="AG383" i="11"/>
  <c r="AD346" i="11"/>
  <c r="AG370" i="11"/>
  <c r="AG317" i="11"/>
  <c r="AD305" i="11"/>
  <c r="AD282" i="11"/>
  <c r="AD272" i="11"/>
  <c r="AJ250" i="11"/>
  <c r="AG433" i="11"/>
  <c r="AD349" i="11"/>
  <c r="AD328" i="11"/>
  <c r="AJ418" i="11"/>
  <c r="AJ321" i="11"/>
  <c r="AG258" i="11"/>
  <c r="AG396" i="11"/>
  <c r="AG287" i="11"/>
  <c r="AB356" i="11"/>
  <c r="AD431" i="11"/>
  <c r="AG399" i="11"/>
  <c r="AG384" i="11"/>
  <c r="AJ347" i="11"/>
  <c r="AD363" i="11"/>
  <c r="AJ318" i="11"/>
  <c r="AD306" i="11"/>
  <c r="AG299" i="11"/>
  <c r="AD273" i="11"/>
  <c r="AJ251" i="11"/>
  <c r="AG417" i="11"/>
  <c r="AJ381" i="11"/>
  <c r="AJ275" i="11"/>
  <c r="AD434" i="11"/>
  <c r="AG395" i="11"/>
  <c r="AD309" i="11"/>
  <c r="AD411" i="11"/>
  <c r="AG310" i="11"/>
  <c r="AB316" i="11"/>
  <c r="AJ424" i="11"/>
  <c r="AJ400" i="11"/>
  <c r="AG416" i="11"/>
  <c r="AD340" i="11"/>
  <c r="AG364" i="11"/>
  <c r="AJ380" i="11"/>
  <c r="AD335" i="11"/>
  <c r="AJ300" i="11"/>
  <c r="AG266" i="11"/>
  <c r="AD409" i="11"/>
  <c r="AG365" i="11"/>
  <c r="AJ387" i="11"/>
  <c r="AD374" i="11"/>
  <c r="AG276" i="11"/>
  <c r="AJ359" i="11"/>
  <c r="AJ279" i="11"/>
  <c r="AB348" i="11"/>
  <c r="AG436" i="11"/>
  <c r="AJ404" i="11"/>
  <c r="AJ389" i="11"/>
  <c r="AJ352" i="11"/>
  <c r="AD368" i="11"/>
  <c r="AG323" i="11"/>
  <c r="AJ311" i="11"/>
  <c r="AD280" i="11"/>
  <c r="AG252" i="11"/>
  <c r="AB308" i="11"/>
  <c r="AJ429" i="11"/>
  <c r="AJ405" i="11"/>
  <c r="AJ390" i="11"/>
  <c r="AG345" i="11"/>
  <c r="AJ369" i="11"/>
  <c r="AG324" i="11"/>
  <c r="AD304" i="11"/>
  <c r="AD281" i="11"/>
  <c r="AJ253" i="11"/>
  <c r="AG249" i="11"/>
  <c r="AG435" i="11"/>
  <c r="AD375" i="11"/>
  <c r="AJ295" i="11"/>
  <c r="AB300" i="11"/>
  <c r="AB428" i="11"/>
  <c r="AB411" i="11"/>
  <c r="AB299" i="11"/>
  <c r="B519" i="11"/>
  <c r="B299" i="11"/>
  <c r="B583" i="11"/>
  <c r="B363" i="11"/>
  <c r="B647" i="11"/>
  <c r="B427" i="11"/>
  <c r="B366" i="11"/>
  <c r="B586" i="11"/>
  <c r="B399" i="11"/>
  <c r="B619" i="11"/>
  <c r="B484" i="11"/>
  <c r="B264" i="11"/>
  <c r="B432" i="11"/>
  <c r="B652" i="11"/>
  <c r="B480" i="11"/>
  <c r="B260" i="11"/>
  <c r="B544" i="11"/>
  <c r="B324" i="11"/>
  <c r="B388" i="11"/>
  <c r="B608" i="11"/>
  <c r="B521" i="11"/>
  <c r="B301" i="11"/>
  <c r="B585" i="11"/>
  <c r="B365" i="11"/>
  <c r="B429" i="11"/>
  <c r="B649" i="11"/>
  <c r="B562" i="11"/>
  <c r="B342" i="11"/>
  <c r="B391" i="11"/>
  <c r="B611" i="11"/>
  <c r="B644" i="11"/>
  <c r="B424" i="11"/>
  <c r="B273" i="11"/>
  <c r="B493" i="11"/>
  <c r="B557" i="11"/>
  <c r="B337" i="11"/>
  <c r="B621" i="11"/>
  <c r="B401" i="11"/>
  <c r="B518" i="11"/>
  <c r="B298" i="11"/>
  <c r="B582" i="11"/>
  <c r="B362" i="11"/>
  <c r="B646" i="11"/>
  <c r="B426" i="11"/>
  <c r="B627" i="11"/>
  <c r="B407" i="11"/>
  <c r="B636" i="11"/>
  <c r="B416" i="11"/>
  <c r="AB279" i="11"/>
  <c r="AB343" i="11"/>
  <c r="AB407" i="11"/>
  <c r="AB272" i="11"/>
  <c r="AB336" i="11"/>
  <c r="AB400" i="11"/>
  <c r="AB265" i="11"/>
  <c r="AB329" i="11"/>
  <c r="AB393" i="11"/>
  <c r="AB261" i="11"/>
  <c r="AB325" i="11"/>
  <c r="AB389" i="11"/>
  <c r="AB254" i="11"/>
  <c r="AB318" i="11"/>
  <c r="AB382" i="11"/>
  <c r="AB446" i="11"/>
  <c r="AB396" i="11"/>
  <c r="AD430" i="11"/>
  <c r="AG406" i="11"/>
  <c r="AD391" i="11"/>
  <c r="AJ346" i="11"/>
  <c r="AD370" i="11"/>
  <c r="AD325" i="11"/>
  <c r="AG305" i="11"/>
  <c r="AJ282" i="11"/>
  <c r="AG254" i="11"/>
  <c r="AG250" i="11"/>
  <c r="AD433" i="11"/>
  <c r="AJ349" i="11"/>
  <c r="AJ293" i="11"/>
  <c r="AD418" i="11"/>
  <c r="AG321" i="11"/>
  <c r="AJ427" i="11"/>
  <c r="AJ396" i="11"/>
  <c r="AD287" i="11"/>
  <c r="AB379" i="11"/>
  <c r="AJ431" i="11"/>
  <c r="AD407" i="11"/>
  <c r="AD384" i="11"/>
  <c r="AG347" i="11"/>
  <c r="AJ371" i="11"/>
  <c r="AD318" i="11"/>
  <c r="AJ306" i="11"/>
  <c r="AJ283" i="11"/>
  <c r="AG273" i="11"/>
  <c r="AG251" i="11"/>
  <c r="AG394" i="11"/>
  <c r="AG381" i="11"/>
  <c r="AG275" i="11"/>
  <c r="AG442" i="11"/>
  <c r="AD395" i="11"/>
  <c r="AJ309" i="11"/>
  <c r="AJ351" i="11"/>
  <c r="AD310" i="11"/>
  <c r="AB339" i="11"/>
  <c r="AG424" i="11"/>
  <c r="AG400" i="11"/>
  <c r="AD385" i="11"/>
  <c r="AJ340" i="11"/>
  <c r="AD364" i="11"/>
  <c r="AJ319" i="11"/>
  <c r="AG335" i="11"/>
  <c r="AG300" i="11"/>
  <c r="AD274" i="11"/>
  <c r="AJ409" i="11"/>
  <c r="AJ320" i="11"/>
  <c r="AD285" i="11"/>
  <c r="AG387" i="11"/>
  <c r="AD329" i="11"/>
  <c r="AD276" i="11"/>
  <c r="AD359" i="11"/>
  <c r="AD259" i="11"/>
  <c r="AB371" i="11"/>
  <c r="AD436" i="11"/>
  <c r="AG412" i="11"/>
  <c r="AG389" i="11"/>
  <c r="AG352" i="11"/>
  <c r="AJ376" i="11"/>
  <c r="AD323" i="11"/>
  <c r="AD311" i="11"/>
  <c r="AJ288" i="11"/>
  <c r="AD252" i="11"/>
  <c r="AB372" i="11"/>
  <c r="AD437" i="11"/>
  <c r="AG405" i="11"/>
  <c r="AG390" i="11"/>
  <c r="AJ353" i="11"/>
  <c r="AG369" i="11"/>
  <c r="AD324" i="11"/>
  <c r="AJ312" i="11"/>
  <c r="AG281" i="11"/>
  <c r="AG253" i="11"/>
  <c r="AD337" i="11"/>
  <c r="AD435" i="11"/>
  <c r="AJ375" i="11"/>
  <c r="AJ277" i="11"/>
  <c r="AB354" i="11"/>
  <c r="AB283" i="11"/>
  <c r="AB260" i="11"/>
  <c r="AB346" i="11"/>
  <c r="B479" i="11"/>
  <c r="B259" i="11"/>
  <c r="B543" i="11"/>
  <c r="B323" i="11"/>
  <c r="B607" i="11"/>
  <c r="B387" i="11"/>
  <c r="B506" i="11"/>
  <c r="B286" i="11"/>
  <c r="B414" i="11"/>
  <c r="B634" i="11"/>
  <c r="B475" i="11"/>
  <c r="B255" i="11"/>
  <c r="B540" i="11"/>
  <c r="B320" i="11"/>
  <c r="B284" i="11"/>
  <c r="B504" i="11"/>
  <c r="B568" i="11"/>
  <c r="B348" i="11"/>
  <c r="B632" i="11"/>
  <c r="B412" i="11"/>
  <c r="B481" i="11"/>
  <c r="B261" i="11"/>
  <c r="B545" i="11"/>
  <c r="B325" i="11"/>
  <c r="B609" i="11"/>
  <c r="B389" i="11"/>
  <c r="B474" i="11"/>
  <c r="B254" i="11"/>
  <c r="B610" i="11"/>
  <c r="B390" i="11"/>
  <c r="B499" i="11"/>
  <c r="B279" i="11"/>
  <c r="B516" i="11"/>
  <c r="B296" i="11"/>
  <c r="B297" i="11"/>
  <c r="B517" i="11"/>
  <c r="B581" i="11"/>
  <c r="B361" i="11"/>
  <c r="B425" i="11"/>
  <c r="B645" i="11"/>
  <c r="B478" i="11"/>
  <c r="B258" i="11"/>
  <c r="B542" i="11"/>
  <c r="B322" i="11"/>
  <c r="B386" i="11"/>
  <c r="B606" i="11"/>
  <c r="B507" i="11"/>
  <c r="B287" i="11"/>
  <c r="B508" i="11"/>
  <c r="B288" i="11"/>
  <c r="AB351" i="11"/>
  <c r="AB273" i="11"/>
  <c r="AB269" i="11"/>
  <c r="AB326" i="11"/>
  <c r="AB419" i="11"/>
  <c r="AG354" i="11"/>
  <c r="AD290" i="11"/>
  <c r="AB276" i="11"/>
  <c r="AG293" i="11"/>
  <c r="AG427" i="11"/>
  <c r="AB402" i="11"/>
  <c r="AJ392" i="11"/>
  <c r="AJ326" i="11"/>
  <c r="AG255" i="11"/>
  <c r="AD394" i="11"/>
  <c r="AJ442" i="11"/>
  <c r="AD351" i="11"/>
  <c r="AD432" i="11"/>
  <c r="AG348" i="11"/>
  <c r="AD319" i="11"/>
  <c r="AJ274" i="11"/>
  <c r="AD257" i="11"/>
  <c r="AJ329" i="11"/>
  <c r="AJ259" i="11"/>
  <c r="AD397" i="11"/>
  <c r="AJ331" i="11"/>
  <c r="AJ260" i="11"/>
  <c r="AD413" i="11"/>
  <c r="AD377" i="11"/>
  <c r="AJ289" i="11"/>
  <c r="AJ419" i="11"/>
  <c r="AB410" i="11"/>
  <c r="AB347" i="11"/>
  <c r="B411" i="11"/>
  <c r="B631" i="11"/>
  <c r="B528" i="11"/>
  <c r="B308" i="11"/>
  <c r="B505" i="11"/>
  <c r="B285" i="11"/>
  <c r="B633" i="11"/>
  <c r="B413" i="11"/>
  <c r="B658" i="11"/>
  <c r="B438" i="11"/>
  <c r="B596" i="11"/>
  <c r="B376" i="11"/>
  <c r="B257" i="11"/>
  <c r="B477" i="11"/>
  <c r="B321" i="11"/>
  <c r="B541" i="11"/>
  <c r="B385" i="11"/>
  <c r="B605" i="11"/>
  <c r="B410" i="11"/>
  <c r="B630" i="11"/>
  <c r="B588" i="11"/>
  <c r="B368" i="11"/>
  <c r="AB295" i="11"/>
  <c r="AB423" i="11"/>
  <c r="AB416" i="11"/>
  <c r="AB345" i="11"/>
  <c r="AB277" i="11"/>
  <c r="AB405" i="11"/>
  <c r="AB334" i="11"/>
  <c r="AB268" i="11"/>
  <c r="AG438" i="11"/>
  <c r="AG391" i="11"/>
  <c r="AG378" i="11"/>
  <c r="AJ290" i="11"/>
  <c r="AJ254" i="11"/>
  <c r="AD401" i="11"/>
  <c r="AD293" i="11"/>
  <c r="AG278" i="11"/>
  <c r="AB251" i="11"/>
  <c r="AJ439" i="11"/>
  <c r="AG392" i="11"/>
  <c r="AD371" i="11"/>
  <c r="AG291" i="11"/>
  <c r="AD255" i="11"/>
  <c r="AG441" i="11"/>
  <c r="AJ394" i="11"/>
  <c r="AJ426" i="11"/>
  <c r="AG358" i="11"/>
  <c r="AG351" i="11"/>
  <c r="AJ432" i="11"/>
  <c r="AJ385" i="11"/>
  <c r="AG372" i="11"/>
  <c r="AG307" i="11"/>
  <c r="AG274" i="11"/>
  <c r="AJ257" i="11"/>
  <c r="AG329" i="11"/>
  <c r="AG443" i="11"/>
  <c r="AG322" i="11"/>
  <c r="AG259" i="11"/>
  <c r="AB412" i="11"/>
  <c r="AJ412" i="11"/>
  <c r="AJ397" i="11"/>
  <c r="AJ360" i="11"/>
  <c r="AD376" i="11"/>
  <c r="AG331" i="11"/>
  <c r="AJ296" i="11"/>
  <c r="AD288" i="11"/>
  <c r="AG260" i="11"/>
  <c r="AG421" i="11"/>
  <c r="AJ437" i="11"/>
  <c r="AJ413" i="11"/>
  <c r="AG398" i="11"/>
  <c r="AG353" i="11"/>
  <c r="AJ377" i="11"/>
  <c r="AG332" i="11"/>
  <c r="AD312" i="11"/>
  <c r="AD289" i="11"/>
  <c r="AJ261" i="11"/>
  <c r="AG337" i="11"/>
  <c r="AG419" i="11"/>
  <c r="AG330" i="11"/>
  <c r="AD277" i="11"/>
  <c r="AB322" i="11"/>
  <c r="AB387" i="11"/>
  <c r="AB418" i="11"/>
  <c r="AB395" i="11"/>
  <c r="B527" i="11"/>
  <c r="B307" i="11"/>
  <c r="B591" i="11"/>
  <c r="B371" i="11"/>
  <c r="B655" i="11"/>
  <c r="B435" i="11"/>
  <c r="B482" i="11"/>
  <c r="B262" i="11"/>
  <c r="B602" i="11"/>
  <c r="B382" i="11"/>
  <c r="B651" i="11"/>
  <c r="B431" i="11"/>
  <c r="B500" i="11"/>
  <c r="B280" i="11"/>
  <c r="B488" i="11"/>
  <c r="B268" i="11"/>
  <c r="B332" i="11"/>
  <c r="B552" i="11"/>
  <c r="B396" i="11"/>
  <c r="B616" i="11"/>
  <c r="B529" i="11"/>
  <c r="B309" i="11"/>
  <c r="B593" i="11"/>
  <c r="B373" i="11"/>
  <c r="B657" i="11"/>
  <c r="B437" i="11"/>
  <c r="B358" i="11"/>
  <c r="B578" i="11"/>
  <c r="B643" i="11"/>
  <c r="B423" i="11"/>
  <c r="B281" i="11"/>
  <c r="B501" i="11"/>
  <c r="B345" i="11"/>
  <c r="B565" i="11"/>
  <c r="B409" i="11"/>
  <c r="B629" i="11"/>
  <c r="B526" i="11"/>
  <c r="B306" i="11"/>
  <c r="B590" i="11"/>
  <c r="B370" i="11"/>
  <c r="B654" i="11"/>
  <c r="B434" i="11"/>
  <c r="AB247" i="11"/>
  <c r="B415" i="11"/>
  <c r="B635" i="11"/>
  <c r="B468" i="11"/>
  <c r="B248" i="11"/>
  <c r="B440" i="11"/>
  <c r="B660" i="11"/>
  <c r="B282" i="11"/>
  <c r="B502" i="11"/>
  <c r="B346" i="11"/>
  <c r="B566" i="11"/>
  <c r="B579" i="11"/>
  <c r="B359" i="11"/>
  <c r="AB359" i="11"/>
  <c r="AB288" i="11"/>
  <c r="AB352" i="11"/>
  <c r="AB281" i="11"/>
  <c r="AB409" i="11"/>
  <c r="AB341" i="11"/>
  <c r="AB270" i="11"/>
  <c r="AB398" i="11"/>
  <c r="AB442" i="11"/>
  <c r="AG414" i="11"/>
  <c r="AD354" i="11"/>
  <c r="AG325" i="11"/>
  <c r="AJ264" i="11"/>
  <c r="AB404" i="11"/>
  <c r="AD373" i="11"/>
  <c r="AG342" i="11"/>
  <c r="AD427" i="11"/>
  <c r="AD367" i="11"/>
  <c r="AB420" i="11"/>
  <c r="AG407" i="11"/>
  <c r="AJ355" i="11"/>
  <c r="AG326" i="11"/>
  <c r="AD283" i="11"/>
  <c r="AG336" i="11"/>
  <c r="AD442" i="11"/>
  <c r="AJ268" i="11"/>
  <c r="AG269" i="11"/>
  <c r="AB380" i="11"/>
  <c r="AJ408" i="11"/>
  <c r="AD348" i="11"/>
  <c r="AG319" i="11"/>
  <c r="AG284" i="11"/>
  <c r="AD341" i="11"/>
  <c r="AD320" i="11"/>
  <c r="AG350" i="11"/>
  <c r="AD444" i="11"/>
  <c r="AB303" i="11"/>
  <c r="AB367" i="11"/>
  <c r="AB431" i="11"/>
  <c r="AB296" i="11"/>
  <c r="AB360" i="11"/>
  <c r="AB424" i="11"/>
  <c r="AB289" i="11"/>
  <c r="AB353" i="11"/>
  <c r="AB417" i="11"/>
  <c r="AB285" i="11"/>
  <c r="AB349" i="11"/>
  <c r="AB413" i="11"/>
  <c r="AB278" i="11"/>
  <c r="AB342" i="11"/>
  <c r="AB406" i="11"/>
  <c r="AB291" i="11"/>
  <c r="AJ422" i="11"/>
  <c r="AD438" i="11"/>
  <c r="AJ414" i="11"/>
  <c r="AG338" i="11"/>
  <c r="AJ354" i="11"/>
  <c r="AD378" i="11"/>
  <c r="AD333" i="11"/>
  <c r="AG290" i="11"/>
  <c r="AG264" i="11"/>
  <c r="AD262" i="11"/>
  <c r="AG425" i="11"/>
  <c r="AG401" i="11"/>
  <c r="AJ373" i="11"/>
  <c r="AG267" i="11"/>
  <c r="AD342" i="11"/>
  <c r="AD278" i="11"/>
  <c r="AJ403" i="11"/>
  <c r="AG367" i="11"/>
  <c r="AB274" i="11"/>
  <c r="AB443" i="11"/>
  <c r="AD439" i="11"/>
  <c r="AJ415" i="11"/>
  <c r="AD392" i="11"/>
  <c r="AG355" i="11"/>
  <c r="AJ379" i="11"/>
  <c r="AD326" i="11"/>
  <c r="AD291" i="11"/>
  <c r="AD265" i="11"/>
  <c r="AJ255" i="11"/>
  <c r="AD441" i="11"/>
  <c r="AD357" i="11"/>
  <c r="AD336" i="11"/>
  <c r="AG426" i="11"/>
  <c r="AG410" i="11"/>
  <c r="AD358" i="11"/>
  <c r="AG268" i="11"/>
  <c r="AG314" i="11"/>
  <c r="AD269" i="11"/>
  <c r="AB403" i="11"/>
  <c r="AG432" i="11"/>
  <c r="AG408" i="11"/>
  <c r="AD393" i="11"/>
  <c r="AJ348" i="11"/>
  <c r="AD372" i="11"/>
  <c r="AJ327" i="11"/>
  <c r="AD307" i="11"/>
  <c r="AJ284" i="11"/>
  <c r="AG256" i="11"/>
  <c r="AJ341" i="11"/>
  <c r="AG308" i="11"/>
  <c r="AG257" i="11"/>
  <c r="AJ350" i="11"/>
  <c r="AG294" i="11"/>
  <c r="AD443" i="11"/>
  <c r="AD322" i="11"/>
  <c r="AB266" i="11"/>
  <c r="AB435" i="11"/>
  <c r="AG444" i="11"/>
  <c r="AG420" i="11"/>
  <c r="AG397" i="11"/>
  <c r="AG360" i="11"/>
  <c r="AJ315" i="11"/>
  <c r="AD331" i="11"/>
  <c r="AG296" i="11"/>
  <c r="AG270" i="11"/>
  <c r="AD260" i="11"/>
  <c r="AD421" i="11"/>
  <c r="AG445" i="11"/>
  <c r="AG413" i="11"/>
  <c r="AJ398" i="11"/>
  <c r="AD361" i="11"/>
  <c r="AG377" i="11"/>
  <c r="AD332" i="11"/>
  <c r="AD297" i="11"/>
  <c r="AG289" i="11"/>
  <c r="AG261" i="11"/>
  <c r="AD286" i="11"/>
  <c r="AD419" i="11"/>
  <c r="AD330" i="11"/>
  <c r="AD247" i="11"/>
  <c r="AB323" i="11"/>
  <c r="AB388" i="11"/>
  <c r="AB267" i="11"/>
  <c r="B267" i="11"/>
  <c r="B487" i="11"/>
  <c r="B331" i="11"/>
  <c r="B551" i="11"/>
  <c r="AB280" i="11"/>
  <c r="AB337" i="11"/>
  <c r="AB397" i="11"/>
  <c r="AB250" i="11"/>
  <c r="AD406" i="11"/>
  <c r="AJ370" i="11"/>
  <c r="AG282" i="11"/>
  <c r="AJ401" i="11"/>
  <c r="AJ342" i="11"/>
  <c r="AJ367" i="11"/>
  <c r="AG431" i="11"/>
  <c r="AD347" i="11"/>
  <c r="AG306" i="11"/>
  <c r="AD251" i="11"/>
  <c r="AD275" i="11"/>
  <c r="AG309" i="11"/>
  <c r="AB362" i="11"/>
  <c r="AD400" i="11"/>
  <c r="AJ307" i="11"/>
  <c r="AG409" i="11"/>
  <c r="AD387" i="11"/>
  <c r="AG359" i="11"/>
  <c r="AJ436" i="11"/>
  <c r="AD352" i="11"/>
  <c r="AG311" i="11"/>
  <c r="AB436" i="11"/>
  <c r="AD390" i="11"/>
  <c r="AJ324" i="11"/>
  <c r="AD253" i="11"/>
  <c r="AG277" i="11"/>
  <c r="AB364" i="11"/>
  <c r="B567" i="11"/>
  <c r="B347" i="11"/>
  <c r="B563" i="11"/>
  <c r="B343" i="11"/>
  <c r="B604" i="11"/>
  <c r="B384" i="11"/>
  <c r="B656" i="11"/>
  <c r="B436" i="11"/>
  <c r="B569" i="11"/>
  <c r="B349" i="11"/>
  <c r="B530" i="11"/>
  <c r="B310" i="11"/>
  <c r="B571" i="11"/>
  <c r="B351" i="11"/>
  <c r="B395" i="11"/>
  <c r="B615" i="11"/>
  <c r="B522" i="11"/>
  <c r="B302" i="11"/>
  <c r="B430" i="11"/>
  <c r="B650" i="11"/>
  <c r="B515" i="11"/>
  <c r="B295" i="11"/>
  <c r="B556" i="11"/>
  <c r="B336" i="11"/>
  <c r="B512" i="11"/>
  <c r="B292" i="11"/>
  <c r="B356" i="11"/>
  <c r="B576" i="11"/>
  <c r="B640" i="11"/>
  <c r="B420" i="11"/>
  <c r="B489" i="11"/>
  <c r="B269" i="11"/>
  <c r="B553" i="11"/>
  <c r="B333" i="11"/>
  <c r="B397" i="11"/>
  <c r="B617" i="11"/>
  <c r="B490" i="11"/>
  <c r="B270" i="11"/>
  <c r="B626" i="11"/>
  <c r="B406" i="11"/>
  <c r="B523" i="11"/>
  <c r="B303" i="11"/>
  <c r="B548" i="11"/>
  <c r="B328" i="11"/>
  <c r="B305" i="11"/>
  <c r="B525" i="11"/>
  <c r="B369" i="11"/>
  <c r="B589" i="11"/>
  <c r="B433" i="11"/>
  <c r="B653" i="11"/>
  <c r="B486" i="11"/>
  <c r="B266" i="11"/>
  <c r="B550" i="11"/>
  <c r="B330" i="11"/>
  <c r="B614" i="11"/>
  <c r="B394" i="11"/>
  <c r="B531" i="11"/>
  <c r="B311" i="11"/>
  <c r="B532" i="11"/>
  <c r="B312" i="11"/>
  <c r="AB311" i="11"/>
  <c r="AB375" i="11"/>
  <c r="AB439" i="11"/>
  <c r="AB304" i="11"/>
  <c r="AB368" i="11"/>
  <c r="AB432" i="11"/>
  <c r="AB297" i="11"/>
  <c r="AB361" i="11"/>
  <c r="AB425" i="11"/>
  <c r="AB293" i="11"/>
  <c r="AB357" i="11"/>
  <c r="AB421" i="11"/>
  <c r="AB286" i="11"/>
  <c r="AB350" i="11"/>
  <c r="AB414" i="11"/>
  <c r="AB314" i="11"/>
  <c r="AG422" i="11"/>
  <c r="AG446" i="11"/>
  <c r="AD414" i="11"/>
  <c r="AD338" i="11"/>
  <c r="AG362" i="11"/>
  <c r="AJ378" i="11"/>
  <c r="AJ333" i="11"/>
  <c r="AD298" i="11"/>
  <c r="AD264" i="11"/>
  <c r="AG262" i="11"/>
  <c r="AJ425" i="11"/>
  <c r="AG386" i="11"/>
  <c r="AG373" i="11"/>
  <c r="AD267" i="11"/>
  <c r="AG366" i="11"/>
  <c r="AJ278" i="11"/>
  <c r="AG403" i="11"/>
  <c r="AG302" i="11"/>
  <c r="AB292" i="11"/>
  <c r="AJ423" i="11"/>
  <c r="AG439" i="11"/>
  <c r="AD415" i="11"/>
  <c r="AJ339" i="11"/>
  <c r="AD355" i="11"/>
  <c r="AG379" i="11"/>
  <c r="AG334" i="11"/>
  <c r="AJ291" i="11"/>
  <c r="AJ265" i="11"/>
  <c r="AD263" i="11"/>
  <c r="AJ441" i="11"/>
  <c r="AJ357" i="11"/>
  <c r="AJ301" i="11"/>
  <c r="AD426" i="11"/>
  <c r="AD410" i="11"/>
  <c r="AD313" i="11"/>
  <c r="AD268" i="11"/>
  <c r="AD314" i="11"/>
  <c r="AB252" i="11"/>
  <c r="AB426" i="11"/>
  <c r="AD440" i="11"/>
  <c r="AD408" i="11"/>
  <c r="AJ393" i="11"/>
  <c r="AG356" i="11"/>
  <c r="AJ372" i="11"/>
  <c r="AD327" i="11"/>
  <c r="AJ292" i="11"/>
  <c r="AD284" i="11"/>
  <c r="AJ256" i="11"/>
  <c r="AG341" i="11"/>
  <c r="AD308" i="11"/>
  <c r="AG402" i="11"/>
  <c r="AD350" i="11"/>
  <c r="AD294" i="11"/>
  <c r="AG388" i="11"/>
  <c r="AJ322" i="11"/>
  <c r="AB284" i="11"/>
  <c r="AG428" i="11"/>
  <c r="AJ444" i="11"/>
  <c r="AD420" i="11"/>
  <c r="AJ344" i="11"/>
  <c r="AD360" i="11"/>
  <c r="AG315" i="11"/>
  <c r="AD303" i="11"/>
  <c r="AD296" i="11"/>
  <c r="AD270" i="11"/>
  <c r="AG248" i="11"/>
  <c r="AJ421" i="11"/>
  <c r="AD445" i="11"/>
  <c r="AG382" i="11"/>
  <c r="AD398" i="11"/>
  <c r="AJ361" i="11"/>
  <c r="AG316" i="11"/>
  <c r="AJ332" i="11"/>
  <c r="AJ297" i="11"/>
  <c r="AG271" i="11"/>
  <c r="AD261" i="11"/>
  <c r="AG286" i="11"/>
  <c r="AJ343" i="11"/>
  <c r="AJ330" i="11"/>
  <c r="AJ247" i="11"/>
  <c r="AB370" i="11"/>
  <c r="AB259" i="11"/>
  <c r="AB427" i="11"/>
  <c r="B511" i="11"/>
  <c r="B291" i="11"/>
  <c r="B355" i="11"/>
  <c r="B575" i="11"/>
  <c r="B639" i="11"/>
  <c r="B419" i="11"/>
  <c r="B570" i="11"/>
  <c r="B350" i="11"/>
  <c r="B367" i="11"/>
  <c r="B587" i="11"/>
  <c r="B628" i="11"/>
  <c r="B408" i="11"/>
  <c r="B252" i="11"/>
  <c r="B472" i="11"/>
  <c r="B316" i="11"/>
  <c r="B536" i="11"/>
  <c r="B600" i="11"/>
  <c r="B380" i="11"/>
  <c r="B664" i="11"/>
  <c r="B444" i="11"/>
  <c r="B513" i="11"/>
  <c r="B293" i="11"/>
  <c r="B577" i="11"/>
  <c r="B357" i="11"/>
  <c r="B421" i="11"/>
  <c r="B641" i="11"/>
  <c r="B546" i="11"/>
  <c r="B326" i="11"/>
  <c r="B375" i="11"/>
  <c r="B595" i="11"/>
  <c r="B620" i="11"/>
  <c r="B400" i="11"/>
  <c r="B265" i="11"/>
  <c r="B485" i="11"/>
  <c r="B329" i="11"/>
  <c r="B549" i="11"/>
  <c r="B393" i="11"/>
  <c r="B613" i="11"/>
  <c r="B510" i="11"/>
  <c r="B290" i="11"/>
  <c r="B574" i="11"/>
  <c r="B354" i="11"/>
  <c r="B638" i="11"/>
  <c r="B418" i="11"/>
  <c r="B383" i="11"/>
  <c r="B603" i="11"/>
  <c r="B612" i="11"/>
  <c r="B392" i="11"/>
  <c r="AB287" i="11"/>
  <c r="AB344" i="11"/>
  <c r="AB333" i="11"/>
  <c r="AB390" i="11"/>
  <c r="AJ438" i="11"/>
  <c r="AJ391" i="11"/>
  <c r="AJ325" i="11"/>
  <c r="AD254" i="11"/>
  <c r="AG349" i="11"/>
  <c r="AD321" i="11"/>
  <c r="AJ287" i="11"/>
  <c r="AJ407" i="11"/>
  <c r="AG371" i="11"/>
  <c r="AG283" i="11"/>
  <c r="AJ336" i="11"/>
  <c r="AJ358" i="11"/>
  <c r="AJ269" i="11"/>
  <c r="AG385" i="11"/>
  <c r="AJ364" i="11"/>
  <c r="AD300" i="11"/>
  <c r="AG320" i="11"/>
  <c r="AJ443" i="11"/>
  <c r="AB394" i="11"/>
  <c r="AD412" i="11"/>
  <c r="AG376" i="11"/>
  <c r="AG288" i="11"/>
  <c r="AG437" i="11"/>
  <c r="AD353" i="11"/>
  <c r="AG312" i="11"/>
  <c r="AJ337" i="11"/>
  <c r="AG375" i="11"/>
  <c r="AB331" i="11"/>
  <c r="B503" i="11"/>
  <c r="B283" i="11"/>
  <c r="B554" i="11"/>
  <c r="B334" i="11"/>
  <c r="B592" i="11"/>
  <c r="B372" i="11"/>
  <c r="AB255" i="11"/>
  <c r="AB319" i="11"/>
  <c r="AB383" i="11"/>
  <c r="AB248" i="11"/>
  <c r="AB312" i="11"/>
  <c r="AB376" i="11"/>
  <c r="AB440" i="11"/>
  <c r="AB305" i="11"/>
  <c r="AB369" i="11"/>
  <c r="AB433" i="11"/>
  <c r="AB301" i="11"/>
  <c r="AB365" i="11"/>
  <c r="AB429" i="11"/>
  <c r="AB294" i="11"/>
  <c r="AB358" i="11"/>
  <c r="AB422" i="11"/>
  <c r="AB332" i="11"/>
  <c r="AD422" i="11"/>
  <c r="AD446" i="11"/>
  <c r="AJ383" i="11"/>
  <c r="AJ338" i="11"/>
  <c r="AD362" i="11"/>
  <c r="AD317" i="11"/>
  <c r="AG333" i="11"/>
  <c r="AJ298" i="11"/>
  <c r="AJ272" i="11"/>
  <c r="AJ262" i="11"/>
  <c r="AD425" i="11"/>
  <c r="AD386" i="11"/>
  <c r="AJ328" i="11"/>
  <c r="AJ267" i="11"/>
  <c r="AJ366" i="11"/>
  <c r="AD258" i="11"/>
  <c r="AD403" i="11"/>
  <c r="AD302" i="11"/>
  <c r="AB315" i="11"/>
  <c r="AD423" i="11"/>
  <c r="AJ399" i="11"/>
  <c r="AG415" i="11"/>
  <c r="AG339" i="11"/>
  <c r="AJ363" i="11"/>
  <c r="AD379" i="11"/>
  <c r="AJ334" i="11"/>
  <c r="AD299" i="11"/>
  <c r="AG265" i="11"/>
  <c r="AG263" i="11"/>
  <c r="AJ417" i="11"/>
  <c r="AG357" i="11"/>
  <c r="AG301" i="11"/>
  <c r="AG434" i="11"/>
  <c r="AJ410" i="11"/>
  <c r="AJ313" i="11"/>
  <c r="AJ411" i="11"/>
  <c r="AJ314" i="11"/>
  <c r="AB275" i="11"/>
  <c r="AB444" i="11"/>
  <c r="AJ440" i="11"/>
  <c r="AD416" i="11"/>
  <c r="AG393" i="11"/>
  <c r="AD356" i="11"/>
  <c r="AG380" i="11"/>
  <c r="AG327" i="11"/>
  <c r="AG292" i="11"/>
  <c r="AD266" i="11"/>
  <c r="AD256" i="11"/>
  <c r="AD365" i="11"/>
  <c r="AJ308" i="11"/>
  <c r="AD402" i="11"/>
  <c r="AG374" i="11"/>
  <c r="AJ294" i="11"/>
  <c r="AD388" i="11"/>
  <c r="AG279" i="11"/>
  <c r="AB307" i="11"/>
  <c r="AD428" i="11"/>
  <c r="AG404" i="11"/>
  <c r="AJ420" i="11"/>
  <c r="AG344" i="11"/>
  <c r="AJ368" i="11"/>
  <c r="AD315" i="11"/>
  <c r="AG303" i="11"/>
  <c r="AG280" i="11"/>
  <c r="AJ270" i="11"/>
  <c r="AJ248" i="11"/>
  <c r="AG429" i="11"/>
  <c r="AJ445" i="11"/>
  <c r="AJ382" i="11"/>
  <c r="AD345" i="11"/>
  <c r="AG361" i="11"/>
  <c r="AD316" i="11"/>
  <c r="AJ304" i="11"/>
  <c r="AG297" i="11"/>
  <c r="AD271" i="11"/>
  <c r="AD249" i="11"/>
  <c r="AJ286" i="11"/>
  <c r="AD343" i="11"/>
  <c r="AG295" i="11"/>
  <c r="AG247" i="11"/>
  <c r="AB282" i="11"/>
  <c r="AB306" i="11"/>
  <c r="AB324" i="11"/>
  <c r="B251" i="11"/>
  <c r="B471" i="11"/>
  <c r="B315" i="11"/>
  <c r="B535" i="11"/>
  <c r="B599" i="11"/>
  <c r="B379" i="11"/>
  <c r="B663" i="11"/>
  <c r="B443" i="11"/>
  <c r="B498" i="11"/>
  <c r="B278" i="11"/>
  <c r="B618" i="11"/>
  <c r="B398" i="11"/>
  <c r="B524" i="11"/>
  <c r="B304" i="11"/>
  <c r="B496" i="11"/>
  <c r="B276" i="11"/>
  <c r="B340" i="11"/>
  <c r="B560" i="11"/>
  <c r="B624" i="11"/>
  <c r="B404" i="11"/>
  <c r="B473" i="11"/>
  <c r="B253" i="11"/>
  <c r="B537" i="11"/>
  <c r="B317" i="11"/>
  <c r="B601" i="11"/>
  <c r="B381" i="11"/>
  <c r="B445" i="11"/>
  <c r="B665" i="11"/>
  <c r="B594" i="11"/>
  <c r="B374" i="11"/>
  <c r="B483" i="11"/>
  <c r="B263" i="11"/>
  <c r="B476" i="11"/>
  <c r="B256" i="11"/>
  <c r="B289" i="11"/>
  <c r="B509" i="11"/>
  <c r="B353" i="11"/>
  <c r="B573" i="11"/>
  <c r="B637" i="11"/>
  <c r="B417" i="11"/>
  <c r="B250" i="11"/>
  <c r="B470" i="11"/>
  <c r="B314" i="11"/>
  <c r="B534" i="11"/>
  <c r="B598" i="11"/>
  <c r="B378" i="11"/>
  <c r="B662" i="11"/>
  <c r="B442" i="11"/>
  <c r="B491" i="11"/>
  <c r="B271" i="11"/>
  <c r="B659" i="11"/>
  <c r="B439" i="11"/>
  <c r="B492" i="11"/>
  <c r="B272" i="11"/>
  <c r="AB355" i="11"/>
  <c r="AJ430" i="11"/>
  <c r="AJ446" i="11"/>
  <c r="AD383" i="11"/>
  <c r="AG346" i="11"/>
  <c r="AJ362" i="11"/>
  <c r="AJ317" i="11"/>
  <c r="AJ305" i="11"/>
  <c r="AG298" i="11"/>
  <c r="AG272" i="11"/>
  <c r="AD250" i="11"/>
  <c r="AJ433" i="11"/>
  <c r="AJ386" i="11"/>
  <c r="AG328" i="11"/>
  <c r="AG418" i="11"/>
  <c r="AD366" i="11"/>
  <c r="AJ258" i="11"/>
  <c r="AD396" i="11"/>
  <c r="AJ302" i="11"/>
  <c r="AB338" i="11"/>
  <c r="AG423" i="11"/>
  <c r="AD399" i="11"/>
  <c r="AJ384" i="11"/>
  <c r="AD339" i="11"/>
  <c r="AG363" i="11"/>
  <c r="AG318" i="11"/>
  <c r="AD334" i="11"/>
  <c r="AJ299" i="11"/>
  <c r="AJ273" i="11"/>
  <c r="AJ263" i="11"/>
  <c r="AD417" i="11"/>
  <c r="AD381" i="11"/>
  <c r="AD301" i="11"/>
  <c r="AJ434" i="11"/>
  <c r="AJ395" i="11"/>
  <c r="AG313" i="11"/>
  <c r="AG411" i="11"/>
  <c r="AJ310" i="11"/>
  <c r="AB298" i="11"/>
  <c r="AD424" i="11"/>
  <c r="AG440" i="11"/>
  <c r="AJ416" i="11"/>
  <c r="AG340" i="11"/>
  <c r="AJ356" i="11"/>
  <c r="AD380" i="11"/>
  <c r="AJ335" i="11"/>
  <c r="AD292" i="11"/>
  <c r="AJ266" i="11"/>
  <c r="AB340" i="11"/>
  <c r="AJ365" i="11"/>
  <c r="AJ285" i="11"/>
  <c r="AJ402" i="11"/>
  <c r="AJ374" i="11"/>
  <c r="AJ276" i="11"/>
  <c r="AJ388" i="11"/>
  <c r="AD279" i="11"/>
  <c r="AB330" i="11"/>
  <c r="AJ428" i="11"/>
  <c r="AD404" i="11"/>
  <c r="AD389" i="11"/>
  <c r="AD344" i="11"/>
  <c r="AG368" i="11"/>
  <c r="AJ323" i="11"/>
  <c r="AJ303" i="11"/>
  <c r="AJ280" i="11"/>
  <c r="AJ252" i="11"/>
  <c r="AD248" i="11"/>
  <c r="AD429" i="11"/>
  <c r="AD405" i="11"/>
  <c r="AD382" i="11"/>
  <c r="AJ345" i="11"/>
  <c r="AD369" i="11"/>
  <c r="AJ316" i="11"/>
  <c r="AG304" i="11"/>
  <c r="AJ281" i="11"/>
  <c r="AJ271" i="11"/>
  <c r="AJ249" i="11"/>
  <c r="AJ435" i="11"/>
  <c r="AG343" i="11"/>
  <c r="AD295" i="11"/>
  <c r="AB258" i="11"/>
  <c r="AB386" i="11"/>
  <c r="AB363" i="11"/>
  <c r="AB290" i="11"/>
  <c r="AB434" i="11"/>
  <c r="B495" i="11"/>
  <c r="B275" i="11"/>
  <c r="B339" i="11"/>
  <c r="B559" i="11"/>
  <c r="B623" i="11"/>
  <c r="B403" i="11"/>
  <c r="B538" i="11"/>
  <c r="B318" i="11"/>
  <c r="B539" i="11"/>
  <c r="B319" i="11"/>
  <c r="B580" i="11"/>
  <c r="B360" i="11"/>
  <c r="B520" i="11"/>
  <c r="B300" i="11"/>
  <c r="B584" i="11"/>
  <c r="B364" i="11"/>
  <c r="B648" i="11"/>
  <c r="B428" i="11"/>
  <c r="B497" i="11"/>
  <c r="B277" i="11"/>
  <c r="B561" i="11"/>
  <c r="B341" i="11"/>
  <c r="B405" i="11"/>
  <c r="B625" i="11"/>
  <c r="B514" i="11"/>
  <c r="B294" i="11"/>
  <c r="B642" i="11"/>
  <c r="B422" i="11"/>
  <c r="B547" i="11"/>
  <c r="B327" i="11"/>
  <c r="B572" i="11"/>
  <c r="B352" i="11"/>
  <c r="B249" i="11"/>
  <c r="B469" i="11"/>
  <c r="B313" i="11"/>
  <c r="B533" i="11"/>
  <c r="B377" i="11"/>
  <c r="B597" i="11"/>
  <c r="B441" i="11"/>
  <c r="B661" i="11"/>
  <c r="B494" i="11"/>
  <c r="B274" i="11"/>
  <c r="B558" i="11"/>
  <c r="B338" i="11"/>
  <c r="B622" i="11"/>
  <c r="B402" i="11"/>
  <c r="B555" i="11"/>
  <c r="B335" i="11"/>
  <c r="B564" i="11"/>
  <c r="B344" i="11"/>
  <c r="B886" i="11" l="1"/>
  <c r="AJ472" i="11"/>
  <c r="AJ555" i="11"/>
  <c r="AG538" i="11"/>
  <c r="AJ582" i="11"/>
  <c r="AB502" i="11"/>
  <c r="AD648" i="11"/>
  <c r="AG654" i="11"/>
  <c r="AD623" i="11"/>
  <c r="AD642" i="11"/>
  <c r="AB539" i="11"/>
  <c r="B837" i="11"/>
  <c r="B860" i="11"/>
  <c r="B870" i="11"/>
  <c r="B785" i="11"/>
  <c r="B772" i="11"/>
  <c r="B871" i="11"/>
  <c r="AB542" i="11"/>
  <c r="AG557" i="11"/>
  <c r="AG552" i="11"/>
  <c r="AJ633" i="11"/>
  <c r="AD508" i="11"/>
  <c r="AJ580" i="11"/>
  <c r="AG479" i="11"/>
  <c r="AJ477" i="11"/>
  <c r="AJ605" i="11"/>
  <c r="AJ646" i="11"/>
  <c r="AG511" i="11"/>
  <c r="AB471" i="11"/>
  <c r="AJ474" i="11"/>
  <c r="AG658" i="11"/>
  <c r="AB497" i="11"/>
  <c r="AB515" i="11"/>
  <c r="B727" i="11"/>
  <c r="B719" i="11"/>
  <c r="AB566" i="11"/>
  <c r="AJ497" i="11"/>
  <c r="AG473" i="11"/>
  <c r="AG589" i="11"/>
  <c r="AD657" i="11"/>
  <c r="AD531" i="11"/>
  <c r="AG609" i="11"/>
  <c r="AD479" i="11"/>
  <c r="AG607" i="11"/>
  <c r="AD494" i="11"/>
  <c r="AD584" i="11"/>
  <c r="AG644" i="11"/>
  <c r="AJ529" i="11"/>
  <c r="AG601" i="11"/>
  <c r="AJ503" i="11"/>
  <c r="AG567" i="11"/>
  <c r="AB599" i="11"/>
  <c r="AG541" i="11"/>
  <c r="AD653" i="11"/>
  <c r="AG525" i="11"/>
  <c r="AD611" i="11"/>
  <c r="AB666" i="11"/>
  <c r="AB609" i="11"/>
  <c r="AB549" i="11"/>
  <c r="AB492" i="11"/>
  <c r="B856" i="11"/>
  <c r="B864" i="11"/>
  <c r="B700" i="11"/>
  <c r="AB519" i="11"/>
  <c r="AJ515" i="11"/>
  <c r="AJ473" i="11"/>
  <c r="AJ589" i="11"/>
  <c r="AJ649" i="11"/>
  <c r="AJ531" i="11"/>
  <c r="AJ609" i="11"/>
  <c r="AJ499" i="11"/>
  <c r="AJ607" i="11"/>
  <c r="AJ520" i="11"/>
  <c r="AD560" i="11"/>
  <c r="AB536" i="11"/>
  <c r="AG615" i="11"/>
  <c r="AG637" i="11"/>
  <c r="AD526" i="11"/>
  <c r="AG604" i="11"/>
  <c r="AG507" i="11"/>
  <c r="AJ638" i="11"/>
  <c r="AJ470" i="11"/>
  <c r="AG537" i="11"/>
  <c r="AJ626" i="11"/>
  <c r="AB594" i="11"/>
  <c r="AB537" i="11"/>
  <c r="AB477" i="11"/>
  <c r="AB619" i="11"/>
  <c r="AB586" i="11"/>
  <c r="AB529" i="11"/>
  <c r="AB469" i="11"/>
  <c r="AB611" i="11"/>
  <c r="AB621" i="11"/>
  <c r="B775" i="11"/>
  <c r="B817" i="11"/>
  <c r="B792" i="11"/>
  <c r="B804" i="11"/>
  <c r="AB654" i="11"/>
  <c r="AB478" i="11"/>
  <c r="AJ469" i="11"/>
  <c r="AJ536" i="11"/>
  <c r="AD625" i="11"/>
  <c r="AJ500" i="11"/>
  <c r="AD564" i="11"/>
  <c r="AB550" i="11"/>
  <c r="AJ594" i="11"/>
  <c r="AB560" i="11"/>
  <c r="AD600" i="11"/>
  <c r="AG660" i="11"/>
  <c r="AG631" i="11"/>
  <c r="AD521" i="11"/>
  <c r="AJ493" i="11"/>
  <c r="AG583" i="11"/>
  <c r="AG643" i="11"/>
  <c r="AJ478" i="11"/>
  <c r="AJ606" i="11"/>
  <c r="AG518" i="11"/>
  <c r="AG566" i="11"/>
  <c r="AB575" i="11"/>
  <c r="B711" i="11"/>
  <c r="B696" i="11"/>
  <c r="AJ557" i="11"/>
  <c r="AG508" i="11"/>
  <c r="AJ663" i="11"/>
  <c r="AG605" i="11"/>
  <c r="AG503" i="11"/>
  <c r="AD541" i="11"/>
  <c r="AJ611" i="11"/>
  <c r="AB564" i="11"/>
  <c r="B823" i="11"/>
  <c r="B730" i="11"/>
  <c r="B815" i="11"/>
  <c r="B797" i="11"/>
  <c r="B692" i="11"/>
  <c r="B790" i="11"/>
  <c r="AB590" i="11"/>
  <c r="AG506" i="11"/>
  <c r="AJ552" i="11"/>
  <c r="AG602" i="11"/>
  <c r="AD490" i="11"/>
  <c r="AD580" i="11"/>
  <c r="AG648" i="11"/>
  <c r="AD514" i="11"/>
  <c r="AG561" i="11"/>
  <c r="AD547" i="11"/>
  <c r="AD628" i="11"/>
  <c r="AD534" i="11"/>
  <c r="AD646" i="11"/>
  <c r="AD483" i="11"/>
  <c r="AG599" i="11"/>
  <c r="AG659" i="11"/>
  <c r="AG623" i="11"/>
  <c r="AG593" i="11"/>
  <c r="AD484" i="11"/>
  <c r="AG582" i="11"/>
  <c r="AG642" i="11"/>
  <c r="AB506" i="11"/>
  <c r="AB645" i="11"/>
  <c r="AB588" i="11"/>
  <c r="AB531" i="11"/>
  <c r="B834" i="11"/>
  <c r="B745" i="11"/>
  <c r="B846" i="11"/>
  <c r="B776" i="11"/>
  <c r="B876" i="11"/>
  <c r="AD473" i="11"/>
  <c r="AG531" i="11"/>
  <c r="AD607" i="11"/>
  <c r="AB582" i="11"/>
  <c r="AG526" i="11"/>
  <c r="AJ562" i="11"/>
  <c r="AD626" i="11"/>
  <c r="AB500" i="11"/>
  <c r="AB487" i="11"/>
  <c r="AD550" i="11"/>
  <c r="AG509" i="11"/>
  <c r="AD581" i="11"/>
  <c r="AD641" i="11"/>
  <c r="AD551" i="11"/>
  <c r="AG640" i="11"/>
  <c r="AD542" i="11"/>
  <c r="AG477" i="11"/>
  <c r="AJ504" i="11"/>
  <c r="AJ568" i="11"/>
  <c r="AB623" i="11"/>
  <c r="AD578" i="11"/>
  <c r="AD577" i="11"/>
  <c r="AD511" i="11"/>
  <c r="AD612" i="11"/>
  <c r="AB494" i="11"/>
  <c r="AD562" i="11"/>
  <c r="AG645" i="11"/>
  <c r="AD553" i="11"/>
  <c r="AJ634" i="11"/>
  <c r="AB626" i="11"/>
  <c r="AB569" i="11"/>
  <c r="AB509" i="11"/>
  <c r="AB651" i="11"/>
  <c r="AG570" i="11"/>
  <c r="AG539" i="11"/>
  <c r="AG489" i="11"/>
  <c r="AD503" i="11"/>
  <c r="AB640" i="11"/>
  <c r="AD593" i="11"/>
  <c r="AD574" i="11"/>
  <c r="AB490" i="11"/>
  <c r="AB572" i="11"/>
  <c r="B880" i="11"/>
  <c r="AB467" i="11"/>
  <c r="B746" i="11"/>
  <c r="B798" i="11"/>
  <c r="B749" i="11"/>
  <c r="B875" i="11"/>
  <c r="B825" i="11"/>
  <c r="B816" i="11"/>
  <c r="B851" i="11"/>
  <c r="AJ509" i="11"/>
  <c r="AJ551" i="11"/>
  <c r="AD477" i="11"/>
  <c r="AD652" i="11"/>
  <c r="AG475" i="11"/>
  <c r="AG647" i="11"/>
  <c r="AG574" i="11"/>
  <c r="AB493" i="11"/>
  <c r="B698" i="11"/>
  <c r="B829" i="11"/>
  <c r="B724" i="11"/>
  <c r="B802" i="11"/>
  <c r="B773" i="11"/>
  <c r="B742" i="11"/>
  <c r="B787" i="11"/>
  <c r="B708" i="11"/>
  <c r="AB615" i="11"/>
  <c r="AD497" i="11"/>
  <c r="AJ481" i="11"/>
  <c r="AJ597" i="11"/>
  <c r="AJ657" i="11"/>
  <c r="AJ516" i="11"/>
  <c r="AJ617" i="11"/>
  <c r="AG542" i="11"/>
  <c r="AG494" i="11"/>
  <c r="AJ652" i="11"/>
  <c r="AJ614" i="11"/>
  <c r="AD591" i="11"/>
  <c r="AG498" i="11"/>
  <c r="AJ510" i="11"/>
  <c r="AB488" i="11"/>
  <c r="AB565" i="11"/>
  <c r="B808" i="11"/>
  <c r="B725" i="11"/>
  <c r="B852" i="11"/>
  <c r="B854" i="11"/>
  <c r="B763" i="11"/>
  <c r="AB480" i="11"/>
  <c r="AJ595" i="11"/>
  <c r="AG501" i="11"/>
  <c r="AJ573" i="11"/>
  <c r="AB592" i="11"/>
  <c r="AD543" i="11"/>
  <c r="AG632" i="11"/>
  <c r="AD579" i="11"/>
  <c r="AD505" i="11"/>
  <c r="AG520" i="11"/>
  <c r="AJ560" i="11"/>
  <c r="AB559" i="11"/>
  <c r="AD615" i="11"/>
  <c r="AG614" i="11"/>
  <c r="AJ526" i="11"/>
  <c r="AD604" i="11"/>
  <c r="AD507" i="11"/>
  <c r="AD638" i="11"/>
  <c r="AG470" i="11"/>
  <c r="AD545" i="11"/>
  <c r="AG626" i="11"/>
  <c r="AB602" i="11"/>
  <c r="AB545" i="11"/>
  <c r="AB485" i="11"/>
  <c r="AB627" i="11"/>
  <c r="B777" i="11"/>
  <c r="B869" i="11"/>
  <c r="B839" i="11"/>
  <c r="B803" i="11"/>
  <c r="AB631" i="11"/>
  <c r="AD595" i="11"/>
  <c r="AD501" i="11"/>
  <c r="AG565" i="11"/>
  <c r="AB528" i="11"/>
  <c r="AG543" i="11"/>
  <c r="AJ624" i="11"/>
  <c r="AJ579" i="11"/>
  <c r="AG585" i="11"/>
  <c r="AD555" i="11"/>
  <c r="AG636" i="11"/>
  <c r="AG530" i="11"/>
  <c r="AD654" i="11"/>
  <c r="AJ471" i="11"/>
  <c r="AJ538" i="11"/>
  <c r="AG619" i="11"/>
  <c r="AG616" i="11"/>
  <c r="AD548" i="11"/>
  <c r="AD492" i="11"/>
  <c r="AG590" i="11"/>
  <c r="AG650" i="11"/>
  <c r="AB530" i="11"/>
  <c r="AB473" i="11"/>
  <c r="AB612" i="11"/>
  <c r="AB555" i="11"/>
  <c r="AB522" i="11"/>
  <c r="AB661" i="11"/>
  <c r="AB604" i="11"/>
  <c r="AB547" i="11"/>
  <c r="AB628" i="11"/>
  <c r="B750" i="11"/>
  <c r="AJ544" i="11"/>
  <c r="AD572" i="11"/>
  <c r="AG629" i="11"/>
  <c r="AG529" i="11"/>
  <c r="AD567" i="11"/>
  <c r="AJ621" i="11"/>
  <c r="AB470" i="11"/>
  <c r="AB608" i="11"/>
  <c r="AD639" i="11"/>
  <c r="AD517" i="11"/>
  <c r="AJ618" i="11"/>
  <c r="AD480" i="11"/>
  <c r="AJ535" i="11"/>
  <c r="AG664" i="11"/>
  <c r="AD663" i="11"/>
  <c r="AG528" i="11"/>
  <c r="AD527" i="11"/>
  <c r="AD613" i="11"/>
  <c r="AD489" i="11"/>
  <c r="AG630" i="11"/>
  <c r="AD661" i="11"/>
  <c r="AD546" i="11"/>
  <c r="AJ635" i="11"/>
  <c r="AG587" i="11"/>
  <c r="AG487" i="11"/>
  <c r="AD482" i="11"/>
  <c r="AD598" i="11"/>
  <c r="AD658" i="11"/>
  <c r="AB562" i="11"/>
  <c r="AB505" i="11"/>
  <c r="AB644" i="11"/>
  <c r="AB587" i="11"/>
  <c r="AD540" i="11"/>
  <c r="AD568" i="11"/>
  <c r="AJ488" i="11"/>
  <c r="AG546" i="11"/>
  <c r="AD587" i="11"/>
  <c r="AB624" i="11"/>
  <c r="AG634" i="11"/>
  <c r="AB561" i="11"/>
  <c r="AB508" i="11"/>
  <c r="B786" i="11"/>
  <c r="B688" i="11"/>
  <c r="B874" i="11"/>
  <c r="B721" i="11"/>
  <c r="B877" i="11"/>
  <c r="B822" i="11"/>
  <c r="AB567" i="11"/>
  <c r="AD597" i="11"/>
  <c r="AD617" i="11"/>
  <c r="AJ494" i="11"/>
  <c r="AD571" i="11"/>
  <c r="AJ546" i="11"/>
  <c r="AG513" i="11"/>
  <c r="AB639" i="11"/>
  <c r="AB571" i="11"/>
  <c r="B737" i="11"/>
  <c r="B830" i="11"/>
  <c r="B760" i="11"/>
  <c r="B847" i="11"/>
  <c r="B828" i="11"/>
  <c r="B778" i="11"/>
  <c r="B689" i="11"/>
  <c r="AB606" i="11"/>
  <c r="AD602" i="11"/>
  <c r="AJ496" i="11"/>
  <c r="AJ530" i="11"/>
  <c r="AD619" i="11"/>
  <c r="AG492" i="11"/>
  <c r="B814" i="11"/>
  <c r="B755" i="11"/>
  <c r="B781" i="11"/>
  <c r="B843" i="11"/>
  <c r="B757" i="11"/>
  <c r="B883" i="11"/>
  <c r="AJ506" i="11"/>
  <c r="AJ490" i="11"/>
  <c r="AD585" i="11"/>
  <c r="AJ534" i="11"/>
  <c r="AJ619" i="11"/>
  <c r="AD582" i="11"/>
  <c r="AB596" i="11"/>
  <c r="B734" i="11"/>
  <c r="B838" i="11"/>
  <c r="AD536" i="11"/>
  <c r="AG564" i="11"/>
  <c r="AD476" i="11"/>
  <c r="AJ631" i="11"/>
  <c r="AJ583" i="11"/>
  <c r="AD606" i="11"/>
  <c r="AB552" i="11"/>
  <c r="AB532" i="11"/>
  <c r="B723" i="11"/>
  <c r="B820" i="11"/>
  <c r="B731" i="11"/>
  <c r="AD515" i="11"/>
  <c r="AJ523" i="11"/>
  <c r="AJ622" i="11"/>
  <c r="AG533" i="11"/>
  <c r="AB558" i="11"/>
  <c r="AJ525" i="11"/>
  <c r="B819" i="11"/>
  <c r="AG540" i="11"/>
  <c r="AB507" i="11"/>
  <c r="AD481" i="11"/>
  <c r="AJ564" i="11"/>
  <c r="AJ476" i="11"/>
  <c r="AD488" i="11"/>
  <c r="AJ643" i="11"/>
  <c r="AD518" i="11"/>
  <c r="AB641" i="11"/>
  <c r="B779" i="11"/>
  <c r="B882" i="11"/>
  <c r="AG515" i="11"/>
  <c r="AG523" i="11"/>
  <c r="AD622" i="11"/>
  <c r="AD576" i="11"/>
  <c r="AG577" i="11"/>
  <c r="AB535" i="11"/>
  <c r="AD645" i="11"/>
  <c r="AB642" i="11"/>
  <c r="AB525" i="11"/>
  <c r="B859" i="11"/>
  <c r="B735" i="11"/>
  <c r="B771" i="11"/>
  <c r="B811" i="11"/>
  <c r="AB638" i="11"/>
  <c r="AG550" i="11"/>
  <c r="AD509" i="11"/>
  <c r="AG573" i="11"/>
  <c r="AG641" i="11"/>
  <c r="AG551" i="11"/>
  <c r="AJ632" i="11"/>
  <c r="AG663" i="11"/>
  <c r="AG527" i="11"/>
  <c r="AG571" i="11"/>
  <c r="AG661" i="11"/>
  <c r="AG612" i="11"/>
  <c r="AD513" i="11"/>
  <c r="AG598" i="11"/>
  <c r="AB554" i="11"/>
  <c r="AB636" i="11"/>
  <c r="B761" i="11"/>
  <c r="B878" i="11"/>
  <c r="B826" i="11"/>
  <c r="B765" i="11"/>
  <c r="B726" i="11"/>
  <c r="AB503" i="11"/>
  <c r="AD655" i="11"/>
  <c r="AJ532" i="11"/>
  <c r="AG610" i="11"/>
  <c r="AD472" i="11"/>
  <c r="AJ596" i="11"/>
  <c r="AD656" i="11"/>
  <c r="AD496" i="11"/>
  <c r="AJ540" i="11"/>
  <c r="AG555" i="11"/>
  <c r="AD605" i="11"/>
  <c r="AD530" i="11"/>
  <c r="AG662" i="11"/>
  <c r="AG471" i="11"/>
  <c r="AD538" i="11"/>
  <c r="AD627" i="11"/>
  <c r="AJ616" i="11"/>
  <c r="AJ513" i="11"/>
  <c r="AG474" i="11"/>
  <c r="AD590" i="11"/>
  <c r="AD650" i="11"/>
  <c r="AB538" i="11"/>
  <c r="AB481" i="11"/>
  <c r="AB620" i="11"/>
  <c r="AB563" i="11"/>
  <c r="B738" i="11"/>
  <c r="B831" i="11"/>
  <c r="B805" i="11"/>
  <c r="B872" i="11"/>
  <c r="AB648" i="11"/>
  <c r="AG655" i="11"/>
  <c r="AD524" i="11"/>
  <c r="AJ610" i="11"/>
  <c r="AG472" i="11"/>
  <c r="AD588" i="11"/>
  <c r="AG656" i="11"/>
  <c r="AG496" i="11"/>
  <c r="AD629" i="11"/>
  <c r="AJ600" i="11"/>
  <c r="AJ620" i="11"/>
  <c r="AD631" i="11"/>
  <c r="AJ495" i="11"/>
  <c r="AD493" i="11"/>
  <c r="AD583" i="11"/>
  <c r="AD651" i="11"/>
  <c r="AG478" i="11"/>
  <c r="AD569" i="11"/>
  <c r="AD502" i="11"/>
  <c r="AD566" i="11"/>
  <c r="AB598" i="11"/>
  <c r="AB665" i="11"/>
  <c r="AB605" i="11"/>
  <c r="AB548" i="11"/>
  <c r="AB491" i="11"/>
  <c r="AB657" i="11"/>
  <c r="AB597" i="11"/>
  <c r="AB540" i="11"/>
  <c r="AB483" i="11"/>
  <c r="AB635" i="11"/>
  <c r="B800" i="11"/>
  <c r="AJ655" i="11"/>
  <c r="AG588" i="11"/>
  <c r="AJ585" i="11"/>
  <c r="AJ654" i="11"/>
  <c r="AD616" i="11"/>
  <c r="B818" i="11"/>
  <c r="AJ524" i="11"/>
  <c r="AJ588" i="11"/>
  <c r="AG547" i="11"/>
  <c r="AG483" i="11"/>
  <c r="AJ492" i="11"/>
  <c r="AB653" i="11"/>
  <c r="B769" i="11"/>
  <c r="B795" i="11"/>
  <c r="B714" i="11"/>
  <c r="B759" i="11"/>
  <c r="AD469" i="11"/>
  <c r="AG500" i="11"/>
  <c r="AG594" i="11"/>
  <c r="AJ660" i="11"/>
  <c r="AG485" i="11"/>
  <c r="AD478" i="11"/>
  <c r="AJ558" i="11"/>
  <c r="AB589" i="11"/>
  <c r="B717" i="11"/>
  <c r="AJ491" i="11"/>
  <c r="AD649" i="11"/>
  <c r="AD499" i="11"/>
  <c r="AJ576" i="11"/>
  <c r="AD644" i="11"/>
  <c r="AJ519" i="11"/>
  <c r="AD586" i="11"/>
  <c r="AD603" i="11"/>
  <c r="B712" i="11"/>
  <c r="B754" i="11"/>
  <c r="B885" i="11"/>
  <c r="AG596" i="11"/>
  <c r="AJ489" i="11"/>
  <c r="AG569" i="11"/>
  <c r="B858" i="11"/>
  <c r="B705" i="11"/>
  <c r="AG536" i="11"/>
  <c r="AD516" i="11"/>
  <c r="AD570" i="11"/>
  <c r="AD660" i="11"/>
  <c r="AJ485" i="11"/>
  <c r="AJ498" i="11"/>
  <c r="AD558" i="11"/>
  <c r="AB581" i="11"/>
  <c r="B752" i="11"/>
  <c r="B768" i="11"/>
  <c r="B842" i="11"/>
  <c r="B753" i="11"/>
  <c r="B767" i="11"/>
  <c r="B740" i="11"/>
  <c r="B793" i="11"/>
  <c r="B716" i="11"/>
  <c r="AD491" i="11"/>
  <c r="AG649" i="11"/>
  <c r="AJ640" i="11"/>
  <c r="AD486" i="11"/>
  <c r="AJ533" i="11"/>
  <c r="AD519" i="11"/>
  <c r="AG559" i="11"/>
  <c r="AJ586" i="11"/>
  <c r="AG553" i="11"/>
  <c r="AJ603" i="11"/>
  <c r="AB585" i="11"/>
  <c r="AB468" i="11"/>
  <c r="B733" i="11"/>
  <c r="B770" i="11"/>
  <c r="B710" i="11"/>
  <c r="B796" i="11"/>
  <c r="B824" i="11"/>
  <c r="B758" i="11"/>
  <c r="AB583" i="11"/>
  <c r="AG563" i="11"/>
  <c r="AJ501" i="11"/>
  <c r="AJ565" i="11"/>
  <c r="AD468" i="11"/>
  <c r="AJ543" i="11"/>
  <c r="AD624" i="11"/>
  <c r="AJ608" i="11"/>
  <c r="AJ505" i="11"/>
  <c r="AD512" i="11"/>
  <c r="AG560" i="11"/>
  <c r="AB518" i="11"/>
  <c r="AJ615" i="11"/>
  <c r="AD637" i="11"/>
  <c r="AD554" i="11"/>
  <c r="AJ604" i="11"/>
  <c r="AJ522" i="11"/>
  <c r="AG638" i="11"/>
  <c r="AD470" i="11"/>
  <c r="AJ537" i="11"/>
  <c r="AJ666" i="11"/>
  <c r="B821" i="11"/>
  <c r="B718" i="11"/>
  <c r="AB551" i="11"/>
  <c r="AD573" i="11"/>
  <c r="AD632" i="11"/>
  <c r="AD520" i="11"/>
  <c r="AJ578" i="11"/>
  <c r="AJ627" i="11"/>
  <c r="AD474" i="11"/>
  <c r="AB610" i="11"/>
  <c r="B832" i="11"/>
  <c r="B833" i="11"/>
  <c r="B840" i="11"/>
  <c r="AB647" i="11"/>
  <c r="AJ550" i="11"/>
  <c r="AG491" i="11"/>
  <c r="AJ581" i="11"/>
  <c r="AJ641" i="11"/>
  <c r="AD523" i="11"/>
  <c r="AD640" i="11"/>
  <c r="AJ542" i="11"/>
  <c r="AG622" i="11"/>
  <c r="AD504" i="11"/>
  <c r="AG576" i="11"/>
  <c r="AB646" i="11"/>
  <c r="AD533" i="11"/>
  <c r="AJ577" i="11"/>
  <c r="AJ511" i="11"/>
  <c r="AJ559" i="11"/>
  <c r="AB512" i="11"/>
  <c r="AG586" i="11"/>
  <c r="AJ645" i="11"/>
  <c r="AJ553" i="11"/>
  <c r="AD634" i="11"/>
  <c r="AB634" i="11"/>
  <c r="AB577" i="11"/>
  <c r="AB517" i="11"/>
  <c r="AB659" i="11"/>
  <c r="B709" i="11"/>
  <c r="AB584" i="11"/>
  <c r="AD610" i="11"/>
  <c r="AJ656" i="11"/>
  <c r="AJ527" i="11"/>
  <c r="AD495" i="11"/>
  <c r="AG651" i="11"/>
  <c r="AG502" i="11"/>
  <c r="AB617" i="11"/>
  <c r="AB543" i="11"/>
  <c r="AD506" i="11"/>
  <c r="AD552" i="11"/>
  <c r="AG633" i="11"/>
  <c r="AG490" i="11"/>
  <c r="AG580" i="11"/>
  <c r="AB655" i="11"/>
  <c r="AG514" i="11"/>
  <c r="AJ561" i="11"/>
  <c r="AJ547" i="11"/>
  <c r="AG628" i="11"/>
  <c r="AG534" i="11"/>
  <c r="AG646" i="11"/>
  <c r="AJ475" i="11"/>
  <c r="AJ599" i="11"/>
  <c r="AD659" i="11"/>
  <c r="AJ623" i="11"/>
  <c r="AJ593" i="11"/>
  <c r="AG484" i="11"/>
  <c r="AJ574" i="11"/>
  <c r="AJ642" i="11"/>
  <c r="AB498" i="11"/>
  <c r="AB637" i="11"/>
  <c r="AB580" i="11"/>
  <c r="AB523" i="11"/>
  <c r="AD561" i="11"/>
  <c r="AJ628" i="11"/>
  <c r="AD662" i="11"/>
  <c r="AJ575" i="11"/>
  <c r="AD647" i="11"/>
  <c r="AJ484" i="11"/>
  <c r="AB662" i="11"/>
  <c r="AB629" i="11"/>
  <c r="AB579" i="11"/>
  <c r="B849" i="11"/>
  <c r="B863" i="11"/>
  <c r="B836" i="11"/>
  <c r="B720" i="11"/>
  <c r="B748" i="11"/>
  <c r="AB630" i="11"/>
  <c r="AD633" i="11"/>
  <c r="AJ479" i="11"/>
  <c r="AD539" i="11"/>
  <c r="AJ662" i="11"/>
  <c r="AJ612" i="11"/>
  <c r="AB496" i="11"/>
  <c r="AB546" i="11"/>
  <c r="B728" i="11"/>
  <c r="B865" i="11"/>
  <c r="B736" i="11"/>
  <c r="B788" i="11"/>
  <c r="B699" i="11"/>
  <c r="B764" i="11"/>
  <c r="B806" i="11"/>
  <c r="B739" i="11"/>
  <c r="B862" i="11"/>
  <c r="AG524" i="11"/>
  <c r="AJ648" i="11"/>
  <c r="AJ636" i="11"/>
  <c r="AJ483" i="11"/>
  <c r="AG548" i="11"/>
  <c r="AJ650" i="11"/>
  <c r="B729" i="11"/>
  <c r="B744" i="11"/>
  <c r="B857" i="11"/>
  <c r="AJ602" i="11"/>
  <c r="AJ514" i="11"/>
  <c r="AD636" i="11"/>
  <c r="AD599" i="11"/>
  <c r="AJ548" i="11"/>
  <c r="AB514" i="11"/>
  <c r="B791" i="11"/>
  <c r="B780" i="11"/>
  <c r="B691" i="11"/>
  <c r="AG467" i="11"/>
  <c r="AJ665" i="11"/>
  <c r="AB527" i="11"/>
  <c r="AG600" i="11"/>
  <c r="AG521" i="11"/>
  <c r="AD643" i="11"/>
  <c r="AJ518" i="11"/>
  <c r="AB649" i="11"/>
  <c r="AB475" i="11"/>
  <c r="AB510" i="11"/>
  <c r="AD589" i="11"/>
  <c r="AD609" i="11"/>
  <c r="AJ486" i="11"/>
  <c r="AD601" i="11"/>
  <c r="AD559" i="11"/>
  <c r="AJ653" i="11"/>
  <c r="B693" i="11"/>
  <c r="AG532" i="11"/>
  <c r="AG591" i="11"/>
  <c r="AJ658" i="11"/>
  <c r="B766" i="11"/>
  <c r="B848" i="11"/>
  <c r="AJ467" i="11"/>
  <c r="AD665" i="11"/>
  <c r="AB504" i="11"/>
  <c r="AJ592" i="11"/>
  <c r="AJ521" i="11"/>
  <c r="AD575" i="11"/>
  <c r="AG606" i="11"/>
  <c r="AB534" i="11"/>
  <c r="AB524" i="11"/>
  <c r="B873" i="11"/>
  <c r="B703" i="11"/>
  <c r="AB544" i="11"/>
  <c r="AG581" i="11"/>
  <c r="AG499" i="11"/>
  <c r="AB664" i="11"/>
  <c r="B812" i="11"/>
  <c r="B784" i="11"/>
  <c r="B881" i="11"/>
  <c r="B845" i="11"/>
  <c r="B868" i="11"/>
  <c r="B715" i="11"/>
  <c r="B879" i="11"/>
  <c r="B690" i="11"/>
  <c r="B844" i="11"/>
  <c r="AB526" i="11"/>
  <c r="AD563" i="11"/>
  <c r="AG517" i="11"/>
  <c r="AD565" i="11"/>
  <c r="AJ468" i="11"/>
  <c r="AD535" i="11"/>
  <c r="AG624" i="11"/>
  <c r="AD608" i="11"/>
  <c r="AJ528" i="11"/>
  <c r="AG512" i="11"/>
  <c r="AG613" i="11"/>
  <c r="AB495" i="11"/>
  <c r="AJ630" i="11"/>
  <c r="AJ637" i="11"/>
  <c r="AJ554" i="11"/>
  <c r="AG635" i="11"/>
  <c r="AD522" i="11"/>
  <c r="AJ487" i="11"/>
  <c r="AJ482" i="11"/>
  <c r="AD537" i="11"/>
  <c r="AD666" i="11"/>
  <c r="AB578" i="11"/>
  <c r="AB521" i="11"/>
  <c r="AB660" i="11"/>
  <c r="AB603" i="11"/>
  <c r="B794" i="11"/>
  <c r="B756" i="11"/>
  <c r="B751" i="11"/>
  <c r="B809" i="11"/>
  <c r="B743" i="11"/>
  <c r="B732" i="11"/>
  <c r="B835" i="11"/>
  <c r="B789" i="11"/>
  <c r="B722" i="11"/>
  <c r="B810" i="11"/>
  <c r="B813" i="11"/>
  <c r="B702" i="11"/>
  <c r="AB607" i="11"/>
  <c r="AG639" i="11"/>
  <c r="AD532" i="11"/>
  <c r="AG618" i="11"/>
  <c r="AG480" i="11"/>
  <c r="AD596" i="11"/>
  <c r="AB632" i="11"/>
  <c r="AG549" i="11"/>
  <c r="AG592" i="11"/>
  <c r="AG578" i="11"/>
  <c r="AD475" i="11"/>
  <c r="AJ659" i="11"/>
  <c r="AD621" i="11"/>
  <c r="AG611" i="11"/>
  <c r="AB625" i="11"/>
  <c r="AB643" i="11"/>
  <c r="B850" i="11"/>
  <c r="B762" i="11"/>
  <c r="B694" i="11"/>
  <c r="B695" i="11"/>
  <c r="AB574" i="11"/>
  <c r="AD557" i="11"/>
  <c r="AD544" i="11"/>
  <c r="AG625" i="11"/>
  <c r="AJ508" i="11"/>
  <c r="AG572" i="11"/>
  <c r="AB591" i="11"/>
  <c r="AD549" i="11"/>
  <c r="AJ629" i="11"/>
  <c r="AJ539" i="11"/>
  <c r="AG620" i="11"/>
  <c r="AJ571" i="11"/>
  <c r="AG495" i="11"/>
  <c r="AG493" i="11"/>
  <c r="AJ591" i="11"/>
  <c r="AJ651" i="11"/>
  <c r="AJ647" i="11"/>
  <c r="AJ569" i="11"/>
  <c r="AJ502" i="11"/>
  <c r="AJ566" i="11"/>
  <c r="AB616" i="11"/>
  <c r="AB474" i="11"/>
  <c r="AB613" i="11"/>
  <c r="AB556" i="11"/>
  <c r="AB499" i="11"/>
  <c r="B866" i="11"/>
  <c r="B713" i="11"/>
  <c r="B782" i="11"/>
  <c r="B704" i="11"/>
  <c r="AB520" i="11"/>
  <c r="AG469" i="11"/>
  <c r="AG544" i="11"/>
  <c r="AJ625" i="11"/>
  <c r="AD500" i="11"/>
  <c r="AJ572" i="11"/>
  <c r="AB568" i="11"/>
  <c r="AD594" i="11"/>
  <c r="AG486" i="11"/>
  <c r="AG584" i="11"/>
  <c r="AJ644" i="11"/>
  <c r="AD529" i="11"/>
  <c r="AJ601" i="11"/>
  <c r="AG519" i="11"/>
  <c r="AJ567" i="11"/>
  <c r="AB576" i="11"/>
  <c r="AJ541" i="11"/>
  <c r="AG653" i="11"/>
  <c r="AD525" i="11"/>
  <c r="AG603" i="11"/>
  <c r="AB658" i="11"/>
  <c r="AB601" i="11"/>
  <c r="AB541" i="11"/>
  <c r="AB484" i="11"/>
  <c r="AB650" i="11"/>
  <c r="AB593" i="11"/>
  <c r="AB533" i="11"/>
  <c r="AB476" i="11"/>
  <c r="AB482" i="11"/>
  <c r="AG505" i="11"/>
  <c r="B774" i="11"/>
  <c r="AG595" i="11"/>
  <c r="AG657" i="11"/>
  <c r="AB614" i="11"/>
  <c r="AJ584" i="11"/>
  <c r="AJ556" i="11"/>
  <c r="AJ507" i="11"/>
  <c r="AJ545" i="11"/>
  <c r="AB553" i="11"/>
  <c r="B861" i="11"/>
  <c r="B884" i="11"/>
  <c r="B807" i="11"/>
  <c r="AB479" i="11"/>
  <c r="AJ563" i="11"/>
  <c r="AJ517" i="11"/>
  <c r="AD618" i="11"/>
  <c r="AG468" i="11"/>
  <c r="AG535" i="11"/>
  <c r="AJ664" i="11"/>
  <c r="AG608" i="11"/>
  <c r="AD528" i="11"/>
  <c r="AJ512" i="11"/>
  <c r="AJ613" i="11"/>
  <c r="AB472" i="11"/>
  <c r="AD630" i="11"/>
  <c r="AJ661" i="11"/>
  <c r="AG554" i="11"/>
  <c r="AD635" i="11"/>
  <c r="AG522" i="11"/>
  <c r="AD487" i="11"/>
  <c r="AG482" i="11"/>
  <c r="AJ598" i="11"/>
  <c r="AG666" i="11"/>
  <c r="AB570" i="11"/>
  <c r="AB513" i="11"/>
  <c r="AB652" i="11"/>
  <c r="AB595" i="11"/>
  <c r="B706" i="11"/>
  <c r="B783" i="11"/>
  <c r="AG497" i="11"/>
  <c r="AB656" i="11"/>
  <c r="AG579" i="11"/>
  <c r="AD620" i="11"/>
  <c r="AD471" i="11"/>
  <c r="AJ587" i="11"/>
  <c r="AJ590" i="11"/>
  <c r="AB557" i="11"/>
  <c r="B707" i="11"/>
  <c r="AD467" i="11"/>
  <c r="AG481" i="11"/>
  <c r="AG597" i="11"/>
  <c r="AG665" i="11"/>
  <c r="AG516" i="11"/>
  <c r="AG617" i="11"/>
  <c r="AB486" i="11"/>
  <c r="AJ570" i="11"/>
  <c r="AG476" i="11"/>
  <c r="AD592" i="11"/>
  <c r="AG652" i="11"/>
  <c r="AG488" i="11"/>
  <c r="AD556" i="11"/>
  <c r="AD485" i="11"/>
  <c r="AG575" i="11"/>
  <c r="AB663" i="11"/>
  <c r="AD498" i="11"/>
  <c r="AG621" i="11"/>
  <c r="AG510" i="11"/>
  <c r="AG558" i="11"/>
  <c r="AB511" i="11"/>
  <c r="AB633" i="11"/>
  <c r="AB573" i="11"/>
  <c r="AB516" i="11"/>
  <c r="AD664" i="11"/>
  <c r="AG504" i="11"/>
  <c r="AB600" i="11"/>
  <c r="AG556" i="11"/>
  <c r="AG627" i="11"/>
  <c r="AG562" i="11"/>
  <c r="AG545" i="11"/>
  <c r="AB618" i="11"/>
  <c r="AB501" i="11"/>
  <c r="B799" i="11"/>
  <c r="B855" i="11"/>
  <c r="B747" i="11"/>
  <c r="B697" i="11"/>
  <c r="B853" i="11"/>
  <c r="AJ639" i="11"/>
  <c r="AJ480" i="11"/>
  <c r="AJ549" i="11"/>
  <c r="AG568" i="11"/>
  <c r="AD614" i="11"/>
  <c r="AB622" i="11"/>
  <c r="AD510" i="11"/>
  <c r="AB489" i="11"/>
  <c r="B801" i="11"/>
  <c r="B701" i="11"/>
  <c r="B827" i="11"/>
  <c r="B841" i="11"/>
  <c r="B741" i="11"/>
  <c r="B867" i="11"/>
  <c r="I55" i="3"/>
  <c r="I56" i="3"/>
  <c r="I61" i="3"/>
  <c r="I66" i="3"/>
  <c r="I67" i="3"/>
  <c r="I72" i="3"/>
  <c r="I88" i="3"/>
  <c r="I104" i="3"/>
  <c r="I105" i="3"/>
  <c r="I121" i="3"/>
  <c r="I122" i="3"/>
  <c r="I138" i="3"/>
  <c r="I154" i="3"/>
  <c r="I155" i="3"/>
  <c r="I39" i="3"/>
  <c r="I40" i="3"/>
  <c r="I45" i="3"/>
  <c r="I50" i="3"/>
  <c r="I23" i="3"/>
  <c r="I28" i="3"/>
  <c r="I29" i="3"/>
  <c r="I34" i="3"/>
  <c r="I18" i="3"/>
  <c r="I13" i="3"/>
  <c r="I107" i="3" l="1"/>
  <c r="I115" i="3"/>
  <c r="I108" i="3"/>
  <c r="I116" i="3"/>
  <c r="I109" i="3"/>
  <c r="I117" i="3"/>
  <c r="I110" i="3"/>
  <c r="I118" i="3"/>
  <c r="I111" i="3"/>
  <c r="I119" i="3"/>
  <c r="I112" i="3"/>
  <c r="I120" i="3"/>
  <c r="I113" i="3"/>
  <c r="I106" i="3"/>
  <c r="I114" i="3"/>
  <c r="I123" i="3"/>
  <c r="I131" i="3"/>
  <c r="I124" i="3"/>
  <c r="I132" i="3"/>
  <c r="I125" i="3"/>
  <c r="I133" i="3"/>
  <c r="I126" i="3"/>
  <c r="I134" i="3"/>
  <c r="I127" i="3"/>
  <c r="I135" i="3"/>
  <c r="I128" i="3"/>
  <c r="I136" i="3"/>
  <c r="I129" i="3"/>
  <c r="I137" i="3"/>
  <c r="I130" i="3"/>
  <c r="I91" i="3"/>
  <c r="I99" i="3"/>
  <c r="I92" i="3"/>
  <c r="I100" i="3"/>
  <c r="I93" i="3"/>
  <c r="I101" i="3"/>
  <c r="I94" i="3"/>
  <c r="I102" i="3"/>
  <c r="I95" i="3"/>
  <c r="I103" i="3"/>
  <c r="I96" i="3"/>
  <c r="I89" i="3"/>
  <c r="I97" i="3"/>
  <c r="I90" i="3"/>
  <c r="I98" i="3"/>
  <c r="I142" i="3"/>
  <c r="I150" i="3"/>
  <c r="I151" i="3"/>
  <c r="I145" i="3"/>
  <c r="I139" i="3"/>
  <c r="I147" i="3"/>
  <c r="I141" i="3"/>
  <c r="I146" i="3"/>
  <c r="I143" i="3"/>
  <c r="I140" i="3"/>
  <c r="I144" i="3"/>
  <c r="I152" i="3"/>
  <c r="I149" i="3"/>
  <c r="I148" i="3"/>
  <c r="I153" i="3"/>
  <c r="AJ859" i="11"/>
  <c r="AJ821" i="11"/>
  <c r="AG848" i="11"/>
  <c r="AD854" i="11"/>
  <c r="AB830" i="11"/>
  <c r="AD844" i="11"/>
  <c r="AG881" i="11"/>
  <c r="AB862" i="11"/>
  <c r="AD822" i="11"/>
  <c r="AD859" i="11"/>
  <c r="AG839" i="11"/>
  <c r="AJ854" i="11"/>
  <c r="AB874" i="11"/>
  <c r="AB829" i="11"/>
  <c r="AD862" i="11"/>
  <c r="AG823" i="11"/>
  <c r="AJ845" i="11"/>
  <c r="AJ867" i="11"/>
  <c r="AD885" i="11"/>
  <c r="AB866" i="11"/>
  <c r="AD857" i="11"/>
  <c r="AD823" i="11"/>
  <c r="AJ875" i="11"/>
  <c r="AD871" i="11"/>
  <c r="AG882" i="11"/>
  <c r="AD865" i="11"/>
  <c r="AJ851" i="11"/>
  <c r="AJ839" i="11"/>
  <c r="AB826" i="11"/>
  <c r="AB828" i="11"/>
  <c r="AJ844" i="11"/>
  <c r="AB835" i="11"/>
  <c r="AJ858" i="11"/>
  <c r="AD843" i="11"/>
  <c r="AG847" i="11"/>
  <c r="AJ864" i="11"/>
  <c r="AJ879" i="11"/>
  <c r="AG838" i="11"/>
  <c r="AB823" i="11"/>
  <c r="AB849" i="11"/>
  <c r="AJ886" i="11"/>
  <c r="AB825" i="11"/>
  <c r="AG876" i="11"/>
  <c r="AG830" i="11"/>
  <c r="AB859" i="11"/>
  <c r="AG854" i="11"/>
  <c r="AB864" i="11"/>
  <c r="AD883" i="11"/>
  <c r="AB848" i="11"/>
  <c r="AG865" i="11"/>
  <c r="AJ831" i="11"/>
  <c r="AB839" i="11"/>
  <c r="AJ827" i="11"/>
  <c r="AB842" i="11"/>
  <c r="AG885" i="11"/>
  <c r="AB872" i="11"/>
  <c r="AD855" i="11"/>
  <c r="AG828" i="11"/>
  <c r="AB834" i="11"/>
  <c r="AG873" i="11"/>
  <c r="AB833" i="11"/>
  <c r="AB880" i="11"/>
  <c r="AG855" i="11"/>
  <c r="AD828" i="11"/>
  <c r="AD821" i="11"/>
  <c r="AD863" i="11"/>
  <c r="AB850" i="11"/>
  <c r="AB882" i="11"/>
  <c r="AD879" i="11"/>
  <c r="AB837" i="11"/>
  <c r="AB855" i="11"/>
  <c r="AB885" i="11"/>
  <c r="AD825" i="11"/>
  <c r="AB856" i="11"/>
  <c r="AG883" i="11"/>
  <c r="AB844" i="11"/>
  <c r="AG884" i="11"/>
  <c r="AJ841" i="11"/>
  <c r="AG870" i="11"/>
  <c r="AD874" i="11"/>
  <c r="AD858" i="11"/>
  <c r="AJ815" i="11"/>
  <c r="AJ837" i="11"/>
  <c r="AG879" i="11"/>
  <c r="AG824" i="11"/>
  <c r="AG864" i="11"/>
  <c r="AG878" i="11"/>
  <c r="AD868" i="11"/>
  <c r="AB878" i="11"/>
  <c r="AG833" i="11"/>
  <c r="AJ856" i="11"/>
  <c r="AJ848" i="11"/>
  <c r="AB868" i="11"/>
  <c r="AJ816" i="11"/>
  <c r="AB832" i="11"/>
  <c r="AG846" i="11"/>
  <c r="AG863" i="11"/>
  <c r="AG829" i="11"/>
  <c r="AB853" i="11"/>
  <c r="AG837" i="11"/>
  <c r="AJ849" i="11"/>
  <c r="AD841" i="11"/>
  <c r="AJ873" i="11"/>
  <c r="AB869" i="11"/>
  <c r="AJ822" i="11"/>
  <c r="AJ868" i="11"/>
  <c r="AD830" i="11"/>
  <c r="AD870" i="11"/>
  <c r="AB843" i="11"/>
  <c r="AB886" i="11"/>
  <c r="AG821" i="11"/>
  <c r="AB815" i="11"/>
  <c r="AJ871" i="11"/>
  <c r="AD853" i="11"/>
  <c r="AJ843" i="11"/>
  <c r="AJ865" i="11"/>
  <c r="AJ847" i="11"/>
  <c r="AJ835" i="11"/>
  <c r="AB858" i="11"/>
  <c r="AB861" i="11"/>
  <c r="AJ855" i="11"/>
  <c r="AD827" i="11"/>
  <c r="AG843" i="11"/>
  <c r="AD831" i="11"/>
  <c r="AD877" i="11"/>
  <c r="AG874" i="11"/>
  <c r="AD834" i="11"/>
  <c r="AB820" i="11"/>
  <c r="AG872" i="11"/>
  <c r="AG817" i="11"/>
  <c r="AD840" i="11"/>
  <c r="AJ884" i="11"/>
  <c r="AG877" i="11"/>
  <c r="AB870" i="11"/>
  <c r="AG859" i="11"/>
  <c r="AG844" i="11"/>
  <c r="AB884" i="11"/>
  <c r="AG826" i="11"/>
  <c r="AB857" i="11"/>
  <c r="AJ819" i="11"/>
  <c r="AB875" i="11"/>
  <c r="AB879" i="11"/>
  <c r="AG842" i="11"/>
  <c r="AB867" i="11"/>
  <c r="AD864" i="11"/>
  <c r="AB818" i="11"/>
  <c r="AD875" i="11"/>
  <c r="AJ852" i="11"/>
  <c r="AJ863" i="11"/>
  <c r="AD881" i="11"/>
  <c r="AB824" i="11"/>
  <c r="AB847" i="11"/>
  <c r="AG867" i="11"/>
  <c r="AB871" i="11"/>
  <c r="AB865" i="11"/>
  <c r="AG819" i="11"/>
  <c r="AG868" i="11"/>
  <c r="AG851" i="11"/>
  <c r="AD845" i="11"/>
  <c r="AJ829" i="11"/>
  <c r="AD873" i="11"/>
  <c r="AG831" i="11"/>
  <c r="AD816" i="11"/>
  <c r="AJ876" i="11"/>
  <c r="AJ872" i="11"/>
  <c r="AJ814" i="11"/>
  <c r="AJ825" i="11"/>
  <c r="AG815" i="11"/>
  <c r="AD814" i="11"/>
  <c r="AB836" i="11"/>
  <c r="AB827" i="11"/>
  <c r="AJ857" i="11"/>
  <c r="AJ878" i="11"/>
  <c r="AD829" i="11"/>
  <c r="AG820" i="11"/>
  <c r="AJ870" i="11"/>
  <c r="AD867" i="11"/>
  <c r="AG871" i="11"/>
  <c r="AD852" i="11"/>
  <c r="AG858" i="11"/>
  <c r="AD880" i="11"/>
  <c r="AG816" i="11"/>
  <c r="AD836" i="11"/>
  <c r="AD851" i="11"/>
  <c r="AJ830" i="11"/>
  <c r="AJ836" i="11"/>
  <c r="AG818" i="11"/>
  <c r="AD842" i="11"/>
  <c r="AD839" i="11"/>
  <c r="AD878" i="11"/>
  <c r="AG850" i="11"/>
  <c r="AB881" i="11"/>
  <c r="AG856" i="11"/>
  <c r="AD824" i="11"/>
  <c r="AJ877" i="11"/>
  <c r="AD832" i="11"/>
  <c r="AG825" i="11"/>
  <c r="AG880" i="11"/>
  <c r="AB841" i="11"/>
  <c r="AB814" i="11"/>
  <c r="AG857" i="11"/>
  <c r="AJ853" i="11"/>
  <c r="AJ833" i="11"/>
  <c r="AJ861" i="11"/>
  <c r="AD849" i="11"/>
  <c r="AD817" i="11"/>
  <c r="AD835" i="11"/>
  <c r="AD861" i="11"/>
  <c r="AD848" i="11"/>
  <c r="AG841" i="11"/>
  <c r="AJ881" i="11"/>
  <c r="AD884" i="11"/>
  <c r="AB876" i="11"/>
  <c r="AG886" i="11"/>
  <c r="AD850" i="11"/>
  <c r="AG845" i="11"/>
  <c r="AB863" i="11"/>
  <c r="AD886" i="11"/>
  <c r="AJ850" i="11"/>
  <c r="AD819" i="11"/>
  <c r="AJ832" i="11"/>
  <c r="AJ862" i="11"/>
  <c r="AG866" i="11"/>
  <c r="AD860" i="11"/>
  <c r="AJ860" i="11"/>
  <c r="AJ880" i="11"/>
  <c r="AB873" i="11"/>
  <c r="AJ874" i="11"/>
  <c r="AB817" i="11"/>
  <c r="AJ840" i="11"/>
  <c r="AB840" i="11"/>
  <c r="AD847" i="11"/>
  <c r="AG861" i="11"/>
  <c r="AD818" i="11"/>
  <c r="AJ838" i="11"/>
  <c r="AG849" i="11"/>
  <c r="AD815" i="11"/>
  <c r="AG852" i="11"/>
  <c r="AJ817" i="11"/>
  <c r="AD872" i="11"/>
  <c r="AG860" i="11"/>
  <c r="AD846" i="11"/>
  <c r="AG862" i="11"/>
  <c r="AD866" i="11"/>
  <c r="AJ883" i="11"/>
  <c r="AJ826" i="11"/>
  <c r="AD820" i="11"/>
  <c r="AB831" i="11"/>
  <c r="AJ846" i="11"/>
  <c r="AG835" i="11"/>
  <c r="AJ869" i="11"/>
  <c r="AB819" i="11"/>
  <c r="AG827" i="11"/>
  <c r="AB838" i="11"/>
  <c r="AB883" i="11"/>
  <c r="AJ818" i="11"/>
  <c r="AD838" i="11"/>
  <c r="AB821" i="11"/>
  <c r="AG840" i="11"/>
  <c r="AB845" i="11"/>
  <c r="AB852" i="11"/>
  <c r="AJ885" i="11"/>
  <c r="AD856" i="11"/>
  <c r="AJ882" i="11"/>
  <c r="AD882" i="11"/>
  <c r="AG853" i="11"/>
  <c r="AB854" i="11"/>
  <c r="AJ824" i="11"/>
  <c r="AJ828" i="11"/>
  <c r="AJ823" i="11"/>
  <c r="AG869" i="11"/>
  <c r="AD869" i="11"/>
  <c r="AG814" i="11"/>
  <c r="AB877" i="11"/>
  <c r="AJ820" i="11"/>
  <c r="AG875" i="11"/>
  <c r="AD876" i="11"/>
  <c r="AG832" i="11"/>
  <c r="AJ842" i="11"/>
  <c r="AD826" i="11"/>
  <c r="AB816" i="11"/>
  <c r="AD837" i="11"/>
  <c r="AD833" i="11"/>
  <c r="AG836" i="11"/>
  <c r="AB851" i="11"/>
  <c r="AB822" i="11"/>
  <c r="AG834" i="11"/>
  <c r="AJ834" i="11"/>
  <c r="AB860" i="11"/>
  <c r="AB846" i="11"/>
  <c r="AG822" i="11"/>
  <c r="AJ866" i="11"/>
  <c r="AJ737" i="11"/>
  <c r="AJ702" i="11"/>
  <c r="AB793" i="11"/>
  <c r="AB733" i="11"/>
  <c r="AG706" i="11"/>
  <c r="AD777" i="11"/>
  <c r="AG798" i="11"/>
  <c r="AB724" i="11"/>
  <c r="AG741" i="11"/>
  <c r="AD759" i="11"/>
  <c r="AJ732" i="11"/>
  <c r="AJ776" i="11"/>
  <c r="AJ728" i="11"/>
  <c r="AJ762" i="11"/>
  <c r="AJ760" i="11"/>
  <c r="AB719" i="11"/>
  <c r="AG715" i="11"/>
  <c r="AB794" i="11"/>
  <c r="AG700" i="11"/>
  <c r="AB798" i="11"/>
  <c r="AG732" i="11"/>
  <c r="AD755" i="11"/>
  <c r="AD783" i="11"/>
  <c r="AG719" i="11"/>
  <c r="AD795" i="11"/>
  <c r="AB716" i="11"/>
  <c r="AB799" i="11"/>
  <c r="AD781" i="11"/>
  <c r="AB718" i="11"/>
  <c r="AG800" i="11"/>
  <c r="AD726" i="11"/>
  <c r="AB737" i="11"/>
  <c r="AJ801" i="11"/>
  <c r="AD694" i="11"/>
  <c r="AD732" i="11"/>
  <c r="AG783" i="11"/>
  <c r="AB688" i="11"/>
  <c r="AD706" i="11"/>
  <c r="AB801" i="11"/>
  <c r="AG705" i="11"/>
  <c r="AD689" i="11"/>
  <c r="AG767" i="11"/>
  <c r="AB760" i="11"/>
  <c r="AB768" i="11"/>
  <c r="AD786" i="11"/>
  <c r="AG716" i="11"/>
  <c r="AB783" i="11"/>
  <c r="AD692" i="11"/>
  <c r="AB723" i="11"/>
  <c r="AG791" i="11"/>
  <c r="AG771" i="11"/>
  <c r="AG770" i="11"/>
  <c r="AD708" i="11"/>
  <c r="AB727" i="11"/>
  <c r="AB778" i="11"/>
  <c r="AD735" i="11"/>
  <c r="AB752" i="11"/>
  <c r="AB791" i="11"/>
  <c r="AD791" i="11"/>
  <c r="AB787" i="11"/>
  <c r="AB781" i="11"/>
  <c r="AG766" i="11"/>
  <c r="AB807" i="11"/>
  <c r="AG807" i="11"/>
  <c r="AG748" i="11"/>
  <c r="AD700" i="11"/>
  <c r="AG749" i="11"/>
  <c r="AB693" i="11"/>
  <c r="AD712" i="11"/>
  <c r="AD721" i="11"/>
  <c r="AB705" i="11"/>
  <c r="AD765" i="11"/>
  <c r="AB779" i="11"/>
  <c r="AD799" i="11"/>
  <c r="AG718" i="11"/>
  <c r="AG714" i="11"/>
  <c r="AG695" i="11"/>
  <c r="AB687" i="11"/>
  <c r="AD794" i="11"/>
  <c r="AG709" i="11"/>
  <c r="AB729" i="11"/>
  <c r="AD773" i="11"/>
  <c r="AD762" i="11"/>
  <c r="AD801" i="11"/>
  <c r="AB802" i="11"/>
  <c r="AB726" i="11"/>
  <c r="AG813" i="11"/>
  <c r="AD703" i="11"/>
  <c r="AD767" i="11"/>
  <c r="AD800" i="11"/>
  <c r="AG726" i="11"/>
  <c r="AB784" i="11"/>
  <c r="AG738" i="11"/>
  <c r="AG803" i="11"/>
  <c r="AB770" i="11"/>
  <c r="AB806" i="11"/>
  <c r="AG761" i="11"/>
  <c r="AD714" i="11"/>
  <c r="AD751" i="11"/>
  <c r="AJ717" i="11"/>
  <c r="AB735" i="11"/>
  <c r="AB691" i="11"/>
  <c r="AJ697" i="11"/>
  <c r="AJ789" i="11"/>
  <c r="AJ759" i="11"/>
  <c r="AJ774" i="11"/>
  <c r="AG795" i="11"/>
  <c r="AB777" i="11"/>
  <c r="AG702" i="11"/>
  <c r="AB740" i="11"/>
  <c r="AG713" i="11"/>
  <c r="AB741" i="11"/>
  <c r="AJ706" i="11"/>
  <c r="AB766" i="11"/>
  <c r="AJ707" i="11"/>
  <c r="AJ699" i="11"/>
  <c r="AJ767" i="11"/>
  <c r="AJ763" i="11"/>
  <c r="AJ806" i="11"/>
  <c r="AJ726" i="11"/>
  <c r="AJ756" i="11"/>
  <c r="AJ751" i="11"/>
  <c r="AG799" i="11"/>
  <c r="AD707" i="11"/>
  <c r="AG755" i="11"/>
  <c r="AB696" i="11"/>
  <c r="AJ769" i="11"/>
  <c r="AJ748" i="11"/>
  <c r="AJ741" i="11"/>
  <c r="AJ795" i="11"/>
  <c r="AJ742" i="11"/>
  <c r="AD790" i="11"/>
  <c r="AJ808" i="11"/>
  <c r="AJ754" i="11"/>
  <c r="AJ714" i="11"/>
  <c r="AJ746" i="11"/>
  <c r="AJ788" i="11"/>
  <c r="AJ713" i="11"/>
  <c r="AJ689" i="11"/>
  <c r="AD730" i="11"/>
  <c r="AB721" i="11"/>
  <c r="AB731" i="11"/>
  <c r="AD718" i="11"/>
  <c r="AD776" i="11"/>
  <c r="AG696" i="11"/>
  <c r="AG736" i="11"/>
  <c r="AD687" i="11"/>
  <c r="AG742" i="11"/>
  <c r="AD748" i="11"/>
  <c r="AG688" i="11"/>
  <c r="AB699" i="11"/>
  <c r="AB773" i="11"/>
  <c r="AB753" i="11"/>
  <c r="AB761" i="11"/>
  <c r="AD745" i="11"/>
  <c r="AB788" i="11"/>
  <c r="AG764" i="11"/>
  <c r="AB776" i="11"/>
  <c r="AD769" i="11"/>
  <c r="AG769" i="11"/>
  <c r="AD742" i="11"/>
  <c r="AB746" i="11"/>
  <c r="AG801" i="11"/>
  <c r="AB744" i="11"/>
  <c r="AJ687" i="11"/>
  <c r="AG811" i="11"/>
  <c r="AD779" i="11"/>
  <c r="AD809" i="11"/>
  <c r="AB747" i="11"/>
  <c r="AG768" i="11"/>
  <c r="AG744" i="11"/>
  <c r="AB743" i="11"/>
  <c r="AG710" i="11"/>
  <c r="AB763" i="11"/>
  <c r="AD715" i="11"/>
  <c r="AB804" i="11"/>
  <c r="AB797" i="11"/>
  <c r="AG796" i="11"/>
  <c r="AG711" i="11"/>
  <c r="AD793" i="11"/>
  <c r="AD688" i="11"/>
  <c r="AB803" i="11"/>
  <c r="AB805" i="11"/>
  <c r="AG779" i="11"/>
  <c r="AD778" i="11"/>
  <c r="AD806" i="11"/>
  <c r="AD719" i="11"/>
  <c r="AB809" i="11"/>
  <c r="AD722" i="11"/>
  <c r="AD803" i="11"/>
  <c r="AD744" i="11"/>
  <c r="AD810" i="11"/>
  <c r="AD750" i="11"/>
  <c r="AD716" i="11"/>
  <c r="AD733" i="11"/>
  <c r="AG747" i="11"/>
  <c r="AB755" i="11"/>
  <c r="AG743" i="11"/>
  <c r="AG760" i="11"/>
  <c r="AG753" i="11"/>
  <c r="AB772" i="11"/>
  <c r="AD696" i="11"/>
  <c r="AD709" i="11"/>
  <c r="AB690" i="11"/>
  <c r="AB742" i="11"/>
  <c r="AB750" i="11"/>
  <c r="AD768" i="11"/>
  <c r="AJ691" i="11"/>
  <c r="AD775" i="11"/>
  <c r="AG763" i="11"/>
  <c r="AB765" i="11"/>
  <c r="AG690" i="11"/>
  <c r="AG721" i="11"/>
  <c r="AB785" i="11"/>
  <c r="AD811" i="11"/>
  <c r="AG762" i="11"/>
  <c r="AB713" i="11"/>
  <c r="AD813" i="11"/>
  <c r="AG759" i="11"/>
  <c r="AB789" i="11"/>
  <c r="AD731" i="11"/>
  <c r="AG729" i="11"/>
  <c r="AB751" i="11"/>
  <c r="AG781" i="11"/>
  <c r="AD710" i="11"/>
  <c r="AB810" i="11"/>
  <c r="AD784" i="11"/>
  <c r="AG727" i="11"/>
  <c r="AB739" i="11"/>
  <c r="AB712" i="11"/>
  <c r="AB786" i="11"/>
  <c r="AB717" i="11"/>
  <c r="AG731" i="11"/>
  <c r="AG699" i="11"/>
  <c r="AG772" i="11"/>
  <c r="AG758" i="11"/>
  <c r="AG774" i="11"/>
  <c r="AD720" i="11"/>
  <c r="AB694" i="11"/>
  <c r="AG737" i="11"/>
  <c r="AG704" i="11"/>
  <c r="AJ813" i="11"/>
  <c r="AJ779" i="11"/>
  <c r="AJ796" i="11"/>
  <c r="AB720" i="11"/>
  <c r="AJ740" i="11"/>
  <c r="AB709" i="11"/>
  <c r="AG782" i="11"/>
  <c r="AD705" i="11"/>
  <c r="AB790" i="11"/>
  <c r="AB704" i="11"/>
  <c r="AD749" i="11"/>
  <c r="AG812" i="11"/>
  <c r="AJ807" i="11"/>
  <c r="AJ804" i="11"/>
  <c r="AJ787" i="11"/>
  <c r="AJ786" i="11"/>
  <c r="AJ791" i="11"/>
  <c r="AJ688" i="11"/>
  <c r="AJ738" i="11"/>
  <c r="AJ781" i="11"/>
  <c r="AJ731" i="11"/>
  <c r="AJ725" i="11"/>
  <c r="AJ696" i="11"/>
  <c r="AJ750" i="11"/>
  <c r="AJ708" i="11"/>
  <c r="AJ780" i="11"/>
  <c r="AJ749" i="11"/>
  <c r="AJ700" i="11"/>
  <c r="AJ790" i="11"/>
  <c r="AJ765" i="11"/>
  <c r="AB813" i="11"/>
  <c r="AJ792" i="11"/>
  <c r="AJ811" i="11"/>
  <c r="AJ812" i="11"/>
  <c r="AJ703" i="11"/>
  <c r="AJ794" i="11"/>
  <c r="AJ747" i="11"/>
  <c r="AJ797" i="11"/>
  <c r="AJ770" i="11"/>
  <c r="AJ798" i="11"/>
  <c r="AJ757" i="11"/>
  <c r="AJ785" i="11"/>
  <c r="AJ718" i="11"/>
  <c r="AJ739" i="11"/>
  <c r="AJ778" i="11"/>
  <c r="AJ712" i="11"/>
  <c r="AJ744" i="11"/>
  <c r="AJ805" i="11"/>
  <c r="AD758" i="11"/>
  <c r="AJ752" i="11"/>
  <c r="AJ784" i="11"/>
  <c r="AJ716" i="11"/>
  <c r="AJ701" i="11"/>
  <c r="AJ724" i="11"/>
  <c r="AJ782" i="11"/>
  <c r="AJ698" i="11"/>
  <c r="AJ720" i="11"/>
  <c r="AJ719" i="11"/>
  <c r="AJ809" i="11"/>
  <c r="AJ800" i="11"/>
  <c r="AJ775" i="11"/>
  <c r="AJ727" i="11"/>
  <c r="AJ761" i="11"/>
  <c r="AG765" i="11"/>
  <c r="AG730" i="11"/>
  <c r="AB706" i="11"/>
  <c r="AB702" i="11"/>
  <c r="AG792" i="11"/>
  <c r="AB695" i="11"/>
  <c r="AB734" i="11"/>
  <c r="AJ810" i="11"/>
  <c r="AJ783" i="11"/>
  <c r="AJ768" i="11"/>
  <c r="AJ695" i="11"/>
  <c r="AJ773" i="11"/>
  <c r="AJ758" i="11"/>
  <c r="AJ793" i="11"/>
  <c r="AJ729" i="11"/>
  <c r="AJ735" i="11"/>
  <c r="AJ802" i="11"/>
  <c r="AG788" i="11"/>
  <c r="AG724" i="11"/>
  <c r="AD812" i="11"/>
  <c r="AG701" i="11"/>
  <c r="AB796" i="11"/>
  <c r="AG776" i="11"/>
  <c r="AB736" i="11"/>
  <c r="AG778" i="11"/>
  <c r="AG708" i="11"/>
  <c r="AD691" i="11"/>
  <c r="AG717" i="11"/>
  <c r="AB692" i="11"/>
  <c r="AG725" i="11"/>
  <c r="AG739" i="11"/>
  <c r="AG804" i="11"/>
  <c r="AG689" i="11"/>
  <c r="AJ722" i="11"/>
  <c r="AB811" i="11"/>
  <c r="AD764" i="11"/>
  <c r="AD695" i="11"/>
  <c r="AD752" i="11"/>
  <c r="AD757" i="11"/>
  <c r="AB715" i="11"/>
  <c r="AD785" i="11"/>
  <c r="AB764" i="11"/>
  <c r="AB754" i="11"/>
  <c r="AG752" i="11"/>
  <c r="AB730" i="11"/>
  <c r="AB800" i="11"/>
  <c r="AG754" i="11"/>
  <c r="AG734" i="11"/>
  <c r="AG806" i="11"/>
  <c r="AD724" i="11"/>
  <c r="AD743" i="11"/>
  <c r="AB771" i="11"/>
  <c r="AB738" i="11"/>
  <c r="AD739" i="11"/>
  <c r="AD736" i="11"/>
  <c r="AG789" i="11"/>
  <c r="AD789" i="11"/>
  <c r="AD713" i="11"/>
  <c r="AD808" i="11"/>
  <c r="AB701" i="11"/>
  <c r="AG694" i="11"/>
  <c r="AG793" i="11"/>
  <c r="AB745" i="11"/>
  <c r="AG797" i="11"/>
  <c r="AG735" i="11"/>
  <c r="AD738" i="11"/>
  <c r="AG784" i="11"/>
  <c r="AD805" i="11"/>
  <c r="AG733" i="11"/>
  <c r="AD788" i="11"/>
  <c r="AB725" i="11"/>
  <c r="AD702" i="11"/>
  <c r="AD766" i="11"/>
  <c r="AD737" i="11"/>
  <c r="AD792" i="11"/>
  <c r="AB767" i="11"/>
  <c r="AB775" i="11"/>
  <c r="AG805" i="11"/>
  <c r="AB748" i="11"/>
  <c r="AG740" i="11"/>
  <c r="AD763" i="11"/>
  <c r="AB708" i="11"/>
  <c r="AG794" i="11"/>
  <c r="AD697" i="11"/>
  <c r="AB792" i="11"/>
  <c r="AG790" i="11"/>
  <c r="AD782" i="11"/>
  <c r="AD797" i="11"/>
  <c r="AD771" i="11"/>
  <c r="AD770" i="11"/>
  <c r="AG751" i="11"/>
  <c r="AB808" i="11"/>
  <c r="AG802" i="11"/>
  <c r="AD754" i="11"/>
  <c r="AD734" i="11"/>
  <c r="AD761" i="11"/>
  <c r="AG728" i="11"/>
  <c r="AB795" i="11"/>
  <c r="AD741" i="11"/>
  <c r="AB780" i="11"/>
  <c r="AB698" i="11"/>
  <c r="AB689" i="11"/>
  <c r="AB697" i="11"/>
  <c r="AG757" i="11"/>
  <c r="AB756" i="11"/>
  <c r="AB769" i="11"/>
  <c r="AG745" i="11"/>
  <c r="AG787" i="11"/>
  <c r="AD699" i="11"/>
  <c r="AG809" i="11"/>
  <c r="AG777" i="11"/>
  <c r="AB759" i="11"/>
  <c r="AG687" i="11"/>
  <c r="AJ734" i="11"/>
  <c r="AJ704" i="11"/>
  <c r="AJ721" i="11"/>
  <c r="AJ753" i="11"/>
  <c r="AJ705" i="11"/>
  <c r="AJ709" i="11"/>
  <c r="AJ711" i="11"/>
  <c r="AJ715" i="11"/>
  <c r="AB758" i="11"/>
  <c r="AJ733" i="11"/>
  <c r="AJ745" i="11"/>
  <c r="AJ743" i="11"/>
  <c r="AJ803" i="11"/>
  <c r="AD756" i="11"/>
  <c r="AJ710" i="11"/>
  <c r="AJ766" i="11"/>
  <c r="AJ755" i="11"/>
  <c r="AJ764" i="11"/>
  <c r="AJ799" i="11"/>
  <c r="AJ771" i="11"/>
  <c r="AJ772" i="11"/>
  <c r="AJ777" i="11"/>
  <c r="AB749" i="11"/>
  <c r="AJ690" i="11"/>
  <c r="AJ693" i="11"/>
  <c r="AJ723" i="11"/>
  <c r="AJ694" i="11"/>
  <c r="AJ692" i="11"/>
  <c r="AD772" i="11"/>
  <c r="AG722" i="11"/>
  <c r="AB732" i="11"/>
  <c r="AD753" i="11"/>
  <c r="AD740" i="11"/>
  <c r="AD690" i="11"/>
  <c r="AD774" i="11"/>
  <c r="AG780" i="11"/>
  <c r="AG773" i="11"/>
  <c r="AD711" i="11"/>
  <c r="AG756" i="11"/>
  <c r="AD698" i="11"/>
  <c r="AG720" i="11"/>
  <c r="AG703" i="11"/>
  <c r="AG808" i="11"/>
  <c r="AB703" i="11"/>
  <c r="AB711" i="11"/>
  <c r="AG698" i="11"/>
  <c r="AG692" i="11"/>
  <c r="AG691" i="11"/>
  <c r="AG775" i="11"/>
  <c r="AB774" i="11"/>
  <c r="AD729" i="11"/>
  <c r="AD796" i="11"/>
  <c r="AD701" i="11"/>
  <c r="AD802" i="11"/>
  <c r="AG712" i="11"/>
  <c r="AB728" i="11"/>
  <c r="AD807" i="11"/>
  <c r="AD760" i="11"/>
  <c r="AB782" i="11"/>
  <c r="AG707" i="11"/>
  <c r="AD747" i="11"/>
  <c r="AD787" i="11"/>
  <c r="AG810" i="11"/>
  <c r="AG750" i="11"/>
  <c r="AG785" i="11"/>
  <c r="AD727" i="11"/>
  <c r="AD725" i="11"/>
  <c r="AB812" i="11"/>
  <c r="AB700" i="11"/>
  <c r="AJ730" i="11"/>
  <c r="AJ736" i="11"/>
  <c r="AD717" i="11"/>
  <c r="AB710" i="11"/>
  <c r="AD723" i="11"/>
  <c r="AB714" i="11"/>
  <c r="AD798" i="11"/>
  <c r="AG697" i="11"/>
  <c r="AB707" i="11"/>
  <c r="AG746" i="11"/>
  <c r="AD693" i="11"/>
  <c r="AD704" i="11"/>
  <c r="AG723" i="11"/>
  <c r="AG786" i="11"/>
  <c r="AB757" i="11"/>
  <c r="AD746" i="11"/>
  <c r="AD780" i="11"/>
  <c r="AD804" i="11"/>
  <c r="AG693" i="11"/>
  <c r="AD728" i="11"/>
  <c r="AB762" i="11"/>
  <c r="AB722" i="11"/>
  <c r="L15" i="3" l="1"/>
  <c r="L16" i="3"/>
  <c r="L17" i="3"/>
  <c r="L14" i="3"/>
  <c r="M14" i="3"/>
  <c r="O3" i="17" l="1"/>
  <c r="AB12" i="11" l="1"/>
  <c r="AB13" i="11"/>
  <c r="AB14" i="11"/>
  <c r="AB15" i="11"/>
  <c r="AB16" i="11"/>
  <c r="AB17" i="11"/>
  <c r="AB18" i="11"/>
  <c r="AB19" i="11"/>
  <c r="AB20" i="11"/>
  <c r="AB21" i="11"/>
  <c r="AB22" i="11"/>
  <c r="AB23" i="11"/>
  <c r="AB24" i="11"/>
  <c r="AB25" i="11"/>
  <c r="AB26" i="11"/>
  <c r="AB27" i="11"/>
  <c r="AB8" i="11"/>
  <c r="AB9" i="11"/>
  <c r="AB10" i="11"/>
  <c r="AB11" i="11"/>
  <c r="B12" i="11"/>
  <c r="B13" i="11"/>
  <c r="B14" i="11"/>
  <c r="B15" i="11"/>
  <c r="B16" i="11"/>
  <c r="B17" i="11"/>
  <c r="B18" i="11"/>
  <c r="B19" i="11"/>
  <c r="B20" i="11"/>
  <c r="B21" i="11"/>
  <c r="B22" i="11"/>
  <c r="B23" i="11"/>
  <c r="B24" i="11"/>
  <c r="B25" i="11"/>
  <c r="B26" i="11"/>
  <c r="B27" i="11"/>
  <c r="B28" i="11"/>
  <c r="B8" i="11"/>
  <c r="B9" i="11"/>
  <c r="B10" i="11"/>
  <c r="B11" i="11"/>
  <c r="B456" i="11" l="1"/>
  <c r="B236" i="11"/>
  <c r="AB228" i="11"/>
  <c r="AB240" i="11"/>
  <c r="B450" i="11"/>
  <c r="B230" i="11"/>
  <c r="B463" i="11"/>
  <c r="B243" i="11"/>
  <c r="B455" i="11"/>
  <c r="B235" i="11"/>
  <c r="AB227" i="11"/>
  <c r="AB239" i="11"/>
  <c r="AB231" i="11"/>
  <c r="B449" i="11"/>
  <c r="B229" i="11"/>
  <c r="B462" i="11"/>
  <c r="B242" i="11"/>
  <c r="B234" i="11"/>
  <c r="B454" i="11"/>
  <c r="AB246" i="11"/>
  <c r="AB238" i="11"/>
  <c r="B448" i="11"/>
  <c r="B228" i="11"/>
  <c r="B241" i="11"/>
  <c r="B461" i="11"/>
  <c r="B233" i="11"/>
  <c r="B453" i="11"/>
  <c r="AB245" i="11"/>
  <c r="AB237" i="11"/>
  <c r="B460" i="11"/>
  <c r="B240" i="11"/>
  <c r="B452" i="11"/>
  <c r="B232" i="11"/>
  <c r="AB244" i="11"/>
  <c r="AB236" i="11"/>
  <c r="B467" i="11"/>
  <c r="B247" i="11"/>
  <c r="B459" i="11"/>
  <c r="B239" i="11"/>
  <c r="B451" i="11"/>
  <c r="B231" i="11"/>
  <c r="AB243" i="11"/>
  <c r="AB235" i="11"/>
  <c r="B466" i="11"/>
  <c r="B246" i="11"/>
  <c r="B458" i="11"/>
  <c r="B238" i="11"/>
  <c r="AB230" i="11"/>
  <c r="AB242" i="11"/>
  <c r="AB234" i="11"/>
  <c r="B465" i="11"/>
  <c r="B245" i="11"/>
  <c r="B457" i="11"/>
  <c r="B237" i="11"/>
  <c r="AB229" i="11"/>
  <c r="AB241" i="11"/>
  <c r="AB233" i="11"/>
  <c r="B464" i="11"/>
  <c r="B244" i="11"/>
  <c r="AB232" i="11"/>
  <c r="B447" i="11"/>
  <c r="B227" i="11"/>
  <c r="M33" i="3"/>
  <c r="B679" i="11" l="1"/>
  <c r="AB464" i="11"/>
  <c r="AB457" i="11"/>
  <c r="B681" i="11"/>
  <c r="B675" i="11"/>
  <c r="AB453" i="11"/>
  <c r="AB450" i="11"/>
  <c r="AB455" i="11"/>
  <c r="AB460" i="11"/>
  <c r="AB465" i="11"/>
  <c r="AB451" i="11"/>
  <c r="AB448" i="11"/>
  <c r="B682" i="11"/>
  <c r="AB459" i="11"/>
  <c r="AB449" i="11"/>
  <c r="AB454" i="11"/>
  <c r="B671" i="11"/>
  <c r="B680" i="11"/>
  <c r="B673" i="11"/>
  <c r="AB458" i="11"/>
  <c r="B676" i="11"/>
  <c r="B672" i="11"/>
  <c r="B674" i="11"/>
  <c r="AB461" i="11"/>
  <c r="B678" i="11"/>
  <c r="AB463" i="11"/>
  <c r="B687" i="11"/>
  <c r="B683" i="11"/>
  <c r="AB452" i="11"/>
  <c r="B684" i="11"/>
  <c r="B686" i="11"/>
  <c r="AB456" i="11"/>
  <c r="AB447" i="11"/>
  <c r="B670" i="11"/>
  <c r="B685" i="11"/>
  <c r="B668" i="11"/>
  <c r="B677" i="11"/>
  <c r="AB462" i="11"/>
  <c r="AB466" i="11"/>
  <c r="B669" i="11"/>
  <c r="B667" i="11"/>
  <c r="M15" i="3"/>
  <c r="M16" i="3"/>
  <c r="M17" i="3"/>
  <c r="AB667" i="11" l="1"/>
  <c r="AB672" i="11"/>
  <c r="AB680" i="11"/>
  <c r="AB676" i="11"/>
  <c r="AB681" i="11"/>
  <c r="AB678" i="11"/>
  <c r="AB674" i="11"/>
  <c r="AB668" i="11"/>
  <c r="AB675" i="11"/>
  <c r="AB686" i="11"/>
  <c r="AB669" i="11"/>
  <c r="AB670" i="11"/>
  <c r="AB682" i="11"/>
  <c r="AB683" i="11"/>
  <c r="AB679" i="11"/>
  <c r="AB685" i="11"/>
  <c r="AB673" i="11"/>
  <c r="AB684" i="11"/>
  <c r="AB671" i="11"/>
  <c r="AB677" i="11"/>
  <c r="O67" i="3"/>
  <c r="B67" i="3"/>
  <c r="V125" i="28" l="1"/>
  <c r="U125" i="28"/>
  <c r="T125" i="28"/>
  <c r="S125" i="28"/>
  <c r="R125" i="28"/>
  <c r="Q125" i="28"/>
  <c r="P125" i="28"/>
  <c r="O125" i="28"/>
  <c r="N125" i="28"/>
  <c r="M125" i="28"/>
  <c r="L125" i="28"/>
  <c r="K125" i="28"/>
  <c r="V124" i="28"/>
  <c r="U124" i="28"/>
  <c r="T124" i="28"/>
  <c r="S124" i="28"/>
  <c r="R124" i="28"/>
  <c r="Q124" i="28"/>
  <c r="P124" i="28"/>
  <c r="O124" i="28"/>
  <c r="N124" i="28"/>
  <c r="M124" i="28"/>
  <c r="L124" i="28"/>
  <c r="K124" i="28"/>
  <c r="V102" i="28"/>
  <c r="U102" i="28"/>
  <c r="T102" i="28"/>
  <c r="S102" i="28"/>
  <c r="R102" i="28"/>
  <c r="Q102" i="28"/>
  <c r="P102" i="28"/>
  <c r="O102" i="28"/>
  <c r="N102" i="28"/>
  <c r="M102" i="28"/>
  <c r="L102" i="28"/>
  <c r="K102" i="28"/>
  <c r="V89" i="28"/>
  <c r="U89" i="28"/>
  <c r="T89" i="28"/>
  <c r="S89" i="28"/>
  <c r="R89" i="28"/>
  <c r="Q89" i="28"/>
  <c r="P89" i="28"/>
  <c r="O89" i="28"/>
  <c r="N89" i="28"/>
  <c r="M89" i="28"/>
  <c r="L89" i="28"/>
  <c r="K89" i="28"/>
  <c r="V88" i="28"/>
  <c r="U88" i="28"/>
  <c r="T88" i="28"/>
  <c r="S88" i="28"/>
  <c r="R88" i="28"/>
  <c r="Q88" i="28"/>
  <c r="P88" i="28"/>
  <c r="O88" i="28"/>
  <c r="N88" i="28"/>
  <c r="M88" i="28"/>
  <c r="L88" i="28"/>
  <c r="K88" i="28"/>
  <c r="V66" i="28"/>
  <c r="U66" i="28"/>
  <c r="T66" i="28"/>
  <c r="S66" i="28"/>
  <c r="R66" i="28"/>
  <c r="Q66" i="28"/>
  <c r="P66" i="28"/>
  <c r="O66" i="28"/>
  <c r="N66" i="28"/>
  <c r="M66" i="28"/>
  <c r="L66" i="28"/>
  <c r="K66" i="28"/>
  <c r="V54" i="28"/>
  <c r="U54" i="28"/>
  <c r="T54" i="28"/>
  <c r="S54" i="28"/>
  <c r="R54" i="28"/>
  <c r="Q54" i="28"/>
  <c r="P54" i="28"/>
  <c r="O54" i="28"/>
  <c r="N54" i="28"/>
  <c r="M54" i="28"/>
  <c r="L54" i="28"/>
  <c r="K54" i="28"/>
  <c r="V117" i="28"/>
  <c r="U117" i="28"/>
  <c r="T117" i="28"/>
  <c r="S117" i="28"/>
  <c r="R117" i="28"/>
  <c r="Q117" i="28"/>
  <c r="P117" i="28"/>
  <c r="O117" i="28"/>
  <c r="N117" i="28"/>
  <c r="M117" i="28"/>
  <c r="L117" i="28"/>
  <c r="K117" i="28"/>
  <c r="V116" i="28"/>
  <c r="U116" i="28"/>
  <c r="T116" i="28"/>
  <c r="S116" i="28"/>
  <c r="R116" i="28"/>
  <c r="Q116" i="28"/>
  <c r="P116" i="28"/>
  <c r="O116" i="28"/>
  <c r="N116" i="28"/>
  <c r="M116" i="28"/>
  <c r="L116" i="28"/>
  <c r="K116" i="28"/>
  <c r="V98" i="28"/>
  <c r="U98" i="28"/>
  <c r="T98" i="28"/>
  <c r="S98" i="28"/>
  <c r="R98" i="28"/>
  <c r="Q98" i="28"/>
  <c r="P98" i="28"/>
  <c r="O98" i="28"/>
  <c r="N98" i="28"/>
  <c r="M98" i="28"/>
  <c r="L98" i="28"/>
  <c r="K98" i="28"/>
  <c r="V81" i="28"/>
  <c r="U81" i="28"/>
  <c r="T81" i="28"/>
  <c r="S81" i="28"/>
  <c r="R81" i="28"/>
  <c r="Q81" i="28"/>
  <c r="P81" i="28"/>
  <c r="O81" i="28"/>
  <c r="N81" i="28"/>
  <c r="M81" i="28"/>
  <c r="L81" i="28"/>
  <c r="K81" i="28"/>
  <c r="V80" i="28"/>
  <c r="U80" i="28"/>
  <c r="T80" i="28"/>
  <c r="S80" i="28"/>
  <c r="R80" i="28"/>
  <c r="Q80" i="28"/>
  <c r="P80" i="28"/>
  <c r="O80" i="28"/>
  <c r="N80" i="28"/>
  <c r="M80" i="28"/>
  <c r="L80" i="28"/>
  <c r="K80" i="28"/>
  <c r="V62" i="28"/>
  <c r="U62" i="28"/>
  <c r="T62" i="28"/>
  <c r="S62" i="28"/>
  <c r="R62" i="28"/>
  <c r="Q62" i="28"/>
  <c r="P62" i="28"/>
  <c r="O62" i="28"/>
  <c r="N62" i="28"/>
  <c r="M62" i="28"/>
  <c r="L62" i="28"/>
  <c r="K62" i="28"/>
  <c r="V50" i="28"/>
  <c r="U50" i="28"/>
  <c r="T50" i="28"/>
  <c r="S50" i="28"/>
  <c r="R50" i="28"/>
  <c r="Q50" i="28"/>
  <c r="P50" i="28"/>
  <c r="O50" i="28"/>
  <c r="N50" i="28"/>
  <c r="M50" i="28"/>
  <c r="L50" i="28"/>
  <c r="K50" i="28"/>
  <c r="V109" i="28"/>
  <c r="U109" i="28"/>
  <c r="T109" i="28"/>
  <c r="S109" i="28"/>
  <c r="R109" i="28"/>
  <c r="Q109" i="28"/>
  <c r="P109" i="28"/>
  <c r="O109" i="28"/>
  <c r="N109" i="28"/>
  <c r="M109" i="28"/>
  <c r="L109" i="28"/>
  <c r="K109" i="28"/>
  <c r="V108" i="28"/>
  <c r="U108" i="28"/>
  <c r="T108" i="28"/>
  <c r="S108" i="28"/>
  <c r="R108" i="28"/>
  <c r="Q108" i="28"/>
  <c r="P108" i="28"/>
  <c r="O108" i="28"/>
  <c r="N108" i="28"/>
  <c r="M108" i="28"/>
  <c r="L108" i="28"/>
  <c r="K108" i="28"/>
  <c r="V94" i="28"/>
  <c r="U94" i="28"/>
  <c r="T94" i="28"/>
  <c r="S94" i="28"/>
  <c r="R94" i="28"/>
  <c r="Q94" i="28"/>
  <c r="P94" i="28"/>
  <c r="O94" i="28"/>
  <c r="N94" i="28"/>
  <c r="M94" i="28"/>
  <c r="L94" i="28"/>
  <c r="K94" i="28"/>
  <c r="V73" i="28"/>
  <c r="U73" i="28"/>
  <c r="T73" i="28"/>
  <c r="S73" i="28"/>
  <c r="R73" i="28"/>
  <c r="Q73" i="28"/>
  <c r="P73" i="28"/>
  <c r="O73" i="28"/>
  <c r="N73" i="28"/>
  <c r="M73" i="28"/>
  <c r="L73" i="28"/>
  <c r="K73" i="28"/>
  <c r="V72" i="28"/>
  <c r="U72" i="28"/>
  <c r="T72" i="28"/>
  <c r="S72" i="28"/>
  <c r="R72" i="28"/>
  <c r="Q72" i="28"/>
  <c r="P72" i="28"/>
  <c r="O72" i="28"/>
  <c r="N72" i="28"/>
  <c r="M72" i="28"/>
  <c r="L72" i="28"/>
  <c r="K72" i="28"/>
  <c r="V58" i="28"/>
  <c r="U58" i="28"/>
  <c r="T58" i="28"/>
  <c r="S58" i="28"/>
  <c r="R58" i="28"/>
  <c r="Q58" i="28"/>
  <c r="P58" i="28"/>
  <c r="O58" i="28"/>
  <c r="N58" i="28"/>
  <c r="M58" i="28"/>
  <c r="L58" i="28"/>
  <c r="K58" i="28"/>
  <c r="V46" i="28"/>
  <c r="U46" i="28"/>
  <c r="T46" i="28"/>
  <c r="S46" i="28"/>
  <c r="R46" i="28"/>
  <c r="Q46" i="28"/>
  <c r="P46" i="28"/>
  <c r="O46" i="28"/>
  <c r="N46" i="28"/>
  <c r="M46" i="28"/>
  <c r="L46" i="28"/>
  <c r="K46" i="28"/>
  <c r="V123" i="28"/>
  <c r="U123" i="28"/>
  <c r="T123" i="28"/>
  <c r="S123" i="28"/>
  <c r="R123" i="28"/>
  <c r="Q123" i="28"/>
  <c r="P123" i="28"/>
  <c r="O123" i="28"/>
  <c r="N123" i="28"/>
  <c r="M123" i="28"/>
  <c r="L123" i="28"/>
  <c r="K123" i="28"/>
  <c r="V122" i="28"/>
  <c r="U122" i="28"/>
  <c r="T122" i="28"/>
  <c r="S122" i="28"/>
  <c r="R122" i="28"/>
  <c r="Q122" i="28"/>
  <c r="P122" i="28"/>
  <c r="O122" i="28"/>
  <c r="N122" i="28"/>
  <c r="M122" i="28"/>
  <c r="L122" i="28"/>
  <c r="K122" i="28"/>
  <c r="V101" i="28"/>
  <c r="U101" i="28"/>
  <c r="T101" i="28"/>
  <c r="S101" i="28"/>
  <c r="R101" i="28"/>
  <c r="Q101" i="28"/>
  <c r="P101" i="28"/>
  <c r="O101" i="28"/>
  <c r="N101" i="28"/>
  <c r="M101" i="28"/>
  <c r="L101" i="28"/>
  <c r="K101" i="28"/>
  <c r="V87" i="28"/>
  <c r="U87" i="28"/>
  <c r="T87" i="28"/>
  <c r="S87" i="28"/>
  <c r="R87" i="28"/>
  <c r="Q87" i="28"/>
  <c r="P87" i="28"/>
  <c r="O87" i="28"/>
  <c r="N87" i="28"/>
  <c r="M87" i="28"/>
  <c r="L87" i="28"/>
  <c r="K87" i="28"/>
  <c r="V86" i="28"/>
  <c r="U86" i="28"/>
  <c r="T86" i="28"/>
  <c r="S86" i="28"/>
  <c r="R86" i="28"/>
  <c r="Q86" i="28"/>
  <c r="P86" i="28"/>
  <c r="O86" i="28"/>
  <c r="N86" i="28"/>
  <c r="M86" i="28"/>
  <c r="L86" i="28"/>
  <c r="K86" i="28"/>
  <c r="V65" i="28"/>
  <c r="U65" i="28"/>
  <c r="T65" i="28"/>
  <c r="S65" i="28"/>
  <c r="R65" i="28"/>
  <c r="Q65" i="28"/>
  <c r="P65" i="28"/>
  <c r="O65" i="28"/>
  <c r="N65" i="28"/>
  <c r="M65" i="28"/>
  <c r="L65" i="28"/>
  <c r="K65" i="28"/>
  <c r="V53" i="28"/>
  <c r="U53" i="28"/>
  <c r="T53" i="28"/>
  <c r="S53" i="28"/>
  <c r="R53" i="28"/>
  <c r="Q53" i="28"/>
  <c r="P53" i="28"/>
  <c r="O53" i="28"/>
  <c r="N53" i="28"/>
  <c r="M53" i="28"/>
  <c r="L53" i="28"/>
  <c r="K53" i="28"/>
  <c r="V41" i="28"/>
  <c r="U41" i="28"/>
  <c r="T41" i="28"/>
  <c r="S41" i="28"/>
  <c r="R41" i="28"/>
  <c r="Q41" i="28"/>
  <c r="P41" i="28"/>
  <c r="O41" i="28"/>
  <c r="N41" i="28"/>
  <c r="M41" i="28"/>
  <c r="L41" i="28"/>
  <c r="K41" i="28"/>
  <c r="V29" i="28"/>
  <c r="U29" i="28"/>
  <c r="T29" i="28"/>
  <c r="S29" i="28"/>
  <c r="R29" i="28"/>
  <c r="Q29" i="28"/>
  <c r="P29" i="28"/>
  <c r="O29" i="28"/>
  <c r="N29" i="28"/>
  <c r="M29" i="28"/>
  <c r="L29" i="28"/>
  <c r="K29" i="28"/>
  <c r="V115" i="28"/>
  <c r="U115" i="28"/>
  <c r="T115" i="28"/>
  <c r="S115" i="28"/>
  <c r="R115" i="28"/>
  <c r="Q115" i="28"/>
  <c r="P115" i="28"/>
  <c r="O115" i="28"/>
  <c r="N115" i="28"/>
  <c r="M115" i="28"/>
  <c r="V114" i="28"/>
  <c r="U114" i="28"/>
  <c r="T114" i="28"/>
  <c r="S114" i="28"/>
  <c r="R114" i="28"/>
  <c r="Q114" i="28"/>
  <c r="P114" i="28"/>
  <c r="O114" i="28"/>
  <c r="N114" i="28"/>
  <c r="M114" i="28"/>
  <c r="V97" i="28"/>
  <c r="U97" i="28"/>
  <c r="T97" i="28"/>
  <c r="S97" i="28"/>
  <c r="R97" i="28"/>
  <c r="Q97" i="28"/>
  <c r="P97" i="28"/>
  <c r="O97" i="28"/>
  <c r="N97" i="28"/>
  <c r="M97" i="28"/>
  <c r="V79" i="28"/>
  <c r="U79" i="28"/>
  <c r="T79" i="28"/>
  <c r="S79" i="28"/>
  <c r="R79" i="28"/>
  <c r="Q79" i="28"/>
  <c r="P79" i="28"/>
  <c r="O79" i="28"/>
  <c r="N79" i="28"/>
  <c r="M79" i="28"/>
  <c r="V78" i="28"/>
  <c r="U78" i="28"/>
  <c r="T78" i="28"/>
  <c r="S78" i="28"/>
  <c r="R78" i="28"/>
  <c r="Q78" i="28"/>
  <c r="P78" i="28"/>
  <c r="O78" i="28"/>
  <c r="N78" i="28"/>
  <c r="M78" i="28"/>
  <c r="V61" i="28"/>
  <c r="U61" i="28"/>
  <c r="T61" i="28"/>
  <c r="S61" i="28"/>
  <c r="R61" i="28"/>
  <c r="Q61" i="28"/>
  <c r="P61" i="28"/>
  <c r="O61" i="28"/>
  <c r="N61" i="28"/>
  <c r="M61" i="28"/>
  <c r="V49" i="28"/>
  <c r="U49" i="28"/>
  <c r="T49" i="28"/>
  <c r="S49" i="28"/>
  <c r="R49" i="28"/>
  <c r="Q49" i="28"/>
  <c r="P49" i="28"/>
  <c r="O49" i="28"/>
  <c r="N49" i="28"/>
  <c r="M49" i="28"/>
  <c r="V37" i="28"/>
  <c r="U37" i="28"/>
  <c r="T37" i="28"/>
  <c r="S37" i="28"/>
  <c r="R37" i="28"/>
  <c r="Q37" i="28"/>
  <c r="P37" i="28"/>
  <c r="O37" i="28"/>
  <c r="N37" i="28"/>
  <c r="V25" i="28"/>
  <c r="U25" i="28"/>
  <c r="T25" i="28"/>
  <c r="S25" i="28"/>
  <c r="R25" i="28"/>
  <c r="Q25" i="28"/>
  <c r="P25" i="28"/>
  <c r="O25" i="28"/>
  <c r="N25" i="28"/>
  <c r="M25" i="28"/>
  <c r="K115" i="28"/>
  <c r="K114" i="28"/>
  <c r="K97" i="28"/>
  <c r="K79" i="28"/>
  <c r="K78" i="28"/>
  <c r="K61" i="28"/>
  <c r="K49" i="28"/>
  <c r="K37" i="28"/>
  <c r="K25" i="28"/>
  <c r="L115" i="28"/>
  <c r="L114" i="28"/>
  <c r="L97" i="28"/>
  <c r="L79" i="28"/>
  <c r="L78" i="28"/>
  <c r="L61" i="28"/>
  <c r="L49" i="28"/>
  <c r="L25" i="28"/>
  <c r="V107" i="28"/>
  <c r="U107" i="28"/>
  <c r="T107" i="28"/>
  <c r="S107" i="28"/>
  <c r="R107" i="28"/>
  <c r="Q107" i="28"/>
  <c r="P107" i="28"/>
  <c r="O107" i="28"/>
  <c r="N107" i="28"/>
  <c r="M107" i="28"/>
  <c r="L107" i="28"/>
  <c r="K107" i="28"/>
  <c r="V106" i="28"/>
  <c r="U106" i="28"/>
  <c r="T106" i="28"/>
  <c r="S106" i="28"/>
  <c r="R106" i="28"/>
  <c r="Q106" i="28"/>
  <c r="P106" i="28"/>
  <c r="O106" i="28"/>
  <c r="N106" i="28"/>
  <c r="M106" i="28"/>
  <c r="L106" i="28"/>
  <c r="K106" i="28"/>
  <c r="V93" i="28"/>
  <c r="U93" i="28"/>
  <c r="T93" i="28"/>
  <c r="S93" i="28"/>
  <c r="R93" i="28"/>
  <c r="Q93" i="28"/>
  <c r="P93" i="28"/>
  <c r="O93" i="28"/>
  <c r="N93" i="28"/>
  <c r="M93" i="28"/>
  <c r="L93" i="28"/>
  <c r="K93" i="28"/>
  <c r="V71" i="28"/>
  <c r="U71" i="28"/>
  <c r="T71" i="28"/>
  <c r="S71" i="28"/>
  <c r="R71" i="28"/>
  <c r="Q71" i="28"/>
  <c r="P71" i="28"/>
  <c r="O71" i="28"/>
  <c r="N71" i="28"/>
  <c r="M71" i="28"/>
  <c r="L71" i="28"/>
  <c r="K71" i="28"/>
  <c r="V70" i="28"/>
  <c r="U70" i="28"/>
  <c r="T70" i="28"/>
  <c r="S70" i="28"/>
  <c r="R70" i="28"/>
  <c r="Q70" i="28"/>
  <c r="P70" i="28"/>
  <c r="O70" i="28"/>
  <c r="N70" i="28"/>
  <c r="M70" i="28"/>
  <c r="L70" i="28"/>
  <c r="K70" i="28"/>
  <c r="V57" i="28"/>
  <c r="U57" i="28"/>
  <c r="T57" i="28"/>
  <c r="S57" i="28"/>
  <c r="R57" i="28"/>
  <c r="Q57" i="28"/>
  <c r="P57" i="28"/>
  <c r="O57" i="28"/>
  <c r="N57" i="28"/>
  <c r="M57" i="28"/>
  <c r="L57" i="28"/>
  <c r="K57" i="28"/>
  <c r="V45" i="28"/>
  <c r="U45" i="28"/>
  <c r="T45" i="28"/>
  <c r="S45" i="28"/>
  <c r="R45" i="28"/>
  <c r="Q45" i="28"/>
  <c r="P45" i="28"/>
  <c r="O45" i="28"/>
  <c r="N45" i="28"/>
  <c r="M45" i="28"/>
  <c r="L45" i="28"/>
  <c r="K45" i="28"/>
  <c r="V33" i="28"/>
  <c r="U33" i="28"/>
  <c r="T33" i="28"/>
  <c r="S33" i="28"/>
  <c r="R33" i="28"/>
  <c r="Q33" i="28"/>
  <c r="P33" i="28"/>
  <c r="O33" i="28"/>
  <c r="N33" i="28"/>
  <c r="M33" i="28"/>
  <c r="L33" i="28"/>
  <c r="K33" i="28"/>
  <c r="V21" i="28"/>
  <c r="U21" i="28"/>
  <c r="T21" i="28"/>
  <c r="S21" i="28"/>
  <c r="R21" i="28"/>
  <c r="Q21" i="28"/>
  <c r="P21" i="28"/>
  <c r="O21" i="28"/>
  <c r="N21" i="28"/>
  <c r="M21" i="28"/>
  <c r="L21" i="28"/>
  <c r="K21" i="28"/>
  <c r="O20" i="28"/>
  <c r="P20" i="28"/>
  <c r="Q20" i="28"/>
  <c r="R20" i="28"/>
  <c r="S20" i="28"/>
  <c r="T20" i="28"/>
  <c r="U20" i="28"/>
  <c r="V20" i="28"/>
  <c r="K20" i="28"/>
  <c r="V121" i="28"/>
  <c r="U121" i="28"/>
  <c r="T121" i="28"/>
  <c r="S121" i="28"/>
  <c r="R121" i="28"/>
  <c r="Q121" i="28"/>
  <c r="P121" i="28"/>
  <c r="O121" i="28"/>
  <c r="K121" i="28"/>
  <c r="V120" i="28"/>
  <c r="U120" i="28"/>
  <c r="T120" i="28"/>
  <c r="S120" i="28"/>
  <c r="R120" i="28"/>
  <c r="Q120" i="28"/>
  <c r="P120" i="28"/>
  <c r="O120" i="28"/>
  <c r="K120" i="28"/>
  <c r="V100" i="28"/>
  <c r="U100" i="28"/>
  <c r="T100" i="28"/>
  <c r="S100" i="28"/>
  <c r="R100" i="28"/>
  <c r="Q100" i="28"/>
  <c r="P100" i="28"/>
  <c r="O100" i="28"/>
  <c r="K100" i="28"/>
  <c r="V85" i="28"/>
  <c r="U85" i="28"/>
  <c r="T85" i="28"/>
  <c r="S85" i="28"/>
  <c r="R85" i="28"/>
  <c r="Q85" i="28"/>
  <c r="P85" i="28"/>
  <c r="O85" i="28"/>
  <c r="K85" i="28"/>
  <c r="V64" i="28"/>
  <c r="U64" i="28"/>
  <c r="T64" i="28"/>
  <c r="S64" i="28"/>
  <c r="R64" i="28"/>
  <c r="Q64" i="28"/>
  <c r="P64" i="28"/>
  <c r="O64" i="28"/>
  <c r="K64" i="28"/>
  <c r="V52" i="28"/>
  <c r="U52" i="28"/>
  <c r="T52" i="28"/>
  <c r="S52" i="28"/>
  <c r="R52" i="28"/>
  <c r="Q52" i="28"/>
  <c r="P52" i="28"/>
  <c r="O52" i="28"/>
  <c r="K52" i="28"/>
  <c r="V40" i="28"/>
  <c r="U40" i="28"/>
  <c r="T40" i="28"/>
  <c r="S40" i="28"/>
  <c r="R40" i="28"/>
  <c r="Q40" i="28"/>
  <c r="P40" i="28"/>
  <c r="O40" i="28"/>
  <c r="K40" i="28"/>
  <c r="V28" i="28"/>
  <c r="U28" i="28"/>
  <c r="T28" i="28"/>
  <c r="S28" i="28"/>
  <c r="R28" i="28"/>
  <c r="Q28" i="28"/>
  <c r="P28" i="28"/>
  <c r="O28" i="28"/>
  <c r="K28" i="28"/>
  <c r="V17" i="28"/>
  <c r="U17" i="28"/>
  <c r="T17" i="28"/>
  <c r="S17" i="28"/>
  <c r="R17" i="28"/>
  <c r="Q17" i="28"/>
  <c r="P17" i="28"/>
  <c r="O17" i="28"/>
  <c r="K17" i="28"/>
  <c r="V9" i="28"/>
  <c r="U9" i="28"/>
  <c r="T9" i="28"/>
  <c r="S9" i="28"/>
  <c r="R9" i="28"/>
  <c r="Q9" i="28"/>
  <c r="P9" i="28"/>
  <c r="O9" i="28"/>
  <c r="K9" i="28"/>
  <c r="V113" i="28"/>
  <c r="U113" i="28"/>
  <c r="T113" i="28"/>
  <c r="S113" i="28"/>
  <c r="R113" i="28"/>
  <c r="Q113" i="28"/>
  <c r="P113" i="28"/>
  <c r="O113" i="28"/>
  <c r="V112" i="28"/>
  <c r="U112" i="28"/>
  <c r="T112" i="28"/>
  <c r="S112" i="28"/>
  <c r="R112" i="28"/>
  <c r="Q112" i="28"/>
  <c r="P112" i="28"/>
  <c r="O112" i="28"/>
  <c r="V96" i="28"/>
  <c r="U96" i="28"/>
  <c r="T96" i="28"/>
  <c r="S96" i="28"/>
  <c r="R96" i="28"/>
  <c r="Q96" i="28"/>
  <c r="P96" i="28"/>
  <c r="O96" i="28"/>
  <c r="V77" i="28"/>
  <c r="U77" i="28"/>
  <c r="T77" i="28"/>
  <c r="S77" i="28"/>
  <c r="R77" i="28"/>
  <c r="Q77" i="28"/>
  <c r="P77" i="28"/>
  <c r="O77" i="28"/>
  <c r="V76" i="28"/>
  <c r="U76" i="28"/>
  <c r="T76" i="28"/>
  <c r="S76" i="28"/>
  <c r="R76" i="28"/>
  <c r="Q76" i="28"/>
  <c r="P76" i="28"/>
  <c r="O76" i="28"/>
  <c r="V60" i="28"/>
  <c r="U60" i="28"/>
  <c r="T60" i="28"/>
  <c r="S60" i="28"/>
  <c r="R60" i="28"/>
  <c r="Q60" i="28"/>
  <c r="P60" i="28"/>
  <c r="O60" i="28"/>
  <c r="V48" i="28"/>
  <c r="U48" i="28"/>
  <c r="T48" i="28"/>
  <c r="S48" i="28"/>
  <c r="R48" i="28"/>
  <c r="Q48" i="28"/>
  <c r="P48" i="28"/>
  <c r="O48" i="28"/>
  <c r="V36" i="28"/>
  <c r="U36" i="28"/>
  <c r="T36" i="28"/>
  <c r="S36" i="28"/>
  <c r="R36" i="28"/>
  <c r="Q36" i="28"/>
  <c r="P36" i="28"/>
  <c r="O36" i="28"/>
  <c r="V24" i="28"/>
  <c r="U24" i="28"/>
  <c r="T24" i="28"/>
  <c r="S24" i="28"/>
  <c r="R24" i="28"/>
  <c r="Q24" i="28"/>
  <c r="P24" i="28"/>
  <c r="O24" i="28"/>
  <c r="V13" i="28"/>
  <c r="U13" i="28"/>
  <c r="T13" i="28"/>
  <c r="S13" i="28"/>
  <c r="R13" i="28"/>
  <c r="Q13" i="28"/>
  <c r="P13" i="28"/>
  <c r="O13" i="28"/>
  <c r="V8" i="28"/>
  <c r="U8" i="28"/>
  <c r="T8" i="28"/>
  <c r="S8" i="28"/>
  <c r="R8" i="28"/>
  <c r="Q8" i="28"/>
  <c r="P8" i="28"/>
  <c r="O8" i="28"/>
  <c r="K113" i="28"/>
  <c r="K112" i="28"/>
  <c r="K96" i="28"/>
  <c r="K77" i="28"/>
  <c r="K76" i="28"/>
  <c r="K60" i="28"/>
  <c r="K48" i="28"/>
  <c r="K36" i="28"/>
  <c r="K24" i="28"/>
  <c r="K13" i="28"/>
  <c r="K8" i="28"/>
  <c r="V105" i="28"/>
  <c r="U105" i="28"/>
  <c r="T105" i="28"/>
  <c r="S105" i="28"/>
  <c r="R105" i="28"/>
  <c r="Q105" i="28"/>
  <c r="P105" i="28"/>
  <c r="O105" i="28"/>
  <c r="K105" i="28"/>
  <c r="V104" i="28"/>
  <c r="U104" i="28"/>
  <c r="T104" i="28"/>
  <c r="S104" i="28"/>
  <c r="R104" i="28"/>
  <c r="Q104" i="28"/>
  <c r="P104" i="28"/>
  <c r="O104" i="28"/>
  <c r="K104" i="28"/>
  <c r="V92" i="28"/>
  <c r="U92" i="28"/>
  <c r="T92" i="28"/>
  <c r="S92" i="28"/>
  <c r="R92" i="28"/>
  <c r="Q92" i="28"/>
  <c r="P92" i="28"/>
  <c r="O92" i="28"/>
  <c r="K92" i="28"/>
  <c r="V69" i="28"/>
  <c r="U69" i="28"/>
  <c r="T69" i="28"/>
  <c r="S69" i="28"/>
  <c r="R69" i="28"/>
  <c r="Q69" i="28"/>
  <c r="P69" i="28"/>
  <c r="O69" i="28"/>
  <c r="K69" i="28"/>
  <c r="V68" i="28"/>
  <c r="U68" i="28"/>
  <c r="T68" i="28"/>
  <c r="S68" i="28"/>
  <c r="R68" i="28"/>
  <c r="Q68" i="28"/>
  <c r="P68" i="28"/>
  <c r="O68" i="28"/>
  <c r="K68" i="28"/>
  <c r="V56" i="28"/>
  <c r="U56" i="28"/>
  <c r="T56" i="28"/>
  <c r="S56" i="28"/>
  <c r="R56" i="28"/>
  <c r="Q56" i="28"/>
  <c r="P56" i="28"/>
  <c r="O56" i="28"/>
  <c r="K56" i="28"/>
  <c r="V44" i="28"/>
  <c r="U44" i="28"/>
  <c r="T44" i="28"/>
  <c r="S44" i="28"/>
  <c r="R44" i="28"/>
  <c r="Q44" i="28"/>
  <c r="P44" i="28"/>
  <c r="O44" i="28"/>
  <c r="K44" i="28"/>
  <c r="V32" i="28"/>
  <c r="U32" i="28"/>
  <c r="T32" i="28"/>
  <c r="S32" i="28"/>
  <c r="R32" i="28"/>
  <c r="Q32" i="28"/>
  <c r="P32" i="28"/>
  <c r="O32" i="28"/>
  <c r="K32" i="28"/>
  <c r="V10" i="28"/>
  <c r="U10" i="28"/>
  <c r="T10" i="28"/>
  <c r="S10" i="28"/>
  <c r="R10" i="28"/>
  <c r="Q10" i="28"/>
  <c r="P10" i="28"/>
  <c r="O10" i="28"/>
  <c r="K10" i="28"/>
  <c r="O6" i="28"/>
  <c r="P6" i="28"/>
  <c r="Q6" i="28"/>
  <c r="R6" i="28"/>
  <c r="S6" i="28"/>
  <c r="T6" i="28"/>
  <c r="U6" i="28"/>
  <c r="V6" i="28"/>
  <c r="O7" i="28"/>
  <c r="P7" i="28"/>
  <c r="Q7" i="28"/>
  <c r="R7" i="28"/>
  <c r="S7" i="28"/>
  <c r="T7" i="28"/>
  <c r="U7" i="28"/>
  <c r="V7" i="28"/>
  <c r="K6" i="28"/>
  <c r="K7" i="28"/>
  <c r="O29" i="3" l="1"/>
  <c r="O34" i="3"/>
  <c r="O39" i="3"/>
  <c r="O40" i="3"/>
  <c r="O45" i="3"/>
  <c r="O50" i="3"/>
  <c r="O55" i="3"/>
  <c r="O56" i="3"/>
  <c r="O61" i="3"/>
  <c r="O66" i="3"/>
  <c r="O122" i="3"/>
  <c r="O13" i="3"/>
  <c r="O18" i="3"/>
  <c r="O28" i="3"/>
  <c r="O23" i="3"/>
  <c r="O130" i="3" l="1"/>
  <c r="O137" i="3"/>
  <c r="O129" i="3"/>
  <c r="O136" i="3"/>
  <c r="O128" i="3"/>
  <c r="O135" i="3"/>
  <c r="O127" i="3"/>
  <c r="O134" i="3"/>
  <c r="O126" i="3"/>
  <c r="O133" i="3"/>
  <c r="O125" i="3"/>
  <c r="O132" i="3"/>
  <c r="O124" i="3"/>
  <c r="O131" i="3"/>
  <c r="O123" i="3"/>
  <c r="O82" i="3"/>
  <c r="O74" i="3"/>
  <c r="O81" i="3"/>
  <c r="O73" i="3"/>
  <c r="O80" i="3"/>
  <c r="O87" i="3"/>
  <c r="O86" i="3"/>
  <c r="O78" i="3"/>
  <c r="O85" i="3"/>
  <c r="O77" i="3"/>
  <c r="O84" i="3"/>
  <c r="O76" i="3"/>
  <c r="O79" i="3"/>
  <c r="O83" i="3"/>
  <c r="O75" i="3"/>
  <c r="B1363" i="24"/>
  <c r="B1362" i="24"/>
  <c r="B1361" i="24"/>
  <c r="B1360" i="24"/>
  <c r="B1359" i="24"/>
  <c r="B1358" i="24"/>
  <c r="B1357" i="24"/>
  <c r="B1356" i="24"/>
  <c r="B1355" i="24"/>
  <c r="B1354" i="24"/>
  <c r="B1353" i="24"/>
  <c r="B1352" i="24"/>
  <c r="B1351" i="24"/>
  <c r="B1350" i="24"/>
  <c r="B1349" i="24"/>
  <c r="B1348" i="24"/>
  <c r="B1347" i="24"/>
  <c r="B1346" i="24"/>
  <c r="B1345" i="24"/>
  <c r="B1344" i="24"/>
  <c r="B1343" i="24"/>
  <c r="B1342" i="24"/>
  <c r="B1341" i="24"/>
  <c r="B1340" i="24"/>
  <c r="B1339" i="24"/>
  <c r="B1338" i="24"/>
  <c r="B1337" i="24"/>
  <c r="B1336" i="24"/>
  <c r="B1335" i="24"/>
  <c r="B1334" i="24"/>
  <c r="B1333" i="24"/>
  <c r="B1332" i="24"/>
  <c r="B1331" i="24"/>
  <c r="B1330" i="24"/>
  <c r="B1329" i="24"/>
  <c r="B1328" i="24"/>
  <c r="B1327" i="24"/>
  <c r="B1326" i="24"/>
  <c r="B1325" i="24"/>
  <c r="B1324" i="24"/>
  <c r="B1323" i="24"/>
  <c r="B1322" i="24"/>
  <c r="B1321" i="24"/>
  <c r="B1320" i="24"/>
  <c r="B1319" i="24"/>
  <c r="B1318" i="24"/>
  <c r="B1317" i="24"/>
  <c r="B1316" i="24"/>
  <c r="B1315" i="24"/>
  <c r="B1314" i="24"/>
  <c r="B1313" i="24"/>
  <c r="B1312" i="24"/>
  <c r="B1311" i="24"/>
  <c r="B1310" i="24"/>
  <c r="B1309" i="24"/>
  <c r="B1308" i="24"/>
  <c r="B1307" i="24"/>
  <c r="B1306" i="24"/>
  <c r="B1305" i="24"/>
  <c r="B1304" i="24"/>
  <c r="B1303" i="24"/>
  <c r="B1302" i="24"/>
  <c r="B1301" i="24"/>
  <c r="B1300" i="24"/>
  <c r="B1299" i="24"/>
  <c r="B1298" i="24"/>
  <c r="B1297" i="24"/>
  <c r="B1296" i="24"/>
  <c r="B1295" i="24"/>
  <c r="B1294" i="24"/>
  <c r="B1293" i="24"/>
  <c r="B1292" i="24"/>
  <c r="B1291" i="24"/>
  <c r="B1290" i="24"/>
  <c r="B1289" i="24"/>
  <c r="B1288" i="24"/>
  <c r="B1287" i="24"/>
  <c r="B1286" i="24"/>
  <c r="B1285" i="24"/>
  <c r="B1284" i="24"/>
  <c r="B1283" i="24"/>
  <c r="B1282" i="24"/>
  <c r="B1281" i="24"/>
  <c r="B1280" i="24"/>
  <c r="B1279" i="24"/>
  <c r="B1278" i="24"/>
  <c r="B1277" i="24"/>
  <c r="B1276" i="24"/>
  <c r="B1275" i="24"/>
  <c r="B1274" i="24"/>
  <c r="B1271" i="24"/>
  <c r="B958" i="24"/>
  <c r="B957" i="24"/>
  <c r="B956" i="24"/>
  <c r="B955" i="24"/>
  <c r="B954" i="24"/>
  <c r="B953" i="24"/>
  <c r="B952" i="24"/>
  <c r="B951" i="24"/>
  <c r="B950" i="24"/>
  <c r="B949" i="24"/>
  <c r="B948" i="24"/>
  <c r="B947" i="24"/>
  <c r="B946" i="24"/>
  <c r="B945" i="24"/>
  <c r="B944" i="24"/>
  <c r="B943" i="24"/>
  <c r="B942" i="24"/>
  <c r="B941" i="24"/>
  <c r="B940" i="24"/>
  <c r="B939" i="24"/>
  <c r="B938" i="24"/>
  <c r="B937" i="24"/>
  <c r="B936" i="24"/>
  <c r="B935" i="24"/>
  <c r="B934" i="24"/>
  <c r="B933" i="24"/>
  <c r="B932" i="24"/>
  <c r="B931" i="24"/>
  <c r="B930" i="24"/>
  <c r="B929" i="24"/>
  <c r="B928" i="24"/>
  <c r="B927" i="24"/>
  <c r="B926" i="24"/>
  <c r="B925" i="24"/>
  <c r="B924" i="24"/>
  <c r="B923" i="24"/>
  <c r="B922" i="24"/>
  <c r="B921" i="24"/>
  <c r="B920" i="24"/>
  <c r="B919" i="24"/>
  <c r="B918" i="24"/>
  <c r="B917" i="24"/>
  <c r="B916" i="24"/>
  <c r="B915" i="24"/>
  <c r="B914" i="24"/>
  <c r="B913" i="24"/>
  <c r="B912" i="24"/>
  <c r="B911" i="24"/>
  <c r="B910" i="24"/>
  <c r="B909" i="24"/>
  <c r="B908" i="24"/>
  <c r="B907" i="24"/>
  <c r="B906" i="24"/>
  <c r="B905" i="24"/>
  <c r="B904" i="24"/>
  <c r="B903" i="24"/>
  <c r="B902" i="24"/>
  <c r="B901" i="24"/>
  <c r="B900" i="24"/>
  <c r="B899" i="24"/>
  <c r="B898" i="24"/>
  <c r="B897" i="24"/>
  <c r="B896" i="24"/>
  <c r="B895" i="24"/>
  <c r="B894" i="24"/>
  <c r="B893" i="24"/>
  <c r="B892" i="24"/>
  <c r="B891" i="24"/>
  <c r="B890" i="24"/>
  <c r="B889" i="24"/>
  <c r="B888" i="24"/>
  <c r="B887" i="24"/>
  <c r="B886" i="24"/>
  <c r="B885" i="24"/>
  <c r="B884" i="24"/>
  <c r="B883" i="24"/>
  <c r="B882" i="24"/>
  <c r="B881" i="24"/>
  <c r="B880" i="24"/>
  <c r="B879" i="24"/>
  <c r="B878" i="24"/>
  <c r="B877" i="24"/>
  <c r="B876" i="24"/>
  <c r="B875" i="24"/>
  <c r="B874" i="24"/>
  <c r="B873" i="24"/>
  <c r="B872" i="24"/>
  <c r="B871" i="24"/>
  <c r="B870" i="24"/>
  <c r="B869" i="24"/>
  <c r="B553" i="24"/>
  <c r="B552" i="24"/>
  <c r="B551" i="24"/>
  <c r="B550" i="24"/>
  <c r="B549" i="24"/>
  <c r="B548" i="24"/>
  <c r="B547" i="24"/>
  <c r="B546" i="24"/>
  <c r="B545" i="24"/>
  <c r="B544" i="24"/>
  <c r="B543" i="24"/>
  <c r="B542" i="24"/>
  <c r="B541" i="24"/>
  <c r="B540" i="24"/>
  <c r="B539" i="24"/>
  <c r="B538" i="24"/>
  <c r="B537" i="24"/>
  <c r="B536" i="24"/>
  <c r="B535" i="24"/>
  <c r="B534" i="24"/>
  <c r="B533" i="24"/>
  <c r="B532" i="24"/>
  <c r="B531" i="24"/>
  <c r="B530" i="24"/>
  <c r="B529" i="24"/>
  <c r="B528" i="24"/>
  <c r="B527" i="24"/>
  <c r="B526" i="24"/>
  <c r="B525" i="24"/>
  <c r="B524" i="24"/>
  <c r="B523" i="24"/>
  <c r="B522" i="24"/>
  <c r="B521" i="24"/>
  <c r="B520" i="24"/>
  <c r="B519" i="24"/>
  <c r="B518" i="24"/>
  <c r="B517" i="24"/>
  <c r="B516" i="24"/>
  <c r="B515" i="24"/>
  <c r="B514" i="24"/>
  <c r="B513" i="24"/>
  <c r="B512" i="24"/>
  <c r="B511" i="24"/>
  <c r="B510" i="24"/>
  <c r="B509" i="24"/>
  <c r="B503" i="24"/>
  <c r="C4" i="24"/>
  <c r="B1232" i="24" s="1"/>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3" i="18"/>
  <c r="B394" i="18"/>
  <c r="B395" i="18"/>
  <c r="B396" i="18"/>
  <c r="B397" i="18"/>
  <c r="B398" i="18"/>
  <c r="B399" i="18"/>
  <c r="B400" i="18"/>
  <c r="B401" i="18"/>
  <c r="B402" i="18"/>
  <c r="B403" i="18"/>
  <c r="B404" i="18"/>
  <c r="B405" i="18"/>
  <c r="B406" i="18"/>
  <c r="B407" i="18"/>
  <c r="B408" i="18"/>
  <c r="B409" i="18"/>
  <c r="B410" i="18"/>
  <c r="B411" i="18"/>
  <c r="B412" i="18"/>
  <c r="B413" i="18"/>
  <c r="B414" i="18"/>
  <c r="B415" i="18"/>
  <c r="B416" i="18"/>
  <c r="B417" i="18"/>
  <c r="B418" i="18"/>
  <c r="B419" i="18"/>
  <c r="B420" i="18"/>
  <c r="B421" i="18"/>
  <c r="B422" i="18"/>
  <c r="B423" i="18"/>
  <c r="B424" i="18"/>
  <c r="B425" i="18"/>
  <c r="B426" i="18"/>
  <c r="B427" i="18"/>
  <c r="B428" i="18"/>
  <c r="B429" i="18"/>
  <c r="B430" i="18"/>
  <c r="B431" i="18"/>
  <c r="B432" i="18"/>
  <c r="B433" i="18"/>
  <c r="B434" i="18"/>
  <c r="B435" i="18"/>
  <c r="B436" i="18"/>
  <c r="B437" i="18"/>
  <c r="B438" i="18"/>
  <c r="B439" i="18"/>
  <c r="B440" i="18"/>
  <c r="B441" i="18"/>
  <c r="B442" i="18"/>
  <c r="B443" i="18"/>
  <c r="B444" i="18"/>
  <c r="B445" i="18"/>
  <c r="B446" i="18"/>
  <c r="B447" i="18"/>
  <c r="B448" i="18"/>
  <c r="B449" i="18"/>
  <c r="B450" i="18"/>
  <c r="B451" i="18"/>
  <c r="B452" i="18"/>
  <c r="B453" i="18"/>
  <c r="B454" i="18"/>
  <c r="B455" i="18"/>
  <c r="B456" i="18"/>
  <c r="B457" i="18"/>
  <c r="B458" i="18"/>
  <c r="B459" i="18"/>
  <c r="B460" i="18"/>
  <c r="B461" i="18"/>
  <c r="B462" i="18"/>
  <c r="B463" i="18"/>
  <c r="B464" i="18"/>
  <c r="B465" i="18"/>
  <c r="B466" i="18"/>
  <c r="B467" i="18"/>
  <c r="B468" i="18"/>
  <c r="B469" i="18"/>
  <c r="B470" i="18"/>
  <c r="B471" i="18"/>
  <c r="B472" i="18"/>
  <c r="B473" i="18"/>
  <c r="B474" i="18"/>
  <c r="B475" i="18"/>
  <c r="B476" i="18"/>
  <c r="B477" i="18"/>
  <c r="B478" i="18"/>
  <c r="B479" i="18"/>
  <c r="B480" i="18"/>
  <c r="B481" i="18"/>
  <c r="B482" i="18"/>
  <c r="B483" i="18"/>
  <c r="B484" i="18"/>
  <c r="B485" i="18"/>
  <c r="B486" i="18"/>
  <c r="B487" i="18"/>
  <c r="B488" i="18"/>
  <c r="B489" i="18"/>
  <c r="B490" i="18"/>
  <c r="B491" i="18"/>
  <c r="B492" i="18"/>
  <c r="B493" i="18"/>
  <c r="B494" i="18"/>
  <c r="B495" i="18"/>
  <c r="B496" i="18"/>
  <c r="B497" i="18"/>
  <c r="B498" i="18"/>
  <c r="B499" i="18"/>
  <c r="B500" i="18"/>
  <c r="B501" i="18"/>
  <c r="B502" i="18"/>
  <c r="B503" i="18"/>
  <c r="B504" i="18"/>
  <c r="B505" i="18"/>
  <c r="B506" i="18"/>
  <c r="B507" i="18"/>
  <c r="B508" i="18"/>
  <c r="B509" i="18"/>
  <c r="B510" i="18"/>
  <c r="B511" i="18"/>
  <c r="B512" i="18"/>
  <c r="B513" i="18"/>
  <c r="B514" i="18"/>
  <c r="B515" i="18"/>
  <c r="B516" i="18"/>
  <c r="B517" i="18"/>
  <c r="B518" i="18"/>
  <c r="B519" i="18"/>
  <c r="B520" i="18"/>
  <c r="B521" i="18"/>
  <c r="B522" i="18"/>
  <c r="B523" i="18"/>
  <c r="B524" i="18"/>
  <c r="B525" i="18"/>
  <c r="B526" i="18"/>
  <c r="B527" i="18"/>
  <c r="B528" i="18"/>
  <c r="B529" i="18"/>
  <c r="B530" i="18"/>
  <c r="B531" i="18"/>
  <c r="B532" i="18"/>
  <c r="B533" i="18"/>
  <c r="B534" i="18"/>
  <c r="B535" i="18"/>
  <c r="B536" i="18"/>
  <c r="B537" i="18"/>
  <c r="B538" i="18"/>
  <c r="B539" i="18"/>
  <c r="B540" i="18"/>
  <c r="B541" i="18"/>
  <c r="B542" i="18"/>
  <c r="B543" i="18"/>
  <c r="B544" i="18"/>
  <c r="B545" i="18"/>
  <c r="B546" i="18"/>
  <c r="B547" i="18"/>
  <c r="B548" i="18"/>
  <c r="B549" i="18"/>
  <c r="B550" i="18"/>
  <c r="B551" i="18"/>
  <c r="B552" i="18"/>
  <c r="B553" i="18"/>
  <c r="B554" i="18"/>
  <c r="B555" i="18"/>
  <c r="B556" i="18"/>
  <c r="B557" i="18"/>
  <c r="B558" i="18"/>
  <c r="B559" i="18"/>
  <c r="B560" i="18"/>
  <c r="B561" i="18"/>
  <c r="B562" i="18"/>
  <c r="B563" i="18"/>
  <c r="B564" i="18"/>
  <c r="B565" i="18"/>
  <c r="B566" i="18"/>
  <c r="B567" i="18"/>
  <c r="B568" i="18"/>
  <c r="B569" i="18"/>
  <c r="B570" i="18"/>
  <c r="B571" i="18"/>
  <c r="B572" i="18"/>
  <c r="B573" i="18"/>
  <c r="B574" i="18"/>
  <c r="B575" i="18"/>
  <c r="B576" i="18"/>
  <c r="B577" i="18"/>
  <c r="B578" i="18"/>
  <c r="B579" i="18"/>
  <c r="B580" i="18"/>
  <c r="B581" i="18"/>
  <c r="B582" i="18"/>
  <c r="B583" i="18"/>
  <c r="B584" i="18"/>
  <c r="B585" i="18"/>
  <c r="B586" i="18"/>
  <c r="B587" i="18"/>
  <c r="B588" i="18"/>
  <c r="B589" i="18"/>
  <c r="B590" i="18"/>
  <c r="B591" i="18"/>
  <c r="B592" i="18"/>
  <c r="B593" i="18"/>
  <c r="B594" i="18"/>
  <c r="B595" i="18"/>
  <c r="B596" i="18"/>
  <c r="B597" i="18"/>
  <c r="B598" i="18"/>
  <c r="B599" i="18"/>
  <c r="B600" i="18"/>
  <c r="B601" i="18"/>
  <c r="B602" i="18"/>
  <c r="B603" i="18"/>
  <c r="B604" i="18"/>
  <c r="B605" i="18"/>
  <c r="B606" i="18"/>
  <c r="B607" i="18"/>
  <c r="B608" i="18"/>
  <c r="B609" i="18"/>
  <c r="B610" i="18"/>
  <c r="B611" i="18"/>
  <c r="B612" i="18"/>
  <c r="B613" i="18"/>
  <c r="B614" i="18"/>
  <c r="B615" i="18"/>
  <c r="B616" i="18"/>
  <c r="B617" i="18"/>
  <c r="B618" i="18"/>
  <c r="B619" i="18"/>
  <c r="B620" i="18"/>
  <c r="B621" i="18"/>
  <c r="B622" i="18"/>
  <c r="B623" i="18"/>
  <c r="B624" i="18"/>
  <c r="B625" i="18"/>
  <c r="B626" i="18"/>
  <c r="B627" i="18"/>
  <c r="B628" i="18"/>
  <c r="B629" i="18"/>
  <c r="B630" i="18"/>
  <c r="B631" i="18"/>
  <c r="B632" i="18"/>
  <c r="B633" i="18"/>
  <c r="B634" i="18"/>
  <c r="B635" i="18"/>
  <c r="B636" i="18"/>
  <c r="B637" i="18"/>
  <c r="B638" i="18"/>
  <c r="B639" i="18"/>
  <c r="B640" i="18"/>
  <c r="B641" i="18"/>
  <c r="B642" i="18"/>
  <c r="B643" i="18"/>
  <c r="B644" i="18"/>
  <c r="B645" i="18"/>
  <c r="B646" i="18"/>
  <c r="B647" i="18"/>
  <c r="B648" i="18"/>
  <c r="B649" i="18"/>
  <c r="B650" i="18"/>
  <c r="B651" i="18"/>
  <c r="B652" i="18"/>
  <c r="B653" i="18"/>
  <c r="B654" i="18"/>
  <c r="B655" i="18"/>
  <c r="B656" i="18"/>
  <c r="B657" i="18"/>
  <c r="B658" i="18"/>
  <c r="B659" i="18"/>
  <c r="B660" i="18"/>
  <c r="B661" i="18"/>
  <c r="B662" i="18"/>
  <c r="B663" i="18"/>
  <c r="B664" i="18"/>
  <c r="B665" i="18"/>
  <c r="B666" i="18"/>
  <c r="B667" i="18"/>
  <c r="B668" i="18"/>
  <c r="B669" i="18"/>
  <c r="B670" i="18"/>
  <c r="B671" i="18"/>
  <c r="B672" i="18"/>
  <c r="B673" i="18"/>
  <c r="B674" i="18"/>
  <c r="B675" i="18"/>
  <c r="B676" i="18"/>
  <c r="B677" i="18"/>
  <c r="B678" i="18"/>
  <c r="B679" i="18"/>
  <c r="B680" i="18"/>
  <c r="B681" i="18"/>
  <c r="B682" i="18"/>
  <c r="B683" i="18"/>
  <c r="B684" i="18"/>
  <c r="B685" i="18"/>
  <c r="B686" i="18"/>
  <c r="B687" i="18"/>
  <c r="B688" i="18"/>
  <c r="B689" i="18"/>
  <c r="B690" i="18"/>
  <c r="B691" i="18"/>
  <c r="B692" i="18"/>
  <c r="B693" i="18"/>
  <c r="B694" i="18"/>
  <c r="B695" i="18"/>
  <c r="B696" i="18"/>
  <c r="B697" i="18"/>
  <c r="B698" i="18"/>
  <c r="B699" i="18"/>
  <c r="B700" i="18"/>
  <c r="B701" i="18"/>
  <c r="B702" i="18"/>
  <c r="B703" i="18"/>
  <c r="B704" i="18"/>
  <c r="B705" i="18"/>
  <c r="B706" i="18"/>
  <c r="B707" i="18"/>
  <c r="B708" i="18"/>
  <c r="B709" i="18"/>
  <c r="B710" i="18"/>
  <c r="B711" i="18"/>
  <c r="B712" i="18"/>
  <c r="B713" i="18"/>
  <c r="B714" i="18"/>
  <c r="B715" i="18"/>
  <c r="B716" i="18"/>
  <c r="B717" i="18"/>
  <c r="B718" i="18"/>
  <c r="B719" i="18"/>
  <c r="B720" i="18"/>
  <c r="B721" i="18"/>
  <c r="B722" i="18"/>
  <c r="B723" i="18"/>
  <c r="B724" i="18"/>
  <c r="B725" i="18"/>
  <c r="B726" i="18"/>
  <c r="B727" i="18"/>
  <c r="B728" i="18"/>
  <c r="B729" i="18"/>
  <c r="B730" i="18"/>
  <c r="B731" i="18"/>
  <c r="B732" i="18"/>
  <c r="B733" i="18"/>
  <c r="B734" i="18"/>
  <c r="B735" i="18"/>
  <c r="B736" i="18"/>
  <c r="B737" i="18"/>
  <c r="B738" i="18"/>
  <c r="B739" i="18"/>
  <c r="B740" i="18"/>
  <c r="B741" i="18"/>
  <c r="B742" i="18"/>
  <c r="B743" i="18"/>
  <c r="B744" i="18"/>
  <c r="B745" i="18"/>
  <c r="B746" i="18"/>
  <c r="B747" i="18"/>
  <c r="B748" i="18"/>
  <c r="B749" i="18"/>
  <c r="B750" i="18"/>
  <c r="B751" i="18"/>
  <c r="B752" i="18"/>
  <c r="B753" i="18"/>
  <c r="B754" i="18"/>
  <c r="B755" i="18"/>
  <c r="B756" i="18"/>
  <c r="B757" i="18"/>
  <c r="B758" i="18"/>
  <c r="B759" i="18"/>
  <c r="B760" i="18"/>
  <c r="B761" i="18"/>
  <c r="B762" i="18"/>
  <c r="B763" i="18"/>
  <c r="B764" i="18"/>
  <c r="B765" i="18"/>
  <c r="B766" i="18"/>
  <c r="B767" i="18"/>
  <c r="B768" i="18"/>
  <c r="B769" i="18"/>
  <c r="B770" i="18"/>
  <c r="B771" i="18"/>
  <c r="B772" i="18"/>
  <c r="B773" i="18"/>
  <c r="B774" i="18"/>
  <c r="B775" i="18"/>
  <c r="B776" i="18"/>
  <c r="B777" i="18"/>
  <c r="B778" i="18"/>
  <c r="B779" i="18"/>
  <c r="B780" i="18"/>
  <c r="B781" i="18"/>
  <c r="B782" i="18"/>
  <c r="B783" i="18"/>
  <c r="B784" i="18"/>
  <c r="B785" i="18"/>
  <c r="B786" i="18"/>
  <c r="B787" i="18"/>
  <c r="B788" i="18"/>
  <c r="B789" i="18"/>
  <c r="B790" i="18"/>
  <c r="B791" i="18"/>
  <c r="B792" i="18"/>
  <c r="B793" i="18"/>
  <c r="B794" i="18"/>
  <c r="B795" i="18"/>
  <c r="B796" i="18"/>
  <c r="B797" i="18"/>
  <c r="B798" i="18"/>
  <c r="B799" i="18"/>
  <c r="B800" i="18"/>
  <c r="B801" i="18"/>
  <c r="B802" i="18"/>
  <c r="B803" i="18"/>
  <c r="B804" i="18"/>
  <c r="B805" i="18"/>
  <c r="B806" i="18"/>
  <c r="B807" i="18"/>
  <c r="B808" i="18"/>
  <c r="B809" i="18"/>
  <c r="B810" i="18"/>
  <c r="B811" i="18"/>
  <c r="B812" i="18"/>
  <c r="B813" i="18"/>
  <c r="B814" i="18"/>
  <c r="B815" i="18"/>
  <c r="B816" i="18"/>
  <c r="B817" i="18"/>
  <c r="B818" i="18"/>
  <c r="B819" i="18"/>
  <c r="B820" i="18"/>
  <c r="B821" i="18"/>
  <c r="B822" i="18"/>
  <c r="B823" i="18"/>
  <c r="B824" i="18"/>
  <c r="B825" i="18"/>
  <c r="B826" i="18"/>
  <c r="B827" i="18"/>
  <c r="B828" i="18"/>
  <c r="B829" i="18"/>
  <c r="B830" i="18"/>
  <c r="B831" i="18"/>
  <c r="B832" i="18"/>
  <c r="B833" i="18"/>
  <c r="B834" i="18"/>
  <c r="B835" i="18"/>
  <c r="B836" i="18"/>
  <c r="B837" i="18"/>
  <c r="B838" i="18"/>
  <c r="B839" i="18"/>
  <c r="B840" i="18"/>
  <c r="B841" i="18"/>
  <c r="B842" i="18"/>
  <c r="B843" i="18"/>
  <c r="B844" i="18"/>
  <c r="B845" i="18"/>
  <c r="B846" i="18"/>
  <c r="B847" i="18"/>
  <c r="B848" i="18"/>
  <c r="B849" i="18"/>
  <c r="B850" i="18"/>
  <c r="B851" i="18"/>
  <c r="B852" i="18"/>
  <c r="B853" i="18"/>
  <c r="B854" i="18"/>
  <c r="B855" i="18"/>
  <c r="B856" i="18"/>
  <c r="B857" i="18"/>
  <c r="B858" i="18"/>
  <c r="B859" i="18"/>
  <c r="B860" i="18"/>
  <c r="B861" i="18"/>
  <c r="B862" i="18"/>
  <c r="B863" i="18"/>
  <c r="B864" i="18"/>
  <c r="B865" i="18"/>
  <c r="B866" i="18"/>
  <c r="B867" i="18"/>
  <c r="B868" i="18"/>
  <c r="B869" i="18"/>
  <c r="B870" i="18"/>
  <c r="B871" i="18"/>
  <c r="B872" i="18"/>
  <c r="B873" i="18"/>
  <c r="B874" i="18"/>
  <c r="B875" i="18"/>
  <c r="B876" i="18"/>
  <c r="B877" i="18"/>
  <c r="B878" i="18"/>
  <c r="B879" i="18"/>
  <c r="B880" i="18"/>
  <c r="B881" i="18"/>
  <c r="B882" i="18"/>
  <c r="B883" i="18"/>
  <c r="B884" i="18"/>
  <c r="B885" i="18"/>
  <c r="B886" i="18"/>
  <c r="B887" i="18"/>
  <c r="B888" i="18"/>
  <c r="B889" i="18"/>
  <c r="B890" i="18"/>
  <c r="B891" i="18"/>
  <c r="B892" i="18"/>
  <c r="B893" i="18"/>
  <c r="B894" i="18"/>
  <c r="B895" i="18"/>
  <c r="B896" i="18"/>
  <c r="B897" i="18"/>
  <c r="B898" i="18"/>
  <c r="B899" i="18"/>
  <c r="B900" i="18"/>
  <c r="B901" i="18"/>
  <c r="B902" i="18"/>
  <c r="B903" i="18"/>
  <c r="B904" i="18"/>
  <c r="B905" i="18"/>
  <c r="B906" i="18"/>
  <c r="B907" i="18"/>
  <c r="B908" i="18"/>
  <c r="B909" i="18"/>
  <c r="B910" i="18"/>
  <c r="B911" i="18"/>
  <c r="B912" i="18"/>
  <c r="B913" i="18"/>
  <c r="B914" i="18"/>
  <c r="B915" i="18"/>
  <c r="B916" i="18"/>
  <c r="B917" i="18"/>
  <c r="B918" i="18"/>
  <c r="B919" i="18"/>
  <c r="B920" i="18"/>
  <c r="B921" i="18"/>
  <c r="B922" i="18"/>
  <c r="B923" i="18"/>
  <c r="B924" i="18"/>
  <c r="B925" i="18"/>
  <c r="B926" i="18"/>
  <c r="B927" i="18"/>
  <c r="B928" i="18"/>
  <c r="B929" i="18"/>
  <c r="B930" i="18"/>
  <c r="B931" i="18"/>
  <c r="B932" i="18"/>
  <c r="B933" i="18"/>
  <c r="B934" i="18"/>
  <c r="B935" i="18"/>
  <c r="B936" i="18"/>
  <c r="B937" i="18"/>
  <c r="B938" i="18"/>
  <c r="B939" i="18"/>
  <c r="B940" i="18"/>
  <c r="B941" i="18"/>
  <c r="B942" i="18"/>
  <c r="B943" i="18"/>
  <c r="B944" i="18"/>
  <c r="B945" i="18"/>
  <c r="B946" i="18"/>
  <c r="B947" i="18"/>
  <c r="B948" i="18"/>
  <c r="B949" i="18"/>
  <c r="B950" i="18"/>
  <c r="B951" i="18"/>
  <c r="B952" i="18"/>
  <c r="B953" i="18"/>
  <c r="B954" i="18"/>
  <c r="B955" i="18"/>
  <c r="B956" i="18"/>
  <c r="B957" i="18"/>
  <c r="B958" i="18"/>
  <c r="B959" i="18"/>
  <c r="B960" i="18"/>
  <c r="B961" i="18"/>
  <c r="B962" i="18"/>
  <c r="B963" i="18"/>
  <c r="B964" i="18"/>
  <c r="B965" i="18"/>
  <c r="B966" i="18"/>
  <c r="B967" i="18"/>
  <c r="B968" i="18"/>
  <c r="B969" i="18"/>
  <c r="B970" i="18"/>
  <c r="B971" i="18"/>
  <c r="B972" i="18"/>
  <c r="B973" i="18"/>
  <c r="B974" i="18"/>
  <c r="B975" i="18"/>
  <c r="B976" i="18"/>
  <c r="B977" i="18"/>
  <c r="B978" i="18"/>
  <c r="B979" i="18"/>
  <c r="B980" i="18"/>
  <c r="B981" i="18"/>
  <c r="B982" i="18"/>
  <c r="B983" i="18"/>
  <c r="B984" i="18"/>
  <c r="B985" i="18"/>
  <c r="B986" i="18"/>
  <c r="B987" i="18"/>
  <c r="B988" i="18"/>
  <c r="B989" i="18"/>
  <c r="B990" i="18"/>
  <c r="B991" i="18"/>
  <c r="B992" i="18"/>
  <c r="B993" i="18"/>
  <c r="B994" i="18"/>
  <c r="B995" i="18"/>
  <c r="B996" i="18"/>
  <c r="B997" i="18"/>
  <c r="B998" i="18"/>
  <c r="B999" i="18"/>
  <c r="B1000" i="18"/>
  <c r="B1001" i="18"/>
  <c r="B1002" i="18"/>
  <c r="B1003" i="18"/>
  <c r="B1004" i="18"/>
  <c r="B1005" i="18"/>
  <c r="B1006" i="18"/>
  <c r="B1007" i="18"/>
  <c r="B1008" i="18"/>
  <c r="B1009" i="18"/>
  <c r="B1010" i="18"/>
  <c r="B1011" i="18"/>
  <c r="B1012" i="18"/>
  <c r="B1013" i="18"/>
  <c r="B1014" i="18"/>
  <c r="B1015" i="18"/>
  <c r="B1016" i="18"/>
  <c r="B1017" i="18"/>
  <c r="B1018" i="18"/>
  <c r="B1019" i="18"/>
  <c r="B1020" i="18"/>
  <c r="B1021" i="18"/>
  <c r="B1022" i="18"/>
  <c r="B1023" i="18"/>
  <c r="B1024" i="18"/>
  <c r="B1025" i="18"/>
  <c r="B1026" i="18"/>
  <c r="B1027" i="18"/>
  <c r="B1028" i="18"/>
  <c r="B1029" i="18"/>
  <c r="B1030" i="18"/>
  <c r="B1031" i="18"/>
  <c r="B1032" i="18"/>
  <c r="B1033" i="18"/>
  <c r="B1034" i="18"/>
  <c r="B1035" i="18"/>
  <c r="B1036" i="18"/>
  <c r="B1037" i="18"/>
  <c r="B1038" i="18"/>
  <c r="B1039" i="18"/>
  <c r="B1040" i="18"/>
  <c r="B1041" i="18"/>
  <c r="B1042" i="18"/>
  <c r="B1043" i="18"/>
  <c r="B1044" i="18"/>
  <c r="B1045" i="18"/>
  <c r="B1046" i="18"/>
  <c r="B1047" i="18"/>
  <c r="B1048" i="18"/>
  <c r="B1049" i="18"/>
  <c r="B1050" i="18"/>
  <c r="B1051" i="18"/>
  <c r="B1052" i="18"/>
  <c r="B1053" i="18"/>
  <c r="B1054" i="18"/>
  <c r="B1055" i="18"/>
  <c r="B1056" i="18"/>
  <c r="B1057" i="18"/>
  <c r="B1058" i="18"/>
  <c r="B1059" i="18"/>
  <c r="B1060" i="18"/>
  <c r="B1061" i="18"/>
  <c r="B1062" i="18"/>
  <c r="B1063" i="18"/>
  <c r="B1064" i="18"/>
  <c r="B1065" i="18"/>
  <c r="B1066" i="18"/>
  <c r="B1067" i="18"/>
  <c r="B1068" i="18"/>
  <c r="B1069" i="18"/>
  <c r="B1070" i="18"/>
  <c r="B1071" i="18"/>
  <c r="B1072" i="18"/>
  <c r="B1073" i="18"/>
  <c r="B1074" i="18"/>
  <c r="B1075" i="18"/>
  <c r="B1076" i="18"/>
  <c r="B1077" i="18"/>
  <c r="B1078" i="18"/>
  <c r="B1079" i="18"/>
  <c r="B1080" i="18"/>
  <c r="B1081" i="18"/>
  <c r="B1082" i="18"/>
  <c r="B1083" i="18"/>
  <c r="B1084" i="18"/>
  <c r="B1085" i="18"/>
  <c r="B1086" i="18"/>
  <c r="B1087" i="18"/>
  <c r="B1088" i="18"/>
  <c r="B1089" i="18"/>
  <c r="B1090" i="18"/>
  <c r="B1091" i="18"/>
  <c r="B1092" i="18"/>
  <c r="B1093" i="18"/>
  <c r="B1094" i="18"/>
  <c r="B1095" i="18"/>
  <c r="B1096" i="18"/>
  <c r="B1097" i="18"/>
  <c r="B1098" i="18"/>
  <c r="B1099" i="18"/>
  <c r="B1100" i="18"/>
  <c r="B1101" i="18"/>
  <c r="B1102" i="18"/>
  <c r="B1103" i="18"/>
  <c r="B1104" i="18"/>
  <c r="B1105" i="18"/>
  <c r="B1106" i="18"/>
  <c r="B1107" i="18"/>
  <c r="B1108" i="18"/>
  <c r="B1109" i="18"/>
  <c r="B1110" i="18"/>
  <c r="B1111" i="18"/>
  <c r="B1112" i="18"/>
  <c r="B1113" i="18"/>
  <c r="B1114" i="18"/>
  <c r="B1115" i="18"/>
  <c r="B1116" i="18"/>
  <c r="B1117" i="18"/>
  <c r="B1118" i="18"/>
  <c r="B1119" i="18"/>
  <c r="B1120" i="18"/>
  <c r="B1121" i="18"/>
  <c r="B1122" i="18"/>
  <c r="B1123" i="18"/>
  <c r="B1124" i="18"/>
  <c r="B1125" i="18"/>
  <c r="B1126" i="18"/>
  <c r="B1127" i="18"/>
  <c r="B1128" i="18"/>
  <c r="B1129" i="18"/>
  <c r="B1130" i="18"/>
  <c r="B1131" i="18"/>
  <c r="B1132" i="18"/>
  <c r="B1133" i="18"/>
  <c r="B1134" i="18"/>
  <c r="B1135" i="18"/>
  <c r="B1136" i="18"/>
  <c r="B1137" i="18"/>
  <c r="B1138" i="18"/>
  <c r="B1139" i="18"/>
  <c r="B1140" i="18"/>
  <c r="B1141" i="18"/>
  <c r="B1142" i="18"/>
  <c r="B1143" i="18"/>
  <c r="B1144" i="18"/>
  <c r="B1145" i="18"/>
  <c r="B1146" i="18"/>
  <c r="B1147" i="18"/>
  <c r="B1148" i="18"/>
  <c r="B1149" i="18"/>
  <c r="B1150" i="18"/>
  <c r="B1151" i="18"/>
  <c r="B1152" i="18"/>
  <c r="B1153" i="18"/>
  <c r="B1154" i="18"/>
  <c r="B1155" i="18"/>
  <c r="B1156" i="18"/>
  <c r="B1157" i="18"/>
  <c r="B1158" i="18"/>
  <c r="B1159" i="18"/>
  <c r="B1160" i="18"/>
  <c r="B1161" i="18"/>
  <c r="B1162" i="18"/>
  <c r="B1163" i="18"/>
  <c r="B1164" i="18"/>
  <c r="B1165" i="18"/>
  <c r="B1166" i="18"/>
  <c r="B1167" i="18"/>
  <c r="B1168" i="18"/>
  <c r="B1169" i="18"/>
  <c r="B1170" i="18"/>
  <c r="B1171" i="18"/>
  <c r="B1172" i="18"/>
  <c r="B1173" i="18"/>
  <c r="B1174" i="18"/>
  <c r="B1175" i="18"/>
  <c r="B1176" i="18"/>
  <c r="B1177" i="18"/>
  <c r="B1178" i="18"/>
  <c r="B1179" i="18"/>
  <c r="B1180" i="18"/>
  <c r="B1181" i="18"/>
  <c r="B1182" i="18"/>
  <c r="B1183" i="18"/>
  <c r="B1184" i="18"/>
  <c r="B1185" i="18"/>
  <c r="B1186" i="18"/>
  <c r="B1187" i="18"/>
  <c r="B1188" i="18"/>
  <c r="B1189" i="18"/>
  <c r="B1190" i="18"/>
  <c r="B1191" i="18"/>
  <c r="B1192" i="18"/>
  <c r="B1193" i="18"/>
  <c r="B1194" i="18"/>
  <c r="B1195" i="18"/>
  <c r="B1196" i="18"/>
  <c r="B1197" i="18"/>
  <c r="B1198" i="18"/>
  <c r="B1199" i="18"/>
  <c r="B1200" i="18"/>
  <c r="B1201" i="18"/>
  <c r="B1202" i="18"/>
  <c r="B1203" i="18"/>
  <c r="B1204" i="18"/>
  <c r="B1205" i="18"/>
  <c r="B1206" i="18"/>
  <c r="B1207" i="18"/>
  <c r="B1208" i="18"/>
  <c r="B1209" i="18"/>
  <c r="B1210" i="18"/>
  <c r="B1211" i="18"/>
  <c r="B1212" i="18"/>
  <c r="B1213" i="18"/>
  <c r="B1214" i="18"/>
  <c r="B1215" i="18"/>
  <c r="B1216" i="18"/>
  <c r="B1217" i="18"/>
  <c r="B1218" i="18"/>
  <c r="B1219" i="18"/>
  <c r="B1220" i="18"/>
  <c r="B1221" i="18"/>
  <c r="B1222" i="18"/>
  <c r="B1223" i="18"/>
  <c r="B1224" i="18"/>
  <c r="B1225" i="18"/>
  <c r="B1226" i="18"/>
  <c r="B1227" i="18"/>
  <c r="B1228" i="18"/>
  <c r="B1229" i="18"/>
  <c r="B1230" i="18"/>
  <c r="B1231" i="18"/>
  <c r="B1232" i="18"/>
  <c r="B1233" i="18"/>
  <c r="B1234" i="18"/>
  <c r="B1235" i="18"/>
  <c r="B1236" i="18"/>
  <c r="B1237" i="18"/>
  <c r="B1238" i="18"/>
  <c r="B1239" i="18"/>
  <c r="B1240" i="18"/>
  <c r="B1241" i="18"/>
  <c r="B1242" i="18"/>
  <c r="B1243" i="18"/>
  <c r="B1244" i="18"/>
  <c r="B1245" i="18"/>
  <c r="B1246" i="18"/>
  <c r="B1247" i="18"/>
  <c r="B1248" i="18"/>
  <c r="B1249" i="18"/>
  <c r="B1250" i="18"/>
  <c r="B1251" i="18"/>
  <c r="B1252" i="18"/>
  <c r="B1253" i="18"/>
  <c r="B1254" i="18"/>
  <c r="B1255" i="18"/>
  <c r="B1256" i="18"/>
  <c r="B1257" i="18"/>
  <c r="B1258" i="18"/>
  <c r="B1259" i="18"/>
  <c r="B1260" i="18"/>
  <c r="B1261" i="18"/>
  <c r="B1262" i="18"/>
  <c r="B1263" i="18"/>
  <c r="B1264" i="18"/>
  <c r="B1265" i="18"/>
  <c r="B1266" i="18"/>
  <c r="B1267" i="18"/>
  <c r="B1268" i="18"/>
  <c r="B1269" i="18"/>
  <c r="B1270" i="18"/>
  <c r="B1271" i="18"/>
  <c r="B1272" i="18"/>
  <c r="B1273" i="18"/>
  <c r="B1274" i="18"/>
  <c r="B1275" i="18"/>
  <c r="B1276" i="18"/>
  <c r="B1277" i="18"/>
  <c r="B1278" i="18"/>
  <c r="B1279" i="18"/>
  <c r="B1280" i="18"/>
  <c r="B1281" i="18"/>
  <c r="B1282" i="18"/>
  <c r="B1283" i="18"/>
  <c r="B1284" i="18"/>
  <c r="B1285" i="18"/>
  <c r="B1286" i="18"/>
  <c r="B1287" i="18"/>
  <c r="B1288" i="18"/>
  <c r="B1289" i="18"/>
  <c r="B1290" i="18"/>
  <c r="B1291" i="18"/>
  <c r="B1292" i="18"/>
  <c r="B1293" i="18"/>
  <c r="B1294" i="18"/>
  <c r="B1295" i="18"/>
  <c r="B1296" i="18"/>
  <c r="B1297" i="18"/>
  <c r="B1298" i="18"/>
  <c r="B1299" i="18"/>
  <c r="B1300" i="18"/>
  <c r="B1301" i="18"/>
  <c r="B1302" i="18"/>
  <c r="B1303" i="18"/>
  <c r="B1304" i="18"/>
  <c r="B1305" i="18"/>
  <c r="B1306" i="18"/>
  <c r="B1307" i="18"/>
  <c r="B1308" i="18"/>
  <c r="B1309" i="18"/>
  <c r="B1310" i="18"/>
  <c r="B1311" i="18"/>
  <c r="B1312" i="18"/>
  <c r="B1313" i="18"/>
  <c r="B1314" i="18"/>
  <c r="B1315" i="18"/>
  <c r="B1316" i="18"/>
  <c r="B1317" i="18"/>
  <c r="B1318" i="18"/>
  <c r="B1319" i="18"/>
  <c r="B1320" i="18"/>
  <c r="B1321" i="18"/>
  <c r="B1322" i="18"/>
  <c r="B1323" i="18"/>
  <c r="B1324" i="18"/>
  <c r="B1325" i="18"/>
  <c r="B1326" i="18"/>
  <c r="B1327" i="18"/>
  <c r="B1328" i="18"/>
  <c r="B1329" i="18"/>
  <c r="B1330" i="18"/>
  <c r="B1331" i="18"/>
  <c r="B1332" i="18"/>
  <c r="B1333" i="18"/>
  <c r="B1334" i="18"/>
  <c r="B1335" i="18"/>
  <c r="B1336" i="18"/>
  <c r="B1337" i="18"/>
  <c r="B1338" i="18"/>
  <c r="B1339" i="18"/>
  <c r="B1340" i="18"/>
  <c r="B1341" i="18"/>
  <c r="B1342" i="18"/>
  <c r="B1343" i="18"/>
  <c r="B1344" i="18"/>
  <c r="B1345" i="18"/>
  <c r="B1346" i="18"/>
  <c r="B1347" i="18"/>
  <c r="B1348" i="18"/>
  <c r="B1349" i="18"/>
  <c r="B1350" i="18"/>
  <c r="B1351" i="18"/>
  <c r="B1352" i="18"/>
  <c r="B1353" i="18"/>
  <c r="B1354" i="18"/>
  <c r="B1355" i="18"/>
  <c r="B1356" i="18"/>
  <c r="B1357" i="18"/>
  <c r="B1358" i="18"/>
  <c r="B1359" i="18"/>
  <c r="B1360" i="18"/>
  <c r="B1361" i="18"/>
  <c r="B1362" i="18"/>
  <c r="B1363" i="18"/>
  <c r="B14" i="18"/>
  <c r="B840" i="24" l="1"/>
  <c r="B448" i="24"/>
  <c r="B438" i="24"/>
  <c r="B493" i="24"/>
  <c r="B1230" i="24"/>
  <c r="B446" i="24"/>
  <c r="B501" i="24"/>
  <c r="B824" i="24"/>
  <c r="B1253" i="24"/>
  <c r="B853" i="24"/>
  <c r="B856" i="24"/>
  <c r="B424" i="24"/>
  <c r="B464" i="24"/>
  <c r="B861" i="24"/>
  <c r="B449" i="24"/>
  <c r="B460" i="24"/>
  <c r="B425" i="24"/>
  <c r="B471" i="24"/>
  <c r="B504" i="24"/>
  <c r="B1272" i="24"/>
  <c r="B420" i="24"/>
  <c r="B1273" i="24"/>
  <c r="B430" i="24"/>
  <c r="B478" i="24"/>
  <c r="B422" i="24"/>
  <c r="B442" i="24"/>
  <c r="B462" i="24"/>
  <c r="B496" i="24"/>
  <c r="B845" i="24"/>
  <c r="B1255" i="24"/>
  <c r="B433" i="24"/>
  <c r="B450" i="24"/>
  <c r="B479" i="24"/>
  <c r="B831" i="24"/>
  <c r="B863" i="24"/>
  <c r="C5" i="24"/>
  <c r="B1268" i="24"/>
  <c r="B1260" i="24"/>
  <c r="B1252" i="24"/>
  <c r="B1244" i="24"/>
  <c r="B1236" i="24"/>
  <c r="B868" i="24"/>
  <c r="B860" i="24"/>
  <c r="B852" i="24"/>
  <c r="B844" i="24"/>
  <c r="B836" i="24"/>
  <c r="B828" i="24"/>
  <c r="B508" i="24"/>
  <c r="B500" i="24"/>
  <c r="B492" i="24"/>
  <c r="B484" i="24"/>
  <c r="B476" i="24"/>
  <c r="B468" i="24"/>
  <c r="B1267" i="24"/>
  <c r="B1259" i="24"/>
  <c r="B1251" i="24"/>
  <c r="B1243" i="24"/>
  <c r="B1235" i="24"/>
  <c r="B867" i="24"/>
  <c r="B859" i="24"/>
  <c r="B851" i="24"/>
  <c r="B843" i="24"/>
  <c r="B835" i="24"/>
  <c r="B827" i="24"/>
  <c r="B507" i="24"/>
  <c r="B499" i="24"/>
  <c r="B491" i="24"/>
  <c r="B483" i="24"/>
  <c r="B475" i="24"/>
  <c r="B467" i="24"/>
  <c r="B1266" i="24"/>
  <c r="B1258" i="24"/>
  <c r="B1250" i="24"/>
  <c r="B1242" i="24"/>
  <c r="B1234" i="24"/>
  <c r="B866" i="24"/>
  <c r="B858" i="24"/>
  <c r="B850" i="24"/>
  <c r="B842" i="24"/>
  <c r="B834" i="24"/>
  <c r="B826" i="24"/>
  <c r="B506" i="24"/>
  <c r="B498" i="24"/>
  <c r="B490" i="24"/>
  <c r="B482" i="24"/>
  <c r="B474" i="24"/>
  <c r="B466" i="24"/>
  <c r="B1265" i="24"/>
  <c r="B1254" i="24"/>
  <c r="B1240" i="24"/>
  <c r="B1229" i="24"/>
  <c r="B857" i="24"/>
  <c r="B846" i="24"/>
  <c r="B832" i="24"/>
  <c r="B497" i="24"/>
  <c r="B486" i="24"/>
  <c r="B472" i="24"/>
  <c r="B461" i="24"/>
  <c r="B453" i="24"/>
  <c r="B445" i="24"/>
  <c r="B437" i="24"/>
  <c r="B429" i="24"/>
  <c r="B421" i="24"/>
  <c r="B1263" i="24"/>
  <c r="B1249" i="24"/>
  <c r="B1238" i="24"/>
  <c r="B855" i="24"/>
  <c r="B841" i="24"/>
  <c r="B830" i="24"/>
  <c r="B495" i="24"/>
  <c r="B481" i="24"/>
  <c r="B470" i="24"/>
  <c r="B459" i="24"/>
  <c r="B451" i="24"/>
  <c r="B443" i="24"/>
  <c r="B435" i="24"/>
  <c r="B427" i="24"/>
  <c r="B419" i="24"/>
  <c r="B1270" i="24"/>
  <c r="B1256" i="24"/>
  <c r="B1245" i="24"/>
  <c r="B1231" i="24"/>
  <c r="B862" i="24"/>
  <c r="B848" i="24"/>
  <c r="B837" i="24"/>
  <c r="B502" i="24"/>
  <c r="B488" i="24"/>
  <c r="B477" i="24"/>
  <c r="B463" i="24"/>
  <c r="B455" i="24"/>
  <c r="B447" i="24"/>
  <c r="B439" i="24"/>
  <c r="B431" i="24"/>
  <c r="B423" i="24"/>
  <c r="B1262" i="24"/>
  <c r="B1241" i="24"/>
  <c r="B849" i="24"/>
  <c r="B829" i="24"/>
  <c r="B489" i="24"/>
  <c r="B469" i="24"/>
  <c r="B454" i="24"/>
  <c r="B441" i="24"/>
  <c r="B428" i="24"/>
  <c r="B1257" i="24"/>
  <c r="B1261" i="24"/>
  <c r="B1239" i="24"/>
  <c r="B865" i="24"/>
  <c r="B847" i="24"/>
  <c r="B825" i="24"/>
  <c r="B505" i="24"/>
  <c r="B487" i="24"/>
  <c r="B465" i="24"/>
  <c r="B452" i="24"/>
  <c r="B440" i="24"/>
  <c r="B426" i="24"/>
  <c r="B1237" i="24"/>
  <c r="B1269" i="24"/>
  <c r="B1247" i="24"/>
  <c r="B854" i="24"/>
  <c r="B833" i="24"/>
  <c r="B494" i="24"/>
  <c r="B473" i="24"/>
  <c r="B457" i="24"/>
  <c r="B444" i="24"/>
  <c r="B432" i="24"/>
  <c r="B1264" i="24"/>
  <c r="B1246" i="24"/>
  <c r="B434" i="24"/>
  <c r="B456" i="24"/>
  <c r="B480" i="24"/>
  <c r="B838" i="24"/>
  <c r="B864" i="24"/>
  <c r="B1233" i="24"/>
  <c r="B436" i="24"/>
  <c r="B458" i="24"/>
  <c r="B485" i="24"/>
  <c r="B839" i="24"/>
  <c r="B1248" i="24"/>
  <c r="C6" i="24" l="1"/>
  <c r="B143" i="24"/>
  <c r="B135" i="24"/>
  <c r="B127" i="24"/>
  <c r="B119" i="24"/>
  <c r="B111" i="24"/>
  <c r="B103" i="24"/>
  <c r="B95" i="24"/>
  <c r="B87" i="24"/>
  <c r="B79" i="24"/>
  <c r="B71" i="24"/>
  <c r="B63" i="24"/>
  <c r="B55" i="24"/>
  <c r="B47" i="24"/>
  <c r="B39" i="24"/>
  <c r="B31" i="24"/>
  <c r="B23" i="24"/>
  <c r="B15" i="24"/>
  <c r="B142" i="24"/>
  <c r="B134" i="24"/>
  <c r="B126" i="24"/>
  <c r="B118" i="24"/>
  <c r="B110" i="24"/>
  <c r="B102" i="24"/>
  <c r="B94" i="24"/>
  <c r="B86" i="24"/>
  <c r="B78" i="24"/>
  <c r="B70" i="24"/>
  <c r="B62" i="24"/>
  <c r="B54" i="24"/>
  <c r="B46" i="24"/>
  <c r="B38" i="24"/>
  <c r="B30" i="24"/>
  <c r="B22" i="24"/>
  <c r="B14" i="24"/>
  <c r="B145" i="24"/>
  <c r="B137" i="24"/>
  <c r="B129" i="24"/>
  <c r="B121" i="24"/>
  <c r="B113" i="24"/>
  <c r="B105" i="24"/>
  <c r="B97" i="24"/>
  <c r="B89" i="24"/>
  <c r="B81" i="24"/>
  <c r="B73" i="24"/>
  <c r="B65" i="24"/>
  <c r="B57" i="24"/>
  <c r="B49" i="24"/>
  <c r="B41" i="24"/>
  <c r="B33" i="24"/>
  <c r="B25" i="24"/>
  <c r="B17" i="24"/>
  <c r="B144" i="24"/>
  <c r="B131" i="24"/>
  <c r="B117" i="24"/>
  <c r="B106" i="24"/>
  <c r="B92" i="24"/>
  <c r="B80" i="24"/>
  <c r="B67" i="24"/>
  <c r="B53" i="24"/>
  <c r="B42" i="24"/>
  <c r="B28" i="24"/>
  <c r="B16" i="24"/>
  <c r="B141" i="24"/>
  <c r="B130" i="24"/>
  <c r="B116" i="24"/>
  <c r="B104" i="24"/>
  <c r="B91" i="24"/>
  <c r="B77" i="24"/>
  <c r="B66" i="24"/>
  <c r="B52" i="24"/>
  <c r="B40" i="24"/>
  <c r="B27" i="24"/>
  <c r="B140" i="24"/>
  <c r="B128" i="24"/>
  <c r="B115" i="24"/>
  <c r="B101" i="24"/>
  <c r="B90" i="24"/>
  <c r="B76" i="24"/>
  <c r="B64" i="24"/>
  <c r="B51" i="24"/>
  <c r="B37" i="24"/>
  <c r="B26" i="24"/>
  <c r="B139" i="24"/>
  <c r="B125" i="24"/>
  <c r="B114" i="24"/>
  <c r="B100" i="24"/>
  <c r="B88" i="24"/>
  <c r="B75" i="24"/>
  <c r="B61" i="24"/>
  <c r="B50" i="24"/>
  <c r="B36" i="24"/>
  <c r="B24" i="24"/>
  <c r="B147" i="24"/>
  <c r="B133" i="24"/>
  <c r="B122" i="24"/>
  <c r="B108" i="24"/>
  <c r="B96" i="24"/>
  <c r="B83" i="24"/>
  <c r="B69" i="24"/>
  <c r="B58" i="24"/>
  <c r="B44" i="24"/>
  <c r="B32" i="24"/>
  <c r="B19" i="24"/>
  <c r="B146" i="24"/>
  <c r="B132" i="24"/>
  <c r="B120" i="24"/>
  <c r="B107" i="24"/>
  <c r="B93" i="24"/>
  <c r="B82" i="24"/>
  <c r="B68" i="24"/>
  <c r="B56" i="24"/>
  <c r="B43" i="24"/>
  <c r="B29" i="24"/>
  <c r="B18" i="24"/>
  <c r="B123" i="24"/>
  <c r="B72" i="24"/>
  <c r="B20" i="24"/>
  <c r="B112" i="24"/>
  <c r="B60" i="24"/>
  <c r="B109" i="24"/>
  <c r="B59" i="24"/>
  <c r="B99" i="24"/>
  <c r="B48" i="24"/>
  <c r="B148" i="24"/>
  <c r="B98" i="24"/>
  <c r="B45" i="24"/>
  <c r="B138" i="24"/>
  <c r="B85" i="24"/>
  <c r="B35" i="24"/>
  <c r="B136" i="24"/>
  <c r="B84" i="24"/>
  <c r="B34" i="24"/>
  <c r="B124" i="24"/>
  <c r="B74" i="24"/>
  <c r="B21" i="24"/>
  <c r="C7" i="24" l="1"/>
  <c r="B1228" i="24"/>
  <c r="B1220" i="24"/>
  <c r="B1212" i="24"/>
  <c r="B1204" i="24"/>
  <c r="B1196" i="24"/>
  <c r="B1188" i="24"/>
  <c r="B820" i="24"/>
  <c r="B812" i="24"/>
  <c r="B804" i="24"/>
  <c r="B796" i="24"/>
  <c r="B788" i="24"/>
  <c r="B780" i="24"/>
  <c r="B1227" i="24"/>
  <c r="B1219" i="24"/>
  <c r="B1211" i="24"/>
  <c r="B1203" i="24"/>
  <c r="B1195" i="24"/>
  <c r="B1187" i="24"/>
  <c r="B819" i="24"/>
  <c r="B811" i="24"/>
  <c r="B803" i="24"/>
  <c r="B795" i="24"/>
  <c r="B787" i="24"/>
  <c r="B779" i="24"/>
  <c r="B1226" i="24"/>
  <c r="B1218" i="24"/>
  <c r="B1210" i="24"/>
  <c r="B1202" i="24"/>
  <c r="B1194" i="24"/>
  <c r="B1186" i="24"/>
  <c r="B818" i="24"/>
  <c r="B810" i="24"/>
  <c r="B802" i="24"/>
  <c r="B794" i="24"/>
  <c r="B786" i="24"/>
  <c r="B1215" i="24"/>
  <c r="B1201" i="24"/>
  <c r="B1190" i="24"/>
  <c r="B821" i="24"/>
  <c r="B807" i="24"/>
  <c r="B793" i="24"/>
  <c r="B782" i="24"/>
  <c r="B413" i="24"/>
  <c r="B405" i="24"/>
  <c r="B397" i="24"/>
  <c r="B389" i="24"/>
  <c r="B381" i="24"/>
  <c r="B1224" i="24"/>
  <c r="B1213" i="24"/>
  <c r="B1199" i="24"/>
  <c r="B1185" i="24"/>
  <c r="B816" i="24"/>
  <c r="B805" i="24"/>
  <c r="B791" i="24"/>
  <c r="B411" i="24"/>
  <c r="B403" i="24"/>
  <c r="B395" i="24"/>
  <c r="B387" i="24"/>
  <c r="B379" i="24"/>
  <c r="B1217" i="24"/>
  <c r="B1206" i="24"/>
  <c r="B1192" i="24"/>
  <c r="B823" i="24"/>
  <c r="B809" i="24"/>
  <c r="B798" i="24"/>
  <c r="B784" i="24"/>
  <c r="B415" i="24"/>
  <c r="B407" i="24"/>
  <c r="B399" i="24"/>
  <c r="B391" i="24"/>
  <c r="B383" i="24"/>
  <c r="B375" i="24"/>
  <c r="B1222" i="24"/>
  <c r="B1200" i="24"/>
  <c r="B808" i="24"/>
  <c r="B789" i="24"/>
  <c r="B416" i="24"/>
  <c r="B402" i="24"/>
  <c r="B390" i="24"/>
  <c r="B377" i="24"/>
  <c r="B1197" i="24"/>
  <c r="B1221" i="24"/>
  <c r="B1198" i="24"/>
  <c r="B806" i="24"/>
  <c r="B785" i="24"/>
  <c r="B414" i="24"/>
  <c r="B401" i="24"/>
  <c r="B388" i="24"/>
  <c r="B376" i="24"/>
  <c r="B1216" i="24"/>
  <c r="B1225" i="24"/>
  <c r="B1207" i="24"/>
  <c r="B1184" i="24"/>
  <c r="B814" i="24"/>
  <c r="B792" i="24"/>
  <c r="B418" i="24"/>
  <c r="B406" i="24"/>
  <c r="B393" i="24"/>
  <c r="B380" i="24"/>
  <c r="B1223" i="24"/>
  <c r="B1205" i="24"/>
  <c r="B1191" i="24"/>
  <c r="B801" i="24"/>
  <c r="B417" i="24"/>
  <c r="B396" i="24"/>
  <c r="B374" i="24"/>
  <c r="B1189" i="24"/>
  <c r="B800" i="24"/>
  <c r="B412" i="24"/>
  <c r="B394" i="24"/>
  <c r="B799" i="24"/>
  <c r="B410" i="24"/>
  <c r="B392" i="24"/>
  <c r="B797" i="24"/>
  <c r="B409" i="24"/>
  <c r="B386" i="24"/>
  <c r="B1208" i="24"/>
  <c r="B815" i="24"/>
  <c r="B781" i="24"/>
  <c r="B400" i="24"/>
  <c r="B382" i="24"/>
  <c r="B1193" i="24"/>
  <c r="B813" i="24"/>
  <c r="B398" i="24"/>
  <c r="B378" i="24"/>
  <c r="B1214" i="24"/>
  <c r="B822" i="24"/>
  <c r="B404" i="24"/>
  <c r="B817" i="24"/>
  <c r="B385" i="24"/>
  <c r="B790" i="24"/>
  <c r="B384" i="24"/>
  <c r="B783" i="24"/>
  <c r="B1209" i="24"/>
  <c r="B408" i="24"/>
  <c r="C8" i="24" l="1"/>
  <c r="B1180" i="24"/>
  <c r="B1172" i="24"/>
  <c r="B1164" i="24"/>
  <c r="B1156" i="24"/>
  <c r="B1148" i="24"/>
  <c r="B1140" i="24"/>
  <c r="B772" i="24"/>
  <c r="B764" i="24"/>
  <c r="B756" i="24"/>
  <c r="B748" i="24"/>
  <c r="B740" i="24"/>
  <c r="B1179" i="24"/>
  <c r="B1171" i="24"/>
  <c r="B1163" i="24"/>
  <c r="B1155" i="24"/>
  <c r="B1147" i="24"/>
  <c r="B1139" i="24"/>
  <c r="B771" i="24"/>
  <c r="B763" i="24"/>
  <c r="B755" i="24"/>
  <c r="B747" i="24"/>
  <c r="B739" i="24"/>
  <c r="B1178" i="24"/>
  <c r="B1170" i="24"/>
  <c r="B1162" i="24"/>
  <c r="B1154" i="24"/>
  <c r="B1146" i="24"/>
  <c r="B778" i="24"/>
  <c r="B770" i="24"/>
  <c r="B762" i="24"/>
  <c r="B754" i="24"/>
  <c r="B746" i="24"/>
  <c r="B738" i="24"/>
  <c r="B1176" i="24"/>
  <c r="B1165" i="24"/>
  <c r="B1151" i="24"/>
  <c r="B768" i="24"/>
  <c r="B757" i="24"/>
  <c r="B743" i="24"/>
  <c r="B373" i="24"/>
  <c r="B365" i="24"/>
  <c r="B357" i="24"/>
  <c r="B349" i="24"/>
  <c r="B341" i="24"/>
  <c r="B333" i="24"/>
  <c r="B1174" i="24"/>
  <c r="B1160" i="24"/>
  <c r="B1149" i="24"/>
  <c r="B777" i="24"/>
  <c r="B766" i="24"/>
  <c r="B752" i="24"/>
  <c r="B741" i="24"/>
  <c r="B371" i="24"/>
  <c r="B363" i="24"/>
  <c r="B355" i="24"/>
  <c r="B347" i="24"/>
  <c r="B339" i="24"/>
  <c r="B331" i="24"/>
  <c r="B1181" i="24"/>
  <c r="B1167" i="24"/>
  <c r="B1153" i="24"/>
  <c r="B1142" i="24"/>
  <c r="B773" i="24"/>
  <c r="B759" i="24"/>
  <c r="B745" i="24"/>
  <c r="B734" i="24"/>
  <c r="B367" i="24"/>
  <c r="B359" i="24"/>
  <c r="B351" i="24"/>
  <c r="B343" i="24"/>
  <c r="B335" i="24"/>
  <c r="B1182" i="24"/>
  <c r="B1159" i="24"/>
  <c r="B1141" i="24"/>
  <c r="B767" i="24"/>
  <c r="B749" i="24"/>
  <c r="B364" i="24"/>
  <c r="B352" i="24"/>
  <c r="B338" i="24"/>
  <c r="B1157" i="24"/>
  <c r="B1177" i="24"/>
  <c r="B1158" i="24"/>
  <c r="B765" i="24"/>
  <c r="B744" i="24"/>
  <c r="B362" i="24"/>
  <c r="B350" i="24"/>
  <c r="B337" i="24"/>
  <c r="B1175" i="24"/>
  <c r="B1166" i="24"/>
  <c r="B1144" i="24"/>
  <c r="B774" i="24"/>
  <c r="B751" i="24"/>
  <c r="B368" i="24"/>
  <c r="B354" i="24"/>
  <c r="B342" i="24"/>
  <c r="B329" i="24"/>
  <c r="B1150" i="24"/>
  <c r="B775" i="24"/>
  <c r="B737" i="24"/>
  <c r="B356" i="24"/>
  <c r="B334" i="24"/>
  <c r="B1145" i="24"/>
  <c r="B769" i="24"/>
  <c r="B736" i="24"/>
  <c r="B372" i="24"/>
  <c r="B353" i="24"/>
  <c r="B332" i="24"/>
  <c r="B1169" i="24"/>
  <c r="B1183" i="24"/>
  <c r="B1143" i="24"/>
  <c r="B761" i="24"/>
  <c r="B735" i="24"/>
  <c r="B370" i="24"/>
  <c r="B348" i="24"/>
  <c r="B330" i="24"/>
  <c r="B1173" i="24"/>
  <c r="B760" i="24"/>
  <c r="B369" i="24"/>
  <c r="B346" i="24"/>
  <c r="B1161" i="24"/>
  <c r="B750" i="24"/>
  <c r="B360" i="24"/>
  <c r="B340" i="24"/>
  <c r="B1152" i="24"/>
  <c r="B776" i="24"/>
  <c r="B742" i="24"/>
  <c r="B358" i="24"/>
  <c r="B336" i="24"/>
  <c r="B1168" i="24"/>
  <c r="B366" i="24"/>
  <c r="B758" i="24"/>
  <c r="B361" i="24"/>
  <c r="B753" i="24"/>
  <c r="B345" i="24"/>
  <c r="B344" i="24"/>
  <c r="C9" i="24" l="1"/>
  <c r="B1132" i="24"/>
  <c r="B1124" i="24"/>
  <c r="B1116" i="24"/>
  <c r="B1108" i="24"/>
  <c r="B1100" i="24"/>
  <c r="B732" i="24"/>
  <c r="B724" i="24"/>
  <c r="B716" i="24"/>
  <c r="B708" i="24"/>
  <c r="B700" i="24"/>
  <c r="B692" i="24"/>
  <c r="B1131" i="24"/>
  <c r="B1123" i="24"/>
  <c r="B1115" i="24"/>
  <c r="B1107" i="24"/>
  <c r="B1099" i="24"/>
  <c r="B731" i="24"/>
  <c r="B723" i="24"/>
  <c r="B715" i="24"/>
  <c r="B707" i="24"/>
  <c r="B699" i="24"/>
  <c r="B691" i="24"/>
  <c r="B1138" i="24"/>
  <c r="B1130" i="24"/>
  <c r="B1122" i="24"/>
  <c r="B1114" i="24"/>
  <c r="B1106" i="24"/>
  <c r="B1098" i="24"/>
  <c r="B730" i="24"/>
  <c r="B722" i="24"/>
  <c r="B714" i="24"/>
  <c r="B706" i="24"/>
  <c r="B698" i="24"/>
  <c r="B690" i="24"/>
  <c r="B1137" i="24"/>
  <c r="B1126" i="24"/>
  <c r="B1112" i="24"/>
  <c r="B1101" i="24"/>
  <c r="B729" i="24"/>
  <c r="B718" i="24"/>
  <c r="B704" i="24"/>
  <c r="B693" i="24"/>
  <c r="B325" i="24"/>
  <c r="B317" i="24"/>
  <c r="B309" i="24"/>
  <c r="B301" i="24"/>
  <c r="B293" i="24"/>
  <c r="B285" i="24"/>
  <c r="B1135" i="24"/>
  <c r="B1121" i="24"/>
  <c r="B1110" i="24"/>
  <c r="B1096" i="24"/>
  <c r="B727" i="24"/>
  <c r="B713" i="24"/>
  <c r="B702" i="24"/>
  <c r="B323" i="24"/>
  <c r="B315" i="24"/>
  <c r="B307" i="24"/>
  <c r="B299" i="24"/>
  <c r="B291" i="24"/>
  <c r="B1128" i="24"/>
  <c r="B1117" i="24"/>
  <c r="B1103" i="24"/>
  <c r="B720" i="24"/>
  <c r="B709" i="24"/>
  <c r="B695" i="24"/>
  <c r="B327" i="24"/>
  <c r="B319" i="24"/>
  <c r="B311" i="24"/>
  <c r="B303" i="24"/>
  <c r="B295" i="24"/>
  <c r="B287" i="24"/>
  <c r="B1119" i="24"/>
  <c r="B1097" i="24"/>
  <c r="B726" i="24"/>
  <c r="B705" i="24"/>
  <c r="B326" i="24"/>
  <c r="B313" i="24"/>
  <c r="B300" i="24"/>
  <c r="B288" i="24"/>
  <c r="B1113" i="24"/>
  <c r="B1136" i="24"/>
  <c r="B1118" i="24"/>
  <c r="B1095" i="24"/>
  <c r="B725" i="24"/>
  <c r="B703" i="24"/>
  <c r="B324" i="24"/>
  <c r="B312" i="24"/>
  <c r="B298" i="24"/>
  <c r="B286" i="24"/>
  <c r="B1134" i="24"/>
  <c r="B1094" i="24"/>
  <c r="B1125" i="24"/>
  <c r="B1104" i="24"/>
  <c r="B733" i="24"/>
  <c r="B711" i="24"/>
  <c r="B689" i="24"/>
  <c r="B316" i="24"/>
  <c r="B304" i="24"/>
  <c r="B290" i="24"/>
  <c r="B1109" i="24"/>
  <c r="B710" i="24"/>
  <c r="B314" i="24"/>
  <c r="B294" i="24"/>
  <c r="B1105" i="24"/>
  <c r="B701" i="24"/>
  <c r="B310" i="24"/>
  <c r="B292" i="24"/>
  <c r="B1102" i="24"/>
  <c r="B697" i="24"/>
  <c r="B308" i="24"/>
  <c r="B289" i="24"/>
  <c r="B1133" i="24"/>
  <c r="B728" i="24"/>
  <c r="B696" i="24"/>
  <c r="B328" i="24"/>
  <c r="B306" i="24"/>
  <c r="B284" i="24"/>
  <c r="B1129" i="24"/>
  <c r="B1120" i="24"/>
  <c r="B717" i="24"/>
  <c r="B320" i="24"/>
  <c r="B297" i="24"/>
  <c r="B1111" i="24"/>
  <c r="B712" i="24"/>
  <c r="B318" i="24"/>
  <c r="B296" i="24"/>
  <c r="B694" i="24"/>
  <c r="B321" i="24"/>
  <c r="B1127" i="24"/>
  <c r="B305" i="24"/>
  <c r="B302" i="24"/>
  <c r="B721" i="24"/>
  <c r="B719" i="24"/>
  <c r="B322" i="24"/>
  <c r="C10" i="24" l="1"/>
  <c r="B1092" i="24"/>
  <c r="B1084" i="24"/>
  <c r="B1076" i="24"/>
  <c r="B1068" i="24"/>
  <c r="B1060" i="24"/>
  <c r="B1052" i="24"/>
  <c r="B684" i="24"/>
  <c r="B676" i="24"/>
  <c r="B668" i="24"/>
  <c r="B660" i="24"/>
  <c r="B652" i="24"/>
  <c r="B644" i="24"/>
  <c r="B1091" i="24"/>
  <c r="B1083" i="24"/>
  <c r="B1075" i="24"/>
  <c r="B1067" i="24"/>
  <c r="B1059" i="24"/>
  <c r="B1051" i="24"/>
  <c r="B683" i="24"/>
  <c r="B675" i="24"/>
  <c r="B667" i="24"/>
  <c r="B659" i="24"/>
  <c r="B651" i="24"/>
  <c r="B1090" i="24"/>
  <c r="B1082" i="24"/>
  <c r="B1074" i="24"/>
  <c r="B1066" i="24"/>
  <c r="B1058" i="24"/>
  <c r="B1050" i="24"/>
  <c r="B682" i="24"/>
  <c r="B674" i="24"/>
  <c r="B666" i="24"/>
  <c r="B658" i="24"/>
  <c r="B650" i="24"/>
  <c r="B1087" i="24"/>
  <c r="B1073" i="24"/>
  <c r="B1062" i="24"/>
  <c r="B679" i="24"/>
  <c r="B665" i="24"/>
  <c r="B654" i="24"/>
  <c r="B277" i="24"/>
  <c r="B269" i="24"/>
  <c r="B261" i="24"/>
  <c r="B253" i="24"/>
  <c r="B245" i="24"/>
  <c r="B1085" i="24"/>
  <c r="B1071" i="24"/>
  <c r="B1057" i="24"/>
  <c r="B688" i="24"/>
  <c r="B677" i="24"/>
  <c r="B663" i="24"/>
  <c r="B649" i="24"/>
  <c r="B283" i="24"/>
  <c r="B275" i="24"/>
  <c r="B267" i="24"/>
  <c r="B259" i="24"/>
  <c r="B251" i="24"/>
  <c r="B243" i="24"/>
  <c r="B1089" i="24"/>
  <c r="B1078" i="24"/>
  <c r="B1064" i="24"/>
  <c r="B1053" i="24"/>
  <c r="B681" i="24"/>
  <c r="B670" i="24"/>
  <c r="B656" i="24"/>
  <c r="B645" i="24"/>
  <c r="B279" i="24"/>
  <c r="B271" i="24"/>
  <c r="B263" i="24"/>
  <c r="B255" i="24"/>
  <c r="B247" i="24"/>
  <c r="B239" i="24"/>
  <c r="B1079" i="24"/>
  <c r="B1056" i="24"/>
  <c r="B686" i="24"/>
  <c r="B664" i="24"/>
  <c r="B646" i="24"/>
  <c r="B274" i="24"/>
  <c r="B262" i="24"/>
  <c r="B249" i="24"/>
  <c r="B1072" i="24"/>
  <c r="B1077" i="24"/>
  <c r="B1055" i="24"/>
  <c r="B685" i="24"/>
  <c r="B662" i="24"/>
  <c r="B273" i="24"/>
  <c r="B260" i="24"/>
  <c r="B248" i="24"/>
  <c r="B1054" i="24"/>
  <c r="B1081" i="24"/>
  <c r="B1063" i="24"/>
  <c r="B671" i="24"/>
  <c r="B648" i="24"/>
  <c r="B278" i="24"/>
  <c r="B265" i="24"/>
  <c r="B252" i="24"/>
  <c r="B240" i="24"/>
  <c r="B1069" i="24"/>
  <c r="B673" i="24"/>
  <c r="B272" i="24"/>
  <c r="B254" i="24"/>
  <c r="B1065" i="24"/>
  <c r="B672" i="24"/>
  <c r="B270" i="24"/>
  <c r="B250" i="24"/>
  <c r="B1061" i="24"/>
  <c r="B669" i="24"/>
  <c r="B268" i="24"/>
  <c r="B246" i="24"/>
  <c r="B1093" i="24"/>
  <c r="B1049" i="24"/>
  <c r="B661" i="24"/>
  <c r="B266" i="24"/>
  <c r="B244" i="24"/>
  <c r="B1080" i="24"/>
  <c r="B680" i="24"/>
  <c r="B653" i="24"/>
  <c r="B280" i="24"/>
  <c r="B257" i="24"/>
  <c r="B1070" i="24"/>
  <c r="B678" i="24"/>
  <c r="B647" i="24"/>
  <c r="B276" i="24"/>
  <c r="B256" i="24"/>
  <c r="B1088" i="24"/>
  <c r="B241" i="24"/>
  <c r="B687" i="24"/>
  <c r="B1086" i="24"/>
  <c r="B657" i="24"/>
  <c r="B655" i="24"/>
  <c r="B282" i="24"/>
  <c r="B281" i="24"/>
  <c r="B264" i="24"/>
  <c r="B258" i="24"/>
  <c r="B242" i="24"/>
  <c r="C11" i="24" l="1"/>
  <c r="B1044" i="24"/>
  <c r="B1036" i="24"/>
  <c r="B1028" i="24"/>
  <c r="B1020" i="24"/>
  <c r="B1012" i="24"/>
  <c r="B1004" i="24"/>
  <c r="B636" i="24"/>
  <c r="B628" i="24"/>
  <c r="B620" i="24"/>
  <c r="B612" i="24"/>
  <c r="B604" i="24"/>
  <c r="B1043" i="24"/>
  <c r="B1035" i="24"/>
  <c r="B1027" i="24"/>
  <c r="B1019" i="24"/>
  <c r="B1011" i="24"/>
  <c r="B643" i="24"/>
  <c r="B635" i="24"/>
  <c r="B627" i="24"/>
  <c r="B619" i="24"/>
  <c r="B611" i="24"/>
  <c r="B603" i="24"/>
  <c r="B1042" i="24"/>
  <c r="B1034" i="24"/>
  <c r="B1026" i="24"/>
  <c r="B1018" i="24"/>
  <c r="B1010" i="24"/>
  <c r="B642" i="24"/>
  <c r="B634" i="24"/>
  <c r="B626" i="24"/>
  <c r="B618" i="24"/>
  <c r="B610" i="24"/>
  <c r="B602" i="24"/>
  <c r="B1048" i="24"/>
  <c r="B1037" i="24"/>
  <c r="B1023" i="24"/>
  <c r="B1009" i="24"/>
  <c r="B640" i="24"/>
  <c r="B629" i="24"/>
  <c r="B615" i="24"/>
  <c r="B601" i="24"/>
  <c r="B237" i="24"/>
  <c r="B229" i="24"/>
  <c r="B221" i="24"/>
  <c r="B213" i="24"/>
  <c r="B205" i="24"/>
  <c r="B1046" i="24"/>
  <c r="B1032" i="24"/>
  <c r="B1021" i="24"/>
  <c r="B1007" i="24"/>
  <c r="B638" i="24"/>
  <c r="B624" i="24"/>
  <c r="B613" i="24"/>
  <c r="B599" i="24"/>
  <c r="B235" i="24"/>
  <c r="B227" i="24"/>
  <c r="B219" i="24"/>
  <c r="B211" i="24"/>
  <c r="B203" i="24"/>
  <c r="B1039" i="24"/>
  <c r="B1025" i="24"/>
  <c r="B1014" i="24"/>
  <c r="B631" i="24"/>
  <c r="B617" i="24"/>
  <c r="B606" i="24"/>
  <c r="B231" i="24"/>
  <c r="B223" i="24"/>
  <c r="B215" i="24"/>
  <c r="B207" i="24"/>
  <c r="B1038" i="24"/>
  <c r="B1016" i="24"/>
  <c r="B623" i="24"/>
  <c r="B605" i="24"/>
  <c r="B236" i="24"/>
  <c r="B224" i="24"/>
  <c r="B210" i="24"/>
  <c r="B199" i="24"/>
  <c r="B1031" i="24"/>
  <c r="B1033" i="24"/>
  <c r="B1015" i="24"/>
  <c r="B641" i="24"/>
  <c r="B622" i="24"/>
  <c r="B600" i="24"/>
  <c r="B234" i="24"/>
  <c r="B222" i="24"/>
  <c r="B209" i="24"/>
  <c r="B198" i="24"/>
  <c r="B1013" i="24"/>
  <c r="B1041" i="24"/>
  <c r="B1022" i="24"/>
  <c r="B630" i="24"/>
  <c r="B608" i="24"/>
  <c r="B226" i="24"/>
  <c r="B214" i="24"/>
  <c r="B201" i="24"/>
  <c r="B1029" i="24"/>
  <c r="B639" i="24"/>
  <c r="B609" i="24"/>
  <c r="B232" i="24"/>
  <c r="B212" i="24"/>
  <c r="B195" i="24"/>
  <c r="B1024" i="24"/>
  <c r="B637" i="24"/>
  <c r="B607" i="24"/>
  <c r="B230" i="24"/>
  <c r="B208" i="24"/>
  <c r="B194" i="24"/>
  <c r="B1017" i="24"/>
  <c r="B633" i="24"/>
  <c r="B228" i="24"/>
  <c r="B206" i="24"/>
  <c r="B1008" i="24"/>
  <c r="B632" i="24"/>
  <c r="B225" i="24"/>
  <c r="B204" i="24"/>
  <c r="B1040" i="24"/>
  <c r="B616" i="24"/>
  <c r="B238" i="24"/>
  <c r="B217" i="24"/>
  <c r="B197" i="24"/>
  <c r="B1030" i="24"/>
  <c r="B614" i="24"/>
  <c r="B233" i="24"/>
  <c r="B216" i="24"/>
  <c r="B196" i="24"/>
  <c r="B220" i="24"/>
  <c r="B218" i="24"/>
  <c r="B1047" i="24"/>
  <c r="B202" i="24"/>
  <c r="B1045" i="24"/>
  <c r="B625" i="24"/>
  <c r="B200" i="24"/>
  <c r="B1006" i="24"/>
  <c r="B621" i="24"/>
  <c r="B1005" i="24"/>
  <c r="B996" i="24" l="1"/>
  <c r="B988" i="24"/>
  <c r="B980" i="24"/>
  <c r="B972" i="24"/>
  <c r="B964" i="24"/>
  <c r="B596" i="24"/>
  <c r="B588" i="24"/>
  <c r="B580" i="24"/>
  <c r="B572" i="24"/>
  <c r="B564" i="24"/>
  <c r="B556" i="24"/>
  <c r="B1003" i="24"/>
  <c r="B995" i="24"/>
  <c r="B987" i="24"/>
  <c r="B979" i="24"/>
  <c r="B971" i="24"/>
  <c r="B963" i="24"/>
  <c r="B595" i="24"/>
  <c r="B587" i="24"/>
  <c r="B579" i="24"/>
  <c r="B571" i="24"/>
  <c r="B563" i="24"/>
  <c r="B555" i="24"/>
  <c r="B1002" i="24"/>
  <c r="B994" i="24"/>
  <c r="B986" i="24"/>
  <c r="B978" i="24"/>
  <c r="B970" i="24"/>
  <c r="B962" i="24"/>
  <c r="B594" i="24"/>
  <c r="B586" i="24"/>
  <c r="B578" i="24"/>
  <c r="B570" i="24"/>
  <c r="B562" i="24"/>
  <c r="B554" i="24"/>
  <c r="B998" i="24"/>
  <c r="B984" i="24"/>
  <c r="B973" i="24"/>
  <c r="B959" i="24"/>
  <c r="B590" i="24"/>
  <c r="B576" i="24"/>
  <c r="B565" i="24"/>
  <c r="B993" i="24"/>
  <c r="B982" i="24"/>
  <c r="B968" i="24"/>
  <c r="B585" i="24"/>
  <c r="B574" i="24"/>
  <c r="B560" i="24"/>
  <c r="B1000" i="24"/>
  <c r="B989" i="24"/>
  <c r="B975" i="24"/>
  <c r="B961" i="24"/>
  <c r="B592" i="24"/>
  <c r="B581" i="24"/>
  <c r="B567" i="24"/>
  <c r="B997" i="24"/>
  <c r="B976" i="24"/>
  <c r="B583" i="24"/>
  <c r="B561" i="24"/>
  <c r="B191" i="24"/>
  <c r="B183" i="24"/>
  <c r="B175" i="24"/>
  <c r="B167" i="24"/>
  <c r="B159" i="24"/>
  <c r="B151" i="24"/>
  <c r="B991" i="24"/>
  <c r="B992" i="24"/>
  <c r="B974" i="24"/>
  <c r="B582" i="24"/>
  <c r="B559" i="24"/>
  <c r="B190" i="24"/>
  <c r="B182" i="24"/>
  <c r="B174" i="24"/>
  <c r="B166" i="24"/>
  <c r="B158" i="24"/>
  <c r="B150" i="24"/>
  <c r="B1001" i="24"/>
  <c r="B981" i="24"/>
  <c r="B960" i="24"/>
  <c r="B589" i="24"/>
  <c r="B568" i="24"/>
  <c r="B193" i="24"/>
  <c r="B185" i="24"/>
  <c r="B177" i="24"/>
  <c r="B169" i="24"/>
  <c r="B161" i="24"/>
  <c r="B153" i="24"/>
  <c r="B985" i="24"/>
  <c r="B575" i="24"/>
  <c r="B181" i="24"/>
  <c r="B170" i="24"/>
  <c r="B156" i="24"/>
  <c r="B983" i="24"/>
  <c r="B573" i="24"/>
  <c r="B180" i="24"/>
  <c r="B168" i="24"/>
  <c r="B155" i="24"/>
  <c r="B977" i="24"/>
  <c r="B598" i="24"/>
  <c r="B569" i="24"/>
  <c r="B192" i="24"/>
  <c r="B179" i="24"/>
  <c r="B165" i="24"/>
  <c r="B154" i="24"/>
  <c r="B969" i="24"/>
  <c r="B597" i="24"/>
  <c r="B566" i="24"/>
  <c r="B189" i="24"/>
  <c r="B178" i="24"/>
  <c r="B164" i="24"/>
  <c r="B152" i="24"/>
  <c r="B999" i="24"/>
  <c r="B965" i="24"/>
  <c r="B584" i="24"/>
  <c r="B186" i="24"/>
  <c r="B172" i="24"/>
  <c r="B160" i="24"/>
  <c r="B990" i="24"/>
  <c r="B577" i="24"/>
  <c r="B184" i="24"/>
  <c r="B171" i="24"/>
  <c r="B157" i="24"/>
  <c r="B966" i="24"/>
  <c r="B558" i="24"/>
  <c r="B173" i="24"/>
  <c r="B557" i="24"/>
  <c r="B163" i="24"/>
  <c r="B162" i="24"/>
  <c r="B149" i="24"/>
  <c r="B188" i="24"/>
  <c r="B593" i="24"/>
  <c r="B187" i="24"/>
  <c r="B967" i="24"/>
  <c r="B591" i="24"/>
  <c r="B176" i="24"/>
  <c r="B16" i="17"/>
  <c r="D65" i="3" l="1"/>
  <c r="D64" i="3"/>
  <c r="D63" i="3"/>
  <c r="D62" i="3"/>
  <c r="D60" i="3"/>
  <c r="D59" i="3"/>
  <c r="D58" i="3"/>
  <c r="D57" i="3"/>
  <c r="D54" i="3"/>
  <c r="D53" i="3"/>
  <c r="D52" i="3"/>
  <c r="D51" i="3"/>
  <c r="D49" i="3"/>
  <c r="D48" i="3"/>
  <c r="D47" i="3"/>
  <c r="D46" i="3"/>
  <c r="D44" i="3"/>
  <c r="D43" i="3"/>
  <c r="D42" i="3"/>
  <c r="D41" i="3"/>
  <c r="D38" i="3"/>
  <c r="D37" i="3"/>
  <c r="D36" i="3"/>
  <c r="D35" i="3"/>
  <c r="D33" i="3"/>
  <c r="D32" i="3"/>
  <c r="D31" i="3"/>
  <c r="D30" i="3"/>
  <c r="D27" i="3"/>
  <c r="D26" i="3"/>
  <c r="D25" i="3"/>
  <c r="D24" i="3"/>
  <c r="D22" i="3"/>
  <c r="D21" i="3"/>
  <c r="D20" i="3"/>
  <c r="D19" i="3"/>
  <c r="D17" i="3"/>
  <c r="D16" i="3"/>
  <c r="D15" i="3"/>
  <c r="D14" i="3"/>
  <c r="F51" i="3"/>
  <c r="G51" i="3"/>
  <c r="H51" i="3"/>
  <c r="AM51" i="3"/>
  <c r="AN51" i="3"/>
  <c r="J51" i="3"/>
  <c r="K51" i="3"/>
  <c r="L51" i="3"/>
  <c r="M51" i="3"/>
  <c r="F52" i="3"/>
  <c r="G52" i="3"/>
  <c r="H52" i="3"/>
  <c r="AM52" i="3"/>
  <c r="AN52" i="3"/>
  <c r="J52" i="3"/>
  <c r="K52" i="3"/>
  <c r="L52" i="3"/>
  <c r="M52" i="3"/>
  <c r="F53" i="3"/>
  <c r="G53" i="3"/>
  <c r="H53" i="3"/>
  <c r="AM53" i="3"/>
  <c r="AN53" i="3"/>
  <c r="J53" i="3"/>
  <c r="K53" i="3"/>
  <c r="L53" i="3"/>
  <c r="M53" i="3"/>
  <c r="F54" i="3"/>
  <c r="G54" i="3"/>
  <c r="H54" i="3"/>
  <c r="AM54" i="3"/>
  <c r="AN54" i="3"/>
  <c r="J54" i="3"/>
  <c r="K54" i="3"/>
  <c r="L54" i="3"/>
  <c r="M54" i="3"/>
  <c r="F57" i="3"/>
  <c r="G57" i="3"/>
  <c r="H57" i="3"/>
  <c r="AL57" i="3"/>
  <c r="AM57" i="3"/>
  <c r="AN57" i="3"/>
  <c r="J57" i="3"/>
  <c r="K57" i="3"/>
  <c r="L57" i="3"/>
  <c r="M57" i="3"/>
  <c r="F58" i="3"/>
  <c r="G58" i="3"/>
  <c r="H58" i="3"/>
  <c r="AL58" i="3"/>
  <c r="AM58" i="3"/>
  <c r="AN58" i="3"/>
  <c r="J58" i="3"/>
  <c r="K58" i="3"/>
  <c r="L58" i="3"/>
  <c r="M58" i="3"/>
  <c r="F59" i="3"/>
  <c r="G59" i="3"/>
  <c r="H59" i="3"/>
  <c r="AL59" i="3"/>
  <c r="AM59" i="3"/>
  <c r="AN59" i="3"/>
  <c r="J59" i="3"/>
  <c r="K59" i="3"/>
  <c r="L59" i="3"/>
  <c r="M59" i="3"/>
  <c r="F60" i="3"/>
  <c r="G60" i="3"/>
  <c r="H60" i="3"/>
  <c r="AL60" i="3"/>
  <c r="AM60" i="3"/>
  <c r="AN60" i="3"/>
  <c r="J60" i="3"/>
  <c r="K60" i="3"/>
  <c r="L60" i="3"/>
  <c r="M60" i="3"/>
  <c r="O15" i="25"/>
  <c r="K15" i="25"/>
  <c r="G15" i="25"/>
  <c r="D12" i="25"/>
  <c r="C11" i="25"/>
  <c r="E9" i="25"/>
  <c r="D8" i="25"/>
  <c r="E5" i="25"/>
  <c r="D4" i="25"/>
  <c r="O25" i="3" l="1"/>
  <c r="O58" i="3"/>
  <c r="O48" i="3"/>
  <c r="I60" i="3"/>
  <c r="O14" i="3"/>
  <c r="O24" i="3"/>
  <c r="O35" i="3"/>
  <c r="O46" i="3"/>
  <c r="O57" i="3"/>
  <c r="O26" i="3"/>
  <c r="I59" i="3"/>
  <c r="I54" i="3"/>
  <c r="O17" i="3"/>
  <c r="O27" i="3"/>
  <c r="O38" i="3"/>
  <c r="O49" i="3"/>
  <c r="O60" i="3"/>
  <c r="O19" i="3"/>
  <c r="O30" i="3"/>
  <c r="O41" i="3"/>
  <c r="O51" i="3"/>
  <c r="O62" i="3"/>
  <c r="I51" i="3"/>
  <c r="O47" i="3"/>
  <c r="O37" i="3"/>
  <c r="I53" i="3"/>
  <c r="O20" i="3"/>
  <c r="O31" i="3"/>
  <c r="O42" i="3"/>
  <c r="O52" i="3"/>
  <c r="O63" i="3"/>
  <c r="O36" i="3"/>
  <c r="O16" i="3"/>
  <c r="I58" i="3"/>
  <c r="O21" i="3"/>
  <c r="O32" i="3"/>
  <c r="O43" i="3"/>
  <c r="O53" i="3"/>
  <c r="O64" i="3"/>
  <c r="I57" i="3"/>
  <c r="O15" i="3"/>
  <c r="O59" i="3"/>
  <c r="I52" i="3"/>
  <c r="O22" i="3"/>
  <c r="O33" i="3"/>
  <c r="O44" i="3"/>
  <c r="O54" i="3"/>
  <c r="O65" i="3"/>
  <c r="L8" i="25"/>
  <c r="L21" i="25" s="1"/>
  <c r="P8" i="25"/>
  <c r="P21" i="25" s="1"/>
  <c r="L12" i="25"/>
  <c r="L25" i="25" s="1"/>
  <c r="P12" i="25"/>
  <c r="P25" i="25" s="1"/>
  <c r="I9" i="25"/>
  <c r="I22" i="25" s="1"/>
  <c r="Q9" i="25"/>
  <c r="Q22" i="25" s="1"/>
  <c r="M9" i="25"/>
  <c r="M22" i="25" s="1"/>
  <c r="O11" i="25"/>
  <c r="O24" i="25" s="1"/>
  <c r="K11" i="25"/>
  <c r="K24" i="25" s="1"/>
  <c r="P4" i="25"/>
  <c r="P17" i="25" s="1"/>
  <c r="L4" i="25"/>
  <c r="L17" i="25" s="1"/>
  <c r="Q5" i="25"/>
  <c r="Q18" i="25" s="1"/>
  <c r="M5" i="25"/>
  <c r="M18" i="25" s="1"/>
  <c r="C9" i="25"/>
  <c r="E4" i="25"/>
  <c r="I4" i="25" s="1"/>
  <c r="I17" i="25" s="1"/>
  <c r="D9" i="25"/>
  <c r="H9" i="25" s="1"/>
  <c r="H22" i="25" s="1"/>
  <c r="C8" i="25"/>
  <c r="G8" i="25" s="1"/>
  <c r="G21" i="25" s="1"/>
  <c r="E8" i="25"/>
  <c r="E11" i="25"/>
  <c r="H4" i="25"/>
  <c r="H17" i="25" s="1"/>
  <c r="G11" i="25"/>
  <c r="G24" i="25" s="1"/>
  <c r="H12" i="25"/>
  <c r="H25" i="25" s="1"/>
  <c r="D7" i="25"/>
  <c r="E7" i="25"/>
  <c r="C7" i="25"/>
  <c r="D6" i="25"/>
  <c r="E6" i="25"/>
  <c r="C6" i="25"/>
  <c r="I5" i="25"/>
  <c r="I18" i="25" s="1"/>
  <c r="E10" i="25"/>
  <c r="D10" i="25"/>
  <c r="B15" i="25"/>
  <c r="C10" i="25"/>
  <c r="B16" i="25"/>
  <c r="C12" i="25"/>
  <c r="E12" i="25"/>
  <c r="H8" i="25"/>
  <c r="H21" i="25" s="1"/>
  <c r="C4" i="25"/>
  <c r="D5" i="25"/>
  <c r="C5" i="25"/>
  <c r="D11" i="25"/>
  <c r="AB38" i="25" l="1"/>
  <c r="AA52" i="25"/>
  <c r="V38" i="25"/>
  <c r="C15" i="25"/>
  <c r="K10" i="25"/>
  <c r="K23" i="25" s="1"/>
  <c r="O10" i="25"/>
  <c r="O23" i="25" s="1"/>
  <c r="P6" i="25"/>
  <c r="P19" i="25" s="1"/>
  <c r="L6" i="25"/>
  <c r="L19" i="25" s="1"/>
  <c r="M8" i="25"/>
  <c r="M21" i="25" s="1"/>
  <c r="Q8" i="25"/>
  <c r="Q21" i="25" s="1"/>
  <c r="K6" i="25"/>
  <c r="K19" i="25" s="1"/>
  <c r="O6" i="25"/>
  <c r="O19" i="25" s="1"/>
  <c r="M6" i="25"/>
  <c r="M19" i="25" s="1"/>
  <c r="Q6" i="25"/>
  <c r="Q19" i="25" s="1"/>
  <c r="O5" i="25"/>
  <c r="O18" i="25" s="1"/>
  <c r="K5" i="25"/>
  <c r="K18" i="25" s="1"/>
  <c r="Q12" i="25"/>
  <c r="Q25" i="25" s="1"/>
  <c r="M12" i="25"/>
  <c r="M25" i="25" s="1"/>
  <c r="M38" i="25"/>
  <c r="K9" i="25"/>
  <c r="K22" i="25" s="1"/>
  <c r="O9" i="25"/>
  <c r="O22" i="25" s="1"/>
  <c r="L11" i="25"/>
  <c r="L24" i="25" s="1"/>
  <c r="P11" i="25"/>
  <c r="P24" i="25" s="1"/>
  <c r="K12" i="25"/>
  <c r="K25" i="25" s="1"/>
  <c r="O12" i="25"/>
  <c r="O25" i="25" s="1"/>
  <c r="Q11" i="25"/>
  <c r="Q24" i="25" s="1"/>
  <c r="M11" i="25"/>
  <c r="M24" i="25" s="1"/>
  <c r="L5" i="25"/>
  <c r="L18" i="25" s="1"/>
  <c r="P5" i="25"/>
  <c r="P18" i="25" s="1"/>
  <c r="D16" i="25"/>
  <c r="P10" i="25"/>
  <c r="P23" i="25" s="1"/>
  <c r="L10" i="25"/>
  <c r="L23" i="25" s="1"/>
  <c r="K7" i="25"/>
  <c r="K20" i="25" s="1"/>
  <c r="O7" i="25"/>
  <c r="O20" i="25" s="1"/>
  <c r="O8" i="25"/>
  <c r="O21" i="25" s="1"/>
  <c r="K8" i="25"/>
  <c r="K21" i="25" s="1"/>
  <c r="M33" i="25" s="1"/>
  <c r="K4" i="25"/>
  <c r="K17" i="25" s="1"/>
  <c r="O4" i="25"/>
  <c r="O17" i="25" s="1"/>
  <c r="M10" i="25"/>
  <c r="M23" i="25" s="1"/>
  <c r="Q10" i="25"/>
  <c r="Q23" i="25" s="1"/>
  <c r="Q7" i="25"/>
  <c r="Q20" i="25" s="1"/>
  <c r="M7" i="25"/>
  <c r="M20" i="25" s="1"/>
  <c r="L9" i="25"/>
  <c r="L22" i="25" s="1"/>
  <c r="X43" i="25" s="1"/>
  <c r="P9" i="25"/>
  <c r="P22" i="25" s="1"/>
  <c r="P7" i="25"/>
  <c r="P20" i="25" s="1"/>
  <c r="L7" i="25"/>
  <c r="L20" i="25" s="1"/>
  <c r="M4" i="25"/>
  <c r="M17" i="25" s="1"/>
  <c r="C47" i="25" s="1"/>
  <c r="Q4" i="25"/>
  <c r="Q17" i="25" s="1"/>
  <c r="AC38" i="25"/>
  <c r="O38" i="25"/>
  <c r="I38" i="25"/>
  <c r="G36" i="25"/>
  <c r="AF36" i="25"/>
  <c r="M36" i="25"/>
  <c r="P36" i="25"/>
  <c r="X36" i="25"/>
  <c r="N36" i="25"/>
  <c r="K36" i="25"/>
  <c r="O36" i="25"/>
  <c r="C36" i="25"/>
  <c r="H36" i="25"/>
  <c r="J36" i="25"/>
  <c r="W36" i="25"/>
  <c r="Y36" i="25"/>
  <c r="E36" i="25"/>
  <c r="AD36" i="25"/>
  <c r="I36" i="25"/>
  <c r="L36" i="25"/>
  <c r="AA36" i="25"/>
  <c r="F36" i="25"/>
  <c r="S36" i="25"/>
  <c r="T36" i="25"/>
  <c r="AC36" i="25"/>
  <c r="AB36" i="25"/>
  <c r="Z36" i="25"/>
  <c r="AE36" i="25"/>
  <c r="V36" i="25"/>
  <c r="R36" i="25"/>
  <c r="U36" i="25"/>
  <c r="D36" i="25"/>
  <c r="Q36" i="25"/>
  <c r="C38" i="25"/>
  <c r="E38" i="25"/>
  <c r="H38" i="25"/>
  <c r="Y38" i="25"/>
  <c r="K38" i="25"/>
  <c r="L38" i="25"/>
  <c r="AA38" i="25"/>
  <c r="Z38" i="25"/>
  <c r="P38" i="25"/>
  <c r="X38" i="25"/>
  <c r="Q38" i="25"/>
  <c r="G38" i="25"/>
  <c r="G33" i="25"/>
  <c r="AE38" i="25"/>
  <c r="W38" i="25"/>
  <c r="R38" i="25"/>
  <c r="AF38" i="25"/>
  <c r="U38" i="25"/>
  <c r="J38" i="25"/>
  <c r="N38" i="25"/>
  <c r="AD38" i="25"/>
  <c r="S38" i="25"/>
  <c r="D38" i="25"/>
  <c r="T38" i="25"/>
  <c r="F38" i="25"/>
  <c r="K52" i="25"/>
  <c r="N52" i="25"/>
  <c r="J52" i="25"/>
  <c r="V52" i="25"/>
  <c r="AE52" i="25"/>
  <c r="O52" i="25"/>
  <c r="AB52" i="25"/>
  <c r="I11" i="25"/>
  <c r="I24" i="25" s="1"/>
  <c r="Q52" i="25"/>
  <c r="P52" i="25"/>
  <c r="E52" i="25"/>
  <c r="T52" i="25"/>
  <c r="F52" i="25"/>
  <c r="Y52" i="25"/>
  <c r="M52" i="25"/>
  <c r="G52" i="25"/>
  <c r="AF52" i="25"/>
  <c r="Z52" i="25"/>
  <c r="I52" i="25"/>
  <c r="U52" i="25"/>
  <c r="D52" i="25"/>
  <c r="C52" i="25"/>
  <c r="R52" i="25"/>
  <c r="AC52" i="25"/>
  <c r="S52" i="25"/>
  <c r="X52" i="25"/>
  <c r="W52" i="25"/>
  <c r="H52" i="25"/>
  <c r="I8" i="25"/>
  <c r="I21" i="25" s="1"/>
  <c r="AD52" i="25"/>
  <c r="L52" i="25"/>
  <c r="G9" i="25"/>
  <c r="G22" i="25" s="1"/>
  <c r="Y42" i="25"/>
  <c r="Q42" i="25"/>
  <c r="I42" i="25"/>
  <c r="AA42" i="25"/>
  <c r="R42" i="25"/>
  <c r="H42" i="25"/>
  <c r="Z42" i="25"/>
  <c r="P42" i="25"/>
  <c r="G42" i="25"/>
  <c r="AF42" i="25"/>
  <c r="W42" i="25"/>
  <c r="N42" i="25"/>
  <c r="E42" i="25"/>
  <c r="AC42" i="25"/>
  <c r="T42" i="25"/>
  <c r="K42" i="25"/>
  <c r="AE42" i="25"/>
  <c r="M42" i="25"/>
  <c r="X42" i="25"/>
  <c r="F42" i="25"/>
  <c r="V42" i="25"/>
  <c r="U42" i="25"/>
  <c r="S42" i="25"/>
  <c r="L42" i="25"/>
  <c r="J42" i="25"/>
  <c r="AD42" i="25"/>
  <c r="AB42" i="25"/>
  <c r="O42" i="25"/>
  <c r="D42" i="25"/>
  <c r="C42" i="25"/>
  <c r="I10" i="25"/>
  <c r="I23" i="25" s="1"/>
  <c r="E15" i="25"/>
  <c r="G7" i="25"/>
  <c r="G20" i="25" s="1"/>
  <c r="AC48" i="25"/>
  <c r="U48" i="25"/>
  <c r="M48" i="25"/>
  <c r="E48" i="25"/>
  <c r="AD48" i="25"/>
  <c r="T48" i="25"/>
  <c r="K48" i="25"/>
  <c r="AB48" i="25"/>
  <c r="S48" i="25"/>
  <c r="J48" i="25"/>
  <c r="Z48" i="25"/>
  <c r="Q48" i="25"/>
  <c r="H48" i="25"/>
  <c r="AF48" i="25"/>
  <c r="W48" i="25"/>
  <c r="N48" i="25"/>
  <c r="D48" i="25"/>
  <c r="P48" i="25"/>
  <c r="AA48" i="25"/>
  <c r="I48" i="25"/>
  <c r="O48" i="25"/>
  <c r="L48" i="25"/>
  <c r="G48" i="25"/>
  <c r="Y48" i="25"/>
  <c r="C48" i="25"/>
  <c r="X48" i="25"/>
  <c r="AE48" i="25"/>
  <c r="V48" i="25"/>
  <c r="R48" i="25"/>
  <c r="F48" i="25"/>
  <c r="I7" i="25"/>
  <c r="I20" i="25" s="1"/>
  <c r="H11" i="25"/>
  <c r="H24" i="25" s="1"/>
  <c r="D15" i="25"/>
  <c r="G10" i="25"/>
  <c r="G23" i="25" s="1"/>
  <c r="H10" i="25"/>
  <c r="H23" i="25" s="1"/>
  <c r="E16" i="25"/>
  <c r="I12" i="25"/>
  <c r="I25" i="25" s="1"/>
  <c r="G6" i="25"/>
  <c r="G19" i="25" s="1"/>
  <c r="H7" i="25"/>
  <c r="H20" i="25" s="1"/>
  <c r="G5" i="25"/>
  <c r="G18" i="25" s="1"/>
  <c r="G12" i="25"/>
  <c r="G25" i="25" s="1"/>
  <c r="C16" i="25"/>
  <c r="I6" i="25"/>
  <c r="I19" i="25" s="1"/>
  <c r="Y46" i="25"/>
  <c r="Q46" i="25"/>
  <c r="I46" i="25"/>
  <c r="Z46" i="25"/>
  <c r="P46" i="25"/>
  <c r="G46" i="25"/>
  <c r="X46" i="25"/>
  <c r="O46" i="25"/>
  <c r="F46" i="25"/>
  <c r="AE46" i="25"/>
  <c r="V46" i="25"/>
  <c r="M46" i="25"/>
  <c r="D46" i="25"/>
  <c r="AB46" i="25"/>
  <c r="S46" i="25"/>
  <c r="J46" i="25"/>
  <c r="U46" i="25"/>
  <c r="C46" i="25"/>
  <c r="AF46" i="25"/>
  <c r="N46" i="25"/>
  <c r="AA46" i="25"/>
  <c r="W46" i="25"/>
  <c r="T46" i="25"/>
  <c r="L46" i="25"/>
  <c r="K46" i="25"/>
  <c r="AD46" i="25"/>
  <c r="AC46" i="25"/>
  <c r="E46" i="25"/>
  <c r="R46" i="25"/>
  <c r="H46" i="25"/>
  <c r="G4" i="25"/>
  <c r="G17" i="25" s="1"/>
  <c r="H5" i="25"/>
  <c r="H18" i="25" s="1"/>
  <c r="H6" i="25"/>
  <c r="H19" i="25" s="1"/>
  <c r="P43" i="25" l="1"/>
  <c r="S43" i="25"/>
  <c r="AE43" i="25"/>
  <c r="T43" i="25"/>
  <c r="AD43" i="25"/>
  <c r="O33" i="25"/>
  <c r="E43" i="25"/>
  <c r="AE33" i="25"/>
  <c r="Y43" i="25"/>
  <c r="N43" i="25"/>
  <c r="D43" i="25"/>
  <c r="O43" i="25"/>
  <c r="AB43" i="25"/>
  <c r="K43" i="25"/>
  <c r="Z22" i="3"/>
  <c r="Z18" i="3"/>
  <c r="Z21" i="3"/>
  <c r="Z20" i="3"/>
  <c r="Z19" i="3"/>
  <c r="L58" i="25"/>
  <c r="L59" i="25" s="1"/>
  <c r="L60" i="25" s="1"/>
  <c r="M60" i="25"/>
  <c r="V22" i="3"/>
  <c r="V21" i="3"/>
  <c r="V19" i="3"/>
  <c r="V18" i="3"/>
  <c r="V20" i="3"/>
  <c r="F47" i="25"/>
  <c r="G47" i="25"/>
  <c r="C62" i="25"/>
  <c r="Y47" i="25"/>
  <c r="M47" i="25"/>
  <c r="Q54" i="25"/>
  <c r="E33" i="25"/>
  <c r="I43" i="25"/>
  <c r="L43" i="25"/>
  <c r="R33" i="25"/>
  <c r="W33" i="25"/>
  <c r="M43" i="25"/>
  <c r="C43" i="25"/>
  <c r="Z33" i="25"/>
  <c r="J47" i="25"/>
  <c r="S47" i="25"/>
  <c r="AD47" i="25"/>
  <c r="V47" i="25"/>
  <c r="W54" i="25"/>
  <c r="O47" i="25"/>
  <c r="E47" i="25"/>
  <c r="Q47" i="25"/>
  <c r="N47" i="25"/>
  <c r="AB47" i="25"/>
  <c r="K47" i="25"/>
  <c r="X33" i="25"/>
  <c r="H54" i="25"/>
  <c r="G43" i="25"/>
  <c r="H43" i="25"/>
  <c r="W43" i="25"/>
  <c r="AA43" i="25"/>
  <c r="AC43" i="25"/>
  <c r="Q43" i="25"/>
  <c r="AF43" i="25"/>
  <c r="J43" i="25"/>
  <c r="Z43" i="25"/>
  <c r="F43" i="25"/>
  <c r="V43" i="25"/>
  <c r="R43" i="25"/>
  <c r="U43" i="25"/>
  <c r="K33" i="25"/>
  <c r="U33" i="25"/>
  <c r="Y33" i="25"/>
  <c r="I33" i="25"/>
  <c r="J33" i="25"/>
  <c r="AF33" i="25"/>
  <c r="J54" i="25"/>
  <c r="H47" i="25"/>
  <c r="P47" i="25"/>
  <c r="AE47" i="25"/>
  <c r="AA47" i="25"/>
  <c r="D33" i="25"/>
  <c r="T33" i="25"/>
  <c r="P33" i="25"/>
  <c r="AD33" i="25"/>
  <c r="X47" i="25"/>
  <c r="R47" i="25"/>
  <c r="T47" i="25"/>
  <c r="W47" i="25"/>
  <c r="S33" i="25"/>
  <c r="L33" i="25"/>
  <c r="AB33" i="25"/>
  <c r="F33" i="25"/>
  <c r="Z47" i="25"/>
  <c r="U47" i="25"/>
  <c r="AC47" i="25"/>
  <c r="AF47" i="25"/>
  <c r="V33" i="25"/>
  <c r="Q33" i="25"/>
  <c r="H33" i="25"/>
  <c r="N33" i="25"/>
  <c r="M59" i="25"/>
  <c r="L47" i="25"/>
  <c r="I47" i="25"/>
  <c r="D47" i="25"/>
  <c r="AD51" i="25"/>
  <c r="AA33" i="25"/>
  <c r="C33" i="25"/>
  <c r="AC33" i="25"/>
  <c r="F54" i="25"/>
  <c r="K54" i="25"/>
  <c r="T54" i="25"/>
  <c r="N54" i="25"/>
  <c r="M58" i="25"/>
  <c r="AB54" i="25"/>
  <c r="U54" i="25"/>
  <c r="AF54" i="25"/>
  <c r="M68" i="25" s="1"/>
  <c r="AD54" i="25"/>
  <c r="I54" i="25"/>
  <c r="X54" i="25"/>
  <c r="G54" i="25"/>
  <c r="V54" i="25"/>
  <c r="Y54" i="25"/>
  <c r="C54" i="25"/>
  <c r="P54" i="25"/>
  <c r="AE54" i="25"/>
  <c r="AA54" i="25"/>
  <c r="Z54" i="25"/>
  <c r="E54" i="25"/>
  <c r="L54" i="25"/>
  <c r="D54" i="25"/>
  <c r="AC54" i="25"/>
  <c r="O54" i="25"/>
  <c r="C64" i="25"/>
  <c r="R54" i="25"/>
  <c r="S54" i="25"/>
  <c r="M54" i="25"/>
  <c r="C63" i="25"/>
  <c r="W37" i="25"/>
  <c r="AC37" i="25"/>
  <c r="AA37" i="25"/>
  <c r="AB37" i="25"/>
  <c r="R37" i="25"/>
  <c r="X37" i="25"/>
  <c r="AE37" i="25"/>
  <c r="T37" i="25"/>
  <c r="Q37" i="25"/>
  <c r="J37" i="25"/>
  <c r="F37" i="25"/>
  <c r="L37" i="25"/>
  <c r="AD37" i="25"/>
  <c r="U37" i="25"/>
  <c r="P37" i="25"/>
  <c r="G37" i="25"/>
  <c r="M37" i="25"/>
  <c r="O37" i="25"/>
  <c r="E37" i="25"/>
  <c r="Y37" i="25"/>
  <c r="D37" i="25"/>
  <c r="N37" i="25"/>
  <c r="S37" i="25"/>
  <c r="I37" i="25"/>
  <c r="K37" i="25"/>
  <c r="V37" i="25"/>
  <c r="C37" i="25"/>
  <c r="H37" i="25"/>
  <c r="AF37" i="25"/>
  <c r="Z37" i="25"/>
  <c r="E30" i="25"/>
  <c r="AC30" i="25"/>
  <c r="W30" i="25"/>
  <c r="C30" i="25"/>
  <c r="D30" i="25"/>
  <c r="Q30" i="25"/>
  <c r="O30" i="25"/>
  <c r="M30" i="25"/>
  <c r="P30" i="25"/>
  <c r="Y30" i="25"/>
  <c r="R30" i="25"/>
  <c r="S30" i="25"/>
  <c r="V30" i="25"/>
  <c r="AE30" i="25"/>
  <c r="I30" i="25"/>
  <c r="G30" i="25"/>
  <c r="AB30" i="25"/>
  <c r="AD30" i="25"/>
  <c r="N30" i="25"/>
  <c r="J30" i="25"/>
  <c r="F30" i="25"/>
  <c r="K30" i="25"/>
  <c r="AF30" i="25"/>
  <c r="Z30" i="25"/>
  <c r="T30" i="25"/>
  <c r="U30" i="25"/>
  <c r="H30" i="25"/>
  <c r="X30" i="25"/>
  <c r="AA30" i="25"/>
  <c r="L30" i="25"/>
  <c r="N34" i="25"/>
  <c r="AA34" i="25"/>
  <c r="C34" i="25"/>
  <c r="F34" i="25"/>
  <c r="Q34" i="25"/>
  <c r="X34" i="25"/>
  <c r="AE34" i="25"/>
  <c r="AC34" i="25"/>
  <c r="E34" i="25"/>
  <c r="L34" i="25"/>
  <c r="I34" i="25"/>
  <c r="AB34" i="25"/>
  <c r="U34" i="25"/>
  <c r="W34" i="25"/>
  <c r="R34" i="25"/>
  <c r="K34" i="25"/>
  <c r="O34" i="25"/>
  <c r="H34" i="25"/>
  <c r="AF34" i="25"/>
  <c r="G34" i="25"/>
  <c r="Z34" i="25"/>
  <c r="T34" i="25"/>
  <c r="AD34" i="25"/>
  <c r="P34" i="25"/>
  <c r="J34" i="25"/>
  <c r="V34" i="25"/>
  <c r="D34" i="25"/>
  <c r="S34" i="25"/>
  <c r="Y34" i="25"/>
  <c r="M34" i="25"/>
  <c r="AF29" i="25"/>
  <c r="W29" i="25"/>
  <c r="X29" i="25"/>
  <c r="F29" i="25"/>
  <c r="H29" i="25"/>
  <c r="U29" i="25"/>
  <c r="S29" i="25"/>
  <c r="P29" i="25"/>
  <c r="R29" i="25"/>
  <c r="M29" i="25"/>
  <c r="AE29" i="25"/>
  <c r="T29" i="25"/>
  <c r="V29" i="25"/>
  <c r="AA29" i="25"/>
  <c r="D29" i="25"/>
  <c r="J29" i="25"/>
  <c r="I29" i="25"/>
  <c r="N29" i="25"/>
  <c r="G29" i="25"/>
  <c r="AC29" i="25"/>
  <c r="O29" i="25"/>
  <c r="Z29" i="25"/>
  <c r="Q29" i="25"/>
  <c r="E29" i="25"/>
  <c r="K29" i="25"/>
  <c r="Y29" i="25"/>
  <c r="AB29" i="25"/>
  <c r="AD29" i="25"/>
  <c r="L29" i="25"/>
  <c r="Z31" i="25"/>
  <c r="AB31" i="25"/>
  <c r="R31" i="25"/>
  <c r="Q31" i="25"/>
  <c r="AD31" i="25"/>
  <c r="F31" i="25"/>
  <c r="O31" i="25"/>
  <c r="I31" i="25"/>
  <c r="K31" i="25"/>
  <c r="AA31" i="25"/>
  <c r="N31" i="25"/>
  <c r="C31" i="25"/>
  <c r="Y31" i="25"/>
  <c r="AF31" i="25"/>
  <c r="U31" i="25"/>
  <c r="W31" i="25"/>
  <c r="S31" i="25"/>
  <c r="X31" i="25"/>
  <c r="AC31" i="25"/>
  <c r="T31" i="25"/>
  <c r="AE31" i="25"/>
  <c r="M31" i="25"/>
  <c r="P31" i="25"/>
  <c r="E31" i="25"/>
  <c r="H31" i="25"/>
  <c r="D31" i="25"/>
  <c r="L31" i="25"/>
  <c r="V31" i="25"/>
  <c r="G31" i="25"/>
  <c r="J31" i="25"/>
  <c r="AF51" i="25"/>
  <c r="B63" i="25"/>
  <c r="N35" i="25"/>
  <c r="Y35" i="25"/>
  <c r="W35" i="25"/>
  <c r="J35" i="25"/>
  <c r="D35" i="25"/>
  <c r="Q35" i="25"/>
  <c r="O35" i="25"/>
  <c r="T35" i="25"/>
  <c r="AB35" i="25"/>
  <c r="I35" i="25"/>
  <c r="G35" i="25"/>
  <c r="F35" i="25"/>
  <c r="AD35" i="25"/>
  <c r="S35" i="25"/>
  <c r="K35" i="25"/>
  <c r="U35" i="25"/>
  <c r="P35" i="25"/>
  <c r="AE35" i="25"/>
  <c r="E35" i="25"/>
  <c r="Z35" i="25"/>
  <c r="AC35" i="25"/>
  <c r="L35" i="25"/>
  <c r="R35" i="25"/>
  <c r="V35" i="25"/>
  <c r="C35" i="25"/>
  <c r="AF35" i="25"/>
  <c r="AA35" i="25"/>
  <c r="X35" i="25"/>
  <c r="M35" i="25"/>
  <c r="H35" i="25"/>
  <c r="B64" i="25"/>
  <c r="AD32" i="25"/>
  <c r="H32" i="25"/>
  <c r="L32" i="25"/>
  <c r="Q32" i="25"/>
  <c r="V32" i="25"/>
  <c r="S32" i="25"/>
  <c r="X32" i="25"/>
  <c r="G32" i="25"/>
  <c r="M32" i="25"/>
  <c r="F32" i="25"/>
  <c r="K32" i="25"/>
  <c r="T32" i="25"/>
  <c r="Y32" i="25"/>
  <c r="P32" i="25"/>
  <c r="N32" i="25"/>
  <c r="I32" i="25"/>
  <c r="W32" i="25"/>
  <c r="R32" i="25"/>
  <c r="J32" i="25"/>
  <c r="E32" i="25"/>
  <c r="AE32" i="25"/>
  <c r="U32" i="25"/>
  <c r="AF32" i="25"/>
  <c r="O32" i="25"/>
  <c r="AA32" i="25"/>
  <c r="AB32" i="25"/>
  <c r="C32" i="25"/>
  <c r="D32" i="25"/>
  <c r="AC32" i="25"/>
  <c r="Z32" i="25"/>
  <c r="B62" i="25"/>
  <c r="S51" i="25"/>
  <c r="F51" i="25"/>
  <c r="AA51" i="25"/>
  <c r="AB51" i="25"/>
  <c r="C29" i="25"/>
  <c r="P51" i="25"/>
  <c r="M51" i="25"/>
  <c r="Z51" i="25"/>
  <c r="T51" i="25"/>
  <c r="I51" i="25"/>
  <c r="V51" i="25"/>
  <c r="E51" i="25"/>
  <c r="W51" i="25"/>
  <c r="R51" i="25"/>
  <c r="AE51" i="25"/>
  <c r="O51" i="25"/>
  <c r="J51" i="25"/>
  <c r="C51" i="25"/>
  <c r="Y51" i="25"/>
  <c r="AC51" i="25"/>
  <c r="L51" i="25"/>
  <c r="K51" i="25"/>
  <c r="H51" i="25"/>
  <c r="D51" i="25"/>
  <c r="X51" i="25"/>
  <c r="N51" i="25"/>
  <c r="G51" i="25"/>
  <c r="Q51" i="25"/>
  <c r="U51" i="25"/>
  <c r="M67" i="25"/>
  <c r="AE41" i="25"/>
  <c r="W41" i="25"/>
  <c r="O41" i="25"/>
  <c r="G41" i="25"/>
  <c r="AC41" i="25"/>
  <c r="T41" i="25"/>
  <c r="K41" i="25"/>
  <c r="AB41" i="25"/>
  <c r="S41" i="25"/>
  <c r="J41" i="25"/>
  <c r="Z41" i="25"/>
  <c r="Q41" i="25"/>
  <c r="H41" i="25"/>
  <c r="AF41" i="25"/>
  <c r="V41" i="25"/>
  <c r="M41" i="25"/>
  <c r="D41" i="25"/>
  <c r="Y41" i="25"/>
  <c r="F41" i="25"/>
  <c r="R41" i="25"/>
  <c r="AD41" i="25"/>
  <c r="E41" i="25"/>
  <c r="AA41" i="25"/>
  <c r="C41" i="25"/>
  <c r="X41" i="25"/>
  <c r="P41" i="25"/>
  <c r="N41" i="25"/>
  <c r="U41" i="25"/>
  <c r="L41" i="25"/>
  <c r="I41" i="25"/>
  <c r="Y50" i="25"/>
  <c r="Q50" i="25"/>
  <c r="I50" i="25"/>
  <c r="X50" i="25"/>
  <c r="O50" i="25"/>
  <c r="F50" i="25"/>
  <c r="AF50" i="25"/>
  <c r="W50" i="25"/>
  <c r="N50" i="25"/>
  <c r="E50" i="25"/>
  <c r="AD50" i="25"/>
  <c r="U50" i="25"/>
  <c r="L50" i="25"/>
  <c r="C50" i="25"/>
  <c r="AA50" i="25"/>
  <c r="R50" i="25"/>
  <c r="H50" i="25"/>
  <c r="AC50" i="25"/>
  <c r="K50" i="25"/>
  <c r="V50" i="25"/>
  <c r="D50" i="25"/>
  <c r="AB50" i="25"/>
  <c r="Z50" i="25"/>
  <c r="T50" i="25"/>
  <c r="P50" i="25"/>
  <c r="M50" i="25"/>
  <c r="AE50" i="25"/>
  <c r="S50" i="25"/>
  <c r="J50" i="25"/>
  <c r="G50" i="25"/>
  <c r="AE53" i="25"/>
  <c r="W53" i="25"/>
  <c r="O53" i="25"/>
  <c r="G53" i="25"/>
  <c r="Z53" i="25"/>
  <c r="Q53" i="25"/>
  <c r="H53" i="25"/>
  <c r="Y53" i="25"/>
  <c r="P53" i="25"/>
  <c r="F53" i="25"/>
  <c r="AF53" i="25"/>
  <c r="V53" i="25"/>
  <c r="M53" i="25"/>
  <c r="D53" i="25"/>
  <c r="AB53" i="25"/>
  <c r="S53" i="25"/>
  <c r="J53" i="25"/>
  <c r="AD53" i="25"/>
  <c r="L53" i="25"/>
  <c r="X53" i="25"/>
  <c r="E53" i="25"/>
  <c r="K53" i="25"/>
  <c r="I53" i="25"/>
  <c r="AC53" i="25"/>
  <c r="C53" i="25"/>
  <c r="U53" i="25"/>
  <c r="T53" i="25"/>
  <c r="AA53" i="25"/>
  <c r="R53" i="25"/>
  <c r="N53" i="25"/>
  <c r="E68" i="25"/>
  <c r="E66" i="25"/>
  <c r="E67" i="25"/>
  <c r="AE49" i="25"/>
  <c r="W49" i="25"/>
  <c r="O49" i="25"/>
  <c r="G49" i="25"/>
  <c r="AA49" i="25"/>
  <c r="R49" i="25"/>
  <c r="I49" i="25"/>
  <c r="Z49" i="25"/>
  <c r="Q49" i="25"/>
  <c r="H49" i="25"/>
  <c r="X49" i="25"/>
  <c r="N49" i="25"/>
  <c r="E49" i="25"/>
  <c r="AC49" i="25"/>
  <c r="T49" i="25"/>
  <c r="K49" i="25"/>
  <c r="V49" i="25"/>
  <c r="D49" i="25"/>
  <c r="P49" i="25"/>
  <c r="AF49" i="25"/>
  <c r="J49" i="25"/>
  <c r="AD49" i="25"/>
  <c r="F49" i="25"/>
  <c r="C49" i="25"/>
  <c r="AB49" i="25"/>
  <c r="U49" i="25"/>
  <c r="S49" i="25"/>
  <c r="M49" i="25"/>
  <c r="L49" i="25"/>
  <c r="Y49" i="25"/>
  <c r="B67" i="25"/>
  <c r="B68" i="25"/>
  <c r="B66" i="25"/>
  <c r="AC40" i="25"/>
  <c r="U40" i="25"/>
  <c r="M40" i="25"/>
  <c r="E40" i="25"/>
  <c r="AF40" i="25"/>
  <c r="W40" i="25"/>
  <c r="N40" i="25"/>
  <c r="D40" i="25"/>
  <c r="AE40" i="25"/>
  <c r="V40" i="25"/>
  <c r="L40" i="25"/>
  <c r="C40" i="25"/>
  <c r="AB40" i="25"/>
  <c r="S40" i="25"/>
  <c r="J40" i="25"/>
  <c r="Y40" i="25"/>
  <c r="P40" i="25"/>
  <c r="G40" i="25"/>
  <c r="R40" i="25"/>
  <c r="AD40" i="25"/>
  <c r="K40" i="25"/>
  <c r="I40" i="25"/>
  <c r="H40" i="25"/>
  <c r="F40" i="25"/>
  <c r="AA40" i="25"/>
  <c r="X40" i="25"/>
  <c r="T40" i="25"/>
  <c r="Z40" i="25"/>
  <c r="Q40" i="25"/>
  <c r="O40" i="25"/>
  <c r="AA39" i="25"/>
  <c r="S39" i="25"/>
  <c r="K39" i="25"/>
  <c r="C39" i="25"/>
  <c r="Y39" i="25"/>
  <c r="P39" i="25"/>
  <c r="G39" i="25"/>
  <c r="X39" i="25"/>
  <c r="O39" i="25"/>
  <c r="F39" i="25"/>
  <c r="AE39" i="25"/>
  <c r="V39" i="25"/>
  <c r="M39" i="25"/>
  <c r="D39" i="25"/>
  <c r="AB39" i="25"/>
  <c r="R39" i="25"/>
  <c r="I39" i="25"/>
  <c r="AD39" i="25"/>
  <c r="L39" i="25"/>
  <c r="W39" i="25"/>
  <c r="E39" i="25"/>
  <c r="Q39" i="25"/>
  <c r="N39" i="25"/>
  <c r="J39" i="25"/>
  <c r="AC39" i="25"/>
  <c r="Z39" i="25"/>
  <c r="H39" i="25"/>
  <c r="AF39" i="25"/>
  <c r="U39" i="25"/>
  <c r="T39" i="25"/>
  <c r="O63" i="25"/>
  <c r="O64" i="25"/>
  <c r="O62" i="25"/>
  <c r="N64" i="25"/>
  <c r="N62" i="25"/>
  <c r="N63" i="25"/>
  <c r="D68" i="25"/>
  <c r="D67" i="25"/>
  <c r="D66" i="25"/>
  <c r="AC44" i="25"/>
  <c r="U44" i="25"/>
  <c r="M44" i="25"/>
  <c r="E44" i="25"/>
  <c r="AE44" i="25"/>
  <c r="V44" i="25"/>
  <c r="L44" i="25"/>
  <c r="C44" i="25"/>
  <c r="AD44" i="25"/>
  <c r="T44" i="25"/>
  <c r="K44" i="25"/>
  <c r="AA44" i="25"/>
  <c r="R44" i="25"/>
  <c r="I44" i="25"/>
  <c r="X44" i="25"/>
  <c r="O44" i="25"/>
  <c r="F44" i="25"/>
  <c r="Z44" i="25"/>
  <c r="H44" i="25"/>
  <c r="S44" i="25"/>
  <c r="N44" i="25"/>
  <c r="J44" i="25"/>
  <c r="AF44" i="25"/>
  <c r="G44" i="25"/>
  <c r="Y44" i="25"/>
  <c r="W44" i="25"/>
  <c r="AB44" i="25"/>
  <c r="Q44" i="25"/>
  <c r="P44" i="25"/>
  <c r="D44" i="25"/>
  <c r="AE45" i="25"/>
  <c r="W45" i="25"/>
  <c r="O45" i="25"/>
  <c r="G45" i="25"/>
  <c r="AB45" i="25"/>
  <c r="S45" i="25"/>
  <c r="J45" i="25"/>
  <c r="AA45" i="25"/>
  <c r="R45" i="25"/>
  <c r="I45" i="25"/>
  <c r="Y45" i="25"/>
  <c r="P45" i="25"/>
  <c r="F45" i="25"/>
  <c r="AD45" i="25"/>
  <c r="U45" i="25"/>
  <c r="L45" i="25"/>
  <c r="C45" i="25"/>
  <c r="N45" i="25"/>
  <c r="Z45" i="25"/>
  <c r="H45" i="25"/>
  <c r="AF45" i="25"/>
  <c r="E45" i="25"/>
  <c r="AC45" i="25"/>
  <c r="D45" i="25"/>
  <c r="X45" i="25"/>
  <c r="T45" i="25"/>
  <c r="Q45" i="25"/>
  <c r="K45" i="25"/>
  <c r="V45" i="25"/>
  <c r="M45" i="25"/>
  <c r="AA55" i="25"/>
  <c r="S55" i="25"/>
  <c r="K55" i="25"/>
  <c r="C55" i="25"/>
  <c r="AD55" i="25"/>
  <c r="U55" i="25"/>
  <c r="L55" i="25"/>
  <c r="AC55" i="25"/>
  <c r="T55" i="25"/>
  <c r="J55" i="25"/>
  <c r="Z55" i="25"/>
  <c r="Q55" i="25"/>
  <c r="H55" i="25"/>
  <c r="AF55" i="25"/>
  <c r="W55" i="25"/>
  <c r="N55" i="25"/>
  <c r="E55" i="25"/>
  <c r="Y55" i="25"/>
  <c r="G55" i="25"/>
  <c r="R55" i="25"/>
  <c r="X55" i="25"/>
  <c r="V55" i="25"/>
  <c r="P55" i="25"/>
  <c r="M55" i="25"/>
  <c r="I55" i="25"/>
  <c r="AE55" i="25"/>
  <c r="AB55" i="25"/>
  <c r="O55" i="25"/>
  <c r="F55" i="25"/>
  <c r="D55" i="25"/>
  <c r="M66" i="25" l="1"/>
  <c r="Y19" i="3"/>
  <c r="Y18" i="3"/>
  <c r="Y21" i="3"/>
  <c r="Y22" i="3"/>
  <c r="Y20" i="3"/>
  <c r="U22" i="3"/>
  <c r="U18" i="3"/>
  <c r="U21" i="3"/>
  <c r="U20" i="3"/>
  <c r="U19" i="3"/>
  <c r="C66" i="25"/>
  <c r="X20" i="3"/>
  <c r="X19" i="3"/>
  <c r="X22" i="3"/>
  <c r="X18" i="3"/>
  <c r="X21" i="3"/>
  <c r="W21" i="3"/>
  <c r="W20" i="3"/>
  <c r="W22" i="3"/>
  <c r="W18" i="3"/>
  <c r="W19" i="3"/>
  <c r="T19" i="3"/>
  <c r="T18" i="3"/>
  <c r="T21" i="3"/>
  <c r="T22" i="3"/>
  <c r="T20" i="3"/>
  <c r="I58" i="25"/>
  <c r="I59" i="25" s="1"/>
  <c r="G58" i="25"/>
  <c r="G60" i="25" s="1"/>
  <c r="E58" i="25"/>
  <c r="E59" i="25" s="1"/>
  <c r="S20" i="3"/>
  <c r="S19" i="3"/>
  <c r="S22" i="3"/>
  <c r="S18" i="3"/>
  <c r="S21" i="3"/>
  <c r="C58" i="25"/>
  <c r="C59" i="25" s="1"/>
  <c r="L66" i="25"/>
  <c r="L68" i="25"/>
  <c r="C67" i="25"/>
  <c r="C68" i="25"/>
  <c r="L67" i="25"/>
  <c r="D58" i="25"/>
  <c r="D60" i="25" s="1"/>
  <c r="J58" i="25"/>
  <c r="J59" i="25" s="1"/>
  <c r="J60" i="25" s="1"/>
  <c r="B58" i="25"/>
  <c r="F58" i="25"/>
  <c r="F59" i="25" s="1"/>
  <c r="L63" i="25"/>
  <c r="L62" i="25"/>
  <c r="L64" i="25"/>
  <c r="K64" i="25"/>
  <c r="K62" i="25"/>
  <c r="K63" i="25"/>
  <c r="G59" i="25"/>
  <c r="J62" i="25"/>
  <c r="J64" i="25"/>
  <c r="J63" i="25"/>
  <c r="N59" i="25"/>
  <c r="N58" i="25"/>
  <c r="N60" i="25"/>
  <c r="H58" i="25"/>
  <c r="H60" i="25" s="1"/>
  <c r="H59" i="25"/>
  <c r="E60" i="25"/>
  <c r="N68" i="25"/>
  <c r="N66" i="25"/>
  <c r="N67" i="25"/>
  <c r="M63" i="25"/>
  <c r="M64" i="25"/>
  <c r="M62" i="25"/>
  <c r="E62" i="25"/>
  <c r="E63" i="25"/>
  <c r="E64" i="25"/>
  <c r="D63" i="25"/>
  <c r="D64" i="25"/>
  <c r="D62" i="25"/>
  <c r="G63" i="25"/>
  <c r="G62" i="25"/>
  <c r="G64" i="25"/>
  <c r="I63" i="25"/>
  <c r="I64" i="25"/>
  <c r="I62" i="25"/>
  <c r="O68" i="25"/>
  <c r="O66" i="25"/>
  <c r="O67" i="25"/>
  <c r="O60" i="25"/>
  <c r="O59" i="25"/>
  <c r="O58" i="25"/>
  <c r="K67" i="25"/>
  <c r="K68" i="25"/>
  <c r="K66" i="25"/>
  <c r="F64" i="25"/>
  <c r="F63" i="25"/>
  <c r="F62" i="25"/>
  <c r="J67" i="25"/>
  <c r="J68" i="25"/>
  <c r="J66" i="25"/>
  <c r="I67" i="25"/>
  <c r="I66" i="25"/>
  <c r="I68" i="25"/>
  <c r="F68" i="25"/>
  <c r="F66" i="25"/>
  <c r="F67" i="25"/>
  <c r="H64" i="25"/>
  <c r="H62" i="25"/>
  <c r="H63" i="25"/>
  <c r="K59" i="25"/>
  <c r="K60" i="25"/>
  <c r="K58" i="25"/>
  <c r="G67" i="25"/>
  <c r="G68" i="25"/>
  <c r="G66" i="25"/>
  <c r="H66" i="25"/>
  <c r="H68" i="25"/>
  <c r="H67" i="25"/>
  <c r="I60" i="25" l="1"/>
  <c r="C60" i="25"/>
  <c r="D59" i="25"/>
  <c r="F60" i="25"/>
  <c r="B59" i="25"/>
  <c r="B60" i="25"/>
  <c r="G14" i="3" l="1"/>
  <c r="G15" i="3"/>
  <c r="G16" i="3"/>
  <c r="G17" i="3"/>
  <c r="G19" i="3"/>
  <c r="G20" i="3"/>
  <c r="G21" i="3"/>
  <c r="G22" i="3"/>
  <c r="G24" i="3"/>
  <c r="G25" i="3"/>
  <c r="G26" i="3"/>
  <c r="G27" i="3"/>
  <c r="G30" i="3"/>
  <c r="G31" i="3"/>
  <c r="G32" i="3"/>
  <c r="G33" i="3"/>
  <c r="G35" i="3"/>
  <c r="G36" i="3"/>
  <c r="G37" i="3"/>
  <c r="G38" i="3"/>
  <c r="G41" i="3"/>
  <c r="G42" i="3"/>
  <c r="G43" i="3"/>
  <c r="G44" i="3"/>
  <c r="G46" i="3"/>
  <c r="G47" i="3"/>
  <c r="G48" i="3"/>
  <c r="G49" i="3"/>
  <c r="G62" i="3"/>
  <c r="G63" i="3"/>
  <c r="G64" i="3"/>
  <c r="G65" i="3"/>
  <c r="M65" i="3" l="1"/>
  <c r="L65" i="3"/>
  <c r="K65" i="3"/>
  <c r="J65" i="3"/>
  <c r="AN65" i="3"/>
  <c r="AM65" i="3"/>
  <c r="AL65" i="3"/>
  <c r="M64" i="3"/>
  <c r="L64" i="3"/>
  <c r="K64" i="3"/>
  <c r="J64" i="3"/>
  <c r="AN64" i="3"/>
  <c r="AM64" i="3"/>
  <c r="AL64" i="3"/>
  <c r="M63" i="3"/>
  <c r="L63" i="3"/>
  <c r="K63" i="3"/>
  <c r="J63" i="3"/>
  <c r="AN63" i="3"/>
  <c r="AM63" i="3"/>
  <c r="AL63" i="3"/>
  <c r="M62" i="3"/>
  <c r="L62" i="3"/>
  <c r="K62" i="3"/>
  <c r="J62" i="3"/>
  <c r="AN62" i="3"/>
  <c r="AM62" i="3"/>
  <c r="AL62" i="3"/>
  <c r="M49" i="3"/>
  <c r="L49" i="3"/>
  <c r="K49" i="3"/>
  <c r="J49" i="3"/>
  <c r="AN49" i="3"/>
  <c r="AM49" i="3"/>
  <c r="AL49" i="3"/>
  <c r="M48" i="3"/>
  <c r="L48" i="3"/>
  <c r="K48" i="3"/>
  <c r="J48" i="3"/>
  <c r="AN48" i="3"/>
  <c r="AM48" i="3"/>
  <c r="AL48" i="3"/>
  <c r="M47" i="3"/>
  <c r="L47" i="3"/>
  <c r="K47" i="3"/>
  <c r="J47" i="3"/>
  <c r="AN47" i="3"/>
  <c r="AM47" i="3"/>
  <c r="AL47" i="3"/>
  <c r="M46" i="3"/>
  <c r="L46" i="3"/>
  <c r="K46" i="3"/>
  <c r="J46" i="3"/>
  <c r="AN46" i="3"/>
  <c r="AM46" i="3"/>
  <c r="AL46" i="3"/>
  <c r="M44" i="3"/>
  <c r="L44" i="3"/>
  <c r="K44" i="3"/>
  <c r="J44" i="3"/>
  <c r="AN44" i="3"/>
  <c r="AM44" i="3"/>
  <c r="AL44" i="3"/>
  <c r="M43" i="3"/>
  <c r="L43" i="3"/>
  <c r="K43" i="3"/>
  <c r="J43" i="3"/>
  <c r="AN43" i="3"/>
  <c r="AM43" i="3"/>
  <c r="AL43" i="3"/>
  <c r="M42" i="3"/>
  <c r="L42" i="3"/>
  <c r="K42" i="3"/>
  <c r="J42" i="3"/>
  <c r="AN42" i="3"/>
  <c r="AM42" i="3"/>
  <c r="AL42" i="3"/>
  <c r="M41" i="3"/>
  <c r="L41" i="3"/>
  <c r="K41" i="3"/>
  <c r="J41" i="3"/>
  <c r="AN41" i="3"/>
  <c r="AM41" i="3"/>
  <c r="AL41" i="3"/>
  <c r="M38" i="3"/>
  <c r="L38" i="3"/>
  <c r="K38" i="3"/>
  <c r="J38" i="3"/>
  <c r="AN38" i="3"/>
  <c r="AM38" i="3"/>
  <c r="AL38" i="3"/>
  <c r="M37" i="3"/>
  <c r="L37" i="3"/>
  <c r="K37" i="3"/>
  <c r="J37" i="3"/>
  <c r="AN37" i="3"/>
  <c r="AM37" i="3"/>
  <c r="AL37" i="3"/>
  <c r="M36" i="3"/>
  <c r="L36" i="3"/>
  <c r="K36" i="3"/>
  <c r="J36" i="3"/>
  <c r="AN36" i="3"/>
  <c r="AM36" i="3"/>
  <c r="AL36" i="3"/>
  <c r="M35" i="3"/>
  <c r="L35" i="3"/>
  <c r="K35" i="3"/>
  <c r="J35" i="3"/>
  <c r="AN35" i="3"/>
  <c r="AM35" i="3"/>
  <c r="AL35" i="3"/>
  <c r="L33" i="3"/>
  <c r="K33" i="3"/>
  <c r="J33" i="3"/>
  <c r="AN33" i="3"/>
  <c r="M32" i="3"/>
  <c r="L32" i="3"/>
  <c r="K32" i="3"/>
  <c r="J32" i="3"/>
  <c r="AN32" i="3"/>
  <c r="M31" i="3"/>
  <c r="L31" i="3"/>
  <c r="K31" i="3"/>
  <c r="J31" i="3"/>
  <c r="AN31" i="3"/>
  <c r="M30" i="3"/>
  <c r="L30" i="3"/>
  <c r="K30" i="3"/>
  <c r="J30" i="3"/>
  <c r="AN30" i="3"/>
  <c r="M27" i="3"/>
  <c r="L27" i="3"/>
  <c r="K27" i="3"/>
  <c r="J27" i="3"/>
  <c r="AN27" i="3"/>
  <c r="AM27" i="3"/>
  <c r="AL27" i="3"/>
  <c r="M26" i="3"/>
  <c r="L26" i="3"/>
  <c r="K26" i="3"/>
  <c r="J26" i="3"/>
  <c r="AN26" i="3"/>
  <c r="AM26" i="3"/>
  <c r="AL26" i="3"/>
  <c r="M25" i="3"/>
  <c r="L25" i="3"/>
  <c r="K25" i="3"/>
  <c r="J25" i="3"/>
  <c r="AN25" i="3"/>
  <c r="AM25" i="3"/>
  <c r="AL25" i="3"/>
  <c r="M24" i="3"/>
  <c r="L24" i="3"/>
  <c r="K24" i="3"/>
  <c r="J24" i="3"/>
  <c r="AN24" i="3"/>
  <c r="AM24" i="3"/>
  <c r="AL24" i="3"/>
  <c r="M22" i="3"/>
  <c r="M21" i="3"/>
  <c r="M20" i="3"/>
  <c r="M19" i="3"/>
  <c r="L22" i="3"/>
  <c r="L21" i="3"/>
  <c r="L20" i="3"/>
  <c r="L19" i="3"/>
  <c r="K22" i="3"/>
  <c r="K21" i="3"/>
  <c r="K20" i="3"/>
  <c r="K19" i="3"/>
  <c r="J22" i="3"/>
  <c r="J21" i="3"/>
  <c r="J20" i="3"/>
  <c r="J19" i="3"/>
  <c r="AN22" i="3"/>
  <c r="AN21" i="3"/>
  <c r="AN20" i="3"/>
  <c r="AN19" i="3"/>
  <c r="AM22" i="3"/>
  <c r="AM21" i="3"/>
  <c r="AM20" i="3"/>
  <c r="AM19" i="3"/>
  <c r="AL22" i="3"/>
  <c r="AL21" i="3"/>
  <c r="AL20" i="3"/>
  <c r="AL19" i="3"/>
  <c r="E17" i="3"/>
  <c r="E16" i="3"/>
  <c r="E15" i="3"/>
  <c r="E14"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H65" i="3"/>
  <c r="H64" i="3"/>
  <c r="H63" i="3"/>
  <c r="H62" i="3"/>
  <c r="H49" i="3"/>
  <c r="H48" i="3"/>
  <c r="H47" i="3"/>
  <c r="H46" i="3"/>
  <c r="H44" i="3"/>
  <c r="H43" i="3"/>
  <c r="H42" i="3"/>
  <c r="H41" i="3"/>
  <c r="H38" i="3"/>
  <c r="H37" i="3"/>
  <c r="H36" i="3"/>
  <c r="H35" i="3"/>
  <c r="H33" i="3"/>
  <c r="H32" i="3"/>
  <c r="H31" i="3"/>
  <c r="H30" i="3"/>
  <c r="H27" i="3"/>
  <c r="H26" i="3"/>
  <c r="H25" i="3"/>
  <c r="H24" i="3"/>
  <c r="H22" i="3"/>
  <c r="H21" i="3"/>
  <c r="H20" i="3"/>
  <c r="H19" i="3"/>
  <c r="H17" i="3"/>
  <c r="H16" i="3"/>
  <c r="H15" i="3"/>
  <c r="H14" i="3"/>
  <c r="F65" i="3"/>
  <c r="F64" i="3"/>
  <c r="F63" i="3"/>
  <c r="F62" i="3"/>
  <c r="F49" i="3"/>
  <c r="F48" i="3"/>
  <c r="F47" i="3"/>
  <c r="F46" i="3"/>
  <c r="F44" i="3"/>
  <c r="F43" i="3"/>
  <c r="F42" i="3"/>
  <c r="F41" i="3"/>
  <c r="F38" i="3"/>
  <c r="F37" i="3"/>
  <c r="F36" i="3"/>
  <c r="F35" i="3"/>
  <c r="F22" i="3"/>
  <c r="F21" i="3"/>
  <c r="F20" i="3"/>
  <c r="F19" i="3"/>
  <c r="F17" i="3"/>
  <c r="F16" i="3"/>
  <c r="F15" i="3"/>
  <c r="F14" i="3"/>
  <c r="F33" i="3"/>
  <c r="F32" i="3"/>
  <c r="F31" i="3"/>
  <c r="F30" i="3"/>
  <c r="E65" i="3"/>
  <c r="E64" i="3"/>
  <c r="E63" i="3"/>
  <c r="E62" i="3"/>
  <c r="E60" i="3"/>
  <c r="E59" i="3"/>
  <c r="E58" i="3"/>
  <c r="E57" i="3"/>
  <c r="E54" i="3"/>
  <c r="E53" i="3"/>
  <c r="E52" i="3"/>
  <c r="E51" i="3"/>
  <c r="E49" i="3"/>
  <c r="E48" i="3"/>
  <c r="E47" i="3"/>
  <c r="E46" i="3"/>
  <c r="E44" i="3"/>
  <c r="E43" i="3"/>
  <c r="E42" i="3"/>
  <c r="E41" i="3"/>
  <c r="E38" i="3"/>
  <c r="E37" i="3"/>
  <c r="E36" i="3"/>
  <c r="E35" i="3"/>
  <c r="E33" i="3"/>
  <c r="E32" i="3"/>
  <c r="E31" i="3"/>
  <c r="E30" i="3"/>
  <c r="E27" i="3"/>
  <c r="E26" i="3"/>
  <c r="E25" i="3"/>
  <c r="E24" i="3"/>
  <c r="E22" i="3"/>
  <c r="E21" i="3"/>
  <c r="E20" i="3"/>
  <c r="E19" i="3"/>
  <c r="B13" i="3"/>
  <c r="I24" i="3" l="1"/>
  <c r="I15" i="3"/>
  <c r="I25" i="3"/>
  <c r="I36" i="3"/>
  <c r="I47" i="3"/>
  <c r="I35" i="3"/>
  <c r="I17" i="3"/>
  <c r="I37" i="3"/>
  <c r="I38" i="3"/>
  <c r="I19" i="3"/>
  <c r="I30" i="3"/>
  <c r="I41" i="3"/>
  <c r="I62" i="3"/>
  <c r="I14" i="3"/>
  <c r="I26" i="3"/>
  <c r="I48" i="3"/>
  <c r="I27" i="3"/>
  <c r="I49" i="3"/>
  <c r="I20" i="3"/>
  <c r="I31" i="3"/>
  <c r="I42" i="3"/>
  <c r="I63" i="3"/>
  <c r="I46" i="3"/>
  <c r="I43" i="3"/>
  <c r="I16" i="3"/>
  <c r="I21" i="3"/>
  <c r="I32" i="3"/>
  <c r="I64" i="3"/>
  <c r="I22" i="3"/>
  <c r="I33" i="3"/>
  <c r="I44" i="3"/>
  <c r="I65" i="3"/>
  <c r="C39" i="3"/>
  <c r="C60" i="3"/>
  <c r="C64" i="3"/>
  <c r="C49" i="3"/>
  <c r="C32" i="3"/>
  <c r="C43" i="3"/>
  <c r="C55" i="3"/>
  <c r="C27" i="3"/>
  <c r="C28" i="3"/>
  <c r="C66" i="3"/>
  <c r="C53" i="3"/>
  <c r="C38" i="3"/>
  <c r="C21" i="3"/>
  <c r="C13" i="3"/>
  <c r="C18" i="3"/>
  <c r="C20" i="3"/>
  <c r="C22" i="3"/>
  <c r="C24" i="3"/>
  <c r="C26" i="3"/>
  <c r="C29" i="3"/>
  <c r="C31" i="3"/>
  <c r="C33" i="3"/>
  <c r="C35" i="3"/>
  <c r="C37" i="3"/>
  <c r="C40" i="3"/>
  <c r="C42" i="3"/>
  <c r="C44" i="3"/>
  <c r="C46" i="3"/>
  <c r="C48" i="3"/>
  <c r="C50" i="3"/>
  <c r="C52" i="3"/>
  <c r="C54" i="3"/>
  <c r="C57" i="3"/>
  <c r="C59" i="3"/>
  <c r="C61" i="3"/>
  <c r="C63" i="3"/>
  <c r="C65" i="3"/>
  <c r="C19" i="3"/>
  <c r="C23" i="3"/>
  <c r="C25" i="3"/>
  <c r="C30" i="3"/>
  <c r="C34" i="3"/>
  <c r="C36" i="3"/>
  <c r="C41" i="3"/>
  <c r="C45" i="3"/>
  <c r="C47" i="3"/>
  <c r="C51" i="3"/>
  <c r="C56" i="3"/>
  <c r="C58" i="3"/>
  <c r="C62" i="3"/>
  <c r="C14" i="3"/>
  <c r="C16" i="3"/>
  <c r="C15" i="3"/>
  <c r="C17" i="3"/>
  <c r="C67" i="3" l="1"/>
  <c r="B31" i="19"/>
  <c r="B30" i="19"/>
  <c r="B29" i="19"/>
  <c r="B28" i="19"/>
  <c r="B27" i="19"/>
  <c r="B26" i="19"/>
  <c r="B25" i="19"/>
  <c r="B24" i="19"/>
  <c r="B23" i="19"/>
  <c r="B22" i="19"/>
  <c r="B21" i="19"/>
  <c r="B20" i="19"/>
  <c r="B19" i="19"/>
  <c r="B18" i="19"/>
  <c r="B17" i="19"/>
  <c r="B16" i="19"/>
  <c r="B15" i="19"/>
  <c r="B14" i="19"/>
  <c r="B13" i="19"/>
  <c r="B12" i="19"/>
  <c r="B11" i="19"/>
  <c r="B10" i="19"/>
  <c r="B9" i="19"/>
  <c r="B8" i="19"/>
  <c r="B7" i="19"/>
  <c r="B6" i="19"/>
  <c r="B5" i="19"/>
  <c r="B4" i="19"/>
  <c r="B3" i="19"/>
  <c r="B2" i="19"/>
  <c r="B15" i="17"/>
  <c r="G15" i="17"/>
  <c r="C4" i="17"/>
  <c r="E5" i="17"/>
  <c r="C6" i="17"/>
  <c r="C7" i="17"/>
  <c r="E8" i="17"/>
  <c r="E9" i="17"/>
  <c r="C10" i="17"/>
  <c r="O10" i="17" s="1"/>
  <c r="D10" i="17"/>
  <c r="P10" i="17" s="1"/>
  <c r="E10" i="17"/>
  <c r="Q10" i="17" s="1"/>
  <c r="C11" i="17"/>
  <c r="D11" i="17"/>
  <c r="E11" i="17"/>
  <c r="C12" i="17"/>
  <c r="D12" i="17"/>
  <c r="E12" i="17"/>
  <c r="K15" i="17"/>
  <c r="O15" i="17"/>
  <c r="G9" i="17" l="1"/>
  <c r="H6" i="17"/>
  <c r="H19" i="17" s="1"/>
  <c r="G6" i="17"/>
  <c r="G19" i="17" s="1"/>
  <c r="Q5" i="17"/>
  <c r="I5" i="17"/>
  <c r="I18" i="17" s="1"/>
  <c r="M5" i="17"/>
  <c r="I8" i="17"/>
  <c r="I21" i="17" s="1"/>
  <c r="H8" i="17"/>
  <c r="G8" i="17"/>
  <c r="G21" i="17" s="1"/>
  <c r="L5" i="17"/>
  <c r="L18" i="17" s="1"/>
  <c r="P5" i="17"/>
  <c r="H5" i="17"/>
  <c r="H18" i="17" s="1"/>
  <c r="K5" i="17"/>
  <c r="K18" i="17" s="1"/>
  <c r="G5" i="17"/>
  <c r="O5" i="17"/>
  <c r="I4" i="17"/>
  <c r="I17" i="17" s="1"/>
  <c r="P12" i="17"/>
  <c r="H12" i="17"/>
  <c r="L12" i="17"/>
  <c r="I9" i="17"/>
  <c r="G7" i="17"/>
  <c r="G20" i="17" s="1"/>
  <c r="H4" i="17"/>
  <c r="H17" i="17" s="1"/>
  <c r="I7" i="17"/>
  <c r="I20" i="17" s="1"/>
  <c r="I12" i="17"/>
  <c r="M12" i="17"/>
  <c r="Q12" i="17"/>
  <c r="H7" i="17"/>
  <c r="H20" i="17" s="1"/>
  <c r="G12" i="17"/>
  <c r="O12" i="17"/>
  <c r="K12" i="17"/>
  <c r="K25" i="17" s="1"/>
  <c r="H9" i="17"/>
  <c r="H22" i="17" s="1"/>
  <c r="I6" i="17"/>
  <c r="I19" i="17" s="1"/>
  <c r="G4" i="17"/>
  <c r="I11" i="17"/>
  <c r="I24" i="17" s="1"/>
  <c r="Q11" i="17"/>
  <c r="M11" i="17"/>
  <c r="L11" i="17"/>
  <c r="P11" i="17"/>
  <c r="H11" i="17"/>
  <c r="H24" i="17" s="1"/>
  <c r="G11" i="17"/>
  <c r="G24" i="17" s="1"/>
  <c r="K11" i="17"/>
  <c r="K24" i="17" s="1"/>
  <c r="O11" i="17"/>
  <c r="H10" i="17"/>
  <c r="H23" i="17" s="1"/>
  <c r="L10" i="17"/>
  <c r="M10" i="17"/>
  <c r="I10" i="17"/>
  <c r="I23" i="17" s="1"/>
  <c r="G10" i="17"/>
  <c r="G23" i="17" s="1"/>
  <c r="K10" i="17"/>
  <c r="Y7" i="17"/>
  <c r="N17" i="53" s="1"/>
  <c r="U7" i="17"/>
  <c r="Q7" i="17"/>
  <c r="Q4" i="17"/>
  <c r="T12" i="17"/>
  <c r="X12" i="17"/>
  <c r="M22" i="53" s="1"/>
  <c r="M9" i="17"/>
  <c r="M22" i="17" s="1"/>
  <c r="Q9" i="17"/>
  <c r="U9" i="17"/>
  <c r="Y9" i="17"/>
  <c r="N19" i="53" s="1"/>
  <c r="O7" i="17"/>
  <c r="S7" i="17"/>
  <c r="W7" i="17"/>
  <c r="P4" i="17"/>
  <c r="P17" i="17" s="1"/>
  <c r="X10" i="17"/>
  <c r="M20" i="53" s="1"/>
  <c r="T10" i="17"/>
  <c r="U12" i="17"/>
  <c r="Y12" i="17"/>
  <c r="N22" i="53" s="1"/>
  <c r="T7" i="17"/>
  <c r="P7" i="17"/>
  <c r="X7" i="17"/>
  <c r="M17" i="53" s="1"/>
  <c r="P9" i="17"/>
  <c r="T9" i="17"/>
  <c r="X9" i="17"/>
  <c r="M19" i="53" s="1"/>
  <c r="O4" i="17"/>
  <c r="T6" i="17"/>
  <c r="P6" i="17"/>
  <c r="X6" i="17"/>
  <c r="H6" i="53" s="1"/>
  <c r="M16" i="53" s="1"/>
  <c r="L24" i="17"/>
  <c r="T11" i="17"/>
  <c r="X11" i="17"/>
  <c r="M21" i="53" s="1"/>
  <c r="S6" i="17"/>
  <c r="W6" i="17"/>
  <c r="G6" i="53" s="1"/>
  <c r="O6" i="17"/>
  <c r="S11" i="17"/>
  <c r="W11" i="17"/>
  <c r="S10" i="17"/>
  <c r="W10" i="17"/>
  <c r="S12" i="17"/>
  <c r="W12" i="17"/>
  <c r="Q6" i="17"/>
  <c r="U6" i="17"/>
  <c r="Y6" i="17"/>
  <c r="I6" i="53" s="1"/>
  <c r="N16" i="53" s="1"/>
  <c r="U11" i="17"/>
  <c r="Y11" i="17"/>
  <c r="N21" i="53" s="1"/>
  <c r="S9" i="17"/>
  <c r="O9" i="17"/>
  <c r="W9" i="17"/>
  <c r="U8" i="17"/>
  <c r="Q8" i="17"/>
  <c r="Y8" i="17"/>
  <c r="N18" i="53" s="1"/>
  <c r="T8" i="17"/>
  <c r="P8" i="17"/>
  <c r="X8" i="17"/>
  <c r="M18" i="53" s="1"/>
  <c r="U10" i="17"/>
  <c r="Y10" i="17"/>
  <c r="N20" i="53" s="1"/>
  <c r="S8" i="17"/>
  <c r="O8" i="17"/>
  <c r="W8" i="17"/>
  <c r="N1010" i="24"/>
  <c r="N110" i="24"/>
  <c r="M1010" i="24"/>
  <c r="M110" i="24"/>
  <c r="M7" i="17"/>
  <c r="M20" i="17" s="1"/>
  <c r="L9" i="17"/>
  <c r="L22" i="17" s="1"/>
  <c r="K4" i="17"/>
  <c r="K17" i="17" s="1"/>
  <c r="M24" i="17"/>
  <c r="E16" i="17"/>
  <c r="D16" i="17"/>
  <c r="C16" i="17"/>
  <c r="C15" i="17"/>
  <c r="E15" i="17"/>
  <c r="D15" i="17"/>
  <c r="K6" i="17"/>
  <c r="K19" i="17" s="1"/>
  <c r="M18" i="17"/>
  <c r="G17" i="17"/>
  <c r="K23" i="17"/>
  <c r="K8" i="17"/>
  <c r="K21" i="17" s="1"/>
  <c r="L6" i="17"/>
  <c r="L19" i="17" s="1"/>
  <c r="L25" i="17"/>
  <c r="L23" i="17"/>
  <c r="L8" i="17"/>
  <c r="L21" i="17" s="1"/>
  <c r="L4" i="17"/>
  <c r="L17" i="17" s="1"/>
  <c r="L7" i="17"/>
  <c r="L20" i="17" s="1"/>
  <c r="G25" i="17"/>
  <c r="H25" i="17"/>
  <c r="I22" i="17"/>
  <c r="H21" i="17"/>
  <c r="I25" i="17"/>
  <c r="G22" i="17"/>
  <c r="K9" i="17"/>
  <c r="K22" i="17" s="1"/>
  <c r="K7" i="17"/>
  <c r="K20" i="17" s="1"/>
  <c r="G18" i="17"/>
  <c r="M25" i="17"/>
  <c r="M23" i="17"/>
  <c r="M8" i="17"/>
  <c r="M21" i="17" s="1"/>
  <c r="M6" i="17"/>
  <c r="M19" i="17" s="1"/>
  <c r="M4" i="17"/>
  <c r="M17" i="17" s="1"/>
  <c r="B6" i="16"/>
  <c r="B105" i="16"/>
  <c r="B104" i="16"/>
  <c r="B103" i="16"/>
  <c r="B102" i="16"/>
  <c r="B101" i="16"/>
  <c r="B100" i="16"/>
  <c r="B99" i="16"/>
  <c r="B98" i="16"/>
  <c r="B97" i="16"/>
  <c r="B96" i="16"/>
  <c r="B95" i="16"/>
  <c r="B94" i="16"/>
  <c r="B93" i="16"/>
  <c r="B92" i="16"/>
  <c r="B91" i="16"/>
  <c r="B90" i="16"/>
  <c r="B89" i="16"/>
  <c r="B88" i="16"/>
  <c r="B87" i="16"/>
  <c r="B86" i="16"/>
  <c r="B85" i="16"/>
  <c r="B84" i="16"/>
  <c r="B83" i="16"/>
  <c r="B82" i="16"/>
  <c r="B81" i="16"/>
  <c r="B80" i="16"/>
  <c r="B79" i="16"/>
  <c r="B78" i="16"/>
  <c r="B77" i="16"/>
  <c r="B76" i="16"/>
  <c r="B75" i="16"/>
  <c r="B74" i="16"/>
  <c r="B73" i="16"/>
  <c r="B72" i="16"/>
  <c r="B71" i="16"/>
  <c r="B70" i="16"/>
  <c r="B69" i="16"/>
  <c r="B68" i="16"/>
  <c r="B67" i="16"/>
  <c r="B66" i="16"/>
  <c r="B65" i="16"/>
  <c r="B64" i="16"/>
  <c r="B63" i="16"/>
  <c r="B62" i="16"/>
  <c r="B61" i="16"/>
  <c r="B60" i="16"/>
  <c r="B59" i="16"/>
  <c r="B58" i="16"/>
  <c r="B57" i="16"/>
  <c r="B56" i="16"/>
  <c r="B55" i="16"/>
  <c r="B54" i="16"/>
  <c r="B53" i="16"/>
  <c r="B52" i="16"/>
  <c r="B51" i="16"/>
  <c r="B50" i="16"/>
  <c r="B49" i="16"/>
  <c r="B48" i="16"/>
  <c r="B47" i="16"/>
  <c r="B46" i="16"/>
  <c r="B45" i="16"/>
  <c r="B44" i="16"/>
  <c r="B43" i="16"/>
  <c r="B42" i="16"/>
  <c r="B41" i="16"/>
  <c r="B40" i="16"/>
  <c r="B39" i="16"/>
  <c r="B38" i="16"/>
  <c r="B37" i="16"/>
  <c r="B36" i="16"/>
  <c r="B35" i="16"/>
  <c r="B34" i="16"/>
  <c r="B33" i="16"/>
  <c r="B32" i="16"/>
  <c r="B31" i="16"/>
  <c r="B30" i="16"/>
  <c r="B29" i="16"/>
  <c r="B28" i="16"/>
  <c r="B27" i="16"/>
  <c r="B26" i="16"/>
  <c r="B25" i="16"/>
  <c r="B24" i="16"/>
  <c r="B23" i="16"/>
  <c r="B22" i="16"/>
  <c r="B21" i="16"/>
  <c r="B20" i="16"/>
  <c r="B19" i="16"/>
  <c r="B18" i="16"/>
  <c r="B17" i="16"/>
  <c r="B16" i="16"/>
  <c r="B15" i="16"/>
  <c r="B14" i="16"/>
  <c r="B13" i="16"/>
  <c r="B12" i="16"/>
  <c r="B11" i="16"/>
  <c r="B10" i="16"/>
  <c r="B9" i="16"/>
  <c r="B8" i="16"/>
  <c r="B7" i="16"/>
  <c r="W111" i="54" l="1"/>
  <c r="O111" i="54" s="1"/>
  <c r="H211" i="54" s="1"/>
  <c r="W119" i="54"/>
  <c r="O119" i="54" s="1"/>
  <c r="H219" i="54" s="1"/>
  <c r="W127" i="54"/>
  <c r="O127" i="54" s="1"/>
  <c r="H227" i="54" s="1"/>
  <c r="W135" i="54"/>
  <c r="O135" i="54" s="1"/>
  <c r="H235" i="54" s="1"/>
  <c r="W143" i="54"/>
  <c r="O143" i="54" s="1"/>
  <c r="H243" i="54" s="1"/>
  <c r="W151" i="54"/>
  <c r="O151" i="54" s="1"/>
  <c r="H251" i="54" s="1"/>
  <c r="W159" i="54"/>
  <c r="O159" i="54" s="1"/>
  <c r="H259" i="54" s="1"/>
  <c r="W167" i="54"/>
  <c r="O167" i="54" s="1"/>
  <c r="H267" i="54" s="1"/>
  <c r="W175" i="54"/>
  <c r="O175" i="54" s="1"/>
  <c r="H275" i="54" s="1"/>
  <c r="W183" i="54"/>
  <c r="O183" i="54" s="1"/>
  <c r="H283" i="54" s="1"/>
  <c r="W191" i="54"/>
  <c r="O191" i="54" s="1"/>
  <c r="H291" i="54" s="1"/>
  <c r="W199" i="54"/>
  <c r="O199" i="54" s="1"/>
  <c r="H299" i="54" s="1"/>
  <c r="W108" i="54"/>
  <c r="O108" i="54" s="1"/>
  <c r="H208" i="54" s="1"/>
  <c r="W120" i="54"/>
  <c r="O120" i="54" s="1"/>
  <c r="H220" i="54" s="1"/>
  <c r="W124" i="54"/>
  <c r="O124" i="54" s="1"/>
  <c r="H224" i="54" s="1"/>
  <c r="W137" i="54"/>
  <c r="O137" i="54" s="1"/>
  <c r="H237" i="54" s="1"/>
  <c r="W141" i="54"/>
  <c r="O141" i="54" s="1"/>
  <c r="H241" i="54" s="1"/>
  <c r="W154" i="54"/>
  <c r="O154" i="54" s="1"/>
  <c r="H254" i="54" s="1"/>
  <c r="W158" i="54"/>
  <c r="O158" i="54" s="1"/>
  <c r="H258" i="54" s="1"/>
  <c r="W112" i="54"/>
  <c r="O112" i="54" s="1"/>
  <c r="H212" i="54" s="1"/>
  <c r="W121" i="54"/>
  <c r="O121" i="54" s="1"/>
  <c r="H221" i="54" s="1"/>
  <c r="W130" i="54"/>
  <c r="O130" i="54" s="1"/>
  <c r="H230" i="54" s="1"/>
  <c r="W133" i="54"/>
  <c r="O133" i="54" s="1"/>
  <c r="H233" i="54" s="1"/>
  <c r="W136" i="54"/>
  <c r="O136" i="54" s="1"/>
  <c r="H236" i="54" s="1"/>
  <c r="W139" i="54"/>
  <c r="O139" i="54" s="1"/>
  <c r="H239" i="54" s="1"/>
  <c r="W142" i="54"/>
  <c r="O142" i="54" s="1"/>
  <c r="H242" i="54" s="1"/>
  <c r="W145" i="54"/>
  <c r="O145" i="54" s="1"/>
  <c r="H245" i="54" s="1"/>
  <c r="W148" i="54"/>
  <c r="O148" i="54" s="1"/>
  <c r="H248" i="54" s="1"/>
  <c r="W157" i="54"/>
  <c r="O157" i="54" s="1"/>
  <c r="H257" i="54" s="1"/>
  <c r="W169" i="54"/>
  <c r="O169" i="54" s="1"/>
  <c r="H269" i="54" s="1"/>
  <c r="W173" i="54"/>
  <c r="O173" i="54" s="1"/>
  <c r="H273" i="54" s="1"/>
  <c r="W186" i="54"/>
  <c r="O186" i="54" s="1"/>
  <c r="H286" i="54" s="1"/>
  <c r="W114" i="54"/>
  <c r="O114" i="54" s="1"/>
  <c r="H214" i="54" s="1"/>
  <c r="W117" i="54"/>
  <c r="O117" i="54" s="1"/>
  <c r="H217" i="54" s="1"/>
  <c r="W123" i="54"/>
  <c r="O123" i="54" s="1"/>
  <c r="H223" i="54" s="1"/>
  <c r="W126" i="54"/>
  <c r="O126" i="54" s="1"/>
  <c r="H226" i="54" s="1"/>
  <c r="W132" i="54"/>
  <c r="O132" i="54" s="1"/>
  <c r="H232" i="54" s="1"/>
  <c r="W168" i="54"/>
  <c r="O168" i="54" s="1"/>
  <c r="H268" i="54" s="1"/>
  <c r="W172" i="54"/>
  <c r="O172" i="54" s="1"/>
  <c r="H272" i="54" s="1"/>
  <c r="W185" i="54"/>
  <c r="O185" i="54" s="1"/>
  <c r="H285" i="54" s="1"/>
  <c r="W146" i="54"/>
  <c r="O146" i="54" s="1"/>
  <c r="H246" i="54" s="1"/>
  <c r="W152" i="54"/>
  <c r="O152" i="54" s="1"/>
  <c r="H252" i="54" s="1"/>
  <c r="W155" i="54"/>
  <c r="O155" i="54" s="1"/>
  <c r="H255" i="54" s="1"/>
  <c r="W170" i="54"/>
  <c r="O170" i="54" s="1"/>
  <c r="H270" i="54" s="1"/>
  <c r="W174" i="54"/>
  <c r="O174" i="54" s="1"/>
  <c r="H274" i="54" s="1"/>
  <c r="W187" i="54"/>
  <c r="O187" i="54" s="1"/>
  <c r="H287" i="54" s="1"/>
  <c r="W200" i="54"/>
  <c r="O200" i="54" s="1"/>
  <c r="H300" i="54" s="1"/>
  <c r="W105" i="54"/>
  <c r="O105" i="54" s="1"/>
  <c r="H205" i="54" s="1"/>
  <c r="W115" i="54"/>
  <c r="O115" i="54" s="1"/>
  <c r="H215" i="54" s="1"/>
  <c r="W118" i="54"/>
  <c r="O118" i="54" s="1"/>
  <c r="H218" i="54" s="1"/>
  <c r="W129" i="54"/>
  <c r="O129" i="54" s="1"/>
  <c r="H229" i="54" s="1"/>
  <c r="W153" i="54"/>
  <c r="O153" i="54" s="1"/>
  <c r="H253" i="54" s="1"/>
  <c r="W160" i="54"/>
  <c r="O160" i="54" s="1"/>
  <c r="H260" i="54" s="1"/>
  <c r="W162" i="54"/>
  <c r="O162" i="54" s="1"/>
  <c r="H262" i="54" s="1"/>
  <c r="W181" i="54"/>
  <c r="O181" i="54" s="1"/>
  <c r="H281" i="54" s="1"/>
  <c r="W110" i="54"/>
  <c r="O110" i="54" s="1"/>
  <c r="H210" i="54" s="1"/>
  <c r="W149" i="54"/>
  <c r="O149" i="54" s="1"/>
  <c r="H249" i="54" s="1"/>
  <c r="W163" i="54"/>
  <c r="O163" i="54" s="1"/>
  <c r="H263" i="54" s="1"/>
  <c r="W161" i="54"/>
  <c r="O161" i="54" s="1"/>
  <c r="H261" i="54" s="1"/>
  <c r="W184" i="54"/>
  <c r="O184" i="54" s="1"/>
  <c r="H284" i="54" s="1"/>
  <c r="W197" i="54"/>
  <c r="O197" i="54" s="1"/>
  <c r="H297" i="54" s="1"/>
  <c r="W134" i="54"/>
  <c r="O134" i="54" s="1"/>
  <c r="H234" i="54" s="1"/>
  <c r="W177" i="54"/>
  <c r="O177" i="54" s="1"/>
  <c r="H277" i="54" s="1"/>
  <c r="W179" i="54"/>
  <c r="O179" i="54" s="1"/>
  <c r="H279" i="54" s="1"/>
  <c r="W189" i="54"/>
  <c r="O189" i="54" s="1"/>
  <c r="H289" i="54" s="1"/>
  <c r="W195" i="54"/>
  <c r="O195" i="54" s="1"/>
  <c r="H295" i="54" s="1"/>
  <c r="W198" i="54"/>
  <c r="O198" i="54" s="1"/>
  <c r="H298" i="54" s="1"/>
  <c r="W113" i="54"/>
  <c r="O113" i="54" s="1"/>
  <c r="H213" i="54" s="1"/>
  <c r="W122" i="54"/>
  <c r="O122" i="54" s="1"/>
  <c r="H222" i="54" s="1"/>
  <c r="W165" i="54"/>
  <c r="O165" i="54" s="1"/>
  <c r="H265" i="54" s="1"/>
  <c r="W147" i="54"/>
  <c r="O147" i="54" s="1"/>
  <c r="H247" i="54" s="1"/>
  <c r="W194" i="54"/>
  <c r="O194" i="54" s="1"/>
  <c r="H294" i="54" s="1"/>
  <c r="W144" i="54"/>
  <c r="O144" i="54" s="1"/>
  <c r="H244" i="54" s="1"/>
  <c r="W156" i="54"/>
  <c r="O156" i="54" s="1"/>
  <c r="H256" i="54" s="1"/>
  <c r="W171" i="54"/>
  <c r="O171" i="54" s="1"/>
  <c r="H271" i="54" s="1"/>
  <c r="W192" i="54"/>
  <c r="O192" i="54" s="1"/>
  <c r="H292" i="54" s="1"/>
  <c r="W201" i="54"/>
  <c r="O201" i="54" s="1"/>
  <c r="H301" i="54" s="1"/>
  <c r="W116" i="54"/>
  <c r="O116" i="54" s="1"/>
  <c r="H216" i="54" s="1"/>
  <c r="W125" i="54"/>
  <c r="O125" i="54" s="1"/>
  <c r="H225" i="54" s="1"/>
  <c r="W180" i="54"/>
  <c r="O180" i="54" s="1"/>
  <c r="H280" i="54" s="1"/>
  <c r="W128" i="54"/>
  <c r="O128" i="54" s="1"/>
  <c r="H228" i="54" s="1"/>
  <c r="W140" i="54"/>
  <c r="O140" i="54" s="1"/>
  <c r="H240" i="54" s="1"/>
  <c r="W176" i="54"/>
  <c r="O176" i="54" s="1"/>
  <c r="H276" i="54" s="1"/>
  <c r="W178" i="54"/>
  <c r="O178" i="54" s="1"/>
  <c r="H278" i="54" s="1"/>
  <c r="W104" i="54"/>
  <c r="O104" i="54" s="1"/>
  <c r="H204" i="54" s="1"/>
  <c r="W138" i="54"/>
  <c r="O138" i="54" s="1"/>
  <c r="H238" i="54" s="1"/>
  <c r="W150" i="54"/>
  <c r="O150" i="54" s="1"/>
  <c r="H250" i="54" s="1"/>
  <c r="W190" i="54"/>
  <c r="O190" i="54" s="1"/>
  <c r="H290" i="54" s="1"/>
  <c r="W131" i="54"/>
  <c r="O131" i="54" s="1"/>
  <c r="H231" i="54" s="1"/>
  <c r="W164" i="54"/>
  <c r="O164" i="54" s="1"/>
  <c r="H264" i="54" s="1"/>
  <c r="W166" i="54"/>
  <c r="O166" i="54" s="1"/>
  <c r="H266" i="54" s="1"/>
  <c r="W193" i="54"/>
  <c r="O193" i="54" s="1"/>
  <c r="H293" i="54" s="1"/>
  <c r="W196" i="54"/>
  <c r="O196" i="54" s="1"/>
  <c r="H296" i="54" s="1"/>
  <c r="W202" i="54"/>
  <c r="O202" i="54" s="1"/>
  <c r="H302" i="54" s="1"/>
  <c r="W106" i="54"/>
  <c r="O106" i="54" s="1"/>
  <c r="H206" i="54" s="1"/>
  <c r="W109" i="54"/>
  <c r="O109" i="54" s="1"/>
  <c r="H209" i="54" s="1"/>
  <c r="W182" i="54"/>
  <c r="O182" i="54" s="1"/>
  <c r="H282" i="54" s="1"/>
  <c r="W188" i="54"/>
  <c r="O188" i="54" s="1"/>
  <c r="H288" i="54" s="1"/>
  <c r="W203" i="54"/>
  <c r="O203" i="54" s="1"/>
  <c r="H303" i="54" s="1"/>
  <c r="W107" i="54"/>
  <c r="O107" i="54" s="1"/>
  <c r="H207" i="54" s="1"/>
  <c r="L19" i="53"/>
  <c r="X112" i="54"/>
  <c r="P112" i="54" s="1"/>
  <c r="I212" i="54" s="1"/>
  <c r="X120" i="54"/>
  <c r="P120" i="54" s="1"/>
  <c r="I220" i="54" s="1"/>
  <c r="X128" i="54"/>
  <c r="P128" i="54" s="1"/>
  <c r="I228" i="54" s="1"/>
  <c r="X136" i="54"/>
  <c r="P136" i="54" s="1"/>
  <c r="I236" i="54" s="1"/>
  <c r="X144" i="54"/>
  <c r="P144" i="54" s="1"/>
  <c r="I244" i="54" s="1"/>
  <c r="X152" i="54"/>
  <c r="P152" i="54" s="1"/>
  <c r="I252" i="54" s="1"/>
  <c r="X160" i="54"/>
  <c r="P160" i="54" s="1"/>
  <c r="I260" i="54" s="1"/>
  <c r="X168" i="54"/>
  <c r="P168" i="54" s="1"/>
  <c r="I268" i="54" s="1"/>
  <c r="X176" i="54"/>
  <c r="P176" i="54" s="1"/>
  <c r="I276" i="54" s="1"/>
  <c r="X184" i="54"/>
  <c r="P184" i="54" s="1"/>
  <c r="I284" i="54" s="1"/>
  <c r="X192" i="54"/>
  <c r="P192" i="54" s="1"/>
  <c r="I292" i="54" s="1"/>
  <c r="X200" i="54"/>
  <c r="P200" i="54" s="1"/>
  <c r="I300" i="54" s="1"/>
  <c r="X109" i="54"/>
  <c r="P109" i="54" s="1"/>
  <c r="I209" i="54" s="1"/>
  <c r="X116" i="54"/>
  <c r="P116" i="54" s="1"/>
  <c r="I216" i="54" s="1"/>
  <c r="X129" i="54"/>
  <c r="P129" i="54" s="1"/>
  <c r="I229" i="54" s="1"/>
  <c r="X133" i="54"/>
  <c r="P133" i="54" s="1"/>
  <c r="I233" i="54" s="1"/>
  <c r="X146" i="54"/>
  <c r="P146" i="54" s="1"/>
  <c r="I246" i="54" s="1"/>
  <c r="X150" i="54"/>
  <c r="P150" i="54" s="1"/>
  <c r="I250" i="54" s="1"/>
  <c r="X115" i="54"/>
  <c r="P115" i="54" s="1"/>
  <c r="I215" i="54" s="1"/>
  <c r="X118" i="54"/>
  <c r="P118" i="54" s="1"/>
  <c r="I218" i="54" s="1"/>
  <c r="X124" i="54"/>
  <c r="P124" i="54" s="1"/>
  <c r="I224" i="54" s="1"/>
  <c r="X127" i="54"/>
  <c r="P127" i="54" s="1"/>
  <c r="I227" i="54" s="1"/>
  <c r="X161" i="54"/>
  <c r="P161" i="54" s="1"/>
  <c r="I261" i="54" s="1"/>
  <c r="X165" i="54"/>
  <c r="P165" i="54" s="1"/>
  <c r="I265" i="54" s="1"/>
  <c r="X178" i="54"/>
  <c r="P178" i="54" s="1"/>
  <c r="I278" i="54" s="1"/>
  <c r="X182" i="54"/>
  <c r="P182" i="54" s="1"/>
  <c r="I282" i="54" s="1"/>
  <c r="X111" i="54"/>
  <c r="P111" i="54" s="1"/>
  <c r="I211" i="54" s="1"/>
  <c r="X164" i="54"/>
  <c r="P164" i="54" s="1"/>
  <c r="I264" i="54" s="1"/>
  <c r="X177" i="54"/>
  <c r="P177" i="54" s="1"/>
  <c r="I277" i="54" s="1"/>
  <c r="X181" i="54"/>
  <c r="P181" i="54" s="1"/>
  <c r="I281" i="54" s="1"/>
  <c r="X113" i="54"/>
  <c r="P113" i="54" s="1"/>
  <c r="I213" i="54" s="1"/>
  <c r="X122" i="54"/>
  <c r="P122" i="54" s="1"/>
  <c r="I222" i="54" s="1"/>
  <c r="X125" i="54"/>
  <c r="P125" i="54" s="1"/>
  <c r="I225" i="54" s="1"/>
  <c r="X131" i="54"/>
  <c r="P131" i="54" s="1"/>
  <c r="I231" i="54" s="1"/>
  <c r="X134" i="54"/>
  <c r="P134" i="54" s="1"/>
  <c r="I234" i="54" s="1"/>
  <c r="X137" i="54"/>
  <c r="P137" i="54" s="1"/>
  <c r="I237" i="54" s="1"/>
  <c r="X140" i="54"/>
  <c r="P140" i="54" s="1"/>
  <c r="I240" i="54" s="1"/>
  <c r="X143" i="54"/>
  <c r="P143" i="54" s="1"/>
  <c r="I243" i="54" s="1"/>
  <c r="X149" i="54"/>
  <c r="P149" i="54" s="1"/>
  <c r="I249" i="54" s="1"/>
  <c r="X158" i="54"/>
  <c r="P158" i="54" s="1"/>
  <c r="I258" i="54" s="1"/>
  <c r="X162" i="54"/>
  <c r="P162" i="54" s="1"/>
  <c r="I262" i="54" s="1"/>
  <c r="X166" i="54"/>
  <c r="P166" i="54" s="1"/>
  <c r="I266" i="54" s="1"/>
  <c r="X179" i="54"/>
  <c r="P179" i="54" s="1"/>
  <c r="I279" i="54" s="1"/>
  <c r="X183" i="54"/>
  <c r="P183" i="54" s="1"/>
  <c r="I283" i="54" s="1"/>
  <c r="X196" i="54"/>
  <c r="P196" i="54" s="1"/>
  <c r="I296" i="54" s="1"/>
  <c r="X121" i="54"/>
  <c r="P121" i="54" s="1"/>
  <c r="I221" i="54" s="1"/>
  <c r="X141" i="54"/>
  <c r="P141" i="54" s="1"/>
  <c r="I241" i="54" s="1"/>
  <c r="X148" i="54"/>
  <c r="P148" i="54" s="1"/>
  <c r="I248" i="54" s="1"/>
  <c r="X155" i="54"/>
  <c r="P155" i="54" s="1"/>
  <c r="I255" i="54" s="1"/>
  <c r="X185" i="54"/>
  <c r="P185" i="54" s="1"/>
  <c r="I285" i="54" s="1"/>
  <c r="X187" i="54"/>
  <c r="P187" i="54" s="1"/>
  <c r="I287" i="54" s="1"/>
  <c r="X193" i="54"/>
  <c r="P193" i="54" s="1"/>
  <c r="I293" i="54" s="1"/>
  <c r="X202" i="54"/>
  <c r="P202" i="54" s="1"/>
  <c r="I302" i="54" s="1"/>
  <c r="X106" i="54"/>
  <c r="P106" i="54" s="1"/>
  <c r="I206" i="54" s="1"/>
  <c r="X119" i="54"/>
  <c r="P119" i="54" s="1"/>
  <c r="I219" i="54" s="1"/>
  <c r="X156" i="54"/>
  <c r="P156" i="54" s="1"/>
  <c r="I256" i="54" s="1"/>
  <c r="X169" i="54"/>
  <c r="P169" i="54" s="1"/>
  <c r="I269" i="54" s="1"/>
  <c r="X191" i="54"/>
  <c r="P191" i="54" s="1"/>
  <c r="I291" i="54" s="1"/>
  <c r="X153" i="54"/>
  <c r="P153" i="54" s="1"/>
  <c r="I253" i="54" s="1"/>
  <c r="X171" i="54"/>
  <c r="P171" i="54" s="1"/>
  <c r="I271" i="54" s="1"/>
  <c r="X135" i="54"/>
  <c r="P135" i="54" s="1"/>
  <c r="I235" i="54" s="1"/>
  <c r="X186" i="54"/>
  <c r="P186" i="54" s="1"/>
  <c r="I286" i="54" s="1"/>
  <c r="X132" i="54"/>
  <c r="P132" i="54" s="1"/>
  <c r="I232" i="54" s="1"/>
  <c r="X139" i="54"/>
  <c r="P139" i="54" s="1"/>
  <c r="I239" i="54" s="1"/>
  <c r="X151" i="54"/>
  <c r="P151" i="54" s="1"/>
  <c r="I251" i="54" s="1"/>
  <c r="X173" i="54"/>
  <c r="P173" i="54" s="1"/>
  <c r="I273" i="54" s="1"/>
  <c r="X175" i="54"/>
  <c r="P175" i="54" s="1"/>
  <c r="I275" i="54" s="1"/>
  <c r="X189" i="54"/>
  <c r="P189" i="54" s="1"/>
  <c r="I289" i="54" s="1"/>
  <c r="X195" i="54"/>
  <c r="P195" i="54" s="1"/>
  <c r="I295" i="54" s="1"/>
  <c r="X198" i="54"/>
  <c r="P198" i="54" s="1"/>
  <c r="I298" i="54" s="1"/>
  <c r="X105" i="54"/>
  <c r="P105" i="54" s="1"/>
  <c r="I205" i="54" s="1"/>
  <c r="X108" i="54"/>
  <c r="P108" i="54" s="1"/>
  <c r="I208" i="54" s="1"/>
  <c r="X167" i="54"/>
  <c r="P167" i="54" s="1"/>
  <c r="I267" i="54" s="1"/>
  <c r="X201" i="54"/>
  <c r="P201" i="54" s="1"/>
  <c r="I301" i="54" s="1"/>
  <c r="X110" i="54"/>
  <c r="P110" i="54" s="1"/>
  <c r="I210" i="54" s="1"/>
  <c r="X142" i="54"/>
  <c r="P142" i="54" s="1"/>
  <c r="I242" i="54" s="1"/>
  <c r="X154" i="54"/>
  <c r="P154" i="54" s="1"/>
  <c r="I254" i="54" s="1"/>
  <c r="X163" i="54"/>
  <c r="P163" i="54" s="1"/>
  <c r="I263" i="54" s="1"/>
  <c r="X104" i="54"/>
  <c r="P104" i="54" s="1"/>
  <c r="I204" i="54" s="1"/>
  <c r="X114" i="54"/>
  <c r="P114" i="54" s="1"/>
  <c r="I214" i="54" s="1"/>
  <c r="X117" i="54"/>
  <c r="P117" i="54" s="1"/>
  <c r="I217" i="54" s="1"/>
  <c r="X123" i="54"/>
  <c r="P123" i="54" s="1"/>
  <c r="I223" i="54" s="1"/>
  <c r="X147" i="54"/>
  <c r="P147" i="54" s="1"/>
  <c r="I247" i="54" s="1"/>
  <c r="X159" i="54"/>
  <c r="P159" i="54" s="1"/>
  <c r="I259" i="54" s="1"/>
  <c r="X180" i="54"/>
  <c r="P180" i="54" s="1"/>
  <c r="I280" i="54" s="1"/>
  <c r="X188" i="54"/>
  <c r="P188" i="54" s="1"/>
  <c r="I288" i="54" s="1"/>
  <c r="X194" i="54"/>
  <c r="P194" i="54" s="1"/>
  <c r="I294" i="54" s="1"/>
  <c r="X197" i="54"/>
  <c r="P197" i="54" s="1"/>
  <c r="I297" i="54" s="1"/>
  <c r="X203" i="54"/>
  <c r="P203" i="54" s="1"/>
  <c r="I303" i="54" s="1"/>
  <c r="X107" i="54"/>
  <c r="P107" i="54" s="1"/>
  <c r="I207" i="54" s="1"/>
  <c r="X126" i="54"/>
  <c r="P126" i="54" s="1"/>
  <c r="I226" i="54" s="1"/>
  <c r="X145" i="54"/>
  <c r="P145" i="54" s="1"/>
  <c r="I245" i="54" s="1"/>
  <c r="X157" i="54"/>
  <c r="P157" i="54" s="1"/>
  <c r="I257" i="54" s="1"/>
  <c r="X172" i="54"/>
  <c r="P172" i="54" s="1"/>
  <c r="I272" i="54" s="1"/>
  <c r="X174" i="54"/>
  <c r="P174" i="54" s="1"/>
  <c r="I274" i="54" s="1"/>
  <c r="X138" i="54"/>
  <c r="P138" i="54" s="1"/>
  <c r="I238" i="54" s="1"/>
  <c r="X170" i="54"/>
  <c r="P170" i="54" s="1"/>
  <c r="I270" i="54" s="1"/>
  <c r="X190" i="54"/>
  <c r="P190" i="54" s="1"/>
  <c r="I290" i="54" s="1"/>
  <c r="X199" i="54"/>
  <c r="P199" i="54" s="1"/>
  <c r="I299" i="54" s="1"/>
  <c r="X130" i="54"/>
  <c r="P130" i="54" s="1"/>
  <c r="I230" i="54" s="1"/>
  <c r="L20" i="53"/>
  <c r="V110" i="54"/>
  <c r="N110" i="54" s="1"/>
  <c r="G210" i="54" s="1"/>
  <c r="V118" i="54"/>
  <c r="N118" i="54" s="1"/>
  <c r="G218" i="54" s="1"/>
  <c r="V126" i="54"/>
  <c r="N126" i="54" s="1"/>
  <c r="G226" i="54" s="1"/>
  <c r="V134" i="54"/>
  <c r="N134" i="54" s="1"/>
  <c r="G234" i="54" s="1"/>
  <c r="V142" i="54"/>
  <c r="N142" i="54" s="1"/>
  <c r="G242" i="54" s="1"/>
  <c r="V150" i="54"/>
  <c r="N150" i="54" s="1"/>
  <c r="G250" i="54" s="1"/>
  <c r="V158" i="54"/>
  <c r="N158" i="54" s="1"/>
  <c r="G258" i="54" s="1"/>
  <c r="V166" i="54"/>
  <c r="N166" i="54" s="1"/>
  <c r="G266" i="54" s="1"/>
  <c r="V174" i="54"/>
  <c r="N174" i="54" s="1"/>
  <c r="G274" i="54" s="1"/>
  <c r="V182" i="54"/>
  <c r="N182" i="54" s="1"/>
  <c r="G282" i="54" s="1"/>
  <c r="V190" i="54"/>
  <c r="N190" i="54" s="1"/>
  <c r="G290" i="54" s="1"/>
  <c r="V198" i="54"/>
  <c r="N198" i="54" s="1"/>
  <c r="G298" i="54" s="1"/>
  <c r="V107" i="54"/>
  <c r="N107" i="54" s="1"/>
  <c r="G207" i="54" s="1"/>
  <c r="V111" i="54"/>
  <c r="N111" i="54" s="1"/>
  <c r="G211" i="54" s="1"/>
  <c r="V115" i="54"/>
  <c r="N115" i="54" s="1"/>
  <c r="G215" i="54" s="1"/>
  <c r="V128" i="54"/>
  <c r="N128" i="54" s="1"/>
  <c r="G228" i="54" s="1"/>
  <c r="V132" i="54"/>
  <c r="N132" i="54" s="1"/>
  <c r="G232" i="54" s="1"/>
  <c r="V145" i="54"/>
  <c r="N145" i="54" s="1"/>
  <c r="G245" i="54" s="1"/>
  <c r="V149" i="54"/>
  <c r="N149" i="54" s="1"/>
  <c r="G249" i="54" s="1"/>
  <c r="V151" i="54"/>
  <c r="N151" i="54" s="1"/>
  <c r="G251" i="54" s="1"/>
  <c r="V154" i="54"/>
  <c r="N154" i="54" s="1"/>
  <c r="G254" i="54" s="1"/>
  <c r="V160" i="54"/>
  <c r="N160" i="54" s="1"/>
  <c r="G260" i="54" s="1"/>
  <c r="V164" i="54"/>
  <c r="N164" i="54" s="1"/>
  <c r="G264" i="54" s="1"/>
  <c r="V177" i="54"/>
  <c r="N177" i="54" s="1"/>
  <c r="G277" i="54" s="1"/>
  <c r="V181" i="54"/>
  <c r="N181" i="54" s="1"/>
  <c r="G281" i="54" s="1"/>
  <c r="V120" i="54"/>
  <c r="N120" i="54" s="1"/>
  <c r="G220" i="54" s="1"/>
  <c r="V129" i="54"/>
  <c r="N129" i="54" s="1"/>
  <c r="G229" i="54" s="1"/>
  <c r="V135" i="54"/>
  <c r="N135" i="54" s="1"/>
  <c r="G235" i="54" s="1"/>
  <c r="V138" i="54"/>
  <c r="N138" i="54" s="1"/>
  <c r="G238" i="54" s="1"/>
  <c r="V141" i="54"/>
  <c r="N141" i="54" s="1"/>
  <c r="G241" i="54" s="1"/>
  <c r="V144" i="54"/>
  <c r="N144" i="54" s="1"/>
  <c r="G244" i="54" s="1"/>
  <c r="V147" i="54"/>
  <c r="N147" i="54" s="1"/>
  <c r="G247" i="54" s="1"/>
  <c r="V153" i="54"/>
  <c r="N153" i="54" s="1"/>
  <c r="G253" i="54" s="1"/>
  <c r="V156" i="54"/>
  <c r="N156" i="54" s="1"/>
  <c r="G256" i="54" s="1"/>
  <c r="V163" i="54"/>
  <c r="N163" i="54" s="1"/>
  <c r="G263" i="54" s="1"/>
  <c r="V176" i="54"/>
  <c r="N176" i="54" s="1"/>
  <c r="G276" i="54" s="1"/>
  <c r="V180" i="54"/>
  <c r="N180" i="54" s="1"/>
  <c r="G280" i="54" s="1"/>
  <c r="V161" i="54"/>
  <c r="N161" i="54" s="1"/>
  <c r="G261" i="54" s="1"/>
  <c r="V165" i="54"/>
  <c r="N165" i="54" s="1"/>
  <c r="G265" i="54" s="1"/>
  <c r="V178" i="54"/>
  <c r="N178" i="54" s="1"/>
  <c r="G278" i="54" s="1"/>
  <c r="V191" i="54"/>
  <c r="N191" i="54" s="1"/>
  <c r="G291" i="54" s="1"/>
  <c r="V195" i="54"/>
  <c r="N195" i="54" s="1"/>
  <c r="G295" i="54" s="1"/>
  <c r="V109" i="54"/>
  <c r="N109" i="54" s="1"/>
  <c r="G209" i="54" s="1"/>
  <c r="V104" i="54"/>
  <c r="N104" i="54" s="1"/>
  <c r="G204" i="54" s="1"/>
  <c r="V112" i="54"/>
  <c r="N112" i="54" s="1"/>
  <c r="G212" i="54" s="1"/>
  <c r="V121" i="54"/>
  <c r="N121" i="54" s="1"/>
  <c r="G221" i="54" s="1"/>
  <c r="V124" i="54"/>
  <c r="N124" i="54" s="1"/>
  <c r="G224" i="54" s="1"/>
  <c r="V179" i="54"/>
  <c r="N179" i="54" s="1"/>
  <c r="G279" i="54" s="1"/>
  <c r="V183" i="54"/>
  <c r="N183" i="54" s="1"/>
  <c r="G283" i="54" s="1"/>
  <c r="V189" i="54"/>
  <c r="N189" i="54" s="1"/>
  <c r="G289" i="54" s="1"/>
  <c r="V188" i="54"/>
  <c r="N188" i="54" s="1"/>
  <c r="G288" i="54" s="1"/>
  <c r="V194" i="54"/>
  <c r="N194" i="54" s="1"/>
  <c r="G294" i="54" s="1"/>
  <c r="V203" i="54"/>
  <c r="N203" i="54" s="1"/>
  <c r="G303" i="54" s="1"/>
  <c r="V114" i="54"/>
  <c r="N114" i="54" s="1"/>
  <c r="G214" i="54" s="1"/>
  <c r="V140" i="54"/>
  <c r="N140" i="54" s="1"/>
  <c r="G240" i="54" s="1"/>
  <c r="V127" i="54"/>
  <c r="N127" i="54" s="1"/>
  <c r="G227" i="54" s="1"/>
  <c r="V139" i="54"/>
  <c r="N139" i="54" s="1"/>
  <c r="G239" i="54" s="1"/>
  <c r="V146" i="54"/>
  <c r="N146" i="54" s="1"/>
  <c r="G246" i="54" s="1"/>
  <c r="V171" i="54"/>
  <c r="N171" i="54" s="1"/>
  <c r="G271" i="54" s="1"/>
  <c r="V173" i="54"/>
  <c r="N173" i="54" s="1"/>
  <c r="G273" i="54" s="1"/>
  <c r="V175" i="54"/>
  <c r="N175" i="54" s="1"/>
  <c r="G275" i="54" s="1"/>
  <c r="V192" i="54"/>
  <c r="N192" i="54" s="1"/>
  <c r="G292" i="54" s="1"/>
  <c r="V201" i="54"/>
  <c r="N201" i="54" s="1"/>
  <c r="G301" i="54" s="1"/>
  <c r="V105" i="54"/>
  <c r="N105" i="54" s="1"/>
  <c r="G205" i="54" s="1"/>
  <c r="V108" i="54"/>
  <c r="N108" i="54" s="1"/>
  <c r="G208" i="54" s="1"/>
  <c r="V130" i="54"/>
  <c r="N130" i="54" s="1"/>
  <c r="G230" i="54" s="1"/>
  <c r="V137" i="54"/>
  <c r="N137" i="54" s="1"/>
  <c r="G237" i="54" s="1"/>
  <c r="V184" i="54"/>
  <c r="N184" i="54" s="1"/>
  <c r="G284" i="54" s="1"/>
  <c r="V123" i="54"/>
  <c r="N123" i="54" s="1"/>
  <c r="G223" i="54" s="1"/>
  <c r="V200" i="54"/>
  <c r="N200" i="54" s="1"/>
  <c r="G300" i="54" s="1"/>
  <c r="V113" i="54"/>
  <c r="N113" i="54" s="1"/>
  <c r="G213" i="54" s="1"/>
  <c r="V116" i="54"/>
  <c r="N116" i="54" s="1"/>
  <c r="G216" i="54" s="1"/>
  <c r="V119" i="54"/>
  <c r="N119" i="54" s="1"/>
  <c r="G219" i="54" s="1"/>
  <c r="V122" i="54"/>
  <c r="N122" i="54" s="1"/>
  <c r="G222" i="54" s="1"/>
  <c r="V125" i="54"/>
  <c r="N125" i="54" s="1"/>
  <c r="G225" i="54" s="1"/>
  <c r="V167" i="54"/>
  <c r="N167" i="54" s="1"/>
  <c r="G267" i="54" s="1"/>
  <c r="V169" i="54"/>
  <c r="N169" i="54" s="1"/>
  <c r="G269" i="54" s="1"/>
  <c r="V186" i="54"/>
  <c r="N186" i="54" s="1"/>
  <c r="G286" i="54" s="1"/>
  <c r="V197" i="54"/>
  <c r="N197" i="54" s="1"/>
  <c r="G297" i="54" s="1"/>
  <c r="V133" i="54"/>
  <c r="N133" i="54" s="1"/>
  <c r="G233" i="54" s="1"/>
  <c r="V152" i="54"/>
  <c r="N152" i="54" s="1"/>
  <c r="G252" i="54" s="1"/>
  <c r="V157" i="54"/>
  <c r="N157" i="54" s="1"/>
  <c r="G257" i="54" s="1"/>
  <c r="V172" i="54"/>
  <c r="N172" i="54" s="1"/>
  <c r="G272" i="54" s="1"/>
  <c r="V131" i="54"/>
  <c r="N131" i="54" s="1"/>
  <c r="G231" i="54" s="1"/>
  <c r="V168" i="54"/>
  <c r="N168" i="54" s="1"/>
  <c r="G268" i="54" s="1"/>
  <c r="V170" i="54"/>
  <c r="N170" i="54" s="1"/>
  <c r="G270" i="54" s="1"/>
  <c r="V193" i="54"/>
  <c r="N193" i="54" s="1"/>
  <c r="G293" i="54" s="1"/>
  <c r="V196" i="54"/>
  <c r="N196" i="54" s="1"/>
  <c r="G296" i="54" s="1"/>
  <c r="V199" i="54"/>
  <c r="N199" i="54" s="1"/>
  <c r="G299" i="54" s="1"/>
  <c r="V202" i="54"/>
  <c r="N202" i="54" s="1"/>
  <c r="G302" i="54" s="1"/>
  <c r="V106" i="54"/>
  <c r="N106" i="54" s="1"/>
  <c r="G206" i="54" s="1"/>
  <c r="V136" i="54"/>
  <c r="N136" i="54" s="1"/>
  <c r="G236" i="54" s="1"/>
  <c r="V143" i="54"/>
  <c r="N143" i="54" s="1"/>
  <c r="G243" i="54" s="1"/>
  <c r="V148" i="54"/>
  <c r="N148" i="54" s="1"/>
  <c r="G248" i="54" s="1"/>
  <c r="V155" i="54"/>
  <c r="N155" i="54" s="1"/>
  <c r="G255" i="54" s="1"/>
  <c r="V162" i="54"/>
  <c r="N162" i="54" s="1"/>
  <c r="G262" i="54" s="1"/>
  <c r="V185" i="54"/>
  <c r="N185" i="54" s="1"/>
  <c r="G285" i="54" s="1"/>
  <c r="V187" i="54"/>
  <c r="N187" i="54" s="1"/>
  <c r="G287" i="54" s="1"/>
  <c r="V117" i="54"/>
  <c r="N117" i="54" s="1"/>
  <c r="G217" i="54" s="1"/>
  <c r="V159" i="54"/>
  <c r="N159" i="54" s="1"/>
  <c r="G259" i="54" s="1"/>
  <c r="L18" i="53"/>
  <c r="Z114" i="54"/>
  <c r="R114" i="54" s="1"/>
  <c r="K214" i="54" s="1"/>
  <c r="Z122" i="54"/>
  <c r="R122" i="54" s="1"/>
  <c r="K222" i="54" s="1"/>
  <c r="Z130" i="54"/>
  <c r="R130" i="54" s="1"/>
  <c r="K230" i="54" s="1"/>
  <c r="Z138" i="54"/>
  <c r="R138" i="54" s="1"/>
  <c r="K238" i="54" s="1"/>
  <c r="Z146" i="54"/>
  <c r="R146" i="54" s="1"/>
  <c r="K246" i="54" s="1"/>
  <c r="Z154" i="54"/>
  <c r="R154" i="54" s="1"/>
  <c r="K254" i="54" s="1"/>
  <c r="Z162" i="54"/>
  <c r="R162" i="54" s="1"/>
  <c r="K262" i="54" s="1"/>
  <c r="Z170" i="54"/>
  <c r="R170" i="54" s="1"/>
  <c r="K270" i="54" s="1"/>
  <c r="Z178" i="54"/>
  <c r="R178" i="54" s="1"/>
  <c r="K278" i="54" s="1"/>
  <c r="Z186" i="54"/>
  <c r="R186" i="54" s="1"/>
  <c r="K286" i="54" s="1"/>
  <c r="Z194" i="54"/>
  <c r="R194" i="54" s="1"/>
  <c r="K294" i="54" s="1"/>
  <c r="Z202" i="54"/>
  <c r="R202" i="54" s="1"/>
  <c r="K302" i="54" s="1"/>
  <c r="Z117" i="54"/>
  <c r="R117" i="54" s="1"/>
  <c r="K217" i="54" s="1"/>
  <c r="Z121" i="54"/>
  <c r="R121" i="54" s="1"/>
  <c r="K221" i="54" s="1"/>
  <c r="Z134" i="54"/>
  <c r="R134" i="54" s="1"/>
  <c r="K234" i="54" s="1"/>
  <c r="Z147" i="54"/>
  <c r="R147" i="54" s="1"/>
  <c r="K247" i="54" s="1"/>
  <c r="Z151" i="54"/>
  <c r="R151" i="54" s="1"/>
  <c r="K251" i="54" s="1"/>
  <c r="Z131" i="54"/>
  <c r="R131" i="54" s="1"/>
  <c r="K231" i="54" s="1"/>
  <c r="Z140" i="54"/>
  <c r="R140" i="54" s="1"/>
  <c r="K240" i="54" s="1"/>
  <c r="Z143" i="54"/>
  <c r="R143" i="54" s="1"/>
  <c r="K243" i="54" s="1"/>
  <c r="Z149" i="54"/>
  <c r="R149" i="54" s="1"/>
  <c r="K249" i="54" s="1"/>
  <c r="Z152" i="54"/>
  <c r="R152" i="54" s="1"/>
  <c r="K252" i="54" s="1"/>
  <c r="Z155" i="54"/>
  <c r="R155" i="54" s="1"/>
  <c r="K255" i="54" s="1"/>
  <c r="Z158" i="54"/>
  <c r="R158" i="54" s="1"/>
  <c r="K258" i="54" s="1"/>
  <c r="Z166" i="54"/>
  <c r="R166" i="54" s="1"/>
  <c r="K266" i="54" s="1"/>
  <c r="Z179" i="54"/>
  <c r="R179" i="54" s="1"/>
  <c r="K279" i="54" s="1"/>
  <c r="Z183" i="54"/>
  <c r="R183" i="54" s="1"/>
  <c r="K283" i="54" s="1"/>
  <c r="Z115" i="54"/>
  <c r="R115" i="54" s="1"/>
  <c r="K215" i="54" s="1"/>
  <c r="Z118" i="54"/>
  <c r="R118" i="54" s="1"/>
  <c r="K218" i="54" s="1"/>
  <c r="Z124" i="54"/>
  <c r="R124" i="54" s="1"/>
  <c r="K224" i="54" s="1"/>
  <c r="Z127" i="54"/>
  <c r="R127" i="54" s="1"/>
  <c r="K227" i="54" s="1"/>
  <c r="Z133" i="54"/>
  <c r="R133" i="54" s="1"/>
  <c r="K233" i="54" s="1"/>
  <c r="Z136" i="54"/>
  <c r="R136" i="54" s="1"/>
  <c r="K236" i="54" s="1"/>
  <c r="Z142" i="54"/>
  <c r="R142" i="54" s="1"/>
  <c r="K242" i="54" s="1"/>
  <c r="Z145" i="54"/>
  <c r="R145" i="54" s="1"/>
  <c r="K245" i="54" s="1"/>
  <c r="Z165" i="54"/>
  <c r="R165" i="54" s="1"/>
  <c r="K265" i="54" s="1"/>
  <c r="Z169" i="54"/>
  <c r="R169" i="54" s="1"/>
  <c r="K269" i="54" s="1"/>
  <c r="Z182" i="54"/>
  <c r="R182" i="54" s="1"/>
  <c r="K282" i="54" s="1"/>
  <c r="Z156" i="54"/>
  <c r="R156" i="54" s="1"/>
  <c r="K256" i="54" s="1"/>
  <c r="Z163" i="54"/>
  <c r="R163" i="54" s="1"/>
  <c r="K263" i="54" s="1"/>
  <c r="Z167" i="54"/>
  <c r="R167" i="54" s="1"/>
  <c r="K267" i="54" s="1"/>
  <c r="Z180" i="54"/>
  <c r="R180" i="54" s="1"/>
  <c r="K280" i="54" s="1"/>
  <c r="Z184" i="54"/>
  <c r="R184" i="54" s="1"/>
  <c r="K284" i="54" s="1"/>
  <c r="Z197" i="54"/>
  <c r="R197" i="54" s="1"/>
  <c r="K297" i="54" s="1"/>
  <c r="Z201" i="54"/>
  <c r="R201" i="54" s="1"/>
  <c r="K301" i="54" s="1"/>
  <c r="Z110" i="54"/>
  <c r="R110" i="54" s="1"/>
  <c r="K210" i="54" s="1"/>
  <c r="Z113" i="54"/>
  <c r="R113" i="54" s="1"/>
  <c r="K213" i="54" s="1"/>
  <c r="Z116" i="54"/>
  <c r="R116" i="54" s="1"/>
  <c r="K216" i="54" s="1"/>
  <c r="Z119" i="54"/>
  <c r="R119" i="54" s="1"/>
  <c r="K219" i="54" s="1"/>
  <c r="Z112" i="54"/>
  <c r="R112" i="54" s="1"/>
  <c r="K212" i="54" s="1"/>
  <c r="Z126" i="54"/>
  <c r="R126" i="54" s="1"/>
  <c r="K226" i="54" s="1"/>
  <c r="Z150" i="54"/>
  <c r="R150" i="54" s="1"/>
  <c r="K250" i="54" s="1"/>
  <c r="Z168" i="54"/>
  <c r="R168" i="54" s="1"/>
  <c r="K268" i="54" s="1"/>
  <c r="Z172" i="54"/>
  <c r="R172" i="54" s="1"/>
  <c r="K272" i="54" s="1"/>
  <c r="Z175" i="54"/>
  <c r="R175" i="54" s="1"/>
  <c r="K275" i="54" s="1"/>
  <c r="Z171" i="54"/>
  <c r="R171" i="54" s="1"/>
  <c r="K271" i="54" s="1"/>
  <c r="Z105" i="54"/>
  <c r="R105" i="54" s="1"/>
  <c r="K205" i="54" s="1"/>
  <c r="Z129" i="54"/>
  <c r="R129" i="54" s="1"/>
  <c r="K229" i="54" s="1"/>
  <c r="Z148" i="54"/>
  <c r="R148" i="54" s="1"/>
  <c r="K248" i="54" s="1"/>
  <c r="Z160" i="54"/>
  <c r="R160" i="54" s="1"/>
  <c r="K260" i="54" s="1"/>
  <c r="Z164" i="54"/>
  <c r="R164" i="54" s="1"/>
  <c r="K264" i="54" s="1"/>
  <c r="Z185" i="54"/>
  <c r="R185" i="54" s="1"/>
  <c r="K285" i="54" s="1"/>
  <c r="Z187" i="54"/>
  <c r="R187" i="54" s="1"/>
  <c r="K287" i="54" s="1"/>
  <c r="Z190" i="54"/>
  <c r="R190" i="54" s="1"/>
  <c r="K290" i="54" s="1"/>
  <c r="Z193" i="54"/>
  <c r="R193" i="54" s="1"/>
  <c r="K293" i="54" s="1"/>
  <c r="Z196" i="54"/>
  <c r="R196" i="54" s="1"/>
  <c r="K296" i="54" s="1"/>
  <c r="Z199" i="54"/>
  <c r="R199" i="54" s="1"/>
  <c r="K299" i="54" s="1"/>
  <c r="Z106" i="54"/>
  <c r="R106" i="54" s="1"/>
  <c r="K206" i="54" s="1"/>
  <c r="Z109" i="54"/>
  <c r="R109" i="54" s="1"/>
  <c r="K209" i="54" s="1"/>
  <c r="Z108" i="54"/>
  <c r="R108" i="54" s="1"/>
  <c r="K208" i="54" s="1"/>
  <c r="Z141" i="54"/>
  <c r="R141" i="54" s="1"/>
  <c r="K241" i="54" s="1"/>
  <c r="Z153" i="54"/>
  <c r="R153" i="54" s="1"/>
  <c r="K253" i="54" s="1"/>
  <c r="Z177" i="54"/>
  <c r="R177" i="54" s="1"/>
  <c r="K277" i="54" s="1"/>
  <c r="Z181" i="54"/>
  <c r="R181" i="54" s="1"/>
  <c r="K281" i="54" s="1"/>
  <c r="Z104" i="54"/>
  <c r="R104" i="54" s="1"/>
  <c r="K204" i="54" s="1"/>
  <c r="Z139" i="54"/>
  <c r="R139" i="54" s="1"/>
  <c r="K239" i="54" s="1"/>
  <c r="Z173" i="54"/>
  <c r="R173" i="54" s="1"/>
  <c r="K273" i="54" s="1"/>
  <c r="Z192" i="54"/>
  <c r="R192" i="54" s="1"/>
  <c r="K292" i="54" s="1"/>
  <c r="Z132" i="54"/>
  <c r="R132" i="54" s="1"/>
  <c r="K232" i="54" s="1"/>
  <c r="Z189" i="54"/>
  <c r="R189" i="54" s="1"/>
  <c r="K289" i="54" s="1"/>
  <c r="Z195" i="54"/>
  <c r="R195" i="54" s="1"/>
  <c r="K295" i="54" s="1"/>
  <c r="Z161" i="54"/>
  <c r="R161" i="54" s="1"/>
  <c r="K261" i="54" s="1"/>
  <c r="Z111" i="54"/>
  <c r="R111" i="54" s="1"/>
  <c r="K211" i="54" s="1"/>
  <c r="Z120" i="54"/>
  <c r="R120" i="54" s="1"/>
  <c r="K220" i="54" s="1"/>
  <c r="Z128" i="54"/>
  <c r="R128" i="54" s="1"/>
  <c r="K228" i="54" s="1"/>
  <c r="Z135" i="54"/>
  <c r="R135" i="54" s="1"/>
  <c r="K235" i="54" s="1"/>
  <c r="Z159" i="54"/>
  <c r="R159" i="54" s="1"/>
  <c r="K259" i="54" s="1"/>
  <c r="Z188" i="54"/>
  <c r="R188" i="54" s="1"/>
  <c r="K288" i="54" s="1"/>
  <c r="Z191" i="54"/>
  <c r="R191" i="54" s="1"/>
  <c r="K291" i="54" s="1"/>
  <c r="Z200" i="54"/>
  <c r="R200" i="54" s="1"/>
  <c r="K300" i="54" s="1"/>
  <c r="Z123" i="54"/>
  <c r="R123" i="54" s="1"/>
  <c r="K223" i="54" s="1"/>
  <c r="Z157" i="54"/>
  <c r="R157" i="54" s="1"/>
  <c r="K257" i="54" s="1"/>
  <c r="Z174" i="54"/>
  <c r="R174" i="54" s="1"/>
  <c r="K274" i="54" s="1"/>
  <c r="Z176" i="54"/>
  <c r="R176" i="54" s="1"/>
  <c r="K276" i="54" s="1"/>
  <c r="Z203" i="54"/>
  <c r="R203" i="54" s="1"/>
  <c r="K303" i="54" s="1"/>
  <c r="Z107" i="54"/>
  <c r="R107" i="54" s="1"/>
  <c r="K207" i="54" s="1"/>
  <c r="Z125" i="54"/>
  <c r="R125" i="54" s="1"/>
  <c r="K225" i="54" s="1"/>
  <c r="Z137" i="54"/>
  <c r="R137" i="54" s="1"/>
  <c r="K237" i="54" s="1"/>
  <c r="Z144" i="54"/>
  <c r="R144" i="54" s="1"/>
  <c r="K244" i="54" s="1"/>
  <c r="Z198" i="54"/>
  <c r="R198" i="54" s="1"/>
  <c r="K298" i="54" s="1"/>
  <c r="L22" i="53"/>
  <c r="U117" i="54"/>
  <c r="M117" i="54" s="1"/>
  <c r="F217" i="54" s="1"/>
  <c r="U125" i="54"/>
  <c r="M125" i="54" s="1"/>
  <c r="F225" i="54" s="1"/>
  <c r="U133" i="54"/>
  <c r="M133" i="54" s="1"/>
  <c r="F233" i="54" s="1"/>
  <c r="U141" i="54"/>
  <c r="M141" i="54" s="1"/>
  <c r="F241" i="54" s="1"/>
  <c r="U149" i="54"/>
  <c r="M149" i="54" s="1"/>
  <c r="F249" i="54" s="1"/>
  <c r="U157" i="54"/>
  <c r="M157" i="54" s="1"/>
  <c r="F257" i="54" s="1"/>
  <c r="U165" i="54"/>
  <c r="M165" i="54" s="1"/>
  <c r="F265" i="54" s="1"/>
  <c r="U173" i="54"/>
  <c r="M173" i="54" s="1"/>
  <c r="F273" i="54" s="1"/>
  <c r="U181" i="54"/>
  <c r="M181" i="54" s="1"/>
  <c r="F281" i="54" s="1"/>
  <c r="U189" i="54"/>
  <c r="M189" i="54" s="1"/>
  <c r="F289" i="54" s="1"/>
  <c r="U197" i="54"/>
  <c r="M197" i="54" s="1"/>
  <c r="F297" i="54" s="1"/>
  <c r="U106" i="54"/>
  <c r="M106" i="54" s="1"/>
  <c r="F206" i="54" s="1"/>
  <c r="U104" i="54"/>
  <c r="M104" i="54" s="1"/>
  <c r="F204" i="54" s="1"/>
  <c r="U119" i="54"/>
  <c r="M119" i="54" s="1"/>
  <c r="F219" i="54" s="1"/>
  <c r="U123" i="54"/>
  <c r="M123" i="54" s="1"/>
  <c r="F223" i="54" s="1"/>
  <c r="U136" i="54"/>
  <c r="M136" i="54" s="1"/>
  <c r="F236" i="54" s="1"/>
  <c r="U140" i="54"/>
  <c r="M140" i="54" s="1"/>
  <c r="F240" i="54" s="1"/>
  <c r="U153" i="54"/>
  <c r="M153" i="54" s="1"/>
  <c r="F253" i="54" s="1"/>
  <c r="U114" i="54"/>
  <c r="M114" i="54" s="1"/>
  <c r="F214" i="54" s="1"/>
  <c r="U168" i="54"/>
  <c r="M168" i="54" s="1"/>
  <c r="F268" i="54" s="1"/>
  <c r="U172" i="54"/>
  <c r="M172" i="54" s="1"/>
  <c r="F272" i="54" s="1"/>
  <c r="U185" i="54"/>
  <c r="M185" i="54" s="1"/>
  <c r="F285" i="54" s="1"/>
  <c r="U111" i="54"/>
  <c r="M111" i="54" s="1"/>
  <c r="F211" i="54" s="1"/>
  <c r="U150" i="54"/>
  <c r="M150" i="54" s="1"/>
  <c r="F250" i="54" s="1"/>
  <c r="U159" i="54"/>
  <c r="M159" i="54" s="1"/>
  <c r="F259" i="54" s="1"/>
  <c r="U167" i="54"/>
  <c r="M167" i="54" s="1"/>
  <c r="F267" i="54" s="1"/>
  <c r="U171" i="54"/>
  <c r="M171" i="54" s="1"/>
  <c r="F271" i="54" s="1"/>
  <c r="U184" i="54"/>
  <c r="M184" i="54" s="1"/>
  <c r="F284" i="54" s="1"/>
  <c r="U112" i="54"/>
  <c r="M112" i="54" s="1"/>
  <c r="F212" i="54" s="1"/>
  <c r="U115" i="54"/>
  <c r="M115" i="54" s="1"/>
  <c r="F215" i="54" s="1"/>
  <c r="U118" i="54"/>
  <c r="M118" i="54" s="1"/>
  <c r="F218" i="54" s="1"/>
  <c r="U121" i="54"/>
  <c r="M121" i="54" s="1"/>
  <c r="F221" i="54" s="1"/>
  <c r="U124" i="54"/>
  <c r="M124" i="54" s="1"/>
  <c r="F224" i="54" s="1"/>
  <c r="U127" i="54"/>
  <c r="M127" i="54" s="1"/>
  <c r="F227" i="54" s="1"/>
  <c r="U130" i="54"/>
  <c r="M130" i="54" s="1"/>
  <c r="F230" i="54" s="1"/>
  <c r="U139" i="54"/>
  <c r="M139" i="54" s="1"/>
  <c r="F239" i="54" s="1"/>
  <c r="U148" i="54"/>
  <c r="M148" i="54" s="1"/>
  <c r="F248" i="54" s="1"/>
  <c r="U169" i="54"/>
  <c r="M169" i="54" s="1"/>
  <c r="F269" i="54" s="1"/>
  <c r="U182" i="54"/>
  <c r="M182" i="54" s="1"/>
  <c r="F282" i="54" s="1"/>
  <c r="U186" i="54"/>
  <c r="M186" i="54" s="1"/>
  <c r="F286" i="54" s="1"/>
  <c r="U199" i="54"/>
  <c r="M199" i="54" s="1"/>
  <c r="F299" i="54" s="1"/>
  <c r="U203" i="54"/>
  <c r="M203" i="54" s="1"/>
  <c r="F303" i="54" s="1"/>
  <c r="U134" i="54"/>
  <c r="M134" i="54" s="1"/>
  <c r="F234" i="54" s="1"/>
  <c r="U146" i="54"/>
  <c r="M146" i="54" s="1"/>
  <c r="F246" i="54" s="1"/>
  <c r="U175" i="54"/>
  <c r="M175" i="54" s="1"/>
  <c r="F275" i="54" s="1"/>
  <c r="U177" i="54"/>
  <c r="M177" i="54" s="1"/>
  <c r="F277" i="54" s="1"/>
  <c r="U192" i="54"/>
  <c r="M192" i="54" s="1"/>
  <c r="F292" i="54" s="1"/>
  <c r="U195" i="54"/>
  <c r="M195" i="54" s="1"/>
  <c r="F295" i="54" s="1"/>
  <c r="U198" i="54"/>
  <c r="M198" i="54" s="1"/>
  <c r="F298" i="54" s="1"/>
  <c r="U201" i="54"/>
  <c r="M201" i="54" s="1"/>
  <c r="F301" i="54" s="1"/>
  <c r="U105" i="54"/>
  <c r="M105" i="54" s="1"/>
  <c r="F205" i="54" s="1"/>
  <c r="U108" i="54"/>
  <c r="M108" i="54" s="1"/>
  <c r="F208" i="54" s="1"/>
  <c r="U135" i="54"/>
  <c r="M135" i="54" s="1"/>
  <c r="F235" i="54" s="1"/>
  <c r="U142" i="54"/>
  <c r="M142" i="54" s="1"/>
  <c r="F242" i="54" s="1"/>
  <c r="U128" i="54"/>
  <c r="M128" i="54" s="1"/>
  <c r="F228" i="54" s="1"/>
  <c r="U113" i="54"/>
  <c r="M113" i="54" s="1"/>
  <c r="F213" i="54" s="1"/>
  <c r="U116" i="54"/>
  <c r="M116" i="54" s="1"/>
  <c r="F216" i="54" s="1"/>
  <c r="U122" i="54"/>
  <c r="M122" i="54" s="1"/>
  <c r="F222" i="54" s="1"/>
  <c r="U132" i="54"/>
  <c r="M132" i="54" s="1"/>
  <c r="F232" i="54" s="1"/>
  <c r="U144" i="54"/>
  <c r="M144" i="54" s="1"/>
  <c r="F244" i="54" s="1"/>
  <c r="U151" i="54"/>
  <c r="M151" i="54" s="1"/>
  <c r="F251" i="54" s="1"/>
  <c r="U156" i="54"/>
  <c r="M156" i="54" s="1"/>
  <c r="F256" i="54" s="1"/>
  <c r="U158" i="54"/>
  <c r="M158" i="54" s="1"/>
  <c r="F258" i="54" s="1"/>
  <c r="U200" i="54"/>
  <c r="M200" i="54" s="1"/>
  <c r="F300" i="54" s="1"/>
  <c r="U178" i="54"/>
  <c r="M178" i="54" s="1"/>
  <c r="F278" i="54" s="1"/>
  <c r="U110" i="54"/>
  <c r="M110" i="54" s="1"/>
  <c r="F210" i="54" s="1"/>
  <c r="U137" i="54"/>
  <c r="M137" i="54" s="1"/>
  <c r="F237" i="54" s="1"/>
  <c r="U163" i="54"/>
  <c r="M163" i="54" s="1"/>
  <c r="F263" i="54" s="1"/>
  <c r="U188" i="54"/>
  <c r="M188" i="54" s="1"/>
  <c r="F288" i="54" s="1"/>
  <c r="U194" i="54"/>
  <c r="M194" i="54" s="1"/>
  <c r="F294" i="54" s="1"/>
  <c r="U147" i="54"/>
  <c r="M147" i="54" s="1"/>
  <c r="F247" i="54" s="1"/>
  <c r="U154" i="54"/>
  <c r="M154" i="54" s="1"/>
  <c r="F254" i="54" s="1"/>
  <c r="U161" i="54"/>
  <c r="M161" i="54" s="1"/>
  <c r="F261" i="54" s="1"/>
  <c r="U180" i="54"/>
  <c r="M180" i="54" s="1"/>
  <c r="F280" i="54" s="1"/>
  <c r="U107" i="54"/>
  <c r="M107" i="54" s="1"/>
  <c r="F207" i="54" s="1"/>
  <c r="U120" i="54"/>
  <c r="M120" i="54" s="1"/>
  <c r="F220" i="54" s="1"/>
  <c r="U126" i="54"/>
  <c r="M126" i="54" s="1"/>
  <c r="F226" i="54" s="1"/>
  <c r="U131" i="54"/>
  <c r="M131" i="54" s="1"/>
  <c r="F231" i="54" s="1"/>
  <c r="U138" i="54"/>
  <c r="M138" i="54" s="1"/>
  <c r="F238" i="54" s="1"/>
  <c r="U145" i="54"/>
  <c r="M145" i="54" s="1"/>
  <c r="F245" i="54" s="1"/>
  <c r="U170" i="54"/>
  <c r="M170" i="54" s="1"/>
  <c r="F270" i="54" s="1"/>
  <c r="U174" i="54"/>
  <c r="M174" i="54" s="1"/>
  <c r="F274" i="54" s="1"/>
  <c r="U190" i="54"/>
  <c r="M190" i="54" s="1"/>
  <c r="F290" i="54" s="1"/>
  <c r="U193" i="54"/>
  <c r="M193" i="54" s="1"/>
  <c r="F293" i="54" s="1"/>
  <c r="U196" i="54"/>
  <c r="M196" i="54" s="1"/>
  <c r="F296" i="54" s="1"/>
  <c r="U202" i="54"/>
  <c r="M202" i="54" s="1"/>
  <c r="F302" i="54" s="1"/>
  <c r="U143" i="54"/>
  <c r="M143" i="54" s="1"/>
  <c r="F243" i="54" s="1"/>
  <c r="U155" i="54"/>
  <c r="M155" i="54" s="1"/>
  <c r="F255" i="54" s="1"/>
  <c r="U162" i="54"/>
  <c r="M162" i="54" s="1"/>
  <c r="F262" i="54" s="1"/>
  <c r="U164" i="54"/>
  <c r="M164" i="54" s="1"/>
  <c r="F264" i="54" s="1"/>
  <c r="U166" i="54"/>
  <c r="M166" i="54" s="1"/>
  <c r="F266" i="54" s="1"/>
  <c r="U187" i="54"/>
  <c r="M187" i="54" s="1"/>
  <c r="F287" i="54" s="1"/>
  <c r="U109" i="54"/>
  <c r="M109" i="54" s="1"/>
  <c r="F209" i="54" s="1"/>
  <c r="U129" i="54"/>
  <c r="M129" i="54" s="1"/>
  <c r="F229" i="54" s="1"/>
  <c r="U160" i="54"/>
  <c r="M160" i="54" s="1"/>
  <c r="F260" i="54" s="1"/>
  <c r="U179" i="54"/>
  <c r="M179" i="54" s="1"/>
  <c r="F279" i="54" s="1"/>
  <c r="U183" i="54"/>
  <c r="M183" i="54" s="1"/>
  <c r="F283" i="54" s="1"/>
  <c r="U191" i="54"/>
  <c r="M191" i="54" s="1"/>
  <c r="F291" i="54" s="1"/>
  <c r="U152" i="54"/>
  <c r="M152" i="54" s="1"/>
  <c r="F252" i="54" s="1"/>
  <c r="U176" i="54"/>
  <c r="M176" i="54" s="1"/>
  <c r="F276" i="54" s="1"/>
  <c r="L17" i="53"/>
  <c r="Y113" i="54"/>
  <c r="Q113" i="54" s="1"/>
  <c r="J213" i="54" s="1"/>
  <c r="Y121" i="54"/>
  <c r="Q121" i="54" s="1"/>
  <c r="J221" i="54" s="1"/>
  <c r="Y129" i="54"/>
  <c r="Q129" i="54" s="1"/>
  <c r="J229" i="54" s="1"/>
  <c r="Y137" i="54"/>
  <c r="Q137" i="54" s="1"/>
  <c r="J237" i="54" s="1"/>
  <c r="Y145" i="54"/>
  <c r="Q145" i="54" s="1"/>
  <c r="J245" i="54" s="1"/>
  <c r="Y153" i="54"/>
  <c r="Q153" i="54" s="1"/>
  <c r="J253" i="54" s="1"/>
  <c r="Y161" i="54"/>
  <c r="Q161" i="54" s="1"/>
  <c r="J261" i="54" s="1"/>
  <c r="Y169" i="54"/>
  <c r="Q169" i="54" s="1"/>
  <c r="J269" i="54" s="1"/>
  <c r="Y177" i="54"/>
  <c r="Q177" i="54" s="1"/>
  <c r="J277" i="54" s="1"/>
  <c r="Y185" i="54"/>
  <c r="Q185" i="54" s="1"/>
  <c r="J285" i="54" s="1"/>
  <c r="Y193" i="54"/>
  <c r="Q193" i="54" s="1"/>
  <c r="J293" i="54" s="1"/>
  <c r="Y201" i="54"/>
  <c r="Q201" i="54" s="1"/>
  <c r="J301" i="54" s="1"/>
  <c r="Y112" i="54"/>
  <c r="Q112" i="54" s="1"/>
  <c r="J212" i="54" s="1"/>
  <c r="Y125" i="54"/>
  <c r="Q125" i="54" s="1"/>
  <c r="J225" i="54" s="1"/>
  <c r="Y138" i="54"/>
  <c r="Q138" i="54" s="1"/>
  <c r="J238" i="54" s="1"/>
  <c r="Y142" i="54"/>
  <c r="Q142" i="54" s="1"/>
  <c r="J242" i="54" s="1"/>
  <c r="Y155" i="54"/>
  <c r="Q155" i="54" s="1"/>
  <c r="J255" i="54" s="1"/>
  <c r="Y159" i="54"/>
  <c r="Q159" i="54" s="1"/>
  <c r="J259" i="54" s="1"/>
  <c r="Y170" i="54"/>
  <c r="Q170" i="54" s="1"/>
  <c r="J270" i="54" s="1"/>
  <c r="Y174" i="54"/>
  <c r="Q174" i="54" s="1"/>
  <c r="J274" i="54" s="1"/>
  <c r="Y187" i="54"/>
  <c r="Q187" i="54" s="1"/>
  <c r="J287" i="54" s="1"/>
  <c r="Y130" i="54"/>
  <c r="Q130" i="54" s="1"/>
  <c r="J230" i="54" s="1"/>
  <c r="Y139" i="54"/>
  <c r="Q139" i="54" s="1"/>
  <c r="J239" i="54" s="1"/>
  <c r="Y148" i="54"/>
  <c r="Q148" i="54" s="1"/>
  <c r="J248" i="54" s="1"/>
  <c r="Y151" i="54"/>
  <c r="Q151" i="54" s="1"/>
  <c r="J251" i="54" s="1"/>
  <c r="Y154" i="54"/>
  <c r="Q154" i="54" s="1"/>
  <c r="J254" i="54" s="1"/>
  <c r="Y157" i="54"/>
  <c r="Q157" i="54" s="1"/>
  <c r="J257" i="54" s="1"/>
  <c r="Y160" i="54"/>
  <c r="Q160" i="54" s="1"/>
  <c r="J260" i="54" s="1"/>
  <c r="Y173" i="54"/>
  <c r="Q173" i="54" s="1"/>
  <c r="J273" i="54" s="1"/>
  <c r="Y186" i="54"/>
  <c r="Q186" i="54" s="1"/>
  <c r="J286" i="54" s="1"/>
  <c r="Y110" i="54"/>
  <c r="Q110" i="54" s="1"/>
  <c r="J210" i="54" s="1"/>
  <c r="Y116" i="54"/>
  <c r="Q116" i="54" s="1"/>
  <c r="J216" i="54" s="1"/>
  <c r="Y119" i="54"/>
  <c r="Q119" i="54" s="1"/>
  <c r="J219" i="54" s="1"/>
  <c r="Y128" i="54"/>
  <c r="Q128" i="54" s="1"/>
  <c r="J228" i="54" s="1"/>
  <c r="Y171" i="54"/>
  <c r="Q171" i="54" s="1"/>
  <c r="J271" i="54" s="1"/>
  <c r="Y175" i="54"/>
  <c r="Q175" i="54" s="1"/>
  <c r="J275" i="54" s="1"/>
  <c r="Y188" i="54"/>
  <c r="Q188" i="54" s="1"/>
  <c r="J288" i="54" s="1"/>
  <c r="Y192" i="54"/>
  <c r="Q192" i="54" s="1"/>
  <c r="J292" i="54" s="1"/>
  <c r="Y106" i="54"/>
  <c r="Q106" i="54" s="1"/>
  <c r="J206" i="54" s="1"/>
  <c r="Y122" i="54"/>
  <c r="Q122" i="54" s="1"/>
  <c r="J222" i="54" s="1"/>
  <c r="Y115" i="54"/>
  <c r="Q115" i="54" s="1"/>
  <c r="J215" i="54" s="1"/>
  <c r="Y118" i="54"/>
  <c r="Q118" i="54" s="1"/>
  <c r="J218" i="54" s="1"/>
  <c r="Y124" i="54"/>
  <c r="Q124" i="54" s="1"/>
  <c r="J224" i="54" s="1"/>
  <c r="Y131" i="54"/>
  <c r="Q131" i="54" s="1"/>
  <c r="J231" i="54" s="1"/>
  <c r="Y136" i="54"/>
  <c r="Q136" i="54" s="1"/>
  <c r="J236" i="54" s="1"/>
  <c r="Y143" i="54"/>
  <c r="Q143" i="54" s="1"/>
  <c r="J243" i="54" s="1"/>
  <c r="Y164" i="54"/>
  <c r="Q164" i="54" s="1"/>
  <c r="J264" i="54" s="1"/>
  <c r="Y166" i="54"/>
  <c r="Q166" i="54" s="1"/>
  <c r="J266" i="54" s="1"/>
  <c r="Y190" i="54"/>
  <c r="Q190" i="54" s="1"/>
  <c r="J290" i="54" s="1"/>
  <c r="Y196" i="54"/>
  <c r="Q196" i="54" s="1"/>
  <c r="J296" i="54" s="1"/>
  <c r="Y199" i="54"/>
  <c r="Q199" i="54" s="1"/>
  <c r="J299" i="54" s="1"/>
  <c r="Y109" i="54"/>
  <c r="Q109" i="54" s="1"/>
  <c r="J209" i="54" s="1"/>
  <c r="Y198" i="54"/>
  <c r="Q198" i="54" s="1"/>
  <c r="J298" i="54" s="1"/>
  <c r="Y108" i="54"/>
  <c r="Q108" i="54" s="1"/>
  <c r="J208" i="54" s="1"/>
  <c r="Y149" i="54"/>
  <c r="Q149" i="54" s="1"/>
  <c r="J249" i="54" s="1"/>
  <c r="Y141" i="54"/>
  <c r="Q141" i="54" s="1"/>
  <c r="J241" i="54" s="1"/>
  <c r="Y162" i="54"/>
  <c r="Q162" i="54" s="1"/>
  <c r="J262" i="54" s="1"/>
  <c r="Y181" i="54"/>
  <c r="Q181" i="54" s="1"/>
  <c r="J281" i="54" s="1"/>
  <c r="Y183" i="54"/>
  <c r="Q183" i="54" s="1"/>
  <c r="J283" i="54" s="1"/>
  <c r="Y202" i="54"/>
  <c r="Q202" i="54" s="1"/>
  <c r="J302" i="54" s="1"/>
  <c r="Y144" i="54"/>
  <c r="Q144" i="54" s="1"/>
  <c r="J244" i="54" s="1"/>
  <c r="Y189" i="54"/>
  <c r="Q189" i="54" s="1"/>
  <c r="J289" i="54" s="1"/>
  <c r="Y195" i="54"/>
  <c r="Q195" i="54" s="1"/>
  <c r="J295" i="54" s="1"/>
  <c r="Y105" i="54"/>
  <c r="Q105" i="54" s="1"/>
  <c r="J205" i="54" s="1"/>
  <c r="Y104" i="54"/>
  <c r="Q104" i="54" s="1"/>
  <c r="J204" i="54" s="1"/>
  <c r="Y156" i="54"/>
  <c r="Q156" i="54" s="1"/>
  <c r="J256" i="54" s="1"/>
  <c r="Y167" i="54"/>
  <c r="Q167" i="54" s="1"/>
  <c r="J267" i="54" s="1"/>
  <c r="Y127" i="54"/>
  <c r="Q127" i="54" s="1"/>
  <c r="J227" i="54" s="1"/>
  <c r="Y134" i="54"/>
  <c r="Q134" i="54" s="1"/>
  <c r="J234" i="54" s="1"/>
  <c r="Y146" i="54"/>
  <c r="Q146" i="54" s="1"/>
  <c r="J246" i="54" s="1"/>
  <c r="Y158" i="54"/>
  <c r="Q158" i="54" s="1"/>
  <c r="J258" i="54" s="1"/>
  <c r="Y179" i="54"/>
  <c r="Q179" i="54" s="1"/>
  <c r="J279" i="54" s="1"/>
  <c r="Y132" i="54"/>
  <c r="Q132" i="54" s="1"/>
  <c r="J232" i="54" s="1"/>
  <c r="Y111" i="54"/>
  <c r="Q111" i="54" s="1"/>
  <c r="J211" i="54" s="1"/>
  <c r="Y120" i="54"/>
  <c r="Q120" i="54" s="1"/>
  <c r="J220" i="54" s="1"/>
  <c r="Y135" i="54"/>
  <c r="Q135" i="54" s="1"/>
  <c r="J235" i="54" s="1"/>
  <c r="Y163" i="54"/>
  <c r="Q163" i="54" s="1"/>
  <c r="J263" i="54" s="1"/>
  <c r="Y182" i="54"/>
  <c r="Q182" i="54" s="1"/>
  <c r="J282" i="54" s="1"/>
  <c r="Y184" i="54"/>
  <c r="Q184" i="54" s="1"/>
  <c r="J284" i="54" s="1"/>
  <c r="Y191" i="54"/>
  <c r="Q191" i="54" s="1"/>
  <c r="J291" i="54" s="1"/>
  <c r="Y200" i="54"/>
  <c r="Q200" i="54" s="1"/>
  <c r="J300" i="54" s="1"/>
  <c r="Y114" i="54"/>
  <c r="Q114" i="54" s="1"/>
  <c r="J214" i="54" s="1"/>
  <c r="Y117" i="54"/>
  <c r="Q117" i="54" s="1"/>
  <c r="J217" i="54" s="1"/>
  <c r="Y123" i="54"/>
  <c r="Q123" i="54" s="1"/>
  <c r="J223" i="54" s="1"/>
  <c r="Y133" i="54"/>
  <c r="Q133" i="54" s="1"/>
  <c r="J233" i="54" s="1"/>
  <c r="Y140" i="54"/>
  <c r="Q140" i="54" s="1"/>
  <c r="J240" i="54" s="1"/>
  <c r="Y147" i="54"/>
  <c r="Q147" i="54" s="1"/>
  <c r="J247" i="54" s="1"/>
  <c r="Y152" i="54"/>
  <c r="Q152" i="54" s="1"/>
  <c r="J252" i="54" s="1"/>
  <c r="Y176" i="54"/>
  <c r="Q176" i="54" s="1"/>
  <c r="J276" i="54" s="1"/>
  <c r="Y178" i="54"/>
  <c r="Q178" i="54" s="1"/>
  <c r="J278" i="54" s="1"/>
  <c r="Y180" i="54"/>
  <c r="Q180" i="54" s="1"/>
  <c r="J280" i="54" s="1"/>
  <c r="Y194" i="54"/>
  <c r="Q194" i="54" s="1"/>
  <c r="J294" i="54" s="1"/>
  <c r="Y197" i="54"/>
  <c r="Q197" i="54" s="1"/>
  <c r="J297" i="54" s="1"/>
  <c r="Y203" i="54"/>
  <c r="Q203" i="54" s="1"/>
  <c r="J303" i="54" s="1"/>
  <c r="Y107" i="54"/>
  <c r="Q107" i="54" s="1"/>
  <c r="J207" i="54" s="1"/>
  <c r="Y126" i="54"/>
  <c r="Q126" i="54" s="1"/>
  <c r="J226" i="54" s="1"/>
  <c r="Y150" i="54"/>
  <c r="Q150" i="54" s="1"/>
  <c r="J250" i="54" s="1"/>
  <c r="Y168" i="54"/>
  <c r="Q168" i="54" s="1"/>
  <c r="J268" i="54" s="1"/>
  <c r="Y172" i="54"/>
  <c r="Q172" i="54" s="1"/>
  <c r="J272" i="54" s="1"/>
  <c r="Y165" i="54"/>
  <c r="Q165" i="54" s="1"/>
  <c r="J265" i="54" s="1"/>
  <c r="L21" i="53"/>
  <c r="T116" i="54"/>
  <c r="L116" i="54" s="1"/>
  <c r="E216" i="54" s="1"/>
  <c r="T124" i="54"/>
  <c r="L124" i="54" s="1"/>
  <c r="E224" i="54" s="1"/>
  <c r="T132" i="54"/>
  <c r="L132" i="54" s="1"/>
  <c r="E232" i="54" s="1"/>
  <c r="T140" i="54"/>
  <c r="L140" i="54" s="1"/>
  <c r="E240" i="54" s="1"/>
  <c r="T148" i="54"/>
  <c r="L148" i="54" s="1"/>
  <c r="E248" i="54" s="1"/>
  <c r="T156" i="54"/>
  <c r="L156" i="54" s="1"/>
  <c r="E256" i="54" s="1"/>
  <c r="T164" i="54"/>
  <c r="L164" i="54" s="1"/>
  <c r="E264" i="54" s="1"/>
  <c r="T172" i="54"/>
  <c r="L172" i="54" s="1"/>
  <c r="E272" i="54" s="1"/>
  <c r="T180" i="54"/>
  <c r="L180" i="54" s="1"/>
  <c r="E280" i="54" s="1"/>
  <c r="T188" i="54"/>
  <c r="L188" i="54" s="1"/>
  <c r="E288" i="54" s="1"/>
  <c r="T196" i="54"/>
  <c r="L196" i="54" s="1"/>
  <c r="E296" i="54" s="1"/>
  <c r="T105" i="54"/>
  <c r="L105" i="54" s="1"/>
  <c r="E205" i="54" s="1"/>
  <c r="T110" i="54"/>
  <c r="L110" i="54" s="1"/>
  <c r="E210" i="54" s="1"/>
  <c r="T114" i="54"/>
  <c r="L114" i="54" s="1"/>
  <c r="E214" i="54" s="1"/>
  <c r="T127" i="54"/>
  <c r="L127" i="54" s="1"/>
  <c r="E227" i="54" s="1"/>
  <c r="T131" i="54"/>
  <c r="L131" i="54" s="1"/>
  <c r="E231" i="54" s="1"/>
  <c r="T144" i="54"/>
  <c r="L144" i="54" s="1"/>
  <c r="E244" i="54" s="1"/>
  <c r="T157" i="54"/>
  <c r="L157" i="54" s="1"/>
  <c r="E257" i="54" s="1"/>
  <c r="T111" i="54"/>
  <c r="L111" i="54" s="1"/>
  <c r="E211" i="54" s="1"/>
  <c r="T117" i="54"/>
  <c r="L117" i="54" s="1"/>
  <c r="E217" i="54" s="1"/>
  <c r="T120" i="54"/>
  <c r="L120" i="54" s="1"/>
  <c r="E220" i="54" s="1"/>
  <c r="T123" i="54"/>
  <c r="L123" i="54" s="1"/>
  <c r="E223" i="54" s="1"/>
  <c r="T126" i="54"/>
  <c r="L126" i="54" s="1"/>
  <c r="E226" i="54" s="1"/>
  <c r="T129" i="54"/>
  <c r="L129" i="54" s="1"/>
  <c r="E229" i="54" s="1"/>
  <c r="T135" i="54"/>
  <c r="L135" i="54" s="1"/>
  <c r="E235" i="54" s="1"/>
  <c r="T138" i="54"/>
  <c r="L138" i="54" s="1"/>
  <c r="E238" i="54" s="1"/>
  <c r="T147" i="54"/>
  <c r="L147" i="54" s="1"/>
  <c r="E247" i="54" s="1"/>
  <c r="T163" i="54"/>
  <c r="L163" i="54" s="1"/>
  <c r="E263" i="54" s="1"/>
  <c r="T176" i="54"/>
  <c r="L176" i="54" s="1"/>
  <c r="E276" i="54" s="1"/>
  <c r="T113" i="54"/>
  <c r="L113" i="54" s="1"/>
  <c r="E213" i="54" s="1"/>
  <c r="T122" i="54"/>
  <c r="L122" i="54" s="1"/>
  <c r="E222" i="54" s="1"/>
  <c r="T162" i="54"/>
  <c r="L162" i="54" s="1"/>
  <c r="E262" i="54" s="1"/>
  <c r="T175" i="54"/>
  <c r="L175" i="54" s="1"/>
  <c r="E275" i="54" s="1"/>
  <c r="T179" i="54"/>
  <c r="L179" i="54" s="1"/>
  <c r="E279" i="54" s="1"/>
  <c r="T133" i="54"/>
  <c r="L133" i="54" s="1"/>
  <c r="E233" i="54" s="1"/>
  <c r="T136" i="54"/>
  <c r="L136" i="54" s="1"/>
  <c r="E236" i="54" s="1"/>
  <c r="T142" i="54"/>
  <c r="L142" i="54" s="1"/>
  <c r="E242" i="54" s="1"/>
  <c r="T145" i="54"/>
  <c r="L145" i="54" s="1"/>
  <c r="E245" i="54" s="1"/>
  <c r="T151" i="54"/>
  <c r="L151" i="54" s="1"/>
  <c r="E251" i="54" s="1"/>
  <c r="T154" i="54"/>
  <c r="L154" i="54" s="1"/>
  <c r="E254" i="54" s="1"/>
  <c r="T160" i="54"/>
  <c r="L160" i="54" s="1"/>
  <c r="E260" i="54" s="1"/>
  <c r="T173" i="54"/>
  <c r="L173" i="54" s="1"/>
  <c r="E273" i="54" s="1"/>
  <c r="T177" i="54"/>
  <c r="L177" i="54" s="1"/>
  <c r="E277" i="54" s="1"/>
  <c r="T190" i="54"/>
  <c r="L190" i="54" s="1"/>
  <c r="E290" i="54" s="1"/>
  <c r="T194" i="54"/>
  <c r="L194" i="54" s="1"/>
  <c r="E294" i="54" s="1"/>
  <c r="T108" i="54"/>
  <c r="L108" i="54" s="1"/>
  <c r="E208" i="54" s="1"/>
  <c r="T139" i="54"/>
  <c r="L139" i="54" s="1"/>
  <c r="E239" i="54" s="1"/>
  <c r="T158" i="54"/>
  <c r="L158" i="54" s="1"/>
  <c r="E258" i="54" s="1"/>
  <c r="T171" i="54"/>
  <c r="L171" i="54" s="1"/>
  <c r="E271" i="54" s="1"/>
  <c r="T128" i="54"/>
  <c r="L128" i="54" s="1"/>
  <c r="E228" i="54" s="1"/>
  <c r="T182" i="54"/>
  <c r="L182" i="54" s="1"/>
  <c r="E282" i="54" s="1"/>
  <c r="T119" i="54"/>
  <c r="L119" i="54" s="1"/>
  <c r="E219" i="54" s="1"/>
  <c r="T125" i="54"/>
  <c r="L125" i="54" s="1"/>
  <c r="E225" i="54" s="1"/>
  <c r="T137" i="54"/>
  <c r="L137" i="54" s="1"/>
  <c r="E237" i="54" s="1"/>
  <c r="T167" i="54"/>
  <c r="L167" i="54" s="1"/>
  <c r="E267" i="54" s="1"/>
  <c r="T169" i="54"/>
  <c r="L169" i="54" s="1"/>
  <c r="E269" i="54" s="1"/>
  <c r="T152" i="54"/>
  <c r="L152" i="54" s="1"/>
  <c r="E252" i="54" s="1"/>
  <c r="T159" i="54"/>
  <c r="L159" i="54" s="1"/>
  <c r="E259" i="54" s="1"/>
  <c r="T178" i="54"/>
  <c r="L178" i="54" s="1"/>
  <c r="E278" i="54" s="1"/>
  <c r="T130" i="54"/>
  <c r="L130" i="54" s="1"/>
  <c r="E230" i="54" s="1"/>
  <c r="T149" i="54"/>
  <c r="L149" i="54" s="1"/>
  <c r="E249" i="54" s="1"/>
  <c r="T161" i="54"/>
  <c r="L161" i="54" s="1"/>
  <c r="E261" i="54" s="1"/>
  <c r="T165" i="54"/>
  <c r="L165" i="54" s="1"/>
  <c r="E265" i="54" s="1"/>
  <c r="T184" i="54"/>
  <c r="L184" i="54" s="1"/>
  <c r="E284" i="54" s="1"/>
  <c r="T186" i="54"/>
  <c r="L186" i="54" s="1"/>
  <c r="E286" i="54" s="1"/>
  <c r="T191" i="54"/>
  <c r="L191" i="54" s="1"/>
  <c r="E291" i="54" s="1"/>
  <c r="T197" i="54"/>
  <c r="L197" i="54" s="1"/>
  <c r="E297" i="54" s="1"/>
  <c r="T200" i="54"/>
  <c r="L200" i="54" s="1"/>
  <c r="E300" i="54" s="1"/>
  <c r="T203" i="54"/>
  <c r="L203" i="54" s="1"/>
  <c r="E303" i="54" s="1"/>
  <c r="T107" i="54"/>
  <c r="L107" i="54" s="1"/>
  <c r="E207" i="54" s="1"/>
  <c r="T174" i="54"/>
  <c r="L174" i="54" s="1"/>
  <c r="E274" i="54" s="1"/>
  <c r="T202" i="54"/>
  <c r="L202" i="54" s="1"/>
  <c r="E302" i="54" s="1"/>
  <c r="T143" i="54"/>
  <c r="L143" i="54" s="1"/>
  <c r="E243" i="54" s="1"/>
  <c r="T150" i="54"/>
  <c r="L150" i="54" s="1"/>
  <c r="E250" i="54" s="1"/>
  <c r="T155" i="54"/>
  <c r="L155" i="54" s="1"/>
  <c r="E255" i="54" s="1"/>
  <c r="T166" i="54"/>
  <c r="L166" i="54" s="1"/>
  <c r="E266" i="54" s="1"/>
  <c r="T168" i="54"/>
  <c r="L168" i="54" s="1"/>
  <c r="E268" i="54" s="1"/>
  <c r="T187" i="54"/>
  <c r="L187" i="54" s="1"/>
  <c r="E287" i="54" s="1"/>
  <c r="T199" i="54"/>
  <c r="L199" i="54" s="1"/>
  <c r="E299" i="54" s="1"/>
  <c r="T106" i="54"/>
  <c r="L106" i="54" s="1"/>
  <c r="E206" i="54" s="1"/>
  <c r="T109" i="54"/>
  <c r="L109" i="54" s="1"/>
  <c r="E209" i="54" s="1"/>
  <c r="T183" i="54"/>
  <c r="L183" i="54" s="1"/>
  <c r="E283" i="54" s="1"/>
  <c r="T185" i="54"/>
  <c r="L185" i="54" s="1"/>
  <c r="E285" i="54" s="1"/>
  <c r="T104" i="54"/>
  <c r="L104" i="54" s="1"/>
  <c r="E204" i="54" s="1"/>
  <c r="T112" i="54"/>
  <c r="L112" i="54" s="1"/>
  <c r="E212" i="54" s="1"/>
  <c r="T115" i="54"/>
  <c r="L115" i="54" s="1"/>
  <c r="E215" i="54" s="1"/>
  <c r="T118" i="54"/>
  <c r="L118" i="54" s="1"/>
  <c r="E218" i="54" s="1"/>
  <c r="T121" i="54"/>
  <c r="L121" i="54" s="1"/>
  <c r="E221" i="54" s="1"/>
  <c r="T134" i="54"/>
  <c r="L134" i="54" s="1"/>
  <c r="E234" i="54" s="1"/>
  <c r="T141" i="54"/>
  <c r="L141" i="54" s="1"/>
  <c r="E241" i="54" s="1"/>
  <c r="T146" i="54"/>
  <c r="L146" i="54" s="1"/>
  <c r="E246" i="54" s="1"/>
  <c r="T153" i="54"/>
  <c r="L153" i="54" s="1"/>
  <c r="E253" i="54" s="1"/>
  <c r="T181" i="54"/>
  <c r="L181" i="54" s="1"/>
  <c r="E281" i="54" s="1"/>
  <c r="T189" i="54"/>
  <c r="L189" i="54" s="1"/>
  <c r="E289" i="54" s="1"/>
  <c r="T192" i="54"/>
  <c r="L192" i="54" s="1"/>
  <c r="E292" i="54" s="1"/>
  <c r="T195" i="54"/>
  <c r="L195" i="54" s="1"/>
  <c r="E295" i="54" s="1"/>
  <c r="T198" i="54"/>
  <c r="L198" i="54" s="1"/>
  <c r="E298" i="54" s="1"/>
  <c r="T201" i="54"/>
  <c r="L201" i="54" s="1"/>
  <c r="E301" i="54" s="1"/>
  <c r="T170" i="54"/>
  <c r="L170" i="54" s="1"/>
  <c r="E270" i="54" s="1"/>
  <c r="T193" i="54"/>
  <c r="L193" i="54" s="1"/>
  <c r="E293" i="54" s="1"/>
  <c r="L6" i="53"/>
  <c r="L16" i="53"/>
  <c r="R22" i="53"/>
  <c r="O14" i="46"/>
  <c r="O22" i="46"/>
  <c r="O30" i="46"/>
  <c r="O38" i="46"/>
  <c r="O46" i="46"/>
  <c r="O54" i="46"/>
  <c r="O62" i="46"/>
  <c r="O70" i="46"/>
  <c r="O78" i="46"/>
  <c r="O86" i="46"/>
  <c r="O94" i="46"/>
  <c r="O102" i="46"/>
  <c r="O9" i="46"/>
  <c r="O17" i="46"/>
  <c r="O25" i="46"/>
  <c r="O33" i="46"/>
  <c r="O41" i="46"/>
  <c r="O49" i="46"/>
  <c r="O57" i="46"/>
  <c r="O65" i="46"/>
  <c r="O73" i="46"/>
  <c r="O81" i="46"/>
  <c r="O89" i="46"/>
  <c r="O97" i="46"/>
  <c r="O105" i="46"/>
  <c r="O12" i="46"/>
  <c r="O20" i="46"/>
  <c r="O28" i="46"/>
  <c r="O15" i="46"/>
  <c r="O23" i="46"/>
  <c r="O31" i="46"/>
  <c r="O39" i="46"/>
  <c r="O47" i="46"/>
  <c r="O55" i="46"/>
  <c r="O63" i="46"/>
  <c r="O71" i="46"/>
  <c r="O79" i="46"/>
  <c r="O87" i="46"/>
  <c r="O95" i="46"/>
  <c r="O103" i="46"/>
  <c r="O10" i="46"/>
  <c r="O18" i="46"/>
  <c r="O26" i="46"/>
  <c r="O16" i="46"/>
  <c r="O24" i="46"/>
  <c r="O32" i="46"/>
  <c r="O40" i="46"/>
  <c r="O48" i="46"/>
  <c r="O56" i="46"/>
  <c r="O64" i="46"/>
  <c r="O72" i="46"/>
  <c r="O80" i="46"/>
  <c r="O88" i="46"/>
  <c r="O96" i="46"/>
  <c r="O104" i="46"/>
  <c r="O11" i="46"/>
  <c r="O19" i="46"/>
  <c r="O27" i="46"/>
  <c r="O35" i="46"/>
  <c r="O51" i="46"/>
  <c r="O67" i="46"/>
  <c r="O83" i="46"/>
  <c r="O99" i="46"/>
  <c r="O29" i="46"/>
  <c r="O42" i="46"/>
  <c r="O58" i="46"/>
  <c r="O106" i="46"/>
  <c r="O36" i="46"/>
  <c r="O52" i="46"/>
  <c r="O68" i="46"/>
  <c r="O84" i="46"/>
  <c r="O100" i="46"/>
  <c r="O74" i="46"/>
  <c r="O90" i="46"/>
  <c r="O37" i="46"/>
  <c r="O53" i="46"/>
  <c r="O69" i="46"/>
  <c r="O85" i="46"/>
  <c r="O101" i="46"/>
  <c r="O34" i="46"/>
  <c r="O66" i="46"/>
  <c r="O98" i="46"/>
  <c r="O77" i="46"/>
  <c r="O13" i="46"/>
  <c r="O43" i="46"/>
  <c r="O59" i="46"/>
  <c r="O75" i="46"/>
  <c r="O91" i="46"/>
  <c r="O107" i="46"/>
  <c r="O44" i="46"/>
  <c r="O60" i="46"/>
  <c r="O76" i="46"/>
  <c r="O92" i="46"/>
  <c r="O108" i="46"/>
  <c r="O50" i="46"/>
  <c r="O82" i="46"/>
  <c r="O21" i="46"/>
  <c r="O45" i="46"/>
  <c r="O61" i="46"/>
  <c r="O93" i="46"/>
  <c r="M13" i="46"/>
  <c r="M17" i="46"/>
  <c r="M21" i="46"/>
  <c r="M25" i="46"/>
  <c r="M29" i="46"/>
  <c r="M33" i="46"/>
  <c r="M37" i="46"/>
  <c r="M41" i="46"/>
  <c r="M45" i="46"/>
  <c r="M49" i="46"/>
  <c r="M53" i="46"/>
  <c r="M57" i="46"/>
  <c r="M61" i="46"/>
  <c r="M65" i="46"/>
  <c r="M69" i="46"/>
  <c r="M73" i="46"/>
  <c r="M77" i="46"/>
  <c r="M81" i="46"/>
  <c r="M85" i="46"/>
  <c r="M89" i="46"/>
  <c r="M93" i="46"/>
  <c r="M97" i="46"/>
  <c r="M101" i="46"/>
  <c r="M105" i="46"/>
  <c r="M12" i="46"/>
  <c r="M16" i="46"/>
  <c r="M20" i="46"/>
  <c r="M24" i="46"/>
  <c r="M28" i="46"/>
  <c r="M32" i="46"/>
  <c r="M36" i="46"/>
  <c r="M40" i="46"/>
  <c r="M44" i="46"/>
  <c r="M48" i="46"/>
  <c r="M52" i="46"/>
  <c r="M56" i="46"/>
  <c r="M60" i="46"/>
  <c r="M64" i="46"/>
  <c r="M68" i="46"/>
  <c r="M72" i="46"/>
  <c r="M76" i="46"/>
  <c r="M80" i="46"/>
  <c r="M84" i="46"/>
  <c r="M88" i="46"/>
  <c r="M92" i="46"/>
  <c r="M96" i="46"/>
  <c r="M100" i="46"/>
  <c r="M104" i="46"/>
  <c r="M108" i="46"/>
  <c r="M19" i="46"/>
  <c r="M35" i="46"/>
  <c r="M51" i="46"/>
  <c r="M67" i="46"/>
  <c r="M83" i="46"/>
  <c r="M99" i="46"/>
  <c r="M10" i="46"/>
  <c r="M18" i="46"/>
  <c r="M26" i="46"/>
  <c r="M34" i="46"/>
  <c r="M42" i="46"/>
  <c r="M50" i="46"/>
  <c r="M58" i="46"/>
  <c r="M66" i="46"/>
  <c r="M74" i="46"/>
  <c r="M82" i="46"/>
  <c r="M90" i="46"/>
  <c r="M98" i="46"/>
  <c r="M106" i="46"/>
  <c r="M11" i="46"/>
  <c r="M27" i="46"/>
  <c r="M43" i="46"/>
  <c r="M59" i="46"/>
  <c r="M75" i="46"/>
  <c r="M91" i="46"/>
  <c r="M107" i="46"/>
  <c r="M22" i="46"/>
  <c r="M38" i="46"/>
  <c r="M54" i="46"/>
  <c r="M70" i="46"/>
  <c r="M86" i="46"/>
  <c r="M102" i="46"/>
  <c r="M23" i="46"/>
  <c r="M39" i="46"/>
  <c r="M55" i="46"/>
  <c r="M71" i="46"/>
  <c r="M87" i="46"/>
  <c r="M103" i="46"/>
  <c r="M9" i="46"/>
  <c r="M14" i="46"/>
  <c r="M30" i="46"/>
  <c r="M46" i="46"/>
  <c r="M62" i="46"/>
  <c r="M78" i="46"/>
  <c r="M94" i="46"/>
  <c r="M15" i="46"/>
  <c r="M31" i="46"/>
  <c r="M47" i="46"/>
  <c r="M63" i="46"/>
  <c r="M79" i="46"/>
  <c r="M95" i="46"/>
  <c r="L10" i="46"/>
  <c r="L14" i="46"/>
  <c r="L18" i="46"/>
  <c r="L22" i="46"/>
  <c r="L26" i="46"/>
  <c r="L30" i="46"/>
  <c r="L34" i="46"/>
  <c r="L38" i="46"/>
  <c r="L42" i="46"/>
  <c r="L46" i="46"/>
  <c r="L50" i="46"/>
  <c r="L54" i="46"/>
  <c r="L58" i="46"/>
  <c r="L62" i="46"/>
  <c r="L66" i="46"/>
  <c r="L70" i="46"/>
  <c r="L74" i="46"/>
  <c r="L78" i="46"/>
  <c r="L82" i="46"/>
  <c r="L86" i="46"/>
  <c r="L90" i="46"/>
  <c r="L94" i="46"/>
  <c r="L98" i="46"/>
  <c r="L102" i="46"/>
  <c r="L106" i="46"/>
  <c r="L11" i="46"/>
  <c r="L15" i="46"/>
  <c r="L19" i="46"/>
  <c r="L23" i="46"/>
  <c r="L27" i="46"/>
  <c r="L31" i="46"/>
  <c r="L35" i="46"/>
  <c r="L39" i="46"/>
  <c r="L43" i="46"/>
  <c r="L47" i="46"/>
  <c r="L51" i="46"/>
  <c r="L55" i="46"/>
  <c r="L59" i="46"/>
  <c r="L63" i="46"/>
  <c r="L67" i="46"/>
  <c r="L71" i="46"/>
  <c r="L75" i="46"/>
  <c r="L79" i="46"/>
  <c r="L83" i="46"/>
  <c r="L87" i="46"/>
  <c r="L91" i="46"/>
  <c r="L95" i="46"/>
  <c r="L99" i="46"/>
  <c r="L103" i="46"/>
  <c r="L107" i="46"/>
  <c r="L17" i="46"/>
  <c r="L25" i="46"/>
  <c r="L33" i="46"/>
  <c r="L41" i="46"/>
  <c r="L49" i="46"/>
  <c r="L57" i="46"/>
  <c r="L65" i="46"/>
  <c r="L73" i="46"/>
  <c r="L81" i="46"/>
  <c r="L89" i="46"/>
  <c r="L97" i="46"/>
  <c r="L105" i="46"/>
  <c r="L12" i="46"/>
  <c r="L20" i="46"/>
  <c r="L28" i="46"/>
  <c r="L36" i="46"/>
  <c r="L44" i="46"/>
  <c r="L52" i="46"/>
  <c r="L60" i="46"/>
  <c r="L68" i="46"/>
  <c r="L76" i="46"/>
  <c r="L84" i="46"/>
  <c r="L92" i="46"/>
  <c r="L100" i="46"/>
  <c r="L108" i="46"/>
  <c r="L13" i="46"/>
  <c r="L21" i="46"/>
  <c r="L29" i="46"/>
  <c r="L37" i="46"/>
  <c r="L45" i="46"/>
  <c r="L53" i="46"/>
  <c r="L61" i="46"/>
  <c r="L69" i="46"/>
  <c r="L77" i="46"/>
  <c r="L85" i="46"/>
  <c r="L93" i="46"/>
  <c r="L101" i="46"/>
  <c r="L9" i="46"/>
  <c r="L64" i="46"/>
  <c r="L72" i="46"/>
  <c r="L16" i="46"/>
  <c r="L80" i="46"/>
  <c r="L24" i="46"/>
  <c r="L88" i="46"/>
  <c r="L32" i="46"/>
  <c r="L96" i="46"/>
  <c r="L40" i="46"/>
  <c r="L104" i="46"/>
  <c r="L48" i="46"/>
  <c r="L56" i="46"/>
  <c r="J15" i="46"/>
  <c r="J16" i="46"/>
  <c r="J10" i="46"/>
  <c r="J18" i="46"/>
  <c r="J13" i="46"/>
  <c r="J14" i="46"/>
  <c r="J9" i="46"/>
  <c r="J17" i="46"/>
  <c r="J11" i="46"/>
  <c r="J12" i="46"/>
  <c r="J19" i="46"/>
  <c r="J27" i="46"/>
  <c r="J35" i="46"/>
  <c r="J43" i="46"/>
  <c r="J51" i="46"/>
  <c r="J59" i="46"/>
  <c r="J67" i="46"/>
  <c r="J75" i="46"/>
  <c r="J83" i="46"/>
  <c r="J91" i="46"/>
  <c r="J99" i="46"/>
  <c r="J107" i="46"/>
  <c r="J101" i="46"/>
  <c r="J55" i="46"/>
  <c r="J87" i="46"/>
  <c r="J103" i="46"/>
  <c r="J40" i="46"/>
  <c r="J72" i="46"/>
  <c r="J96" i="46"/>
  <c r="J25" i="46"/>
  <c r="J65" i="46"/>
  <c r="J89" i="46"/>
  <c r="J42" i="46"/>
  <c r="J66" i="46"/>
  <c r="J98" i="46"/>
  <c r="J20" i="46"/>
  <c r="J28" i="46"/>
  <c r="J36" i="46"/>
  <c r="J44" i="46"/>
  <c r="J52" i="46"/>
  <c r="J60" i="46"/>
  <c r="J68" i="46"/>
  <c r="J76" i="46"/>
  <c r="J84" i="46"/>
  <c r="J92" i="46"/>
  <c r="J100" i="46"/>
  <c r="J108" i="46"/>
  <c r="J85" i="46"/>
  <c r="J82" i="46"/>
  <c r="J21" i="46"/>
  <c r="J29" i="46"/>
  <c r="J37" i="46"/>
  <c r="J45" i="46"/>
  <c r="J53" i="46"/>
  <c r="J61" i="46"/>
  <c r="J69" i="46"/>
  <c r="J77" i="46"/>
  <c r="J93" i="46"/>
  <c r="J79" i="46"/>
  <c r="J32" i="46"/>
  <c r="J56" i="46"/>
  <c r="J80" i="46"/>
  <c r="J104" i="46"/>
  <c r="J41" i="46"/>
  <c r="J57" i="46"/>
  <c r="J81" i="46"/>
  <c r="J105" i="46"/>
  <c r="J26" i="46"/>
  <c r="J58" i="46"/>
  <c r="J90" i="46"/>
  <c r="J22" i="46"/>
  <c r="J30" i="46"/>
  <c r="J38" i="46"/>
  <c r="J46" i="46"/>
  <c r="J54" i="46"/>
  <c r="J62" i="46"/>
  <c r="J70" i="46"/>
  <c r="J78" i="46"/>
  <c r="J86" i="46"/>
  <c r="J94" i="46"/>
  <c r="J102" i="46"/>
  <c r="J23" i="46"/>
  <c r="J31" i="46"/>
  <c r="J39" i="46"/>
  <c r="J47" i="46"/>
  <c r="J63" i="46"/>
  <c r="J71" i="46"/>
  <c r="J95" i="46"/>
  <c r="J24" i="46"/>
  <c r="J48" i="46"/>
  <c r="J64" i="46"/>
  <c r="J88" i="46"/>
  <c r="J33" i="46"/>
  <c r="J49" i="46"/>
  <c r="J73" i="46"/>
  <c r="J97" i="46"/>
  <c r="J34" i="46"/>
  <c r="J50" i="46"/>
  <c r="J74" i="46"/>
  <c r="J106" i="46"/>
  <c r="N17" i="46"/>
  <c r="N25" i="46"/>
  <c r="N33" i="46"/>
  <c r="N41" i="46"/>
  <c r="N49" i="46"/>
  <c r="N57" i="46"/>
  <c r="N65" i="46"/>
  <c r="N73" i="46"/>
  <c r="N81" i="46"/>
  <c r="N89" i="46"/>
  <c r="N97" i="46"/>
  <c r="N105" i="46"/>
  <c r="N12" i="46"/>
  <c r="N20" i="46"/>
  <c r="N28" i="46"/>
  <c r="N36" i="46"/>
  <c r="N44" i="46"/>
  <c r="N52" i="46"/>
  <c r="N60" i="46"/>
  <c r="N68" i="46"/>
  <c r="N76" i="46"/>
  <c r="N84" i="46"/>
  <c r="N92" i="46"/>
  <c r="N100" i="46"/>
  <c r="N108" i="46"/>
  <c r="N9" i="46"/>
  <c r="N15" i="46"/>
  <c r="N23" i="46"/>
  <c r="N31" i="46"/>
  <c r="N10" i="46"/>
  <c r="N18" i="46"/>
  <c r="N26" i="46"/>
  <c r="N34" i="46"/>
  <c r="N42" i="46"/>
  <c r="N50" i="46"/>
  <c r="N58" i="46"/>
  <c r="N66" i="46"/>
  <c r="N74" i="46"/>
  <c r="N82" i="46"/>
  <c r="N90" i="46"/>
  <c r="N98" i="46"/>
  <c r="N106" i="46"/>
  <c r="N13" i="46"/>
  <c r="N21" i="46"/>
  <c r="N29" i="46"/>
  <c r="N11" i="46"/>
  <c r="N19" i="46"/>
  <c r="N27" i="46"/>
  <c r="N35" i="46"/>
  <c r="N43" i="46"/>
  <c r="N51" i="46"/>
  <c r="N59" i="46"/>
  <c r="N67" i="46"/>
  <c r="N75" i="46"/>
  <c r="N83" i="46"/>
  <c r="N91" i="46"/>
  <c r="N99" i="46"/>
  <c r="N107" i="46"/>
  <c r="N14" i="46"/>
  <c r="N22" i="46"/>
  <c r="N30" i="46"/>
  <c r="N24" i="46"/>
  <c r="N46" i="46"/>
  <c r="N62" i="46"/>
  <c r="N78" i="46"/>
  <c r="N94" i="46"/>
  <c r="N69" i="46"/>
  <c r="N85" i="46"/>
  <c r="N47" i="46"/>
  <c r="N63" i="46"/>
  <c r="N79" i="46"/>
  <c r="N95" i="46"/>
  <c r="N37" i="46"/>
  <c r="N53" i="46"/>
  <c r="N101" i="46"/>
  <c r="N48" i="46"/>
  <c r="N64" i="46"/>
  <c r="N80" i="46"/>
  <c r="N96" i="46"/>
  <c r="N45" i="46"/>
  <c r="N77" i="46"/>
  <c r="N56" i="46"/>
  <c r="N88" i="46"/>
  <c r="N32" i="46"/>
  <c r="N38" i="46"/>
  <c r="N54" i="46"/>
  <c r="N70" i="46"/>
  <c r="N86" i="46"/>
  <c r="N102" i="46"/>
  <c r="N16" i="46"/>
  <c r="N39" i="46"/>
  <c r="N55" i="46"/>
  <c r="N71" i="46"/>
  <c r="N87" i="46"/>
  <c r="N103" i="46"/>
  <c r="N61" i="46"/>
  <c r="N93" i="46"/>
  <c r="N72" i="46"/>
  <c r="N104" i="46"/>
  <c r="N40" i="46"/>
  <c r="P11" i="46"/>
  <c r="P19" i="46"/>
  <c r="P27" i="46"/>
  <c r="P35" i="46"/>
  <c r="P43" i="46"/>
  <c r="P51" i="46"/>
  <c r="P59" i="46"/>
  <c r="P67" i="46"/>
  <c r="P75" i="46"/>
  <c r="P83" i="46"/>
  <c r="P91" i="46"/>
  <c r="P99" i="46"/>
  <c r="P107" i="46"/>
  <c r="P14" i="46"/>
  <c r="P22" i="46"/>
  <c r="P30" i="46"/>
  <c r="P38" i="46"/>
  <c r="P46" i="46"/>
  <c r="P54" i="46"/>
  <c r="P62" i="46"/>
  <c r="P70" i="46"/>
  <c r="P78" i="46"/>
  <c r="P86" i="46"/>
  <c r="P94" i="46"/>
  <c r="P102" i="46"/>
  <c r="P17" i="46"/>
  <c r="P25" i="46"/>
  <c r="P33" i="46"/>
  <c r="P12" i="46"/>
  <c r="P20" i="46"/>
  <c r="P28" i="46"/>
  <c r="P36" i="46"/>
  <c r="P44" i="46"/>
  <c r="P52" i="46"/>
  <c r="P60" i="46"/>
  <c r="P68" i="46"/>
  <c r="P76" i="46"/>
  <c r="P84" i="46"/>
  <c r="P92" i="46"/>
  <c r="P100" i="46"/>
  <c r="P108" i="46"/>
  <c r="P15" i="46"/>
  <c r="P23" i="46"/>
  <c r="P13" i="46"/>
  <c r="P21" i="46"/>
  <c r="P29" i="46"/>
  <c r="P37" i="46"/>
  <c r="P45" i="46"/>
  <c r="P53" i="46"/>
  <c r="P61" i="46"/>
  <c r="P69" i="46"/>
  <c r="P77" i="46"/>
  <c r="P85" i="46"/>
  <c r="P93" i="46"/>
  <c r="P101" i="46"/>
  <c r="P16" i="46"/>
  <c r="P24" i="46"/>
  <c r="P40" i="46"/>
  <c r="P56" i="46"/>
  <c r="P72" i="46"/>
  <c r="P88" i="46"/>
  <c r="P104" i="46"/>
  <c r="P47" i="46"/>
  <c r="P79" i="46"/>
  <c r="P95" i="46"/>
  <c r="P26" i="46"/>
  <c r="P41" i="46"/>
  <c r="P57" i="46"/>
  <c r="P73" i="46"/>
  <c r="P89" i="46"/>
  <c r="P105" i="46"/>
  <c r="P63" i="46"/>
  <c r="P10" i="46"/>
  <c r="P31" i="46"/>
  <c r="P42" i="46"/>
  <c r="P58" i="46"/>
  <c r="P74" i="46"/>
  <c r="P90" i="46"/>
  <c r="P106" i="46"/>
  <c r="P97" i="46"/>
  <c r="P55" i="46"/>
  <c r="P87" i="46"/>
  <c r="P9" i="46"/>
  <c r="P34" i="46"/>
  <c r="P66" i="46"/>
  <c r="P98" i="46"/>
  <c r="P48" i="46"/>
  <c r="P64" i="46"/>
  <c r="P80" i="46"/>
  <c r="P96" i="46"/>
  <c r="P32" i="46"/>
  <c r="P49" i="46"/>
  <c r="P65" i="46"/>
  <c r="P81" i="46"/>
  <c r="P18" i="46"/>
  <c r="P39" i="46"/>
  <c r="P71" i="46"/>
  <c r="P103" i="46"/>
  <c r="P82" i="46"/>
  <c r="P50" i="46"/>
  <c r="K12" i="46"/>
  <c r="K20" i="46"/>
  <c r="K28" i="46"/>
  <c r="K36" i="46"/>
  <c r="K44" i="46"/>
  <c r="K52" i="46"/>
  <c r="K60" i="46"/>
  <c r="K68" i="46"/>
  <c r="K76" i="46"/>
  <c r="K84" i="46"/>
  <c r="K92" i="46"/>
  <c r="K100" i="46"/>
  <c r="K108" i="46"/>
  <c r="K13" i="46"/>
  <c r="K21" i="46"/>
  <c r="K29" i="46"/>
  <c r="K37" i="46"/>
  <c r="K45" i="46"/>
  <c r="K53" i="46"/>
  <c r="K61" i="46"/>
  <c r="K69" i="46"/>
  <c r="K77" i="46"/>
  <c r="K85" i="46"/>
  <c r="K93" i="46"/>
  <c r="K101" i="46"/>
  <c r="K15" i="46"/>
  <c r="K23" i="46"/>
  <c r="K31" i="46"/>
  <c r="K39" i="46"/>
  <c r="K47" i="46"/>
  <c r="K55" i="46"/>
  <c r="K63" i="46"/>
  <c r="K71" i="46"/>
  <c r="K79" i="46"/>
  <c r="K87" i="46"/>
  <c r="K95" i="46"/>
  <c r="K103" i="46"/>
  <c r="K10" i="46"/>
  <c r="K18" i="46"/>
  <c r="K26" i="46"/>
  <c r="K34" i="46"/>
  <c r="K42" i="46"/>
  <c r="K50" i="46"/>
  <c r="K58" i="46"/>
  <c r="K66" i="46"/>
  <c r="K74" i="46"/>
  <c r="K82" i="46"/>
  <c r="K90" i="46"/>
  <c r="K98" i="46"/>
  <c r="K106" i="46"/>
  <c r="K11" i="46"/>
  <c r="K27" i="46"/>
  <c r="K43" i="46"/>
  <c r="K59" i="46"/>
  <c r="K75" i="46"/>
  <c r="K91" i="46"/>
  <c r="K107" i="46"/>
  <c r="K32" i="46"/>
  <c r="K64" i="46"/>
  <c r="K96" i="46"/>
  <c r="K14" i="46"/>
  <c r="K30" i="46"/>
  <c r="K46" i="46"/>
  <c r="K62" i="46"/>
  <c r="K78" i="46"/>
  <c r="K94" i="46"/>
  <c r="K16" i="46"/>
  <c r="K48" i="46"/>
  <c r="K80" i="46"/>
  <c r="K17" i="46"/>
  <c r="K33" i="46"/>
  <c r="K49" i="46"/>
  <c r="K65" i="46"/>
  <c r="K81" i="46"/>
  <c r="K97" i="46"/>
  <c r="K38" i="46"/>
  <c r="K70" i="46"/>
  <c r="K102" i="46"/>
  <c r="K24" i="46"/>
  <c r="K56" i="46"/>
  <c r="K88" i="46"/>
  <c r="K9" i="46"/>
  <c r="K41" i="46"/>
  <c r="K19" i="46"/>
  <c r="K35" i="46"/>
  <c r="K51" i="46"/>
  <c r="K67" i="46"/>
  <c r="K83" i="46"/>
  <c r="K99" i="46"/>
  <c r="K22" i="46"/>
  <c r="K54" i="46"/>
  <c r="K86" i="46"/>
  <c r="K40" i="46"/>
  <c r="K72" i="46"/>
  <c r="K104" i="46"/>
  <c r="K89" i="46"/>
  <c r="K105" i="46"/>
  <c r="K25" i="46"/>
  <c r="K57" i="46"/>
  <c r="K73" i="46"/>
  <c r="O19" i="17"/>
  <c r="D9" i="29"/>
  <c r="D10" i="29"/>
  <c r="D11" i="29"/>
  <c r="D12" i="29"/>
  <c r="A10" i="28" s="1"/>
  <c r="D13" i="29"/>
  <c r="D14" i="29"/>
  <c r="D15" i="29"/>
  <c r="D16" i="29"/>
  <c r="D17" i="29"/>
  <c r="A20" i="28" s="1"/>
  <c r="D18" i="29"/>
  <c r="D19" i="29"/>
  <c r="D20" i="29"/>
  <c r="D21" i="29"/>
  <c r="D22" i="29"/>
  <c r="A32" i="28" s="1"/>
  <c r="D25" i="29"/>
  <c r="D33" i="29"/>
  <c r="D41" i="29"/>
  <c r="D24" i="29"/>
  <c r="D32" i="29"/>
  <c r="A56" i="28" s="1"/>
  <c r="D40" i="29"/>
  <c r="D23" i="29"/>
  <c r="D31" i="29"/>
  <c r="D39" i="29"/>
  <c r="D27" i="29"/>
  <c r="A44" i="28" s="1"/>
  <c r="D35" i="29"/>
  <c r="D43" i="29"/>
  <c r="D29" i="29"/>
  <c r="D45" i="29"/>
  <c r="D47" i="29"/>
  <c r="A104" i="28" s="1"/>
  <c r="D49" i="29"/>
  <c r="D51" i="29"/>
  <c r="D53" i="29"/>
  <c r="D55" i="29"/>
  <c r="D57" i="29"/>
  <c r="D59" i="29"/>
  <c r="D61" i="29"/>
  <c r="D63" i="29"/>
  <c r="D65" i="29"/>
  <c r="D67" i="29"/>
  <c r="D69" i="29"/>
  <c r="D71" i="29"/>
  <c r="D73" i="29"/>
  <c r="D75" i="29"/>
  <c r="D77" i="29"/>
  <c r="D79" i="29"/>
  <c r="D81" i="29"/>
  <c r="D83" i="29"/>
  <c r="D85" i="29"/>
  <c r="D87" i="29"/>
  <c r="D89" i="29"/>
  <c r="D91" i="29"/>
  <c r="D93" i="29"/>
  <c r="D95" i="29"/>
  <c r="D97" i="29"/>
  <c r="D99" i="29"/>
  <c r="D101" i="29"/>
  <c r="D103" i="29"/>
  <c r="D105" i="29"/>
  <c r="D107" i="29"/>
  <c r="D48" i="29"/>
  <c r="D56" i="29"/>
  <c r="D64" i="29"/>
  <c r="D72" i="29"/>
  <c r="D80" i="29"/>
  <c r="D88" i="29"/>
  <c r="D96" i="29"/>
  <c r="D104" i="29"/>
  <c r="D36" i="29"/>
  <c r="D50" i="29"/>
  <c r="D58" i="29"/>
  <c r="D66" i="29"/>
  <c r="D74" i="29"/>
  <c r="D82" i="29"/>
  <c r="D94" i="29"/>
  <c r="D102" i="29"/>
  <c r="D44" i="29"/>
  <c r="D34" i="29"/>
  <c r="D30" i="29"/>
  <c r="D52" i="29"/>
  <c r="D60" i="29"/>
  <c r="D68" i="29"/>
  <c r="D76" i="29"/>
  <c r="D84" i="29"/>
  <c r="D90" i="29"/>
  <c r="D98" i="29"/>
  <c r="D106" i="29"/>
  <c r="D28" i="29"/>
  <c r="D26" i="29"/>
  <c r="D42" i="29"/>
  <c r="A92" i="28" s="1"/>
  <c r="D8" i="29"/>
  <c r="A6" i="28" s="1"/>
  <c r="D38" i="29"/>
  <c r="D37" i="29"/>
  <c r="A68" i="28" s="1"/>
  <c r="D46" i="29"/>
  <c r="D54" i="29"/>
  <c r="D62" i="29"/>
  <c r="D70" i="29"/>
  <c r="D78" i="29"/>
  <c r="D86" i="29"/>
  <c r="D92" i="29"/>
  <c r="D100" i="29"/>
  <c r="Q24" i="17"/>
  <c r="AC9" i="29"/>
  <c r="AC10" i="29"/>
  <c r="AC11" i="29"/>
  <c r="AC12" i="29"/>
  <c r="AC13" i="29"/>
  <c r="AC14" i="29"/>
  <c r="AC15" i="29"/>
  <c r="AC16" i="29"/>
  <c r="AC17" i="29"/>
  <c r="AC18" i="29"/>
  <c r="AC19" i="29"/>
  <c r="AC20" i="29"/>
  <c r="AC21" i="29"/>
  <c r="AC22" i="29"/>
  <c r="AC23" i="29"/>
  <c r="AC24" i="29"/>
  <c r="AC25" i="29"/>
  <c r="AC26" i="29"/>
  <c r="AC27" i="29"/>
  <c r="AC28" i="29"/>
  <c r="AC29" i="29"/>
  <c r="AC30" i="29"/>
  <c r="AC31" i="29"/>
  <c r="AC32" i="29"/>
  <c r="AC33" i="29"/>
  <c r="AC34" i="29"/>
  <c r="AC35" i="29"/>
  <c r="AC36" i="29"/>
  <c r="AC37" i="29"/>
  <c r="AC38" i="29"/>
  <c r="AC39" i="29"/>
  <c r="AC40" i="29"/>
  <c r="AC41" i="29"/>
  <c r="AC42" i="29"/>
  <c r="AC43" i="29"/>
  <c r="AC44" i="29"/>
  <c r="AC45" i="29"/>
  <c r="AC46" i="29"/>
  <c r="AC47" i="29"/>
  <c r="AC48" i="29"/>
  <c r="AC49" i="29"/>
  <c r="AC50" i="29"/>
  <c r="AC51" i="29"/>
  <c r="AC52" i="29"/>
  <c r="AC53" i="29"/>
  <c r="AC54" i="29"/>
  <c r="AC55" i="29"/>
  <c r="AC56" i="29"/>
  <c r="AC57" i="29"/>
  <c r="AC58" i="29"/>
  <c r="AC59" i="29"/>
  <c r="AC60" i="29"/>
  <c r="AC61" i="29"/>
  <c r="AC62" i="29"/>
  <c r="AC63" i="29"/>
  <c r="AC64" i="29"/>
  <c r="AC65" i="29"/>
  <c r="AC66" i="29"/>
  <c r="AC67" i="29"/>
  <c r="AC68" i="29"/>
  <c r="AC69" i="29"/>
  <c r="AC70" i="29"/>
  <c r="AC71" i="29"/>
  <c r="AC72" i="29"/>
  <c r="AC73" i="29"/>
  <c r="AC74" i="29"/>
  <c r="AC75" i="29"/>
  <c r="AC76" i="29"/>
  <c r="AC77" i="29"/>
  <c r="AC78" i="29"/>
  <c r="AC79" i="29"/>
  <c r="AC80" i="29"/>
  <c r="AC81" i="29"/>
  <c r="AC82" i="29"/>
  <c r="AC83" i="29"/>
  <c r="AC84" i="29"/>
  <c r="AC85" i="29"/>
  <c r="AC86" i="29"/>
  <c r="AC87" i="29"/>
  <c r="AC88" i="29"/>
  <c r="AC89" i="29"/>
  <c r="AC90" i="29"/>
  <c r="AC92" i="29"/>
  <c r="AC94" i="29"/>
  <c r="AC96" i="29"/>
  <c r="AC98" i="29"/>
  <c r="AC100" i="29"/>
  <c r="AC102" i="29"/>
  <c r="AC104" i="29"/>
  <c r="AC106" i="29"/>
  <c r="AC93" i="29"/>
  <c r="AC95" i="29"/>
  <c r="AC97" i="29"/>
  <c r="AC99" i="29"/>
  <c r="AC101" i="29"/>
  <c r="AC103" i="29"/>
  <c r="AC105" i="29"/>
  <c r="AC107" i="29"/>
  <c r="AC91" i="29"/>
  <c r="AC8" i="29"/>
  <c r="P24" i="17"/>
  <c r="S28" i="29"/>
  <c r="S31" i="29"/>
  <c r="S9" i="29"/>
  <c r="S11" i="29"/>
  <c r="S13" i="29"/>
  <c r="S15" i="29"/>
  <c r="S17" i="29"/>
  <c r="S19" i="29"/>
  <c r="S21" i="29"/>
  <c r="S23" i="29"/>
  <c r="S25" i="29"/>
  <c r="S30" i="29"/>
  <c r="S10" i="29"/>
  <c r="S12" i="29"/>
  <c r="S14" i="29"/>
  <c r="S16" i="29"/>
  <c r="S18" i="29"/>
  <c r="S20" i="29"/>
  <c r="S22" i="29"/>
  <c r="S24" i="29"/>
  <c r="S26" i="29"/>
  <c r="S33" i="29"/>
  <c r="S27" i="29"/>
  <c r="S37" i="29"/>
  <c r="S39" i="29"/>
  <c r="S41" i="29"/>
  <c r="S43" i="29"/>
  <c r="S45" i="29"/>
  <c r="S47" i="29"/>
  <c r="S49" i="29"/>
  <c r="S51" i="29"/>
  <c r="S53" i="29"/>
  <c r="S55" i="29"/>
  <c r="S57" i="29"/>
  <c r="S59" i="29"/>
  <c r="S61" i="29"/>
  <c r="S63" i="29"/>
  <c r="S65" i="29"/>
  <c r="S67" i="29"/>
  <c r="S69" i="29"/>
  <c r="S71" i="29"/>
  <c r="S77" i="29"/>
  <c r="S85" i="29"/>
  <c r="S93" i="29"/>
  <c r="S35" i="29"/>
  <c r="S73" i="29"/>
  <c r="S76" i="29"/>
  <c r="S84" i="29"/>
  <c r="S92" i="29"/>
  <c r="S83" i="29"/>
  <c r="S91" i="29"/>
  <c r="S29" i="29"/>
  <c r="S34" i="29"/>
  <c r="S74" i="29"/>
  <c r="S79" i="29"/>
  <c r="S87" i="29"/>
  <c r="S95" i="29"/>
  <c r="S96" i="29"/>
  <c r="S97" i="29"/>
  <c r="S98" i="29"/>
  <c r="S99" i="29"/>
  <c r="S100" i="29"/>
  <c r="S101" i="29"/>
  <c r="S102" i="29"/>
  <c r="S103" i="29"/>
  <c r="S104" i="29"/>
  <c r="S105" i="29"/>
  <c r="S106" i="29"/>
  <c r="S107" i="29"/>
  <c r="S75" i="29"/>
  <c r="S82" i="29"/>
  <c r="S32" i="29"/>
  <c r="S36" i="29"/>
  <c r="S40" i="29"/>
  <c r="S44" i="29"/>
  <c r="S48" i="29"/>
  <c r="S52" i="29"/>
  <c r="S56" i="29"/>
  <c r="S60" i="29"/>
  <c r="S64" i="29"/>
  <c r="S68" i="29"/>
  <c r="S72" i="29"/>
  <c r="S89" i="29"/>
  <c r="S80" i="29"/>
  <c r="S78" i="29"/>
  <c r="S94" i="29"/>
  <c r="S88" i="29"/>
  <c r="S86" i="29"/>
  <c r="S46" i="29"/>
  <c r="S42" i="29"/>
  <c r="S58" i="29"/>
  <c r="S62" i="29"/>
  <c r="S50" i="29"/>
  <c r="S90" i="29"/>
  <c r="S38" i="29"/>
  <c r="S54" i="29"/>
  <c r="S70" i="29"/>
  <c r="S81" i="29"/>
  <c r="S8" i="29"/>
  <c r="S66" i="29"/>
  <c r="O17" i="17"/>
  <c r="B9" i="29"/>
  <c r="B10" i="29"/>
  <c r="B11" i="29"/>
  <c r="B12" i="29"/>
  <c r="B13" i="29"/>
  <c r="B14" i="29"/>
  <c r="B15" i="29"/>
  <c r="B16" i="29"/>
  <c r="B17" i="29"/>
  <c r="B18" i="29"/>
  <c r="B19" i="29"/>
  <c r="B20" i="29"/>
  <c r="B21" i="29"/>
  <c r="B22" i="29"/>
  <c r="B23" i="29"/>
  <c r="B31" i="29"/>
  <c r="B39" i="29"/>
  <c r="B8" i="29"/>
  <c r="B30" i="29"/>
  <c r="B38" i="29"/>
  <c r="B29" i="29"/>
  <c r="B37" i="29"/>
  <c r="B45" i="29"/>
  <c r="B46" i="29"/>
  <c r="B47" i="29"/>
  <c r="B48" i="29"/>
  <c r="B49" i="29"/>
  <c r="B50" i="29"/>
  <c r="B51" i="29"/>
  <c r="B52" i="29"/>
  <c r="B53" i="29"/>
  <c r="B54" i="29"/>
  <c r="B55" i="29"/>
  <c r="B56" i="29"/>
  <c r="B57" i="29"/>
  <c r="B58" i="29"/>
  <c r="B59" i="29"/>
  <c r="B60" i="29"/>
  <c r="B61" i="29"/>
  <c r="B62" i="29"/>
  <c r="B63" i="29"/>
  <c r="B64" i="29"/>
  <c r="B65" i="29"/>
  <c r="B66" i="29"/>
  <c r="B67" i="29"/>
  <c r="B68" i="29"/>
  <c r="B69" i="29"/>
  <c r="B70" i="29"/>
  <c r="B71" i="29"/>
  <c r="B72" i="29"/>
  <c r="B73" i="29"/>
  <c r="B74" i="29"/>
  <c r="B75" i="29"/>
  <c r="B76" i="29"/>
  <c r="B77" i="29"/>
  <c r="B78" i="29"/>
  <c r="B79" i="29"/>
  <c r="B80" i="29"/>
  <c r="B81" i="29"/>
  <c r="B82" i="29"/>
  <c r="B83" i="29"/>
  <c r="B84" i="29"/>
  <c r="B85" i="29"/>
  <c r="B86" i="29"/>
  <c r="B87" i="29"/>
  <c r="B88" i="29"/>
  <c r="B89" i="29"/>
  <c r="B90" i="29"/>
  <c r="B91" i="29"/>
  <c r="B92" i="29"/>
  <c r="B93" i="29"/>
  <c r="B94" i="29"/>
  <c r="B95" i="29"/>
  <c r="B96" i="29"/>
  <c r="B97" i="29"/>
  <c r="B98" i="29"/>
  <c r="B99" i="29"/>
  <c r="B100" i="29"/>
  <c r="B101" i="29"/>
  <c r="B102" i="29"/>
  <c r="B103" i="29"/>
  <c r="B104" i="29"/>
  <c r="B105" i="29"/>
  <c r="B106" i="29"/>
  <c r="B107" i="29"/>
  <c r="B25" i="29"/>
  <c r="B33" i="29"/>
  <c r="B41" i="29"/>
  <c r="B27" i="29"/>
  <c r="B43" i="29"/>
  <c r="B34" i="29"/>
  <c r="B28" i="29"/>
  <c r="B44" i="29"/>
  <c r="B32" i="29"/>
  <c r="B35" i="29"/>
  <c r="B24" i="29"/>
  <c r="B40" i="29"/>
  <c r="B36" i="29"/>
  <c r="B26" i="29"/>
  <c r="B42" i="29"/>
  <c r="O21" i="17"/>
  <c r="F27" i="29"/>
  <c r="C44" i="28" s="1"/>
  <c r="F35" i="29"/>
  <c r="F43" i="29"/>
  <c r="F9" i="29"/>
  <c r="F11" i="29"/>
  <c r="F13" i="29"/>
  <c r="F15" i="29"/>
  <c r="F17" i="29"/>
  <c r="C20" i="28" s="1"/>
  <c r="F19" i="29"/>
  <c r="F21" i="29"/>
  <c r="F26" i="29"/>
  <c r="F34" i="29"/>
  <c r="F42" i="29"/>
  <c r="C92" i="28" s="1"/>
  <c r="F25" i="29"/>
  <c r="F33" i="29"/>
  <c r="F41" i="29"/>
  <c r="F22" i="29"/>
  <c r="C32" i="28" s="1"/>
  <c r="F29" i="29"/>
  <c r="F37" i="29"/>
  <c r="C68" i="28" s="1"/>
  <c r="F45" i="29"/>
  <c r="F46" i="29"/>
  <c r="F47" i="29"/>
  <c r="C104" i="28" s="1"/>
  <c r="F48" i="29"/>
  <c r="F49" i="29"/>
  <c r="F50" i="29"/>
  <c r="F51" i="29"/>
  <c r="F52" i="29"/>
  <c r="F53" i="29"/>
  <c r="F54" i="29"/>
  <c r="F55" i="29"/>
  <c r="F56" i="29"/>
  <c r="F57" i="29"/>
  <c r="F58" i="29"/>
  <c r="F59" i="29"/>
  <c r="F60" i="29"/>
  <c r="F61" i="29"/>
  <c r="F62" i="29"/>
  <c r="F63" i="29"/>
  <c r="F64" i="29"/>
  <c r="F65" i="29"/>
  <c r="F66" i="29"/>
  <c r="F67" i="29"/>
  <c r="F68" i="29"/>
  <c r="F69" i="29"/>
  <c r="F70" i="29"/>
  <c r="F71" i="29"/>
  <c r="F72" i="29"/>
  <c r="F73" i="29"/>
  <c r="F74" i="29"/>
  <c r="F75" i="29"/>
  <c r="F76" i="29"/>
  <c r="F77" i="29"/>
  <c r="F78" i="29"/>
  <c r="F79" i="29"/>
  <c r="F80" i="29"/>
  <c r="F81" i="29"/>
  <c r="F82" i="29"/>
  <c r="F83" i="29"/>
  <c r="F84" i="29"/>
  <c r="F85" i="29"/>
  <c r="F86" i="29"/>
  <c r="F87" i="29"/>
  <c r="F88" i="29"/>
  <c r="F89" i="29"/>
  <c r="F90" i="29"/>
  <c r="F91" i="29"/>
  <c r="F92" i="29"/>
  <c r="F93" i="29"/>
  <c r="F94" i="29"/>
  <c r="F95" i="29"/>
  <c r="F96" i="29"/>
  <c r="F97" i="29"/>
  <c r="F98" i="29"/>
  <c r="F99" i="29"/>
  <c r="F100" i="29"/>
  <c r="F101" i="29"/>
  <c r="F102" i="29"/>
  <c r="F103" i="29"/>
  <c r="F104" i="29"/>
  <c r="F105" i="29"/>
  <c r="F106" i="29"/>
  <c r="F107" i="29"/>
  <c r="F16" i="29"/>
  <c r="F31" i="29"/>
  <c r="F12" i="29"/>
  <c r="C10" i="28" s="1"/>
  <c r="F32" i="29"/>
  <c r="C56" i="28" s="1"/>
  <c r="F39" i="29"/>
  <c r="F30" i="29"/>
  <c r="F10" i="29"/>
  <c r="F38" i="29"/>
  <c r="F18" i="29"/>
  <c r="F23" i="29"/>
  <c r="F8" i="29"/>
  <c r="C6" i="28" s="1"/>
  <c r="F36" i="29"/>
  <c r="F14" i="29"/>
  <c r="F20" i="29"/>
  <c r="F28" i="29"/>
  <c r="F44" i="29"/>
  <c r="F24" i="29"/>
  <c r="F40" i="29"/>
  <c r="Q25" i="17"/>
  <c r="AD91" i="29"/>
  <c r="AD90" i="29"/>
  <c r="AD93" i="29"/>
  <c r="AD94" i="29"/>
  <c r="AD95" i="29"/>
  <c r="AD96" i="29"/>
  <c r="AD97" i="29"/>
  <c r="AD98" i="29"/>
  <c r="AD99" i="29"/>
  <c r="AD100" i="29"/>
  <c r="AD101" i="29"/>
  <c r="AD102" i="29"/>
  <c r="AD103" i="29"/>
  <c r="AD104" i="29"/>
  <c r="AD105" i="29"/>
  <c r="AD106" i="29"/>
  <c r="AD107" i="29"/>
  <c r="AD9" i="29"/>
  <c r="AD13" i="29"/>
  <c r="AD17" i="29"/>
  <c r="AD21" i="29"/>
  <c r="AD25" i="29"/>
  <c r="AD29" i="29"/>
  <c r="AD33" i="29"/>
  <c r="AD37" i="29"/>
  <c r="AD41" i="29"/>
  <c r="AD45" i="29"/>
  <c r="AD49" i="29"/>
  <c r="AD53" i="29"/>
  <c r="AD57" i="29"/>
  <c r="AD61" i="29"/>
  <c r="AD65" i="29"/>
  <c r="AD69" i="29"/>
  <c r="AD73" i="29"/>
  <c r="AD77" i="29"/>
  <c r="AD81" i="29"/>
  <c r="AD85" i="29"/>
  <c r="AD89" i="29"/>
  <c r="AD10" i="29"/>
  <c r="AD18" i="29"/>
  <c r="AD26" i="29"/>
  <c r="AD34" i="29"/>
  <c r="AD42" i="29"/>
  <c r="AD50" i="29"/>
  <c r="AD58" i="29"/>
  <c r="AD66" i="29"/>
  <c r="AD74" i="29"/>
  <c r="AD82" i="29"/>
  <c r="AD11" i="29"/>
  <c r="AD19" i="29"/>
  <c r="AD27" i="29"/>
  <c r="AD35" i="29"/>
  <c r="AD43" i="29"/>
  <c r="AD51" i="29"/>
  <c r="AD59" i="29"/>
  <c r="AD67" i="29"/>
  <c r="AD75" i="29"/>
  <c r="AD83" i="29"/>
  <c r="AD12" i="29"/>
  <c r="AD28" i="29"/>
  <c r="AD44" i="29"/>
  <c r="AD60" i="29"/>
  <c r="AD76" i="29"/>
  <c r="AD32" i="29"/>
  <c r="AD14" i="29"/>
  <c r="AD30" i="29"/>
  <c r="AD46" i="29"/>
  <c r="AD62" i="29"/>
  <c r="AD78" i="29"/>
  <c r="AD92" i="29"/>
  <c r="AD48" i="29"/>
  <c r="AD15" i="29"/>
  <c r="AD31" i="29"/>
  <c r="AD47" i="29"/>
  <c r="AD63" i="29"/>
  <c r="AD79" i="29"/>
  <c r="AD8" i="29"/>
  <c r="AD16" i="29"/>
  <c r="AD64" i="29"/>
  <c r="AD80" i="29"/>
  <c r="AD23" i="29"/>
  <c r="AD39" i="29"/>
  <c r="AD55" i="29"/>
  <c r="AD71" i="29"/>
  <c r="AD87" i="29"/>
  <c r="AD24" i="29"/>
  <c r="AD40" i="29"/>
  <c r="AD56" i="29"/>
  <c r="AD72" i="29"/>
  <c r="AD88" i="29"/>
  <c r="AD20" i="29"/>
  <c r="AD84" i="29"/>
  <c r="AD52" i="29"/>
  <c r="AD22" i="29"/>
  <c r="AD86" i="29"/>
  <c r="AD36" i="29"/>
  <c r="AD38" i="29"/>
  <c r="AD68" i="29"/>
  <c r="AD70" i="29"/>
  <c r="AD54" i="29"/>
  <c r="P25" i="17"/>
  <c r="T9" i="29"/>
  <c r="T10" i="29"/>
  <c r="T11" i="29"/>
  <c r="T12" i="29"/>
  <c r="T13" i="29"/>
  <c r="T14" i="29"/>
  <c r="T15" i="29"/>
  <c r="T16" i="29"/>
  <c r="T17" i="29"/>
  <c r="T18" i="29"/>
  <c r="T19" i="29"/>
  <c r="T20" i="29"/>
  <c r="T21" i="29"/>
  <c r="T22" i="29"/>
  <c r="T23" i="29"/>
  <c r="T24" i="29"/>
  <c r="T25" i="29"/>
  <c r="T26" i="29"/>
  <c r="T27" i="29"/>
  <c r="T28" i="29"/>
  <c r="T29" i="29"/>
  <c r="T30" i="29"/>
  <c r="T31" i="29"/>
  <c r="T32" i="29"/>
  <c r="T33" i="29"/>
  <c r="T34" i="29"/>
  <c r="T35" i="29"/>
  <c r="T78" i="29"/>
  <c r="T86" i="29"/>
  <c r="T94" i="29"/>
  <c r="T37" i="29"/>
  <c r="T39" i="29"/>
  <c r="T41" i="29"/>
  <c r="T43" i="29"/>
  <c r="T45" i="29"/>
  <c r="T47" i="29"/>
  <c r="T49" i="29"/>
  <c r="T51" i="29"/>
  <c r="T53" i="29"/>
  <c r="T55" i="29"/>
  <c r="T57" i="29"/>
  <c r="T59" i="29"/>
  <c r="T61" i="29"/>
  <c r="T63" i="29"/>
  <c r="T65" i="29"/>
  <c r="T67" i="29"/>
  <c r="T69" i="29"/>
  <c r="T71" i="29"/>
  <c r="T77" i="29"/>
  <c r="T85" i="29"/>
  <c r="T93" i="29"/>
  <c r="T73" i="29"/>
  <c r="T76" i="29"/>
  <c r="T84" i="29"/>
  <c r="T92" i="29"/>
  <c r="T80" i="29"/>
  <c r="T88" i="29"/>
  <c r="T91" i="29"/>
  <c r="T87" i="29"/>
  <c r="T98" i="29"/>
  <c r="T104" i="29"/>
  <c r="T75" i="29"/>
  <c r="T82" i="29"/>
  <c r="T96" i="29"/>
  <c r="T102" i="29"/>
  <c r="T36" i="29"/>
  <c r="T40" i="29"/>
  <c r="T44" i="29"/>
  <c r="T48" i="29"/>
  <c r="T52" i="29"/>
  <c r="T56" i="29"/>
  <c r="T60" i="29"/>
  <c r="T64" i="29"/>
  <c r="T68" i="29"/>
  <c r="T72" i="29"/>
  <c r="T89" i="29"/>
  <c r="T8" i="29"/>
  <c r="T100" i="29"/>
  <c r="T106" i="29"/>
  <c r="T38" i="29"/>
  <c r="T42" i="29"/>
  <c r="T46" i="29"/>
  <c r="T50" i="29"/>
  <c r="T54" i="29"/>
  <c r="T58" i="29"/>
  <c r="T62" i="29"/>
  <c r="T66" i="29"/>
  <c r="T70" i="29"/>
  <c r="T81" i="29"/>
  <c r="T74" i="29"/>
  <c r="T79" i="29"/>
  <c r="T95" i="29"/>
  <c r="T97" i="29"/>
  <c r="T99" i="29"/>
  <c r="T101" i="29"/>
  <c r="T103" i="29"/>
  <c r="T105" i="29"/>
  <c r="T107" i="29"/>
  <c r="T83" i="29"/>
  <c r="T90" i="29"/>
  <c r="O18" i="17"/>
  <c r="C9" i="29"/>
  <c r="C10" i="29"/>
  <c r="C11" i="29"/>
  <c r="C12" i="29"/>
  <c r="C13" i="29"/>
  <c r="C14" i="29"/>
  <c r="C15" i="29"/>
  <c r="C16" i="29"/>
  <c r="C17" i="29"/>
  <c r="C18" i="29"/>
  <c r="C19" i="29"/>
  <c r="C20" i="29"/>
  <c r="C21" i="29"/>
  <c r="C24" i="29"/>
  <c r="C32" i="29"/>
  <c r="C40" i="29"/>
  <c r="C8" i="29"/>
  <c r="C23" i="29"/>
  <c r="C31" i="29"/>
  <c r="C39" i="29"/>
  <c r="C30" i="29"/>
  <c r="C38" i="29"/>
  <c r="C26" i="29"/>
  <c r="C34" i="29"/>
  <c r="C42" i="29"/>
  <c r="C22" i="29"/>
  <c r="C36" i="29"/>
  <c r="C46" i="29"/>
  <c r="C52" i="29"/>
  <c r="C58" i="29"/>
  <c r="C62" i="29"/>
  <c r="C68" i="29"/>
  <c r="C74" i="29"/>
  <c r="C80" i="29"/>
  <c r="C84" i="29"/>
  <c r="C90" i="29"/>
  <c r="C96" i="29"/>
  <c r="C102" i="29"/>
  <c r="C27" i="29"/>
  <c r="C43" i="29"/>
  <c r="C50" i="29"/>
  <c r="C56" i="29"/>
  <c r="C64" i="29"/>
  <c r="C70" i="29"/>
  <c r="C78" i="29"/>
  <c r="C86" i="29"/>
  <c r="C94" i="29"/>
  <c r="C100" i="29"/>
  <c r="C106" i="29"/>
  <c r="C25" i="29"/>
  <c r="C41" i="29"/>
  <c r="C37" i="29"/>
  <c r="C48" i="29"/>
  <c r="C54" i="29"/>
  <c r="C60" i="29"/>
  <c r="C66" i="29"/>
  <c r="C72" i="29"/>
  <c r="C76" i="29"/>
  <c r="C82" i="29"/>
  <c r="C88" i="29"/>
  <c r="C92" i="29"/>
  <c r="C98" i="29"/>
  <c r="C104" i="29"/>
  <c r="C28" i="29"/>
  <c r="C44" i="29"/>
  <c r="C33" i="29"/>
  <c r="C29" i="29"/>
  <c r="C45" i="29"/>
  <c r="C47" i="29"/>
  <c r="C49" i="29"/>
  <c r="C51" i="29"/>
  <c r="C53" i="29"/>
  <c r="C55" i="29"/>
  <c r="C57" i="29"/>
  <c r="C59" i="29"/>
  <c r="C61" i="29"/>
  <c r="C63" i="29"/>
  <c r="C65" i="29"/>
  <c r="C67" i="29"/>
  <c r="C69" i="29"/>
  <c r="C71" i="29"/>
  <c r="C73" i="29"/>
  <c r="C75" i="29"/>
  <c r="C77" i="29"/>
  <c r="C79" i="29"/>
  <c r="C81" i="29"/>
  <c r="C83" i="29"/>
  <c r="C85" i="29"/>
  <c r="C87" i="29"/>
  <c r="C89" i="29"/>
  <c r="C91" i="29"/>
  <c r="C93" i="29"/>
  <c r="C95" i="29"/>
  <c r="C97" i="29"/>
  <c r="C99" i="29"/>
  <c r="C101" i="29"/>
  <c r="C103" i="29"/>
  <c r="C105" i="29"/>
  <c r="C107" i="29"/>
  <c r="C35" i="29"/>
  <c r="Q19" i="17"/>
  <c r="X9" i="29"/>
  <c r="X10" i="29"/>
  <c r="X11" i="29"/>
  <c r="X12" i="29"/>
  <c r="A17" i="28" s="1"/>
  <c r="X13" i="29"/>
  <c r="X14" i="29"/>
  <c r="X15" i="29"/>
  <c r="X16" i="29"/>
  <c r="X17" i="29"/>
  <c r="A28" i="28" s="1"/>
  <c r="X18" i="29"/>
  <c r="X19" i="29"/>
  <c r="X20" i="29"/>
  <c r="X21" i="29"/>
  <c r="X22" i="29"/>
  <c r="A40" i="28" s="1"/>
  <c r="X23" i="29"/>
  <c r="X24" i="29"/>
  <c r="X25" i="29"/>
  <c r="X26" i="29"/>
  <c r="X27" i="29"/>
  <c r="A52" i="28" s="1"/>
  <c r="X28" i="29"/>
  <c r="X29" i="29"/>
  <c r="X30" i="29"/>
  <c r="X31" i="29"/>
  <c r="X32" i="29"/>
  <c r="A64" i="28" s="1"/>
  <c r="X33" i="29"/>
  <c r="X34" i="29"/>
  <c r="X35" i="29"/>
  <c r="X36" i="29"/>
  <c r="X37" i="29"/>
  <c r="A84" i="28" s="1"/>
  <c r="X38" i="29"/>
  <c r="X39" i="29"/>
  <c r="X40" i="29"/>
  <c r="X41" i="29"/>
  <c r="X42" i="29"/>
  <c r="A100" i="28" s="1"/>
  <c r="X43" i="29"/>
  <c r="X44" i="29"/>
  <c r="X45" i="29"/>
  <c r="X46" i="29"/>
  <c r="X47" i="29"/>
  <c r="A120" i="28" s="1"/>
  <c r="X48" i="29"/>
  <c r="X49" i="29"/>
  <c r="X50" i="29"/>
  <c r="X51" i="29"/>
  <c r="X52" i="29"/>
  <c r="X53" i="29"/>
  <c r="X54" i="29"/>
  <c r="X55" i="29"/>
  <c r="X56" i="29"/>
  <c r="X57" i="29"/>
  <c r="X58" i="29"/>
  <c r="X59" i="29"/>
  <c r="X60" i="29"/>
  <c r="X61" i="29"/>
  <c r="X62" i="29"/>
  <c r="X63" i="29"/>
  <c r="X64" i="29"/>
  <c r="X65" i="29"/>
  <c r="X66" i="29"/>
  <c r="X67" i="29"/>
  <c r="X68" i="29"/>
  <c r="X69" i="29"/>
  <c r="X70" i="29"/>
  <c r="X71" i="29"/>
  <c r="X72" i="29"/>
  <c r="X73" i="29"/>
  <c r="X74" i="29"/>
  <c r="X75" i="29"/>
  <c r="X76" i="29"/>
  <c r="X77" i="29"/>
  <c r="X78" i="29"/>
  <c r="X79" i="29"/>
  <c r="X80" i="29"/>
  <c r="X81" i="29"/>
  <c r="X82" i="29"/>
  <c r="X83" i="29"/>
  <c r="X84" i="29"/>
  <c r="X85" i="29"/>
  <c r="X86" i="29"/>
  <c r="X87" i="29"/>
  <c r="X88" i="29"/>
  <c r="X89" i="29"/>
  <c r="X90" i="29"/>
  <c r="X93" i="29"/>
  <c r="X94" i="29"/>
  <c r="X95" i="29"/>
  <c r="X96" i="29"/>
  <c r="X97" i="29"/>
  <c r="X98" i="29"/>
  <c r="X99" i="29"/>
  <c r="X100" i="29"/>
  <c r="X101" i="29"/>
  <c r="X102" i="29"/>
  <c r="X103" i="29"/>
  <c r="X104" i="29"/>
  <c r="X105" i="29"/>
  <c r="X106" i="29"/>
  <c r="X107" i="29"/>
  <c r="X92" i="29"/>
  <c r="X91" i="29"/>
  <c r="X8" i="29"/>
  <c r="Q21" i="17"/>
  <c r="Z9" i="29"/>
  <c r="Z11" i="29"/>
  <c r="Z13" i="29"/>
  <c r="Z15" i="29"/>
  <c r="Z17" i="29"/>
  <c r="C28" i="28" s="1"/>
  <c r="Z19" i="29"/>
  <c r="Z21" i="29"/>
  <c r="Z23" i="29"/>
  <c r="Z25" i="29"/>
  <c r="Z27" i="29"/>
  <c r="C52" i="28" s="1"/>
  <c r="Z29" i="29"/>
  <c r="Z31" i="29"/>
  <c r="Z33" i="29"/>
  <c r="Z35" i="29"/>
  <c r="Z37" i="29"/>
  <c r="C84" i="28" s="1"/>
  <c r="Z39" i="29"/>
  <c r="Z41" i="29"/>
  <c r="Z43" i="29"/>
  <c r="Z45" i="29"/>
  <c r="Z47" i="29"/>
  <c r="C120" i="28" s="1"/>
  <c r="Z49" i="29"/>
  <c r="Z51" i="29"/>
  <c r="Z53" i="29"/>
  <c r="Z55" i="29"/>
  <c r="Z57" i="29"/>
  <c r="Z59" i="29"/>
  <c r="Z61" i="29"/>
  <c r="Z63" i="29"/>
  <c r="Z65" i="29"/>
  <c r="Z67" i="29"/>
  <c r="Z69" i="29"/>
  <c r="Z71" i="29"/>
  <c r="Z73" i="29"/>
  <c r="Z75" i="29"/>
  <c r="Z77" i="29"/>
  <c r="Z79" i="29"/>
  <c r="Z81" i="29"/>
  <c r="Z83" i="29"/>
  <c r="Z85" i="29"/>
  <c r="Z87" i="29"/>
  <c r="Z89" i="29"/>
  <c r="Z94" i="29"/>
  <c r="Z96" i="29"/>
  <c r="Z98" i="29"/>
  <c r="Z100" i="29"/>
  <c r="Z102" i="29"/>
  <c r="Z104" i="29"/>
  <c r="Z106" i="29"/>
  <c r="Z92" i="29"/>
  <c r="Z10" i="29"/>
  <c r="Z14" i="29"/>
  <c r="Z18" i="29"/>
  <c r="Z22" i="29"/>
  <c r="C40" i="28" s="1"/>
  <c r="Z26" i="29"/>
  <c r="Z30" i="29"/>
  <c r="Z34" i="29"/>
  <c r="Z38" i="29"/>
  <c r="Z42" i="29"/>
  <c r="C100" i="28" s="1"/>
  <c r="Z46" i="29"/>
  <c r="Z50" i="29"/>
  <c r="Z54" i="29"/>
  <c r="Z58" i="29"/>
  <c r="Z62" i="29"/>
  <c r="Z66" i="29"/>
  <c r="Z70" i="29"/>
  <c r="Z74" i="29"/>
  <c r="Z78" i="29"/>
  <c r="Z82" i="29"/>
  <c r="Z86" i="29"/>
  <c r="Z12" i="29"/>
  <c r="C17" i="28" s="1"/>
  <c r="Z16" i="29"/>
  <c r="Z20" i="29"/>
  <c r="Z24" i="29"/>
  <c r="Z28" i="29"/>
  <c r="Z32" i="29"/>
  <c r="C64" i="28" s="1"/>
  <c r="Z36" i="29"/>
  <c r="Z40" i="29"/>
  <c r="Z44" i="29"/>
  <c r="Z48" i="29"/>
  <c r="Z52" i="29"/>
  <c r="Z56" i="29"/>
  <c r="Z60" i="29"/>
  <c r="Z64" i="29"/>
  <c r="Z68" i="29"/>
  <c r="Z72" i="29"/>
  <c r="Z76" i="29"/>
  <c r="Z80" i="29"/>
  <c r="Z84" i="29"/>
  <c r="Z88" i="29"/>
  <c r="Z91" i="29"/>
  <c r="Z90" i="29"/>
  <c r="Z95" i="29"/>
  <c r="Z99" i="29"/>
  <c r="Z103" i="29"/>
  <c r="Z107" i="29"/>
  <c r="Z93" i="29"/>
  <c r="Z101" i="29"/>
  <c r="Z97" i="29"/>
  <c r="Z105" i="29"/>
  <c r="Z8" i="29"/>
  <c r="O24" i="17"/>
  <c r="I9" i="29"/>
  <c r="I10" i="29"/>
  <c r="I11" i="29"/>
  <c r="I12" i="29"/>
  <c r="I13" i="29"/>
  <c r="I14" i="29"/>
  <c r="I15" i="29"/>
  <c r="I16" i="29"/>
  <c r="I17" i="29"/>
  <c r="I18" i="29"/>
  <c r="I19" i="29"/>
  <c r="I20" i="29"/>
  <c r="I21" i="29"/>
  <c r="I22" i="29"/>
  <c r="I23" i="29"/>
  <c r="I24" i="29"/>
  <c r="I25" i="29"/>
  <c r="I26" i="29"/>
  <c r="I27" i="29"/>
  <c r="I28" i="29"/>
  <c r="I29" i="29"/>
  <c r="I30" i="29"/>
  <c r="I31" i="29"/>
  <c r="I32" i="29"/>
  <c r="I33" i="29"/>
  <c r="I34" i="29"/>
  <c r="I35" i="29"/>
  <c r="I36" i="29"/>
  <c r="I37" i="29"/>
  <c r="I38" i="29"/>
  <c r="I39" i="29"/>
  <c r="I40" i="29"/>
  <c r="I41" i="29"/>
  <c r="I42" i="29"/>
  <c r="I43" i="29"/>
  <c r="I44" i="29"/>
  <c r="I45" i="29"/>
  <c r="I46" i="29"/>
  <c r="I47" i="29"/>
  <c r="I48" i="29"/>
  <c r="I49" i="29"/>
  <c r="I50" i="29"/>
  <c r="I51" i="29"/>
  <c r="I52" i="29"/>
  <c r="I53" i="29"/>
  <c r="I54" i="29"/>
  <c r="I55" i="29"/>
  <c r="I56" i="29"/>
  <c r="I57" i="29"/>
  <c r="I58" i="29"/>
  <c r="I59" i="29"/>
  <c r="I60" i="29"/>
  <c r="I61" i="29"/>
  <c r="I62" i="29"/>
  <c r="I63" i="29"/>
  <c r="I64" i="29"/>
  <c r="I65" i="29"/>
  <c r="I66" i="29"/>
  <c r="I67" i="29"/>
  <c r="I68" i="29"/>
  <c r="I69" i="29"/>
  <c r="I70" i="29"/>
  <c r="I71" i="29"/>
  <c r="I72" i="29"/>
  <c r="I73" i="29"/>
  <c r="I74" i="29"/>
  <c r="I75" i="29"/>
  <c r="I76" i="29"/>
  <c r="I77" i="29"/>
  <c r="I78" i="29"/>
  <c r="I79" i="29"/>
  <c r="I80" i="29"/>
  <c r="I81" i="29"/>
  <c r="I82" i="29"/>
  <c r="I83" i="29"/>
  <c r="I84" i="29"/>
  <c r="I85" i="29"/>
  <c r="I86" i="29"/>
  <c r="I87" i="29"/>
  <c r="I88" i="29"/>
  <c r="I89" i="29"/>
  <c r="I90" i="29"/>
  <c r="I91" i="29"/>
  <c r="I92" i="29"/>
  <c r="I93" i="29"/>
  <c r="I94" i="29"/>
  <c r="I95" i="29"/>
  <c r="I96" i="29"/>
  <c r="I97" i="29"/>
  <c r="I98" i="29"/>
  <c r="I99" i="29"/>
  <c r="I100" i="29"/>
  <c r="I101" i="29"/>
  <c r="I102" i="29"/>
  <c r="I103" i="29"/>
  <c r="I104" i="29"/>
  <c r="I105" i="29"/>
  <c r="I106" i="29"/>
  <c r="I107" i="29"/>
  <c r="I8" i="29"/>
  <c r="O20" i="17"/>
  <c r="E9" i="29"/>
  <c r="E11" i="29"/>
  <c r="E13" i="29"/>
  <c r="E15" i="29"/>
  <c r="E17" i="29"/>
  <c r="E19" i="29"/>
  <c r="E21" i="29"/>
  <c r="E26" i="29"/>
  <c r="E34" i="29"/>
  <c r="E42" i="29"/>
  <c r="E25" i="29"/>
  <c r="E33" i="29"/>
  <c r="E41" i="29"/>
  <c r="E24" i="29"/>
  <c r="E32" i="29"/>
  <c r="E40" i="29"/>
  <c r="E28" i="29"/>
  <c r="E36" i="29"/>
  <c r="E44" i="29"/>
  <c r="E8" i="29"/>
  <c r="B7" i="28" s="1"/>
  <c r="E10" i="29"/>
  <c r="E38" i="29"/>
  <c r="E39" i="29"/>
  <c r="E30" i="29"/>
  <c r="E48" i="29"/>
  <c r="E56" i="29"/>
  <c r="E64" i="29"/>
  <c r="E72" i="29"/>
  <c r="E80" i="29"/>
  <c r="E88" i="29"/>
  <c r="E96" i="29"/>
  <c r="E104" i="29"/>
  <c r="E22" i="29"/>
  <c r="E29" i="29"/>
  <c r="E45" i="29"/>
  <c r="E47" i="29"/>
  <c r="E49" i="29"/>
  <c r="E51" i="29"/>
  <c r="E53" i="29"/>
  <c r="E55" i="29"/>
  <c r="E57" i="29"/>
  <c r="E59" i="29"/>
  <c r="E61" i="29"/>
  <c r="E63" i="29"/>
  <c r="E65" i="29"/>
  <c r="E67" i="29"/>
  <c r="E69" i="29"/>
  <c r="E71" i="29"/>
  <c r="E73" i="29"/>
  <c r="E75" i="29"/>
  <c r="E77" i="29"/>
  <c r="E79" i="29"/>
  <c r="E81" i="29"/>
  <c r="E83" i="29"/>
  <c r="E85" i="29"/>
  <c r="E87" i="29"/>
  <c r="E89" i="29"/>
  <c r="E91" i="29"/>
  <c r="E93" i="29"/>
  <c r="E95" i="29"/>
  <c r="E97" i="29"/>
  <c r="E99" i="29"/>
  <c r="E101" i="29"/>
  <c r="E103" i="29"/>
  <c r="E105" i="29"/>
  <c r="E107" i="29"/>
  <c r="E20" i="29"/>
  <c r="E52" i="29"/>
  <c r="E60" i="29"/>
  <c r="E68" i="29"/>
  <c r="E76" i="29"/>
  <c r="E86" i="29"/>
  <c r="E94" i="29"/>
  <c r="E102" i="29"/>
  <c r="E12" i="29"/>
  <c r="B11" i="28" s="1"/>
  <c r="E18" i="29"/>
  <c r="E27" i="29"/>
  <c r="E43" i="29"/>
  <c r="E23" i="29"/>
  <c r="E14" i="29"/>
  <c r="E37" i="29"/>
  <c r="E46" i="29"/>
  <c r="E54" i="29"/>
  <c r="E62" i="29"/>
  <c r="E74" i="29"/>
  <c r="E82" i="29"/>
  <c r="E90" i="29"/>
  <c r="E98" i="29"/>
  <c r="E35" i="29"/>
  <c r="E16" i="29"/>
  <c r="E31" i="29"/>
  <c r="E50" i="29"/>
  <c r="E58" i="29"/>
  <c r="E66" i="29"/>
  <c r="E70" i="29"/>
  <c r="E78" i="29"/>
  <c r="E84" i="29"/>
  <c r="E92" i="29"/>
  <c r="E100" i="29"/>
  <c r="E106" i="29"/>
  <c r="P22" i="17"/>
  <c r="Q9" i="29"/>
  <c r="Q11" i="29"/>
  <c r="Q13" i="29"/>
  <c r="Q15" i="29"/>
  <c r="Q17" i="29"/>
  <c r="Q19" i="29"/>
  <c r="Q21" i="29"/>
  <c r="Q23" i="29"/>
  <c r="Q25" i="29"/>
  <c r="Q30" i="29"/>
  <c r="Q27" i="29"/>
  <c r="Q36" i="29"/>
  <c r="Q37" i="29"/>
  <c r="Q38" i="29"/>
  <c r="Q39" i="29"/>
  <c r="Q40" i="29"/>
  <c r="Q41" i="29"/>
  <c r="Q42" i="29"/>
  <c r="Q43" i="29"/>
  <c r="Q44" i="29"/>
  <c r="Q45" i="29"/>
  <c r="Q46" i="29"/>
  <c r="Q47" i="29"/>
  <c r="Q48" i="29"/>
  <c r="Q49" i="29"/>
  <c r="Q50" i="29"/>
  <c r="Q51" i="29"/>
  <c r="Q52" i="29"/>
  <c r="Q53" i="29"/>
  <c r="Q54" i="29"/>
  <c r="Q55" i="29"/>
  <c r="Q56" i="29"/>
  <c r="Q57" i="29"/>
  <c r="Q58" i="29"/>
  <c r="Q59" i="29"/>
  <c r="Q60" i="29"/>
  <c r="Q61" i="29"/>
  <c r="Q62" i="29"/>
  <c r="Q63" i="29"/>
  <c r="Q64" i="29"/>
  <c r="Q65" i="29"/>
  <c r="Q66" i="29"/>
  <c r="Q67" i="29"/>
  <c r="Q68" i="29"/>
  <c r="Q69" i="29"/>
  <c r="Q70" i="29"/>
  <c r="Q71" i="29"/>
  <c r="Q72" i="29"/>
  <c r="Q73" i="29"/>
  <c r="Q74" i="29"/>
  <c r="Q75" i="29"/>
  <c r="Q32" i="29"/>
  <c r="Q35" i="29"/>
  <c r="Q76" i="29"/>
  <c r="Q84" i="29"/>
  <c r="Q92" i="29"/>
  <c r="Q83" i="29"/>
  <c r="Q91" i="29"/>
  <c r="Q12" i="29"/>
  <c r="Q16" i="29"/>
  <c r="Q20" i="29"/>
  <c r="Q24" i="29"/>
  <c r="Q33" i="29"/>
  <c r="Q82" i="29"/>
  <c r="Q90" i="29"/>
  <c r="Q10" i="29"/>
  <c r="Q14" i="29"/>
  <c r="Q18" i="29"/>
  <c r="Q22" i="29"/>
  <c r="Q26" i="29"/>
  <c r="Q78" i="29"/>
  <c r="Q86" i="29"/>
  <c r="Q94" i="29"/>
  <c r="Q31" i="29"/>
  <c r="Q89" i="29"/>
  <c r="Q80" i="29"/>
  <c r="Q87" i="29"/>
  <c r="Q96" i="29"/>
  <c r="Q98" i="29"/>
  <c r="Q100" i="29"/>
  <c r="Q102" i="29"/>
  <c r="Q104" i="29"/>
  <c r="Q106" i="29"/>
  <c r="Q85" i="29"/>
  <c r="Q29" i="29"/>
  <c r="Q34" i="29"/>
  <c r="Q79" i="29"/>
  <c r="Q95" i="29"/>
  <c r="Q97" i="29"/>
  <c r="Q99" i="29"/>
  <c r="Q101" i="29"/>
  <c r="Q103" i="29"/>
  <c r="Q105" i="29"/>
  <c r="Q107" i="29"/>
  <c r="Q77" i="29"/>
  <c r="Q93" i="29"/>
  <c r="Q8" i="29"/>
  <c r="Q88" i="29"/>
  <c r="Q28" i="29"/>
  <c r="Q81" i="29"/>
  <c r="P19" i="17"/>
  <c r="N9" i="29"/>
  <c r="N10" i="29"/>
  <c r="N11" i="29"/>
  <c r="N12" i="29"/>
  <c r="A13" i="28" s="1"/>
  <c r="N13" i="29"/>
  <c r="N14" i="29"/>
  <c r="N15" i="29"/>
  <c r="N16" i="29"/>
  <c r="N17" i="29"/>
  <c r="A24" i="28" s="1"/>
  <c r="N18" i="29"/>
  <c r="N19" i="29"/>
  <c r="N20" i="29"/>
  <c r="N21" i="29"/>
  <c r="N22" i="29"/>
  <c r="A36" i="28" s="1"/>
  <c r="N23" i="29"/>
  <c r="N24" i="29"/>
  <c r="N25" i="29"/>
  <c r="N26" i="29"/>
  <c r="N27" i="29"/>
  <c r="A48" i="28" s="1"/>
  <c r="N35" i="29"/>
  <c r="N34" i="29"/>
  <c r="N29" i="29"/>
  <c r="N33" i="29"/>
  <c r="N81" i="29"/>
  <c r="N89" i="29"/>
  <c r="N31" i="29"/>
  <c r="N75" i="29"/>
  <c r="N80" i="29"/>
  <c r="N88" i="29"/>
  <c r="N28" i="29"/>
  <c r="N79" i="29"/>
  <c r="N87" i="29"/>
  <c r="N95" i="29"/>
  <c r="N96" i="29"/>
  <c r="N97" i="29"/>
  <c r="N98" i="29"/>
  <c r="N99" i="29"/>
  <c r="N100" i="29"/>
  <c r="N101" i="29"/>
  <c r="N102" i="29"/>
  <c r="N103" i="29"/>
  <c r="N104" i="29"/>
  <c r="N105" i="29"/>
  <c r="N106" i="29"/>
  <c r="N107" i="29"/>
  <c r="N76" i="29"/>
  <c r="N83" i="29"/>
  <c r="N91" i="29"/>
  <c r="N36" i="29"/>
  <c r="N40" i="29"/>
  <c r="N44" i="29"/>
  <c r="N48" i="29"/>
  <c r="N52" i="29"/>
  <c r="N56" i="29"/>
  <c r="N60" i="29"/>
  <c r="N64" i="29"/>
  <c r="N68" i="29"/>
  <c r="N72" i="29"/>
  <c r="N78" i="29"/>
  <c r="N94" i="29"/>
  <c r="N41" i="29"/>
  <c r="N53" i="29"/>
  <c r="N65" i="29"/>
  <c r="N73" i="29"/>
  <c r="N32" i="29"/>
  <c r="A60" i="28" s="1"/>
  <c r="N85" i="29"/>
  <c r="N49" i="29"/>
  <c r="N61" i="29"/>
  <c r="N90" i="29"/>
  <c r="N92" i="29"/>
  <c r="N37" i="29"/>
  <c r="A76" i="28" s="1"/>
  <c r="N45" i="29"/>
  <c r="N57" i="29"/>
  <c r="N69" i="29"/>
  <c r="N84" i="29"/>
  <c r="N30" i="29"/>
  <c r="N39" i="29"/>
  <c r="N43" i="29"/>
  <c r="N47" i="29"/>
  <c r="A112" i="28" s="1"/>
  <c r="N51" i="29"/>
  <c r="N55" i="29"/>
  <c r="N59" i="29"/>
  <c r="N63" i="29"/>
  <c r="N67" i="29"/>
  <c r="N71" i="29"/>
  <c r="N82" i="29"/>
  <c r="N42" i="29"/>
  <c r="A96" i="28" s="1"/>
  <c r="N58" i="29"/>
  <c r="N66" i="29"/>
  <c r="N74" i="29"/>
  <c r="N93" i="29"/>
  <c r="N46" i="29"/>
  <c r="N62" i="29"/>
  <c r="N86" i="29"/>
  <c r="N8" i="29"/>
  <c r="A8" i="28" s="1"/>
  <c r="N77" i="29"/>
  <c r="N38" i="29"/>
  <c r="N54" i="29"/>
  <c r="N70" i="29"/>
  <c r="N50" i="29"/>
  <c r="Q17" i="17"/>
  <c r="V9" i="29"/>
  <c r="V10" i="29"/>
  <c r="V11" i="29"/>
  <c r="V12" i="29"/>
  <c r="V13" i="29"/>
  <c r="V14" i="29"/>
  <c r="V15" i="29"/>
  <c r="V16" i="29"/>
  <c r="V17" i="29"/>
  <c r="V18" i="29"/>
  <c r="V19" i="29"/>
  <c r="V20" i="29"/>
  <c r="V21" i="29"/>
  <c r="V22" i="29"/>
  <c r="V23" i="29"/>
  <c r="V24" i="29"/>
  <c r="V25" i="29"/>
  <c r="V26" i="29"/>
  <c r="V27" i="29"/>
  <c r="V28" i="29"/>
  <c r="V29" i="29"/>
  <c r="V30" i="29"/>
  <c r="V31" i="29"/>
  <c r="V32" i="29"/>
  <c r="V33" i="29"/>
  <c r="V34" i="29"/>
  <c r="V35" i="29"/>
  <c r="V36" i="29"/>
  <c r="V37" i="29"/>
  <c r="V38" i="29"/>
  <c r="V39" i="29"/>
  <c r="V40" i="29"/>
  <c r="V41" i="29"/>
  <c r="V42" i="29"/>
  <c r="V43" i="29"/>
  <c r="V44" i="29"/>
  <c r="V45" i="29"/>
  <c r="V46" i="29"/>
  <c r="V47" i="29"/>
  <c r="V48" i="29"/>
  <c r="V49" i="29"/>
  <c r="V50" i="29"/>
  <c r="V51" i="29"/>
  <c r="V52" i="29"/>
  <c r="V53" i="29"/>
  <c r="V54" i="29"/>
  <c r="V55" i="29"/>
  <c r="V56" i="29"/>
  <c r="V57" i="29"/>
  <c r="V58" i="29"/>
  <c r="V59" i="29"/>
  <c r="V60" i="29"/>
  <c r="V61" i="29"/>
  <c r="V62" i="29"/>
  <c r="V63" i="29"/>
  <c r="V64" i="29"/>
  <c r="V65" i="29"/>
  <c r="V66" i="29"/>
  <c r="V67" i="29"/>
  <c r="V68" i="29"/>
  <c r="V69" i="29"/>
  <c r="V70" i="29"/>
  <c r="V71" i="29"/>
  <c r="V72" i="29"/>
  <c r="V73" i="29"/>
  <c r="V74" i="29"/>
  <c r="V75" i="29"/>
  <c r="V76" i="29"/>
  <c r="V77" i="29"/>
  <c r="V78" i="29"/>
  <c r="V79" i="29"/>
  <c r="V80" i="29"/>
  <c r="V81" i="29"/>
  <c r="V82" i="29"/>
  <c r="V83" i="29"/>
  <c r="V84" i="29"/>
  <c r="V85" i="29"/>
  <c r="V86" i="29"/>
  <c r="V87" i="29"/>
  <c r="V88" i="29"/>
  <c r="V89" i="29"/>
  <c r="V90" i="29"/>
  <c r="V91" i="29"/>
  <c r="V92" i="29"/>
  <c r="V93" i="29"/>
  <c r="V95" i="29"/>
  <c r="V99" i="29"/>
  <c r="V103" i="29"/>
  <c r="V107" i="29"/>
  <c r="V100" i="29"/>
  <c r="V101" i="29"/>
  <c r="V8" i="29"/>
  <c r="V94" i="29"/>
  <c r="V102" i="29"/>
  <c r="V98" i="29"/>
  <c r="V106" i="29"/>
  <c r="V105" i="29"/>
  <c r="V97" i="29"/>
  <c r="V104" i="29"/>
  <c r="V96" i="29"/>
  <c r="O22" i="17"/>
  <c r="G28" i="29"/>
  <c r="G36" i="29"/>
  <c r="G44" i="29"/>
  <c r="G27" i="29"/>
  <c r="G35" i="29"/>
  <c r="G43" i="29"/>
  <c r="G9" i="29"/>
  <c r="G11" i="29"/>
  <c r="G13" i="29"/>
  <c r="G15" i="29"/>
  <c r="G17" i="29"/>
  <c r="G19" i="29"/>
  <c r="G21" i="29"/>
  <c r="G26" i="29"/>
  <c r="G34" i="29"/>
  <c r="G42" i="29"/>
  <c r="G10" i="29"/>
  <c r="G12" i="29"/>
  <c r="D11" i="28" s="1"/>
  <c r="G14" i="29"/>
  <c r="G16" i="29"/>
  <c r="G18" i="29"/>
  <c r="G20" i="29"/>
  <c r="G30" i="29"/>
  <c r="G38" i="29"/>
  <c r="G24" i="29"/>
  <c r="G40" i="29"/>
  <c r="G25" i="29"/>
  <c r="G23" i="29"/>
  <c r="G39" i="29"/>
  <c r="G31" i="29"/>
  <c r="G32" i="29"/>
  <c r="G8" i="29"/>
  <c r="G22" i="29"/>
  <c r="G29" i="29"/>
  <c r="G45" i="29"/>
  <c r="G47" i="29"/>
  <c r="G49" i="29"/>
  <c r="G51" i="29"/>
  <c r="G53" i="29"/>
  <c r="G55" i="29"/>
  <c r="G57" i="29"/>
  <c r="G59" i="29"/>
  <c r="G61" i="29"/>
  <c r="G63" i="29"/>
  <c r="G65" i="29"/>
  <c r="G67" i="29"/>
  <c r="G69" i="29"/>
  <c r="G71" i="29"/>
  <c r="G73" i="29"/>
  <c r="G75" i="29"/>
  <c r="G77" i="29"/>
  <c r="G79" i="29"/>
  <c r="G81" i="29"/>
  <c r="G83" i="29"/>
  <c r="G85" i="29"/>
  <c r="G87" i="29"/>
  <c r="G89" i="29"/>
  <c r="G91" i="29"/>
  <c r="G93" i="29"/>
  <c r="G95" i="29"/>
  <c r="G97" i="29"/>
  <c r="G99" i="29"/>
  <c r="G101" i="29"/>
  <c r="G103" i="29"/>
  <c r="G105" i="29"/>
  <c r="G107" i="29"/>
  <c r="G41" i="29"/>
  <c r="G37" i="29"/>
  <c r="G46" i="29"/>
  <c r="G48" i="29"/>
  <c r="G50" i="29"/>
  <c r="G52" i="29"/>
  <c r="G54" i="29"/>
  <c r="G56" i="29"/>
  <c r="G58" i="29"/>
  <c r="G60" i="29"/>
  <c r="G62" i="29"/>
  <c r="G64" i="29"/>
  <c r="G66" i="29"/>
  <c r="G68" i="29"/>
  <c r="G70" i="29"/>
  <c r="G72" i="29"/>
  <c r="G74" i="29"/>
  <c r="G76" i="29"/>
  <c r="G78" i="29"/>
  <c r="G80" i="29"/>
  <c r="G82" i="29"/>
  <c r="G84" i="29"/>
  <c r="G86" i="29"/>
  <c r="G88" i="29"/>
  <c r="G90" i="29"/>
  <c r="G92" i="29"/>
  <c r="G94" i="29"/>
  <c r="G96" i="29"/>
  <c r="G98" i="29"/>
  <c r="G100" i="29"/>
  <c r="G102" i="29"/>
  <c r="G104" i="29"/>
  <c r="G106" i="29"/>
  <c r="G33" i="29"/>
  <c r="P20" i="17"/>
  <c r="O9" i="29"/>
  <c r="O10" i="29"/>
  <c r="O11" i="29"/>
  <c r="O12" i="29"/>
  <c r="O13" i="29"/>
  <c r="O14" i="29"/>
  <c r="O15" i="29"/>
  <c r="O16" i="29"/>
  <c r="O17" i="29"/>
  <c r="O18" i="29"/>
  <c r="O19" i="29"/>
  <c r="O20" i="29"/>
  <c r="O21" i="29"/>
  <c r="O22" i="29"/>
  <c r="O23" i="29"/>
  <c r="O24" i="29"/>
  <c r="O25" i="29"/>
  <c r="O26" i="29"/>
  <c r="O27" i="29"/>
  <c r="O28" i="29"/>
  <c r="O29" i="29"/>
  <c r="O30" i="29"/>
  <c r="O36" i="29"/>
  <c r="O37" i="29"/>
  <c r="O38" i="29"/>
  <c r="O39" i="29"/>
  <c r="O40" i="29"/>
  <c r="O41" i="29"/>
  <c r="O42" i="29"/>
  <c r="O43" i="29"/>
  <c r="O44" i="29"/>
  <c r="O45" i="29"/>
  <c r="O46" i="29"/>
  <c r="O47" i="29"/>
  <c r="O48" i="29"/>
  <c r="O49" i="29"/>
  <c r="O50" i="29"/>
  <c r="O51" i="29"/>
  <c r="O52" i="29"/>
  <c r="O53" i="29"/>
  <c r="O54" i="29"/>
  <c r="O55" i="29"/>
  <c r="O56" i="29"/>
  <c r="O57" i="29"/>
  <c r="O58" i="29"/>
  <c r="O59" i="29"/>
  <c r="O60" i="29"/>
  <c r="O61" i="29"/>
  <c r="O62" i="29"/>
  <c r="O63" i="29"/>
  <c r="O64" i="29"/>
  <c r="O65" i="29"/>
  <c r="O66" i="29"/>
  <c r="O67" i="29"/>
  <c r="O68" i="29"/>
  <c r="O69" i="29"/>
  <c r="O70" i="29"/>
  <c r="O71" i="29"/>
  <c r="O72" i="29"/>
  <c r="O73" i="29"/>
  <c r="O74" i="29"/>
  <c r="O75" i="29"/>
  <c r="O76" i="29"/>
  <c r="O35" i="29"/>
  <c r="O34" i="29"/>
  <c r="O33" i="29"/>
  <c r="O82" i="29"/>
  <c r="O90" i="29"/>
  <c r="O81" i="29"/>
  <c r="O89" i="29"/>
  <c r="O31" i="29"/>
  <c r="O80" i="29"/>
  <c r="O88" i="29"/>
  <c r="O84" i="29"/>
  <c r="O92" i="29"/>
  <c r="O87" i="29"/>
  <c r="O96" i="29"/>
  <c r="O98" i="29"/>
  <c r="O100" i="29"/>
  <c r="O102" i="29"/>
  <c r="O104" i="29"/>
  <c r="O106" i="29"/>
  <c r="O78" i="29"/>
  <c r="O94" i="29"/>
  <c r="O83" i="29"/>
  <c r="O32" i="29"/>
  <c r="O85" i="29"/>
  <c r="O77" i="29"/>
  <c r="O93" i="29"/>
  <c r="O8" i="29"/>
  <c r="O91" i="29"/>
  <c r="O101" i="29"/>
  <c r="O86" i="29"/>
  <c r="O97" i="29"/>
  <c r="O79" i="29"/>
  <c r="O105" i="29"/>
  <c r="O95" i="29"/>
  <c r="O103" i="29"/>
  <c r="O99" i="29"/>
  <c r="O107" i="29"/>
  <c r="Q22" i="17"/>
  <c r="AA90" i="29"/>
  <c r="AA9" i="29"/>
  <c r="AA11" i="29"/>
  <c r="AA13" i="29"/>
  <c r="AA15" i="29"/>
  <c r="AA17" i="29"/>
  <c r="AA19" i="29"/>
  <c r="AA21" i="29"/>
  <c r="AA23" i="29"/>
  <c r="AA25" i="29"/>
  <c r="AA27" i="29"/>
  <c r="AA29" i="29"/>
  <c r="AA31" i="29"/>
  <c r="AA33" i="29"/>
  <c r="AA35" i="29"/>
  <c r="AA37" i="29"/>
  <c r="AA39" i="29"/>
  <c r="AA41" i="29"/>
  <c r="AA43" i="29"/>
  <c r="AA45" i="29"/>
  <c r="AA47" i="29"/>
  <c r="AA49" i="29"/>
  <c r="AA51" i="29"/>
  <c r="AA53" i="29"/>
  <c r="AA55" i="29"/>
  <c r="AA57" i="29"/>
  <c r="AA59" i="29"/>
  <c r="AA61" i="29"/>
  <c r="AA63" i="29"/>
  <c r="AA65" i="29"/>
  <c r="AA67" i="29"/>
  <c r="AA69" i="29"/>
  <c r="AA71" i="29"/>
  <c r="AA73" i="29"/>
  <c r="AA75" i="29"/>
  <c r="AA77" i="29"/>
  <c r="AA79" i="29"/>
  <c r="AA81" i="29"/>
  <c r="AA83" i="29"/>
  <c r="AA85" i="29"/>
  <c r="AA87" i="29"/>
  <c r="AA10" i="29"/>
  <c r="AA12" i="29"/>
  <c r="D18" i="28" s="1"/>
  <c r="AA14" i="29"/>
  <c r="AA16" i="29"/>
  <c r="AA18" i="29"/>
  <c r="AA20" i="29"/>
  <c r="AA22" i="29"/>
  <c r="AA24" i="29"/>
  <c r="AA26" i="29"/>
  <c r="AA28" i="29"/>
  <c r="AA30" i="29"/>
  <c r="AA32" i="29"/>
  <c r="AA34" i="29"/>
  <c r="AA36" i="29"/>
  <c r="AA38" i="29"/>
  <c r="AA40" i="29"/>
  <c r="AA42" i="29"/>
  <c r="AA44" i="29"/>
  <c r="AA46" i="29"/>
  <c r="AA48" i="29"/>
  <c r="AA50" i="29"/>
  <c r="AA52" i="29"/>
  <c r="AA54" i="29"/>
  <c r="AA56" i="29"/>
  <c r="AA58" i="29"/>
  <c r="AA60" i="29"/>
  <c r="AA62" i="29"/>
  <c r="AA64" i="29"/>
  <c r="AA66" i="29"/>
  <c r="AA68" i="29"/>
  <c r="AA70" i="29"/>
  <c r="AA72" i="29"/>
  <c r="AA74" i="29"/>
  <c r="AA76" i="29"/>
  <c r="AA78" i="29"/>
  <c r="AA80" i="29"/>
  <c r="AA82" i="29"/>
  <c r="AA84" i="29"/>
  <c r="AA86" i="29"/>
  <c r="AA88" i="29"/>
  <c r="AA91" i="29"/>
  <c r="AA89" i="29"/>
  <c r="AA94" i="29"/>
  <c r="AA96" i="29"/>
  <c r="AA98" i="29"/>
  <c r="AA100" i="29"/>
  <c r="AA102" i="29"/>
  <c r="AA104" i="29"/>
  <c r="AA106" i="29"/>
  <c r="AA92" i="29"/>
  <c r="AA95" i="29"/>
  <c r="AA99" i="29"/>
  <c r="AA103" i="29"/>
  <c r="AA107" i="29"/>
  <c r="AA93" i="29"/>
  <c r="AA97" i="29"/>
  <c r="AA101" i="29"/>
  <c r="AA105" i="29"/>
  <c r="AA8" i="29"/>
  <c r="D7" i="28" s="1"/>
  <c r="P18" i="17"/>
  <c r="M9" i="29"/>
  <c r="M10" i="29"/>
  <c r="M11" i="29"/>
  <c r="M12" i="29"/>
  <c r="M13" i="29"/>
  <c r="M14" i="29"/>
  <c r="M15" i="29"/>
  <c r="M16" i="29"/>
  <c r="M17" i="29"/>
  <c r="M18" i="29"/>
  <c r="M19" i="29"/>
  <c r="M20" i="29"/>
  <c r="M21" i="29"/>
  <c r="M22" i="29"/>
  <c r="M23" i="29"/>
  <c r="M24" i="29"/>
  <c r="M25" i="29"/>
  <c r="M26" i="29"/>
  <c r="M27" i="29"/>
  <c r="M28" i="29"/>
  <c r="M29" i="29"/>
  <c r="M30" i="29"/>
  <c r="M31" i="29"/>
  <c r="M34" i="29"/>
  <c r="M33" i="29"/>
  <c r="M32" i="29"/>
  <c r="M36" i="29"/>
  <c r="M37" i="29"/>
  <c r="M38" i="29"/>
  <c r="M39" i="29"/>
  <c r="M40" i="29"/>
  <c r="M41" i="29"/>
  <c r="M42" i="29"/>
  <c r="M43" i="29"/>
  <c r="M44" i="29"/>
  <c r="M45" i="29"/>
  <c r="M46" i="29"/>
  <c r="M47" i="29"/>
  <c r="M48" i="29"/>
  <c r="M49" i="29"/>
  <c r="M50" i="29"/>
  <c r="M51" i="29"/>
  <c r="M52" i="29"/>
  <c r="M53" i="29"/>
  <c r="M54" i="29"/>
  <c r="M55" i="29"/>
  <c r="M56" i="29"/>
  <c r="M57" i="29"/>
  <c r="M58" i="29"/>
  <c r="M59" i="29"/>
  <c r="M60" i="29"/>
  <c r="M61" i="29"/>
  <c r="M62" i="29"/>
  <c r="M63" i="29"/>
  <c r="M64" i="29"/>
  <c r="M65" i="29"/>
  <c r="M66" i="29"/>
  <c r="M67" i="29"/>
  <c r="M68" i="29"/>
  <c r="M69" i="29"/>
  <c r="M70" i="29"/>
  <c r="M71" i="29"/>
  <c r="M72" i="29"/>
  <c r="M73" i="29"/>
  <c r="M74" i="29"/>
  <c r="M75" i="29"/>
  <c r="M76" i="29"/>
  <c r="M77" i="29"/>
  <c r="M78" i="29"/>
  <c r="M79" i="29"/>
  <c r="M80" i="29"/>
  <c r="M81" i="29"/>
  <c r="M82" i="29"/>
  <c r="M83" i="29"/>
  <c r="M84" i="29"/>
  <c r="M85" i="29"/>
  <c r="M86" i="29"/>
  <c r="M87" i="29"/>
  <c r="M88" i="29"/>
  <c r="M89" i="29"/>
  <c r="M90" i="29"/>
  <c r="M91" i="29"/>
  <c r="M92" i="29"/>
  <c r="M93" i="29"/>
  <c r="M94" i="29"/>
  <c r="M95" i="29"/>
  <c r="M96" i="29"/>
  <c r="M97" i="29"/>
  <c r="M98" i="29"/>
  <c r="M99" i="29"/>
  <c r="M100" i="29"/>
  <c r="M101" i="29"/>
  <c r="M102" i="29"/>
  <c r="M103" i="29"/>
  <c r="M104" i="29"/>
  <c r="M105" i="29"/>
  <c r="M106" i="29"/>
  <c r="M107" i="29"/>
  <c r="M8" i="29"/>
  <c r="M35" i="29"/>
  <c r="Q20" i="17"/>
  <c r="Y9" i="29"/>
  <c r="Y11" i="29"/>
  <c r="Y13" i="29"/>
  <c r="Y15" i="29"/>
  <c r="Y17" i="29"/>
  <c r="Y19" i="29"/>
  <c r="Y21" i="29"/>
  <c r="Y23" i="29"/>
  <c r="Y25" i="29"/>
  <c r="Y27" i="29"/>
  <c r="Y29" i="29"/>
  <c r="Y31" i="29"/>
  <c r="Y33" i="29"/>
  <c r="Y35" i="29"/>
  <c r="Y37" i="29"/>
  <c r="Y39" i="29"/>
  <c r="Y41" i="29"/>
  <c r="Y43" i="29"/>
  <c r="Y45" i="29"/>
  <c r="Y47" i="29"/>
  <c r="Y49" i="29"/>
  <c r="Y51" i="29"/>
  <c r="Y53" i="29"/>
  <c r="Y55" i="29"/>
  <c r="Y57" i="29"/>
  <c r="Y59" i="29"/>
  <c r="Y61" i="29"/>
  <c r="Y63" i="29"/>
  <c r="Y65" i="29"/>
  <c r="Y67" i="29"/>
  <c r="Y69" i="29"/>
  <c r="Y71" i="29"/>
  <c r="Y73" i="29"/>
  <c r="Y75" i="29"/>
  <c r="Y77" i="29"/>
  <c r="Y79" i="29"/>
  <c r="Y81" i="29"/>
  <c r="Y83" i="29"/>
  <c r="Y85" i="29"/>
  <c r="Y87" i="29"/>
  <c r="Y89" i="29"/>
  <c r="Y93" i="29"/>
  <c r="Y94" i="29"/>
  <c r="Y95" i="29"/>
  <c r="Y96" i="29"/>
  <c r="Y97" i="29"/>
  <c r="Y98" i="29"/>
  <c r="Y99" i="29"/>
  <c r="Y100" i="29"/>
  <c r="Y101" i="29"/>
  <c r="Y102" i="29"/>
  <c r="Y103" i="29"/>
  <c r="Y104" i="29"/>
  <c r="Y105" i="29"/>
  <c r="Y106" i="29"/>
  <c r="Y107" i="29"/>
  <c r="Y90" i="29"/>
  <c r="Y92" i="29"/>
  <c r="Y10" i="29"/>
  <c r="Y14" i="29"/>
  <c r="Y18" i="29"/>
  <c r="Y22" i="29"/>
  <c r="Y26" i="29"/>
  <c r="Y30" i="29"/>
  <c r="Y34" i="29"/>
  <c r="Y38" i="29"/>
  <c r="Y42" i="29"/>
  <c r="Y46" i="29"/>
  <c r="Y50" i="29"/>
  <c r="Y54" i="29"/>
  <c r="Y58" i="29"/>
  <c r="Y62" i="29"/>
  <c r="Y66" i="29"/>
  <c r="Y70" i="29"/>
  <c r="Y74" i="29"/>
  <c r="Y78" i="29"/>
  <c r="Y82" i="29"/>
  <c r="Y86" i="29"/>
  <c r="Y12" i="29"/>
  <c r="B18" i="28" s="1"/>
  <c r="Y20" i="29"/>
  <c r="Y28" i="29"/>
  <c r="Y36" i="29"/>
  <c r="Y44" i="29"/>
  <c r="Y52" i="29"/>
  <c r="Y60" i="29"/>
  <c r="Y68" i="29"/>
  <c r="Y76" i="29"/>
  <c r="Y84" i="29"/>
  <c r="Y91" i="29"/>
  <c r="Y16" i="29"/>
  <c r="Y24" i="29"/>
  <c r="Y32" i="29"/>
  <c r="Y40" i="29"/>
  <c r="Y48" i="29"/>
  <c r="Y56" i="29"/>
  <c r="Y64" i="29"/>
  <c r="Y72" i="29"/>
  <c r="Y80" i="29"/>
  <c r="Y88" i="29"/>
  <c r="Y8" i="29"/>
  <c r="P21" i="17"/>
  <c r="P9" i="29"/>
  <c r="P11" i="29"/>
  <c r="P13" i="29"/>
  <c r="P15" i="29"/>
  <c r="P17" i="29"/>
  <c r="C24" i="28" s="1"/>
  <c r="P19" i="29"/>
  <c r="P21" i="29"/>
  <c r="P23" i="29"/>
  <c r="P25" i="29"/>
  <c r="P30" i="29"/>
  <c r="P27" i="29"/>
  <c r="C48" i="28" s="1"/>
  <c r="P36" i="29"/>
  <c r="P37" i="29"/>
  <c r="C76" i="28" s="1"/>
  <c r="P38" i="29"/>
  <c r="P39" i="29"/>
  <c r="P40" i="29"/>
  <c r="P41" i="29"/>
  <c r="P42" i="29"/>
  <c r="C96" i="28" s="1"/>
  <c r="P43" i="29"/>
  <c r="P44" i="29"/>
  <c r="P45" i="29"/>
  <c r="P46" i="29"/>
  <c r="P47" i="29"/>
  <c r="C112" i="28" s="1"/>
  <c r="P48" i="29"/>
  <c r="P49" i="29"/>
  <c r="P50" i="29"/>
  <c r="P51" i="29"/>
  <c r="P52" i="29"/>
  <c r="P53" i="29"/>
  <c r="P54" i="29"/>
  <c r="P55" i="29"/>
  <c r="P56" i="29"/>
  <c r="P57" i="29"/>
  <c r="P58" i="29"/>
  <c r="P59" i="29"/>
  <c r="P60" i="29"/>
  <c r="P61" i="29"/>
  <c r="P62" i="29"/>
  <c r="P63" i="29"/>
  <c r="P64" i="29"/>
  <c r="P65" i="29"/>
  <c r="P66" i="29"/>
  <c r="P67" i="29"/>
  <c r="P68" i="29"/>
  <c r="P69" i="29"/>
  <c r="P70" i="29"/>
  <c r="P71" i="29"/>
  <c r="P72" i="29"/>
  <c r="P35" i="29"/>
  <c r="P28" i="29"/>
  <c r="P31" i="29"/>
  <c r="P73" i="29"/>
  <c r="P83" i="29"/>
  <c r="P91" i="29"/>
  <c r="P12" i="29"/>
  <c r="C13" i="28" s="1"/>
  <c r="P16" i="29"/>
  <c r="P20" i="29"/>
  <c r="P24" i="29"/>
  <c r="P33" i="29"/>
  <c r="P82" i="29"/>
  <c r="P90" i="29"/>
  <c r="P75" i="29"/>
  <c r="P81" i="29"/>
  <c r="P89" i="29"/>
  <c r="P32" i="29"/>
  <c r="C60" i="28" s="1"/>
  <c r="P77" i="29"/>
  <c r="P85" i="29"/>
  <c r="P93" i="29"/>
  <c r="P80" i="29"/>
  <c r="P92" i="29"/>
  <c r="P87" i="29"/>
  <c r="P96" i="29"/>
  <c r="P98" i="29"/>
  <c r="P100" i="29"/>
  <c r="P102" i="29"/>
  <c r="P104" i="29"/>
  <c r="P106" i="29"/>
  <c r="P76" i="29"/>
  <c r="P10" i="29"/>
  <c r="P18" i="29"/>
  <c r="P26" i="29"/>
  <c r="P78" i="29"/>
  <c r="P94" i="29"/>
  <c r="P14" i="29"/>
  <c r="P22" i="29"/>
  <c r="C36" i="28" s="1"/>
  <c r="P74" i="29"/>
  <c r="P86" i="29"/>
  <c r="P84" i="29"/>
  <c r="P29" i="29"/>
  <c r="P97" i="29"/>
  <c r="P101" i="29"/>
  <c r="P8" i="29"/>
  <c r="C8" i="28" s="1"/>
  <c r="P95" i="29"/>
  <c r="P103" i="29"/>
  <c r="P88" i="29"/>
  <c r="P34" i="29"/>
  <c r="P79" i="29"/>
  <c r="P99" i="29"/>
  <c r="P107" i="29"/>
  <c r="P105" i="29"/>
  <c r="O25" i="17"/>
  <c r="J22" i="29"/>
  <c r="J29" i="29"/>
  <c r="J37" i="29"/>
  <c r="J107" i="29"/>
  <c r="J11" i="29"/>
  <c r="J28" i="29"/>
  <c r="J36"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6" i="29"/>
  <c r="J87" i="29"/>
  <c r="J88" i="29"/>
  <c r="J89" i="29"/>
  <c r="J90" i="29"/>
  <c r="J91" i="29"/>
  <c r="J92" i="29"/>
  <c r="J93" i="29"/>
  <c r="J94" i="29"/>
  <c r="J95" i="29"/>
  <c r="J96" i="29"/>
  <c r="J97" i="29"/>
  <c r="J98" i="29"/>
  <c r="J99" i="29"/>
  <c r="J100" i="29"/>
  <c r="J101" i="29"/>
  <c r="J102" i="29"/>
  <c r="J103" i="29"/>
  <c r="J104" i="29"/>
  <c r="J105" i="29"/>
  <c r="J106" i="29"/>
  <c r="J9" i="29"/>
  <c r="J27" i="29"/>
  <c r="J35" i="29"/>
  <c r="J43" i="29"/>
  <c r="J8" i="29"/>
  <c r="J13" i="29"/>
  <c r="J23" i="29"/>
  <c r="J31" i="29"/>
  <c r="J39" i="29"/>
  <c r="J10" i="29"/>
  <c r="J12" i="29"/>
  <c r="J14" i="29"/>
  <c r="J16" i="29"/>
  <c r="J18" i="29"/>
  <c r="J20" i="29"/>
  <c r="J33" i="29"/>
  <c r="J19" i="29"/>
  <c r="J17" i="29"/>
  <c r="J24" i="29"/>
  <c r="J40" i="29"/>
  <c r="J34" i="29"/>
  <c r="J41" i="29"/>
  <c r="J32" i="29"/>
  <c r="J38" i="29"/>
  <c r="J15" i="29"/>
  <c r="J30" i="29"/>
  <c r="J21" i="29"/>
  <c r="J26" i="29"/>
  <c r="J42" i="29"/>
  <c r="J25" i="29"/>
  <c r="Q18" i="17"/>
  <c r="W9" i="29"/>
  <c r="W10" i="29"/>
  <c r="W11" i="29"/>
  <c r="W12" i="29"/>
  <c r="W13" i="29"/>
  <c r="W14" i="29"/>
  <c r="W15" i="29"/>
  <c r="W16" i="29"/>
  <c r="W17" i="29"/>
  <c r="W18" i="29"/>
  <c r="W19" i="29"/>
  <c r="W20" i="29"/>
  <c r="W21" i="29"/>
  <c r="W22" i="29"/>
  <c r="W23" i="29"/>
  <c r="W24" i="29"/>
  <c r="W25" i="29"/>
  <c r="W26" i="29"/>
  <c r="W27" i="29"/>
  <c r="W28" i="29"/>
  <c r="W29" i="29"/>
  <c r="W30" i="29"/>
  <c r="W31" i="29"/>
  <c r="W32" i="29"/>
  <c r="W33" i="29"/>
  <c r="W34" i="29"/>
  <c r="W35" i="29"/>
  <c r="W36" i="29"/>
  <c r="W37" i="29"/>
  <c r="W38" i="29"/>
  <c r="W39" i="29"/>
  <c r="W40" i="29"/>
  <c r="W41" i="29"/>
  <c r="W42" i="29"/>
  <c r="W43" i="29"/>
  <c r="W44" i="29"/>
  <c r="W45" i="29"/>
  <c r="W46" i="29"/>
  <c r="W47" i="29"/>
  <c r="W48" i="29"/>
  <c r="W49" i="29"/>
  <c r="W50" i="29"/>
  <c r="W51" i="29"/>
  <c r="W52" i="29"/>
  <c r="W53" i="29"/>
  <c r="W54" i="29"/>
  <c r="W55" i="29"/>
  <c r="W56" i="29"/>
  <c r="W57" i="29"/>
  <c r="W58" i="29"/>
  <c r="W59" i="29"/>
  <c r="W60" i="29"/>
  <c r="W61" i="29"/>
  <c r="W62" i="29"/>
  <c r="W63" i="29"/>
  <c r="W64" i="29"/>
  <c r="W65" i="29"/>
  <c r="W66" i="29"/>
  <c r="W67" i="29"/>
  <c r="W68" i="29"/>
  <c r="W69" i="29"/>
  <c r="W70" i="29"/>
  <c r="W71" i="29"/>
  <c r="W72" i="29"/>
  <c r="W73" i="29"/>
  <c r="W74" i="29"/>
  <c r="W75" i="29"/>
  <c r="W76" i="29"/>
  <c r="W77" i="29"/>
  <c r="W78" i="29"/>
  <c r="W79" i="29"/>
  <c r="W80" i="29"/>
  <c r="W81" i="29"/>
  <c r="W82" i="29"/>
  <c r="W83" i="29"/>
  <c r="W84" i="29"/>
  <c r="W85" i="29"/>
  <c r="W86" i="29"/>
  <c r="W87" i="29"/>
  <c r="W88" i="29"/>
  <c r="W89" i="29"/>
  <c r="W93" i="29"/>
  <c r="W94" i="29"/>
  <c r="W95" i="29"/>
  <c r="W96" i="29"/>
  <c r="W97" i="29"/>
  <c r="W98" i="29"/>
  <c r="W99" i="29"/>
  <c r="W100" i="29"/>
  <c r="W101" i="29"/>
  <c r="W102" i="29"/>
  <c r="W103" i="29"/>
  <c r="W104" i="29"/>
  <c r="W105" i="29"/>
  <c r="W106" i="29"/>
  <c r="W107" i="29"/>
  <c r="W92" i="29"/>
  <c r="W91" i="29"/>
  <c r="W90" i="29"/>
  <c r="W8" i="29"/>
  <c r="L33" i="29"/>
  <c r="L29" i="29"/>
  <c r="L32" i="29"/>
  <c r="L30" i="29"/>
  <c r="L35" i="29"/>
  <c r="L12" i="29"/>
  <c r="L16" i="29"/>
  <c r="L20" i="29"/>
  <c r="L24" i="29"/>
  <c r="L31" i="29"/>
  <c r="L75" i="29"/>
  <c r="L80" i="29"/>
  <c r="L88" i="29"/>
  <c r="L96" i="29"/>
  <c r="L97" i="29"/>
  <c r="L98" i="29"/>
  <c r="L99" i="29"/>
  <c r="L100" i="29"/>
  <c r="L101" i="29"/>
  <c r="L102" i="29"/>
  <c r="L103" i="29"/>
  <c r="L104" i="29"/>
  <c r="L105" i="29"/>
  <c r="L106" i="29"/>
  <c r="L107" i="29"/>
  <c r="L28" i="29"/>
  <c r="L79" i="29"/>
  <c r="L87" i="29"/>
  <c r="L95" i="29"/>
  <c r="L36" i="29"/>
  <c r="L38" i="29"/>
  <c r="L40" i="29"/>
  <c r="L42" i="29"/>
  <c r="L44" i="29"/>
  <c r="L46" i="29"/>
  <c r="L48" i="29"/>
  <c r="L50" i="29"/>
  <c r="L52" i="29"/>
  <c r="L54" i="29"/>
  <c r="L56" i="29"/>
  <c r="L58" i="29"/>
  <c r="L60" i="29"/>
  <c r="L62" i="29"/>
  <c r="L64" i="29"/>
  <c r="L66" i="29"/>
  <c r="L68" i="29"/>
  <c r="L70" i="29"/>
  <c r="L72" i="29"/>
  <c r="L78" i="29"/>
  <c r="L86" i="29"/>
  <c r="L94" i="29"/>
  <c r="L37" i="29"/>
  <c r="L39" i="29"/>
  <c r="L41" i="29"/>
  <c r="L43" i="29"/>
  <c r="L45" i="29"/>
  <c r="L47" i="29"/>
  <c r="L49" i="29"/>
  <c r="L51" i="29"/>
  <c r="L53" i="29"/>
  <c r="L55" i="29"/>
  <c r="L57" i="29"/>
  <c r="L59" i="29"/>
  <c r="L61" i="29"/>
  <c r="L63" i="29"/>
  <c r="L65" i="29"/>
  <c r="L67" i="29"/>
  <c r="L69" i="29"/>
  <c r="L71" i="29"/>
  <c r="L73" i="29"/>
  <c r="L82" i="29"/>
  <c r="L90" i="29"/>
  <c r="L9" i="29"/>
  <c r="L17" i="29"/>
  <c r="L25" i="29"/>
  <c r="L85" i="29"/>
  <c r="L8" i="29"/>
  <c r="L11" i="29"/>
  <c r="L81" i="29"/>
  <c r="L10" i="29"/>
  <c r="L18" i="29"/>
  <c r="L26" i="29"/>
  <c r="L92" i="29"/>
  <c r="L27" i="29"/>
  <c r="L76" i="29"/>
  <c r="L83" i="29"/>
  <c r="L19" i="29"/>
  <c r="L91" i="29"/>
  <c r="L15" i="29"/>
  <c r="L23" i="29"/>
  <c r="L89" i="29"/>
  <c r="L21" i="29"/>
  <c r="L74" i="29"/>
  <c r="L93" i="29"/>
  <c r="L22" i="29"/>
  <c r="L84" i="29"/>
  <c r="L77" i="29"/>
  <c r="L34" i="29"/>
  <c r="L13" i="29"/>
  <c r="L14" i="29"/>
  <c r="O23" i="17"/>
  <c r="H13" i="29"/>
  <c r="H21" i="29"/>
  <c r="H29" i="29"/>
  <c r="H37" i="29"/>
  <c r="H45" i="29"/>
  <c r="H53" i="29"/>
  <c r="H61" i="29"/>
  <c r="H69" i="29"/>
  <c r="H77" i="29"/>
  <c r="H85" i="29"/>
  <c r="H93" i="29"/>
  <c r="H101" i="29"/>
  <c r="H24" i="29"/>
  <c r="H64" i="29"/>
  <c r="H9" i="29"/>
  <c r="H33" i="29"/>
  <c r="H57" i="29"/>
  <c r="H65" i="29"/>
  <c r="H97" i="29"/>
  <c r="H18" i="29"/>
  <c r="H26" i="29"/>
  <c r="H82" i="29"/>
  <c r="H14" i="29"/>
  <c r="H22" i="29"/>
  <c r="H30" i="29"/>
  <c r="H38" i="29"/>
  <c r="H46" i="29"/>
  <c r="H54" i="29"/>
  <c r="H62" i="29"/>
  <c r="H70" i="29"/>
  <c r="H78" i="29"/>
  <c r="H86" i="29"/>
  <c r="H94" i="29"/>
  <c r="H102" i="29"/>
  <c r="H16" i="29"/>
  <c r="H32" i="29"/>
  <c r="H56" i="29"/>
  <c r="H72" i="29"/>
  <c r="H80" i="29"/>
  <c r="H104" i="29"/>
  <c r="H25" i="29"/>
  <c r="H41" i="29"/>
  <c r="H81" i="29"/>
  <c r="H105" i="29"/>
  <c r="H10" i="29"/>
  <c r="H34" i="29"/>
  <c r="H50" i="29"/>
  <c r="H58" i="29"/>
  <c r="H15" i="29"/>
  <c r="H23" i="29"/>
  <c r="H31" i="29"/>
  <c r="H39" i="29"/>
  <c r="H47" i="29"/>
  <c r="H55" i="29"/>
  <c r="H63" i="29"/>
  <c r="H71" i="29"/>
  <c r="H79" i="29"/>
  <c r="H87" i="29"/>
  <c r="H95" i="29"/>
  <c r="H103" i="29"/>
  <c r="H40" i="29"/>
  <c r="H48" i="29"/>
  <c r="H88" i="29"/>
  <c r="H96" i="29"/>
  <c r="H17" i="29"/>
  <c r="H49" i="29"/>
  <c r="H73" i="29"/>
  <c r="H89" i="29"/>
  <c r="H42" i="29"/>
  <c r="H74" i="29"/>
  <c r="H98" i="29"/>
  <c r="H11" i="29"/>
  <c r="H19" i="29"/>
  <c r="H27" i="29"/>
  <c r="H35" i="29"/>
  <c r="H43" i="29"/>
  <c r="H51" i="29"/>
  <c r="H59" i="29"/>
  <c r="H67" i="29"/>
  <c r="H75" i="29"/>
  <c r="H83" i="29"/>
  <c r="H91" i="29"/>
  <c r="H99" i="29"/>
  <c r="H107" i="29"/>
  <c r="H12" i="29"/>
  <c r="E11" i="28" s="1"/>
  <c r="H20" i="29"/>
  <c r="H28" i="29"/>
  <c r="H36" i="29"/>
  <c r="H44" i="29"/>
  <c r="H52" i="29"/>
  <c r="H60" i="29"/>
  <c r="H68" i="29"/>
  <c r="H76" i="29"/>
  <c r="H84" i="29"/>
  <c r="H92" i="29"/>
  <c r="H100" i="29"/>
  <c r="H66" i="29"/>
  <c r="H90" i="29"/>
  <c r="H8" i="29"/>
  <c r="H106" i="29"/>
  <c r="P23" i="17"/>
  <c r="R16" i="29"/>
  <c r="R24" i="29"/>
  <c r="R32" i="29"/>
  <c r="R40" i="29"/>
  <c r="R48" i="29"/>
  <c r="R56" i="29"/>
  <c r="R64" i="29"/>
  <c r="R72" i="29"/>
  <c r="R80" i="29"/>
  <c r="R88" i="29"/>
  <c r="R96" i="29"/>
  <c r="R104" i="29"/>
  <c r="R11" i="29"/>
  <c r="R35" i="29"/>
  <c r="R83" i="29"/>
  <c r="R68" i="29"/>
  <c r="R69" i="29"/>
  <c r="R77" i="29"/>
  <c r="R9" i="29"/>
  <c r="R17" i="29"/>
  <c r="R25" i="29"/>
  <c r="R33" i="29"/>
  <c r="R41" i="29"/>
  <c r="R49" i="29"/>
  <c r="R57" i="29"/>
  <c r="R65" i="29"/>
  <c r="R73" i="29"/>
  <c r="R81" i="29"/>
  <c r="R89" i="29"/>
  <c r="R97" i="29"/>
  <c r="R105" i="29"/>
  <c r="R19" i="29"/>
  <c r="R27" i="29"/>
  <c r="R51" i="29"/>
  <c r="R67" i="29"/>
  <c r="R91" i="29"/>
  <c r="R12" i="29"/>
  <c r="R36" i="29"/>
  <c r="R44" i="29"/>
  <c r="R76" i="29"/>
  <c r="R100" i="29"/>
  <c r="R29" i="29"/>
  <c r="R61" i="29"/>
  <c r="R10" i="29"/>
  <c r="R18" i="29"/>
  <c r="R26" i="29"/>
  <c r="R34" i="29"/>
  <c r="R42" i="29"/>
  <c r="R50" i="29"/>
  <c r="R58" i="29"/>
  <c r="R66" i="29"/>
  <c r="R74" i="29"/>
  <c r="R82" i="29"/>
  <c r="R90" i="29"/>
  <c r="R98" i="29"/>
  <c r="R106" i="29"/>
  <c r="R43" i="29"/>
  <c r="R59" i="29"/>
  <c r="R75" i="29"/>
  <c r="R99" i="29"/>
  <c r="R107" i="29"/>
  <c r="R20" i="29"/>
  <c r="R28" i="29"/>
  <c r="R52" i="29"/>
  <c r="R60" i="29"/>
  <c r="R84" i="29"/>
  <c r="R92" i="29"/>
  <c r="R8" i="29"/>
  <c r="R13" i="29"/>
  <c r="R37" i="29"/>
  <c r="R53" i="29"/>
  <c r="R85" i="29"/>
  <c r="R93" i="29"/>
  <c r="R14" i="29"/>
  <c r="R22" i="29"/>
  <c r="R30" i="29"/>
  <c r="R38" i="29"/>
  <c r="R46" i="29"/>
  <c r="R54" i="29"/>
  <c r="R62" i="29"/>
  <c r="R70" i="29"/>
  <c r="R78" i="29"/>
  <c r="R86" i="29"/>
  <c r="R94" i="29"/>
  <c r="R102" i="29"/>
  <c r="R15" i="29"/>
  <c r="R23" i="29"/>
  <c r="R31" i="29"/>
  <c r="R39" i="29"/>
  <c r="R47" i="29"/>
  <c r="R55" i="29"/>
  <c r="R63" i="29"/>
  <c r="R71" i="29"/>
  <c r="R79" i="29"/>
  <c r="R87" i="29"/>
  <c r="R95" i="29"/>
  <c r="R103" i="29"/>
  <c r="R21" i="29"/>
  <c r="R45" i="29"/>
  <c r="R101" i="29"/>
  <c r="Q23" i="17"/>
  <c r="AB11" i="29"/>
  <c r="AB19" i="29"/>
  <c r="AB27" i="29"/>
  <c r="AB35" i="29"/>
  <c r="AB43" i="29"/>
  <c r="AB51" i="29"/>
  <c r="AB59" i="29"/>
  <c r="AB67" i="29"/>
  <c r="AB75" i="29"/>
  <c r="AB83" i="29"/>
  <c r="AB91" i="29"/>
  <c r="AB99" i="29"/>
  <c r="AB107" i="29"/>
  <c r="AB54" i="29"/>
  <c r="AB78" i="29"/>
  <c r="AB94" i="29"/>
  <c r="AB8" i="29"/>
  <c r="AB15" i="29"/>
  <c r="AB55" i="29"/>
  <c r="AB87" i="29"/>
  <c r="AB103" i="29"/>
  <c r="AB56" i="29"/>
  <c r="AB104" i="29"/>
  <c r="AB12" i="29"/>
  <c r="E18" i="28" s="1"/>
  <c r="AB20" i="29"/>
  <c r="AB28" i="29"/>
  <c r="AB36" i="29"/>
  <c r="AB44" i="29"/>
  <c r="AB52" i="29"/>
  <c r="AB60" i="29"/>
  <c r="AB68" i="29"/>
  <c r="AB76" i="29"/>
  <c r="AB84" i="29"/>
  <c r="AB92" i="29"/>
  <c r="AB100" i="29"/>
  <c r="AB22" i="29"/>
  <c r="AB30" i="29"/>
  <c r="AB38" i="29"/>
  <c r="AB70" i="29"/>
  <c r="AB86" i="29"/>
  <c r="AB47" i="29"/>
  <c r="AB71" i="29"/>
  <c r="AB95" i="29"/>
  <c r="AB24" i="29"/>
  <c r="AB64" i="29"/>
  <c r="AB88" i="29"/>
  <c r="AB13" i="29"/>
  <c r="AB21" i="29"/>
  <c r="AB29" i="29"/>
  <c r="AB37" i="29"/>
  <c r="AB45" i="29"/>
  <c r="AB53" i="29"/>
  <c r="AB61" i="29"/>
  <c r="AB69" i="29"/>
  <c r="AB77" i="29"/>
  <c r="AB85" i="29"/>
  <c r="AB93" i="29"/>
  <c r="AB101" i="29"/>
  <c r="AB14" i="29"/>
  <c r="AB46" i="29"/>
  <c r="AB62" i="29"/>
  <c r="AB102" i="29"/>
  <c r="AB23" i="29"/>
  <c r="AB31" i="29"/>
  <c r="AB39" i="29"/>
  <c r="AB63" i="29"/>
  <c r="AB79" i="29"/>
  <c r="AB48" i="29"/>
  <c r="AB72" i="29"/>
  <c r="AB9" i="29"/>
  <c r="AB17" i="29"/>
  <c r="AB25" i="29"/>
  <c r="AB33" i="29"/>
  <c r="AB41" i="29"/>
  <c r="AB49" i="29"/>
  <c r="AB57" i="29"/>
  <c r="AB65" i="29"/>
  <c r="AB73" i="29"/>
  <c r="AB81" i="29"/>
  <c r="AB89" i="29"/>
  <c r="AB97" i="29"/>
  <c r="AB105" i="29"/>
  <c r="AB10" i="29"/>
  <c r="AB18" i="29"/>
  <c r="AB26" i="29"/>
  <c r="AB34" i="29"/>
  <c r="AB42" i="29"/>
  <c r="AB50" i="29"/>
  <c r="AB58" i="29"/>
  <c r="AB66" i="29"/>
  <c r="AB74" i="29"/>
  <c r="AB82" i="29"/>
  <c r="AB90" i="29"/>
  <c r="AB98" i="29"/>
  <c r="AB106" i="29"/>
  <c r="AB16" i="29"/>
  <c r="AB32" i="29"/>
  <c r="AB40" i="29"/>
  <c r="AB80" i="29"/>
  <c r="AB96" i="29"/>
  <c r="L16" i="27"/>
  <c r="L24" i="27"/>
  <c r="L32" i="27"/>
  <c r="L40" i="27"/>
  <c r="L48" i="27"/>
  <c r="L56" i="27"/>
  <c r="L64" i="27"/>
  <c r="L72" i="27"/>
  <c r="L80" i="27"/>
  <c r="L88" i="27"/>
  <c r="L96" i="27"/>
  <c r="L104" i="27"/>
  <c r="B11" i="27"/>
  <c r="B19" i="27"/>
  <c r="B27" i="27"/>
  <c r="B35" i="27"/>
  <c r="B43" i="27"/>
  <c r="B51" i="27"/>
  <c r="B59" i="27"/>
  <c r="B67" i="27"/>
  <c r="B75" i="27"/>
  <c r="B83" i="27"/>
  <c r="B91" i="27"/>
  <c r="B99" i="27"/>
  <c r="B107" i="27"/>
  <c r="L17" i="27"/>
  <c r="L25" i="27"/>
  <c r="L33" i="27"/>
  <c r="L41" i="27"/>
  <c r="L49" i="27"/>
  <c r="L57" i="27"/>
  <c r="L65" i="27"/>
  <c r="L73" i="27"/>
  <c r="L81" i="27"/>
  <c r="L89" i="27"/>
  <c r="L97" i="27"/>
  <c r="L105" i="27"/>
  <c r="B12" i="27"/>
  <c r="B20" i="27"/>
  <c r="B28" i="27"/>
  <c r="B36" i="27"/>
  <c r="B44" i="27"/>
  <c r="B52" i="27"/>
  <c r="B60" i="27"/>
  <c r="B68" i="27"/>
  <c r="B76" i="27"/>
  <c r="B84" i="27"/>
  <c r="B92" i="27"/>
  <c r="B100" i="27"/>
  <c r="B9" i="27"/>
  <c r="L10" i="27"/>
  <c r="L18" i="27"/>
  <c r="L26" i="27"/>
  <c r="L34" i="27"/>
  <c r="L42" i="27"/>
  <c r="L50" i="27"/>
  <c r="L58" i="27"/>
  <c r="L66" i="27"/>
  <c r="L74" i="27"/>
  <c r="L82" i="27"/>
  <c r="L90" i="27"/>
  <c r="L98" i="27"/>
  <c r="L106" i="27"/>
  <c r="B13" i="27"/>
  <c r="B21" i="27"/>
  <c r="B29" i="27"/>
  <c r="B37" i="27"/>
  <c r="B45" i="27"/>
  <c r="B53" i="27"/>
  <c r="B61" i="27"/>
  <c r="B69" i="27"/>
  <c r="B77" i="27"/>
  <c r="B85" i="27"/>
  <c r="B93" i="27"/>
  <c r="B101" i="27"/>
  <c r="L11" i="27"/>
  <c r="L19" i="27"/>
  <c r="L27" i="27"/>
  <c r="L35" i="27"/>
  <c r="L43" i="27"/>
  <c r="L51" i="27"/>
  <c r="L59" i="27"/>
  <c r="L67" i="27"/>
  <c r="L75" i="27"/>
  <c r="L83" i="27"/>
  <c r="L22" i="27"/>
  <c r="L38" i="27"/>
  <c r="L54" i="27"/>
  <c r="L70" i="27"/>
  <c r="L86" i="27"/>
  <c r="L100" i="27"/>
  <c r="B10" i="27"/>
  <c r="B24" i="27"/>
  <c r="B38" i="27"/>
  <c r="B49" i="27"/>
  <c r="B63" i="27"/>
  <c r="B74" i="27"/>
  <c r="B88" i="27"/>
  <c r="B102" i="27"/>
  <c r="L23" i="27"/>
  <c r="L39" i="27"/>
  <c r="L55" i="27"/>
  <c r="L71" i="27"/>
  <c r="L87" i="27"/>
  <c r="L101" i="27"/>
  <c r="B14" i="27"/>
  <c r="B25" i="27"/>
  <c r="B39" i="27"/>
  <c r="B50" i="27"/>
  <c r="B64" i="27"/>
  <c r="B78" i="27"/>
  <c r="B89" i="27"/>
  <c r="B103" i="27"/>
  <c r="L12" i="27"/>
  <c r="L28" i="27"/>
  <c r="L44" i="27"/>
  <c r="L60" i="27"/>
  <c r="L76" i="27"/>
  <c r="L91" i="27"/>
  <c r="L102" i="27"/>
  <c r="B15" i="27"/>
  <c r="B26" i="27"/>
  <c r="B40" i="27"/>
  <c r="B54" i="27"/>
  <c r="B65" i="27"/>
  <c r="B79" i="27"/>
  <c r="B90" i="27"/>
  <c r="B104" i="27"/>
  <c r="L13" i="27"/>
  <c r="L29" i="27"/>
  <c r="L45" i="27"/>
  <c r="L61" i="27"/>
  <c r="L77" i="27"/>
  <c r="L92" i="27"/>
  <c r="L103" i="27"/>
  <c r="B16" i="27"/>
  <c r="B30" i="27"/>
  <c r="B41" i="27"/>
  <c r="B55" i="27"/>
  <c r="B66" i="27"/>
  <c r="B80" i="27"/>
  <c r="B94" i="27"/>
  <c r="B105" i="27"/>
  <c r="L14" i="27"/>
  <c r="L30" i="27"/>
  <c r="L46" i="27"/>
  <c r="L62" i="27"/>
  <c r="L78" i="27"/>
  <c r="L93" i="27"/>
  <c r="L107" i="27"/>
  <c r="B17" i="27"/>
  <c r="B31" i="27"/>
  <c r="B42" i="27"/>
  <c r="B56" i="27"/>
  <c r="B70" i="27"/>
  <c r="B81" i="27"/>
  <c r="B95" i="27"/>
  <c r="B106" i="27"/>
  <c r="L15" i="27"/>
  <c r="L31" i="27"/>
  <c r="L47" i="27"/>
  <c r="L63" i="27"/>
  <c r="L79" i="27"/>
  <c r="L94" i="27"/>
  <c r="L9" i="27"/>
  <c r="B18" i="27"/>
  <c r="B32" i="27"/>
  <c r="B46" i="27"/>
  <c r="B57" i="27"/>
  <c r="B71" i="27"/>
  <c r="B82" i="27"/>
  <c r="B96" i="27"/>
  <c r="L20" i="27"/>
  <c r="L36" i="27"/>
  <c r="L52" i="27"/>
  <c r="L68" i="27"/>
  <c r="L84" i="27"/>
  <c r="L95" i="27"/>
  <c r="L8" i="27"/>
  <c r="B22" i="27"/>
  <c r="B33" i="27"/>
  <c r="B47" i="27"/>
  <c r="B58" i="27"/>
  <c r="B72" i="27"/>
  <c r="B86" i="27"/>
  <c r="B97" i="27"/>
  <c r="L21" i="27"/>
  <c r="L37" i="27"/>
  <c r="L53" i="27"/>
  <c r="L69" i="27"/>
  <c r="L85" i="27"/>
  <c r="L99" i="27"/>
  <c r="B8" i="27"/>
  <c r="B23" i="27"/>
  <c r="B34" i="27"/>
  <c r="B48" i="27"/>
  <c r="B62" i="27"/>
  <c r="B73" i="27"/>
  <c r="B87" i="27"/>
  <c r="B98" i="27"/>
  <c r="T8" i="27"/>
  <c r="J15" i="27"/>
  <c r="J23" i="27"/>
  <c r="J31" i="27"/>
  <c r="J39" i="27"/>
  <c r="J47" i="27"/>
  <c r="J55" i="27"/>
  <c r="J63" i="27"/>
  <c r="J71" i="27"/>
  <c r="J79" i="27"/>
  <c r="J87" i="27"/>
  <c r="J95" i="27"/>
  <c r="J103" i="27"/>
  <c r="T13" i="27"/>
  <c r="T17" i="27"/>
  <c r="T21" i="27"/>
  <c r="T25" i="27"/>
  <c r="T29" i="27"/>
  <c r="T33" i="27"/>
  <c r="T37" i="27"/>
  <c r="T41" i="27"/>
  <c r="T45" i="27"/>
  <c r="T49" i="27"/>
  <c r="T53" i="27"/>
  <c r="T57" i="27"/>
  <c r="T61" i="27"/>
  <c r="T65" i="27"/>
  <c r="T69" i="27"/>
  <c r="T73" i="27"/>
  <c r="T77" i="27"/>
  <c r="T81" i="27"/>
  <c r="T85" i="27"/>
  <c r="T89" i="27"/>
  <c r="T93" i="27"/>
  <c r="T97" i="27"/>
  <c r="T101" i="27"/>
  <c r="T105" i="27"/>
  <c r="J16" i="27"/>
  <c r="J24" i="27"/>
  <c r="J32" i="27"/>
  <c r="J40" i="27"/>
  <c r="J48" i="27"/>
  <c r="J56" i="27"/>
  <c r="J64" i="27"/>
  <c r="J72" i="27"/>
  <c r="J80" i="27"/>
  <c r="J88" i="27"/>
  <c r="J96" i="27"/>
  <c r="J104" i="27"/>
  <c r="J9" i="27"/>
  <c r="J17" i="27"/>
  <c r="J25" i="27"/>
  <c r="J33" i="27"/>
  <c r="J41" i="27"/>
  <c r="J49" i="27"/>
  <c r="J57" i="27"/>
  <c r="J65" i="27"/>
  <c r="J73" i="27"/>
  <c r="J81" i="27"/>
  <c r="J89" i="27"/>
  <c r="J97" i="27"/>
  <c r="J105" i="27"/>
  <c r="T10" i="27"/>
  <c r="T14" i="27"/>
  <c r="T18" i="27"/>
  <c r="T22" i="27"/>
  <c r="T26" i="27"/>
  <c r="T30" i="27"/>
  <c r="T34" i="27"/>
  <c r="T38" i="27"/>
  <c r="T42" i="27"/>
  <c r="T46" i="27"/>
  <c r="T50" i="27"/>
  <c r="T54" i="27"/>
  <c r="T58" i="27"/>
  <c r="T62" i="27"/>
  <c r="T66" i="27"/>
  <c r="T70" i="27"/>
  <c r="T74" i="27"/>
  <c r="T78" i="27"/>
  <c r="T82" i="27"/>
  <c r="T86" i="27"/>
  <c r="T90" i="27"/>
  <c r="T94" i="27"/>
  <c r="T98" i="27"/>
  <c r="T19" i="27"/>
  <c r="T24" i="27"/>
  <c r="T35" i="27"/>
  <c r="T40" i="27"/>
  <c r="T51" i="27"/>
  <c r="T56" i="27"/>
  <c r="T67" i="27"/>
  <c r="T72" i="27"/>
  <c r="T83" i="27"/>
  <c r="T88" i="27"/>
  <c r="T99" i="27"/>
  <c r="T9" i="27"/>
  <c r="J19" i="27"/>
  <c r="J30" i="27"/>
  <c r="J44" i="27"/>
  <c r="J58" i="27"/>
  <c r="J69" i="27"/>
  <c r="J83" i="27"/>
  <c r="J94" i="27"/>
  <c r="J8" i="27"/>
  <c r="T104" i="27"/>
  <c r="J20" i="27"/>
  <c r="J34" i="27"/>
  <c r="J45" i="27"/>
  <c r="J59" i="27"/>
  <c r="J70" i="27"/>
  <c r="J84" i="27"/>
  <c r="J98" i="27"/>
  <c r="T15" i="27"/>
  <c r="T20" i="27"/>
  <c r="T31" i="27"/>
  <c r="T36" i="27"/>
  <c r="T47" i="27"/>
  <c r="T52" i="27"/>
  <c r="T63" i="27"/>
  <c r="T68" i="27"/>
  <c r="T79" i="27"/>
  <c r="T84" i="27"/>
  <c r="T95" i="27"/>
  <c r="T100" i="27"/>
  <c r="J10" i="27"/>
  <c r="J21" i="27"/>
  <c r="J35" i="27"/>
  <c r="J46" i="27"/>
  <c r="J60" i="27"/>
  <c r="J74" i="27"/>
  <c r="J85" i="27"/>
  <c r="J99" i="27"/>
  <c r="J11" i="27"/>
  <c r="J22" i="27"/>
  <c r="J36" i="27"/>
  <c r="J50" i="27"/>
  <c r="J61" i="27"/>
  <c r="J75" i="27"/>
  <c r="J86" i="27"/>
  <c r="J100" i="27"/>
  <c r="T11" i="27"/>
  <c r="T16" i="27"/>
  <c r="T27" i="27"/>
  <c r="T32" i="27"/>
  <c r="T43" i="27"/>
  <c r="T48" i="27"/>
  <c r="T59" i="27"/>
  <c r="T64" i="27"/>
  <c r="T75" i="27"/>
  <c r="T80" i="27"/>
  <c r="T91" i="27"/>
  <c r="T96" i="27"/>
  <c r="T106" i="27"/>
  <c r="J12" i="27"/>
  <c r="J26" i="27"/>
  <c r="J37" i="27"/>
  <c r="J51" i="27"/>
  <c r="J62" i="27"/>
  <c r="J76" i="27"/>
  <c r="J90" i="27"/>
  <c r="J101" i="27"/>
  <c r="T102" i="27"/>
  <c r="J13" i="27"/>
  <c r="J27" i="27"/>
  <c r="J38" i="27"/>
  <c r="J52" i="27"/>
  <c r="J66" i="27"/>
  <c r="J77" i="27"/>
  <c r="J91" i="27"/>
  <c r="J102" i="27"/>
  <c r="T12" i="27"/>
  <c r="T23" i="27"/>
  <c r="T28" i="27"/>
  <c r="T39" i="27"/>
  <c r="T44" i="27"/>
  <c r="T55" i="27"/>
  <c r="T60" i="27"/>
  <c r="T71" i="27"/>
  <c r="T76" i="27"/>
  <c r="T87" i="27"/>
  <c r="T92" i="27"/>
  <c r="T107" i="27"/>
  <c r="J14" i="27"/>
  <c r="J28" i="27"/>
  <c r="J42" i="27"/>
  <c r="J53" i="27"/>
  <c r="J67" i="27"/>
  <c r="J78" i="27"/>
  <c r="J92" i="27"/>
  <c r="J106" i="27"/>
  <c r="T103" i="27"/>
  <c r="J18" i="27"/>
  <c r="J29" i="27"/>
  <c r="J43" i="27"/>
  <c r="J54" i="27"/>
  <c r="J68" i="27"/>
  <c r="J82" i="27"/>
  <c r="J93" i="27"/>
  <c r="J107" i="27"/>
  <c r="S15" i="27"/>
  <c r="S23" i="27"/>
  <c r="S31" i="27"/>
  <c r="S39" i="27"/>
  <c r="S47" i="27"/>
  <c r="S55" i="27"/>
  <c r="S63" i="27"/>
  <c r="S71" i="27"/>
  <c r="S79" i="27"/>
  <c r="S87" i="27"/>
  <c r="I15" i="27"/>
  <c r="I39" i="27"/>
  <c r="I55" i="27"/>
  <c r="I75" i="27"/>
  <c r="I91" i="27"/>
  <c r="I107" i="27"/>
  <c r="I84" i="27"/>
  <c r="I100" i="27"/>
  <c r="S80" i="27"/>
  <c r="S104" i="27"/>
  <c r="S10" i="27"/>
  <c r="S18" i="27"/>
  <c r="S26" i="27"/>
  <c r="S34" i="27"/>
  <c r="S42" i="27"/>
  <c r="S50" i="27"/>
  <c r="S58" i="27"/>
  <c r="S66" i="27"/>
  <c r="S74" i="27"/>
  <c r="S82" i="27"/>
  <c r="S90" i="27"/>
  <c r="S98" i="27"/>
  <c r="S106" i="27"/>
  <c r="I88" i="27"/>
  <c r="S72" i="27"/>
  <c r="S96" i="27"/>
  <c r="I8" i="27"/>
  <c r="S13" i="27"/>
  <c r="S21" i="27"/>
  <c r="S29" i="27"/>
  <c r="S37" i="27"/>
  <c r="S45" i="27"/>
  <c r="S53" i="27"/>
  <c r="S61" i="27"/>
  <c r="S69" i="27"/>
  <c r="S77" i="27"/>
  <c r="S85" i="27"/>
  <c r="S93" i="27"/>
  <c r="S101" i="27"/>
  <c r="S8" i="27"/>
  <c r="I12" i="27"/>
  <c r="I16" i="27"/>
  <c r="I20" i="27"/>
  <c r="I24" i="27"/>
  <c r="I28" i="27"/>
  <c r="I32" i="27"/>
  <c r="I36" i="27"/>
  <c r="I40" i="27"/>
  <c r="I44" i="27"/>
  <c r="I48" i="27"/>
  <c r="I52" i="27"/>
  <c r="I56" i="27"/>
  <c r="I60" i="27"/>
  <c r="I64" i="27"/>
  <c r="I68" i="27"/>
  <c r="I72" i="27"/>
  <c r="I76" i="27"/>
  <c r="I92" i="27"/>
  <c r="S17" i="27"/>
  <c r="S25" i="27"/>
  <c r="S33" i="27"/>
  <c r="S41" i="27"/>
  <c r="S49" i="27"/>
  <c r="S57" i="27"/>
  <c r="S65" i="27"/>
  <c r="S73" i="27"/>
  <c r="S81" i="27"/>
  <c r="S89" i="27"/>
  <c r="S97" i="27"/>
  <c r="S105" i="27"/>
  <c r="I10" i="27"/>
  <c r="I14" i="27"/>
  <c r="I18" i="27"/>
  <c r="I22" i="27"/>
  <c r="I26" i="27"/>
  <c r="I30" i="27"/>
  <c r="I34" i="27"/>
  <c r="I38" i="27"/>
  <c r="I42" i="27"/>
  <c r="I46" i="27"/>
  <c r="I50" i="27"/>
  <c r="I54" i="27"/>
  <c r="I58" i="27"/>
  <c r="I62" i="27"/>
  <c r="I66" i="27"/>
  <c r="I70" i="27"/>
  <c r="I74" i="27"/>
  <c r="I78" i="27"/>
  <c r="I82" i="27"/>
  <c r="I86" i="27"/>
  <c r="I90" i="27"/>
  <c r="I94" i="27"/>
  <c r="I98" i="27"/>
  <c r="I102" i="27"/>
  <c r="I106" i="27"/>
  <c r="S12" i="27"/>
  <c r="S20" i="27"/>
  <c r="S28" i="27"/>
  <c r="S36" i="27"/>
  <c r="S44" i="27"/>
  <c r="S52" i="27"/>
  <c r="S60" i="27"/>
  <c r="S68" i="27"/>
  <c r="S76" i="27"/>
  <c r="S84" i="27"/>
  <c r="S92" i="27"/>
  <c r="S100" i="27"/>
  <c r="S9" i="27"/>
  <c r="S95" i="27"/>
  <c r="S103" i="27"/>
  <c r="I11" i="27"/>
  <c r="I19" i="27"/>
  <c r="I23" i="27"/>
  <c r="I27" i="27"/>
  <c r="I31" i="27"/>
  <c r="I35" i="27"/>
  <c r="I43" i="27"/>
  <c r="I47" i="27"/>
  <c r="I51" i="27"/>
  <c r="I59" i="27"/>
  <c r="I63" i="27"/>
  <c r="I67" i="27"/>
  <c r="I71" i="27"/>
  <c r="I79" i="27"/>
  <c r="I83" i="27"/>
  <c r="I87" i="27"/>
  <c r="I95" i="27"/>
  <c r="I99" i="27"/>
  <c r="I103" i="27"/>
  <c r="I80" i="27"/>
  <c r="I96" i="27"/>
  <c r="I104" i="27"/>
  <c r="S16" i="27"/>
  <c r="S24" i="27"/>
  <c r="S32" i="27"/>
  <c r="S40" i="27"/>
  <c r="S48" i="27"/>
  <c r="S56" i="27"/>
  <c r="S64" i="27"/>
  <c r="S88" i="27"/>
  <c r="S11" i="27"/>
  <c r="S27" i="27"/>
  <c r="S35" i="27"/>
  <c r="S67" i="27"/>
  <c r="S99" i="27"/>
  <c r="I9" i="27"/>
  <c r="I41" i="27"/>
  <c r="I73" i="27"/>
  <c r="I105" i="27"/>
  <c r="S46" i="27"/>
  <c r="S78" i="27"/>
  <c r="I29" i="27"/>
  <c r="I61" i="27"/>
  <c r="I93" i="27"/>
  <c r="S43" i="27"/>
  <c r="S75" i="27"/>
  <c r="S107" i="27"/>
  <c r="I17" i="27"/>
  <c r="I49" i="27"/>
  <c r="I81" i="27"/>
  <c r="S14" i="27"/>
  <c r="S54" i="27"/>
  <c r="S86" i="27"/>
  <c r="I37" i="27"/>
  <c r="I69" i="27"/>
  <c r="I101" i="27"/>
  <c r="S51" i="27"/>
  <c r="S83" i="27"/>
  <c r="I25" i="27"/>
  <c r="I57" i="27"/>
  <c r="I89" i="27"/>
  <c r="S22" i="27"/>
  <c r="S62" i="27"/>
  <c r="S94" i="27"/>
  <c r="I13" i="27"/>
  <c r="I45" i="27"/>
  <c r="I77" i="27"/>
  <c r="S19" i="27"/>
  <c r="S30" i="27"/>
  <c r="S59" i="27"/>
  <c r="S91" i="27"/>
  <c r="I33" i="27"/>
  <c r="I65" i="27"/>
  <c r="I97" i="27"/>
  <c r="S38" i="27"/>
  <c r="S70" i="27"/>
  <c r="S102" i="27"/>
  <c r="I21" i="27"/>
  <c r="I53" i="27"/>
  <c r="I85" i="27"/>
  <c r="H9" i="27"/>
  <c r="R10" i="27"/>
  <c r="R12" i="27"/>
  <c r="R14" i="27"/>
  <c r="R16" i="27"/>
  <c r="R18" i="27"/>
  <c r="R20" i="27"/>
  <c r="R22" i="27"/>
  <c r="R24" i="27"/>
  <c r="R26" i="27"/>
  <c r="R28" i="27"/>
  <c r="R30" i="27"/>
  <c r="R32" i="27"/>
  <c r="R34" i="27"/>
  <c r="R36" i="27"/>
  <c r="R38" i="27"/>
  <c r="R40" i="27"/>
  <c r="R42" i="27"/>
  <c r="R44" i="27"/>
  <c r="R46" i="27"/>
  <c r="R48" i="27"/>
  <c r="R50" i="27"/>
  <c r="R52" i="27"/>
  <c r="R54" i="27"/>
  <c r="R56" i="27"/>
  <c r="R58" i="27"/>
  <c r="R60" i="27"/>
  <c r="R62" i="27"/>
  <c r="R64" i="27"/>
  <c r="R66" i="27"/>
  <c r="R68" i="27"/>
  <c r="R70" i="27"/>
  <c r="R72" i="27"/>
  <c r="R74" i="27"/>
  <c r="R76" i="27"/>
  <c r="R78" i="27"/>
  <c r="R80" i="27"/>
  <c r="R82" i="27"/>
  <c r="R84" i="27"/>
  <c r="R86" i="27"/>
  <c r="R88" i="27"/>
  <c r="R90" i="27"/>
  <c r="R92" i="27"/>
  <c r="R94" i="27"/>
  <c r="R96" i="27"/>
  <c r="R98" i="27"/>
  <c r="R100" i="27"/>
  <c r="R102" i="27"/>
  <c r="R104" i="27"/>
  <c r="R106" i="27"/>
  <c r="R9" i="27"/>
  <c r="H12" i="27"/>
  <c r="H20" i="27"/>
  <c r="H28" i="27"/>
  <c r="H36" i="27"/>
  <c r="H44" i="27"/>
  <c r="H52" i="27"/>
  <c r="H60" i="27"/>
  <c r="H68" i="27"/>
  <c r="H76" i="27"/>
  <c r="H84" i="27"/>
  <c r="H92" i="27"/>
  <c r="H100" i="27"/>
  <c r="H15" i="27"/>
  <c r="H23" i="27"/>
  <c r="H31" i="27"/>
  <c r="H39" i="27"/>
  <c r="H47" i="27"/>
  <c r="H55" i="27"/>
  <c r="H71" i="27"/>
  <c r="H79" i="27"/>
  <c r="H87" i="27"/>
  <c r="H95" i="27"/>
  <c r="H103" i="27"/>
  <c r="H10" i="27"/>
  <c r="H18" i="27"/>
  <c r="H26" i="27"/>
  <c r="H34" i="27"/>
  <c r="H42" i="27"/>
  <c r="H50" i="27"/>
  <c r="H58" i="27"/>
  <c r="H66" i="27"/>
  <c r="H74" i="27"/>
  <c r="H82" i="27"/>
  <c r="H63" i="27"/>
  <c r="H13" i="27"/>
  <c r="H21" i="27"/>
  <c r="H29" i="27"/>
  <c r="H37" i="27"/>
  <c r="H45" i="27"/>
  <c r="H53" i="27"/>
  <c r="H61" i="27"/>
  <c r="H69" i="27"/>
  <c r="H77" i="27"/>
  <c r="H85" i="27"/>
  <c r="H93" i="27"/>
  <c r="H101" i="27"/>
  <c r="R11" i="27"/>
  <c r="R13" i="27"/>
  <c r="R15" i="27"/>
  <c r="R17" i="27"/>
  <c r="R19" i="27"/>
  <c r="R21" i="27"/>
  <c r="R23" i="27"/>
  <c r="R25" i="27"/>
  <c r="R27" i="27"/>
  <c r="R29" i="27"/>
  <c r="R31" i="27"/>
  <c r="R33" i="27"/>
  <c r="R35" i="27"/>
  <c r="R37" i="27"/>
  <c r="R39" i="27"/>
  <c r="R41" i="27"/>
  <c r="R43" i="27"/>
  <c r="R45" i="27"/>
  <c r="R47" i="27"/>
  <c r="R49" i="27"/>
  <c r="R51" i="27"/>
  <c r="R53" i="27"/>
  <c r="R55" i="27"/>
  <c r="R57" i="27"/>
  <c r="R59" i="27"/>
  <c r="R61" i="27"/>
  <c r="R63" i="27"/>
  <c r="R65" i="27"/>
  <c r="R67" i="27"/>
  <c r="R69" i="27"/>
  <c r="R71" i="27"/>
  <c r="R73" i="27"/>
  <c r="R75" i="27"/>
  <c r="R77" i="27"/>
  <c r="R79" i="27"/>
  <c r="R81" i="27"/>
  <c r="R83" i="27"/>
  <c r="R85" i="27"/>
  <c r="R87" i="27"/>
  <c r="R89" i="27"/>
  <c r="R91" i="27"/>
  <c r="R93" i="27"/>
  <c r="R95" i="27"/>
  <c r="R97" i="27"/>
  <c r="R99" i="27"/>
  <c r="R101" i="27"/>
  <c r="R103" i="27"/>
  <c r="R105" i="27"/>
  <c r="R107" i="27"/>
  <c r="H16" i="27"/>
  <c r="H24" i="27"/>
  <c r="H32" i="27"/>
  <c r="H40" i="27"/>
  <c r="H48" i="27"/>
  <c r="H56" i="27"/>
  <c r="H64" i="27"/>
  <c r="H72" i="27"/>
  <c r="H80" i="27"/>
  <c r="H88" i="27"/>
  <c r="H96" i="27"/>
  <c r="H104" i="27"/>
  <c r="H11" i="27"/>
  <c r="H38" i="27"/>
  <c r="H65" i="27"/>
  <c r="H75" i="27"/>
  <c r="H98" i="27"/>
  <c r="H25" i="27"/>
  <c r="H35" i="27"/>
  <c r="H62" i="27"/>
  <c r="H89" i="27"/>
  <c r="H105" i="27"/>
  <c r="R8" i="27"/>
  <c r="H22" i="27"/>
  <c r="H49" i="27"/>
  <c r="H59" i="27"/>
  <c r="H86" i="27"/>
  <c r="H102" i="27"/>
  <c r="H19" i="27"/>
  <c r="H46" i="27"/>
  <c r="H73" i="27"/>
  <c r="H83" i="27"/>
  <c r="H99" i="27"/>
  <c r="H33" i="27"/>
  <c r="H43" i="27"/>
  <c r="H70" i="27"/>
  <c r="H90" i="27"/>
  <c r="H8" i="27"/>
  <c r="H30" i="27"/>
  <c r="H57" i="27"/>
  <c r="H67" i="27"/>
  <c r="H97" i="27"/>
  <c r="H17" i="27"/>
  <c r="H27" i="27"/>
  <c r="H54" i="27"/>
  <c r="H81" i="27"/>
  <c r="H94" i="27"/>
  <c r="H14" i="27"/>
  <c r="H41" i="27"/>
  <c r="H51" i="27"/>
  <c r="H78" i="27"/>
  <c r="H91" i="27"/>
  <c r="H107" i="27"/>
  <c r="H106" i="27"/>
  <c r="Q21" i="27"/>
  <c r="G20" i="27"/>
  <c r="G34" i="27"/>
  <c r="G42" i="27"/>
  <c r="G48" i="27"/>
  <c r="G54" i="27"/>
  <c r="G60" i="27"/>
  <c r="G64" i="27"/>
  <c r="G68" i="27"/>
  <c r="G72" i="27"/>
  <c r="G78" i="27"/>
  <c r="G84" i="27"/>
  <c r="G90" i="27"/>
  <c r="G96" i="27"/>
  <c r="G102" i="27"/>
  <c r="G106" i="27"/>
  <c r="Q10" i="27"/>
  <c r="Q18" i="27"/>
  <c r="Q26" i="27"/>
  <c r="Q34" i="27"/>
  <c r="Q42" i="27"/>
  <c r="Q50" i="27"/>
  <c r="Q58" i="27"/>
  <c r="Q66" i="27"/>
  <c r="Q74" i="27"/>
  <c r="Q82" i="27"/>
  <c r="Q90" i="27"/>
  <c r="Q98" i="27"/>
  <c r="Q106" i="27"/>
  <c r="Q15" i="27"/>
  <c r="Q23" i="27"/>
  <c r="Q31" i="27"/>
  <c r="Q39" i="27"/>
  <c r="Q47" i="27"/>
  <c r="Q55" i="27"/>
  <c r="Q63" i="27"/>
  <c r="Q71" i="27"/>
  <c r="Q79" i="27"/>
  <c r="Q87" i="27"/>
  <c r="Q95" i="27"/>
  <c r="Q103" i="27"/>
  <c r="Q8" i="27"/>
  <c r="Q12" i="27"/>
  <c r="Q20" i="27"/>
  <c r="Q28" i="27"/>
  <c r="Q36" i="27"/>
  <c r="Q44" i="27"/>
  <c r="Q52" i="27"/>
  <c r="Q60" i="27"/>
  <c r="Q68" i="27"/>
  <c r="Q76" i="27"/>
  <c r="Q84" i="27"/>
  <c r="Q92" i="27"/>
  <c r="Q100" i="27"/>
  <c r="Q9" i="27"/>
  <c r="G8" i="27"/>
  <c r="Q17" i="27"/>
  <c r="Q25" i="27"/>
  <c r="Q33" i="27"/>
  <c r="Q41" i="27"/>
  <c r="Q49" i="27"/>
  <c r="Q57" i="27"/>
  <c r="Q65" i="27"/>
  <c r="Q73" i="27"/>
  <c r="Q81" i="27"/>
  <c r="Q89" i="27"/>
  <c r="Q97" i="27"/>
  <c r="Q105" i="27"/>
  <c r="G9" i="27"/>
  <c r="G11" i="27"/>
  <c r="G13" i="27"/>
  <c r="G15" i="27"/>
  <c r="G17" i="27"/>
  <c r="G19" i="27"/>
  <c r="G21" i="27"/>
  <c r="G23" i="27"/>
  <c r="G25" i="27"/>
  <c r="G27" i="27"/>
  <c r="G29" i="27"/>
  <c r="G31" i="27"/>
  <c r="G33" i="27"/>
  <c r="G35" i="27"/>
  <c r="G37" i="27"/>
  <c r="G39" i="27"/>
  <c r="G41" i="27"/>
  <c r="G43" i="27"/>
  <c r="G45" i="27"/>
  <c r="G47" i="27"/>
  <c r="G49" i="27"/>
  <c r="G51" i="27"/>
  <c r="G53" i="27"/>
  <c r="G55" i="27"/>
  <c r="G57" i="27"/>
  <c r="G59" i="27"/>
  <c r="G61" i="27"/>
  <c r="G63" i="27"/>
  <c r="G65" i="27"/>
  <c r="G67" i="27"/>
  <c r="G69" i="27"/>
  <c r="G71" i="27"/>
  <c r="G73" i="27"/>
  <c r="G75" i="27"/>
  <c r="G77" i="27"/>
  <c r="G79" i="27"/>
  <c r="G81" i="27"/>
  <c r="G83" i="27"/>
  <c r="G85" i="27"/>
  <c r="G87" i="27"/>
  <c r="G89" i="27"/>
  <c r="G91" i="27"/>
  <c r="G93" i="27"/>
  <c r="G95" i="27"/>
  <c r="G97" i="27"/>
  <c r="G99" i="27"/>
  <c r="Q11" i="27"/>
  <c r="Q19" i="27"/>
  <c r="Q27" i="27"/>
  <c r="Q35" i="27"/>
  <c r="Q43" i="27"/>
  <c r="Q51" i="27"/>
  <c r="Q59" i="27"/>
  <c r="Q67" i="27"/>
  <c r="Q75" i="27"/>
  <c r="Q83" i="27"/>
  <c r="Q91" i="27"/>
  <c r="Q99" i="27"/>
  <c r="Q107" i="27"/>
  <c r="Q16" i="27"/>
  <c r="Q24" i="27"/>
  <c r="Q32" i="27"/>
  <c r="Q40" i="27"/>
  <c r="Q48" i="27"/>
  <c r="Q56" i="27"/>
  <c r="Q64" i="27"/>
  <c r="Q72" i="27"/>
  <c r="Q80" i="27"/>
  <c r="Q88" i="27"/>
  <c r="Q96" i="27"/>
  <c r="Q104" i="27"/>
  <c r="Q13" i="27"/>
  <c r="Q29" i="27"/>
  <c r="Q37" i="27"/>
  <c r="Q45" i="27"/>
  <c r="Q53" i="27"/>
  <c r="Q61" i="27"/>
  <c r="Q69" i="27"/>
  <c r="Q77" i="27"/>
  <c r="Q85" i="27"/>
  <c r="Q93" i="27"/>
  <c r="Q101" i="27"/>
  <c r="G10" i="27"/>
  <c r="G12" i="27"/>
  <c r="G14" i="27"/>
  <c r="G16" i="27"/>
  <c r="G18" i="27"/>
  <c r="G22" i="27"/>
  <c r="G24" i="27"/>
  <c r="G26" i="27"/>
  <c r="G28" i="27"/>
  <c r="G30" i="27"/>
  <c r="G32" i="27"/>
  <c r="G36" i="27"/>
  <c r="G38" i="27"/>
  <c r="G40" i="27"/>
  <c r="G44" i="27"/>
  <c r="G46" i="27"/>
  <c r="G50" i="27"/>
  <c r="G52" i="27"/>
  <c r="G56" i="27"/>
  <c r="G58" i="27"/>
  <c r="G62" i="27"/>
  <c r="G66" i="27"/>
  <c r="G70" i="27"/>
  <c r="G74" i="27"/>
  <c r="G76" i="27"/>
  <c r="G80" i="27"/>
  <c r="G82" i="27"/>
  <c r="G86" i="27"/>
  <c r="G88" i="27"/>
  <c r="G92" i="27"/>
  <c r="G94" i="27"/>
  <c r="G98" i="27"/>
  <c r="G100" i="27"/>
  <c r="G104" i="27"/>
  <c r="Q22" i="27"/>
  <c r="Q86" i="27"/>
  <c r="Q30" i="27"/>
  <c r="Q94" i="27"/>
  <c r="Q38" i="27"/>
  <c r="Q102" i="27"/>
  <c r="Q46" i="27"/>
  <c r="Q54" i="27"/>
  <c r="G105" i="27"/>
  <c r="Q62" i="27"/>
  <c r="G103" i="27"/>
  <c r="Q70" i="27"/>
  <c r="G101" i="27"/>
  <c r="Q14" i="27"/>
  <c r="Q78" i="27"/>
  <c r="G107" i="27"/>
  <c r="F8" i="27"/>
  <c r="F12" i="27"/>
  <c r="F20" i="27"/>
  <c r="F28" i="27"/>
  <c r="F36" i="27"/>
  <c r="F44" i="27"/>
  <c r="F52" i="27"/>
  <c r="F60" i="27"/>
  <c r="F68" i="27"/>
  <c r="F76" i="27"/>
  <c r="F84" i="27"/>
  <c r="F92" i="27"/>
  <c r="F100" i="27"/>
  <c r="F37" i="27"/>
  <c r="P10" i="27"/>
  <c r="P14" i="27"/>
  <c r="P18" i="27"/>
  <c r="P22" i="27"/>
  <c r="P26" i="27"/>
  <c r="P30" i="27"/>
  <c r="P34" i="27"/>
  <c r="P38" i="27"/>
  <c r="P42" i="27"/>
  <c r="P46" i="27"/>
  <c r="P50" i="27"/>
  <c r="P54" i="27"/>
  <c r="P58" i="27"/>
  <c r="P62" i="27"/>
  <c r="P66" i="27"/>
  <c r="P70" i="27"/>
  <c r="P74" i="27"/>
  <c r="P78" i="27"/>
  <c r="P82" i="27"/>
  <c r="P86" i="27"/>
  <c r="P90" i="27"/>
  <c r="P94" i="27"/>
  <c r="P98" i="27"/>
  <c r="P102" i="27"/>
  <c r="P106" i="27"/>
  <c r="F9" i="27"/>
  <c r="F17" i="27"/>
  <c r="F25" i="27"/>
  <c r="F33" i="27"/>
  <c r="F41" i="27"/>
  <c r="F49" i="27"/>
  <c r="F57" i="27"/>
  <c r="F65" i="27"/>
  <c r="F73" i="27"/>
  <c r="F81" i="27"/>
  <c r="F89" i="27"/>
  <c r="F97" i="27"/>
  <c r="F105" i="27"/>
  <c r="F30" i="27"/>
  <c r="F38" i="27"/>
  <c r="F46" i="27"/>
  <c r="F62" i="27"/>
  <c r="F70" i="27"/>
  <c r="F78" i="27"/>
  <c r="F86" i="27"/>
  <c r="F94" i="27"/>
  <c r="F102" i="27"/>
  <c r="P53" i="27"/>
  <c r="P65" i="27"/>
  <c r="P77" i="27"/>
  <c r="P85" i="27"/>
  <c r="P93" i="27"/>
  <c r="F19" i="27"/>
  <c r="F27" i="27"/>
  <c r="F91" i="27"/>
  <c r="F24" i="27"/>
  <c r="F40" i="27"/>
  <c r="F64" i="27"/>
  <c r="F72" i="27"/>
  <c r="F80" i="27"/>
  <c r="F96" i="27"/>
  <c r="P16" i="27"/>
  <c r="P24" i="27"/>
  <c r="P32" i="27"/>
  <c r="P44" i="27"/>
  <c r="P48" i="27"/>
  <c r="P56" i="27"/>
  <c r="P64" i="27"/>
  <c r="P72" i="27"/>
  <c r="P80" i="27"/>
  <c r="P92" i="27"/>
  <c r="P104" i="27"/>
  <c r="P9" i="27"/>
  <c r="F21" i="27"/>
  <c r="F29" i="27"/>
  <c r="F53" i="27"/>
  <c r="F77" i="27"/>
  <c r="F101" i="27"/>
  <c r="F10" i="27"/>
  <c r="F18" i="27"/>
  <c r="F26" i="27"/>
  <c r="F50" i="27"/>
  <c r="F66" i="27"/>
  <c r="F90" i="27"/>
  <c r="F106" i="27"/>
  <c r="F14" i="27"/>
  <c r="F22" i="27"/>
  <c r="F54" i="27"/>
  <c r="P13" i="27"/>
  <c r="P17" i="27"/>
  <c r="P21" i="27"/>
  <c r="P25" i="27"/>
  <c r="P29" i="27"/>
  <c r="P33" i="27"/>
  <c r="P37" i="27"/>
  <c r="P41" i="27"/>
  <c r="P45" i="27"/>
  <c r="P49" i="27"/>
  <c r="P57" i="27"/>
  <c r="P61" i="27"/>
  <c r="P69" i="27"/>
  <c r="P73" i="27"/>
  <c r="P81" i="27"/>
  <c r="P89" i="27"/>
  <c r="P97" i="27"/>
  <c r="P101" i="27"/>
  <c r="P105" i="27"/>
  <c r="F11" i="27"/>
  <c r="F35" i="27"/>
  <c r="F43" i="27"/>
  <c r="F51" i="27"/>
  <c r="F59" i="27"/>
  <c r="F67" i="27"/>
  <c r="F75" i="27"/>
  <c r="F83" i="27"/>
  <c r="F99" i="27"/>
  <c r="F107" i="27"/>
  <c r="F16" i="27"/>
  <c r="F32" i="27"/>
  <c r="F48" i="27"/>
  <c r="F56" i="27"/>
  <c r="F88" i="27"/>
  <c r="F104" i="27"/>
  <c r="P12" i="27"/>
  <c r="P20" i="27"/>
  <c r="P28" i="27"/>
  <c r="P36" i="27"/>
  <c r="P40" i="27"/>
  <c r="P52" i="27"/>
  <c r="P60" i="27"/>
  <c r="P68" i="27"/>
  <c r="P76" i="27"/>
  <c r="P84" i="27"/>
  <c r="P88" i="27"/>
  <c r="P96" i="27"/>
  <c r="P100" i="27"/>
  <c r="F13" i="27"/>
  <c r="F45" i="27"/>
  <c r="F61" i="27"/>
  <c r="F69" i="27"/>
  <c r="F85" i="27"/>
  <c r="F93" i="27"/>
  <c r="P8" i="27"/>
  <c r="F34" i="27"/>
  <c r="F42" i="27"/>
  <c r="F58" i="27"/>
  <c r="F74" i="27"/>
  <c r="F82" i="27"/>
  <c r="F98" i="27"/>
  <c r="P19" i="27"/>
  <c r="P51" i="27"/>
  <c r="P39" i="27"/>
  <c r="P71" i="27"/>
  <c r="P103" i="27"/>
  <c r="F47" i="27"/>
  <c r="P91" i="27"/>
  <c r="F55" i="27"/>
  <c r="P15" i="27"/>
  <c r="P47" i="27"/>
  <c r="P79" i="27"/>
  <c r="F63" i="27"/>
  <c r="P35" i="27"/>
  <c r="P67" i="27"/>
  <c r="P99" i="27"/>
  <c r="F71" i="27"/>
  <c r="P23" i="27"/>
  <c r="P87" i="27"/>
  <c r="P43" i="27"/>
  <c r="P75" i="27"/>
  <c r="F23" i="27"/>
  <c r="F87" i="27"/>
  <c r="P63" i="27"/>
  <c r="F31" i="27"/>
  <c r="P83" i="27"/>
  <c r="F39" i="27"/>
  <c r="F103" i="27"/>
  <c r="P27" i="27"/>
  <c r="P59" i="27"/>
  <c r="P55" i="27"/>
  <c r="F15" i="27"/>
  <c r="F79" i="27"/>
  <c r="P11" i="27"/>
  <c r="P107" i="27"/>
  <c r="P31" i="27"/>
  <c r="P95" i="27"/>
  <c r="F95" i="27"/>
  <c r="O11" i="27"/>
  <c r="O19" i="27"/>
  <c r="O27" i="27"/>
  <c r="O35" i="27"/>
  <c r="O43" i="27"/>
  <c r="O51" i="27"/>
  <c r="O59" i="27"/>
  <c r="O67" i="27"/>
  <c r="O75" i="27"/>
  <c r="O83" i="27"/>
  <c r="O91" i="27"/>
  <c r="O99" i="27"/>
  <c r="O107" i="27"/>
  <c r="E91" i="27"/>
  <c r="E99" i="27"/>
  <c r="E107" i="27"/>
  <c r="E53" i="27"/>
  <c r="E69" i="27"/>
  <c r="E73" i="27"/>
  <c r="E93" i="27"/>
  <c r="O10" i="27"/>
  <c r="O18" i="27"/>
  <c r="O26" i="27"/>
  <c r="O34" i="27"/>
  <c r="O42" i="27"/>
  <c r="O50" i="27"/>
  <c r="O58" i="27"/>
  <c r="O66" i="27"/>
  <c r="O74" i="27"/>
  <c r="O82" i="27"/>
  <c r="O90" i="27"/>
  <c r="O98" i="27"/>
  <c r="O106" i="27"/>
  <c r="E11" i="27"/>
  <c r="E15" i="27"/>
  <c r="E19" i="27"/>
  <c r="E23" i="27"/>
  <c r="E27" i="27"/>
  <c r="E31" i="27"/>
  <c r="E35" i="27"/>
  <c r="E39" i="27"/>
  <c r="E43" i="27"/>
  <c r="E47" i="27"/>
  <c r="E51" i="27"/>
  <c r="E55" i="27"/>
  <c r="E59" i="27"/>
  <c r="E63" i="27"/>
  <c r="E67" i="27"/>
  <c r="E71" i="27"/>
  <c r="E75" i="27"/>
  <c r="E79" i="27"/>
  <c r="E83" i="27"/>
  <c r="E87" i="27"/>
  <c r="E95" i="27"/>
  <c r="E103" i="27"/>
  <c r="E65" i="27"/>
  <c r="E81" i="27"/>
  <c r="E105" i="27"/>
  <c r="O13" i="27"/>
  <c r="O17" i="27"/>
  <c r="O25" i="27"/>
  <c r="O33" i="27"/>
  <c r="O41" i="27"/>
  <c r="O49" i="27"/>
  <c r="O57" i="27"/>
  <c r="O65" i="27"/>
  <c r="O73" i="27"/>
  <c r="O81" i="27"/>
  <c r="O89" i="27"/>
  <c r="O97" i="27"/>
  <c r="O105" i="27"/>
  <c r="O8" i="27"/>
  <c r="E33" i="27"/>
  <c r="E77" i="27"/>
  <c r="E97" i="27"/>
  <c r="O16" i="27"/>
  <c r="O24" i="27"/>
  <c r="O32" i="27"/>
  <c r="O40" i="27"/>
  <c r="O48" i="27"/>
  <c r="O56" i="27"/>
  <c r="O64" i="27"/>
  <c r="O72" i="27"/>
  <c r="O80" i="27"/>
  <c r="O88" i="27"/>
  <c r="O96" i="27"/>
  <c r="O104" i="27"/>
  <c r="E10" i="27"/>
  <c r="E14" i="27"/>
  <c r="E18" i="27"/>
  <c r="E22" i="27"/>
  <c r="E26" i="27"/>
  <c r="E30" i="27"/>
  <c r="E34" i="27"/>
  <c r="E38" i="27"/>
  <c r="E42" i="27"/>
  <c r="E46" i="27"/>
  <c r="E50" i="27"/>
  <c r="E54" i="27"/>
  <c r="E58" i="27"/>
  <c r="E62" i="27"/>
  <c r="E66" i="27"/>
  <c r="E70" i="27"/>
  <c r="E74" i="27"/>
  <c r="E78" i="27"/>
  <c r="E82" i="27"/>
  <c r="E86" i="27"/>
  <c r="E90" i="27"/>
  <c r="E94" i="27"/>
  <c r="E98" i="27"/>
  <c r="E102" i="27"/>
  <c r="E106" i="27"/>
  <c r="E8" i="27"/>
  <c r="O15" i="27"/>
  <c r="O23" i="27"/>
  <c r="O31" i="27"/>
  <c r="O39" i="27"/>
  <c r="O47" i="27"/>
  <c r="O55" i="27"/>
  <c r="O63" i="27"/>
  <c r="O71" i="27"/>
  <c r="O79" i="27"/>
  <c r="O87" i="27"/>
  <c r="O95" i="27"/>
  <c r="O103" i="27"/>
  <c r="O14" i="27"/>
  <c r="O22" i="27"/>
  <c r="O30" i="27"/>
  <c r="O38" i="27"/>
  <c r="O46" i="27"/>
  <c r="O54" i="27"/>
  <c r="O62" i="27"/>
  <c r="O70" i="27"/>
  <c r="O78" i="27"/>
  <c r="O86" i="27"/>
  <c r="O94" i="27"/>
  <c r="O102" i="27"/>
  <c r="E9" i="27"/>
  <c r="E13" i="27"/>
  <c r="E17" i="27"/>
  <c r="E21" i="27"/>
  <c r="E25" i="27"/>
  <c r="E29" i="27"/>
  <c r="E37" i="27"/>
  <c r="E41" i="27"/>
  <c r="E45" i="27"/>
  <c r="E49" i="27"/>
  <c r="E57" i="27"/>
  <c r="E61" i="27"/>
  <c r="E85" i="27"/>
  <c r="E89" i="27"/>
  <c r="E101" i="27"/>
  <c r="O21" i="27"/>
  <c r="O29" i="27"/>
  <c r="O37" i="27"/>
  <c r="O45" i="27"/>
  <c r="O53" i="27"/>
  <c r="O61" i="27"/>
  <c r="O69" i="27"/>
  <c r="O77" i="27"/>
  <c r="E40" i="27"/>
  <c r="O44" i="27"/>
  <c r="O12" i="27"/>
  <c r="O52" i="27"/>
  <c r="O100" i="27"/>
  <c r="E20" i="27"/>
  <c r="E52" i="27"/>
  <c r="O20" i="27"/>
  <c r="O84" i="27"/>
  <c r="E36" i="27"/>
  <c r="E68" i="27"/>
  <c r="E100" i="27"/>
  <c r="O28" i="27"/>
  <c r="O93" i="27"/>
  <c r="E24" i="27"/>
  <c r="E56" i="27"/>
  <c r="E88" i="27"/>
  <c r="O36" i="27"/>
  <c r="O92" i="27"/>
  <c r="E12" i="27"/>
  <c r="E44" i="27"/>
  <c r="E76" i="27"/>
  <c r="O101" i="27"/>
  <c r="E32" i="27"/>
  <c r="E64" i="27"/>
  <c r="E96" i="27"/>
  <c r="E84" i="27"/>
  <c r="O60" i="27"/>
  <c r="E72" i="27"/>
  <c r="E104" i="27"/>
  <c r="O68" i="27"/>
  <c r="O9" i="27"/>
  <c r="E28" i="27"/>
  <c r="E60" i="27"/>
  <c r="E92" i="27"/>
  <c r="O76" i="27"/>
  <c r="O85" i="27"/>
  <c r="E16" i="27"/>
  <c r="E48" i="27"/>
  <c r="E80" i="27"/>
  <c r="D10" i="27"/>
  <c r="D18" i="27"/>
  <c r="D26" i="27"/>
  <c r="D34" i="27"/>
  <c r="D42" i="27"/>
  <c r="D50" i="27"/>
  <c r="D58" i="27"/>
  <c r="D66" i="27"/>
  <c r="D82" i="27"/>
  <c r="D98" i="27"/>
  <c r="D106" i="27"/>
  <c r="N63" i="27"/>
  <c r="N101" i="27"/>
  <c r="N9" i="27"/>
  <c r="D17" i="27"/>
  <c r="D33" i="27"/>
  <c r="D49" i="27"/>
  <c r="D81" i="27"/>
  <c r="D97" i="27"/>
  <c r="D105" i="27"/>
  <c r="D79" i="27"/>
  <c r="D95" i="27"/>
  <c r="D22" i="27"/>
  <c r="N10" i="27"/>
  <c r="N11" i="27"/>
  <c r="N12" i="27"/>
  <c r="N13" i="27"/>
  <c r="N14" i="27"/>
  <c r="N15" i="27"/>
  <c r="N16" i="27"/>
  <c r="N17" i="27"/>
  <c r="N18" i="27"/>
  <c r="N19" i="27"/>
  <c r="N20" i="27"/>
  <c r="N21" i="27"/>
  <c r="N22" i="27"/>
  <c r="N23" i="27"/>
  <c r="N24" i="27"/>
  <c r="N25" i="27"/>
  <c r="N26" i="27"/>
  <c r="N27" i="27"/>
  <c r="N28" i="27"/>
  <c r="N29" i="27"/>
  <c r="N30" i="27"/>
  <c r="N31" i="27"/>
  <c r="N32" i="27"/>
  <c r="N33" i="27"/>
  <c r="N34" i="27"/>
  <c r="N35" i="27"/>
  <c r="N36" i="27"/>
  <c r="N37" i="27"/>
  <c r="N38" i="27"/>
  <c r="N39" i="27"/>
  <c r="N40" i="27"/>
  <c r="N41" i="27"/>
  <c r="N42" i="27"/>
  <c r="N43" i="27"/>
  <c r="N44" i="27"/>
  <c r="N45" i="27"/>
  <c r="N46" i="27"/>
  <c r="N47" i="27"/>
  <c r="N48" i="27"/>
  <c r="N49" i="27"/>
  <c r="N50" i="27"/>
  <c r="N51" i="27"/>
  <c r="N52" i="27"/>
  <c r="N53" i="27"/>
  <c r="N54" i="27"/>
  <c r="N55" i="27"/>
  <c r="N56" i="27"/>
  <c r="N58" i="27"/>
  <c r="N59" i="27"/>
  <c r="N60" i="27"/>
  <c r="N61" i="27"/>
  <c r="N62" i="27"/>
  <c r="N64" i="27"/>
  <c r="N65" i="27"/>
  <c r="N66" i="27"/>
  <c r="N67" i="27"/>
  <c r="N68" i="27"/>
  <c r="N69" i="27"/>
  <c r="N70" i="27"/>
  <c r="N71" i="27"/>
  <c r="N72" i="27"/>
  <c r="N73" i="27"/>
  <c r="N74" i="27"/>
  <c r="N75" i="27"/>
  <c r="N76" i="27"/>
  <c r="N78" i="27"/>
  <c r="N79" i="27"/>
  <c r="N81" i="27"/>
  <c r="N83" i="27"/>
  <c r="N85" i="27"/>
  <c r="N88" i="27"/>
  <c r="N89" i="27"/>
  <c r="N91" i="27"/>
  <c r="N93" i="27"/>
  <c r="N95" i="27"/>
  <c r="N97" i="27"/>
  <c r="N99" i="27"/>
  <c r="N103" i="27"/>
  <c r="N106" i="27"/>
  <c r="D89" i="27"/>
  <c r="D87" i="27"/>
  <c r="D78" i="27"/>
  <c r="D16" i="27"/>
  <c r="D24" i="27"/>
  <c r="D32" i="27"/>
  <c r="D40" i="27"/>
  <c r="D48" i="27"/>
  <c r="D56" i="27"/>
  <c r="D64" i="27"/>
  <c r="D72" i="27"/>
  <c r="D80" i="27"/>
  <c r="D88" i="27"/>
  <c r="D96" i="27"/>
  <c r="D104" i="27"/>
  <c r="D15" i="27"/>
  <c r="D23" i="27"/>
  <c r="D31" i="27"/>
  <c r="D39" i="27"/>
  <c r="D47" i="27"/>
  <c r="D63" i="27"/>
  <c r="D103" i="27"/>
  <c r="D94" i="27"/>
  <c r="D13" i="27"/>
  <c r="D21" i="27"/>
  <c r="D29" i="27"/>
  <c r="D37" i="27"/>
  <c r="D45" i="27"/>
  <c r="D53" i="27"/>
  <c r="D61" i="27"/>
  <c r="D69" i="27"/>
  <c r="D77" i="27"/>
  <c r="D85" i="27"/>
  <c r="D93" i="27"/>
  <c r="D101" i="27"/>
  <c r="N8" i="27"/>
  <c r="D12" i="27"/>
  <c r="D20" i="27"/>
  <c r="D28" i="27"/>
  <c r="D36" i="27"/>
  <c r="D44" i="27"/>
  <c r="D52" i="27"/>
  <c r="D60" i="27"/>
  <c r="D68" i="27"/>
  <c r="D76" i="27"/>
  <c r="D84" i="27"/>
  <c r="D92" i="27"/>
  <c r="D100" i="27"/>
  <c r="D11" i="27"/>
  <c r="D19" i="27"/>
  <c r="D27" i="27"/>
  <c r="D35" i="27"/>
  <c r="D43" i="27"/>
  <c r="D51" i="27"/>
  <c r="D59" i="27"/>
  <c r="D67" i="27"/>
  <c r="D75" i="27"/>
  <c r="D83" i="27"/>
  <c r="D91" i="27"/>
  <c r="D99" i="27"/>
  <c r="D107" i="27"/>
  <c r="D74" i="27"/>
  <c r="D90" i="27"/>
  <c r="N57" i="27"/>
  <c r="N77" i="27"/>
  <c r="N80" i="27"/>
  <c r="N82" i="27"/>
  <c r="N84" i="27"/>
  <c r="N86" i="27"/>
  <c r="N87" i="27"/>
  <c r="N90" i="27"/>
  <c r="N92" i="27"/>
  <c r="N94" i="27"/>
  <c r="N96" i="27"/>
  <c r="N98" i="27"/>
  <c r="N100" i="27"/>
  <c r="N102" i="27"/>
  <c r="N104" i="27"/>
  <c r="N105" i="27"/>
  <c r="N107" i="27"/>
  <c r="D9" i="27"/>
  <c r="D25" i="27"/>
  <c r="D41" i="27"/>
  <c r="D57" i="27"/>
  <c r="D65" i="27"/>
  <c r="D73" i="27"/>
  <c r="D55" i="27"/>
  <c r="D71" i="27"/>
  <c r="D8" i="27"/>
  <c r="D14" i="27"/>
  <c r="D30" i="27"/>
  <c r="D38" i="27"/>
  <c r="D46" i="27"/>
  <c r="D54" i="27"/>
  <c r="D62" i="27"/>
  <c r="D70" i="27"/>
  <c r="D86" i="27"/>
  <c r="D102" i="27"/>
  <c r="M17" i="27"/>
  <c r="M25" i="27"/>
  <c r="M33" i="27"/>
  <c r="M41" i="27"/>
  <c r="M49" i="27"/>
  <c r="M57" i="27"/>
  <c r="M65" i="27"/>
  <c r="M73" i="27"/>
  <c r="M81" i="27"/>
  <c r="M89" i="27"/>
  <c r="M97" i="27"/>
  <c r="M105" i="27"/>
  <c r="C15" i="27"/>
  <c r="C23" i="27"/>
  <c r="C31" i="27"/>
  <c r="C39" i="27"/>
  <c r="C47" i="27"/>
  <c r="C55" i="27"/>
  <c r="C63" i="27"/>
  <c r="C71" i="27"/>
  <c r="C87" i="27"/>
  <c r="C95" i="27"/>
  <c r="M12" i="27"/>
  <c r="C34" i="27"/>
  <c r="C82" i="27"/>
  <c r="C106" i="27"/>
  <c r="M13" i="27"/>
  <c r="M85" i="27"/>
  <c r="C35" i="27"/>
  <c r="C83" i="27"/>
  <c r="M10" i="27"/>
  <c r="M18" i="27"/>
  <c r="M26" i="27"/>
  <c r="M34" i="27"/>
  <c r="M42" i="27"/>
  <c r="M50" i="27"/>
  <c r="M58" i="27"/>
  <c r="M66" i="27"/>
  <c r="M74" i="27"/>
  <c r="M82" i="27"/>
  <c r="M90" i="27"/>
  <c r="M98" i="27"/>
  <c r="M106" i="27"/>
  <c r="C16" i="27"/>
  <c r="C24" i="27"/>
  <c r="C32" i="27"/>
  <c r="C40" i="27"/>
  <c r="C48" i="27"/>
  <c r="C56" i="27"/>
  <c r="C64" i="27"/>
  <c r="C72" i="27"/>
  <c r="C80" i="27"/>
  <c r="C88" i="27"/>
  <c r="C96" i="27"/>
  <c r="C104" i="27"/>
  <c r="M92" i="27"/>
  <c r="C26" i="27"/>
  <c r="C74" i="27"/>
  <c r="M77" i="27"/>
  <c r="C27" i="27"/>
  <c r="C75" i="27"/>
  <c r="M11" i="27"/>
  <c r="M19" i="27"/>
  <c r="M27" i="27"/>
  <c r="M35" i="27"/>
  <c r="M43" i="27"/>
  <c r="M51" i="27"/>
  <c r="M59" i="27"/>
  <c r="M67" i="27"/>
  <c r="M75" i="27"/>
  <c r="M83" i="27"/>
  <c r="M91" i="27"/>
  <c r="M99" i="27"/>
  <c r="M107" i="27"/>
  <c r="M8" i="27"/>
  <c r="C9" i="27"/>
  <c r="C17" i="27"/>
  <c r="C25" i="27"/>
  <c r="C33" i="27"/>
  <c r="C41" i="27"/>
  <c r="C49" i="27"/>
  <c r="C57" i="27"/>
  <c r="C65" i="27"/>
  <c r="C73" i="27"/>
  <c r="C81" i="27"/>
  <c r="C89" i="27"/>
  <c r="C97" i="27"/>
  <c r="C105" i="27"/>
  <c r="M84" i="27"/>
  <c r="C18" i="27"/>
  <c r="C58" i="27"/>
  <c r="C90" i="27"/>
  <c r="M93" i="27"/>
  <c r="M101" i="27"/>
  <c r="C11" i="27"/>
  <c r="C59" i="27"/>
  <c r="C99" i="27"/>
  <c r="M15" i="27"/>
  <c r="M23" i="27"/>
  <c r="M31" i="27"/>
  <c r="M39" i="27"/>
  <c r="M47" i="27"/>
  <c r="M55" i="27"/>
  <c r="M63" i="27"/>
  <c r="M71" i="27"/>
  <c r="M79" i="27"/>
  <c r="M87" i="27"/>
  <c r="M95" i="27"/>
  <c r="M103" i="27"/>
  <c r="C13" i="27"/>
  <c r="C21" i="27"/>
  <c r="C29" i="27"/>
  <c r="C37" i="27"/>
  <c r="C45" i="27"/>
  <c r="C53" i="27"/>
  <c r="C61" i="27"/>
  <c r="C69" i="27"/>
  <c r="C77" i="27"/>
  <c r="C85" i="27"/>
  <c r="C93" i="27"/>
  <c r="C101" i="27"/>
  <c r="M16" i="27"/>
  <c r="M24" i="27"/>
  <c r="M32" i="27"/>
  <c r="M40" i="27"/>
  <c r="M48" i="27"/>
  <c r="M56" i="27"/>
  <c r="M64" i="27"/>
  <c r="M72" i="27"/>
  <c r="M80" i="27"/>
  <c r="M88" i="27"/>
  <c r="M96" i="27"/>
  <c r="M104" i="27"/>
  <c r="C14" i="27"/>
  <c r="C22" i="27"/>
  <c r="C30" i="27"/>
  <c r="C38" i="27"/>
  <c r="C46" i="27"/>
  <c r="C54" i="27"/>
  <c r="C62" i="27"/>
  <c r="C70" i="27"/>
  <c r="C78" i="27"/>
  <c r="C86" i="27"/>
  <c r="C94" i="27"/>
  <c r="C102" i="27"/>
  <c r="C79" i="27"/>
  <c r="C103" i="27"/>
  <c r="M20" i="27"/>
  <c r="M28" i="27"/>
  <c r="M36" i="27"/>
  <c r="M44" i="27"/>
  <c r="M52" i="27"/>
  <c r="M60" i="27"/>
  <c r="M68" i="27"/>
  <c r="M76" i="27"/>
  <c r="M100" i="27"/>
  <c r="M9" i="27"/>
  <c r="C10" i="27"/>
  <c r="C42" i="27"/>
  <c r="C50" i="27"/>
  <c r="C66" i="27"/>
  <c r="C98" i="27"/>
  <c r="C8" i="27"/>
  <c r="M21" i="27"/>
  <c r="M29" i="27"/>
  <c r="M37" i="27"/>
  <c r="M45" i="27"/>
  <c r="M53" i="27"/>
  <c r="M61" i="27"/>
  <c r="M69" i="27"/>
  <c r="C19" i="27"/>
  <c r="C43" i="27"/>
  <c r="C51" i="27"/>
  <c r="C67" i="27"/>
  <c r="C91" i="27"/>
  <c r="C107" i="27"/>
  <c r="M14" i="27"/>
  <c r="M22" i="27"/>
  <c r="M30" i="27"/>
  <c r="M38" i="27"/>
  <c r="M46" i="27"/>
  <c r="M54" i="27"/>
  <c r="M62" i="27"/>
  <c r="M70" i="27"/>
  <c r="C60" i="27"/>
  <c r="M102" i="27"/>
  <c r="C28" i="27"/>
  <c r="C92" i="27"/>
  <c r="C36" i="27"/>
  <c r="C100" i="27"/>
  <c r="C44" i="27"/>
  <c r="C52" i="27"/>
  <c r="M78" i="27"/>
  <c r="C68" i="27"/>
  <c r="M86" i="27"/>
  <c r="C12" i="27"/>
  <c r="C76" i="27"/>
  <c r="M94" i="27"/>
  <c r="C20" i="27"/>
  <c r="C84" i="27"/>
  <c r="H30" i="17"/>
  <c r="H35" i="17"/>
  <c r="H47" i="17"/>
  <c r="H36" i="17"/>
  <c r="H52" i="17"/>
  <c r="H54" i="17"/>
  <c r="H53" i="17"/>
  <c r="H34" i="17"/>
  <c r="H37" i="17"/>
  <c r="H31" i="17"/>
  <c r="H55" i="17"/>
  <c r="H49" i="17"/>
  <c r="H51" i="17"/>
  <c r="H32" i="17"/>
  <c r="H48" i="17"/>
  <c r="H33" i="17"/>
  <c r="H50" i="17"/>
  <c r="AD46" i="17"/>
  <c r="N46" i="17"/>
  <c r="AC46" i="17"/>
  <c r="M46" i="17"/>
  <c r="AA46" i="17"/>
  <c r="K46" i="17"/>
  <c r="G46" i="17"/>
  <c r="V46" i="17"/>
  <c r="U46" i="17"/>
  <c r="E46" i="17"/>
  <c r="S46" i="17"/>
  <c r="C46" i="17"/>
  <c r="AE46" i="17"/>
  <c r="O46" i="17"/>
  <c r="W46" i="17"/>
  <c r="F46" i="17"/>
  <c r="L46" i="17"/>
  <c r="H46" i="17"/>
  <c r="I46" i="17"/>
  <c r="AB46" i="17"/>
  <c r="X46" i="17"/>
  <c r="J46" i="17"/>
  <c r="R46" i="17"/>
  <c r="T46" i="17"/>
  <c r="P46" i="17"/>
  <c r="Q46" i="17"/>
  <c r="Y46" i="17"/>
  <c r="AF46" i="17"/>
  <c r="Z46" i="17"/>
  <c r="D46" i="17"/>
  <c r="AE40" i="17"/>
  <c r="O40" i="17"/>
  <c r="AA40" i="17"/>
  <c r="K40" i="17"/>
  <c r="Z40" i="17"/>
  <c r="J40" i="17"/>
  <c r="I40" i="17"/>
  <c r="G40" i="17"/>
  <c r="S40" i="17"/>
  <c r="C40" i="17"/>
  <c r="R40" i="17"/>
  <c r="Q40" i="17"/>
  <c r="Y40" i="17"/>
  <c r="W40" i="17"/>
  <c r="AD40" i="17"/>
  <c r="P40" i="17"/>
  <c r="L40" i="17"/>
  <c r="M40" i="17"/>
  <c r="X40" i="17"/>
  <c r="T40" i="17"/>
  <c r="N40" i="17"/>
  <c r="AF40" i="17"/>
  <c r="AC40" i="17"/>
  <c r="H40" i="17"/>
  <c r="D40" i="17"/>
  <c r="E40" i="17"/>
  <c r="F40" i="17"/>
  <c r="U40" i="17"/>
  <c r="V40" i="17"/>
  <c r="AB40" i="17"/>
  <c r="P43" i="17"/>
  <c r="O43" i="17"/>
  <c r="H43" i="17"/>
  <c r="G43" i="17"/>
  <c r="AE43" i="17"/>
  <c r="X43" i="17"/>
  <c r="W43" i="17"/>
  <c r="AF43" i="17"/>
  <c r="AC43" i="17"/>
  <c r="D43" i="17"/>
  <c r="I43" i="17"/>
  <c r="Q43" i="17"/>
  <c r="Y43" i="17"/>
  <c r="L43" i="17"/>
  <c r="F43" i="17"/>
  <c r="E43" i="17"/>
  <c r="N43" i="17"/>
  <c r="J43" i="17"/>
  <c r="K43" i="17"/>
  <c r="M43" i="17"/>
  <c r="V43" i="17"/>
  <c r="R43" i="17"/>
  <c r="S43" i="17"/>
  <c r="AB43" i="17"/>
  <c r="U43" i="17"/>
  <c r="AD43" i="17"/>
  <c r="Z43" i="17"/>
  <c r="AA43" i="17"/>
  <c r="C43" i="17"/>
  <c r="T43" i="17"/>
  <c r="AC38" i="17"/>
  <c r="M38" i="17"/>
  <c r="AA38" i="17"/>
  <c r="K38" i="17"/>
  <c r="W38" i="17"/>
  <c r="G38" i="17"/>
  <c r="V38" i="17"/>
  <c r="U38" i="17"/>
  <c r="S38" i="17"/>
  <c r="C38" i="17"/>
  <c r="AE38" i="17"/>
  <c r="O38" i="17"/>
  <c r="AD38" i="17"/>
  <c r="N38" i="17"/>
  <c r="F38" i="17"/>
  <c r="E38" i="17"/>
  <c r="L38" i="17"/>
  <c r="T38" i="17"/>
  <c r="P38" i="17"/>
  <c r="Q38" i="17"/>
  <c r="D38" i="17"/>
  <c r="H38" i="17"/>
  <c r="I38" i="17"/>
  <c r="Z38" i="17"/>
  <c r="X38" i="17"/>
  <c r="Y38" i="17"/>
  <c r="AF38" i="17"/>
  <c r="J38" i="17"/>
  <c r="R38" i="17"/>
  <c r="AB38" i="17"/>
  <c r="X39" i="17"/>
  <c r="W39" i="17"/>
  <c r="P39" i="17"/>
  <c r="G39" i="17"/>
  <c r="AF39" i="17"/>
  <c r="AE39" i="17"/>
  <c r="O39" i="17"/>
  <c r="H39" i="17"/>
  <c r="AD39" i="17"/>
  <c r="Z39" i="17"/>
  <c r="AA39" i="17"/>
  <c r="Y39" i="17"/>
  <c r="L39" i="17"/>
  <c r="E39" i="17"/>
  <c r="M39" i="17"/>
  <c r="U39" i="17"/>
  <c r="T39" i="17"/>
  <c r="AB39" i="17"/>
  <c r="AC39" i="17"/>
  <c r="F39" i="17"/>
  <c r="C39" i="17"/>
  <c r="N39" i="17"/>
  <c r="J39" i="17"/>
  <c r="Q39" i="17"/>
  <c r="K39" i="17"/>
  <c r="V39" i="17"/>
  <c r="R39" i="17"/>
  <c r="S39" i="17"/>
  <c r="I39" i="17"/>
  <c r="D39" i="17"/>
  <c r="AA41" i="17"/>
  <c r="Y41" i="17"/>
  <c r="AD41" i="17"/>
  <c r="AE41" i="17"/>
  <c r="AC41" i="17"/>
  <c r="K41" i="17"/>
  <c r="D41" i="17"/>
  <c r="AF41" i="17"/>
  <c r="E41" i="17"/>
  <c r="S41" i="17"/>
  <c r="J41" i="17"/>
  <c r="AB41" i="17"/>
  <c r="F41" i="17"/>
  <c r="G41" i="17"/>
  <c r="H41" i="17"/>
  <c r="I41" i="17"/>
  <c r="R41" i="17"/>
  <c r="U41" i="17"/>
  <c r="N41" i="17"/>
  <c r="O41" i="17"/>
  <c r="P41" i="17"/>
  <c r="C41" i="17"/>
  <c r="Q41" i="17"/>
  <c r="Z41" i="17"/>
  <c r="V41" i="17"/>
  <c r="M41" i="17"/>
  <c r="W41" i="17"/>
  <c r="X41" i="17"/>
  <c r="T41" i="17"/>
  <c r="L41" i="17"/>
  <c r="AC42" i="17"/>
  <c r="U42" i="17"/>
  <c r="M42" i="17"/>
  <c r="E42" i="17"/>
  <c r="D42" i="17"/>
  <c r="AE42" i="17"/>
  <c r="O42" i="17"/>
  <c r="J42" i="17"/>
  <c r="K42" i="17"/>
  <c r="P42" i="17"/>
  <c r="Y42" i="17"/>
  <c r="AF42" i="17"/>
  <c r="V42" i="17"/>
  <c r="C42" i="17"/>
  <c r="L42" i="17"/>
  <c r="H42" i="17"/>
  <c r="I42" i="17"/>
  <c r="R42" i="17"/>
  <c r="T42" i="17"/>
  <c r="Q42" i="17"/>
  <c r="S42" i="17"/>
  <c r="AB42" i="17"/>
  <c r="X42" i="17"/>
  <c r="W42" i="17"/>
  <c r="AA42" i="17"/>
  <c r="N42" i="17"/>
  <c r="F42" i="17"/>
  <c r="Z42" i="17"/>
  <c r="AD42" i="17"/>
  <c r="G42" i="17"/>
  <c r="AB45" i="17"/>
  <c r="L45" i="17"/>
  <c r="AA45" i="17"/>
  <c r="K45" i="17"/>
  <c r="Y45" i="17"/>
  <c r="I45" i="17"/>
  <c r="U45" i="17"/>
  <c r="T45" i="17"/>
  <c r="S45" i="17"/>
  <c r="C45" i="17"/>
  <c r="Q45" i="17"/>
  <c r="AC45" i="17"/>
  <c r="M45" i="17"/>
  <c r="E45" i="17"/>
  <c r="D45" i="17"/>
  <c r="H45" i="17"/>
  <c r="P45" i="17"/>
  <c r="AF45" i="17"/>
  <c r="X45" i="17"/>
  <c r="F45" i="17"/>
  <c r="G45" i="17"/>
  <c r="R45" i="17"/>
  <c r="N45" i="17"/>
  <c r="O45" i="17"/>
  <c r="Z45" i="17"/>
  <c r="V45" i="17"/>
  <c r="W45" i="17"/>
  <c r="AD45" i="17"/>
  <c r="AE45" i="17"/>
  <c r="J45" i="17"/>
  <c r="Z44" i="17"/>
  <c r="J44" i="17"/>
  <c r="Y44" i="17"/>
  <c r="I44" i="17"/>
  <c r="W44" i="17"/>
  <c r="G44" i="17"/>
  <c r="S44" i="17"/>
  <c r="R44" i="17"/>
  <c r="Q44" i="17"/>
  <c r="AE44" i="17"/>
  <c r="O44" i="17"/>
  <c r="AA44" i="17"/>
  <c r="K44" i="17"/>
  <c r="C44" i="17"/>
  <c r="AD44" i="17"/>
  <c r="H44" i="17"/>
  <c r="D44" i="17"/>
  <c r="E44" i="17"/>
  <c r="X44" i="17"/>
  <c r="U44" i="17"/>
  <c r="AF44" i="17"/>
  <c r="AB44" i="17"/>
  <c r="P44" i="17"/>
  <c r="L44" i="17"/>
  <c r="M44" i="17"/>
  <c r="T44" i="17"/>
  <c r="AC44" i="17"/>
  <c r="F44" i="17"/>
  <c r="N44" i="17"/>
  <c r="V44" i="17"/>
  <c r="AF29" i="17"/>
  <c r="C55" i="17"/>
  <c r="N66" i="17" s="1"/>
  <c r="J55" i="17"/>
  <c r="R55" i="17"/>
  <c r="Z55" i="17"/>
  <c r="AB55" i="17"/>
  <c r="M55" i="17"/>
  <c r="U55" i="17"/>
  <c r="F55" i="17"/>
  <c r="V55" i="17"/>
  <c r="K55" i="17"/>
  <c r="S55" i="17"/>
  <c r="AA55" i="17"/>
  <c r="L55" i="17"/>
  <c r="E55" i="17"/>
  <c r="AC55" i="17"/>
  <c r="N55" i="17"/>
  <c r="T55" i="17"/>
  <c r="AD55" i="17"/>
  <c r="Q55" i="17"/>
  <c r="D55" i="17"/>
  <c r="G55" i="17"/>
  <c r="O55" i="17"/>
  <c r="W55" i="17"/>
  <c r="AE55" i="17"/>
  <c r="P55" i="17"/>
  <c r="X55" i="17"/>
  <c r="AF55" i="17"/>
  <c r="I55" i="17"/>
  <c r="Y55" i="17"/>
  <c r="C52" i="17"/>
  <c r="J52" i="17"/>
  <c r="R52" i="17"/>
  <c r="Z52" i="17"/>
  <c r="K52" i="17"/>
  <c r="S52" i="17"/>
  <c r="AA52" i="17"/>
  <c r="L52" i="17"/>
  <c r="T52" i="17"/>
  <c r="AB52" i="17"/>
  <c r="E52" i="17"/>
  <c r="M52" i="17"/>
  <c r="U52" i="17"/>
  <c r="AC52" i="17"/>
  <c r="F52" i="17"/>
  <c r="N52" i="17"/>
  <c r="V52" i="17"/>
  <c r="AD52" i="17"/>
  <c r="D52" i="17"/>
  <c r="G52" i="17"/>
  <c r="O52" i="17"/>
  <c r="W52" i="17"/>
  <c r="AE52" i="17"/>
  <c r="P52" i="17"/>
  <c r="X52" i="17"/>
  <c r="AF52" i="17"/>
  <c r="I52" i="17"/>
  <c r="Q52" i="17"/>
  <c r="Y52" i="17"/>
  <c r="T51" i="17"/>
  <c r="F51" i="17"/>
  <c r="N51" i="17"/>
  <c r="V51" i="17"/>
  <c r="AD51" i="17"/>
  <c r="G51" i="17"/>
  <c r="O51" i="17"/>
  <c r="W51" i="17"/>
  <c r="AE51" i="17"/>
  <c r="P51" i="17"/>
  <c r="X51" i="17"/>
  <c r="AF51" i="17"/>
  <c r="I51" i="17"/>
  <c r="Q51" i="17"/>
  <c r="Y51" i="17"/>
  <c r="J51" i="17"/>
  <c r="R51" i="17"/>
  <c r="Z51" i="17"/>
  <c r="K51" i="17"/>
  <c r="S51" i="17"/>
  <c r="AA51" i="17"/>
  <c r="D51" i="17"/>
  <c r="L51" i="17"/>
  <c r="AB51" i="17"/>
  <c r="E51" i="17"/>
  <c r="M51" i="17"/>
  <c r="U51" i="17"/>
  <c r="AC51" i="17"/>
  <c r="C50" i="17"/>
  <c r="H67" i="17" s="1"/>
  <c r="J50" i="17"/>
  <c r="R50" i="17"/>
  <c r="Z50" i="17"/>
  <c r="K50" i="17"/>
  <c r="S50" i="17"/>
  <c r="AA50" i="17"/>
  <c r="L50" i="17"/>
  <c r="T50" i="17"/>
  <c r="AB50" i="17"/>
  <c r="E50" i="17"/>
  <c r="M50" i="17"/>
  <c r="U50" i="17"/>
  <c r="AC50" i="17"/>
  <c r="F50" i="17"/>
  <c r="N50" i="17"/>
  <c r="V50" i="17"/>
  <c r="AD50" i="17"/>
  <c r="G50" i="17"/>
  <c r="O50" i="17"/>
  <c r="W50" i="17"/>
  <c r="AE50" i="17"/>
  <c r="P50" i="17"/>
  <c r="X50" i="17"/>
  <c r="AF50" i="17"/>
  <c r="D50" i="17"/>
  <c r="I50" i="17"/>
  <c r="Q50" i="17"/>
  <c r="Y50" i="17"/>
  <c r="C49" i="17"/>
  <c r="L49" i="17"/>
  <c r="T49" i="17"/>
  <c r="AB49" i="17"/>
  <c r="G49" i="17"/>
  <c r="AE49" i="17"/>
  <c r="Q49" i="17"/>
  <c r="AA49" i="17"/>
  <c r="E49" i="17"/>
  <c r="M49" i="17"/>
  <c r="U49" i="17"/>
  <c r="AC49" i="17"/>
  <c r="D49" i="17"/>
  <c r="O49" i="17"/>
  <c r="P49" i="17"/>
  <c r="AF49" i="17"/>
  <c r="Y49" i="17"/>
  <c r="S49" i="17"/>
  <c r="F49" i="17"/>
  <c r="N49" i="17"/>
  <c r="V49" i="17"/>
  <c r="AD49" i="17"/>
  <c r="W49" i="17"/>
  <c r="X49" i="17"/>
  <c r="I49" i="17"/>
  <c r="J49" i="17"/>
  <c r="R49" i="17"/>
  <c r="Z49" i="17"/>
  <c r="K49" i="17"/>
  <c r="C48" i="17"/>
  <c r="P48" i="17"/>
  <c r="X48" i="17"/>
  <c r="AF48" i="17"/>
  <c r="K48" i="17"/>
  <c r="AA48" i="17"/>
  <c r="U48" i="17"/>
  <c r="I48" i="17"/>
  <c r="Q48" i="17"/>
  <c r="Y48" i="17"/>
  <c r="T48" i="17"/>
  <c r="E48" i="17"/>
  <c r="AC48" i="17"/>
  <c r="J48" i="17"/>
  <c r="R48" i="17"/>
  <c r="Z48" i="17"/>
  <c r="D48" i="17"/>
  <c r="S48" i="17"/>
  <c r="L48" i="17"/>
  <c r="AB48" i="17"/>
  <c r="M48" i="17"/>
  <c r="F48" i="17"/>
  <c r="N48" i="17"/>
  <c r="V48" i="17"/>
  <c r="AD48" i="17"/>
  <c r="G48" i="17"/>
  <c r="O48" i="17"/>
  <c r="W48" i="17"/>
  <c r="AE48" i="17"/>
  <c r="C47" i="17"/>
  <c r="J47" i="17"/>
  <c r="R47" i="17"/>
  <c r="Z47" i="17"/>
  <c r="K47" i="17"/>
  <c r="AA47" i="17"/>
  <c r="L47" i="17"/>
  <c r="AB47" i="17"/>
  <c r="S47" i="17"/>
  <c r="T47" i="17"/>
  <c r="E47" i="17"/>
  <c r="M47" i="17"/>
  <c r="U47" i="17"/>
  <c r="AC47" i="17"/>
  <c r="F47" i="17"/>
  <c r="N47" i="17"/>
  <c r="V47" i="17"/>
  <c r="AD47" i="17"/>
  <c r="Q47" i="17"/>
  <c r="G47" i="17"/>
  <c r="O47" i="17"/>
  <c r="W47" i="17"/>
  <c r="AE47" i="17"/>
  <c r="D47" i="17"/>
  <c r="P47" i="17"/>
  <c r="X47" i="17"/>
  <c r="AF47" i="17"/>
  <c r="I47" i="17"/>
  <c r="Y47" i="17"/>
  <c r="C54" i="17"/>
  <c r="F54" i="17"/>
  <c r="N54" i="17"/>
  <c r="V54" i="17"/>
  <c r="AD54" i="17"/>
  <c r="D54" i="17"/>
  <c r="G54" i="17"/>
  <c r="O54" i="17"/>
  <c r="W54" i="17"/>
  <c r="AE54" i="17"/>
  <c r="P54" i="17"/>
  <c r="X54" i="17"/>
  <c r="AF54" i="17"/>
  <c r="K54" i="17"/>
  <c r="L54" i="17"/>
  <c r="AB54" i="17"/>
  <c r="M54" i="17"/>
  <c r="AC54" i="17"/>
  <c r="I54" i="17"/>
  <c r="Q54" i="17"/>
  <c r="Y54" i="17"/>
  <c r="J54" i="17"/>
  <c r="R54" i="17"/>
  <c r="Z54" i="17"/>
  <c r="S54" i="17"/>
  <c r="AA54" i="17"/>
  <c r="T54" i="17"/>
  <c r="E54" i="17"/>
  <c r="U54" i="17"/>
  <c r="E53" i="17"/>
  <c r="M53" i="17"/>
  <c r="U53" i="17"/>
  <c r="AC53" i="17"/>
  <c r="X53" i="17"/>
  <c r="AF53" i="17"/>
  <c r="Q53" i="17"/>
  <c r="R53" i="17"/>
  <c r="Z53" i="17"/>
  <c r="K53" i="17"/>
  <c r="L53" i="17"/>
  <c r="F53" i="17"/>
  <c r="N53" i="17"/>
  <c r="V53" i="17"/>
  <c r="AD53" i="17"/>
  <c r="I53" i="17"/>
  <c r="J53" i="17"/>
  <c r="S53" i="17"/>
  <c r="T53" i="17"/>
  <c r="G53" i="17"/>
  <c r="O53" i="17"/>
  <c r="W53" i="17"/>
  <c r="AE53" i="17"/>
  <c r="P53" i="17"/>
  <c r="Y53" i="17"/>
  <c r="AA53" i="17"/>
  <c r="AB53" i="17"/>
  <c r="D53" i="17"/>
  <c r="C53" i="17"/>
  <c r="K31" i="17"/>
  <c r="C51" i="17"/>
  <c r="AE33" i="17"/>
  <c r="M29" i="17"/>
  <c r="U29" i="17"/>
  <c r="AC29" i="17"/>
  <c r="Y31" i="17"/>
  <c r="N29" i="17"/>
  <c r="V29" i="17"/>
  <c r="F15" i="18" s="1"/>
  <c r="Q31" i="17"/>
  <c r="G29" i="17"/>
  <c r="O29" i="17"/>
  <c r="W29" i="17"/>
  <c r="AE29" i="17"/>
  <c r="H29" i="17"/>
  <c r="P29" i="17"/>
  <c r="X29" i="17"/>
  <c r="C31" i="17"/>
  <c r="AD29" i="17"/>
  <c r="Q29" i="17"/>
  <c r="J29" i="17"/>
  <c r="Z29" i="17"/>
  <c r="K29" i="17"/>
  <c r="S29" i="17"/>
  <c r="AA29" i="17"/>
  <c r="AA31" i="17"/>
  <c r="I29" i="17"/>
  <c r="Y29" i="17"/>
  <c r="R29" i="17"/>
  <c r="L29" i="17"/>
  <c r="T29" i="17"/>
  <c r="AB29" i="17"/>
  <c r="L37" i="17"/>
  <c r="T37" i="17"/>
  <c r="AB37" i="17"/>
  <c r="M37" i="17"/>
  <c r="U37" i="17"/>
  <c r="AC37" i="17"/>
  <c r="I37" i="17"/>
  <c r="N37" i="17"/>
  <c r="V37" i="17"/>
  <c r="AD37" i="17"/>
  <c r="D37" i="17"/>
  <c r="Q37" i="17"/>
  <c r="AE37" i="17"/>
  <c r="W37" i="17"/>
  <c r="J37" i="17"/>
  <c r="R37" i="17"/>
  <c r="AF37" i="17"/>
  <c r="X37" i="17"/>
  <c r="S37" i="17"/>
  <c r="E37" i="17"/>
  <c r="F37" i="17"/>
  <c r="G37" i="17"/>
  <c r="K37" i="17"/>
  <c r="Y37" i="17"/>
  <c r="C37" i="17"/>
  <c r="O37" i="17"/>
  <c r="P37" i="17"/>
  <c r="Z37" i="17"/>
  <c r="AA37" i="17"/>
  <c r="F31" i="17"/>
  <c r="AF33" i="17"/>
  <c r="V33" i="17"/>
  <c r="AB31" i="17"/>
  <c r="T31" i="17"/>
  <c r="X31" i="17"/>
  <c r="X33" i="17"/>
  <c r="D31" i="17"/>
  <c r="S31" i="17"/>
  <c r="P31" i="17"/>
  <c r="I33" i="17"/>
  <c r="Z31" i="17"/>
  <c r="I31" i="17"/>
  <c r="AE31" i="17"/>
  <c r="M33" i="17"/>
  <c r="V31" i="17"/>
  <c r="R31" i="17"/>
  <c r="M31" i="17"/>
  <c r="W31" i="17"/>
  <c r="U31" i="17"/>
  <c r="J31" i="17"/>
  <c r="L31" i="17"/>
  <c r="O31" i="17"/>
  <c r="N31" i="17"/>
  <c r="E31" i="17"/>
  <c r="AC31" i="17"/>
  <c r="AF31" i="17"/>
  <c r="G31" i="17"/>
  <c r="AD31" i="17"/>
  <c r="J32" i="17"/>
  <c r="R32" i="17"/>
  <c r="Z32" i="17"/>
  <c r="K32" i="17"/>
  <c r="S32" i="17"/>
  <c r="AA32" i="17"/>
  <c r="F32" i="17"/>
  <c r="AD32" i="17"/>
  <c r="G32" i="17"/>
  <c r="P32" i="17"/>
  <c r="D32" i="17"/>
  <c r="L32" i="17"/>
  <c r="T32" i="17"/>
  <c r="AB32" i="17"/>
  <c r="N32" i="17"/>
  <c r="W32" i="17"/>
  <c r="AF32" i="17"/>
  <c r="E32" i="17"/>
  <c r="M32" i="17"/>
  <c r="U32" i="17"/>
  <c r="AC32" i="17"/>
  <c r="V32" i="17"/>
  <c r="O32" i="17"/>
  <c r="AE32" i="17"/>
  <c r="X32" i="17"/>
  <c r="I32" i="17"/>
  <c r="Q32" i="17"/>
  <c r="Y32" i="17"/>
  <c r="C32" i="17"/>
  <c r="N33" i="17"/>
  <c r="P33" i="17"/>
  <c r="W33" i="17"/>
  <c r="F33" i="17"/>
  <c r="P34" i="17"/>
  <c r="X34" i="17"/>
  <c r="AF34" i="17"/>
  <c r="I34" i="17"/>
  <c r="Q34" i="17"/>
  <c r="Y34" i="17"/>
  <c r="D34" i="17"/>
  <c r="E34" i="17"/>
  <c r="N34" i="17"/>
  <c r="J34" i="17"/>
  <c r="R34" i="17"/>
  <c r="Z34" i="17"/>
  <c r="T34" i="17"/>
  <c r="M34" i="17"/>
  <c r="AC34" i="17"/>
  <c r="AD34" i="17"/>
  <c r="K34" i="17"/>
  <c r="S34" i="17"/>
  <c r="AA34" i="17"/>
  <c r="L34" i="17"/>
  <c r="AB34" i="17"/>
  <c r="U34" i="17"/>
  <c r="K14" i="18" s="1"/>
  <c r="C34" i="17"/>
  <c r="F34" i="17"/>
  <c r="V34" i="17"/>
  <c r="G34" i="17"/>
  <c r="O34" i="17"/>
  <c r="W34" i="17"/>
  <c r="AE34" i="17"/>
  <c r="O33" i="17"/>
  <c r="AC33" i="17"/>
  <c r="L33" i="17"/>
  <c r="T33" i="17"/>
  <c r="C33" i="17"/>
  <c r="G33" i="17"/>
  <c r="U33" i="17"/>
  <c r="M30" i="17"/>
  <c r="U30" i="17"/>
  <c r="AC30" i="17"/>
  <c r="F30" i="17"/>
  <c r="N30" i="17"/>
  <c r="V30" i="17"/>
  <c r="AD30" i="17"/>
  <c r="Y30" i="17"/>
  <c r="J30" i="17"/>
  <c r="G30" i="17"/>
  <c r="O30" i="17"/>
  <c r="W30" i="17"/>
  <c r="AE30" i="17"/>
  <c r="I30" i="17"/>
  <c r="E30" i="17"/>
  <c r="R30" i="17"/>
  <c r="D30" i="17"/>
  <c r="P30" i="17"/>
  <c r="X30" i="17"/>
  <c r="AF30" i="17"/>
  <c r="Q30" i="17"/>
  <c r="Z30" i="17"/>
  <c r="L30" i="17"/>
  <c r="S30" i="17"/>
  <c r="T30" i="17"/>
  <c r="AA30" i="17"/>
  <c r="AB30" i="17"/>
  <c r="C30" i="17"/>
  <c r="K30" i="17"/>
  <c r="K33" i="17"/>
  <c r="AA33" i="17"/>
  <c r="S33" i="17"/>
  <c r="K35" i="17"/>
  <c r="S35" i="17"/>
  <c r="AA35" i="17"/>
  <c r="Y35" i="17"/>
  <c r="D35" i="17"/>
  <c r="L35" i="17"/>
  <c r="T35" i="17"/>
  <c r="AB35" i="17"/>
  <c r="G35" i="17"/>
  <c r="AE35" i="17"/>
  <c r="I35" i="17"/>
  <c r="E35" i="17"/>
  <c r="M35" i="17"/>
  <c r="U35" i="17"/>
  <c r="L14" i="18" s="1"/>
  <c r="AC35" i="17"/>
  <c r="O35" i="17"/>
  <c r="X35" i="17"/>
  <c r="F35" i="17"/>
  <c r="N35" i="17"/>
  <c r="V35" i="17"/>
  <c r="AD35" i="17"/>
  <c r="C35" i="17"/>
  <c r="W35" i="17"/>
  <c r="P35" i="17"/>
  <c r="AF35" i="17"/>
  <c r="Q35" i="17"/>
  <c r="R35" i="17"/>
  <c r="Z35" i="17"/>
  <c r="J35" i="17"/>
  <c r="AB33" i="17"/>
  <c r="D33" i="17"/>
  <c r="F36" i="17"/>
  <c r="N36" i="17"/>
  <c r="V36" i="17"/>
  <c r="AD36" i="17"/>
  <c r="G36" i="17"/>
  <c r="O36" i="17"/>
  <c r="W36" i="17"/>
  <c r="AE36" i="17"/>
  <c r="C36" i="17"/>
  <c r="K36" i="17"/>
  <c r="L36" i="17"/>
  <c r="AB36" i="17"/>
  <c r="P36" i="17"/>
  <c r="X36" i="17"/>
  <c r="AF36" i="17"/>
  <c r="R36" i="17"/>
  <c r="AA36" i="17"/>
  <c r="D36" i="17"/>
  <c r="I36" i="17"/>
  <c r="Q36" i="17"/>
  <c r="Y36" i="17"/>
  <c r="J36" i="17"/>
  <c r="Z36" i="17"/>
  <c r="S36" i="17"/>
  <c r="T36" i="17"/>
  <c r="E36" i="17"/>
  <c r="M36" i="17"/>
  <c r="U36" i="17"/>
  <c r="AC36" i="17"/>
  <c r="Z33" i="17"/>
  <c r="R33" i="17"/>
  <c r="J33" i="17"/>
  <c r="E33" i="17"/>
  <c r="Q33" i="17"/>
  <c r="Y33" i="17"/>
  <c r="AD33" i="17"/>
  <c r="C42" i="16"/>
  <c r="C58" i="16"/>
  <c r="C38" i="16"/>
  <c r="C25" i="16"/>
  <c r="C89" i="16"/>
  <c r="C70" i="16"/>
  <c r="C86" i="16"/>
  <c r="C22" i="16"/>
  <c r="C54" i="16"/>
  <c r="C102" i="16"/>
  <c r="C82" i="16"/>
  <c r="C41" i="16"/>
  <c r="C49" i="16"/>
  <c r="C81" i="16"/>
  <c r="C98" i="16"/>
  <c r="C46" i="16"/>
  <c r="C65" i="16"/>
  <c r="C72" i="16"/>
  <c r="C103" i="16"/>
  <c r="C34" i="16"/>
  <c r="C13" i="16"/>
  <c r="C27" i="16"/>
  <c r="C91" i="16"/>
  <c r="C37" i="16"/>
  <c r="C50" i="16"/>
  <c r="C57" i="16"/>
  <c r="C78" i="16"/>
  <c r="C66" i="16"/>
  <c r="C73" i="16"/>
  <c r="C10" i="16"/>
  <c r="C59" i="16"/>
  <c r="C74" i="16"/>
  <c r="C11" i="16"/>
  <c r="C26" i="16"/>
  <c r="C33" i="16"/>
  <c r="C40" i="16"/>
  <c r="C97" i="16"/>
  <c r="C104" i="16"/>
  <c r="C29" i="16"/>
  <c r="C35" i="16"/>
  <c r="C61" i="16"/>
  <c r="C67" i="16"/>
  <c r="C93" i="16"/>
  <c r="C99" i="16"/>
  <c r="C16" i="16"/>
  <c r="C23" i="16"/>
  <c r="C30" i="16"/>
  <c r="C55" i="16"/>
  <c r="C62" i="16"/>
  <c r="C87" i="16"/>
  <c r="C94" i="16"/>
  <c r="C17" i="16"/>
  <c r="C24" i="16"/>
  <c r="C43" i="16"/>
  <c r="C56" i="16"/>
  <c r="C75" i="16"/>
  <c r="C88" i="16"/>
  <c r="C12" i="16"/>
  <c r="C19" i="16"/>
  <c r="C45" i="16"/>
  <c r="C51" i="16"/>
  <c r="C77" i="16"/>
  <c r="C83" i="16"/>
  <c r="C90" i="16"/>
  <c r="C21" i="16"/>
  <c r="C39" i="16"/>
  <c r="C53" i="16"/>
  <c r="C71" i="16"/>
  <c r="C14" i="16"/>
  <c r="C68" i="16"/>
  <c r="C84" i="16"/>
  <c r="C100" i="16"/>
  <c r="C8" i="16"/>
  <c r="C31" i="16"/>
  <c r="C47" i="16"/>
  <c r="C63" i="16"/>
  <c r="C69" i="16"/>
  <c r="C79" i="16"/>
  <c r="C85" i="16"/>
  <c r="C95" i="16"/>
  <c r="C101" i="16"/>
  <c r="C9" i="16"/>
  <c r="C15" i="16"/>
  <c r="C32" i="16"/>
  <c r="C48" i="16"/>
  <c r="C64" i="16"/>
  <c r="C80" i="16"/>
  <c r="C96" i="16"/>
  <c r="C20" i="16"/>
  <c r="C36" i="16"/>
  <c r="C52" i="16"/>
  <c r="C28" i="16"/>
  <c r="C44" i="16"/>
  <c r="C60" i="16"/>
  <c r="C76" i="16"/>
  <c r="C92" i="16"/>
  <c r="C7" i="16"/>
  <c r="C18" i="16"/>
  <c r="C6" i="16"/>
  <c r="R17" i="53" l="1"/>
  <c r="S16" i="53"/>
  <c r="Y208" i="54"/>
  <c r="Q208" i="54" s="1"/>
  <c r="J308" i="54" s="1"/>
  <c r="Y216" i="54"/>
  <c r="Q216" i="54" s="1"/>
  <c r="J316" i="54" s="1"/>
  <c r="Y224" i="54"/>
  <c r="Q224" i="54" s="1"/>
  <c r="J324" i="54" s="1"/>
  <c r="Y232" i="54"/>
  <c r="Q232" i="54" s="1"/>
  <c r="J332" i="54" s="1"/>
  <c r="Y240" i="54"/>
  <c r="Q240" i="54" s="1"/>
  <c r="J340" i="54" s="1"/>
  <c r="Y248" i="54"/>
  <c r="Q248" i="54" s="1"/>
  <c r="J348" i="54" s="1"/>
  <c r="Y256" i="54"/>
  <c r="Q256" i="54" s="1"/>
  <c r="J356" i="54" s="1"/>
  <c r="Y264" i="54"/>
  <c r="Q264" i="54" s="1"/>
  <c r="J364" i="54" s="1"/>
  <c r="Y207" i="54"/>
  <c r="Q207" i="54" s="1"/>
  <c r="J307" i="54" s="1"/>
  <c r="Y210" i="54"/>
  <c r="Q210" i="54" s="1"/>
  <c r="J310" i="54" s="1"/>
  <c r="Y214" i="54"/>
  <c r="Q214" i="54" s="1"/>
  <c r="J314" i="54" s="1"/>
  <c r="Y227" i="54"/>
  <c r="Q227" i="54" s="1"/>
  <c r="J327" i="54" s="1"/>
  <c r="Y231" i="54"/>
  <c r="Q231" i="54" s="1"/>
  <c r="J331" i="54" s="1"/>
  <c r="Y244" i="54"/>
  <c r="Q244" i="54" s="1"/>
  <c r="J344" i="54" s="1"/>
  <c r="Y257" i="54"/>
  <c r="Q257" i="54" s="1"/>
  <c r="J357" i="54" s="1"/>
  <c r="Y261" i="54"/>
  <c r="Q261" i="54" s="1"/>
  <c r="J361" i="54" s="1"/>
  <c r="Y276" i="54"/>
  <c r="Q276" i="54" s="1"/>
  <c r="J376" i="54" s="1"/>
  <c r="Y284" i="54"/>
  <c r="Q284" i="54" s="1"/>
  <c r="J384" i="54" s="1"/>
  <c r="Y292" i="54"/>
  <c r="Q292" i="54" s="1"/>
  <c r="J392" i="54" s="1"/>
  <c r="Y300" i="54"/>
  <c r="Q300" i="54" s="1"/>
  <c r="J400" i="54" s="1"/>
  <c r="Y204" i="54"/>
  <c r="Q204" i="54" s="1"/>
  <c r="J304" i="54" s="1"/>
  <c r="Y206" i="54"/>
  <c r="Q206" i="54" s="1"/>
  <c r="J306" i="54" s="1"/>
  <c r="Y217" i="54"/>
  <c r="Q217" i="54" s="1"/>
  <c r="J317" i="54" s="1"/>
  <c r="Y220" i="54"/>
  <c r="Q220" i="54" s="1"/>
  <c r="J320" i="54" s="1"/>
  <c r="Y223" i="54"/>
  <c r="Q223" i="54" s="1"/>
  <c r="J323" i="54" s="1"/>
  <c r="Y209" i="54"/>
  <c r="Q209" i="54" s="1"/>
  <c r="J309" i="54" s="1"/>
  <c r="Y230" i="54"/>
  <c r="Q230" i="54" s="1"/>
  <c r="J330" i="54" s="1"/>
  <c r="Y239" i="54"/>
  <c r="Q239" i="54" s="1"/>
  <c r="J339" i="54" s="1"/>
  <c r="Y273" i="54"/>
  <c r="Q273" i="54" s="1"/>
  <c r="J373" i="54" s="1"/>
  <c r="Y286" i="54"/>
  <c r="Q286" i="54" s="1"/>
  <c r="J386" i="54" s="1"/>
  <c r="Y290" i="54"/>
  <c r="Q290" i="54" s="1"/>
  <c r="J390" i="54" s="1"/>
  <c r="Y303" i="54"/>
  <c r="Q303" i="54" s="1"/>
  <c r="J403" i="54" s="1"/>
  <c r="Y213" i="54"/>
  <c r="Q213" i="54" s="1"/>
  <c r="J313" i="54" s="1"/>
  <c r="Y242" i="54"/>
  <c r="Q242" i="54" s="1"/>
  <c r="J342" i="54" s="1"/>
  <c r="Y254" i="54"/>
  <c r="Q254" i="54" s="1"/>
  <c r="J354" i="54" s="1"/>
  <c r="Y259" i="54"/>
  <c r="Q259" i="54" s="1"/>
  <c r="J359" i="54" s="1"/>
  <c r="Y271" i="54"/>
  <c r="Q271" i="54" s="1"/>
  <c r="J371" i="54" s="1"/>
  <c r="Y274" i="54"/>
  <c r="Q274" i="54" s="1"/>
  <c r="J374" i="54" s="1"/>
  <c r="Y277" i="54"/>
  <c r="Q277" i="54" s="1"/>
  <c r="J377" i="54" s="1"/>
  <c r="Y280" i="54"/>
  <c r="Q280" i="54" s="1"/>
  <c r="J380" i="54" s="1"/>
  <c r="Y283" i="54"/>
  <c r="Q283" i="54" s="1"/>
  <c r="J383" i="54" s="1"/>
  <c r="Y289" i="54"/>
  <c r="Q289" i="54" s="1"/>
  <c r="J389" i="54" s="1"/>
  <c r="Y298" i="54"/>
  <c r="Q298" i="54" s="1"/>
  <c r="J398" i="54" s="1"/>
  <c r="Y211" i="54"/>
  <c r="Q211" i="54" s="1"/>
  <c r="J311" i="54" s="1"/>
  <c r="Y225" i="54"/>
  <c r="Q225" i="54" s="1"/>
  <c r="J325" i="54" s="1"/>
  <c r="Y237" i="54"/>
  <c r="Q237" i="54" s="1"/>
  <c r="J337" i="54" s="1"/>
  <c r="Y266" i="54"/>
  <c r="Q266" i="54" s="1"/>
  <c r="J366" i="54" s="1"/>
  <c r="Y295" i="54"/>
  <c r="Q295" i="54" s="1"/>
  <c r="J395" i="54" s="1"/>
  <c r="Y301" i="54"/>
  <c r="Q301" i="54" s="1"/>
  <c r="J401" i="54" s="1"/>
  <c r="Y249" i="54"/>
  <c r="Q249" i="54" s="1"/>
  <c r="J349" i="54" s="1"/>
  <c r="Y251" i="54"/>
  <c r="Q251" i="54" s="1"/>
  <c r="J351" i="54" s="1"/>
  <c r="Y263" i="54"/>
  <c r="Q263" i="54" s="1"/>
  <c r="J363" i="54" s="1"/>
  <c r="Y268" i="54"/>
  <c r="Q268" i="54" s="1"/>
  <c r="J368" i="54" s="1"/>
  <c r="Y233" i="54"/>
  <c r="Q233" i="54" s="1"/>
  <c r="J333" i="54" s="1"/>
  <c r="Y245" i="54"/>
  <c r="Q245" i="54" s="1"/>
  <c r="J345" i="54" s="1"/>
  <c r="Y250" i="54"/>
  <c r="Q250" i="54" s="1"/>
  <c r="J350" i="54" s="1"/>
  <c r="Y262" i="54"/>
  <c r="Q262" i="54" s="1"/>
  <c r="J362" i="54" s="1"/>
  <c r="Y267" i="54"/>
  <c r="Q267" i="54" s="1"/>
  <c r="J367" i="54" s="1"/>
  <c r="Y269" i="54"/>
  <c r="Q269" i="54" s="1"/>
  <c r="J369" i="54" s="1"/>
  <c r="Y278" i="54"/>
  <c r="Q278" i="54" s="1"/>
  <c r="J378" i="54" s="1"/>
  <c r="Y287" i="54"/>
  <c r="Q287" i="54" s="1"/>
  <c r="J387" i="54" s="1"/>
  <c r="Y293" i="54"/>
  <c r="Q293" i="54" s="1"/>
  <c r="J393" i="54" s="1"/>
  <c r="Y296" i="54"/>
  <c r="Q296" i="54" s="1"/>
  <c r="J396" i="54" s="1"/>
  <c r="Y299" i="54"/>
  <c r="Q299" i="54" s="1"/>
  <c r="J399" i="54" s="1"/>
  <c r="Y302" i="54"/>
  <c r="Q302" i="54" s="1"/>
  <c r="J402" i="54" s="1"/>
  <c r="Y205" i="54"/>
  <c r="Q205" i="54" s="1"/>
  <c r="J305" i="54" s="1"/>
  <c r="Y215" i="54"/>
  <c r="Q215" i="54" s="1"/>
  <c r="J315" i="54" s="1"/>
  <c r="Y219" i="54"/>
  <c r="Q219" i="54" s="1"/>
  <c r="J319" i="54" s="1"/>
  <c r="Y221" i="54"/>
  <c r="Q221" i="54" s="1"/>
  <c r="J321" i="54" s="1"/>
  <c r="Y228" i="54"/>
  <c r="Q228" i="54" s="1"/>
  <c r="J328" i="54" s="1"/>
  <c r="Y235" i="54"/>
  <c r="Q235" i="54" s="1"/>
  <c r="J335" i="54" s="1"/>
  <c r="Y247" i="54"/>
  <c r="Q247" i="54" s="1"/>
  <c r="J347" i="54" s="1"/>
  <c r="Y252" i="54"/>
  <c r="Q252" i="54" s="1"/>
  <c r="J352" i="54" s="1"/>
  <c r="Y253" i="54"/>
  <c r="Q253" i="54" s="1"/>
  <c r="J353" i="54" s="1"/>
  <c r="Y275" i="54"/>
  <c r="Q275" i="54" s="1"/>
  <c r="J375" i="54" s="1"/>
  <c r="Y246" i="54"/>
  <c r="Q246" i="54" s="1"/>
  <c r="J346" i="54" s="1"/>
  <c r="Y222" i="54"/>
  <c r="Q222" i="54" s="1"/>
  <c r="J322" i="54" s="1"/>
  <c r="Y226" i="54"/>
  <c r="Q226" i="54" s="1"/>
  <c r="J326" i="54" s="1"/>
  <c r="Y258" i="54"/>
  <c r="Q258" i="54" s="1"/>
  <c r="J358" i="54" s="1"/>
  <c r="Y288" i="54"/>
  <c r="Q288" i="54" s="1"/>
  <c r="J388" i="54" s="1"/>
  <c r="Y212" i="54"/>
  <c r="Q212" i="54" s="1"/>
  <c r="J312" i="54" s="1"/>
  <c r="Y241" i="54"/>
  <c r="Q241" i="54" s="1"/>
  <c r="J341" i="54" s="1"/>
  <c r="Y285" i="54"/>
  <c r="Q285" i="54" s="1"/>
  <c r="J385" i="54" s="1"/>
  <c r="Y297" i="54"/>
  <c r="Q297" i="54" s="1"/>
  <c r="J397" i="54" s="1"/>
  <c r="Y236" i="54"/>
  <c r="Q236" i="54" s="1"/>
  <c r="J336" i="54" s="1"/>
  <c r="Y272" i="54"/>
  <c r="Q272" i="54" s="1"/>
  <c r="J372" i="54" s="1"/>
  <c r="Y218" i="54"/>
  <c r="Q218" i="54" s="1"/>
  <c r="J318" i="54" s="1"/>
  <c r="Y255" i="54"/>
  <c r="Q255" i="54" s="1"/>
  <c r="J355" i="54" s="1"/>
  <c r="Y229" i="54"/>
  <c r="Q229" i="54" s="1"/>
  <c r="J329" i="54" s="1"/>
  <c r="Y265" i="54"/>
  <c r="Q265" i="54" s="1"/>
  <c r="J365" i="54" s="1"/>
  <c r="Y282" i="54"/>
  <c r="Q282" i="54" s="1"/>
  <c r="J382" i="54" s="1"/>
  <c r="Y294" i="54"/>
  <c r="Q294" i="54" s="1"/>
  <c r="J394" i="54" s="1"/>
  <c r="Y234" i="54"/>
  <c r="Q234" i="54" s="1"/>
  <c r="J334" i="54" s="1"/>
  <c r="Y238" i="54"/>
  <c r="Q238" i="54" s="1"/>
  <c r="J338" i="54" s="1"/>
  <c r="Y270" i="54"/>
  <c r="Q270" i="54" s="1"/>
  <c r="J370" i="54" s="1"/>
  <c r="Y243" i="54"/>
  <c r="Q243" i="54" s="1"/>
  <c r="J343" i="54" s="1"/>
  <c r="Y279" i="54"/>
  <c r="Q279" i="54" s="1"/>
  <c r="J379" i="54" s="1"/>
  <c r="Y291" i="54"/>
  <c r="Q291" i="54" s="1"/>
  <c r="J391" i="54" s="1"/>
  <c r="Y260" i="54"/>
  <c r="Q260" i="54" s="1"/>
  <c r="J360" i="54" s="1"/>
  <c r="Y281" i="54"/>
  <c r="Q281" i="54" s="1"/>
  <c r="J381" i="54" s="1"/>
  <c r="Q21" i="53"/>
  <c r="R18" i="53"/>
  <c r="S18" i="53"/>
  <c r="U212" i="54"/>
  <c r="M212" i="54" s="1"/>
  <c r="F312" i="54" s="1"/>
  <c r="U220" i="54"/>
  <c r="M220" i="54" s="1"/>
  <c r="F320" i="54" s="1"/>
  <c r="U228" i="54"/>
  <c r="M228" i="54" s="1"/>
  <c r="F328" i="54" s="1"/>
  <c r="U236" i="54"/>
  <c r="M236" i="54" s="1"/>
  <c r="F336" i="54" s="1"/>
  <c r="U244" i="54"/>
  <c r="M244" i="54" s="1"/>
  <c r="F344" i="54" s="1"/>
  <c r="U252" i="54"/>
  <c r="M252" i="54" s="1"/>
  <c r="F352" i="54" s="1"/>
  <c r="U260" i="54"/>
  <c r="M260" i="54" s="1"/>
  <c r="F360" i="54" s="1"/>
  <c r="U268" i="54"/>
  <c r="M268" i="54" s="1"/>
  <c r="F368" i="54" s="1"/>
  <c r="U215" i="54"/>
  <c r="M215" i="54" s="1"/>
  <c r="F315" i="54" s="1"/>
  <c r="U208" i="54"/>
  <c r="M208" i="54" s="1"/>
  <c r="F308" i="54" s="1"/>
  <c r="U221" i="54"/>
  <c r="M221" i="54" s="1"/>
  <c r="F321" i="54" s="1"/>
  <c r="U225" i="54"/>
  <c r="M225" i="54" s="1"/>
  <c r="F325" i="54" s="1"/>
  <c r="U238" i="54"/>
  <c r="M238" i="54" s="1"/>
  <c r="F338" i="54" s="1"/>
  <c r="U242" i="54"/>
  <c r="M242" i="54" s="1"/>
  <c r="F342" i="54" s="1"/>
  <c r="U255" i="54"/>
  <c r="M255" i="54" s="1"/>
  <c r="F355" i="54" s="1"/>
  <c r="U259" i="54"/>
  <c r="M259" i="54" s="1"/>
  <c r="F359" i="54" s="1"/>
  <c r="U272" i="54"/>
  <c r="M272" i="54" s="1"/>
  <c r="F372" i="54" s="1"/>
  <c r="U280" i="54"/>
  <c r="M280" i="54" s="1"/>
  <c r="F380" i="54" s="1"/>
  <c r="U288" i="54"/>
  <c r="M288" i="54" s="1"/>
  <c r="F388" i="54" s="1"/>
  <c r="U296" i="54"/>
  <c r="M296" i="54" s="1"/>
  <c r="F396" i="54" s="1"/>
  <c r="U222" i="54"/>
  <c r="M222" i="54" s="1"/>
  <c r="F322" i="54" s="1"/>
  <c r="U205" i="54"/>
  <c r="M205" i="54" s="1"/>
  <c r="F305" i="54" s="1"/>
  <c r="U214" i="54"/>
  <c r="M214" i="54" s="1"/>
  <c r="F314" i="54" s="1"/>
  <c r="U216" i="54"/>
  <c r="M216" i="54" s="1"/>
  <c r="F316" i="54" s="1"/>
  <c r="U226" i="54"/>
  <c r="M226" i="54" s="1"/>
  <c r="F326" i="54" s="1"/>
  <c r="U229" i="54"/>
  <c r="M229" i="54" s="1"/>
  <c r="F329" i="54" s="1"/>
  <c r="U232" i="54"/>
  <c r="M232" i="54" s="1"/>
  <c r="F332" i="54" s="1"/>
  <c r="U235" i="54"/>
  <c r="M235" i="54" s="1"/>
  <c r="F335" i="54" s="1"/>
  <c r="U241" i="54"/>
  <c r="M241" i="54" s="1"/>
  <c r="F341" i="54" s="1"/>
  <c r="U250" i="54"/>
  <c r="M250" i="54" s="1"/>
  <c r="F350" i="54" s="1"/>
  <c r="U284" i="54"/>
  <c r="M284" i="54" s="1"/>
  <c r="F384" i="54" s="1"/>
  <c r="U297" i="54"/>
  <c r="M297" i="54" s="1"/>
  <c r="F397" i="54" s="1"/>
  <c r="U301" i="54"/>
  <c r="M301" i="54" s="1"/>
  <c r="F401" i="54" s="1"/>
  <c r="U218" i="54"/>
  <c r="M218" i="54" s="1"/>
  <c r="F318" i="54" s="1"/>
  <c r="U234" i="54"/>
  <c r="M234" i="54" s="1"/>
  <c r="F334" i="54" s="1"/>
  <c r="U239" i="54"/>
  <c r="M239" i="54" s="1"/>
  <c r="F339" i="54" s="1"/>
  <c r="U246" i="54"/>
  <c r="M246" i="54" s="1"/>
  <c r="F346" i="54" s="1"/>
  <c r="U251" i="54"/>
  <c r="M251" i="54" s="1"/>
  <c r="F351" i="54" s="1"/>
  <c r="U258" i="54"/>
  <c r="M258" i="54" s="1"/>
  <c r="F358" i="54" s="1"/>
  <c r="U263" i="54"/>
  <c r="M263" i="54" s="1"/>
  <c r="F363" i="54" s="1"/>
  <c r="U273" i="54"/>
  <c r="M273" i="54" s="1"/>
  <c r="F373" i="54" s="1"/>
  <c r="U276" i="54"/>
  <c r="M276" i="54" s="1"/>
  <c r="F376" i="54" s="1"/>
  <c r="U282" i="54"/>
  <c r="M282" i="54" s="1"/>
  <c r="F382" i="54" s="1"/>
  <c r="U285" i="54"/>
  <c r="M285" i="54" s="1"/>
  <c r="F385" i="54" s="1"/>
  <c r="U291" i="54"/>
  <c r="M291" i="54" s="1"/>
  <c r="F391" i="54" s="1"/>
  <c r="U294" i="54"/>
  <c r="M294" i="54" s="1"/>
  <c r="F394" i="54" s="1"/>
  <c r="U300" i="54"/>
  <c r="M300" i="54" s="1"/>
  <c r="F400" i="54" s="1"/>
  <c r="U303" i="54"/>
  <c r="M303" i="54" s="1"/>
  <c r="F403" i="54" s="1"/>
  <c r="U206" i="54"/>
  <c r="M206" i="54" s="1"/>
  <c r="F306" i="54" s="1"/>
  <c r="U209" i="54"/>
  <c r="M209" i="54" s="1"/>
  <c r="F309" i="54" s="1"/>
  <c r="U224" i="54"/>
  <c r="M224" i="54" s="1"/>
  <c r="F324" i="54" s="1"/>
  <c r="U253" i="54"/>
  <c r="M253" i="54" s="1"/>
  <c r="F353" i="54" s="1"/>
  <c r="U265" i="54"/>
  <c r="M265" i="54" s="1"/>
  <c r="F365" i="54" s="1"/>
  <c r="U270" i="54"/>
  <c r="M270" i="54" s="1"/>
  <c r="F370" i="54" s="1"/>
  <c r="U204" i="54"/>
  <c r="M204" i="54" s="1"/>
  <c r="F304" i="54" s="1"/>
  <c r="U231" i="54"/>
  <c r="M231" i="54" s="1"/>
  <c r="F331" i="54" s="1"/>
  <c r="U243" i="54"/>
  <c r="M243" i="54" s="1"/>
  <c r="F343" i="54" s="1"/>
  <c r="U248" i="54"/>
  <c r="M248" i="54" s="1"/>
  <c r="F348" i="54" s="1"/>
  <c r="U267" i="54"/>
  <c r="M267" i="54" s="1"/>
  <c r="F367" i="54" s="1"/>
  <c r="U275" i="54"/>
  <c r="M275" i="54" s="1"/>
  <c r="F375" i="54" s="1"/>
  <c r="U278" i="54"/>
  <c r="M278" i="54" s="1"/>
  <c r="F378" i="54" s="1"/>
  <c r="U287" i="54"/>
  <c r="M287" i="54" s="1"/>
  <c r="F387" i="54" s="1"/>
  <c r="U213" i="54"/>
  <c r="M213" i="54" s="1"/>
  <c r="F313" i="54" s="1"/>
  <c r="U230" i="54"/>
  <c r="M230" i="54" s="1"/>
  <c r="F330" i="54" s="1"/>
  <c r="U237" i="54"/>
  <c r="M237" i="54" s="1"/>
  <c r="F337" i="54" s="1"/>
  <c r="U249" i="54"/>
  <c r="M249" i="54" s="1"/>
  <c r="F349" i="54" s="1"/>
  <c r="U254" i="54"/>
  <c r="M254" i="54" s="1"/>
  <c r="F354" i="54" s="1"/>
  <c r="U266" i="54"/>
  <c r="M266" i="54" s="1"/>
  <c r="F366" i="54" s="1"/>
  <c r="U289" i="54"/>
  <c r="M289" i="54" s="1"/>
  <c r="F389" i="54" s="1"/>
  <c r="U298" i="54"/>
  <c r="M298" i="54" s="1"/>
  <c r="F398" i="54" s="1"/>
  <c r="U211" i="54"/>
  <c r="M211" i="54" s="1"/>
  <c r="F311" i="54" s="1"/>
  <c r="U227" i="54"/>
  <c r="M227" i="54" s="1"/>
  <c r="F327" i="54" s="1"/>
  <c r="U256" i="54"/>
  <c r="M256" i="54" s="1"/>
  <c r="F356" i="54" s="1"/>
  <c r="U261" i="54"/>
  <c r="M261" i="54" s="1"/>
  <c r="F361" i="54" s="1"/>
  <c r="U279" i="54"/>
  <c r="M279" i="54" s="1"/>
  <c r="F379" i="54" s="1"/>
  <c r="U210" i="54"/>
  <c r="M210" i="54" s="1"/>
  <c r="F310" i="54" s="1"/>
  <c r="U240" i="54"/>
  <c r="M240" i="54" s="1"/>
  <c r="F340" i="54" s="1"/>
  <c r="U223" i="54"/>
  <c r="M223" i="54" s="1"/>
  <c r="F323" i="54" s="1"/>
  <c r="U245" i="54"/>
  <c r="M245" i="54" s="1"/>
  <c r="F345" i="54" s="1"/>
  <c r="U292" i="54"/>
  <c r="M292" i="54" s="1"/>
  <c r="F392" i="54" s="1"/>
  <c r="U217" i="54"/>
  <c r="M217" i="54" s="1"/>
  <c r="F317" i="54" s="1"/>
  <c r="U281" i="54"/>
  <c r="M281" i="54" s="1"/>
  <c r="F381" i="54" s="1"/>
  <c r="U293" i="54"/>
  <c r="M293" i="54" s="1"/>
  <c r="F393" i="54" s="1"/>
  <c r="U233" i="54"/>
  <c r="M233" i="54" s="1"/>
  <c r="F333" i="54" s="1"/>
  <c r="U264" i="54"/>
  <c r="M264" i="54" s="1"/>
  <c r="F364" i="54" s="1"/>
  <c r="U277" i="54"/>
  <c r="M277" i="54" s="1"/>
  <c r="F377" i="54" s="1"/>
  <c r="U290" i="54"/>
  <c r="M290" i="54" s="1"/>
  <c r="F390" i="54" s="1"/>
  <c r="U207" i="54"/>
  <c r="M207" i="54" s="1"/>
  <c r="F307" i="54" s="1"/>
  <c r="U219" i="54"/>
  <c r="M219" i="54" s="1"/>
  <c r="F319" i="54" s="1"/>
  <c r="U247" i="54"/>
  <c r="M247" i="54" s="1"/>
  <c r="F347" i="54" s="1"/>
  <c r="U274" i="54"/>
  <c r="M274" i="54" s="1"/>
  <c r="F374" i="54" s="1"/>
  <c r="U286" i="54"/>
  <c r="M286" i="54" s="1"/>
  <c r="F386" i="54" s="1"/>
  <c r="U257" i="54"/>
  <c r="M257" i="54" s="1"/>
  <c r="F357" i="54" s="1"/>
  <c r="U262" i="54"/>
  <c r="M262" i="54" s="1"/>
  <c r="F362" i="54" s="1"/>
  <c r="U299" i="54"/>
  <c r="M299" i="54" s="1"/>
  <c r="F399" i="54" s="1"/>
  <c r="U271" i="54"/>
  <c r="M271" i="54" s="1"/>
  <c r="F371" i="54" s="1"/>
  <c r="U283" i="54"/>
  <c r="M283" i="54" s="1"/>
  <c r="F383" i="54" s="1"/>
  <c r="U295" i="54"/>
  <c r="M295" i="54" s="1"/>
  <c r="F395" i="54" s="1"/>
  <c r="U269" i="54"/>
  <c r="M269" i="54" s="1"/>
  <c r="F369" i="54" s="1"/>
  <c r="U302" i="54"/>
  <c r="M302" i="54" s="1"/>
  <c r="F402" i="54" s="1"/>
  <c r="Q17" i="53"/>
  <c r="R21" i="53"/>
  <c r="V205" i="54"/>
  <c r="N205" i="54" s="1"/>
  <c r="G305" i="54" s="1"/>
  <c r="V213" i="54"/>
  <c r="N213" i="54" s="1"/>
  <c r="G313" i="54" s="1"/>
  <c r="V221" i="54"/>
  <c r="N221" i="54" s="1"/>
  <c r="G321" i="54" s="1"/>
  <c r="V229" i="54"/>
  <c r="N229" i="54" s="1"/>
  <c r="G329" i="54" s="1"/>
  <c r="V237" i="54"/>
  <c r="N237" i="54" s="1"/>
  <c r="G337" i="54" s="1"/>
  <c r="V245" i="54"/>
  <c r="N245" i="54" s="1"/>
  <c r="G345" i="54" s="1"/>
  <c r="V253" i="54"/>
  <c r="N253" i="54" s="1"/>
  <c r="G353" i="54" s="1"/>
  <c r="V261" i="54"/>
  <c r="N261" i="54" s="1"/>
  <c r="G361" i="54" s="1"/>
  <c r="V269" i="54"/>
  <c r="N269" i="54" s="1"/>
  <c r="G369" i="54" s="1"/>
  <c r="V207" i="54"/>
  <c r="N207" i="54" s="1"/>
  <c r="G307" i="54" s="1"/>
  <c r="V211" i="54"/>
  <c r="N211" i="54" s="1"/>
  <c r="G311" i="54" s="1"/>
  <c r="V206" i="54"/>
  <c r="N206" i="54" s="1"/>
  <c r="G306" i="54" s="1"/>
  <c r="V210" i="54"/>
  <c r="N210" i="54" s="1"/>
  <c r="G310" i="54" s="1"/>
  <c r="V217" i="54"/>
  <c r="N217" i="54" s="1"/>
  <c r="G317" i="54" s="1"/>
  <c r="V230" i="54"/>
  <c r="N230" i="54" s="1"/>
  <c r="G330" i="54" s="1"/>
  <c r="V234" i="54"/>
  <c r="N234" i="54" s="1"/>
  <c r="G334" i="54" s="1"/>
  <c r="V247" i="54"/>
  <c r="N247" i="54" s="1"/>
  <c r="G347" i="54" s="1"/>
  <c r="V251" i="54"/>
  <c r="N251" i="54" s="1"/>
  <c r="G351" i="54" s="1"/>
  <c r="V264" i="54"/>
  <c r="N264" i="54" s="1"/>
  <c r="G364" i="54" s="1"/>
  <c r="V268" i="54"/>
  <c r="N268" i="54" s="1"/>
  <c r="G368" i="54" s="1"/>
  <c r="V273" i="54"/>
  <c r="N273" i="54" s="1"/>
  <c r="G373" i="54" s="1"/>
  <c r="V281" i="54"/>
  <c r="N281" i="54" s="1"/>
  <c r="G381" i="54" s="1"/>
  <c r="V289" i="54"/>
  <c r="N289" i="54" s="1"/>
  <c r="G389" i="54" s="1"/>
  <c r="V297" i="54"/>
  <c r="N297" i="54" s="1"/>
  <c r="G397" i="54" s="1"/>
  <c r="V216" i="54"/>
  <c r="N216" i="54" s="1"/>
  <c r="G316" i="54" s="1"/>
  <c r="V219" i="54"/>
  <c r="N219" i="54" s="1"/>
  <c r="G319" i="54" s="1"/>
  <c r="V212" i="54"/>
  <c r="N212" i="54" s="1"/>
  <c r="G312" i="54" s="1"/>
  <c r="V276" i="54"/>
  <c r="N276" i="54" s="1"/>
  <c r="G376" i="54" s="1"/>
  <c r="V280" i="54"/>
  <c r="N280" i="54" s="1"/>
  <c r="G380" i="54" s="1"/>
  <c r="V293" i="54"/>
  <c r="N293" i="54" s="1"/>
  <c r="G393" i="54" s="1"/>
  <c r="V227" i="54"/>
  <c r="N227" i="54" s="1"/>
  <c r="G327" i="54" s="1"/>
  <c r="V256" i="54"/>
  <c r="N256" i="54" s="1"/>
  <c r="G356" i="54" s="1"/>
  <c r="V279" i="54"/>
  <c r="N279" i="54" s="1"/>
  <c r="G379" i="54" s="1"/>
  <c r="V288" i="54"/>
  <c r="N288" i="54" s="1"/>
  <c r="G388" i="54" s="1"/>
  <c r="V204" i="54"/>
  <c r="N204" i="54" s="1"/>
  <c r="G304" i="54" s="1"/>
  <c r="V218" i="54"/>
  <c r="N218" i="54" s="1"/>
  <c r="G318" i="54" s="1"/>
  <c r="V220" i="54"/>
  <c r="N220" i="54" s="1"/>
  <c r="G320" i="54" s="1"/>
  <c r="V239" i="54"/>
  <c r="N239" i="54" s="1"/>
  <c r="G339" i="54" s="1"/>
  <c r="V241" i="54"/>
  <c r="N241" i="54" s="1"/>
  <c r="G341" i="54" s="1"/>
  <c r="V246" i="54"/>
  <c r="N246" i="54" s="1"/>
  <c r="G346" i="54" s="1"/>
  <c r="V258" i="54"/>
  <c r="N258" i="54" s="1"/>
  <c r="G358" i="54" s="1"/>
  <c r="V263" i="54"/>
  <c r="N263" i="54" s="1"/>
  <c r="G363" i="54" s="1"/>
  <c r="V282" i="54"/>
  <c r="N282" i="54" s="1"/>
  <c r="G382" i="54" s="1"/>
  <c r="V285" i="54"/>
  <c r="N285" i="54" s="1"/>
  <c r="G385" i="54" s="1"/>
  <c r="V291" i="54"/>
  <c r="N291" i="54" s="1"/>
  <c r="G391" i="54" s="1"/>
  <c r="V294" i="54"/>
  <c r="N294" i="54" s="1"/>
  <c r="G394" i="54" s="1"/>
  <c r="V300" i="54"/>
  <c r="N300" i="54" s="1"/>
  <c r="G400" i="54" s="1"/>
  <c r="V303" i="54"/>
  <c r="N303" i="54" s="1"/>
  <c r="G403" i="54" s="1"/>
  <c r="V209" i="54"/>
  <c r="N209" i="54" s="1"/>
  <c r="G309" i="54" s="1"/>
  <c r="V214" i="54"/>
  <c r="N214" i="54" s="1"/>
  <c r="G314" i="54" s="1"/>
  <c r="V222" i="54"/>
  <c r="N222" i="54" s="1"/>
  <c r="G322" i="54" s="1"/>
  <c r="V224" i="54"/>
  <c r="N224" i="54" s="1"/>
  <c r="G324" i="54" s="1"/>
  <c r="V236" i="54"/>
  <c r="N236" i="54" s="1"/>
  <c r="G336" i="54" s="1"/>
  <c r="V265" i="54"/>
  <c r="N265" i="54" s="1"/>
  <c r="G365" i="54" s="1"/>
  <c r="V270" i="54"/>
  <c r="N270" i="54" s="1"/>
  <c r="G370" i="54" s="1"/>
  <c r="V223" i="54"/>
  <c r="N223" i="54" s="1"/>
  <c r="G323" i="54" s="1"/>
  <c r="V225" i="54"/>
  <c r="N225" i="54" s="1"/>
  <c r="G325" i="54" s="1"/>
  <c r="V242" i="54"/>
  <c r="N242" i="54" s="1"/>
  <c r="G342" i="54" s="1"/>
  <c r="V271" i="54"/>
  <c r="N271" i="54" s="1"/>
  <c r="G371" i="54" s="1"/>
  <c r="V274" i="54"/>
  <c r="N274" i="54" s="1"/>
  <c r="G374" i="54" s="1"/>
  <c r="V277" i="54"/>
  <c r="N277" i="54" s="1"/>
  <c r="G377" i="54" s="1"/>
  <c r="V283" i="54"/>
  <c r="N283" i="54" s="1"/>
  <c r="G383" i="54" s="1"/>
  <c r="V286" i="54"/>
  <c r="N286" i="54" s="1"/>
  <c r="G386" i="54" s="1"/>
  <c r="V292" i="54"/>
  <c r="N292" i="54" s="1"/>
  <c r="G392" i="54" s="1"/>
  <c r="V295" i="54"/>
  <c r="N295" i="54" s="1"/>
  <c r="G395" i="54" s="1"/>
  <c r="V301" i="54"/>
  <c r="N301" i="54" s="1"/>
  <c r="G401" i="54" s="1"/>
  <c r="V208" i="54"/>
  <c r="N208" i="54" s="1"/>
  <c r="G308" i="54" s="1"/>
  <c r="V232" i="54"/>
  <c r="N232" i="54" s="1"/>
  <c r="G332" i="54" s="1"/>
  <c r="V244" i="54"/>
  <c r="N244" i="54" s="1"/>
  <c r="G344" i="54" s="1"/>
  <c r="V249" i="54"/>
  <c r="N249" i="54" s="1"/>
  <c r="G349" i="54" s="1"/>
  <c r="V254" i="54"/>
  <c r="N254" i="54" s="1"/>
  <c r="G354" i="54" s="1"/>
  <c r="V266" i="54"/>
  <c r="N266" i="54" s="1"/>
  <c r="G366" i="54" s="1"/>
  <c r="V298" i="54"/>
  <c r="N298" i="54" s="1"/>
  <c r="G398" i="54" s="1"/>
  <c r="V231" i="54"/>
  <c r="N231" i="54" s="1"/>
  <c r="G331" i="54" s="1"/>
  <c r="V235" i="54"/>
  <c r="N235" i="54" s="1"/>
  <c r="G335" i="54" s="1"/>
  <c r="V272" i="54"/>
  <c r="N272" i="54" s="1"/>
  <c r="G372" i="54" s="1"/>
  <c r="V284" i="54"/>
  <c r="N284" i="54" s="1"/>
  <c r="G384" i="54" s="1"/>
  <c r="V296" i="54"/>
  <c r="N296" i="54" s="1"/>
  <c r="G396" i="54" s="1"/>
  <c r="V260" i="54"/>
  <c r="N260" i="54" s="1"/>
  <c r="G360" i="54" s="1"/>
  <c r="V240" i="54"/>
  <c r="N240" i="54" s="1"/>
  <c r="G340" i="54" s="1"/>
  <c r="V250" i="54"/>
  <c r="N250" i="54" s="1"/>
  <c r="G350" i="54" s="1"/>
  <c r="V228" i="54"/>
  <c r="N228" i="54" s="1"/>
  <c r="G328" i="54" s="1"/>
  <c r="V255" i="54"/>
  <c r="N255" i="54" s="1"/>
  <c r="G355" i="54" s="1"/>
  <c r="V259" i="54"/>
  <c r="N259" i="54" s="1"/>
  <c r="G359" i="54" s="1"/>
  <c r="V243" i="54"/>
  <c r="N243" i="54" s="1"/>
  <c r="G343" i="54" s="1"/>
  <c r="V290" i="54"/>
  <c r="N290" i="54" s="1"/>
  <c r="G390" i="54" s="1"/>
  <c r="V302" i="54"/>
  <c r="N302" i="54" s="1"/>
  <c r="G402" i="54" s="1"/>
  <c r="V248" i="54"/>
  <c r="N248" i="54" s="1"/>
  <c r="G348" i="54" s="1"/>
  <c r="V252" i="54"/>
  <c r="N252" i="54" s="1"/>
  <c r="G352" i="54" s="1"/>
  <c r="V275" i="54"/>
  <c r="N275" i="54" s="1"/>
  <c r="G375" i="54" s="1"/>
  <c r="V287" i="54"/>
  <c r="N287" i="54" s="1"/>
  <c r="G387" i="54" s="1"/>
  <c r="V215" i="54"/>
  <c r="N215" i="54" s="1"/>
  <c r="G315" i="54" s="1"/>
  <c r="V226" i="54"/>
  <c r="N226" i="54" s="1"/>
  <c r="G326" i="54" s="1"/>
  <c r="V257" i="54"/>
  <c r="N257" i="54" s="1"/>
  <c r="G357" i="54" s="1"/>
  <c r="V262" i="54"/>
  <c r="N262" i="54" s="1"/>
  <c r="G362" i="54" s="1"/>
  <c r="V267" i="54"/>
  <c r="N267" i="54" s="1"/>
  <c r="G367" i="54" s="1"/>
  <c r="V299" i="54"/>
  <c r="N299" i="54" s="1"/>
  <c r="G399" i="54" s="1"/>
  <c r="V233" i="54"/>
  <c r="N233" i="54" s="1"/>
  <c r="G333" i="54" s="1"/>
  <c r="V238" i="54"/>
  <c r="N238" i="54" s="1"/>
  <c r="G338" i="54" s="1"/>
  <c r="V278" i="54"/>
  <c r="N278" i="54" s="1"/>
  <c r="G378" i="54" s="1"/>
  <c r="Q18" i="53"/>
  <c r="X207" i="54"/>
  <c r="P207" i="54" s="1"/>
  <c r="I307" i="54" s="1"/>
  <c r="X215" i="54"/>
  <c r="P215" i="54" s="1"/>
  <c r="I315" i="54" s="1"/>
  <c r="X223" i="54"/>
  <c r="P223" i="54" s="1"/>
  <c r="I323" i="54" s="1"/>
  <c r="X231" i="54"/>
  <c r="P231" i="54" s="1"/>
  <c r="I331" i="54" s="1"/>
  <c r="X239" i="54"/>
  <c r="P239" i="54" s="1"/>
  <c r="I339" i="54" s="1"/>
  <c r="X247" i="54"/>
  <c r="P247" i="54" s="1"/>
  <c r="I347" i="54" s="1"/>
  <c r="X255" i="54"/>
  <c r="P255" i="54" s="1"/>
  <c r="I355" i="54" s="1"/>
  <c r="X263" i="54"/>
  <c r="P263" i="54" s="1"/>
  <c r="I363" i="54" s="1"/>
  <c r="X271" i="54"/>
  <c r="P271" i="54" s="1"/>
  <c r="I371" i="54" s="1"/>
  <c r="X208" i="54"/>
  <c r="P208" i="54" s="1"/>
  <c r="I308" i="54" s="1"/>
  <c r="X212" i="54"/>
  <c r="P212" i="54" s="1"/>
  <c r="I312" i="54" s="1"/>
  <c r="X211" i="54"/>
  <c r="P211" i="54" s="1"/>
  <c r="I311" i="54" s="1"/>
  <c r="X205" i="54"/>
  <c r="P205" i="54" s="1"/>
  <c r="I305" i="54" s="1"/>
  <c r="X218" i="54"/>
  <c r="P218" i="54" s="1"/>
  <c r="I318" i="54" s="1"/>
  <c r="X222" i="54"/>
  <c r="P222" i="54" s="1"/>
  <c r="I322" i="54" s="1"/>
  <c r="X235" i="54"/>
  <c r="P235" i="54" s="1"/>
  <c r="I335" i="54" s="1"/>
  <c r="X248" i="54"/>
  <c r="P248" i="54" s="1"/>
  <c r="I348" i="54" s="1"/>
  <c r="X252" i="54"/>
  <c r="P252" i="54" s="1"/>
  <c r="I352" i="54" s="1"/>
  <c r="X265" i="54"/>
  <c r="P265" i="54" s="1"/>
  <c r="I365" i="54" s="1"/>
  <c r="X269" i="54"/>
  <c r="P269" i="54" s="1"/>
  <c r="I369" i="54" s="1"/>
  <c r="X275" i="54"/>
  <c r="P275" i="54" s="1"/>
  <c r="I375" i="54" s="1"/>
  <c r="X283" i="54"/>
  <c r="P283" i="54" s="1"/>
  <c r="I383" i="54" s="1"/>
  <c r="X291" i="54"/>
  <c r="P291" i="54" s="1"/>
  <c r="I391" i="54" s="1"/>
  <c r="X299" i="54"/>
  <c r="P299" i="54" s="1"/>
  <c r="I399" i="54" s="1"/>
  <c r="X214" i="54"/>
  <c r="P214" i="54" s="1"/>
  <c r="I314" i="54" s="1"/>
  <c r="X219" i="54"/>
  <c r="P219" i="54" s="1"/>
  <c r="I319" i="54" s="1"/>
  <c r="X224" i="54"/>
  <c r="P224" i="54" s="1"/>
  <c r="I324" i="54" s="1"/>
  <c r="X227" i="54"/>
  <c r="P227" i="54" s="1"/>
  <c r="I327" i="54" s="1"/>
  <c r="X233" i="54"/>
  <c r="P233" i="54" s="1"/>
  <c r="I333" i="54" s="1"/>
  <c r="X236" i="54"/>
  <c r="P236" i="54" s="1"/>
  <c r="I336" i="54" s="1"/>
  <c r="X242" i="54"/>
  <c r="P242" i="54" s="1"/>
  <c r="I342" i="54" s="1"/>
  <c r="X245" i="54"/>
  <c r="P245" i="54" s="1"/>
  <c r="I345" i="54" s="1"/>
  <c r="X251" i="54"/>
  <c r="P251" i="54" s="1"/>
  <c r="I351" i="54" s="1"/>
  <c r="X254" i="54"/>
  <c r="P254" i="54" s="1"/>
  <c r="I354" i="54" s="1"/>
  <c r="X260" i="54"/>
  <c r="P260" i="54" s="1"/>
  <c r="I360" i="54" s="1"/>
  <c r="X277" i="54"/>
  <c r="P277" i="54" s="1"/>
  <c r="I377" i="54" s="1"/>
  <c r="X281" i="54"/>
  <c r="P281" i="54" s="1"/>
  <c r="I381" i="54" s="1"/>
  <c r="X294" i="54"/>
  <c r="P294" i="54" s="1"/>
  <c r="I394" i="54" s="1"/>
  <c r="X298" i="54"/>
  <c r="P298" i="54" s="1"/>
  <c r="I398" i="54" s="1"/>
  <c r="X225" i="54"/>
  <c r="P225" i="54" s="1"/>
  <c r="I325" i="54" s="1"/>
  <c r="X237" i="54"/>
  <c r="P237" i="54" s="1"/>
  <c r="I337" i="54" s="1"/>
  <c r="X266" i="54"/>
  <c r="P266" i="54" s="1"/>
  <c r="I366" i="54" s="1"/>
  <c r="X286" i="54"/>
  <c r="P286" i="54" s="1"/>
  <c r="I386" i="54" s="1"/>
  <c r="X292" i="54"/>
  <c r="P292" i="54" s="1"/>
  <c r="I392" i="54" s="1"/>
  <c r="X295" i="54"/>
  <c r="P295" i="54" s="1"/>
  <c r="I395" i="54" s="1"/>
  <c r="X301" i="54"/>
  <c r="P301" i="54" s="1"/>
  <c r="I401" i="54" s="1"/>
  <c r="X232" i="54"/>
  <c r="P232" i="54" s="1"/>
  <c r="I332" i="54" s="1"/>
  <c r="X244" i="54"/>
  <c r="P244" i="54" s="1"/>
  <c r="I344" i="54" s="1"/>
  <c r="X249" i="54"/>
  <c r="P249" i="54" s="1"/>
  <c r="I349" i="54" s="1"/>
  <c r="X256" i="54"/>
  <c r="P256" i="54" s="1"/>
  <c r="I356" i="54" s="1"/>
  <c r="X261" i="54"/>
  <c r="P261" i="54" s="1"/>
  <c r="I361" i="54" s="1"/>
  <c r="X268" i="54"/>
  <c r="P268" i="54" s="1"/>
  <c r="I368" i="54" s="1"/>
  <c r="X206" i="54"/>
  <c r="P206" i="54" s="1"/>
  <c r="I306" i="54" s="1"/>
  <c r="X216" i="54"/>
  <c r="P216" i="54" s="1"/>
  <c r="I316" i="54" s="1"/>
  <c r="X229" i="54"/>
  <c r="P229" i="54" s="1"/>
  <c r="I329" i="54" s="1"/>
  <c r="X234" i="54"/>
  <c r="P234" i="54" s="1"/>
  <c r="I334" i="54" s="1"/>
  <c r="X246" i="54"/>
  <c r="P246" i="54" s="1"/>
  <c r="I346" i="54" s="1"/>
  <c r="X273" i="54"/>
  <c r="P273" i="54" s="1"/>
  <c r="I373" i="54" s="1"/>
  <c r="X276" i="54"/>
  <c r="P276" i="54" s="1"/>
  <c r="I376" i="54" s="1"/>
  <c r="X279" i="54"/>
  <c r="P279" i="54" s="1"/>
  <c r="I379" i="54" s="1"/>
  <c r="X282" i="54"/>
  <c r="P282" i="54" s="1"/>
  <c r="I382" i="54" s="1"/>
  <c r="X285" i="54"/>
  <c r="P285" i="54" s="1"/>
  <c r="I385" i="54" s="1"/>
  <c r="X288" i="54"/>
  <c r="P288" i="54" s="1"/>
  <c r="I388" i="54" s="1"/>
  <c r="X297" i="54"/>
  <c r="P297" i="54" s="1"/>
  <c r="I397" i="54" s="1"/>
  <c r="X210" i="54"/>
  <c r="P210" i="54" s="1"/>
  <c r="I310" i="54" s="1"/>
  <c r="X221" i="54"/>
  <c r="P221" i="54" s="1"/>
  <c r="I321" i="54" s="1"/>
  <c r="X228" i="54"/>
  <c r="P228" i="54" s="1"/>
  <c r="I328" i="54" s="1"/>
  <c r="X257" i="54"/>
  <c r="P257" i="54" s="1"/>
  <c r="I357" i="54" s="1"/>
  <c r="X204" i="54"/>
  <c r="P204" i="54" s="1"/>
  <c r="I304" i="54" s="1"/>
  <c r="X213" i="54"/>
  <c r="P213" i="54" s="1"/>
  <c r="I313" i="54" s="1"/>
  <c r="X217" i="54"/>
  <c r="P217" i="54" s="1"/>
  <c r="I317" i="54" s="1"/>
  <c r="X230" i="54"/>
  <c r="P230" i="54" s="1"/>
  <c r="I330" i="54" s="1"/>
  <c r="X240" i="54"/>
  <c r="P240" i="54" s="1"/>
  <c r="I340" i="54" s="1"/>
  <c r="X259" i="54"/>
  <c r="P259" i="54" s="1"/>
  <c r="I359" i="54" s="1"/>
  <c r="X264" i="54"/>
  <c r="P264" i="54" s="1"/>
  <c r="I364" i="54" s="1"/>
  <c r="X274" i="54"/>
  <c r="P274" i="54" s="1"/>
  <c r="I374" i="54" s="1"/>
  <c r="X280" i="54"/>
  <c r="P280" i="54" s="1"/>
  <c r="I380" i="54" s="1"/>
  <c r="X289" i="54"/>
  <c r="P289" i="54" s="1"/>
  <c r="I389" i="54" s="1"/>
  <c r="X226" i="54"/>
  <c r="P226" i="54" s="1"/>
  <c r="I326" i="54" s="1"/>
  <c r="X258" i="54"/>
  <c r="P258" i="54" s="1"/>
  <c r="I358" i="54" s="1"/>
  <c r="X262" i="54"/>
  <c r="P262" i="54" s="1"/>
  <c r="I362" i="54" s="1"/>
  <c r="X287" i="54"/>
  <c r="P287" i="54" s="1"/>
  <c r="I387" i="54" s="1"/>
  <c r="X267" i="54"/>
  <c r="P267" i="54" s="1"/>
  <c r="I367" i="54" s="1"/>
  <c r="X272" i="54"/>
  <c r="P272" i="54" s="1"/>
  <c r="I372" i="54" s="1"/>
  <c r="X300" i="54"/>
  <c r="P300" i="54" s="1"/>
  <c r="I400" i="54" s="1"/>
  <c r="X241" i="54"/>
  <c r="P241" i="54" s="1"/>
  <c r="I341" i="54" s="1"/>
  <c r="X284" i="54"/>
  <c r="P284" i="54" s="1"/>
  <c r="I384" i="54" s="1"/>
  <c r="X296" i="54"/>
  <c r="P296" i="54" s="1"/>
  <c r="I396" i="54" s="1"/>
  <c r="X250" i="54"/>
  <c r="P250" i="54" s="1"/>
  <c r="I350" i="54" s="1"/>
  <c r="X238" i="54"/>
  <c r="P238" i="54" s="1"/>
  <c r="I338" i="54" s="1"/>
  <c r="X270" i="54"/>
  <c r="P270" i="54" s="1"/>
  <c r="I370" i="54" s="1"/>
  <c r="X220" i="54"/>
  <c r="P220" i="54" s="1"/>
  <c r="I320" i="54" s="1"/>
  <c r="X243" i="54"/>
  <c r="P243" i="54" s="1"/>
  <c r="I343" i="54" s="1"/>
  <c r="X278" i="54"/>
  <c r="P278" i="54" s="1"/>
  <c r="I378" i="54" s="1"/>
  <c r="X290" i="54"/>
  <c r="P290" i="54" s="1"/>
  <c r="I390" i="54" s="1"/>
  <c r="X302" i="54"/>
  <c r="P302" i="54" s="1"/>
  <c r="I402" i="54" s="1"/>
  <c r="X209" i="54"/>
  <c r="P209" i="54" s="1"/>
  <c r="I309" i="54" s="1"/>
  <c r="X253" i="54"/>
  <c r="P253" i="54" s="1"/>
  <c r="I353" i="54" s="1"/>
  <c r="X303" i="54"/>
  <c r="P303" i="54" s="1"/>
  <c r="I403" i="54" s="1"/>
  <c r="X293" i="54"/>
  <c r="P293" i="54" s="1"/>
  <c r="I393" i="54" s="1"/>
  <c r="Q20" i="53"/>
  <c r="S20" i="53"/>
  <c r="S22" i="53"/>
  <c r="R20" i="53"/>
  <c r="T211" i="54"/>
  <c r="L211" i="54" s="1"/>
  <c r="E311" i="54" s="1"/>
  <c r="T219" i="54"/>
  <c r="L219" i="54" s="1"/>
  <c r="E319" i="54" s="1"/>
  <c r="T227" i="54"/>
  <c r="L227" i="54" s="1"/>
  <c r="E327" i="54" s="1"/>
  <c r="T235" i="54"/>
  <c r="L235" i="54" s="1"/>
  <c r="E335" i="54" s="1"/>
  <c r="T243" i="54"/>
  <c r="L243" i="54" s="1"/>
  <c r="E343" i="54" s="1"/>
  <c r="T251" i="54"/>
  <c r="L251" i="54" s="1"/>
  <c r="E351" i="54" s="1"/>
  <c r="T259" i="54"/>
  <c r="L259" i="54" s="1"/>
  <c r="E359" i="54" s="1"/>
  <c r="T267" i="54"/>
  <c r="L267" i="54" s="1"/>
  <c r="E367" i="54" s="1"/>
  <c r="T206" i="54"/>
  <c r="L206" i="54" s="1"/>
  <c r="E306" i="54" s="1"/>
  <c r="T210" i="54"/>
  <c r="L210" i="54" s="1"/>
  <c r="E310" i="54" s="1"/>
  <c r="T205" i="54"/>
  <c r="L205" i="54" s="1"/>
  <c r="E305" i="54" s="1"/>
  <c r="T209" i="54"/>
  <c r="L209" i="54" s="1"/>
  <c r="E309" i="54" s="1"/>
  <c r="T212" i="54"/>
  <c r="L212" i="54" s="1"/>
  <c r="E312" i="54" s="1"/>
  <c r="T216" i="54"/>
  <c r="L216" i="54" s="1"/>
  <c r="E316" i="54" s="1"/>
  <c r="T229" i="54"/>
  <c r="L229" i="54" s="1"/>
  <c r="E329" i="54" s="1"/>
  <c r="T233" i="54"/>
  <c r="L233" i="54" s="1"/>
  <c r="E333" i="54" s="1"/>
  <c r="T246" i="54"/>
  <c r="L246" i="54" s="1"/>
  <c r="E346" i="54" s="1"/>
  <c r="T250" i="54"/>
  <c r="L250" i="54" s="1"/>
  <c r="E350" i="54" s="1"/>
  <c r="T263" i="54"/>
  <c r="L263" i="54" s="1"/>
  <c r="E363" i="54" s="1"/>
  <c r="T279" i="54"/>
  <c r="L279" i="54" s="1"/>
  <c r="E379" i="54" s="1"/>
  <c r="T287" i="54"/>
  <c r="L287" i="54" s="1"/>
  <c r="E387" i="54" s="1"/>
  <c r="T295" i="54"/>
  <c r="L295" i="54" s="1"/>
  <c r="E395" i="54" s="1"/>
  <c r="T303" i="54"/>
  <c r="L303" i="54" s="1"/>
  <c r="E403" i="54" s="1"/>
  <c r="T218" i="54"/>
  <c r="L218" i="54" s="1"/>
  <c r="E318" i="54" s="1"/>
  <c r="T223" i="54"/>
  <c r="L223" i="54" s="1"/>
  <c r="E323" i="54" s="1"/>
  <c r="T238" i="54"/>
  <c r="L238" i="54" s="1"/>
  <c r="E338" i="54" s="1"/>
  <c r="T244" i="54"/>
  <c r="L244" i="54" s="1"/>
  <c r="E344" i="54" s="1"/>
  <c r="T247" i="54"/>
  <c r="L247" i="54" s="1"/>
  <c r="E347" i="54" s="1"/>
  <c r="T253" i="54"/>
  <c r="L253" i="54" s="1"/>
  <c r="E353" i="54" s="1"/>
  <c r="T256" i="54"/>
  <c r="L256" i="54" s="1"/>
  <c r="E356" i="54" s="1"/>
  <c r="T262" i="54"/>
  <c r="L262" i="54" s="1"/>
  <c r="E362" i="54" s="1"/>
  <c r="T265" i="54"/>
  <c r="L265" i="54" s="1"/>
  <c r="E365" i="54" s="1"/>
  <c r="T271" i="54"/>
  <c r="L271" i="54" s="1"/>
  <c r="E371" i="54" s="1"/>
  <c r="T275" i="54"/>
  <c r="L275" i="54" s="1"/>
  <c r="E375" i="54" s="1"/>
  <c r="T288" i="54"/>
  <c r="L288" i="54" s="1"/>
  <c r="E388" i="54" s="1"/>
  <c r="T292" i="54"/>
  <c r="L292" i="54" s="1"/>
  <c r="E392" i="54" s="1"/>
  <c r="T220" i="54"/>
  <c r="L220" i="54" s="1"/>
  <c r="E320" i="54" s="1"/>
  <c r="T224" i="54"/>
  <c r="L224" i="54" s="1"/>
  <c r="E324" i="54" s="1"/>
  <c r="T241" i="54"/>
  <c r="L241" i="54" s="1"/>
  <c r="E341" i="54" s="1"/>
  <c r="T270" i="54"/>
  <c r="L270" i="54" s="1"/>
  <c r="E370" i="54" s="1"/>
  <c r="T297" i="54"/>
  <c r="L297" i="54" s="1"/>
  <c r="E397" i="54" s="1"/>
  <c r="T214" i="54"/>
  <c r="L214" i="54" s="1"/>
  <c r="E314" i="54" s="1"/>
  <c r="T222" i="54"/>
  <c r="L222" i="54" s="1"/>
  <c r="E322" i="54" s="1"/>
  <c r="T231" i="54"/>
  <c r="L231" i="54" s="1"/>
  <c r="E331" i="54" s="1"/>
  <c r="T236" i="54"/>
  <c r="L236" i="54" s="1"/>
  <c r="E336" i="54" s="1"/>
  <c r="T248" i="54"/>
  <c r="L248" i="54" s="1"/>
  <c r="E348" i="54" s="1"/>
  <c r="T278" i="54"/>
  <c r="L278" i="54" s="1"/>
  <c r="E378" i="54" s="1"/>
  <c r="T226" i="54"/>
  <c r="L226" i="54" s="1"/>
  <c r="E326" i="54" s="1"/>
  <c r="T255" i="54"/>
  <c r="L255" i="54" s="1"/>
  <c r="E355" i="54" s="1"/>
  <c r="T260" i="54"/>
  <c r="L260" i="54" s="1"/>
  <c r="E360" i="54" s="1"/>
  <c r="T272" i="54"/>
  <c r="L272" i="54" s="1"/>
  <c r="E372" i="54" s="1"/>
  <c r="T281" i="54"/>
  <c r="L281" i="54" s="1"/>
  <c r="E381" i="54" s="1"/>
  <c r="T284" i="54"/>
  <c r="L284" i="54" s="1"/>
  <c r="E384" i="54" s="1"/>
  <c r="T290" i="54"/>
  <c r="L290" i="54" s="1"/>
  <c r="E390" i="54" s="1"/>
  <c r="T293" i="54"/>
  <c r="L293" i="54" s="1"/>
  <c r="E393" i="54" s="1"/>
  <c r="T296" i="54"/>
  <c r="L296" i="54" s="1"/>
  <c r="E396" i="54" s="1"/>
  <c r="T299" i="54"/>
  <c r="L299" i="54" s="1"/>
  <c r="E399" i="54" s="1"/>
  <c r="T302" i="54"/>
  <c r="L302" i="54" s="1"/>
  <c r="E402" i="54" s="1"/>
  <c r="T204" i="54"/>
  <c r="L204" i="54" s="1"/>
  <c r="E304" i="54" s="1"/>
  <c r="T208" i="54"/>
  <c r="L208" i="54" s="1"/>
  <c r="E308" i="54" s="1"/>
  <c r="T232" i="54"/>
  <c r="L232" i="54" s="1"/>
  <c r="E332" i="54" s="1"/>
  <c r="T261" i="54"/>
  <c r="L261" i="54" s="1"/>
  <c r="E361" i="54" s="1"/>
  <c r="T234" i="54"/>
  <c r="L234" i="54" s="1"/>
  <c r="E334" i="54" s="1"/>
  <c r="T239" i="54"/>
  <c r="L239" i="54" s="1"/>
  <c r="E339" i="54" s="1"/>
  <c r="T258" i="54"/>
  <c r="L258" i="54" s="1"/>
  <c r="E358" i="54" s="1"/>
  <c r="T268" i="54"/>
  <c r="L268" i="54" s="1"/>
  <c r="E368" i="54" s="1"/>
  <c r="T273" i="54"/>
  <c r="L273" i="54" s="1"/>
  <c r="E373" i="54" s="1"/>
  <c r="T276" i="54"/>
  <c r="L276" i="54" s="1"/>
  <c r="E376" i="54" s="1"/>
  <c r="T282" i="54"/>
  <c r="L282" i="54" s="1"/>
  <c r="E382" i="54" s="1"/>
  <c r="T285" i="54"/>
  <c r="L285" i="54" s="1"/>
  <c r="E385" i="54" s="1"/>
  <c r="T291" i="54"/>
  <c r="L291" i="54" s="1"/>
  <c r="E391" i="54" s="1"/>
  <c r="T294" i="54"/>
  <c r="L294" i="54" s="1"/>
  <c r="E394" i="54" s="1"/>
  <c r="T300" i="54"/>
  <c r="L300" i="54" s="1"/>
  <c r="E400" i="54" s="1"/>
  <c r="T221" i="54"/>
  <c r="L221" i="54" s="1"/>
  <c r="E321" i="54" s="1"/>
  <c r="T245" i="54"/>
  <c r="L245" i="54" s="1"/>
  <c r="E345" i="54" s="1"/>
  <c r="T249" i="54"/>
  <c r="L249" i="54" s="1"/>
  <c r="E349" i="54" s="1"/>
  <c r="T237" i="54"/>
  <c r="L237" i="54" s="1"/>
  <c r="E337" i="54" s="1"/>
  <c r="T269" i="54"/>
  <c r="L269" i="54" s="1"/>
  <c r="E369" i="54" s="1"/>
  <c r="T274" i="54"/>
  <c r="L274" i="54" s="1"/>
  <c r="E374" i="54" s="1"/>
  <c r="T217" i="54"/>
  <c r="L217" i="54" s="1"/>
  <c r="E317" i="54" s="1"/>
  <c r="T254" i="54"/>
  <c r="L254" i="54" s="1"/>
  <c r="E354" i="54" s="1"/>
  <c r="T280" i="54"/>
  <c r="L280" i="54" s="1"/>
  <c r="E380" i="54" s="1"/>
  <c r="T228" i="54"/>
  <c r="L228" i="54" s="1"/>
  <c r="E328" i="54" s="1"/>
  <c r="T264" i="54"/>
  <c r="L264" i="54" s="1"/>
  <c r="E364" i="54" s="1"/>
  <c r="T277" i="54"/>
  <c r="L277" i="54" s="1"/>
  <c r="E377" i="54" s="1"/>
  <c r="T289" i="54"/>
  <c r="L289" i="54" s="1"/>
  <c r="E389" i="54" s="1"/>
  <c r="T301" i="54"/>
  <c r="L301" i="54" s="1"/>
  <c r="E401" i="54" s="1"/>
  <c r="T252" i="54"/>
  <c r="L252" i="54" s="1"/>
  <c r="E352" i="54" s="1"/>
  <c r="T257" i="54"/>
  <c r="L257" i="54" s="1"/>
  <c r="E357" i="54" s="1"/>
  <c r="T298" i="54"/>
  <c r="L298" i="54" s="1"/>
  <c r="E398" i="54" s="1"/>
  <c r="T215" i="54"/>
  <c r="L215" i="54" s="1"/>
  <c r="E315" i="54" s="1"/>
  <c r="T225" i="54"/>
  <c r="L225" i="54" s="1"/>
  <c r="E325" i="54" s="1"/>
  <c r="T266" i="54"/>
  <c r="L266" i="54" s="1"/>
  <c r="E366" i="54" s="1"/>
  <c r="T283" i="54"/>
  <c r="L283" i="54" s="1"/>
  <c r="E383" i="54" s="1"/>
  <c r="T230" i="54"/>
  <c r="L230" i="54" s="1"/>
  <c r="E330" i="54" s="1"/>
  <c r="T240" i="54"/>
  <c r="L240" i="54" s="1"/>
  <c r="E340" i="54" s="1"/>
  <c r="T207" i="54"/>
  <c r="L207" i="54" s="1"/>
  <c r="E307" i="54" s="1"/>
  <c r="T213" i="54"/>
  <c r="L213" i="54" s="1"/>
  <c r="E313" i="54" s="1"/>
  <c r="T242" i="54"/>
  <c r="L242" i="54" s="1"/>
  <c r="E342" i="54" s="1"/>
  <c r="T286" i="54"/>
  <c r="L286" i="54" s="1"/>
  <c r="E386" i="54" s="1"/>
  <c r="Q16" i="53"/>
  <c r="Q6" i="53"/>
  <c r="Z209" i="54"/>
  <c r="R209" i="54" s="1"/>
  <c r="K309" i="54" s="1"/>
  <c r="Z217" i="54"/>
  <c r="R217" i="54" s="1"/>
  <c r="K317" i="54" s="1"/>
  <c r="Z225" i="54"/>
  <c r="R225" i="54" s="1"/>
  <c r="K325" i="54" s="1"/>
  <c r="Z233" i="54"/>
  <c r="R233" i="54" s="1"/>
  <c r="K333" i="54" s="1"/>
  <c r="Z241" i="54"/>
  <c r="R241" i="54" s="1"/>
  <c r="K341" i="54" s="1"/>
  <c r="Z249" i="54"/>
  <c r="R249" i="54" s="1"/>
  <c r="K349" i="54" s="1"/>
  <c r="Z257" i="54"/>
  <c r="R257" i="54" s="1"/>
  <c r="K357" i="54" s="1"/>
  <c r="Z265" i="54"/>
  <c r="R265" i="54" s="1"/>
  <c r="K365" i="54" s="1"/>
  <c r="Z213" i="54"/>
  <c r="R213" i="54" s="1"/>
  <c r="K313" i="54" s="1"/>
  <c r="Z206" i="54"/>
  <c r="R206" i="54" s="1"/>
  <c r="K306" i="54" s="1"/>
  <c r="Z219" i="54"/>
  <c r="R219" i="54" s="1"/>
  <c r="K319" i="54" s="1"/>
  <c r="Z223" i="54"/>
  <c r="R223" i="54" s="1"/>
  <c r="K323" i="54" s="1"/>
  <c r="Z236" i="54"/>
  <c r="R236" i="54" s="1"/>
  <c r="K336" i="54" s="1"/>
  <c r="Z240" i="54"/>
  <c r="R240" i="54" s="1"/>
  <c r="K340" i="54" s="1"/>
  <c r="Z253" i="54"/>
  <c r="R253" i="54" s="1"/>
  <c r="K353" i="54" s="1"/>
  <c r="Z266" i="54"/>
  <c r="R266" i="54" s="1"/>
  <c r="K366" i="54" s="1"/>
  <c r="Z270" i="54"/>
  <c r="R270" i="54" s="1"/>
  <c r="K370" i="54" s="1"/>
  <c r="Z277" i="54"/>
  <c r="R277" i="54" s="1"/>
  <c r="K377" i="54" s="1"/>
  <c r="Z285" i="54"/>
  <c r="R285" i="54" s="1"/>
  <c r="K385" i="54" s="1"/>
  <c r="Z293" i="54"/>
  <c r="R293" i="54" s="1"/>
  <c r="K393" i="54" s="1"/>
  <c r="Z301" i="54"/>
  <c r="R301" i="54" s="1"/>
  <c r="K401" i="54" s="1"/>
  <c r="Z208" i="54"/>
  <c r="R208" i="54" s="1"/>
  <c r="K308" i="54" s="1"/>
  <c r="Z210" i="54"/>
  <c r="R210" i="54" s="1"/>
  <c r="K310" i="54" s="1"/>
  <c r="Z212" i="54"/>
  <c r="R212" i="54" s="1"/>
  <c r="K312" i="54" s="1"/>
  <c r="Z258" i="54"/>
  <c r="R258" i="54" s="1"/>
  <c r="K358" i="54" s="1"/>
  <c r="Z267" i="54"/>
  <c r="R267" i="54" s="1"/>
  <c r="K367" i="54" s="1"/>
  <c r="Z278" i="54"/>
  <c r="R278" i="54" s="1"/>
  <c r="K378" i="54" s="1"/>
  <c r="Z282" i="54"/>
  <c r="R282" i="54" s="1"/>
  <c r="K382" i="54" s="1"/>
  <c r="Z295" i="54"/>
  <c r="R295" i="54" s="1"/>
  <c r="K395" i="54" s="1"/>
  <c r="Z299" i="54"/>
  <c r="R299" i="54" s="1"/>
  <c r="K399" i="54" s="1"/>
  <c r="Z205" i="54"/>
  <c r="R205" i="54" s="1"/>
  <c r="K305" i="54" s="1"/>
  <c r="Z215" i="54"/>
  <c r="R215" i="54" s="1"/>
  <c r="K315" i="54" s="1"/>
  <c r="Z221" i="54"/>
  <c r="R221" i="54" s="1"/>
  <c r="K321" i="54" s="1"/>
  <c r="Z228" i="54"/>
  <c r="R228" i="54" s="1"/>
  <c r="K328" i="54" s="1"/>
  <c r="Z230" i="54"/>
  <c r="R230" i="54" s="1"/>
  <c r="K330" i="54" s="1"/>
  <c r="Z235" i="54"/>
  <c r="R235" i="54" s="1"/>
  <c r="K335" i="54" s="1"/>
  <c r="Z247" i="54"/>
  <c r="R247" i="54" s="1"/>
  <c r="K347" i="54" s="1"/>
  <c r="Z252" i="54"/>
  <c r="R252" i="54" s="1"/>
  <c r="K352" i="54" s="1"/>
  <c r="Z264" i="54"/>
  <c r="R264" i="54" s="1"/>
  <c r="K364" i="54" s="1"/>
  <c r="Z242" i="54"/>
  <c r="R242" i="54" s="1"/>
  <c r="K342" i="54" s="1"/>
  <c r="Z254" i="54"/>
  <c r="R254" i="54" s="1"/>
  <c r="K354" i="54" s="1"/>
  <c r="Z259" i="54"/>
  <c r="R259" i="54" s="1"/>
  <c r="K359" i="54" s="1"/>
  <c r="Z271" i="54"/>
  <c r="R271" i="54" s="1"/>
  <c r="K371" i="54" s="1"/>
  <c r="Z274" i="54"/>
  <c r="R274" i="54" s="1"/>
  <c r="K374" i="54" s="1"/>
  <c r="Z280" i="54"/>
  <c r="R280" i="54" s="1"/>
  <c r="K380" i="54" s="1"/>
  <c r="Z283" i="54"/>
  <c r="R283" i="54" s="1"/>
  <c r="K383" i="54" s="1"/>
  <c r="Z286" i="54"/>
  <c r="R286" i="54" s="1"/>
  <c r="K386" i="54" s="1"/>
  <c r="Z289" i="54"/>
  <c r="R289" i="54" s="1"/>
  <c r="K389" i="54" s="1"/>
  <c r="Z292" i="54"/>
  <c r="R292" i="54" s="1"/>
  <c r="K392" i="54" s="1"/>
  <c r="Z298" i="54"/>
  <c r="R298" i="54" s="1"/>
  <c r="K398" i="54" s="1"/>
  <c r="Z211" i="54"/>
  <c r="R211" i="54" s="1"/>
  <c r="K311" i="54" s="1"/>
  <c r="Z227" i="54"/>
  <c r="R227" i="54" s="1"/>
  <c r="K327" i="54" s="1"/>
  <c r="Z232" i="54"/>
  <c r="R232" i="54" s="1"/>
  <c r="K332" i="54" s="1"/>
  <c r="Z237" i="54"/>
  <c r="R237" i="54" s="1"/>
  <c r="K337" i="54" s="1"/>
  <c r="Z239" i="54"/>
  <c r="R239" i="54" s="1"/>
  <c r="K339" i="54" s="1"/>
  <c r="Z244" i="54"/>
  <c r="R244" i="54" s="1"/>
  <c r="K344" i="54" s="1"/>
  <c r="Z256" i="54"/>
  <c r="R256" i="54" s="1"/>
  <c r="K356" i="54" s="1"/>
  <c r="Z261" i="54"/>
  <c r="R261" i="54" s="1"/>
  <c r="K361" i="54" s="1"/>
  <c r="Z226" i="54"/>
  <c r="R226" i="54" s="1"/>
  <c r="K326" i="54" s="1"/>
  <c r="Z238" i="54"/>
  <c r="R238" i="54" s="1"/>
  <c r="K338" i="54" s="1"/>
  <c r="Z243" i="54"/>
  <c r="R243" i="54" s="1"/>
  <c r="K343" i="54" s="1"/>
  <c r="Z255" i="54"/>
  <c r="R255" i="54" s="1"/>
  <c r="K355" i="54" s="1"/>
  <c r="Z272" i="54"/>
  <c r="R272" i="54" s="1"/>
  <c r="K372" i="54" s="1"/>
  <c r="Z275" i="54"/>
  <c r="R275" i="54" s="1"/>
  <c r="K375" i="54" s="1"/>
  <c r="Z281" i="54"/>
  <c r="R281" i="54" s="1"/>
  <c r="K381" i="54" s="1"/>
  <c r="Z284" i="54"/>
  <c r="R284" i="54" s="1"/>
  <c r="K384" i="54" s="1"/>
  <c r="Z290" i="54"/>
  <c r="R290" i="54" s="1"/>
  <c r="K390" i="54" s="1"/>
  <c r="Z245" i="54"/>
  <c r="R245" i="54" s="1"/>
  <c r="K345" i="54" s="1"/>
  <c r="Z250" i="54"/>
  <c r="R250" i="54" s="1"/>
  <c r="K350" i="54" s="1"/>
  <c r="Z262" i="54"/>
  <c r="R262" i="54" s="1"/>
  <c r="K362" i="54" s="1"/>
  <c r="Z269" i="54"/>
  <c r="R269" i="54" s="1"/>
  <c r="K369" i="54" s="1"/>
  <c r="Z287" i="54"/>
  <c r="R287" i="54" s="1"/>
  <c r="K387" i="54" s="1"/>
  <c r="Z296" i="54"/>
  <c r="R296" i="54" s="1"/>
  <c r="K396" i="54" s="1"/>
  <c r="Z302" i="54"/>
  <c r="R302" i="54" s="1"/>
  <c r="K402" i="54" s="1"/>
  <c r="Z216" i="54"/>
  <c r="R216" i="54" s="1"/>
  <c r="K316" i="54" s="1"/>
  <c r="Z279" i="54"/>
  <c r="R279" i="54" s="1"/>
  <c r="K379" i="54" s="1"/>
  <c r="Z291" i="54"/>
  <c r="R291" i="54" s="1"/>
  <c r="K391" i="54" s="1"/>
  <c r="Z303" i="54"/>
  <c r="R303" i="54" s="1"/>
  <c r="K403" i="54" s="1"/>
  <c r="Z263" i="54"/>
  <c r="R263" i="54" s="1"/>
  <c r="K363" i="54" s="1"/>
  <c r="Z276" i="54"/>
  <c r="R276" i="54" s="1"/>
  <c r="K376" i="54" s="1"/>
  <c r="Z204" i="54"/>
  <c r="R204" i="54" s="1"/>
  <c r="K304" i="54" s="1"/>
  <c r="Z273" i="54"/>
  <c r="R273" i="54" s="1"/>
  <c r="K373" i="54" s="1"/>
  <c r="Z297" i="54"/>
  <c r="R297" i="54" s="1"/>
  <c r="K397" i="54" s="1"/>
  <c r="Z222" i="54"/>
  <c r="R222" i="54" s="1"/>
  <c r="K322" i="54" s="1"/>
  <c r="Z231" i="54"/>
  <c r="R231" i="54" s="1"/>
  <c r="K331" i="54" s="1"/>
  <c r="Z268" i="54"/>
  <c r="R268" i="54" s="1"/>
  <c r="K368" i="54" s="1"/>
  <c r="Z288" i="54"/>
  <c r="R288" i="54" s="1"/>
  <c r="K388" i="54" s="1"/>
  <c r="Z300" i="54"/>
  <c r="R300" i="54" s="1"/>
  <c r="K400" i="54" s="1"/>
  <c r="Z214" i="54"/>
  <c r="R214" i="54" s="1"/>
  <c r="K314" i="54" s="1"/>
  <c r="Z224" i="54"/>
  <c r="R224" i="54" s="1"/>
  <c r="K324" i="54" s="1"/>
  <c r="Z260" i="54"/>
  <c r="R260" i="54" s="1"/>
  <c r="K360" i="54" s="1"/>
  <c r="Z207" i="54"/>
  <c r="R207" i="54" s="1"/>
  <c r="K307" i="54" s="1"/>
  <c r="Z229" i="54"/>
  <c r="R229" i="54" s="1"/>
  <c r="K329" i="54" s="1"/>
  <c r="Z294" i="54"/>
  <c r="R294" i="54" s="1"/>
  <c r="K394" i="54" s="1"/>
  <c r="Z220" i="54"/>
  <c r="R220" i="54" s="1"/>
  <c r="K320" i="54" s="1"/>
  <c r="Z234" i="54"/>
  <c r="R234" i="54" s="1"/>
  <c r="K334" i="54" s="1"/>
  <c r="Z248" i="54"/>
  <c r="R248" i="54" s="1"/>
  <c r="K348" i="54" s="1"/>
  <c r="Z218" i="54"/>
  <c r="R218" i="54" s="1"/>
  <c r="K318" i="54" s="1"/>
  <c r="Z246" i="54"/>
  <c r="R246" i="54" s="1"/>
  <c r="K346" i="54" s="1"/>
  <c r="Z251" i="54"/>
  <c r="R251" i="54" s="1"/>
  <c r="K351" i="54" s="1"/>
  <c r="Q22" i="53"/>
  <c r="S19" i="53"/>
  <c r="S21" i="53"/>
  <c r="R19" i="53"/>
  <c r="S17" i="53"/>
  <c r="W206" i="54"/>
  <c r="O206" i="54" s="1"/>
  <c r="H306" i="54" s="1"/>
  <c r="W214" i="54"/>
  <c r="O214" i="54" s="1"/>
  <c r="H314" i="54" s="1"/>
  <c r="W222" i="54"/>
  <c r="O222" i="54" s="1"/>
  <c r="H322" i="54" s="1"/>
  <c r="W230" i="54"/>
  <c r="O230" i="54" s="1"/>
  <c r="H330" i="54" s="1"/>
  <c r="W238" i="54"/>
  <c r="O238" i="54" s="1"/>
  <c r="H338" i="54" s="1"/>
  <c r="W246" i="54"/>
  <c r="O246" i="54" s="1"/>
  <c r="H346" i="54" s="1"/>
  <c r="W254" i="54"/>
  <c r="O254" i="54" s="1"/>
  <c r="H354" i="54" s="1"/>
  <c r="W262" i="54"/>
  <c r="O262" i="54" s="1"/>
  <c r="H362" i="54" s="1"/>
  <c r="W270" i="54"/>
  <c r="O270" i="54" s="1"/>
  <c r="H370" i="54" s="1"/>
  <c r="W209" i="54"/>
  <c r="O209" i="54" s="1"/>
  <c r="H309" i="54" s="1"/>
  <c r="W213" i="54"/>
  <c r="O213" i="54" s="1"/>
  <c r="H313" i="54" s="1"/>
  <c r="W226" i="54"/>
  <c r="O226" i="54" s="1"/>
  <c r="H326" i="54" s="1"/>
  <c r="W239" i="54"/>
  <c r="O239" i="54" s="1"/>
  <c r="H339" i="54" s="1"/>
  <c r="W243" i="54"/>
  <c r="O243" i="54" s="1"/>
  <c r="H343" i="54" s="1"/>
  <c r="W256" i="54"/>
  <c r="O256" i="54" s="1"/>
  <c r="H356" i="54" s="1"/>
  <c r="W260" i="54"/>
  <c r="O260" i="54" s="1"/>
  <c r="H360" i="54" s="1"/>
  <c r="W274" i="54"/>
  <c r="O274" i="54" s="1"/>
  <c r="H374" i="54" s="1"/>
  <c r="W282" i="54"/>
  <c r="O282" i="54" s="1"/>
  <c r="H382" i="54" s="1"/>
  <c r="W290" i="54"/>
  <c r="O290" i="54" s="1"/>
  <c r="H390" i="54" s="1"/>
  <c r="W298" i="54"/>
  <c r="O298" i="54" s="1"/>
  <c r="H398" i="54" s="1"/>
  <c r="W207" i="54"/>
  <c r="O207" i="54" s="1"/>
  <c r="H307" i="54" s="1"/>
  <c r="W221" i="54"/>
  <c r="O221" i="54" s="1"/>
  <c r="H321" i="54" s="1"/>
  <c r="W248" i="54"/>
  <c r="O248" i="54" s="1"/>
  <c r="H348" i="54" s="1"/>
  <c r="W257" i="54"/>
  <c r="O257" i="54" s="1"/>
  <c r="H357" i="54" s="1"/>
  <c r="W263" i="54"/>
  <c r="O263" i="54" s="1"/>
  <c r="H363" i="54" s="1"/>
  <c r="W266" i="54"/>
  <c r="O266" i="54" s="1"/>
  <c r="H366" i="54" s="1"/>
  <c r="W269" i="54"/>
  <c r="O269" i="54" s="1"/>
  <c r="H369" i="54" s="1"/>
  <c r="W272" i="54"/>
  <c r="O272" i="54" s="1"/>
  <c r="H372" i="54" s="1"/>
  <c r="W285" i="54"/>
  <c r="O285" i="54" s="1"/>
  <c r="H385" i="54" s="1"/>
  <c r="W289" i="54"/>
  <c r="O289" i="54" s="1"/>
  <c r="H389" i="54" s="1"/>
  <c r="W302" i="54"/>
  <c r="O302" i="54" s="1"/>
  <c r="H402" i="54" s="1"/>
  <c r="W208" i="54"/>
  <c r="O208" i="54" s="1"/>
  <c r="H308" i="54" s="1"/>
  <c r="W211" i="54"/>
  <c r="O211" i="54" s="1"/>
  <c r="H311" i="54" s="1"/>
  <c r="W232" i="54"/>
  <c r="O232" i="54" s="1"/>
  <c r="H332" i="54" s="1"/>
  <c r="W244" i="54"/>
  <c r="O244" i="54" s="1"/>
  <c r="H344" i="54" s="1"/>
  <c r="W249" i="54"/>
  <c r="O249" i="54" s="1"/>
  <c r="H349" i="54" s="1"/>
  <c r="W261" i="54"/>
  <c r="O261" i="54" s="1"/>
  <c r="H361" i="54" s="1"/>
  <c r="W268" i="54"/>
  <c r="O268" i="54" s="1"/>
  <c r="H368" i="54" s="1"/>
  <c r="W216" i="54"/>
  <c r="O216" i="54" s="1"/>
  <c r="H316" i="54" s="1"/>
  <c r="W227" i="54"/>
  <c r="O227" i="54" s="1"/>
  <c r="H327" i="54" s="1"/>
  <c r="W229" i="54"/>
  <c r="O229" i="54" s="1"/>
  <c r="H329" i="54" s="1"/>
  <c r="W234" i="54"/>
  <c r="O234" i="54" s="1"/>
  <c r="H334" i="54" s="1"/>
  <c r="W251" i="54"/>
  <c r="O251" i="54" s="1"/>
  <c r="H351" i="54" s="1"/>
  <c r="W273" i="54"/>
  <c r="O273" i="54" s="1"/>
  <c r="H373" i="54" s="1"/>
  <c r="W276" i="54"/>
  <c r="O276" i="54" s="1"/>
  <c r="H376" i="54" s="1"/>
  <c r="W279" i="54"/>
  <c r="O279" i="54" s="1"/>
  <c r="H379" i="54" s="1"/>
  <c r="W288" i="54"/>
  <c r="O288" i="54" s="1"/>
  <c r="H388" i="54" s="1"/>
  <c r="W297" i="54"/>
  <c r="O297" i="54" s="1"/>
  <c r="H397" i="54" s="1"/>
  <c r="W218" i="54"/>
  <c r="O218" i="54" s="1"/>
  <c r="H318" i="54" s="1"/>
  <c r="W220" i="54"/>
  <c r="O220" i="54" s="1"/>
  <c r="H320" i="54" s="1"/>
  <c r="W241" i="54"/>
  <c r="O241" i="54" s="1"/>
  <c r="H341" i="54" s="1"/>
  <c r="W253" i="54"/>
  <c r="O253" i="54" s="1"/>
  <c r="H353" i="54" s="1"/>
  <c r="W258" i="54"/>
  <c r="O258" i="54" s="1"/>
  <c r="H358" i="54" s="1"/>
  <c r="W291" i="54"/>
  <c r="O291" i="54" s="1"/>
  <c r="H391" i="54" s="1"/>
  <c r="W294" i="54"/>
  <c r="O294" i="54" s="1"/>
  <c r="H394" i="54" s="1"/>
  <c r="W300" i="54"/>
  <c r="O300" i="54" s="1"/>
  <c r="H400" i="54" s="1"/>
  <c r="W303" i="54"/>
  <c r="O303" i="54" s="1"/>
  <c r="H403" i="54" s="1"/>
  <c r="W205" i="54"/>
  <c r="O205" i="54" s="1"/>
  <c r="H305" i="54" s="1"/>
  <c r="W215" i="54"/>
  <c r="O215" i="54" s="1"/>
  <c r="H315" i="54" s="1"/>
  <c r="W217" i="54"/>
  <c r="O217" i="54" s="1"/>
  <c r="H317" i="54" s="1"/>
  <c r="W219" i="54"/>
  <c r="O219" i="54" s="1"/>
  <c r="H319" i="54" s="1"/>
  <c r="W235" i="54"/>
  <c r="O235" i="54" s="1"/>
  <c r="H335" i="54" s="1"/>
  <c r="W240" i="54"/>
  <c r="O240" i="54" s="1"/>
  <c r="H340" i="54" s="1"/>
  <c r="W247" i="54"/>
  <c r="O247" i="54" s="1"/>
  <c r="H347" i="54" s="1"/>
  <c r="W252" i="54"/>
  <c r="O252" i="54" s="1"/>
  <c r="H352" i="54" s="1"/>
  <c r="W259" i="54"/>
  <c r="O259" i="54" s="1"/>
  <c r="H359" i="54" s="1"/>
  <c r="W264" i="54"/>
  <c r="O264" i="54" s="1"/>
  <c r="H364" i="54" s="1"/>
  <c r="W280" i="54"/>
  <c r="O280" i="54" s="1"/>
  <c r="H380" i="54" s="1"/>
  <c r="W223" i="54"/>
  <c r="O223" i="54" s="1"/>
  <c r="H323" i="54" s="1"/>
  <c r="W225" i="54"/>
  <c r="O225" i="54" s="1"/>
  <c r="H325" i="54" s="1"/>
  <c r="W237" i="54"/>
  <c r="O237" i="54" s="1"/>
  <c r="H337" i="54" s="1"/>
  <c r="W242" i="54"/>
  <c r="O242" i="54" s="1"/>
  <c r="H342" i="54" s="1"/>
  <c r="W271" i="54"/>
  <c r="O271" i="54" s="1"/>
  <c r="H371" i="54" s="1"/>
  <c r="W277" i="54"/>
  <c r="O277" i="54" s="1"/>
  <c r="H377" i="54" s="1"/>
  <c r="W283" i="54"/>
  <c r="O283" i="54" s="1"/>
  <c r="H383" i="54" s="1"/>
  <c r="W286" i="54"/>
  <c r="O286" i="54" s="1"/>
  <c r="H386" i="54" s="1"/>
  <c r="W292" i="54"/>
  <c r="O292" i="54" s="1"/>
  <c r="H392" i="54" s="1"/>
  <c r="W295" i="54"/>
  <c r="O295" i="54" s="1"/>
  <c r="H395" i="54" s="1"/>
  <c r="W301" i="54"/>
  <c r="O301" i="54" s="1"/>
  <c r="H401" i="54" s="1"/>
  <c r="W204" i="54"/>
  <c r="O204" i="54" s="1"/>
  <c r="H304" i="54" s="1"/>
  <c r="W267" i="54"/>
  <c r="O267" i="54" s="1"/>
  <c r="H367" i="54" s="1"/>
  <c r="W299" i="54"/>
  <c r="O299" i="54" s="1"/>
  <c r="H399" i="54" s="1"/>
  <c r="W281" i="54"/>
  <c r="O281" i="54" s="1"/>
  <c r="H381" i="54" s="1"/>
  <c r="W293" i="54"/>
  <c r="O293" i="54" s="1"/>
  <c r="H393" i="54" s="1"/>
  <c r="W210" i="54"/>
  <c r="O210" i="54" s="1"/>
  <c r="H310" i="54" s="1"/>
  <c r="W231" i="54"/>
  <c r="O231" i="54" s="1"/>
  <c r="H331" i="54" s="1"/>
  <c r="W236" i="54"/>
  <c r="O236" i="54" s="1"/>
  <c r="H336" i="54" s="1"/>
  <c r="W284" i="54"/>
  <c r="O284" i="54" s="1"/>
  <c r="H384" i="54" s="1"/>
  <c r="W296" i="54"/>
  <c r="O296" i="54" s="1"/>
  <c r="H396" i="54" s="1"/>
  <c r="W255" i="54"/>
  <c r="O255" i="54" s="1"/>
  <c r="H355" i="54" s="1"/>
  <c r="W265" i="54"/>
  <c r="O265" i="54" s="1"/>
  <c r="H365" i="54" s="1"/>
  <c r="W212" i="54"/>
  <c r="O212" i="54" s="1"/>
  <c r="H312" i="54" s="1"/>
  <c r="W245" i="54"/>
  <c r="O245" i="54" s="1"/>
  <c r="H345" i="54" s="1"/>
  <c r="W250" i="54"/>
  <c r="O250" i="54" s="1"/>
  <c r="H350" i="54" s="1"/>
  <c r="W233" i="54"/>
  <c r="O233" i="54" s="1"/>
  <c r="H333" i="54" s="1"/>
  <c r="W278" i="54"/>
  <c r="O278" i="54" s="1"/>
  <c r="H378" i="54" s="1"/>
  <c r="W275" i="54"/>
  <c r="O275" i="54" s="1"/>
  <c r="H375" i="54" s="1"/>
  <c r="W287" i="54"/>
  <c r="O287" i="54" s="1"/>
  <c r="H387" i="54" s="1"/>
  <c r="W224" i="54"/>
  <c r="O224" i="54" s="1"/>
  <c r="H324" i="54" s="1"/>
  <c r="W228" i="54"/>
  <c r="O228" i="54" s="1"/>
  <c r="H328" i="54" s="1"/>
  <c r="Q19" i="53"/>
  <c r="R16" i="53"/>
  <c r="B97" i="28"/>
  <c r="B98" i="28"/>
  <c r="D101" i="28"/>
  <c r="D102" i="28"/>
  <c r="D70" i="28"/>
  <c r="D108" i="28"/>
  <c r="D106" i="28"/>
  <c r="D46" i="28"/>
  <c r="D45" i="28"/>
  <c r="D14" i="28"/>
  <c r="D15" i="28"/>
  <c r="D49" i="28"/>
  <c r="D50" i="28"/>
  <c r="B88" i="28"/>
  <c r="B86" i="28"/>
  <c r="B62" i="28"/>
  <c r="B61" i="28"/>
  <c r="B38" i="28"/>
  <c r="B37" i="28"/>
  <c r="D21" i="28"/>
  <c r="D22" i="28"/>
  <c r="D97" i="28"/>
  <c r="D98" i="28"/>
  <c r="B57" i="28"/>
  <c r="B58" i="28"/>
  <c r="B15" i="28"/>
  <c r="B14" i="28"/>
  <c r="D34" i="28"/>
  <c r="D33" i="28"/>
  <c r="B45" i="28"/>
  <c r="B46" i="28"/>
  <c r="B22" i="28"/>
  <c r="B21" i="28"/>
  <c r="B49" i="28"/>
  <c r="B50" i="28"/>
  <c r="B102" i="28"/>
  <c r="B101" i="28"/>
  <c r="D65" i="28"/>
  <c r="D66" i="28"/>
  <c r="D124" i="28"/>
  <c r="D122" i="28"/>
  <c r="B116" i="28"/>
  <c r="B114" i="28"/>
  <c r="D57" i="28"/>
  <c r="D58" i="28"/>
  <c r="I11" i="28"/>
  <c r="H11" i="28"/>
  <c r="D29" i="28"/>
  <c r="D30" i="28"/>
  <c r="B106" i="28"/>
  <c r="B108" i="28"/>
  <c r="I18" i="28"/>
  <c r="H18" i="28"/>
  <c r="B54" i="28"/>
  <c r="B53" i="28"/>
  <c r="B25" i="28"/>
  <c r="B26" i="28"/>
  <c r="D38" i="28"/>
  <c r="D37" i="28"/>
  <c r="D80" i="28"/>
  <c r="D78" i="28"/>
  <c r="D26" i="28"/>
  <c r="D25" i="28"/>
  <c r="B94" i="28"/>
  <c r="B93" i="28"/>
  <c r="B42" i="28"/>
  <c r="B41" i="28"/>
  <c r="D42" i="28"/>
  <c r="D41" i="28"/>
  <c r="D86" i="28"/>
  <c r="D88" i="28"/>
  <c r="B30" i="28"/>
  <c r="B29" i="28"/>
  <c r="B65" i="28"/>
  <c r="B66" i="28"/>
  <c r="B122" i="28"/>
  <c r="B124" i="28"/>
  <c r="D94" i="28"/>
  <c r="D93" i="28"/>
  <c r="D114" i="28"/>
  <c r="D116" i="28"/>
  <c r="D54" i="28"/>
  <c r="D53" i="28"/>
  <c r="B78" i="28"/>
  <c r="B80" i="28"/>
  <c r="D62" i="28"/>
  <c r="D61" i="28"/>
  <c r="B72" i="28"/>
  <c r="B70" i="28"/>
  <c r="B34" i="28"/>
  <c r="B33" i="28"/>
  <c r="E57" i="28"/>
  <c r="E58" i="28"/>
  <c r="E116" i="28"/>
  <c r="E114" i="28"/>
  <c r="E41" i="28"/>
  <c r="E42" i="28"/>
  <c r="E49" i="28"/>
  <c r="E50" i="28"/>
  <c r="E106" i="28"/>
  <c r="E108" i="28"/>
  <c r="E53" i="28"/>
  <c r="E54" i="28"/>
  <c r="E70" i="28"/>
  <c r="E66" i="28"/>
  <c r="E65" i="28"/>
  <c r="E45" i="28"/>
  <c r="E46" i="28"/>
  <c r="E101" i="28"/>
  <c r="E102" i="28"/>
  <c r="E29" i="28"/>
  <c r="E30" i="28"/>
  <c r="E25" i="28"/>
  <c r="E26" i="28"/>
  <c r="E22" i="28"/>
  <c r="E21" i="28"/>
  <c r="E97" i="28"/>
  <c r="E98" i="28"/>
  <c r="E94" i="28"/>
  <c r="E93" i="28"/>
  <c r="E86" i="28"/>
  <c r="E88" i="28"/>
  <c r="E124" i="28"/>
  <c r="E122" i="28"/>
  <c r="E78" i="28"/>
  <c r="E80" i="28"/>
  <c r="E14" i="28"/>
  <c r="E15" i="28"/>
  <c r="E37" i="28"/>
  <c r="E38" i="28"/>
  <c r="E62" i="28"/>
  <c r="E61" i="28"/>
  <c r="E33" i="28"/>
  <c r="E34" i="28"/>
  <c r="L554" i="18"/>
  <c r="L555" i="18"/>
  <c r="M14" i="18"/>
  <c r="L290" i="24"/>
  <c r="L287" i="24"/>
  <c r="L292" i="24"/>
  <c r="L285" i="24"/>
  <c r="L328" i="24"/>
  <c r="L293" i="24"/>
  <c r="L289" i="24"/>
  <c r="L286" i="24"/>
  <c r="L313" i="24"/>
  <c r="L296" i="24"/>
  <c r="L295" i="24"/>
  <c r="L288" i="24"/>
  <c r="L291" i="24"/>
  <c r="L284" i="24"/>
  <c r="L294" i="24"/>
  <c r="G516" i="24"/>
  <c r="G521" i="24"/>
  <c r="G517" i="24"/>
  <c r="G515" i="24"/>
  <c r="G528" i="24"/>
  <c r="G522" i="24"/>
  <c r="G519" i="24"/>
  <c r="G523" i="24"/>
  <c r="G520" i="24"/>
  <c r="G514" i="24"/>
  <c r="G511" i="24"/>
  <c r="G542" i="24"/>
  <c r="G510" i="24"/>
  <c r="G509" i="24"/>
  <c r="G518" i="24"/>
  <c r="K462" i="24"/>
  <c r="K454" i="24"/>
  <c r="K458" i="24"/>
  <c r="K445" i="24"/>
  <c r="K459" i="24"/>
  <c r="K456" i="24"/>
  <c r="K450" i="24"/>
  <c r="K457" i="24"/>
  <c r="K451" i="24"/>
  <c r="K463" i="24"/>
  <c r="K455" i="24"/>
  <c r="K453" i="24"/>
  <c r="K431" i="24"/>
  <c r="K452" i="24"/>
  <c r="K449" i="24"/>
  <c r="I492" i="24"/>
  <c r="I484" i="24"/>
  <c r="I491" i="24"/>
  <c r="I488" i="24"/>
  <c r="I485" i="24"/>
  <c r="I502" i="24"/>
  <c r="I493" i="24"/>
  <c r="I489" i="24"/>
  <c r="I481" i="24"/>
  <c r="I471" i="24"/>
  <c r="I480" i="24"/>
  <c r="I490" i="24"/>
  <c r="I479" i="24"/>
  <c r="I483" i="24"/>
  <c r="I482" i="24"/>
  <c r="H24" i="24"/>
  <c r="H26" i="24"/>
  <c r="H15" i="24"/>
  <c r="H22" i="24"/>
  <c r="H16" i="24"/>
  <c r="H27" i="24"/>
  <c r="H17" i="24"/>
  <c r="H28" i="24"/>
  <c r="H34" i="24"/>
  <c r="H21" i="24"/>
  <c r="H14" i="24"/>
  <c r="H49" i="24"/>
  <c r="H23" i="24"/>
  <c r="H18" i="24"/>
  <c r="H25" i="24"/>
  <c r="H34" i="18"/>
  <c r="J535" i="24"/>
  <c r="J527" i="24"/>
  <c r="J531" i="24"/>
  <c r="J518" i="24"/>
  <c r="J525" i="24"/>
  <c r="J538" i="24"/>
  <c r="J532" i="24"/>
  <c r="J529" i="24"/>
  <c r="J530" i="24"/>
  <c r="J524" i="24"/>
  <c r="J526" i="24"/>
  <c r="J549" i="24"/>
  <c r="J536" i="24"/>
  <c r="J537" i="24"/>
  <c r="J528" i="24"/>
  <c r="I778" i="24"/>
  <c r="I770" i="24"/>
  <c r="I775" i="24"/>
  <c r="I776" i="24"/>
  <c r="I774" i="24"/>
  <c r="I767" i="24"/>
  <c r="I765" i="24"/>
  <c r="I766" i="24"/>
  <c r="I742" i="24"/>
  <c r="I777" i="24"/>
  <c r="I773" i="24"/>
  <c r="I768" i="24"/>
  <c r="I757" i="24"/>
  <c r="I769" i="24"/>
  <c r="I764" i="24"/>
  <c r="K772" i="24"/>
  <c r="K764" i="24"/>
  <c r="K746" i="24"/>
  <c r="K765" i="24"/>
  <c r="K777" i="24"/>
  <c r="K770" i="24"/>
  <c r="K773" i="24"/>
  <c r="K768" i="24"/>
  <c r="K771" i="24"/>
  <c r="K766" i="24"/>
  <c r="K769" i="24"/>
  <c r="K761" i="24"/>
  <c r="K778" i="24"/>
  <c r="K767" i="24"/>
  <c r="K774" i="24"/>
  <c r="K887" i="24"/>
  <c r="K910" i="24"/>
  <c r="K893" i="24"/>
  <c r="K889" i="24"/>
  <c r="K897" i="24"/>
  <c r="K892" i="24"/>
  <c r="K885" i="24"/>
  <c r="K880" i="24"/>
  <c r="K890" i="24"/>
  <c r="K888" i="24"/>
  <c r="K898" i="24"/>
  <c r="K891" i="24"/>
  <c r="K894" i="24"/>
  <c r="K884" i="24"/>
  <c r="K886" i="24"/>
  <c r="L577" i="24"/>
  <c r="L569" i="24"/>
  <c r="L579" i="24"/>
  <c r="L574" i="24"/>
  <c r="L581" i="24"/>
  <c r="L578" i="24"/>
  <c r="L575" i="24"/>
  <c r="L572" i="24"/>
  <c r="L576" i="24"/>
  <c r="L573" i="24"/>
  <c r="L570" i="24"/>
  <c r="L567" i="24"/>
  <c r="L580" i="24"/>
  <c r="L571" i="24"/>
  <c r="L597" i="24"/>
  <c r="J567" i="24"/>
  <c r="J559" i="24"/>
  <c r="J578" i="24"/>
  <c r="J565" i="24"/>
  <c r="J561" i="24"/>
  <c r="J568" i="24"/>
  <c r="J562" i="24"/>
  <c r="J556" i="24"/>
  <c r="J557" i="24"/>
  <c r="J566" i="24"/>
  <c r="J594" i="24"/>
  <c r="J558" i="24"/>
  <c r="J555" i="24"/>
  <c r="J560" i="24"/>
  <c r="J554" i="24"/>
  <c r="J912" i="24"/>
  <c r="J910" i="24"/>
  <c r="J902" i="24"/>
  <c r="J894" i="24"/>
  <c r="J901" i="24"/>
  <c r="J904" i="24"/>
  <c r="J899" i="24"/>
  <c r="J907" i="24"/>
  <c r="J879" i="24"/>
  <c r="J905" i="24"/>
  <c r="J911" i="24"/>
  <c r="J913" i="24"/>
  <c r="J903" i="24"/>
  <c r="J900" i="24"/>
  <c r="J906" i="24"/>
  <c r="H868" i="24"/>
  <c r="H866" i="24"/>
  <c r="H862" i="24"/>
  <c r="H857" i="24"/>
  <c r="H830" i="24"/>
  <c r="H865" i="24"/>
  <c r="H863" i="24"/>
  <c r="H858" i="24"/>
  <c r="H855" i="24"/>
  <c r="H864" i="24"/>
  <c r="H861" i="24"/>
  <c r="H856" i="24"/>
  <c r="H867" i="24"/>
  <c r="H854" i="24"/>
  <c r="H845" i="24"/>
  <c r="H950" i="24"/>
  <c r="H934" i="24"/>
  <c r="H926" i="24"/>
  <c r="H918" i="24"/>
  <c r="H927" i="24"/>
  <c r="H914" i="24"/>
  <c r="H921" i="24"/>
  <c r="H916" i="24"/>
  <c r="H924" i="24"/>
  <c r="H922" i="24"/>
  <c r="H915" i="24"/>
  <c r="H925" i="24"/>
  <c r="H917" i="24"/>
  <c r="H928" i="24"/>
  <c r="H923" i="24"/>
  <c r="F823" i="24"/>
  <c r="F815" i="24"/>
  <c r="F812" i="24"/>
  <c r="F781" i="24"/>
  <c r="F821" i="24"/>
  <c r="F818" i="24"/>
  <c r="F809" i="24"/>
  <c r="F822" i="24"/>
  <c r="F819" i="24"/>
  <c r="F816" i="24"/>
  <c r="F813" i="24"/>
  <c r="F796" i="24"/>
  <c r="F817" i="24"/>
  <c r="F820" i="24"/>
  <c r="F814" i="24"/>
  <c r="L1177" i="24"/>
  <c r="L1169" i="24"/>
  <c r="L1173" i="24"/>
  <c r="L1180" i="24"/>
  <c r="L1175" i="24"/>
  <c r="L1181" i="24"/>
  <c r="L1179" i="24"/>
  <c r="L1171" i="24"/>
  <c r="L1153" i="24"/>
  <c r="L1176" i="24"/>
  <c r="L1172" i="24"/>
  <c r="L1170" i="24"/>
  <c r="L1168" i="24"/>
  <c r="L1174" i="24"/>
  <c r="L1178" i="24"/>
  <c r="F1356" i="24"/>
  <c r="F1358" i="24"/>
  <c r="F1354" i="24"/>
  <c r="F1362" i="24"/>
  <c r="F1359" i="24"/>
  <c r="F1363" i="24"/>
  <c r="F1353" i="24"/>
  <c r="F1349" i="24"/>
  <c r="F1336" i="24"/>
  <c r="F1355" i="24"/>
  <c r="F1321" i="24"/>
  <c r="F1360" i="24"/>
  <c r="F1352" i="24"/>
  <c r="F1361" i="24"/>
  <c r="F1357" i="24"/>
  <c r="G1180" i="24"/>
  <c r="G1179" i="24"/>
  <c r="G1175" i="24"/>
  <c r="G1158" i="24"/>
  <c r="G1143" i="24"/>
  <c r="G1178" i="24"/>
  <c r="G1169" i="24"/>
  <c r="G1174" i="24"/>
  <c r="G1170" i="24"/>
  <c r="G1181" i="24"/>
  <c r="G1177" i="24"/>
  <c r="G1171" i="24"/>
  <c r="G1183" i="24"/>
  <c r="G1182" i="24"/>
  <c r="G1176" i="24"/>
  <c r="I1310" i="24"/>
  <c r="I1316" i="24"/>
  <c r="I1307" i="24"/>
  <c r="I1314" i="24"/>
  <c r="I1318" i="24"/>
  <c r="I1309" i="24"/>
  <c r="I1306" i="24"/>
  <c r="I1297" i="24"/>
  <c r="I1282" i="24"/>
  <c r="I1313" i="24"/>
  <c r="I1315" i="24"/>
  <c r="I1305" i="24"/>
  <c r="I1317" i="24"/>
  <c r="I1308" i="24"/>
  <c r="I1304" i="24"/>
  <c r="K1224" i="24"/>
  <c r="K1216" i="24"/>
  <c r="K1228" i="24"/>
  <c r="K1215" i="24"/>
  <c r="K1211" i="24"/>
  <c r="K1217" i="24"/>
  <c r="K1222" i="24"/>
  <c r="K1220" i="24"/>
  <c r="K1218" i="24"/>
  <c r="K1221" i="24"/>
  <c r="K1196" i="24"/>
  <c r="K1223" i="24"/>
  <c r="K1214" i="24"/>
  <c r="K1227" i="24"/>
  <c r="K1219" i="24"/>
  <c r="J511" i="24"/>
  <c r="J509" i="24"/>
  <c r="J548" i="24"/>
  <c r="J514" i="24"/>
  <c r="J534" i="24"/>
  <c r="J522" i="24"/>
  <c r="J516" i="24"/>
  <c r="J513" i="24"/>
  <c r="J523" i="24"/>
  <c r="J520" i="24"/>
  <c r="J521" i="24"/>
  <c r="J515" i="24"/>
  <c r="J512" i="24"/>
  <c r="J517" i="24"/>
  <c r="J510" i="24"/>
  <c r="L176" i="24"/>
  <c r="L169" i="24"/>
  <c r="L172" i="24"/>
  <c r="L164" i="24"/>
  <c r="L192" i="24"/>
  <c r="L165" i="24"/>
  <c r="L162" i="24"/>
  <c r="L174" i="24"/>
  <c r="L171" i="24"/>
  <c r="L168" i="24"/>
  <c r="L166" i="24"/>
  <c r="L173" i="24"/>
  <c r="L170" i="24"/>
  <c r="L167" i="24"/>
  <c r="L175" i="24"/>
  <c r="G253" i="24"/>
  <c r="G250" i="24"/>
  <c r="G246" i="24"/>
  <c r="G257" i="24"/>
  <c r="G251" i="24"/>
  <c r="G247" i="24"/>
  <c r="G252" i="24"/>
  <c r="G248" i="24"/>
  <c r="G244" i="24"/>
  <c r="G240" i="24"/>
  <c r="G245" i="24"/>
  <c r="G273" i="24"/>
  <c r="G239" i="24"/>
  <c r="G241" i="24"/>
  <c r="G249" i="24"/>
  <c r="K371" i="24"/>
  <c r="K339" i="24"/>
  <c r="K331" i="24"/>
  <c r="K337" i="24"/>
  <c r="K333" i="24"/>
  <c r="K356" i="24"/>
  <c r="K343" i="24"/>
  <c r="K330" i="24"/>
  <c r="K342" i="24"/>
  <c r="K338" i="24"/>
  <c r="K336" i="24"/>
  <c r="K334" i="24"/>
  <c r="K332" i="24"/>
  <c r="K329" i="24"/>
  <c r="K335" i="24"/>
  <c r="I187" i="24"/>
  <c r="I158" i="24"/>
  <c r="I150" i="24"/>
  <c r="I161" i="24"/>
  <c r="I153" i="24"/>
  <c r="I155" i="24"/>
  <c r="I152" i="24"/>
  <c r="I149" i="24"/>
  <c r="I171" i="24"/>
  <c r="I151" i="24"/>
  <c r="I154" i="24"/>
  <c r="I163" i="24"/>
  <c r="I160" i="24"/>
  <c r="I162" i="24"/>
  <c r="I159" i="24"/>
  <c r="H53" i="24"/>
  <c r="H56" i="24"/>
  <c r="H48" i="24"/>
  <c r="H47" i="24"/>
  <c r="H57" i="24"/>
  <c r="H54" i="24"/>
  <c r="H51" i="24"/>
  <c r="H35" i="24"/>
  <c r="H44" i="24"/>
  <c r="H58" i="24"/>
  <c r="H55" i="24"/>
  <c r="H52" i="24"/>
  <c r="H45" i="24"/>
  <c r="H20" i="24"/>
  <c r="H46" i="24"/>
  <c r="H35" i="18"/>
  <c r="F433" i="24"/>
  <c r="F425" i="24"/>
  <c r="F430" i="24"/>
  <c r="F426" i="24"/>
  <c r="F424" i="24"/>
  <c r="F436" i="24"/>
  <c r="F432" i="24"/>
  <c r="F428" i="24"/>
  <c r="F422" i="24"/>
  <c r="F431" i="24"/>
  <c r="F423" i="24"/>
  <c r="F450" i="24"/>
  <c r="F429" i="24"/>
  <c r="F419" i="24"/>
  <c r="F427" i="24"/>
  <c r="G792" i="24"/>
  <c r="G784" i="24"/>
  <c r="G791" i="24"/>
  <c r="G787" i="24"/>
  <c r="G813" i="24"/>
  <c r="G797" i="24"/>
  <c r="G790" i="24"/>
  <c r="G785" i="24"/>
  <c r="G780" i="24"/>
  <c r="G793" i="24"/>
  <c r="G786" i="24"/>
  <c r="G781" i="24"/>
  <c r="G779" i="24"/>
  <c r="G789" i="24"/>
  <c r="G788" i="24"/>
  <c r="I612" i="24"/>
  <c r="I603" i="24"/>
  <c r="I599" i="24"/>
  <c r="I613" i="24"/>
  <c r="I610" i="24"/>
  <c r="I604" i="24"/>
  <c r="I601" i="24"/>
  <c r="I637" i="24"/>
  <c r="I621" i="24"/>
  <c r="I608" i="24"/>
  <c r="I605" i="24"/>
  <c r="I600" i="24"/>
  <c r="I602" i="24"/>
  <c r="I609" i="24"/>
  <c r="I611" i="24"/>
  <c r="K658" i="24"/>
  <c r="K650" i="24"/>
  <c r="K654" i="24"/>
  <c r="K653" i="24"/>
  <c r="K647" i="24"/>
  <c r="K651" i="24"/>
  <c r="K670" i="24"/>
  <c r="K652" i="24"/>
  <c r="K646" i="24"/>
  <c r="K644" i="24"/>
  <c r="K648" i="24"/>
  <c r="K657" i="24"/>
  <c r="K649" i="24"/>
  <c r="K686" i="24"/>
  <c r="K645" i="24"/>
  <c r="L593" i="24"/>
  <c r="L585" i="24"/>
  <c r="L596" i="24"/>
  <c r="L583" i="24"/>
  <c r="L568" i="24"/>
  <c r="L590" i="24"/>
  <c r="L587" i="24"/>
  <c r="L584" i="24"/>
  <c r="L591" i="24"/>
  <c r="L595" i="24"/>
  <c r="L592" i="24"/>
  <c r="L589" i="24"/>
  <c r="L586" i="24"/>
  <c r="L594" i="24"/>
  <c r="L588" i="24"/>
  <c r="L741" i="24"/>
  <c r="L738" i="24"/>
  <c r="L734" i="24"/>
  <c r="L736" i="24"/>
  <c r="L746" i="24"/>
  <c r="L744" i="24"/>
  <c r="L739" i="24"/>
  <c r="L778" i="24"/>
  <c r="L740" i="24"/>
  <c r="L742" i="24"/>
  <c r="L735" i="24"/>
  <c r="L762" i="24"/>
  <c r="L745" i="24"/>
  <c r="L737" i="24"/>
  <c r="L743" i="24"/>
  <c r="J819" i="24"/>
  <c r="J803" i="24"/>
  <c r="J787" i="24"/>
  <c r="J779" i="24"/>
  <c r="J784" i="24"/>
  <c r="J780" i="24"/>
  <c r="J792" i="24"/>
  <c r="J786" i="24"/>
  <c r="J783" i="24"/>
  <c r="J782" i="24"/>
  <c r="J791" i="24"/>
  <c r="J781" i="24"/>
  <c r="J790" i="24"/>
  <c r="J793" i="24"/>
  <c r="J785" i="24"/>
  <c r="H703" i="24"/>
  <c r="H725" i="24"/>
  <c r="H691" i="24"/>
  <c r="H701" i="24"/>
  <c r="H698" i="24"/>
  <c r="H692" i="24"/>
  <c r="H689" i="24"/>
  <c r="H696" i="24"/>
  <c r="H702" i="24"/>
  <c r="H699" i="24"/>
  <c r="H693" i="24"/>
  <c r="H690" i="24"/>
  <c r="H700" i="24"/>
  <c r="H697" i="24"/>
  <c r="H709" i="24"/>
  <c r="H85" i="24"/>
  <c r="H77" i="24"/>
  <c r="H88" i="24"/>
  <c r="H64" i="24"/>
  <c r="H74" i="24"/>
  <c r="H86" i="24"/>
  <c r="H83" i="24"/>
  <c r="H87" i="24"/>
  <c r="H84" i="24"/>
  <c r="H78" i="24"/>
  <c r="H81" i="24"/>
  <c r="H82" i="24"/>
  <c r="H76" i="24"/>
  <c r="H94" i="24"/>
  <c r="H75" i="24"/>
  <c r="F924" i="24"/>
  <c r="F930" i="24"/>
  <c r="F926" i="24"/>
  <c r="F923" i="24"/>
  <c r="F920" i="24"/>
  <c r="F917" i="24"/>
  <c r="F914" i="24"/>
  <c r="F928" i="24"/>
  <c r="F921" i="24"/>
  <c r="F946" i="24"/>
  <c r="F927" i="24"/>
  <c r="F922" i="24"/>
  <c r="F919" i="24"/>
  <c r="F925" i="24"/>
  <c r="F918" i="24"/>
  <c r="F701" i="24"/>
  <c r="F693" i="24"/>
  <c r="F703" i="24"/>
  <c r="F700" i="24"/>
  <c r="F697" i="24"/>
  <c r="F694" i="24"/>
  <c r="F695" i="24"/>
  <c r="F705" i="24"/>
  <c r="F702" i="24"/>
  <c r="F699" i="24"/>
  <c r="F696" i="24"/>
  <c r="F721" i="24"/>
  <c r="F692" i="24"/>
  <c r="F689" i="24"/>
  <c r="F698" i="24"/>
  <c r="L1354" i="24"/>
  <c r="L1352" i="24"/>
  <c r="L1348" i="24"/>
  <c r="L1357" i="24"/>
  <c r="L1353" i="24"/>
  <c r="L1349" i="24"/>
  <c r="L1360" i="24"/>
  <c r="L1356" i="24"/>
  <c r="L1333" i="24"/>
  <c r="L1359" i="24"/>
  <c r="L1361" i="24"/>
  <c r="L1358" i="24"/>
  <c r="L1355" i="24"/>
  <c r="L1351" i="24"/>
  <c r="L1350" i="24"/>
  <c r="F996" i="24"/>
  <c r="F994" i="24"/>
  <c r="F1000" i="24"/>
  <c r="F997" i="24"/>
  <c r="F1001" i="24"/>
  <c r="F999" i="24"/>
  <c r="F998" i="24"/>
  <c r="F995" i="24"/>
  <c r="F992" i="24"/>
  <c r="F989" i="24"/>
  <c r="F976" i="24"/>
  <c r="F1003" i="24"/>
  <c r="F993" i="24"/>
  <c r="F1002" i="24"/>
  <c r="F961" i="24"/>
  <c r="F1195" i="24"/>
  <c r="F1187" i="24"/>
  <c r="F1200" i="24"/>
  <c r="F1196" i="24"/>
  <c r="F1193" i="24"/>
  <c r="F1190" i="24"/>
  <c r="F1184" i="24"/>
  <c r="F1216" i="24"/>
  <c r="F1198" i="24"/>
  <c r="F1197" i="24"/>
  <c r="F1191" i="24"/>
  <c r="F1189" i="24"/>
  <c r="F1192" i="24"/>
  <c r="F1188" i="24"/>
  <c r="F1194" i="24"/>
  <c r="G1268" i="24"/>
  <c r="G1272" i="24"/>
  <c r="G1260" i="24"/>
  <c r="G1269" i="24"/>
  <c r="G1265" i="24"/>
  <c r="G1261" i="24"/>
  <c r="G1248" i="24"/>
  <c r="G1266" i="24"/>
  <c r="G1273" i="24"/>
  <c r="G1264" i="24"/>
  <c r="G1259" i="24"/>
  <c r="G1233" i="24"/>
  <c r="G1271" i="24"/>
  <c r="G1270" i="24"/>
  <c r="G1267" i="24"/>
  <c r="H1326" i="24"/>
  <c r="H1333" i="24"/>
  <c r="H1329" i="24"/>
  <c r="H1355" i="24"/>
  <c r="H1321" i="24"/>
  <c r="H1330" i="24"/>
  <c r="H1320" i="24"/>
  <c r="H1339" i="24"/>
  <c r="H1331" i="24"/>
  <c r="H1323" i="24"/>
  <c r="H1332" i="24"/>
  <c r="H1322" i="24"/>
  <c r="H1319" i="24"/>
  <c r="H1328" i="24"/>
  <c r="H1327" i="24"/>
  <c r="I1182" i="24"/>
  <c r="I1174" i="24"/>
  <c r="I1180" i="24"/>
  <c r="I1172" i="24"/>
  <c r="I1162" i="24"/>
  <c r="I1183" i="24"/>
  <c r="I1181" i="24"/>
  <c r="I1179" i="24"/>
  <c r="I1175" i="24"/>
  <c r="I1173" i="24"/>
  <c r="I1169" i="24"/>
  <c r="I1171" i="24"/>
  <c r="I1178" i="24"/>
  <c r="I1170" i="24"/>
  <c r="I1147" i="24"/>
  <c r="I1081" i="24"/>
  <c r="I1092" i="24"/>
  <c r="I1090" i="24"/>
  <c r="I1084" i="24"/>
  <c r="I1082" i="24"/>
  <c r="I1085" i="24"/>
  <c r="I1083" i="24"/>
  <c r="I1080" i="24"/>
  <c r="I1072" i="24"/>
  <c r="I1079" i="24"/>
  <c r="I1091" i="24"/>
  <c r="I1088" i="24"/>
  <c r="I1057" i="24"/>
  <c r="I1093" i="24"/>
  <c r="I1089" i="24"/>
  <c r="J1003" i="24"/>
  <c r="J1000" i="24"/>
  <c r="J992" i="24"/>
  <c r="J984" i="24"/>
  <c r="J1001" i="24"/>
  <c r="J996" i="24"/>
  <c r="J1002" i="24"/>
  <c r="J995" i="24"/>
  <c r="J989" i="24"/>
  <c r="J993" i="24"/>
  <c r="J997" i="24"/>
  <c r="J994" i="24"/>
  <c r="J991" i="24"/>
  <c r="J969" i="24"/>
  <c r="J990" i="24"/>
  <c r="J1191" i="24"/>
  <c r="J1224" i="24"/>
  <c r="J1189" i="24"/>
  <c r="J1185" i="24"/>
  <c r="J1197" i="24"/>
  <c r="J1188" i="24"/>
  <c r="J1208" i="24"/>
  <c r="J1187" i="24"/>
  <c r="J1184" i="24"/>
  <c r="J1192" i="24"/>
  <c r="J1196" i="24"/>
  <c r="J1190" i="24"/>
  <c r="J1186" i="24"/>
  <c r="J1195" i="24"/>
  <c r="J1198" i="24"/>
  <c r="J1006" i="24"/>
  <c r="J1017" i="24"/>
  <c r="J1005" i="24"/>
  <c r="J1028" i="24"/>
  <c r="J1010" i="24"/>
  <c r="J1018" i="24"/>
  <c r="J1011" i="24"/>
  <c r="J1016" i="24"/>
  <c r="J1012" i="24"/>
  <c r="J1007" i="24"/>
  <c r="J1004" i="24"/>
  <c r="J1008" i="24"/>
  <c r="J1044" i="24"/>
  <c r="J1015" i="24"/>
  <c r="J1009" i="24"/>
  <c r="K1131" i="24"/>
  <c r="K1106" i="24"/>
  <c r="K1128" i="24"/>
  <c r="K1124" i="24"/>
  <c r="K1138" i="24"/>
  <c r="K1132" i="24"/>
  <c r="K1129" i="24"/>
  <c r="K1126" i="24"/>
  <c r="K1130" i="24"/>
  <c r="K1127" i="24"/>
  <c r="K1121" i="24"/>
  <c r="K1133" i="24"/>
  <c r="K1125" i="24"/>
  <c r="K1137" i="24"/>
  <c r="K1134" i="24"/>
  <c r="K1101" i="24"/>
  <c r="K1107" i="24"/>
  <c r="K1120" i="24"/>
  <c r="K1108" i="24"/>
  <c r="K1136" i="24"/>
  <c r="K1098" i="24"/>
  <c r="K1094" i="24"/>
  <c r="K1103" i="24"/>
  <c r="K1096" i="24"/>
  <c r="K1097" i="24"/>
  <c r="K1104" i="24"/>
  <c r="K1100" i="24"/>
  <c r="K1102" i="24"/>
  <c r="K1099" i="24"/>
  <c r="K1095" i="24"/>
  <c r="J445" i="24"/>
  <c r="J437" i="24"/>
  <c r="J436" i="24"/>
  <c r="J435" i="24"/>
  <c r="J459" i="24"/>
  <c r="J447" i="24"/>
  <c r="J441" i="24"/>
  <c r="J438" i="24"/>
  <c r="J440" i="24"/>
  <c r="J446" i="24"/>
  <c r="J434" i="24"/>
  <c r="J428" i="24"/>
  <c r="J439" i="24"/>
  <c r="J448" i="24"/>
  <c r="J442" i="24"/>
  <c r="L324" i="24"/>
  <c r="L316" i="24"/>
  <c r="L298" i="24"/>
  <c r="L325" i="24"/>
  <c r="L312" i="24"/>
  <c r="L322" i="24"/>
  <c r="L318" i="24"/>
  <c r="L326" i="24"/>
  <c r="L319" i="24"/>
  <c r="L320" i="24"/>
  <c r="L314" i="24"/>
  <c r="L317" i="24"/>
  <c r="L321" i="24"/>
  <c r="L315" i="24"/>
  <c r="L323" i="24"/>
  <c r="G156" i="24"/>
  <c r="G167" i="24"/>
  <c r="G159" i="24"/>
  <c r="G151" i="24"/>
  <c r="G163" i="24"/>
  <c r="G149" i="24"/>
  <c r="G161" i="24"/>
  <c r="G158" i="24"/>
  <c r="G155" i="24"/>
  <c r="G183" i="24"/>
  <c r="G150" i="24"/>
  <c r="G162" i="24"/>
  <c r="G160" i="24"/>
  <c r="G157" i="24"/>
  <c r="G154" i="24"/>
  <c r="G327" i="24"/>
  <c r="G319" i="24"/>
  <c r="G314" i="24"/>
  <c r="G324" i="24"/>
  <c r="G320" i="24"/>
  <c r="G302" i="24"/>
  <c r="G325" i="24"/>
  <c r="G323" i="24"/>
  <c r="G321" i="24"/>
  <c r="G315" i="24"/>
  <c r="G328" i="24"/>
  <c r="G316" i="24"/>
  <c r="G326" i="24"/>
  <c r="G322" i="24"/>
  <c r="G288" i="24"/>
  <c r="K402" i="24"/>
  <c r="K395" i="24"/>
  <c r="K397" i="24"/>
  <c r="K394" i="24"/>
  <c r="K390" i="24"/>
  <c r="K398" i="24"/>
  <c r="K403" i="24"/>
  <c r="K393" i="24"/>
  <c r="K396" i="24"/>
  <c r="K399" i="24"/>
  <c r="K389" i="24"/>
  <c r="K391" i="24"/>
  <c r="K416" i="24"/>
  <c r="K392" i="24"/>
  <c r="K385" i="24"/>
  <c r="I25" i="24"/>
  <c r="I51" i="24"/>
  <c r="I16" i="24"/>
  <c r="I27" i="24"/>
  <c r="I17" i="24"/>
  <c r="I36" i="24"/>
  <c r="I23" i="24"/>
  <c r="I18" i="24"/>
  <c r="I24" i="24"/>
  <c r="I20" i="24"/>
  <c r="I14" i="18"/>
  <c r="I14" i="24"/>
  <c r="I26" i="24"/>
  <c r="I28" i="24"/>
  <c r="I19" i="24"/>
  <c r="I15" i="24"/>
  <c r="I36" i="18"/>
  <c r="I279" i="24"/>
  <c r="I271" i="24"/>
  <c r="I273" i="24"/>
  <c r="I247" i="24"/>
  <c r="I282" i="24"/>
  <c r="I270" i="24"/>
  <c r="I280" i="24"/>
  <c r="I274" i="24"/>
  <c r="I283" i="24"/>
  <c r="I262" i="24"/>
  <c r="I272" i="24"/>
  <c r="I278" i="24"/>
  <c r="I275" i="24"/>
  <c r="I281" i="24"/>
  <c r="I269" i="24"/>
  <c r="H312" i="24"/>
  <c r="H310" i="24"/>
  <c r="H302" i="24"/>
  <c r="H301" i="24"/>
  <c r="H289" i="24"/>
  <c r="H319" i="24"/>
  <c r="H313" i="24"/>
  <c r="H308" i="24"/>
  <c r="H311" i="24"/>
  <c r="H306" i="24"/>
  <c r="H299" i="24"/>
  <c r="H309" i="24"/>
  <c r="H303" i="24"/>
  <c r="H307" i="24"/>
  <c r="H300" i="24"/>
  <c r="F489" i="24"/>
  <c r="F465" i="24"/>
  <c r="F490" i="24"/>
  <c r="F496" i="24"/>
  <c r="F493" i="24"/>
  <c r="F487" i="24"/>
  <c r="F484" i="24"/>
  <c r="F491" i="24"/>
  <c r="F482" i="24"/>
  <c r="F492" i="24"/>
  <c r="F486" i="24"/>
  <c r="F483" i="24"/>
  <c r="F485" i="24"/>
  <c r="F488" i="24"/>
  <c r="F479" i="24"/>
  <c r="F358" i="24"/>
  <c r="F350" i="24"/>
  <c r="F356" i="24"/>
  <c r="F352" i="24"/>
  <c r="F349" i="24"/>
  <c r="F360" i="24"/>
  <c r="F353" i="24"/>
  <c r="F355" i="24"/>
  <c r="F348" i="24"/>
  <c r="F357" i="24"/>
  <c r="F347" i="24"/>
  <c r="F351" i="24"/>
  <c r="F330" i="24"/>
  <c r="F354" i="24"/>
  <c r="F344" i="24"/>
  <c r="G670" i="24"/>
  <c r="G669" i="24"/>
  <c r="G665" i="24"/>
  <c r="G673" i="24"/>
  <c r="G667" i="24"/>
  <c r="G664" i="24"/>
  <c r="G661" i="24"/>
  <c r="G671" i="24"/>
  <c r="G672" i="24"/>
  <c r="G666" i="24"/>
  <c r="G677" i="24"/>
  <c r="G659" i="24"/>
  <c r="G668" i="24"/>
  <c r="G660" i="24"/>
  <c r="G647" i="24"/>
  <c r="G621" i="24"/>
  <c r="G628" i="24"/>
  <c r="G624" i="24"/>
  <c r="G602" i="24"/>
  <c r="G625" i="24"/>
  <c r="G622" i="24"/>
  <c r="G616" i="24"/>
  <c r="G619" i="24"/>
  <c r="G614" i="24"/>
  <c r="G620" i="24"/>
  <c r="G632" i="24"/>
  <c r="G623" i="24"/>
  <c r="G627" i="24"/>
  <c r="G615" i="24"/>
  <c r="G626" i="24"/>
  <c r="I636" i="24"/>
  <c r="I623" i="24"/>
  <c r="I615" i="24"/>
  <c r="I606" i="24"/>
  <c r="I625" i="24"/>
  <c r="I628" i="24"/>
  <c r="I619" i="24"/>
  <c r="I616" i="24"/>
  <c r="I626" i="24"/>
  <c r="I617" i="24"/>
  <c r="I627" i="24"/>
  <c r="I624" i="24"/>
  <c r="I618" i="24"/>
  <c r="I620" i="24"/>
  <c r="I614" i="24"/>
  <c r="K576" i="24"/>
  <c r="K574" i="24"/>
  <c r="K570" i="24"/>
  <c r="K595" i="24"/>
  <c r="K583" i="24"/>
  <c r="K577" i="24"/>
  <c r="K571" i="24"/>
  <c r="K565" i="24"/>
  <c r="K579" i="24"/>
  <c r="K569" i="24"/>
  <c r="K572" i="24"/>
  <c r="K582" i="24"/>
  <c r="K575" i="24"/>
  <c r="K573" i="24"/>
  <c r="K578" i="24"/>
  <c r="L904" i="24"/>
  <c r="L902" i="24"/>
  <c r="L898" i="24"/>
  <c r="L909" i="24"/>
  <c r="L906" i="24"/>
  <c r="L903" i="24"/>
  <c r="L900" i="24"/>
  <c r="L907" i="24"/>
  <c r="L883" i="24"/>
  <c r="L905" i="24"/>
  <c r="L911" i="24"/>
  <c r="L901" i="24"/>
  <c r="L908" i="24"/>
  <c r="L899" i="24"/>
  <c r="L910" i="24"/>
  <c r="J771" i="24"/>
  <c r="J767" i="24"/>
  <c r="J778" i="24"/>
  <c r="J775" i="24"/>
  <c r="J769" i="24"/>
  <c r="J766" i="24"/>
  <c r="J772" i="24"/>
  <c r="J765" i="24"/>
  <c r="J777" i="24"/>
  <c r="J770" i="24"/>
  <c r="J764" i="24"/>
  <c r="J759" i="24"/>
  <c r="J776" i="24"/>
  <c r="J744" i="24"/>
  <c r="J768" i="24"/>
  <c r="J928" i="24"/>
  <c r="J920" i="24"/>
  <c r="J919" i="24"/>
  <c r="J915" i="24"/>
  <c r="J927" i="24"/>
  <c r="J918" i="24"/>
  <c r="J926" i="24"/>
  <c r="J914" i="24"/>
  <c r="J922" i="24"/>
  <c r="J917" i="24"/>
  <c r="J925" i="24"/>
  <c r="J954" i="24"/>
  <c r="J921" i="24"/>
  <c r="J938" i="24"/>
  <c r="J916" i="24"/>
  <c r="H849" i="24"/>
  <c r="H841" i="24"/>
  <c r="H847" i="24"/>
  <c r="H843" i="24"/>
  <c r="H852" i="24"/>
  <c r="H846" i="24"/>
  <c r="H840" i="24"/>
  <c r="H859" i="24"/>
  <c r="H829" i="24"/>
  <c r="H853" i="24"/>
  <c r="H850" i="24"/>
  <c r="H848" i="24"/>
  <c r="H842" i="24"/>
  <c r="H851" i="24"/>
  <c r="H839" i="24"/>
  <c r="F685" i="24"/>
  <c r="F677" i="24"/>
  <c r="F661" i="24"/>
  <c r="F686" i="24"/>
  <c r="F688" i="24"/>
  <c r="F682" i="24"/>
  <c r="F679" i="24"/>
  <c r="F687" i="24"/>
  <c r="F678" i="24"/>
  <c r="F684" i="24"/>
  <c r="F681" i="24"/>
  <c r="F646" i="24"/>
  <c r="F683" i="24"/>
  <c r="F674" i="24"/>
  <c r="F680" i="24"/>
  <c r="F855" i="24"/>
  <c r="F847" i="24"/>
  <c r="F839" i="24"/>
  <c r="F846" i="24"/>
  <c r="F842" i="24"/>
  <c r="F825" i="24"/>
  <c r="F851" i="24"/>
  <c r="F848" i="24"/>
  <c r="F845" i="24"/>
  <c r="F852" i="24"/>
  <c r="F849" i="24"/>
  <c r="F843" i="24"/>
  <c r="F853" i="24"/>
  <c r="F844" i="24"/>
  <c r="F850" i="24"/>
  <c r="L1028" i="24"/>
  <c r="L1021" i="24"/>
  <c r="L1047" i="24"/>
  <c r="L1025" i="24"/>
  <c r="L1029" i="24"/>
  <c r="L1030" i="24"/>
  <c r="L1027" i="24"/>
  <c r="L1023" i="24"/>
  <c r="L1022" i="24"/>
  <c r="L1019" i="24"/>
  <c r="L1024" i="24"/>
  <c r="L1026" i="24"/>
  <c r="L1020" i="24"/>
  <c r="L1031" i="24"/>
  <c r="L1017" i="24"/>
  <c r="L1273" i="24"/>
  <c r="L1257" i="24"/>
  <c r="L1241" i="24"/>
  <c r="L1233" i="24"/>
  <c r="L1229" i="24"/>
  <c r="L1238" i="24"/>
  <c r="L1230" i="24"/>
  <c r="L1237" i="24"/>
  <c r="L1234" i="24"/>
  <c r="L1239" i="24"/>
  <c r="L1236" i="24"/>
  <c r="L1231" i="24"/>
  <c r="L1235" i="24"/>
  <c r="L1240" i="24"/>
  <c r="L1232" i="24"/>
  <c r="F1163" i="24"/>
  <c r="F1170" i="24"/>
  <c r="F1166" i="24"/>
  <c r="F1159" i="24"/>
  <c r="F1157" i="24"/>
  <c r="F1154" i="24"/>
  <c r="F1168" i="24"/>
  <c r="F1164" i="24"/>
  <c r="F1162" i="24"/>
  <c r="F1160" i="24"/>
  <c r="F1165" i="24"/>
  <c r="F1158" i="24"/>
  <c r="F1140" i="24"/>
  <c r="F1161" i="24"/>
  <c r="F1167" i="24"/>
  <c r="F1332" i="24"/>
  <c r="F1324" i="24"/>
  <c r="F1328" i="24"/>
  <c r="F1333" i="24"/>
  <c r="F1329" i="24"/>
  <c r="F1325" i="24"/>
  <c r="F1323" i="24"/>
  <c r="F1319" i="24"/>
  <c r="F1326" i="24"/>
  <c r="F1327" i="24"/>
  <c r="F1331" i="24"/>
  <c r="F1335" i="24"/>
  <c r="F1322" i="24"/>
  <c r="F1330" i="24"/>
  <c r="F1351" i="24"/>
  <c r="F1072" i="24"/>
  <c r="F1069" i="24"/>
  <c r="F1073" i="24"/>
  <c r="F1067" i="24"/>
  <c r="F1077" i="24"/>
  <c r="F1070" i="24"/>
  <c r="F1075" i="24"/>
  <c r="F1050" i="24"/>
  <c r="F1078" i="24"/>
  <c r="F1074" i="24"/>
  <c r="F1071" i="24"/>
  <c r="F1076" i="24"/>
  <c r="F1068" i="24"/>
  <c r="F1080" i="24"/>
  <c r="F1064" i="24"/>
  <c r="G1196" i="24"/>
  <c r="G1192" i="24"/>
  <c r="G1191" i="24"/>
  <c r="G1186" i="24"/>
  <c r="G1197" i="24"/>
  <c r="G1189" i="24"/>
  <c r="G1218" i="24"/>
  <c r="G1195" i="24"/>
  <c r="G1193" i="24"/>
  <c r="G1185" i="24"/>
  <c r="G1202" i="24"/>
  <c r="G1198" i="24"/>
  <c r="G1194" i="24"/>
  <c r="G1184" i="24"/>
  <c r="G1190" i="24"/>
  <c r="G116" i="24"/>
  <c r="G111" i="24"/>
  <c r="G106" i="24"/>
  <c r="G117" i="24"/>
  <c r="G114" i="24"/>
  <c r="G118" i="24"/>
  <c r="G115" i="24"/>
  <c r="G113" i="24"/>
  <c r="G122" i="24"/>
  <c r="G110" i="24"/>
  <c r="G112" i="24"/>
  <c r="G104" i="24"/>
  <c r="G109" i="24"/>
  <c r="G138" i="24"/>
  <c r="G105" i="24"/>
  <c r="H1092" i="24"/>
  <c r="H1080" i="24"/>
  <c r="H1079" i="24"/>
  <c r="H1093" i="24"/>
  <c r="H1090" i="24"/>
  <c r="H1086" i="24"/>
  <c r="H1081" i="24"/>
  <c r="H1070" i="24"/>
  <c r="H1091" i="24"/>
  <c r="H1088" i="24"/>
  <c r="H1082" i="24"/>
  <c r="H1055" i="24"/>
  <c r="H1087" i="24"/>
  <c r="H1089" i="24"/>
  <c r="H1083" i="24"/>
  <c r="H133" i="24"/>
  <c r="H128" i="24"/>
  <c r="H120" i="24"/>
  <c r="H129" i="24"/>
  <c r="H126" i="24"/>
  <c r="H123" i="24"/>
  <c r="H132" i="24"/>
  <c r="H130" i="24"/>
  <c r="H127" i="24"/>
  <c r="H122" i="24"/>
  <c r="H119" i="24"/>
  <c r="H139" i="24"/>
  <c r="H109" i="24"/>
  <c r="H131" i="24"/>
  <c r="H121" i="24"/>
  <c r="H982" i="24"/>
  <c r="H974" i="24"/>
  <c r="H978" i="24"/>
  <c r="H983" i="24"/>
  <c r="H986" i="24"/>
  <c r="H977" i="24"/>
  <c r="H981" i="24"/>
  <c r="H987" i="24"/>
  <c r="H984" i="24"/>
  <c r="H994" i="24"/>
  <c r="H988" i="24"/>
  <c r="H976" i="24"/>
  <c r="H985" i="24"/>
  <c r="H975" i="24"/>
  <c r="H964" i="24"/>
  <c r="I1063" i="24"/>
  <c r="I1071" i="24"/>
  <c r="I1060" i="24"/>
  <c r="I1053" i="24"/>
  <c r="I1054" i="24"/>
  <c r="I1051" i="24"/>
  <c r="I1062" i="24"/>
  <c r="I1059" i="24"/>
  <c r="I1087" i="24"/>
  <c r="I1055" i="24"/>
  <c r="I1050" i="24"/>
  <c r="I1052" i="24"/>
  <c r="I1049" i="24"/>
  <c r="I1061" i="24"/>
  <c r="I1058" i="24"/>
  <c r="I1121" i="24"/>
  <c r="I1113" i="24"/>
  <c r="I1123" i="24"/>
  <c r="I1110" i="24"/>
  <c r="I1131" i="24"/>
  <c r="I1122" i="24"/>
  <c r="I1119" i="24"/>
  <c r="I1115" i="24"/>
  <c r="I1101" i="24"/>
  <c r="I1120" i="24"/>
  <c r="I1114" i="24"/>
  <c r="I1111" i="24"/>
  <c r="I1109" i="24"/>
  <c r="I1118" i="24"/>
  <c r="I1112" i="24"/>
  <c r="I1270" i="24"/>
  <c r="I1273" i="24"/>
  <c r="I1262" i="24"/>
  <c r="I1263" i="24"/>
  <c r="I1237" i="24"/>
  <c r="I1272" i="24"/>
  <c r="I1269" i="24"/>
  <c r="I1261" i="24"/>
  <c r="I1271" i="24"/>
  <c r="I1260" i="24"/>
  <c r="I1259" i="24"/>
  <c r="I1265" i="24"/>
  <c r="I1264" i="24"/>
  <c r="I1268" i="24"/>
  <c r="I1252" i="24"/>
  <c r="J1303" i="24"/>
  <c r="J1295" i="24"/>
  <c r="J1313" i="24"/>
  <c r="J1300" i="24"/>
  <c r="J1297" i="24"/>
  <c r="J1291" i="24"/>
  <c r="J1294" i="24"/>
  <c r="J1283" i="24"/>
  <c r="J1290" i="24"/>
  <c r="J1296" i="24"/>
  <c r="J1293" i="24"/>
  <c r="J1289" i="24"/>
  <c r="J1302" i="24"/>
  <c r="J1292" i="24"/>
  <c r="J1301" i="24"/>
  <c r="J1077" i="24"/>
  <c r="J1064" i="24"/>
  <c r="J1075" i="24"/>
  <c r="J1069" i="24"/>
  <c r="J1072" i="24"/>
  <c r="J1068" i="24"/>
  <c r="J1065" i="24"/>
  <c r="J1078" i="24"/>
  <c r="J1070" i="24"/>
  <c r="J1076" i="24"/>
  <c r="J1066" i="24"/>
  <c r="J1058" i="24"/>
  <c r="J1088" i="24"/>
  <c r="J1067" i="24"/>
  <c r="J1071" i="24"/>
  <c r="J1336" i="24"/>
  <c r="J1328" i="24"/>
  <c r="J1347" i="24"/>
  <c r="J1334" i="24"/>
  <c r="J1339" i="24"/>
  <c r="J1348" i="24"/>
  <c r="J1335" i="24"/>
  <c r="J1342" i="24"/>
  <c r="J1338" i="24"/>
  <c r="J1341" i="24"/>
  <c r="J1337" i="24"/>
  <c r="J1358" i="24"/>
  <c r="J1346" i="24"/>
  <c r="J1345" i="24"/>
  <c r="J1340" i="24"/>
  <c r="J1215" i="24"/>
  <c r="J1228" i="24"/>
  <c r="J1225" i="24"/>
  <c r="J1219" i="24"/>
  <c r="J1226" i="24"/>
  <c r="J1227" i="24"/>
  <c r="J1214" i="24"/>
  <c r="J1217" i="24"/>
  <c r="J1222" i="24"/>
  <c r="J1218" i="24"/>
  <c r="J1216" i="24"/>
  <c r="J1194" i="24"/>
  <c r="J1220" i="24"/>
  <c r="J1221" i="24"/>
  <c r="J1209" i="24"/>
  <c r="K1337" i="24"/>
  <c r="K1360" i="24"/>
  <c r="K1343" i="24"/>
  <c r="K1339" i="24"/>
  <c r="K1348" i="24"/>
  <c r="K1335" i="24"/>
  <c r="K1344" i="24"/>
  <c r="K1340" i="24"/>
  <c r="K1347" i="24"/>
  <c r="K1334" i="24"/>
  <c r="K1330" i="24"/>
  <c r="K1336" i="24"/>
  <c r="K1341" i="24"/>
  <c r="K1342" i="24"/>
  <c r="K1338" i="24"/>
  <c r="K1046" i="24"/>
  <c r="K1011" i="24"/>
  <c r="K1004" i="24"/>
  <c r="K1014" i="24"/>
  <c r="K1010" i="24"/>
  <c r="K1018" i="24"/>
  <c r="K1006" i="24"/>
  <c r="K1008" i="24"/>
  <c r="K1030" i="24"/>
  <c r="K1012" i="24"/>
  <c r="K1007" i="24"/>
  <c r="K1005" i="24"/>
  <c r="K1009" i="24"/>
  <c r="K1013" i="24"/>
  <c r="K1017" i="24"/>
  <c r="K1288" i="24"/>
  <c r="K1280" i="24"/>
  <c r="K1278" i="24"/>
  <c r="K1274" i="24"/>
  <c r="K1316" i="24"/>
  <c r="K1282" i="24"/>
  <c r="K1279" i="24"/>
  <c r="K1276" i="24"/>
  <c r="K1283" i="24"/>
  <c r="K1300" i="24"/>
  <c r="K1281" i="24"/>
  <c r="K1284" i="24"/>
  <c r="K1277" i="24"/>
  <c r="K1275" i="24"/>
  <c r="K1287" i="24"/>
  <c r="J370" i="24"/>
  <c r="J362" i="24"/>
  <c r="J371" i="24"/>
  <c r="J364" i="24"/>
  <c r="J367" i="24"/>
  <c r="J360" i="24"/>
  <c r="J366" i="24"/>
  <c r="J359" i="24"/>
  <c r="J361" i="24"/>
  <c r="J363" i="24"/>
  <c r="J365" i="24"/>
  <c r="J373" i="24"/>
  <c r="J372" i="24"/>
  <c r="J353" i="24"/>
  <c r="J339" i="24"/>
  <c r="L206" i="24"/>
  <c r="L198" i="24"/>
  <c r="L205" i="24"/>
  <c r="L201" i="24"/>
  <c r="L197" i="24"/>
  <c r="L202" i="24"/>
  <c r="L203" i="24"/>
  <c r="L199" i="24"/>
  <c r="L194" i="24"/>
  <c r="L196" i="24"/>
  <c r="L200" i="24"/>
  <c r="L195" i="24"/>
  <c r="L238" i="24"/>
  <c r="L222" i="24"/>
  <c r="L204" i="24"/>
  <c r="L231" i="24"/>
  <c r="L223" i="24"/>
  <c r="L227" i="24"/>
  <c r="L236" i="24"/>
  <c r="L232" i="24"/>
  <c r="L228" i="24"/>
  <c r="L224" i="24"/>
  <c r="L229" i="24"/>
  <c r="L225" i="24"/>
  <c r="L234" i="24"/>
  <c r="L208" i="24"/>
  <c r="L226" i="24"/>
  <c r="L233" i="24"/>
  <c r="L230" i="24"/>
  <c r="L235" i="24"/>
  <c r="L471" i="24"/>
  <c r="L467" i="24"/>
  <c r="L507" i="24"/>
  <c r="L493" i="24"/>
  <c r="L475" i="24"/>
  <c r="L469" i="24"/>
  <c r="L465" i="24"/>
  <c r="L464" i="24"/>
  <c r="L468" i="24"/>
  <c r="L474" i="24"/>
  <c r="L476" i="24"/>
  <c r="L470" i="24"/>
  <c r="L473" i="24"/>
  <c r="L472" i="24"/>
  <c r="L466" i="24"/>
  <c r="G498" i="24"/>
  <c r="G490" i="24"/>
  <c r="G486" i="24"/>
  <c r="G481" i="24"/>
  <c r="G488" i="24"/>
  <c r="G485" i="24"/>
  <c r="G479" i="24"/>
  <c r="G467" i="24"/>
  <c r="G489" i="24"/>
  <c r="G480" i="24"/>
  <c r="G492" i="24"/>
  <c r="G491" i="24"/>
  <c r="G484" i="24"/>
  <c r="G487" i="24"/>
  <c r="G493" i="24"/>
  <c r="G426" i="24"/>
  <c r="G452" i="24"/>
  <c r="G430" i="24"/>
  <c r="G424" i="24"/>
  <c r="G421" i="24"/>
  <c r="G432" i="24"/>
  <c r="G429" i="24"/>
  <c r="G420" i="24"/>
  <c r="G438" i="24"/>
  <c r="G431" i="24"/>
  <c r="G428" i="24"/>
  <c r="G425" i="24"/>
  <c r="G433" i="24"/>
  <c r="G427" i="24"/>
  <c r="G419" i="24"/>
  <c r="G52" i="24"/>
  <c r="G55" i="24"/>
  <c r="G57" i="24"/>
  <c r="G54" i="24"/>
  <c r="G51" i="24"/>
  <c r="G49" i="24"/>
  <c r="G18" i="24"/>
  <c r="G45" i="24"/>
  <c r="G56" i="24"/>
  <c r="G53" i="24"/>
  <c r="G50" i="24"/>
  <c r="G58" i="24"/>
  <c r="G44" i="24"/>
  <c r="G33" i="24"/>
  <c r="G46" i="24"/>
  <c r="G201" i="24"/>
  <c r="G212" i="24"/>
  <c r="G207" i="24"/>
  <c r="G203" i="24"/>
  <c r="G199" i="24"/>
  <c r="G195" i="24"/>
  <c r="G208" i="24"/>
  <c r="G204" i="24"/>
  <c r="G205" i="24"/>
  <c r="G194" i="24"/>
  <c r="G196" i="24"/>
  <c r="G206" i="24"/>
  <c r="G200" i="24"/>
  <c r="G228" i="24"/>
  <c r="G202" i="24"/>
  <c r="J296" i="24"/>
  <c r="J288" i="24"/>
  <c r="J324" i="24"/>
  <c r="J286" i="24"/>
  <c r="J289" i="24"/>
  <c r="J287" i="24"/>
  <c r="J309" i="24"/>
  <c r="J297" i="24"/>
  <c r="J292" i="24"/>
  <c r="J295" i="24"/>
  <c r="J290" i="24"/>
  <c r="J285" i="24"/>
  <c r="J284" i="24"/>
  <c r="J298" i="24"/>
  <c r="J291" i="24"/>
  <c r="K56" i="24"/>
  <c r="K43" i="24"/>
  <c r="K35" i="24"/>
  <c r="K36" i="24"/>
  <c r="K32" i="24"/>
  <c r="K37" i="24"/>
  <c r="K42" i="24"/>
  <c r="K38" i="24"/>
  <c r="K25" i="24"/>
  <c r="K39" i="24"/>
  <c r="K31" i="24"/>
  <c r="K33" i="24"/>
  <c r="K30" i="24"/>
  <c r="K29" i="24"/>
  <c r="K34" i="24"/>
  <c r="K273" i="24"/>
  <c r="K278" i="24"/>
  <c r="K274" i="24"/>
  <c r="K282" i="24"/>
  <c r="K279" i="24"/>
  <c r="K276" i="24"/>
  <c r="K270" i="24"/>
  <c r="K283" i="24"/>
  <c r="K277" i="24"/>
  <c r="K271" i="24"/>
  <c r="K275" i="24"/>
  <c r="K266" i="24"/>
  <c r="K251" i="24"/>
  <c r="K272" i="24"/>
  <c r="K269" i="24"/>
  <c r="K323" i="24"/>
  <c r="K315" i="24"/>
  <c r="K320" i="24"/>
  <c r="K316" i="24"/>
  <c r="K328" i="24"/>
  <c r="K321" i="24"/>
  <c r="K314" i="24"/>
  <c r="K296" i="24"/>
  <c r="K324" i="24"/>
  <c r="K322" i="24"/>
  <c r="K318" i="24"/>
  <c r="K310" i="24"/>
  <c r="K317" i="24"/>
  <c r="K327" i="24"/>
  <c r="K319" i="24"/>
  <c r="K347" i="24"/>
  <c r="K354" i="24"/>
  <c r="K350" i="24"/>
  <c r="K353" i="24"/>
  <c r="K346" i="24"/>
  <c r="K340" i="24"/>
  <c r="K345" i="24"/>
  <c r="K370" i="24"/>
  <c r="K349" i="24"/>
  <c r="K351" i="24"/>
  <c r="K358" i="24"/>
  <c r="K344" i="24"/>
  <c r="K348" i="24"/>
  <c r="K357" i="24"/>
  <c r="K352" i="24"/>
  <c r="I369" i="24"/>
  <c r="I361" i="24"/>
  <c r="I337" i="24"/>
  <c r="I362" i="24"/>
  <c r="I372" i="24"/>
  <c r="I359" i="24"/>
  <c r="I370" i="24"/>
  <c r="I363" i="24"/>
  <c r="I373" i="24"/>
  <c r="I368" i="24"/>
  <c r="I365" i="24"/>
  <c r="I351" i="24"/>
  <c r="I360" i="24"/>
  <c r="I364" i="24"/>
  <c r="I371" i="24"/>
  <c r="I321" i="24"/>
  <c r="I313" i="24"/>
  <c r="I303" i="24"/>
  <c r="I312" i="24"/>
  <c r="I311" i="24"/>
  <c r="I301" i="24"/>
  <c r="I299" i="24"/>
  <c r="I304" i="24"/>
  <c r="I302" i="24"/>
  <c r="I300" i="24"/>
  <c r="I310" i="24"/>
  <c r="I309" i="24"/>
  <c r="I305" i="24"/>
  <c r="I291" i="24"/>
  <c r="I308" i="24"/>
  <c r="I174" i="24"/>
  <c r="I166" i="24"/>
  <c r="I176" i="24"/>
  <c r="I169" i="24"/>
  <c r="I170" i="24"/>
  <c r="I167" i="24"/>
  <c r="I164" i="24"/>
  <c r="I178" i="24"/>
  <c r="I173" i="24"/>
  <c r="I168" i="24"/>
  <c r="I165" i="24"/>
  <c r="I186" i="24"/>
  <c r="I177" i="24"/>
  <c r="I175" i="24"/>
  <c r="I156" i="24"/>
  <c r="I236" i="24"/>
  <c r="I228" i="24"/>
  <c r="I234" i="24"/>
  <c r="I230" i="24"/>
  <c r="I217" i="24"/>
  <c r="I226" i="24"/>
  <c r="I235" i="24"/>
  <c r="I227" i="24"/>
  <c r="I237" i="24"/>
  <c r="I224" i="24"/>
  <c r="I229" i="24"/>
  <c r="I202" i="24"/>
  <c r="I238" i="24"/>
  <c r="I225" i="24"/>
  <c r="I233" i="24"/>
  <c r="H186" i="24"/>
  <c r="H191" i="24"/>
  <c r="H187" i="24"/>
  <c r="H180" i="24"/>
  <c r="H182" i="24"/>
  <c r="H155" i="24"/>
  <c r="H190" i="24"/>
  <c r="H192" i="24"/>
  <c r="H170" i="24"/>
  <c r="H188" i="24"/>
  <c r="H181" i="24"/>
  <c r="H179" i="24"/>
  <c r="H189" i="24"/>
  <c r="H183" i="24"/>
  <c r="H193" i="24"/>
  <c r="H409" i="24"/>
  <c r="H384" i="24"/>
  <c r="H376" i="24"/>
  <c r="H387" i="24"/>
  <c r="H374" i="24"/>
  <c r="H395" i="24"/>
  <c r="H383" i="24"/>
  <c r="H377" i="24"/>
  <c r="H378" i="24"/>
  <c r="H382" i="24"/>
  <c r="H375" i="24"/>
  <c r="H386" i="24"/>
  <c r="H388" i="24"/>
  <c r="H381" i="24"/>
  <c r="H385" i="24"/>
  <c r="H410" i="24"/>
  <c r="H402" i="24"/>
  <c r="H400" i="24"/>
  <c r="H392" i="24"/>
  <c r="H391" i="24"/>
  <c r="H397" i="24"/>
  <c r="H393" i="24"/>
  <c r="H390" i="24"/>
  <c r="H389" i="24"/>
  <c r="H399" i="24"/>
  <c r="H396" i="24"/>
  <c r="H398" i="24"/>
  <c r="H379" i="24"/>
  <c r="H403" i="24"/>
  <c r="H401" i="24"/>
  <c r="H202" i="24"/>
  <c r="H194" i="24"/>
  <c r="H195" i="24"/>
  <c r="H230" i="24"/>
  <c r="H208" i="24"/>
  <c r="H204" i="24"/>
  <c r="H201" i="24"/>
  <c r="H197" i="24"/>
  <c r="H214" i="24"/>
  <c r="H206" i="24"/>
  <c r="H203" i="24"/>
  <c r="H196" i="24"/>
  <c r="H198" i="24"/>
  <c r="H205" i="24"/>
  <c r="H207" i="24"/>
  <c r="F417" i="24"/>
  <c r="F408" i="24"/>
  <c r="F413" i="24"/>
  <c r="F404" i="24"/>
  <c r="F390" i="24"/>
  <c r="F415" i="24"/>
  <c r="F412" i="24"/>
  <c r="F409" i="24"/>
  <c r="F416" i="24"/>
  <c r="F410" i="24"/>
  <c r="F418" i="24"/>
  <c r="F414" i="24"/>
  <c r="F411" i="24"/>
  <c r="F407" i="24"/>
  <c r="F376" i="24"/>
  <c r="F276" i="24"/>
  <c r="F280" i="24"/>
  <c r="F241" i="24"/>
  <c r="F281" i="24"/>
  <c r="F278" i="24"/>
  <c r="F272" i="24"/>
  <c r="F269" i="24"/>
  <c r="F275" i="24"/>
  <c r="F282" i="24"/>
  <c r="F279" i="24"/>
  <c r="F273" i="24"/>
  <c r="F283" i="24"/>
  <c r="F277" i="24"/>
  <c r="F274" i="24"/>
  <c r="F256" i="24"/>
  <c r="F233" i="24"/>
  <c r="F237" i="24"/>
  <c r="F224" i="24"/>
  <c r="F229" i="24"/>
  <c r="F238" i="24"/>
  <c r="F234" i="24"/>
  <c r="F235" i="24"/>
  <c r="F196" i="24"/>
  <c r="F230" i="24"/>
  <c r="F227" i="24"/>
  <c r="F211" i="24"/>
  <c r="F232" i="24"/>
  <c r="F231" i="24"/>
  <c r="F228" i="24"/>
  <c r="F236" i="24"/>
  <c r="F326" i="24"/>
  <c r="F318" i="24"/>
  <c r="F300" i="24"/>
  <c r="F322" i="24"/>
  <c r="F328" i="24"/>
  <c r="F286" i="24"/>
  <c r="F327" i="24"/>
  <c r="F325" i="24"/>
  <c r="F323" i="24"/>
  <c r="F321" i="24"/>
  <c r="F319" i="24"/>
  <c r="F317" i="24"/>
  <c r="F314" i="24"/>
  <c r="F324" i="24"/>
  <c r="F320" i="24"/>
  <c r="G702" i="24"/>
  <c r="G694" i="24"/>
  <c r="G699" i="24"/>
  <c r="G695" i="24"/>
  <c r="G707" i="24"/>
  <c r="G701" i="24"/>
  <c r="G698" i="24"/>
  <c r="G689" i="24"/>
  <c r="G690" i="24"/>
  <c r="G723" i="24"/>
  <c r="G696" i="24"/>
  <c r="G700" i="24"/>
  <c r="G691" i="24"/>
  <c r="G703" i="24"/>
  <c r="G697" i="24"/>
  <c r="G957" i="24"/>
  <c r="G949" i="24"/>
  <c r="G933" i="24"/>
  <c r="G956" i="24"/>
  <c r="G952" i="24"/>
  <c r="G918" i="24"/>
  <c r="G945" i="24"/>
  <c r="G950" i="24"/>
  <c r="G955" i="24"/>
  <c r="G944" i="24"/>
  <c r="G953" i="24"/>
  <c r="G946" i="24"/>
  <c r="G951" i="24"/>
  <c r="G954" i="24"/>
  <c r="G958" i="24"/>
  <c r="G580" i="24"/>
  <c r="G581" i="24"/>
  <c r="G582" i="24"/>
  <c r="G579" i="24"/>
  <c r="G576" i="24"/>
  <c r="G570" i="24"/>
  <c r="G578" i="24"/>
  <c r="G574" i="24"/>
  <c r="G571" i="24"/>
  <c r="G587" i="24"/>
  <c r="G583" i="24"/>
  <c r="G575" i="24"/>
  <c r="G577" i="24"/>
  <c r="G569" i="24"/>
  <c r="G557" i="24"/>
  <c r="G907" i="24"/>
  <c r="G899" i="24"/>
  <c r="G904" i="24"/>
  <c r="G900" i="24"/>
  <c r="G911" i="24"/>
  <c r="G901" i="24"/>
  <c r="G906" i="24"/>
  <c r="G909" i="24"/>
  <c r="G905" i="24"/>
  <c r="G888" i="24"/>
  <c r="G912" i="24"/>
  <c r="G873" i="24"/>
  <c r="G908" i="24"/>
  <c r="G910" i="24"/>
  <c r="G913" i="24"/>
  <c r="I762" i="24"/>
  <c r="I754" i="24"/>
  <c r="I771" i="24"/>
  <c r="I758" i="24"/>
  <c r="I741" i="24"/>
  <c r="I763" i="24"/>
  <c r="I755" i="24"/>
  <c r="I750" i="24"/>
  <c r="I760" i="24"/>
  <c r="I761" i="24"/>
  <c r="I749" i="24"/>
  <c r="I753" i="24"/>
  <c r="I759" i="24"/>
  <c r="I752" i="24"/>
  <c r="I751" i="24"/>
  <c r="I102" i="24"/>
  <c r="I94" i="24"/>
  <c r="I89" i="24"/>
  <c r="I98" i="24"/>
  <c r="I95" i="24"/>
  <c r="I92" i="24"/>
  <c r="I101" i="24"/>
  <c r="I99" i="24"/>
  <c r="I93" i="24"/>
  <c r="I67" i="24"/>
  <c r="I82" i="24"/>
  <c r="I91" i="24"/>
  <c r="I103" i="24"/>
  <c r="I100" i="24"/>
  <c r="I90" i="24"/>
  <c r="I893" i="24"/>
  <c r="I885" i="24"/>
  <c r="I888" i="24"/>
  <c r="I896" i="24"/>
  <c r="I890" i="24"/>
  <c r="I887" i="24"/>
  <c r="I884" i="24"/>
  <c r="I897" i="24"/>
  <c r="I898" i="24"/>
  <c r="I886" i="24"/>
  <c r="I895" i="24"/>
  <c r="I876" i="24"/>
  <c r="I894" i="24"/>
  <c r="I906" i="24"/>
  <c r="I889" i="24"/>
  <c r="I792" i="24"/>
  <c r="I788" i="24"/>
  <c r="I791" i="24"/>
  <c r="I785" i="24"/>
  <c r="I782" i="24"/>
  <c r="I779" i="24"/>
  <c r="I801" i="24"/>
  <c r="I789" i="24"/>
  <c r="I780" i="24"/>
  <c r="I817" i="24"/>
  <c r="I793" i="24"/>
  <c r="I790" i="24"/>
  <c r="I784" i="24"/>
  <c r="I781" i="24"/>
  <c r="I783" i="24"/>
  <c r="K852" i="24"/>
  <c r="K844" i="24"/>
  <c r="K853" i="24"/>
  <c r="K840" i="24"/>
  <c r="K843" i="24"/>
  <c r="K847" i="24"/>
  <c r="K841" i="24"/>
  <c r="K848" i="24"/>
  <c r="K842" i="24"/>
  <c r="K839" i="24"/>
  <c r="K845" i="24"/>
  <c r="K835" i="24"/>
  <c r="K865" i="24"/>
  <c r="K849" i="24"/>
  <c r="K846" i="24"/>
  <c r="K642" i="24"/>
  <c r="K634" i="24"/>
  <c r="K637" i="24"/>
  <c r="K643" i="24"/>
  <c r="K630" i="24"/>
  <c r="K626" i="24"/>
  <c r="K639" i="24"/>
  <c r="K632" i="24"/>
  <c r="K629" i="24"/>
  <c r="K611" i="24"/>
  <c r="K635" i="24"/>
  <c r="K638" i="24"/>
  <c r="K633" i="24"/>
  <c r="K631" i="24"/>
  <c r="K636" i="24"/>
  <c r="K921" i="24"/>
  <c r="K928" i="24"/>
  <c r="K924" i="24"/>
  <c r="K919" i="24"/>
  <c r="K922" i="24"/>
  <c r="K917" i="24"/>
  <c r="K956" i="24"/>
  <c r="K940" i="24"/>
  <c r="K923" i="24"/>
  <c r="K918" i="24"/>
  <c r="K916" i="24"/>
  <c r="K915" i="24"/>
  <c r="K914" i="24"/>
  <c r="K927" i="24"/>
  <c r="K920" i="24"/>
  <c r="K895" i="24"/>
  <c r="K879" i="24"/>
  <c r="K871" i="24"/>
  <c r="K911" i="24"/>
  <c r="K876" i="24"/>
  <c r="K872" i="24"/>
  <c r="K875" i="24"/>
  <c r="K873" i="24"/>
  <c r="K883" i="24"/>
  <c r="K878" i="24"/>
  <c r="K874" i="24"/>
  <c r="K877" i="24"/>
  <c r="K869" i="24"/>
  <c r="K870" i="24"/>
  <c r="K882" i="24"/>
  <c r="L65" i="24"/>
  <c r="L68" i="24"/>
  <c r="L60" i="24"/>
  <c r="L87" i="24"/>
  <c r="L61" i="24"/>
  <c r="L70" i="24"/>
  <c r="L67" i="24"/>
  <c r="L64" i="24"/>
  <c r="L62" i="24"/>
  <c r="L59" i="24"/>
  <c r="L103" i="24"/>
  <c r="L69" i="24"/>
  <c r="L66" i="24"/>
  <c r="L63" i="24"/>
  <c r="L71" i="24"/>
  <c r="L789" i="24"/>
  <c r="L781" i="24"/>
  <c r="L785" i="24"/>
  <c r="L786" i="24"/>
  <c r="L783" i="24"/>
  <c r="L823" i="24"/>
  <c r="L790" i="24"/>
  <c r="L791" i="24"/>
  <c r="L782" i="24"/>
  <c r="L784" i="24"/>
  <c r="L779" i="24"/>
  <c r="L788" i="24"/>
  <c r="L807" i="24"/>
  <c r="L787" i="24"/>
  <c r="L780" i="24"/>
  <c r="L954" i="24"/>
  <c r="L946" i="24"/>
  <c r="L950" i="24"/>
  <c r="L952" i="24"/>
  <c r="L949" i="24"/>
  <c r="L943" i="24"/>
  <c r="L953" i="24"/>
  <c r="L956" i="24"/>
  <c r="L951" i="24"/>
  <c r="L944" i="24"/>
  <c r="L928" i="24"/>
  <c r="L955" i="24"/>
  <c r="L945" i="24"/>
  <c r="L948" i="24"/>
  <c r="L947" i="24"/>
  <c r="L922" i="24"/>
  <c r="L914" i="24"/>
  <c r="L920" i="24"/>
  <c r="L916" i="24"/>
  <c r="L958" i="24"/>
  <c r="L925" i="24"/>
  <c r="L924" i="24"/>
  <c r="L917" i="24"/>
  <c r="L915" i="24"/>
  <c r="L942" i="24"/>
  <c r="L918" i="24"/>
  <c r="L921" i="24"/>
  <c r="L923" i="24"/>
  <c r="L926" i="24"/>
  <c r="L919" i="24"/>
  <c r="J870" i="24"/>
  <c r="J880" i="24"/>
  <c r="J875" i="24"/>
  <c r="J869" i="24"/>
  <c r="J909" i="24"/>
  <c r="J873" i="24"/>
  <c r="J874" i="24"/>
  <c r="J871" i="24"/>
  <c r="J881" i="24"/>
  <c r="J893" i="24"/>
  <c r="J872" i="24"/>
  <c r="J883" i="24"/>
  <c r="J876" i="24"/>
  <c r="J882" i="24"/>
  <c r="J877" i="24"/>
  <c r="J583" i="24"/>
  <c r="J575" i="24"/>
  <c r="J582" i="24"/>
  <c r="J580" i="24"/>
  <c r="J577" i="24"/>
  <c r="J574" i="24"/>
  <c r="J571" i="24"/>
  <c r="J581" i="24"/>
  <c r="J593" i="24"/>
  <c r="J576" i="24"/>
  <c r="J573" i="24"/>
  <c r="J570" i="24"/>
  <c r="J569" i="24"/>
  <c r="J563" i="24"/>
  <c r="J572" i="24"/>
  <c r="J835" i="24"/>
  <c r="J827" i="24"/>
  <c r="J848" i="24"/>
  <c r="J831" i="24"/>
  <c r="J837" i="24"/>
  <c r="J828" i="24"/>
  <c r="J825" i="24"/>
  <c r="J836" i="24"/>
  <c r="J864" i="24"/>
  <c r="J830" i="24"/>
  <c r="J824" i="24"/>
  <c r="J826" i="24"/>
  <c r="J829" i="24"/>
  <c r="J838" i="24"/>
  <c r="J832" i="24"/>
  <c r="J87" i="24"/>
  <c r="J79" i="24"/>
  <c r="J98" i="24"/>
  <c r="J82" i="24"/>
  <c r="J74" i="24"/>
  <c r="J86" i="24"/>
  <c r="J75" i="24"/>
  <c r="J81" i="24"/>
  <c r="J78" i="24"/>
  <c r="J76" i="24"/>
  <c r="J68" i="24"/>
  <c r="J80" i="24"/>
  <c r="J77" i="24"/>
  <c r="J88" i="24"/>
  <c r="J85" i="24"/>
  <c r="H793" i="24"/>
  <c r="H783" i="24"/>
  <c r="H779" i="24"/>
  <c r="H815" i="24"/>
  <c r="H788" i="24"/>
  <c r="H792" i="24"/>
  <c r="H780" i="24"/>
  <c r="H799" i="24"/>
  <c r="H787" i="24"/>
  <c r="H789" i="24"/>
  <c r="H782" i="24"/>
  <c r="H781" i="24"/>
  <c r="H791" i="24"/>
  <c r="H786" i="24"/>
  <c r="H790" i="24"/>
  <c r="H687" i="24"/>
  <c r="H678" i="24"/>
  <c r="H674" i="24"/>
  <c r="H683" i="24"/>
  <c r="H686" i="24"/>
  <c r="H677" i="24"/>
  <c r="H665" i="24"/>
  <c r="H650" i="24"/>
  <c r="H684" i="24"/>
  <c r="H681" i="24"/>
  <c r="H675" i="24"/>
  <c r="H682" i="24"/>
  <c r="H676" i="24"/>
  <c r="H685" i="24"/>
  <c r="H688" i="24"/>
  <c r="H942" i="24"/>
  <c r="H931" i="24"/>
  <c r="H936" i="24"/>
  <c r="H933" i="24"/>
  <c r="H943" i="24"/>
  <c r="H938" i="24"/>
  <c r="H919" i="24"/>
  <c r="H949" i="24"/>
  <c r="H937" i="24"/>
  <c r="H932" i="24"/>
  <c r="H929" i="24"/>
  <c r="H939" i="24"/>
  <c r="H941" i="24"/>
  <c r="H940" i="24"/>
  <c r="H930" i="24"/>
  <c r="H607" i="24"/>
  <c r="H619" i="24"/>
  <c r="H613" i="24"/>
  <c r="H610" i="24"/>
  <c r="H601" i="24"/>
  <c r="H635" i="24"/>
  <c r="H602" i="24"/>
  <c r="H611" i="24"/>
  <c r="H600" i="24"/>
  <c r="H612" i="24"/>
  <c r="H606" i="24"/>
  <c r="H599" i="24"/>
  <c r="H609" i="24"/>
  <c r="H608" i="24"/>
  <c r="H603" i="24"/>
  <c r="F956" i="24"/>
  <c r="F948" i="24"/>
  <c r="F916" i="24"/>
  <c r="F947" i="24"/>
  <c r="F957" i="24"/>
  <c r="F952" i="24"/>
  <c r="F950" i="24"/>
  <c r="F951" i="24"/>
  <c r="F953" i="24"/>
  <c r="F949" i="24"/>
  <c r="F958" i="24"/>
  <c r="F955" i="24"/>
  <c r="F931" i="24"/>
  <c r="F954" i="24"/>
  <c r="F944" i="24"/>
  <c r="F637" i="24"/>
  <c r="F643" i="24"/>
  <c r="F639" i="24"/>
  <c r="F632" i="24"/>
  <c r="F638" i="24"/>
  <c r="F636" i="24"/>
  <c r="F641" i="24"/>
  <c r="F616" i="24"/>
  <c r="F642" i="24"/>
  <c r="F640" i="24"/>
  <c r="F629" i="24"/>
  <c r="F635" i="24"/>
  <c r="F634" i="24"/>
  <c r="F633" i="24"/>
  <c r="F601" i="24"/>
  <c r="F906" i="24"/>
  <c r="F913" i="24"/>
  <c r="F908" i="24"/>
  <c r="F911" i="24"/>
  <c r="F886" i="24"/>
  <c r="F871" i="24"/>
  <c r="F903" i="24"/>
  <c r="F899" i="24"/>
  <c r="F907" i="24"/>
  <c r="F909" i="24"/>
  <c r="F912" i="24"/>
  <c r="F902" i="24"/>
  <c r="F905" i="24"/>
  <c r="F904" i="24"/>
  <c r="F910" i="24"/>
  <c r="L1297" i="24"/>
  <c r="L1289" i="24"/>
  <c r="L1300" i="24"/>
  <c r="L1287" i="24"/>
  <c r="L1301" i="24"/>
  <c r="L1298" i="24"/>
  <c r="L1292" i="24"/>
  <c r="L1295" i="24"/>
  <c r="L1294" i="24"/>
  <c r="L1291" i="24"/>
  <c r="L1317" i="24"/>
  <c r="L1293" i="24"/>
  <c r="L1296" i="24"/>
  <c r="L1299" i="24"/>
  <c r="L1290" i="24"/>
  <c r="L1225" i="24"/>
  <c r="L1217" i="24"/>
  <c r="L1226" i="24"/>
  <c r="L1224" i="24"/>
  <c r="L1220" i="24"/>
  <c r="L1222" i="24"/>
  <c r="L1219" i="24"/>
  <c r="L1216" i="24"/>
  <c r="L1213" i="24"/>
  <c r="L1215" i="24"/>
  <c r="L1223" i="24"/>
  <c r="L1221" i="24"/>
  <c r="L1218" i="24"/>
  <c r="L1214" i="24"/>
  <c r="L1198" i="24"/>
  <c r="L1012" i="24"/>
  <c r="L1010" i="24"/>
  <c r="L1009" i="24"/>
  <c r="L1005" i="24"/>
  <c r="L1048" i="24"/>
  <c r="L1016" i="24"/>
  <c r="L1015" i="24"/>
  <c r="L1008" i="24"/>
  <c r="L1007" i="24"/>
  <c r="L1032" i="24"/>
  <c r="L1014" i="24"/>
  <c r="L1011" i="24"/>
  <c r="L1006" i="24"/>
  <c r="L1013" i="24"/>
  <c r="L1004" i="24"/>
  <c r="L1314" i="24"/>
  <c r="L1305" i="24"/>
  <c r="L1315" i="24"/>
  <c r="L1313" i="24"/>
  <c r="L1304" i="24"/>
  <c r="L1310" i="24"/>
  <c r="L1307" i="24"/>
  <c r="L1316" i="24"/>
  <c r="L1312" i="24"/>
  <c r="L1303" i="24"/>
  <c r="L1288" i="24"/>
  <c r="L1306" i="24"/>
  <c r="L1311" i="24"/>
  <c r="L1308" i="24"/>
  <c r="L1309" i="24"/>
  <c r="F1045" i="24"/>
  <c r="F1034" i="24"/>
  <c r="F1042" i="24"/>
  <c r="F1043" i="24"/>
  <c r="F1040" i="24"/>
  <c r="F1039" i="24"/>
  <c r="F1037" i="24"/>
  <c r="F1041" i="24"/>
  <c r="F1021" i="24"/>
  <c r="F1047" i="24"/>
  <c r="F1006" i="24"/>
  <c r="F1038" i="24"/>
  <c r="F1046" i="24"/>
  <c r="F1044" i="24"/>
  <c r="F1048" i="24"/>
  <c r="F131" i="24"/>
  <c r="F123" i="24"/>
  <c r="F126" i="24"/>
  <c r="F128" i="24"/>
  <c r="F125" i="24"/>
  <c r="F122" i="24"/>
  <c r="F105" i="24"/>
  <c r="F127" i="24"/>
  <c r="F119" i="24"/>
  <c r="F124" i="24"/>
  <c r="F133" i="24"/>
  <c r="F130" i="24"/>
  <c r="F135" i="24"/>
  <c r="F132" i="24"/>
  <c r="F129" i="24"/>
  <c r="F1211" i="24"/>
  <c r="F1203" i="24"/>
  <c r="F1213" i="24"/>
  <c r="F1208" i="24"/>
  <c r="F1202" i="24"/>
  <c r="F1199" i="24"/>
  <c r="F1209" i="24"/>
  <c r="F1215" i="24"/>
  <c r="F1210" i="24"/>
  <c r="F1212" i="24"/>
  <c r="F1206" i="24"/>
  <c r="F1207" i="24"/>
  <c r="F1205" i="24"/>
  <c r="F1185" i="24"/>
  <c r="F1204" i="24"/>
  <c r="B66" i="17"/>
  <c r="F972" i="24"/>
  <c r="F964" i="24"/>
  <c r="F973" i="24"/>
  <c r="F991" i="24"/>
  <c r="F971" i="24"/>
  <c r="F969" i="24"/>
  <c r="F959" i="24"/>
  <c r="F967" i="24"/>
  <c r="F962" i="24"/>
  <c r="F963" i="24"/>
  <c r="F970" i="24"/>
  <c r="F966" i="24"/>
  <c r="F975" i="24"/>
  <c r="F968" i="24"/>
  <c r="F965" i="24"/>
  <c r="G1018" i="24"/>
  <c r="G1012" i="24"/>
  <c r="G1016" i="24"/>
  <c r="G1004" i="24"/>
  <c r="G1013" i="24"/>
  <c r="G1009" i="24"/>
  <c r="G1005" i="24"/>
  <c r="G1014" i="24"/>
  <c r="G1011" i="24"/>
  <c r="G1006" i="24"/>
  <c r="G1017" i="24"/>
  <c r="G1010" i="24"/>
  <c r="G1022" i="24"/>
  <c r="G1038" i="24"/>
  <c r="G1015" i="24"/>
  <c r="G1074" i="24"/>
  <c r="G1073" i="24"/>
  <c r="G1071" i="24"/>
  <c r="G1070" i="24"/>
  <c r="G1078" i="24"/>
  <c r="G1082" i="24"/>
  <c r="G1064" i="24"/>
  <c r="G1052" i="24"/>
  <c r="G1065" i="24"/>
  <c r="G1066" i="24"/>
  <c r="G1076" i="24"/>
  <c r="G1075" i="24"/>
  <c r="G1069" i="24"/>
  <c r="G1072" i="24"/>
  <c r="G1077" i="24"/>
  <c r="G1308" i="24"/>
  <c r="G1292" i="24"/>
  <c r="G1284" i="24"/>
  <c r="G1276" i="24"/>
  <c r="G1285" i="24"/>
  <c r="G1287" i="24"/>
  <c r="G1281" i="24"/>
  <c r="G1275" i="24"/>
  <c r="G1280" i="24"/>
  <c r="G1286" i="24"/>
  <c r="G1283" i="24"/>
  <c r="G1279" i="24"/>
  <c r="G1288" i="24"/>
  <c r="G1282" i="24"/>
  <c r="G1274" i="24"/>
  <c r="H1269" i="24"/>
  <c r="H1268" i="24"/>
  <c r="H1261" i="24"/>
  <c r="H1272" i="24"/>
  <c r="H1266" i="24"/>
  <c r="H1262" i="24"/>
  <c r="H1273" i="24"/>
  <c r="H1270" i="24"/>
  <c r="H1235" i="24"/>
  <c r="H1263" i="24"/>
  <c r="H1260" i="24"/>
  <c r="H1271" i="24"/>
  <c r="H1259" i="24"/>
  <c r="H1250" i="24"/>
  <c r="H1267" i="24"/>
  <c r="H1136" i="24"/>
  <c r="H1128" i="24"/>
  <c r="H1135" i="24"/>
  <c r="H1131" i="24"/>
  <c r="H1137" i="24"/>
  <c r="H1134" i="24"/>
  <c r="H1125" i="24"/>
  <c r="H1126" i="24"/>
  <c r="H1100" i="24"/>
  <c r="H1138" i="24"/>
  <c r="H1132" i="24"/>
  <c r="H1133" i="24"/>
  <c r="H1127" i="24"/>
  <c r="H1115" i="24"/>
  <c r="H1124" i="24"/>
  <c r="H1318" i="24"/>
  <c r="H1316" i="24"/>
  <c r="H1312" i="24"/>
  <c r="H1317" i="24"/>
  <c r="H1313" i="24"/>
  <c r="H1314" i="24"/>
  <c r="H1306" i="24"/>
  <c r="H1308" i="24"/>
  <c r="H1305" i="24"/>
  <c r="H1307" i="24"/>
  <c r="H1304" i="24"/>
  <c r="H1295" i="24"/>
  <c r="H1311" i="24"/>
  <c r="H1280" i="24"/>
  <c r="H1315" i="24"/>
  <c r="H1020" i="24"/>
  <c r="H1029" i="24"/>
  <c r="H1030" i="24"/>
  <c r="H1027" i="24"/>
  <c r="H1023" i="24"/>
  <c r="H1009" i="24"/>
  <c r="H1031" i="24"/>
  <c r="H1026" i="24"/>
  <c r="H1028" i="24"/>
  <c r="H1039" i="24"/>
  <c r="H1033" i="24"/>
  <c r="H1022" i="24"/>
  <c r="H1019" i="24"/>
  <c r="H1032" i="24"/>
  <c r="H1021" i="24"/>
  <c r="I983" i="24"/>
  <c r="I975" i="24"/>
  <c r="I987" i="24"/>
  <c r="I974" i="24"/>
  <c r="I986" i="24"/>
  <c r="I978" i="24"/>
  <c r="I980" i="24"/>
  <c r="I988" i="24"/>
  <c r="I985" i="24"/>
  <c r="I966" i="24"/>
  <c r="I977" i="24"/>
  <c r="I976" i="24"/>
  <c r="I996" i="24"/>
  <c r="I984" i="24"/>
  <c r="I979" i="24"/>
  <c r="I1024" i="24"/>
  <c r="I1021" i="24"/>
  <c r="I1025" i="24"/>
  <c r="I1019" i="24"/>
  <c r="I1041" i="24"/>
  <c r="I1020" i="24"/>
  <c r="I1031" i="24"/>
  <c r="I1032" i="24"/>
  <c r="I1028" i="24"/>
  <c r="I1033" i="24"/>
  <c r="I1029" i="24"/>
  <c r="I1022" i="24"/>
  <c r="I1011" i="24"/>
  <c r="I1030" i="24"/>
  <c r="I1023" i="24"/>
  <c r="I1002" i="24"/>
  <c r="I1001" i="24"/>
  <c r="I999" i="24"/>
  <c r="I991" i="24"/>
  <c r="I967" i="24"/>
  <c r="I1000" i="24"/>
  <c r="I992" i="24"/>
  <c r="I998" i="24"/>
  <c r="I995" i="24"/>
  <c r="I989" i="24"/>
  <c r="I1003" i="24"/>
  <c r="I994" i="24"/>
  <c r="I990" i="24"/>
  <c r="I982" i="24"/>
  <c r="I993" i="24"/>
  <c r="I1222" i="24"/>
  <c r="I1206" i="24"/>
  <c r="I1198" i="24"/>
  <c r="I1190" i="24"/>
  <c r="I1197" i="24"/>
  <c r="I1193" i="24"/>
  <c r="I1194" i="24"/>
  <c r="I1185" i="24"/>
  <c r="I1196" i="24"/>
  <c r="I1189" i="24"/>
  <c r="I1184" i="24"/>
  <c r="I1195" i="24"/>
  <c r="I1187" i="24"/>
  <c r="I1188" i="24"/>
  <c r="I1186" i="24"/>
  <c r="J1100" i="24"/>
  <c r="J1106" i="24"/>
  <c r="J1099" i="24"/>
  <c r="J1134" i="24"/>
  <c r="J1105" i="24"/>
  <c r="J1101" i="24"/>
  <c r="J1107" i="24"/>
  <c r="J1098" i="24"/>
  <c r="J1095" i="24"/>
  <c r="J1118" i="24"/>
  <c r="J1096" i="24"/>
  <c r="J1102" i="24"/>
  <c r="J1094" i="24"/>
  <c r="J1108" i="24"/>
  <c r="J1097" i="24"/>
  <c r="J1255" i="24"/>
  <c r="J1247" i="24"/>
  <c r="J1258" i="24"/>
  <c r="J1245" i="24"/>
  <c r="J1250" i="24"/>
  <c r="J1246" i="24"/>
  <c r="J1249" i="24"/>
  <c r="J1268" i="24"/>
  <c r="J1251" i="24"/>
  <c r="J1257" i="24"/>
  <c r="J1248" i="24"/>
  <c r="J1252" i="24"/>
  <c r="J1244" i="24"/>
  <c r="J1256" i="24"/>
  <c r="J1238" i="24"/>
  <c r="J135" i="24"/>
  <c r="J146" i="24"/>
  <c r="J138" i="24"/>
  <c r="J114" i="24"/>
  <c r="J129" i="24"/>
  <c r="J147" i="24"/>
  <c r="J141" i="24"/>
  <c r="J148" i="24"/>
  <c r="J145" i="24"/>
  <c r="J142" i="24"/>
  <c r="J140" i="24"/>
  <c r="J137" i="24"/>
  <c r="J134" i="24"/>
  <c r="J139" i="24"/>
  <c r="J136" i="24"/>
  <c r="K1248" i="24"/>
  <c r="K1240" i="24"/>
  <c r="K1270" i="24"/>
  <c r="K1254" i="24"/>
  <c r="K1250" i="24"/>
  <c r="K1246" i="24"/>
  <c r="K1251" i="24"/>
  <c r="K1258" i="24"/>
  <c r="K1245" i="24"/>
  <c r="K1252" i="24"/>
  <c r="K1257" i="24"/>
  <c r="K1247" i="24"/>
  <c r="K1253" i="24"/>
  <c r="K1244" i="24"/>
  <c r="K1249" i="24"/>
  <c r="K144" i="24"/>
  <c r="K136" i="24"/>
  <c r="K147" i="24"/>
  <c r="K139" i="24"/>
  <c r="K131" i="24"/>
  <c r="K141" i="24"/>
  <c r="K138" i="24"/>
  <c r="K135" i="24"/>
  <c r="K143" i="24"/>
  <c r="K134" i="24"/>
  <c r="K137" i="24"/>
  <c r="K148" i="24"/>
  <c r="K142" i="24"/>
  <c r="K116" i="24"/>
  <c r="K140" i="24"/>
  <c r="K1313" i="24"/>
  <c r="K1304" i="24"/>
  <c r="K1317" i="24"/>
  <c r="K1308" i="24"/>
  <c r="K1318" i="24"/>
  <c r="K1312" i="24"/>
  <c r="K1310" i="24"/>
  <c r="K1307" i="24"/>
  <c r="K1301" i="24"/>
  <c r="K1314" i="24"/>
  <c r="K1309" i="24"/>
  <c r="K1306" i="24"/>
  <c r="K1286" i="24"/>
  <c r="K1305" i="24"/>
  <c r="K1311" i="24"/>
  <c r="K1208" i="24"/>
  <c r="K1200" i="24"/>
  <c r="K1212" i="24"/>
  <c r="K1203" i="24"/>
  <c r="K1225" i="24"/>
  <c r="K1206" i="24"/>
  <c r="K1204" i="24"/>
  <c r="K1199" i="24"/>
  <c r="K1205" i="24"/>
  <c r="K1202" i="24"/>
  <c r="K1209" i="24"/>
  <c r="K1195" i="24"/>
  <c r="K1213" i="24"/>
  <c r="K1201" i="24"/>
  <c r="K1207" i="24"/>
  <c r="J180" i="24"/>
  <c r="J192" i="24"/>
  <c r="J179" i="24"/>
  <c r="J159" i="24"/>
  <c r="J185" i="24"/>
  <c r="J181" i="24"/>
  <c r="J187" i="24"/>
  <c r="J190" i="24"/>
  <c r="J183" i="24"/>
  <c r="J186" i="24"/>
  <c r="J174" i="24"/>
  <c r="J193" i="24"/>
  <c r="J191" i="24"/>
  <c r="J184" i="24"/>
  <c r="J182" i="24"/>
  <c r="L545" i="24"/>
  <c r="L537" i="24"/>
  <c r="L549" i="24"/>
  <c r="L550" i="24"/>
  <c r="L547" i="24"/>
  <c r="L541" i="24"/>
  <c r="L544" i="24"/>
  <c r="L523" i="24"/>
  <c r="L546" i="24"/>
  <c r="L543" i="24"/>
  <c r="L551" i="24"/>
  <c r="L542" i="24"/>
  <c r="L539" i="24"/>
  <c r="L548" i="24"/>
  <c r="L540" i="24"/>
  <c r="L431" i="24"/>
  <c r="L423" i="24"/>
  <c r="L420" i="24"/>
  <c r="L429" i="24"/>
  <c r="L426" i="24"/>
  <c r="L430" i="24"/>
  <c r="L427" i="24"/>
  <c r="L424" i="24"/>
  <c r="L421" i="24"/>
  <c r="L425" i="24"/>
  <c r="L428" i="24"/>
  <c r="L422" i="24"/>
  <c r="L419" i="24"/>
  <c r="L448" i="24"/>
  <c r="L553" i="24"/>
  <c r="L529" i="24"/>
  <c r="L536" i="24"/>
  <c r="L532" i="24"/>
  <c r="L535" i="24"/>
  <c r="L526" i="24"/>
  <c r="L528" i="24"/>
  <c r="L533" i="24"/>
  <c r="L531" i="24"/>
  <c r="L527" i="24"/>
  <c r="L522" i="24"/>
  <c r="L530" i="24"/>
  <c r="L524" i="24"/>
  <c r="L525" i="24"/>
  <c r="L534" i="24"/>
  <c r="L396" i="24"/>
  <c r="L393" i="24"/>
  <c r="L389" i="24"/>
  <c r="L418" i="24"/>
  <c r="L399" i="24"/>
  <c r="L391" i="24"/>
  <c r="L400" i="24"/>
  <c r="L398" i="24"/>
  <c r="L394" i="24"/>
  <c r="L387" i="24"/>
  <c r="L401" i="24"/>
  <c r="L395" i="24"/>
  <c r="L390" i="24"/>
  <c r="L392" i="24"/>
  <c r="L397" i="24"/>
  <c r="G474" i="24"/>
  <c r="G466" i="24"/>
  <c r="G473" i="24"/>
  <c r="G469" i="24"/>
  <c r="G497" i="24"/>
  <c r="G476" i="24"/>
  <c r="G470" i="24"/>
  <c r="G477" i="24"/>
  <c r="G471" i="24"/>
  <c r="G465" i="24"/>
  <c r="G472" i="24"/>
  <c r="G478" i="24"/>
  <c r="G483" i="24"/>
  <c r="G464" i="24"/>
  <c r="G475" i="24"/>
  <c r="G351" i="24"/>
  <c r="G344" i="24"/>
  <c r="G358" i="24"/>
  <c r="G354" i="24"/>
  <c r="G357" i="24"/>
  <c r="G350" i="24"/>
  <c r="G332" i="24"/>
  <c r="G352" i="24"/>
  <c r="G345" i="24"/>
  <c r="G356" i="24"/>
  <c r="G349" i="24"/>
  <c r="G355" i="24"/>
  <c r="G346" i="24"/>
  <c r="G362" i="24"/>
  <c r="G353" i="24"/>
  <c r="G343" i="24"/>
  <c r="G335" i="24"/>
  <c r="G348" i="24"/>
  <c r="G331" i="24"/>
  <c r="G341" i="24"/>
  <c r="G337" i="24"/>
  <c r="G339" i="24"/>
  <c r="G329" i="24"/>
  <c r="G342" i="24"/>
  <c r="G340" i="24"/>
  <c r="G338" i="24"/>
  <c r="G336" i="24"/>
  <c r="G330" i="24"/>
  <c r="G334" i="24"/>
  <c r="G363" i="24"/>
  <c r="G506" i="24"/>
  <c r="G482" i="24"/>
  <c r="G503" i="24"/>
  <c r="G499" i="24"/>
  <c r="G494" i="24"/>
  <c r="G468" i="24"/>
  <c r="G508" i="24"/>
  <c r="G501" i="24"/>
  <c r="G505" i="24"/>
  <c r="G500" i="24"/>
  <c r="G496" i="24"/>
  <c r="G504" i="24"/>
  <c r="G495" i="24"/>
  <c r="G507" i="24"/>
  <c r="G502" i="24"/>
  <c r="J501" i="24"/>
  <c r="J500" i="24"/>
  <c r="J496" i="24"/>
  <c r="J507" i="24"/>
  <c r="J498" i="24"/>
  <c r="J495" i="24"/>
  <c r="J508" i="24"/>
  <c r="J499" i="24"/>
  <c r="J502" i="24"/>
  <c r="J506" i="24"/>
  <c r="J488" i="24"/>
  <c r="J474" i="24"/>
  <c r="J497" i="24"/>
  <c r="J505" i="24"/>
  <c r="J494" i="24"/>
  <c r="K197" i="24"/>
  <c r="K196" i="24"/>
  <c r="K201" i="24"/>
  <c r="K236" i="24"/>
  <c r="K220" i="24"/>
  <c r="K207" i="24"/>
  <c r="K194" i="24"/>
  <c r="K200" i="24"/>
  <c r="K203" i="24"/>
  <c r="K198" i="24"/>
  <c r="K208" i="24"/>
  <c r="K202" i="24"/>
  <c r="K199" i="24"/>
  <c r="K195" i="24"/>
  <c r="K204" i="24"/>
  <c r="K536" i="24"/>
  <c r="K512" i="24"/>
  <c r="K510" i="24"/>
  <c r="K523" i="24"/>
  <c r="K509" i="24"/>
  <c r="K550" i="24"/>
  <c r="K517" i="24"/>
  <c r="K514" i="24"/>
  <c r="K511" i="24"/>
  <c r="K518" i="24"/>
  <c r="K516" i="24"/>
  <c r="K513" i="24"/>
  <c r="K515" i="24"/>
  <c r="K522" i="24"/>
  <c r="K519" i="24"/>
  <c r="K189" i="24"/>
  <c r="K181" i="24"/>
  <c r="K192" i="24"/>
  <c r="K188" i="24"/>
  <c r="K184" i="24"/>
  <c r="K185" i="24"/>
  <c r="K183" i="24"/>
  <c r="K176" i="24"/>
  <c r="K193" i="24"/>
  <c r="K179" i="24"/>
  <c r="K182" i="24"/>
  <c r="K161" i="24"/>
  <c r="K180" i="24"/>
  <c r="K187" i="24"/>
  <c r="K186" i="24"/>
  <c r="K238" i="24"/>
  <c r="K230" i="24"/>
  <c r="K231" i="24"/>
  <c r="K227" i="24"/>
  <c r="K232" i="24"/>
  <c r="K206" i="24"/>
  <c r="K237" i="24"/>
  <c r="K233" i="24"/>
  <c r="K224" i="24"/>
  <c r="K229" i="24"/>
  <c r="K226" i="24"/>
  <c r="K234" i="24"/>
  <c r="K221" i="24"/>
  <c r="K228" i="24"/>
  <c r="K225" i="24"/>
  <c r="I277" i="24"/>
  <c r="I244" i="24"/>
  <c r="I251" i="24"/>
  <c r="I243" i="24"/>
  <c r="I239" i="24"/>
  <c r="I261" i="24"/>
  <c r="I252" i="24"/>
  <c r="I248" i="24"/>
  <c r="I249" i="24"/>
  <c r="I245" i="24"/>
  <c r="I240" i="24"/>
  <c r="I253" i="24"/>
  <c r="I242" i="24"/>
  <c r="I250" i="24"/>
  <c r="I241" i="24"/>
  <c r="I179" i="24"/>
  <c r="I183" i="24"/>
  <c r="I193" i="24"/>
  <c r="I189" i="24"/>
  <c r="I180" i="24"/>
  <c r="I192" i="24"/>
  <c r="I185" i="24"/>
  <c r="I190" i="24"/>
  <c r="I191" i="24"/>
  <c r="I181" i="24"/>
  <c r="I182" i="24"/>
  <c r="I184" i="24"/>
  <c r="I188" i="24"/>
  <c r="I157" i="24"/>
  <c r="I172" i="24"/>
  <c r="I353" i="24"/>
  <c r="I345" i="24"/>
  <c r="I366" i="24"/>
  <c r="I349" i="24"/>
  <c r="I336" i="24"/>
  <c r="I355" i="24"/>
  <c r="I348" i="24"/>
  <c r="I356" i="24"/>
  <c r="I344" i="24"/>
  <c r="I357" i="24"/>
  <c r="I350" i="24"/>
  <c r="I354" i="24"/>
  <c r="I347" i="24"/>
  <c r="I358" i="24"/>
  <c r="I346" i="24"/>
  <c r="I460" i="24"/>
  <c r="I452" i="24"/>
  <c r="I453" i="24"/>
  <c r="I427" i="24"/>
  <c r="I458" i="24"/>
  <c r="I451" i="24"/>
  <c r="I441" i="24"/>
  <c r="I462" i="24"/>
  <c r="I459" i="24"/>
  <c r="I450" i="24"/>
  <c r="I461" i="24"/>
  <c r="I455" i="24"/>
  <c r="I449" i="24"/>
  <c r="I463" i="24"/>
  <c r="I454" i="24"/>
  <c r="H328" i="24"/>
  <c r="H327" i="24"/>
  <c r="H323" i="24"/>
  <c r="H316" i="24"/>
  <c r="H318" i="24"/>
  <c r="H325" i="24"/>
  <c r="H317" i="24"/>
  <c r="H315" i="24"/>
  <c r="H326" i="24"/>
  <c r="H324" i="24"/>
  <c r="H322" i="24"/>
  <c r="H314" i="24"/>
  <c r="H290" i="24"/>
  <c r="H304" i="24"/>
  <c r="H321" i="24"/>
  <c r="H40" i="24"/>
  <c r="H32" i="24"/>
  <c r="H43" i="24"/>
  <c r="H30" i="24"/>
  <c r="H39" i="24"/>
  <c r="H31" i="24"/>
  <c r="H41" i="24"/>
  <c r="H19" i="24"/>
  <c r="H50" i="24"/>
  <c r="H42" i="24"/>
  <c r="H29" i="24"/>
  <c r="H33" i="24"/>
  <c r="H37" i="24"/>
  <c r="H36" i="24"/>
  <c r="H38" i="24"/>
  <c r="H178" i="24"/>
  <c r="H173" i="24"/>
  <c r="H165" i="24"/>
  <c r="H184" i="24"/>
  <c r="H168" i="24"/>
  <c r="H175" i="24"/>
  <c r="H172" i="24"/>
  <c r="H167" i="24"/>
  <c r="H164" i="24"/>
  <c r="H171" i="24"/>
  <c r="H177" i="24"/>
  <c r="H176" i="24"/>
  <c r="H154" i="24"/>
  <c r="H166" i="24"/>
  <c r="H174" i="24"/>
  <c r="F292" i="24"/>
  <c r="F284" i="24"/>
  <c r="F297" i="24"/>
  <c r="F293" i="24"/>
  <c r="F298" i="24"/>
  <c r="F288" i="24"/>
  <c r="F301" i="24"/>
  <c r="F296" i="24"/>
  <c r="F291" i="24"/>
  <c r="F289" i="24"/>
  <c r="F287" i="24"/>
  <c r="F294" i="24"/>
  <c r="F290" i="24"/>
  <c r="F316" i="24"/>
  <c r="F295" i="24"/>
  <c r="F457" i="24"/>
  <c r="F449" i="24"/>
  <c r="F460" i="24"/>
  <c r="F421" i="24"/>
  <c r="F454" i="24"/>
  <c r="F463" i="24"/>
  <c r="F456" i="24"/>
  <c r="F462" i="24"/>
  <c r="F435" i="24"/>
  <c r="F459" i="24"/>
  <c r="F453" i="24"/>
  <c r="F458" i="24"/>
  <c r="F452" i="24"/>
  <c r="F461" i="24"/>
  <c r="F455" i="24"/>
  <c r="H235" i="24"/>
  <c r="H227" i="24"/>
  <c r="H238" i="24"/>
  <c r="H225" i="24"/>
  <c r="H234" i="24"/>
  <c r="H226" i="24"/>
  <c r="H200" i="24"/>
  <c r="H236" i="24"/>
  <c r="H232" i="24"/>
  <c r="H237" i="24"/>
  <c r="H224" i="24"/>
  <c r="H231" i="24"/>
  <c r="H228" i="24"/>
  <c r="H215" i="24"/>
  <c r="H233" i="24"/>
  <c r="H443" i="24"/>
  <c r="H435" i="24"/>
  <c r="H448" i="24"/>
  <c r="H444" i="24"/>
  <c r="H455" i="24"/>
  <c r="H446" i="24"/>
  <c r="H437" i="24"/>
  <c r="H447" i="24"/>
  <c r="H441" i="24"/>
  <c r="H438" i="24"/>
  <c r="H424" i="24"/>
  <c r="H434" i="24"/>
  <c r="H445" i="24"/>
  <c r="H442" i="24"/>
  <c r="H436" i="24"/>
  <c r="G883" i="24"/>
  <c r="G875" i="24"/>
  <c r="G887" i="24"/>
  <c r="G874" i="24"/>
  <c r="G870" i="24"/>
  <c r="G877" i="24"/>
  <c r="G882" i="24"/>
  <c r="G876" i="24"/>
  <c r="G871" i="24"/>
  <c r="G878" i="24"/>
  <c r="G881" i="24"/>
  <c r="G880" i="24"/>
  <c r="G903" i="24"/>
  <c r="G879" i="24"/>
  <c r="G869" i="24"/>
  <c r="G760" i="24"/>
  <c r="G757" i="24"/>
  <c r="G759" i="24"/>
  <c r="G756" i="24"/>
  <c r="G750" i="24"/>
  <c r="G762" i="24"/>
  <c r="G767" i="24"/>
  <c r="G755" i="24"/>
  <c r="G751" i="24"/>
  <c r="G763" i="24"/>
  <c r="G749" i="24"/>
  <c r="G758" i="24"/>
  <c r="G761" i="24"/>
  <c r="G737" i="24"/>
  <c r="G754" i="24"/>
  <c r="G848" i="24"/>
  <c r="G840" i="24"/>
  <c r="G851" i="24"/>
  <c r="G845" i="24"/>
  <c r="G839" i="24"/>
  <c r="G827" i="24"/>
  <c r="G852" i="24"/>
  <c r="G849" i="24"/>
  <c r="G853" i="24"/>
  <c r="G850" i="24"/>
  <c r="G847" i="24"/>
  <c r="G844" i="24"/>
  <c r="G841" i="24"/>
  <c r="G846" i="24"/>
  <c r="G857" i="24"/>
  <c r="G68" i="24"/>
  <c r="G60" i="24"/>
  <c r="G71" i="24"/>
  <c r="G65" i="24"/>
  <c r="G59" i="24"/>
  <c r="G77" i="24"/>
  <c r="G61" i="24"/>
  <c r="G69" i="24"/>
  <c r="G64" i="24"/>
  <c r="G72" i="24"/>
  <c r="G66" i="24"/>
  <c r="G73" i="24"/>
  <c r="G70" i="24"/>
  <c r="G67" i="24"/>
  <c r="G93" i="24"/>
  <c r="I598" i="24"/>
  <c r="I590" i="24"/>
  <c r="I586" i="24"/>
  <c r="I595" i="24"/>
  <c r="I589" i="24"/>
  <c r="I577" i="24"/>
  <c r="I562" i="24"/>
  <c r="I588" i="24"/>
  <c r="I597" i="24"/>
  <c r="I594" i="24"/>
  <c r="I593" i="24"/>
  <c r="I587" i="24"/>
  <c r="I585" i="24"/>
  <c r="I596" i="24"/>
  <c r="I584" i="24"/>
  <c r="I656" i="24"/>
  <c r="I648" i="24"/>
  <c r="I666" i="24"/>
  <c r="I653" i="24"/>
  <c r="I649" i="24"/>
  <c r="I647" i="24"/>
  <c r="I658" i="24"/>
  <c r="I646" i="24"/>
  <c r="I644" i="24"/>
  <c r="I645" i="24"/>
  <c r="I654" i="24"/>
  <c r="I657" i="24"/>
  <c r="I650" i="24"/>
  <c r="I655" i="24"/>
  <c r="I682" i="24"/>
  <c r="I818" i="24"/>
  <c r="I810" i="24"/>
  <c r="I802" i="24"/>
  <c r="I822" i="24"/>
  <c r="I809" i="24"/>
  <c r="I819" i="24"/>
  <c r="I813" i="24"/>
  <c r="I787" i="24"/>
  <c r="I823" i="24"/>
  <c r="I820" i="24"/>
  <c r="I814" i="24"/>
  <c r="I811" i="24"/>
  <c r="I812" i="24"/>
  <c r="I821" i="24"/>
  <c r="I815" i="24"/>
  <c r="I672" i="24"/>
  <c r="I664" i="24"/>
  <c r="I670" i="24"/>
  <c r="I671" i="24"/>
  <c r="I668" i="24"/>
  <c r="I665" i="24"/>
  <c r="I662" i="24"/>
  <c r="I681" i="24"/>
  <c r="I651" i="24"/>
  <c r="I669" i="24"/>
  <c r="I663" i="24"/>
  <c r="I660" i="24"/>
  <c r="I659" i="24"/>
  <c r="I673" i="24"/>
  <c r="I661" i="24"/>
  <c r="K732" i="24"/>
  <c r="K729" i="24"/>
  <c r="K722" i="24"/>
  <c r="K733" i="24"/>
  <c r="K701" i="24"/>
  <c r="K723" i="24"/>
  <c r="K726" i="24"/>
  <c r="K720" i="24"/>
  <c r="K728" i="24"/>
  <c r="K725" i="24"/>
  <c r="K719" i="24"/>
  <c r="K716" i="24"/>
  <c r="K721" i="24"/>
  <c r="K724" i="24"/>
  <c r="K727" i="24"/>
  <c r="K953" i="24"/>
  <c r="K945" i="24"/>
  <c r="K958" i="24"/>
  <c r="K954" i="24"/>
  <c r="K941" i="24"/>
  <c r="K946" i="24"/>
  <c r="K948" i="24"/>
  <c r="K951" i="24"/>
  <c r="K952" i="24"/>
  <c r="K949" i="24"/>
  <c r="K947" i="24"/>
  <c r="K944" i="24"/>
  <c r="K950" i="24"/>
  <c r="K957" i="24"/>
  <c r="K926" i="24"/>
  <c r="K756" i="24"/>
  <c r="K763" i="24"/>
  <c r="K759" i="24"/>
  <c r="K754" i="24"/>
  <c r="K745" i="24"/>
  <c r="K758" i="24"/>
  <c r="K753" i="24"/>
  <c r="K775" i="24"/>
  <c r="K751" i="24"/>
  <c r="K752" i="24"/>
  <c r="K749" i="24"/>
  <c r="K750" i="24"/>
  <c r="K762" i="24"/>
  <c r="K757" i="24"/>
  <c r="K755" i="24"/>
  <c r="K820" i="24"/>
  <c r="K804" i="24"/>
  <c r="K796" i="24"/>
  <c r="K807" i="24"/>
  <c r="K798" i="24"/>
  <c r="K794" i="24"/>
  <c r="K801" i="24"/>
  <c r="K803" i="24"/>
  <c r="K802" i="24"/>
  <c r="K795" i="24"/>
  <c r="K790" i="24"/>
  <c r="K800" i="24"/>
  <c r="K808" i="24"/>
  <c r="K799" i="24"/>
  <c r="K797" i="24"/>
  <c r="L667" i="24"/>
  <c r="L659" i="24"/>
  <c r="L663" i="24"/>
  <c r="L687" i="24"/>
  <c r="L669" i="24"/>
  <c r="L666" i="24"/>
  <c r="L657" i="24"/>
  <c r="L660" i="24"/>
  <c r="L668" i="24"/>
  <c r="L670" i="24"/>
  <c r="L664" i="24"/>
  <c r="L661" i="24"/>
  <c r="L665" i="24"/>
  <c r="L662" i="24"/>
  <c r="L671" i="24"/>
  <c r="L896" i="24"/>
  <c r="L888" i="24"/>
  <c r="L885" i="24"/>
  <c r="L894" i="24"/>
  <c r="L891" i="24"/>
  <c r="L882" i="24"/>
  <c r="L912" i="24"/>
  <c r="L890" i="24"/>
  <c r="L895" i="24"/>
  <c r="L889" i="24"/>
  <c r="L884" i="24"/>
  <c r="L887" i="24"/>
  <c r="L893" i="24"/>
  <c r="L886" i="24"/>
  <c r="L892" i="24"/>
  <c r="L868" i="24"/>
  <c r="L829" i="24"/>
  <c r="L836" i="24"/>
  <c r="L832" i="24"/>
  <c r="L835" i="24"/>
  <c r="L826" i="24"/>
  <c r="L827" i="24"/>
  <c r="L833" i="24"/>
  <c r="L830" i="24"/>
  <c r="L824" i="24"/>
  <c r="L831" i="24"/>
  <c r="L834" i="24"/>
  <c r="L828" i="24"/>
  <c r="L852" i="24"/>
  <c r="L825" i="24"/>
  <c r="L81" i="24"/>
  <c r="L84" i="24"/>
  <c r="L76" i="24"/>
  <c r="L78" i="24"/>
  <c r="L75" i="24"/>
  <c r="L72" i="24"/>
  <c r="L102" i="24"/>
  <c r="L86" i="24"/>
  <c r="L83" i="24"/>
  <c r="L80" i="24"/>
  <c r="L77" i="24"/>
  <c r="L74" i="24"/>
  <c r="L85" i="24"/>
  <c r="L82" i="24"/>
  <c r="L79" i="24"/>
  <c r="J705" i="24"/>
  <c r="J709" i="24"/>
  <c r="J704" i="24"/>
  <c r="J717" i="24"/>
  <c r="J711" i="24"/>
  <c r="J708" i="24"/>
  <c r="J712" i="24"/>
  <c r="J718" i="24"/>
  <c r="J715" i="24"/>
  <c r="J706" i="24"/>
  <c r="J710" i="24"/>
  <c r="J728" i="24"/>
  <c r="J716" i="24"/>
  <c r="J698" i="24"/>
  <c r="J707" i="24"/>
  <c r="J811" i="24"/>
  <c r="J814" i="24"/>
  <c r="J822" i="24"/>
  <c r="J816" i="24"/>
  <c r="J813" i="24"/>
  <c r="J810" i="24"/>
  <c r="J804" i="24"/>
  <c r="J789" i="24"/>
  <c r="J821" i="24"/>
  <c r="J815" i="24"/>
  <c r="J812" i="24"/>
  <c r="J817" i="24"/>
  <c r="J823" i="24"/>
  <c r="J820" i="24"/>
  <c r="J809" i="24"/>
  <c r="J763" i="24"/>
  <c r="J755" i="24"/>
  <c r="J754" i="24"/>
  <c r="J750" i="24"/>
  <c r="J760" i="24"/>
  <c r="J757" i="24"/>
  <c r="J751" i="24"/>
  <c r="J762" i="24"/>
  <c r="J743" i="24"/>
  <c r="J753" i="24"/>
  <c r="J773" i="24"/>
  <c r="J756" i="24"/>
  <c r="J749" i="24"/>
  <c r="J752" i="24"/>
  <c r="J761" i="24"/>
  <c r="J731" i="24"/>
  <c r="J733" i="24"/>
  <c r="J721" i="24"/>
  <c r="J726" i="24"/>
  <c r="J722" i="24"/>
  <c r="J723" i="24"/>
  <c r="J714" i="24"/>
  <c r="J720" i="24"/>
  <c r="J699" i="24"/>
  <c r="J730" i="24"/>
  <c r="J732" i="24"/>
  <c r="J727" i="24"/>
  <c r="J724" i="24"/>
  <c r="J719" i="24"/>
  <c r="J725" i="24"/>
  <c r="H892" i="24"/>
  <c r="H884" i="24"/>
  <c r="H896" i="24"/>
  <c r="H893" i="24"/>
  <c r="H894" i="24"/>
  <c r="H887" i="24"/>
  <c r="H904" i="24"/>
  <c r="H897" i="24"/>
  <c r="H885" i="24"/>
  <c r="H895" i="24"/>
  <c r="H888" i="24"/>
  <c r="H898" i="24"/>
  <c r="H874" i="24"/>
  <c r="H886" i="24"/>
  <c r="H891" i="24"/>
  <c r="H69" i="24"/>
  <c r="H61" i="24"/>
  <c r="H72" i="24"/>
  <c r="H71" i="24"/>
  <c r="H68" i="24"/>
  <c r="H95" i="24"/>
  <c r="H66" i="24"/>
  <c r="H63" i="24"/>
  <c r="H60" i="24"/>
  <c r="H73" i="24"/>
  <c r="H67" i="24"/>
  <c r="H62" i="24"/>
  <c r="H59" i="24"/>
  <c r="H70" i="24"/>
  <c r="H79" i="24"/>
  <c r="H101" i="24"/>
  <c r="H93" i="24"/>
  <c r="H96" i="24"/>
  <c r="H80" i="24"/>
  <c r="H103" i="24"/>
  <c r="H100" i="24"/>
  <c r="H89" i="24"/>
  <c r="H98" i="24"/>
  <c r="H92" i="24"/>
  <c r="H90" i="24"/>
  <c r="H102" i="24"/>
  <c r="H65" i="24"/>
  <c r="H97" i="24"/>
  <c r="H91" i="24"/>
  <c r="H99" i="24"/>
  <c r="F743" i="24"/>
  <c r="F748" i="24"/>
  <c r="F744" i="24"/>
  <c r="F747" i="24"/>
  <c r="F742" i="24"/>
  <c r="F745" i="24"/>
  <c r="F740" i="24"/>
  <c r="F750" i="24"/>
  <c r="F738" i="24"/>
  <c r="F746" i="24"/>
  <c r="F739" i="24"/>
  <c r="F741" i="24"/>
  <c r="F737" i="24"/>
  <c r="F766" i="24"/>
  <c r="F734" i="24"/>
  <c r="F83" i="24"/>
  <c r="F86" i="24"/>
  <c r="F78" i="24"/>
  <c r="F88" i="24"/>
  <c r="F85" i="24"/>
  <c r="F82" i="24"/>
  <c r="F80" i="24"/>
  <c r="F77" i="24"/>
  <c r="F74" i="24"/>
  <c r="F90" i="24"/>
  <c r="F60" i="24"/>
  <c r="F84" i="24"/>
  <c r="F79" i="24"/>
  <c r="F87" i="24"/>
  <c r="F81" i="24"/>
  <c r="F882" i="24"/>
  <c r="F874" i="24"/>
  <c r="F878" i="24"/>
  <c r="F880" i="24"/>
  <c r="F877" i="24"/>
  <c r="F879" i="24"/>
  <c r="F901" i="24"/>
  <c r="F872" i="24"/>
  <c r="F875" i="24"/>
  <c r="F883" i="24"/>
  <c r="F873" i="24"/>
  <c r="F885" i="24"/>
  <c r="F881" i="24"/>
  <c r="F869" i="24"/>
  <c r="F876" i="24"/>
  <c r="F91" i="24"/>
  <c r="F75" i="24"/>
  <c r="F67" i="24"/>
  <c r="F59" i="24"/>
  <c r="F70" i="24"/>
  <c r="F62" i="24"/>
  <c r="F71" i="24"/>
  <c r="F68" i="24"/>
  <c r="F65" i="24"/>
  <c r="F72" i="24"/>
  <c r="F69" i="24"/>
  <c r="F66" i="24"/>
  <c r="F64" i="24"/>
  <c r="F73" i="24"/>
  <c r="F63" i="24"/>
  <c r="L1281" i="24"/>
  <c r="L1318" i="24"/>
  <c r="L1283" i="24"/>
  <c r="L1286" i="24"/>
  <c r="L1280" i="24"/>
  <c r="L1277" i="24"/>
  <c r="L1274" i="24"/>
  <c r="L1285" i="24"/>
  <c r="L1282" i="24"/>
  <c r="L1279" i="24"/>
  <c r="L1276" i="24"/>
  <c r="L1275" i="24"/>
  <c r="L1284" i="24"/>
  <c r="L1278" i="24"/>
  <c r="L1302" i="24"/>
  <c r="L1209" i="24"/>
  <c r="L1201" i="24"/>
  <c r="L1207" i="24"/>
  <c r="L1203" i="24"/>
  <c r="L1210" i="24"/>
  <c r="L1204" i="24"/>
  <c r="L1205" i="24"/>
  <c r="L1208" i="24"/>
  <c r="L1211" i="24"/>
  <c r="L1202" i="24"/>
  <c r="L1200" i="24"/>
  <c r="L1199" i="24"/>
  <c r="L1227" i="24"/>
  <c r="L1197" i="24"/>
  <c r="L1206" i="24"/>
  <c r="L1104" i="24"/>
  <c r="L1102" i="24"/>
  <c r="L1100" i="24"/>
  <c r="L1094" i="24"/>
  <c r="L1138" i="24"/>
  <c r="L1096" i="24"/>
  <c r="L1101" i="24"/>
  <c r="L1099" i="24"/>
  <c r="L1097" i="24"/>
  <c r="L1106" i="24"/>
  <c r="L1105" i="24"/>
  <c r="L1103" i="24"/>
  <c r="L1122" i="24"/>
  <c r="L1098" i="24"/>
  <c r="L1095" i="24"/>
  <c r="L113" i="24"/>
  <c r="L109" i="24"/>
  <c r="L108" i="24"/>
  <c r="L148" i="24"/>
  <c r="L132" i="24"/>
  <c r="L116" i="24"/>
  <c r="L115" i="24"/>
  <c r="L112" i="24"/>
  <c r="L104" i="24"/>
  <c r="L105" i="24"/>
  <c r="L110" i="24"/>
  <c r="L107" i="24"/>
  <c r="L114" i="24"/>
  <c r="L111" i="24"/>
  <c r="L106" i="24"/>
  <c r="F988" i="24"/>
  <c r="F980" i="24"/>
  <c r="F990" i="24"/>
  <c r="F977" i="24"/>
  <c r="F960" i="24"/>
  <c r="F982" i="24"/>
  <c r="F985" i="24"/>
  <c r="F986" i="24"/>
  <c r="F983" i="24"/>
  <c r="F978" i="24"/>
  <c r="F974" i="24"/>
  <c r="F987" i="24"/>
  <c r="F984" i="24"/>
  <c r="F981" i="24"/>
  <c r="F979" i="24"/>
  <c r="F1134" i="24"/>
  <c r="F1130" i="24"/>
  <c r="F1136" i="24"/>
  <c r="F1127" i="24"/>
  <c r="F1133" i="24"/>
  <c r="F1124" i="24"/>
  <c r="F1135" i="24"/>
  <c r="F1137" i="24"/>
  <c r="F1131" i="24"/>
  <c r="F1128" i="24"/>
  <c r="F1096" i="24"/>
  <c r="F1138" i="24"/>
  <c r="F1132" i="24"/>
  <c r="F1129" i="24"/>
  <c r="F1111" i="24"/>
  <c r="F1299" i="24"/>
  <c r="F1275" i="24"/>
  <c r="F1297" i="24"/>
  <c r="F1293" i="24"/>
  <c r="F1302" i="24"/>
  <c r="F1305" i="24"/>
  <c r="F1296" i="24"/>
  <c r="F1301" i="24"/>
  <c r="F1300" i="24"/>
  <c r="F1303" i="24"/>
  <c r="F1292" i="24"/>
  <c r="F1289" i="24"/>
  <c r="F1298" i="24"/>
  <c r="F1295" i="24"/>
  <c r="F1294" i="24"/>
  <c r="G1341" i="24"/>
  <c r="G1346" i="24"/>
  <c r="G1342" i="24"/>
  <c r="G1334" i="24"/>
  <c r="G1345" i="24"/>
  <c r="G1347" i="24"/>
  <c r="G1352" i="24"/>
  <c r="G1339" i="24"/>
  <c r="G1344" i="24"/>
  <c r="G1340" i="24"/>
  <c r="G1343" i="24"/>
  <c r="G1336" i="24"/>
  <c r="G1322" i="24"/>
  <c r="G1348" i="24"/>
  <c r="G1335" i="24"/>
  <c r="G1127" i="24"/>
  <c r="G1119" i="24"/>
  <c r="G1111" i="24"/>
  <c r="G1122" i="24"/>
  <c r="G1109" i="24"/>
  <c r="G1121" i="24"/>
  <c r="G1118" i="24"/>
  <c r="G1115" i="24"/>
  <c r="G1123" i="24"/>
  <c r="G1120" i="24"/>
  <c r="G1114" i="24"/>
  <c r="G1116" i="24"/>
  <c r="G1110" i="24"/>
  <c r="G1117" i="24"/>
  <c r="G1097" i="24"/>
  <c r="G1317" i="24"/>
  <c r="G1315" i="24"/>
  <c r="G1311" i="24"/>
  <c r="G1306" i="24"/>
  <c r="G1305" i="24"/>
  <c r="G1293" i="24"/>
  <c r="G1278" i="24"/>
  <c r="G1312" i="24"/>
  <c r="G1318" i="24"/>
  <c r="G1316" i="24"/>
  <c r="G1314" i="24"/>
  <c r="G1309" i="24"/>
  <c r="G1304" i="24"/>
  <c r="G1310" i="24"/>
  <c r="G1313" i="24"/>
  <c r="G1093" i="24"/>
  <c r="G1085" i="24"/>
  <c r="G1089" i="24"/>
  <c r="G1092" i="24"/>
  <c r="G1086" i="24"/>
  <c r="G1081" i="24"/>
  <c r="G1090" i="24"/>
  <c r="G1079" i="24"/>
  <c r="G1091" i="24"/>
  <c r="G1088" i="24"/>
  <c r="G1087" i="24"/>
  <c r="G1068" i="24"/>
  <c r="G1080" i="24"/>
  <c r="G1084" i="24"/>
  <c r="G1053" i="24"/>
  <c r="H1197" i="24"/>
  <c r="H1188" i="24"/>
  <c r="H1184" i="24"/>
  <c r="H1204" i="24"/>
  <c r="H1220" i="24"/>
  <c r="H1195" i="24"/>
  <c r="H1193" i="24"/>
  <c r="H1191" i="24"/>
  <c r="H1185" i="24"/>
  <c r="H1187" i="24"/>
  <c r="H1196" i="24"/>
  <c r="H1192" i="24"/>
  <c r="H1198" i="24"/>
  <c r="H1194" i="24"/>
  <c r="H1186" i="24"/>
  <c r="H1005" i="24"/>
  <c r="H1008" i="24"/>
  <c r="H1024" i="24"/>
  <c r="H1013" i="24"/>
  <c r="H1017" i="24"/>
  <c r="H1040" i="24"/>
  <c r="H1014" i="24"/>
  <c r="H1011" i="24"/>
  <c r="H1006" i="24"/>
  <c r="H1018" i="24"/>
  <c r="H1016" i="24"/>
  <c r="H1015" i="24"/>
  <c r="H1007" i="24"/>
  <c r="H1012" i="24"/>
  <c r="H1004" i="24"/>
  <c r="H117" i="24"/>
  <c r="H112" i="24"/>
  <c r="H107" i="24"/>
  <c r="H105" i="24"/>
  <c r="H104" i="24"/>
  <c r="H140" i="24"/>
  <c r="H114" i="24"/>
  <c r="H111" i="24"/>
  <c r="H124" i="24"/>
  <c r="H116" i="24"/>
  <c r="H108" i="24"/>
  <c r="H118" i="24"/>
  <c r="H115" i="24"/>
  <c r="H106" i="24"/>
  <c r="H113" i="24"/>
  <c r="H1309" i="24"/>
  <c r="H1301" i="24"/>
  <c r="H1293" i="24"/>
  <c r="H1298" i="24"/>
  <c r="H1303" i="24"/>
  <c r="H1300" i="24"/>
  <c r="H1297" i="24"/>
  <c r="H1291" i="24"/>
  <c r="H1279" i="24"/>
  <c r="H1302" i="24"/>
  <c r="H1299" i="24"/>
  <c r="H1296" i="24"/>
  <c r="H1290" i="24"/>
  <c r="H1292" i="24"/>
  <c r="H1289" i="24"/>
  <c r="I1361" i="24"/>
  <c r="I1362" i="24"/>
  <c r="I1359" i="24"/>
  <c r="I1351" i="24"/>
  <c r="I1327" i="24"/>
  <c r="I1355" i="24"/>
  <c r="I1342" i="24"/>
  <c r="I1360" i="24"/>
  <c r="I1352" i="24"/>
  <c r="I1350" i="24"/>
  <c r="I1363" i="24"/>
  <c r="I1349" i="24"/>
  <c r="I1358" i="24"/>
  <c r="I1354" i="24"/>
  <c r="I1353" i="24"/>
  <c r="I1319" i="24"/>
  <c r="I1325" i="24"/>
  <c r="I1321" i="24"/>
  <c r="I1330" i="24"/>
  <c r="I1322" i="24"/>
  <c r="I1333" i="24"/>
  <c r="I1329" i="24"/>
  <c r="I1331" i="24"/>
  <c r="I1357" i="24"/>
  <c r="I1323" i="24"/>
  <c r="I1328" i="24"/>
  <c r="I1324" i="24"/>
  <c r="I1332" i="24"/>
  <c r="I1341" i="24"/>
  <c r="I1320" i="24"/>
  <c r="I1311" i="24"/>
  <c r="I1302" i="24"/>
  <c r="I1294" i="24"/>
  <c r="I1303" i="24"/>
  <c r="I1290" i="24"/>
  <c r="I1300" i="24"/>
  <c r="I1291" i="24"/>
  <c r="I1293" i="24"/>
  <c r="I1281" i="24"/>
  <c r="I1301" i="24"/>
  <c r="I1298" i="24"/>
  <c r="I1292" i="24"/>
  <c r="I1289" i="24"/>
  <c r="I1299" i="24"/>
  <c r="I1295" i="24"/>
  <c r="I1076" i="24"/>
  <c r="I1064" i="24"/>
  <c r="I1078" i="24"/>
  <c r="I1075" i="24"/>
  <c r="I1065" i="24"/>
  <c r="I1073" i="24"/>
  <c r="I1070" i="24"/>
  <c r="I1068" i="24"/>
  <c r="I1077" i="24"/>
  <c r="I1069" i="24"/>
  <c r="I1066" i="24"/>
  <c r="I1074" i="24"/>
  <c r="I1056" i="24"/>
  <c r="I1067" i="24"/>
  <c r="I1086" i="24"/>
  <c r="J976" i="24"/>
  <c r="J968" i="24"/>
  <c r="J979" i="24"/>
  <c r="J998" i="24"/>
  <c r="J986" i="24"/>
  <c r="J980" i="24"/>
  <c r="J977" i="24"/>
  <c r="J988" i="24"/>
  <c r="J985" i="24"/>
  <c r="J982" i="24"/>
  <c r="J975" i="24"/>
  <c r="J981" i="24"/>
  <c r="J987" i="24"/>
  <c r="J978" i="24"/>
  <c r="J974" i="24"/>
  <c r="J1183" i="24"/>
  <c r="J1175" i="24"/>
  <c r="J1172" i="24"/>
  <c r="J1182" i="24"/>
  <c r="J1176" i="24"/>
  <c r="J1173" i="24"/>
  <c r="J1170" i="24"/>
  <c r="J1164" i="24"/>
  <c r="J1149" i="24"/>
  <c r="J1181" i="24"/>
  <c r="J1177" i="24"/>
  <c r="J1171" i="24"/>
  <c r="J1169" i="24"/>
  <c r="J1180" i="24"/>
  <c r="J1174" i="24"/>
  <c r="J1146" i="24"/>
  <c r="J1179" i="24"/>
  <c r="J1153" i="24"/>
  <c r="J1152" i="24"/>
  <c r="J1143" i="24"/>
  <c r="J1140" i="24"/>
  <c r="J1150" i="24"/>
  <c r="J1147" i="24"/>
  <c r="J1141" i="24"/>
  <c r="J1151" i="24"/>
  <c r="J1145" i="24"/>
  <c r="J1142" i="24"/>
  <c r="J1139" i="24"/>
  <c r="J1163" i="24"/>
  <c r="J1144" i="24"/>
  <c r="K1176" i="24"/>
  <c r="K1177" i="24"/>
  <c r="K1182" i="24"/>
  <c r="K1170" i="24"/>
  <c r="K1183" i="24"/>
  <c r="K1179" i="24"/>
  <c r="K1175" i="24"/>
  <c r="K1173" i="24"/>
  <c r="K1171" i="24"/>
  <c r="K1169" i="24"/>
  <c r="K1174" i="24"/>
  <c r="K1151" i="24"/>
  <c r="K1172" i="24"/>
  <c r="K1178" i="24"/>
  <c r="K1166" i="24"/>
  <c r="K1181" i="24"/>
  <c r="K1147" i="24"/>
  <c r="K1139" i="24"/>
  <c r="K1145" i="24"/>
  <c r="K1141" i="24"/>
  <c r="K1165" i="24"/>
  <c r="K1153" i="24"/>
  <c r="K1144" i="24"/>
  <c r="K1148" i="24"/>
  <c r="K1142" i="24"/>
  <c r="K1143" i="24"/>
  <c r="K1152" i="24"/>
  <c r="K1149" i="24"/>
  <c r="K1140" i="24"/>
  <c r="K1146" i="24"/>
  <c r="K112" i="24"/>
  <c r="K110" i="24"/>
  <c r="K107" i="24"/>
  <c r="K105" i="24"/>
  <c r="K104" i="24"/>
  <c r="K118" i="24"/>
  <c r="K108" i="24"/>
  <c r="K130" i="24"/>
  <c r="K106" i="24"/>
  <c r="K146" i="24"/>
  <c r="K113" i="24"/>
  <c r="K109" i="24"/>
  <c r="K117" i="24"/>
  <c r="K114" i="24"/>
  <c r="K111" i="24"/>
  <c r="K1083" i="24"/>
  <c r="K1079" i="24"/>
  <c r="K1089" i="24"/>
  <c r="K1088" i="24"/>
  <c r="K1087" i="24"/>
  <c r="K1082" i="24"/>
  <c r="K1086" i="24"/>
  <c r="K1061" i="24"/>
  <c r="K1076" i="24"/>
  <c r="K1093" i="24"/>
  <c r="K1085" i="24"/>
  <c r="K1080" i="24"/>
  <c r="K1081" i="24"/>
  <c r="K1092" i="24"/>
  <c r="K1084" i="24"/>
  <c r="L521" i="24"/>
  <c r="L513" i="24"/>
  <c r="L519" i="24"/>
  <c r="L515" i="24"/>
  <c r="L538" i="24"/>
  <c r="L510" i="24"/>
  <c r="L520" i="24"/>
  <c r="L512" i="24"/>
  <c r="L552" i="24"/>
  <c r="L511" i="24"/>
  <c r="L509" i="24"/>
  <c r="L516" i="24"/>
  <c r="L518" i="24"/>
  <c r="L514" i="24"/>
  <c r="L517" i="24"/>
  <c r="G193" i="24"/>
  <c r="G185" i="24"/>
  <c r="G192" i="24"/>
  <c r="G188" i="24"/>
  <c r="G189" i="24"/>
  <c r="G187" i="24"/>
  <c r="G180" i="24"/>
  <c r="G190" i="24"/>
  <c r="G153" i="24"/>
  <c r="G181" i="24"/>
  <c r="G186" i="24"/>
  <c r="G191" i="24"/>
  <c r="G168" i="24"/>
  <c r="G184" i="24"/>
  <c r="G179" i="24"/>
  <c r="K297" i="24"/>
  <c r="K289" i="24"/>
  <c r="K326" i="24"/>
  <c r="K291" i="24"/>
  <c r="K293" i="24"/>
  <c r="K290" i="24"/>
  <c r="K287" i="24"/>
  <c r="K284" i="24"/>
  <c r="K294" i="24"/>
  <c r="K292" i="24"/>
  <c r="K285" i="24"/>
  <c r="K288" i="24"/>
  <c r="K286" i="24"/>
  <c r="K298" i="24"/>
  <c r="K311" i="24"/>
  <c r="I41" i="24"/>
  <c r="I33" i="24"/>
  <c r="I39" i="24"/>
  <c r="I35" i="24"/>
  <c r="I31" i="24"/>
  <c r="I40" i="24"/>
  <c r="I34" i="24"/>
  <c r="I21" i="24"/>
  <c r="I32" i="24"/>
  <c r="I52" i="24"/>
  <c r="I38" i="24"/>
  <c r="I43" i="24"/>
  <c r="I30" i="24"/>
  <c r="I42" i="24"/>
  <c r="I29" i="24"/>
  <c r="H459" i="24"/>
  <c r="H451" i="24"/>
  <c r="H461" i="24"/>
  <c r="H458" i="24"/>
  <c r="H452" i="24"/>
  <c r="H449" i="24"/>
  <c r="H456" i="24"/>
  <c r="H450" i="24"/>
  <c r="H457" i="24"/>
  <c r="H439" i="24"/>
  <c r="H453" i="24"/>
  <c r="H462" i="24"/>
  <c r="H463" i="24"/>
  <c r="H425" i="24"/>
  <c r="H460" i="24"/>
  <c r="F225" i="24"/>
  <c r="F217" i="24"/>
  <c r="F220" i="24"/>
  <c r="F216" i="24"/>
  <c r="F212" i="24"/>
  <c r="F221" i="24"/>
  <c r="F222" i="24"/>
  <c r="F218" i="24"/>
  <c r="F209" i="24"/>
  <c r="F214" i="24"/>
  <c r="F219" i="24"/>
  <c r="F213" i="24"/>
  <c r="F215" i="24"/>
  <c r="F195" i="24"/>
  <c r="F223" i="24"/>
  <c r="G92" i="24"/>
  <c r="G84" i="24"/>
  <c r="G76" i="24"/>
  <c r="G87" i="24"/>
  <c r="G79" i="24"/>
  <c r="G62" i="24"/>
  <c r="G80" i="24"/>
  <c r="G74" i="24"/>
  <c r="G86" i="24"/>
  <c r="G83" i="24"/>
  <c r="G81" i="24"/>
  <c r="G75" i="24"/>
  <c r="G88" i="24"/>
  <c r="G85" i="24"/>
  <c r="G82" i="24"/>
  <c r="I957" i="24"/>
  <c r="I953" i="24"/>
  <c r="I948" i="24"/>
  <c r="I955" i="24"/>
  <c r="I950" i="24"/>
  <c r="I958" i="24"/>
  <c r="I946" i="24"/>
  <c r="I954" i="24"/>
  <c r="I922" i="24"/>
  <c r="I956" i="24"/>
  <c r="I949" i="24"/>
  <c r="I944" i="24"/>
  <c r="I937" i="24"/>
  <c r="I947" i="24"/>
  <c r="I945" i="24"/>
  <c r="L805" i="24"/>
  <c r="L797" i="24"/>
  <c r="L802" i="24"/>
  <c r="L798" i="24"/>
  <c r="L804" i="24"/>
  <c r="L801" i="24"/>
  <c r="L795" i="24"/>
  <c r="L792" i="24"/>
  <c r="L799" i="24"/>
  <c r="L806" i="24"/>
  <c r="L803" i="24"/>
  <c r="L800" i="24"/>
  <c r="L794" i="24"/>
  <c r="L796" i="24"/>
  <c r="L822" i="24"/>
  <c r="J747" i="24"/>
  <c r="J739" i="24"/>
  <c r="J737" i="24"/>
  <c r="J748" i="24"/>
  <c r="J742" i="24"/>
  <c r="J738" i="24"/>
  <c r="J736" i="24"/>
  <c r="J758" i="24"/>
  <c r="J746" i="24"/>
  <c r="J741" i="24"/>
  <c r="J734" i="24"/>
  <c r="J735" i="24"/>
  <c r="J774" i="24"/>
  <c r="J740" i="24"/>
  <c r="J745" i="24"/>
  <c r="F579" i="24"/>
  <c r="F555" i="24"/>
  <c r="F576" i="24"/>
  <c r="F572" i="24"/>
  <c r="F585" i="24"/>
  <c r="F582" i="24"/>
  <c r="F573" i="24"/>
  <c r="F578" i="24"/>
  <c r="F575" i="24"/>
  <c r="F569" i="24"/>
  <c r="F580" i="24"/>
  <c r="F581" i="24"/>
  <c r="F574" i="24"/>
  <c r="F583" i="24"/>
  <c r="F577" i="24"/>
  <c r="L1363" i="24"/>
  <c r="L1330" i="24"/>
  <c r="L1322" i="24"/>
  <c r="L1331" i="24"/>
  <c r="L1327" i="24"/>
  <c r="L1323" i="24"/>
  <c r="L1319" i="24"/>
  <c r="L1326" i="24"/>
  <c r="L1328" i="24"/>
  <c r="L1320" i="24"/>
  <c r="L1325" i="24"/>
  <c r="L1347" i="24"/>
  <c r="L1321" i="24"/>
  <c r="L1324" i="24"/>
  <c r="L1329" i="24"/>
  <c r="F1267" i="24"/>
  <c r="F1259" i="24"/>
  <c r="F1272" i="24"/>
  <c r="F1269" i="24"/>
  <c r="F1265" i="24"/>
  <c r="F1271" i="24"/>
  <c r="F1264" i="24"/>
  <c r="F1270" i="24"/>
  <c r="F1246" i="24"/>
  <c r="F1273" i="24"/>
  <c r="F1266" i="24"/>
  <c r="F1263" i="24"/>
  <c r="F1268" i="24"/>
  <c r="F1231" i="24"/>
  <c r="F1262" i="24"/>
  <c r="H141" i="24"/>
  <c r="H125" i="24"/>
  <c r="H144" i="24"/>
  <c r="H136" i="24"/>
  <c r="H110" i="24"/>
  <c r="H146" i="24"/>
  <c r="H143" i="24"/>
  <c r="H138" i="24"/>
  <c r="H135" i="24"/>
  <c r="H145" i="24"/>
  <c r="H137" i="24"/>
  <c r="H134" i="24"/>
  <c r="H142" i="24"/>
  <c r="H148" i="24"/>
  <c r="H147" i="24"/>
  <c r="H1181" i="24"/>
  <c r="H1173" i="24"/>
  <c r="H1171" i="24"/>
  <c r="H1179" i="24"/>
  <c r="H1160" i="24"/>
  <c r="H1183" i="24"/>
  <c r="H1177" i="24"/>
  <c r="H1182" i="24"/>
  <c r="H1169" i="24"/>
  <c r="H1180" i="24"/>
  <c r="H1176" i="24"/>
  <c r="H1145" i="24"/>
  <c r="H1172" i="24"/>
  <c r="H1170" i="24"/>
  <c r="H1178" i="24"/>
  <c r="I1210" i="24"/>
  <c r="I1221" i="24"/>
  <c r="I1212" i="24"/>
  <c r="I1209" i="24"/>
  <c r="I1203" i="24"/>
  <c r="I1200" i="24"/>
  <c r="I1191" i="24"/>
  <c r="I1213" i="24"/>
  <c r="I1201" i="24"/>
  <c r="I1208" i="24"/>
  <c r="I1211" i="24"/>
  <c r="I1205" i="24"/>
  <c r="I1204" i="24"/>
  <c r="I1202" i="24"/>
  <c r="I1199" i="24"/>
  <c r="J1167" i="24"/>
  <c r="J1159" i="24"/>
  <c r="J1168" i="24"/>
  <c r="J1154" i="24"/>
  <c r="J1161" i="24"/>
  <c r="J1165" i="24"/>
  <c r="J1157" i="24"/>
  <c r="J1158" i="24"/>
  <c r="J1156" i="24"/>
  <c r="J1178" i="24"/>
  <c r="J1148" i="24"/>
  <c r="J1155" i="24"/>
  <c r="J1160" i="24"/>
  <c r="J1162" i="24"/>
  <c r="J1166" i="24"/>
  <c r="K128" i="24"/>
  <c r="K120" i="24"/>
  <c r="K123" i="24"/>
  <c r="K115" i="24"/>
  <c r="K124" i="24"/>
  <c r="K121" i="24"/>
  <c r="K133" i="24"/>
  <c r="K127" i="24"/>
  <c r="K125" i="24"/>
  <c r="K122" i="24"/>
  <c r="K119" i="24"/>
  <c r="K145" i="24"/>
  <c r="K132" i="24"/>
  <c r="K129" i="24"/>
  <c r="K126" i="24"/>
  <c r="L36" i="24"/>
  <c r="L32" i="24"/>
  <c r="L58" i="24"/>
  <c r="L41" i="24"/>
  <c r="L37" i="24"/>
  <c r="L33" i="24"/>
  <c r="L29" i="24"/>
  <c r="L34" i="24"/>
  <c r="L30" i="24"/>
  <c r="L31" i="24"/>
  <c r="L39" i="24"/>
  <c r="L38" i="24"/>
  <c r="L35" i="24"/>
  <c r="L40" i="24"/>
  <c r="L27" i="24"/>
  <c r="G277" i="24"/>
  <c r="G269" i="24"/>
  <c r="G276" i="24"/>
  <c r="G281" i="24"/>
  <c r="G278" i="24"/>
  <c r="G275" i="24"/>
  <c r="G243" i="24"/>
  <c r="G258" i="24"/>
  <c r="G283" i="24"/>
  <c r="G280" i="24"/>
  <c r="G274" i="24"/>
  <c r="G271" i="24"/>
  <c r="G282" i="24"/>
  <c r="G279" i="24"/>
  <c r="G270" i="24"/>
  <c r="J151" i="24"/>
  <c r="J162" i="24"/>
  <c r="J154" i="24"/>
  <c r="J161" i="24"/>
  <c r="J173" i="24"/>
  <c r="J156" i="24"/>
  <c r="J153" i="24"/>
  <c r="J150" i="24"/>
  <c r="J163" i="24"/>
  <c r="J157" i="24"/>
  <c r="J155" i="24"/>
  <c r="J152" i="24"/>
  <c r="J149" i="24"/>
  <c r="J160" i="24"/>
  <c r="J189" i="24"/>
  <c r="K552" i="24"/>
  <c r="K544" i="24"/>
  <c r="K553" i="24"/>
  <c r="K540" i="24"/>
  <c r="K547" i="24"/>
  <c r="K541" i="24"/>
  <c r="K535" i="24"/>
  <c r="K545" i="24"/>
  <c r="K542" i="24"/>
  <c r="K521" i="24"/>
  <c r="K539" i="24"/>
  <c r="K543" i="24"/>
  <c r="K549" i="24"/>
  <c r="K548" i="24"/>
  <c r="K546" i="24"/>
  <c r="I412" i="24"/>
  <c r="I403" i="24"/>
  <c r="I401" i="24"/>
  <c r="I393" i="24"/>
  <c r="I400" i="24"/>
  <c r="I389" i="24"/>
  <c r="I381" i="24"/>
  <c r="I391" i="24"/>
  <c r="I402" i="24"/>
  <c r="I399" i="24"/>
  <c r="I398" i="24"/>
  <c r="I392" i="24"/>
  <c r="I395" i="24"/>
  <c r="I394" i="24"/>
  <c r="I390" i="24"/>
  <c r="J252" i="24"/>
  <c r="J245" i="24"/>
  <c r="J243" i="24"/>
  <c r="J239" i="24"/>
  <c r="J279" i="24"/>
  <c r="J244" i="24"/>
  <c r="J240" i="24"/>
  <c r="J253" i="24"/>
  <c r="J241" i="24"/>
  <c r="J250" i="24"/>
  <c r="J242" i="24"/>
  <c r="J247" i="24"/>
  <c r="J246" i="24"/>
  <c r="J263" i="24"/>
  <c r="J251" i="24"/>
  <c r="G891" i="24"/>
  <c r="G872" i="24"/>
  <c r="G894" i="24"/>
  <c r="G889" i="24"/>
  <c r="G892" i="24"/>
  <c r="G895" i="24"/>
  <c r="G893" i="24"/>
  <c r="G902" i="24"/>
  <c r="G885" i="24"/>
  <c r="G890" i="24"/>
  <c r="G897" i="24"/>
  <c r="G896" i="24"/>
  <c r="G886" i="24"/>
  <c r="G884" i="24"/>
  <c r="G898" i="24"/>
  <c r="G941" i="24"/>
  <c r="G917" i="24"/>
  <c r="G939" i="24"/>
  <c r="G935" i="24"/>
  <c r="G947" i="24"/>
  <c r="G940" i="24"/>
  <c r="G943" i="24"/>
  <c r="G938" i="24"/>
  <c r="G936" i="24"/>
  <c r="G931" i="24"/>
  <c r="G929" i="24"/>
  <c r="G942" i="24"/>
  <c r="G934" i="24"/>
  <c r="G937" i="24"/>
  <c r="G930" i="24"/>
  <c r="I582" i="24"/>
  <c r="I574" i="24"/>
  <c r="I573" i="24"/>
  <c r="I569" i="24"/>
  <c r="I583" i="24"/>
  <c r="I580" i="24"/>
  <c r="I571" i="24"/>
  <c r="I581" i="24"/>
  <c r="I572" i="24"/>
  <c r="I591" i="24"/>
  <c r="I579" i="24"/>
  <c r="I570" i="24"/>
  <c r="I561" i="24"/>
  <c r="I575" i="24"/>
  <c r="I578" i="24"/>
  <c r="J960" i="24"/>
  <c r="J983" i="24"/>
  <c r="J966" i="24"/>
  <c r="J962" i="24"/>
  <c r="J972" i="24"/>
  <c r="J970" i="24"/>
  <c r="J965" i="24"/>
  <c r="J963" i="24"/>
  <c r="J964" i="24"/>
  <c r="J959" i="24"/>
  <c r="J973" i="24"/>
  <c r="J999" i="24"/>
  <c r="J971" i="24"/>
  <c r="J961" i="24"/>
  <c r="J967" i="24"/>
  <c r="L845" i="24"/>
  <c r="L837" i="24"/>
  <c r="L849" i="24"/>
  <c r="L850" i="24"/>
  <c r="L847" i="24"/>
  <c r="L841" i="24"/>
  <c r="L844" i="24"/>
  <c r="L867" i="24"/>
  <c r="L851" i="24"/>
  <c r="L848" i="24"/>
  <c r="L842" i="24"/>
  <c r="L839" i="24"/>
  <c r="L846" i="24"/>
  <c r="L843" i="24"/>
  <c r="L840" i="24"/>
  <c r="J886" i="24"/>
  <c r="J878" i="24"/>
  <c r="J897" i="24"/>
  <c r="J884" i="24"/>
  <c r="J887" i="24"/>
  <c r="J892" i="24"/>
  <c r="J885" i="24"/>
  <c r="J895" i="24"/>
  <c r="J890" i="24"/>
  <c r="J891" i="24"/>
  <c r="J888" i="24"/>
  <c r="J898" i="24"/>
  <c r="J908" i="24"/>
  <c r="J889" i="24"/>
  <c r="J896" i="24"/>
  <c r="H597" i="24"/>
  <c r="H594" i="24"/>
  <c r="H560" i="24"/>
  <c r="H588" i="24"/>
  <c r="H585" i="24"/>
  <c r="H598" i="24"/>
  <c r="H595" i="24"/>
  <c r="H592" i="24"/>
  <c r="H586" i="24"/>
  <c r="H596" i="24"/>
  <c r="H593" i="24"/>
  <c r="H587" i="24"/>
  <c r="H584" i="24"/>
  <c r="H575" i="24"/>
  <c r="H591" i="24"/>
  <c r="F99" i="24"/>
  <c r="F102" i="24"/>
  <c r="F94" i="24"/>
  <c r="F103" i="24"/>
  <c r="F100" i="24"/>
  <c r="F97" i="24"/>
  <c r="F101" i="24"/>
  <c r="F98" i="24"/>
  <c r="F96" i="24"/>
  <c r="F93" i="24"/>
  <c r="F95" i="24"/>
  <c r="F92" i="24"/>
  <c r="F89" i="24"/>
  <c r="F61" i="24"/>
  <c r="F76" i="24"/>
  <c r="L1148" i="24"/>
  <c r="L1140" i="24"/>
  <c r="L1150" i="24"/>
  <c r="L1147" i="24"/>
  <c r="L1144" i="24"/>
  <c r="L1141" i="24"/>
  <c r="L1167" i="24"/>
  <c r="L1151" i="24"/>
  <c r="L1142" i="24"/>
  <c r="L1145" i="24"/>
  <c r="L1139" i="24"/>
  <c r="L1149" i="24"/>
  <c r="L1143" i="24"/>
  <c r="L1183" i="24"/>
  <c r="L1146" i="24"/>
  <c r="F1179" i="24"/>
  <c r="F1183" i="24"/>
  <c r="F1181" i="24"/>
  <c r="F1175" i="24"/>
  <c r="F1172" i="24"/>
  <c r="F1169" i="24"/>
  <c r="F1178" i="24"/>
  <c r="F1176" i="24"/>
  <c r="F1174" i="24"/>
  <c r="F1156" i="24"/>
  <c r="F1177" i="24"/>
  <c r="F1173" i="24"/>
  <c r="F1180" i="24"/>
  <c r="F1141" i="24"/>
  <c r="F1182" i="24"/>
  <c r="G1061" i="24"/>
  <c r="G1067" i="24"/>
  <c r="G1059" i="24"/>
  <c r="G1058" i="24"/>
  <c r="G1062" i="24"/>
  <c r="G1054" i="24"/>
  <c r="G1051" i="24"/>
  <c r="G1063" i="24"/>
  <c r="G1060" i="24"/>
  <c r="G1056" i="24"/>
  <c r="G1049" i="24"/>
  <c r="G1055" i="24"/>
  <c r="G1057" i="24"/>
  <c r="G1050" i="24"/>
  <c r="G1083" i="24"/>
  <c r="H1046" i="24"/>
  <c r="H1036" i="24"/>
  <c r="H1043" i="24"/>
  <c r="H1048" i="24"/>
  <c r="H1044" i="24"/>
  <c r="H1045" i="24"/>
  <c r="H1041" i="24"/>
  <c r="H1035" i="24"/>
  <c r="H1034" i="24"/>
  <c r="H1047" i="24"/>
  <c r="H1038" i="24"/>
  <c r="H1025" i="24"/>
  <c r="H1042" i="24"/>
  <c r="H1010" i="24"/>
  <c r="H1037" i="24"/>
  <c r="J1048" i="24"/>
  <c r="J1045" i="24"/>
  <c r="J1042" i="24"/>
  <c r="J1041" i="24"/>
  <c r="J1039" i="24"/>
  <c r="J1038" i="24"/>
  <c r="J1047" i="24"/>
  <c r="J1040" i="24"/>
  <c r="J1036" i="24"/>
  <c r="J1035" i="24"/>
  <c r="J1014" i="24"/>
  <c r="J1046" i="24"/>
  <c r="J1029" i="24"/>
  <c r="J1037" i="24"/>
  <c r="J1034" i="24"/>
  <c r="L380" i="24"/>
  <c r="L417" i="24"/>
  <c r="L376" i="24"/>
  <c r="L386" i="24"/>
  <c r="L382" i="24"/>
  <c r="L379" i="24"/>
  <c r="L375" i="24"/>
  <c r="L384" i="24"/>
  <c r="L377" i="24"/>
  <c r="L403" i="24"/>
  <c r="L383" i="24"/>
  <c r="L374" i="24"/>
  <c r="L378" i="24"/>
  <c r="L381" i="24"/>
  <c r="L385" i="24"/>
  <c r="L439" i="24"/>
  <c r="L437" i="24"/>
  <c r="L462" i="24"/>
  <c r="L444" i="24"/>
  <c r="L441" i="24"/>
  <c r="L438" i="24"/>
  <c r="L435" i="24"/>
  <c r="L432" i="24"/>
  <c r="L445" i="24"/>
  <c r="L436" i="24"/>
  <c r="L443" i="24"/>
  <c r="L446" i="24"/>
  <c r="L440" i="24"/>
  <c r="L434" i="24"/>
  <c r="L442" i="24"/>
  <c r="G532" i="24"/>
  <c r="G524" i="24"/>
  <c r="G538" i="24"/>
  <c r="G534" i="24"/>
  <c r="G512" i="24"/>
  <c r="G543" i="24"/>
  <c r="G537" i="24"/>
  <c r="G531" i="24"/>
  <c r="G525" i="24"/>
  <c r="G529" i="24"/>
  <c r="G536" i="24"/>
  <c r="G533" i="24"/>
  <c r="G530" i="24"/>
  <c r="G526" i="24"/>
  <c r="G535" i="24"/>
  <c r="K222" i="24"/>
  <c r="K214" i="24"/>
  <c r="K205" i="24"/>
  <c r="K235" i="24"/>
  <c r="K218" i="24"/>
  <c r="K209" i="24"/>
  <c r="K223" i="24"/>
  <c r="K219" i="24"/>
  <c r="K215" i="24"/>
  <c r="K210" i="24"/>
  <c r="K216" i="24"/>
  <c r="K211" i="24"/>
  <c r="K213" i="24"/>
  <c r="K212" i="24"/>
  <c r="K217" i="24"/>
  <c r="K446" i="24"/>
  <c r="K422" i="24"/>
  <c r="K428" i="24"/>
  <c r="K424" i="24"/>
  <c r="K460" i="24"/>
  <c r="K433" i="24"/>
  <c r="K421" i="24"/>
  <c r="K419" i="24"/>
  <c r="K427" i="24"/>
  <c r="K432" i="24"/>
  <c r="K426" i="24"/>
  <c r="K425" i="24"/>
  <c r="K420" i="24"/>
  <c r="K429" i="24"/>
  <c r="K423" i="24"/>
  <c r="I295" i="24"/>
  <c r="I287" i="24"/>
  <c r="I307" i="24"/>
  <c r="I294" i="24"/>
  <c r="I290" i="24"/>
  <c r="I284" i="24"/>
  <c r="I289" i="24"/>
  <c r="I285" i="24"/>
  <c r="I322" i="24"/>
  <c r="I297" i="24"/>
  <c r="I296" i="24"/>
  <c r="I293" i="24"/>
  <c r="I286" i="24"/>
  <c r="I288" i="24"/>
  <c r="I298" i="24"/>
  <c r="H352" i="24"/>
  <c r="H344" i="24"/>
  <c r="H357" i="24"/>
  <c r="H353" i="24"/>
  <c r="H346" i="24"/>
  <c r="H355" i="24"/>
  <c r="H358" i="24"/>
  <c r="H351" i="24"/>
  <c r="H364" i="24"/>
  <c r="H345" i="24"/>
  <c r="H354" i="24"/>
  <c r="H347" i="24"/>
  <c r="H334" i="24"/>
  <c r="H356" i="24"/>
  <c r="H348" i="24"/>
  <c r="F398" i="24"/>
  <c r="F399" i="24"/>
  <c r="F396" i="24"/>
  <c r="F392" i="24"/>
  <c r="F375" i="24"/>
  <c r="F397" i="24"/>
  <c r="F406" i="24"/>
  <c r="F403" i="24"/>
  <c r="F393" i="24"/>
  <c r="F402" i="24"/>
  <c r="F394" i="24"/>
  <c r="F401" i="24"/>
  <c r="F389" i="24"/>
  <c r="F400" i="24"/>
  <c r="F395" i="24"/>
  <c r="G816" i="24"/>
  <c r="G821" i="24"/>
  <c r="G817" i="24"/>
  <c r="G818" i="24"/>
  <c r="G809" i="24"/>
  <c r="G815" i="24"/>
  <c r="G822" i="24"/>
  <c r="G819" i="24"/>
  <c r="G810" i="24"/>
  <c r="G798" i="24"/>
  <c r="G823" i="24"/>
  <c r="G811" i="24"/>
  <c r="G820" i="24"/>
  <c r="G814" i="24"/>
  <c r="G783" i="24"/>
  <c r="I927" i="24"/>
  <c r="I919" i="24"/>
  <c r="I936" i="24"/>
  <c r="I923" i="24"/>
  <c r="I924" i="24"/>
  <c r="I915" i="24"/>
  <c r="I926" i="24"/>
  <c r="I914" i="24"/>
  <c r="I925" i="24"/>
  <c r="I952" i="24"/>
  <c r="I928" i="24"/>
  <c r="I918" i="24"/>
  <c r="I920" i="24"/>
  <c r="I917" i="24"/>
  <c r="I916" i="24"/>
  <c r="I858" i="24"/>
  <c r="I863" i="24"/>
  <c r="I856" i="24"/>
  <c r="I865" i="24"/>
  <c r="I855" i="24"/>
  <c r="I868" i="24"/>
  <c r="I864" i="24"/>
  <c r="I867" i="24"/>
  <c r="I857" i="24"/>
  <c r="I854" i="24"/>
  <c r="I859" i="24"/>
  <c r="I847" i="24"/>
  <c r="I832" i="24"/>
  <c r="I860" i="24"/>
  <c r="I866" i="24"/>
  <c r="K88" i="24"/>
  <c r="K80" i="24"/>
  <c r="K83" i="24"/>
  <c r="K75" i="24"/>
  <c r="K84" i="24"/>
  <c r="K81" i="24"/>
  <c r="K78" i="24"/>
  <c r="K87" i="24"/>
  <c r="K82" i="24"/>
  <c r="K79" i="24"/>
  <c r="K77" i="24"/>
  <c r="K74" i="24"/>
  <c r="K100" i="24"/>
  <c r="K76" i="24"/>
  <c r="K70" i="24"/>
  <c r="L733" i="24"/>
  <c r="L699" i="24"/>
  <c r="L691" i="24"/>
  <c r="L697" i="24"/>
  <c r="L693" i="24"/>
  <c r="L717" i="24"/>
  <c r="L696" i="24"/>
  <c r="L690" i="24"/>
  <c r="L701" i="24"/>
  <c r="L698" i="24"/>
  <c r="L695" i="24"/>
  <c r="L692" i="24"/>
  <c r="L689" i="24"/>
  <c r="L694" i="24"/>
  <c r="L700" i="24"/>
  <c r="J952" i="24"/>
  <c r="J944" i="24"/>
  <c r="J949" i="24"/>
  <c r="J945" i="24"/>
  <c r="J958" i="24"/>
  <c r="J948" i="24"/>
  <c r="J946" i="24"/>
  <c r="J924" i="24"/>
  <c r="J947" i="24"/>
  <c r="J956" i="24"/>
  <c r="J939" i="24"/>
  <c r="J955" i="24"/>
  <c r="J951" i="24"/>
  <c r="J950" i="24"/>
  <c r="J957" i="24"/>
  <c r="H589" i="24"/>
  <c r="H581" i="24"/>
  <c r="H573" i="24"/>
  <c r="H577" i="24"/>
  <c r="H579" i="24"/>
  <c r="H576" i="24"/>
  <c r="H570" i="24"/>
  <c r="H583" i="24"/>
  <c r="H578" i="24"/>
  <c r="H569" i="24"/>
  <c r="H559" i="24"/>
  <c r="H582" i="24"/>
  <c r="H571" i="24"/>
  <c r="H572" i="24"/>
  <c r="H580" i="24"/>
  <c r="F791" i="24"/>
  <c r="F783" i="24"/>
  <c r="F795" i="24"/>
  <c r="F782" i="24"/>
  <c r="F790" i="24"/>
  <c r="F788" i="24"/>
  <c r="F785" i="24"/>
  <c r="F779" i="24"/>
  <c r="F789" i="24"/>
  <c r="F786" i="24"/>
  <c r="F792" i="24"/>
  <c r="F787" i="24"/>
  <c r="F784" i="24"/>
  <c r="F793" i="24"/>
  <c r="F811" i="24"/>
  <c r="L1132" i="24"/>
  <c r="L1124" i="24"/>
  <c r="L1108" i="24"/>
  <c r="L1133" i="24"/>
  <c r="L1135" i="24"/>
  <c r="L1129" i="24"/>
  <c r="L1126" i="24"/>
  <c r="L1123" i="24"/>
  <c r="L1136" i="24"/>
  <c r="L1130" i="24"/>
  <c r="L1127" i="24"/>
  <c r="L1125" i="24"/>
  <c r="L1131" i="24"/>
  <c r="L1128" i="24"/>
  <c r="L1134" i="24"/>
  <c r="G1135" i="24"/>
  <c r="G1126" i="24"/>
  <c r="G1098" i="24"/>
  <c r="G1133" i="24"/>
  <c r="G1130" i="24"/>
  <c r="G1124" i="24"/>
  <c r="G1137" i="24"/>
  <c r="G1131" i="24"/>
  <c r="G1138" i="24"/>
  <c r="G1132" i="24"/>
  <c r="G1129" i="24"/>
  <c r="G1134" i="24"/>
  <c r="G1125" i="24"/>
  <c r="G1113" i="24"/>
  <c r="G1136" i="24"/>
  <c r="I1153" i="24"/>
  <c r="I1145" i="24"/>
  <c r="I1177" i="24"/>
  <c r="I1144" i="24"/>
  <c r="I1140" i="24"/>
  <c r="I1149" i="24"/>
  <c r="I1152" i="24"/>
  <c r="I1143" i="24"/>
  <c r="I1161" i="24"/>
  <c r="I1151" i="24"/>
  <c r="I1148" i="24"/>
  <c r="I1142" i="24"/>
  <c r="I1139" i="24"/>
  <c r="I1150" i="24"/>
  <c r="I1141" i="24"/>
  <c r="L364" i="24"/>
  <c r="L363" i="24"/>
  <c r="L359" i="24"/>
  <c r="L369" i="24"/>
  <c r="L365" i="24"/>
  <c r="L366" i="24"/>
  <c r="L368" i="24"/>
  <c r="L361" i="24"/>
  <c r="L370" i="24"/>
  <c r="L367" i="24"/>
  <c r="L360" i="24"/>
  <c r="L362" i="24"/>
  <c r="L357" i="24"/>
  <c r="L371" i="24"/>
  <c r="L343" i="24"/>
  <c r="J256" i="24"/>
  <c r="J265" i="24"/>
  <c r="J267" i="24"/>
  <c r="J261" i="24"/>
  <c r="J258" i="24"/>
  <c r="J248" i="24"/>
  <c r="J255" i="24"/>
  <c r="J268" i="24"/>
  <c r="J262" i="24"/>
  <c r="J259" i="24"/>
  <c r="J260" i="24"/>
  <c r="J254" i="24"/>
  <c r="J266" i="24"/>
  <c r="J257" i="24"/>
  <c r="J278" i="24"/>
  <c r="L372" i="24"/>
  <c r="L356" i="24"/>
  <c r="L348" i="24"/>
  <c r="L346" i="24"/>
  <c r="L342" i="24"/>
  <c r="L352" i="24"/>
  <c r="L351" i="24"/>
  <c r="L344" i="24"/>
  <c r="L354" i="24"/>
  <c r="L347" i="24"/>
  <c r="L349" i="24"/>
  <c r="L353" i="24"/>
  <c r="L345" i="24"/>
  <c r="L355" i="24"/>
  <c r="L350" i="24"/>
  <c r="L340" i="24"/>
  <c r="L332" i="24"/>
  <c r="L329" i="24"/>
  <c r="L339" i="24"/>
  <c r="L335" i="24"/>
  <c r="L358" i="24"/>
  <c r="L373" i="24"/>
  <c r="L333" i="24"/>
  <c r="L338" i="24"/>
  <c r="L336" i="24"/>
  <c r="L334" i="24"/>
  <c r="L330" i="24"/>
  <c r="L341" i="24"/>
  <c r="L337" i="24"/>
  <c r="L331" i="24"/>
  <c r="L215" i="24"/>
  <c r="L214" i="24"/>
  <c r="L219" i="24"/>
  <c r="L210" i="24"/>
  <c r="L211" i="24"/>
  <c r="L212" i="24"/>
  <c r="L237" i="24"/>
  <c r="L216" i="24"/>
  <c r="L221" i="24"/>
  <c r="L218" i="24"/>
  <c r="L213" i="24"/>
  <c r="L220" i="24"/>
  <c r="L207" i="24"/>
  <c r="L217" i="24"/>
  <c r="L209" i="24"/>
  <c r="L274" i="24"/>
  <c r="L270" i="24"/>
  <c r="L253" i="24"/>
  <c r="L273" i="24"/>
  <c r="L280" i="24"/>
  <c r="L277" i="24"/>
  <c r="L271" i="24"/>
  <c r="L268" i="24"/>
  <c r="L275" i="24"/>
  <c r="L279" i="24"/>
  <c r="L276" i="24"/>
  <c r="L281" i="24"/>
  <c r="L278" i="24"/>
  <c r="L272" i="24"/>
  <c r="L269" i="24"/>
  <c r="G418" i="24"/>
  <c r="G409" i="24"/>
  <c r="G406" i="24"/>
  <c r="G378" i="24"/>
  <c r="G404" i="24"/>
  <c r="G416" i="24"/>
  <c r="G412" i="24"/>
  <c r="G410" i="24"/>
  <c r="G415" i="24"/>
  <c r="G414" i="24"/>
  <c r="G405" i="24"/>
  <c r="G411" i="24"/>
  <c r="G392" i="24"/>
  <c r="G417" i="24"/>
  <c r="G413" i="24"/>
  <c r="G234" i="24"/>
  <c r="G226" i="24"/>
  <c r="G233" i="24"/>
  <c r="G229" i="24"/>
  <c r="G238" i="24"/>
  <c r="G225" i="24"/>
  <c r="G230" i="24"/>
  <c r="G213" i="24"/>
  <c r="G231" i="24"/>
  <c r="G235" i="24"/>
  <c r="G237" i="24"/>
  <c r="G232" i="24"/>
  <c r="G224" i="24"/>
  <c r="G198" i="24"/>
  <c r="G236" i="24"/>
  <c r="G218" i="24"/>
  <c r="G209" i="24"/>
  <c r="G216" i="24"/>
  <c r="G221" i="24"/>
  <c r="G217" i="24"/>
  <c r="G227" i="24"/>
  <c r="G214" i="24"/>
  <c r="G222" i="24"/>
  <c r="G219" i="24"/>
  <c r="G211" i="24"/>
  <c r="G223" i="24"/>
  <c r="G210" i="24"/>
  <c r="G220" i="24"/>
  <c r="G197" i="24"/>
  <c r="G215" i="24"/>
  <c r="G47" i="24"/>
  <c r="G23" i="24"/>
  <c r="G21" i="24"/>
  <c r="G14" i="24"/>
  <c r="G26" i="24"/>
  <c r="G15" i="24"/>
  <c r="G22" i="24"/>
  <c r="G16" i="24"/>
  <c r="G32" i="24"/>
  <c r="G27" i="24"/>
  <c r="G19" i="24"/>
  <c r="G28" i="24"/>
  <c r="G20" i="24"/>
  <c r="G25" i="24"/>
  <c r="G24" i="24"/>
  <c r="J354" i="24"/>
  <c r="J330" i="24"/>
  <c r="J341" i="24"/>
  <c r="J334" i="24"/>
  <c r="J342" i="24"/>
  <c r="J335" i="24"/>
  <c r="J340" i="24"/>
  <c r="J337" i="24"/>
  <c r="J329" i="24"/>
  <c r="J369" i="24"/>
  <c r="J333" i="24"/>
  <c r="J336" i="24"/>
  <c r="J332" i="24"/>
  <c r="J331" i="24"/>
  <c r="J343" i="24"/>
  <c r="K152" i="24"/>
  <c r="K163" i="24"/>
  <c r="K155" i="24"/>
  <c r="K156" i="24"/>
  <c r="K153" i="24"/>
  <c r="K150" i="24"/>
  <c r="K162" i="24"/>
  <c r="K159" i="24"/>
  <c r="K191" i="24"/>
  <c r="K157" i="24"/>
  <c r="K154" i="24"/>
  <c r="K151" i="24"/>
  <c r="K149" i="24"/>
  <c r="K158" i="24"/>
  <c r="K175" i="24"/>
  <c r="K502" i="24"/>
  <c r="K494" i="24"/>
  <c r="K498" i="24"/>
  <c r="K497" i="24"/>
  <c r="K507" i="24"/>
  <c r="K504" i="24"/>
  <c r="K500" i="24"/>
  <c r="K508" i="24"/>
  <c r="K499" i="24"/>
  <c r="K495" i="24"/>
  <c r="K503" i="24"/>
  <c r="K476" i="24"/>
  <c r="K490" i="24"/>
  <c r="K496" i="24"/>
  <c r="K501" i="24"/>
  <c r="K168" i="24"/>
  <c r="K160" i="24"/>
  <c r="K190" i="24"/>
  <c r="K177" i="24"/>
  <c r="K171" i="24"/>
  <c r="K178" i="24"/>
  <c r="K173" i="24"/>
  <c r="K170" i="24"/>
  <c r="K167" i="24"/>
  <c r="K165" i="24"/>
  <c r="K172" i="24"/>
  <c r="K166" i="24"/>
  <c r="K164" i="24"/>
  <c r="K169" i="24"/>
  <c r="K174" i="24"/>
  <c r="J196" i="24"/>
  <c r="J200" i="24"/>
  <c r="J218" i="24"/>
  <c r="J205" i="24"/>
  <c r="J201" i="24"/>
  <c r="J202" i="24"/>
  <c r="J198" i="24"/>
  <c r="J206" i="24"/>
  <c r="J208" i="24"/>
  <c r="J194" i="24"/>
  <c r="J234" i="24"/>
  <c r="J207" i="24"/>
  <c r="J197" i="24"/>
  <c r="J199" i="24"/>
  <c r="J195" i="24"/>
  <c r="I428" i="24"/>
  <c r="I420" i="24"/>
  <c r="I423" i="24"/>
  <c r="I431" i="24"/>
  <c r="I425" i="24"/>
  <c r="I422" i="24"/>
  <c r="I419" i="24"/>
  <c r="I442" i="24"/>
  <c r="I432" i="24"/>
  <c r="I429" i="24"/>
  <c r="I456" i="24"/>
  <c r="I421" i="24"/>
  <c r="I433" i="24"/>
  <c r="I430" i="24"/>
  <c r="I424" i="24"/>
  <c r="I550" i="24"/>
  <c r="I542" i="24"/>
  <c r="I552" i="24"/>
  <c r="I539" i="24"/>
  <c r="I549" i="24"/>
  <c r="I543" i="24"/>
  <c r="I540" i="24"/>
  <c r="I531" i="24"/>
  <c r="I553" i="24"/>
  <c r="I544" i="24"/>
  <c r="I551" i="24"/>
  <c r="I548" i="24"/>
  <c r="I545" i="24"/>
  <c r="I517" i="24"/>
  <c r="I541" i="24"/>
  <c r="I220" i="24"/>
  <c r="I212" i="24"/>
  <c r="I213" i="24"/>
  <c r="I222" i="24"/>
  <c r="I231" i="24"/>
  <c r="I218" i="24"/>
  <c r="I214" i="24"/>
  <c r="I209" i="24"/>
  <c r="I219" i="24"/>
  <c r="I215" i="24"/>
  <c r="I210" i="24"/>
  <c r="I201" i="24"/>
  <c r="I221" i="24"/>
  <c r="I211" i="24"/>
  <c r="I223" i="24"/>
  <c r="I385" i="24"/>
  <c r="I377" i="24"/>
  <c r="I383" i="24"/>
  <c r="I379" i="24"/>
  <c r="I411" i="24"/>
  <c r="I376" i="24"/>
  <c r="I388" i="24"/>
  <c r="I384" i="24"/>
  <c r="I387" i="24"/>
  <c r="I380" i="24"/>
  <c r="I375" i="24"/>
  <c r="I374" i="24"/>
  <c r="I397" i="24"/>
  <c r="I378" i="24"/>
  <c r="I386" i="24"/>
  <c r="H336" i="24"/>
  <c r="H340" i="24"/>
  <c r="H350" i="24"/>
  <c r="H333" i="24"/>
  <c r="H329" i="24"/>
  <c r="H343" i="24"/>
  <c r="H365" i="24"/>
  <c r="H337" i="24"/>
  <c r="H330" i="24"/>
  <c r="H341" i="24"/>
  <c r="H339" i="24"/>
  <c r="H331" i="24"/>
  <c r="H332" i="24"/>
  <c r="H342" i="24"/>
  <c r="H338" i="24"/>
  <c r="J304" i="24"/>
  <c r="J303" i="24"/>
  <c r="J299" i="24"/>
  <c r="J305" i="24"/>
  <c r="J311" i="24"/>
  <c r="J306" i="24"/>
  <c r="J301" i="24"/>
  <c r="J307" i="24"/>
  <c r="J300" i="24"/>
  <c r="J313" i="24"/>
  <c r="J293" i="24"/>
  <c r="J310" i="24"/>
  <c r="J312" i="24"/>
  <c r="J302" i="24"/>
  <c r="J323" i="24"/>
  <c r="J421" i="24"/>
  <c r="J432" i="24"/>
  <c r="J419" i="24"/>
  <c r="J426" i="24"/>
  <c r="J425" i="24"/>
  <c r="J423" i="24"/>
  <c r="J420" i="24"/>
  <c r="J444" i="24"/>
  <c r="J458" i="24"/>
  <c r="J422" i="24"/>
  <c r="J433" i="24"/>
  <c r="J427" i="24"/>
  <c r="J431" i="24"/>
  <c r="J430" i="24"/>
  <c r="J424" i="24"/>
  <c r="F382" i="24"/>
  <c r="F374" i="24"/>
  <c r="F386" i="24"/>
  <c r="F379" i="24"/>
  <c r="F385" i="24"/>
  <c r="F378" i="24"/>
  <c r="F381" i="24"/>
  <c r="F405" i="24"/>
  <c r="F387" i="24"/>
  <c r="F380" i="24"/>
  <c r="F377" i="24"/>
  <c r="F384" i="24"/>
  <c r="F383" i="24"/>
  <c r="F388" i="24"/>
  <c r="F391" i="24"/>
  <c r="F268" i="24"/>
  <c r="F260" i="24"/>
  <c r="F267" i="24"/>
  <c r="F263" i="24"/>
  <c r="F266" i="24"/>
  <c r="F257" i="24"/>
  <c r="F254" i="24"/>
  <c r="F270" i="24"/>
  <c r="F264" i="24"/>
  <c r="F261" i="24"/>
  <c r="F262" i="24"/>
  <c r="F259" i="24"/>
  <c r="F240" i="24"/>
  <c r="F265" i="24"/>
  <c r="F258" i="24"/>
  <c r="F531" i="24"/>
  <c r="F529" i="24"/>
  <c r="F536" i="24"/>
  <c r="F533" i="24"/>
  <c r="F530" i="24"/>
  <c r="F527" i="24"/>
  <c r="F524" i="24"/>
  <c r="F534" i="24"/>
  <c r="F541" i="24"/>
  <c r="F538" i="24"/>
  <c r="F535" i="24"/>
  <c r="F532" i="24"/>
  <c r="F510" i="24"/>
  <c r="F537" i="24"/>
  <c r="F528" i="24"/>
  <c r="F505" i="24"/>
  <c r="F497" i="24"/>
  <c r="F507" i="24"/>
  <c r="F494" i="24"/>
  <c r="F502" i="24"/>
  <c r="F506" i="24"/>
  <c r="F503" i="24"/>
  <c r="F500" i="24"/>
  <c r="F504" i="24"/>
  <c r="F501" i="24"/>
  <c r="F498" i="24"/>
  <c r="F466" i="24"/>
  <c r="F508" i="24"/>
  <c r="F499" i="24"/>
  <c r="F480" i="24"/>
  <c r="G808" i="24"/>
  <c r="G800" i="24"/>
  <c r="G804" i="24"/>
  <c r="G812" i="24"/>
  <c r="G806" i="24"/>
  <c r="G782" i="24"/>
  <c r="G807" i="24"/>
  <c r="G801" i="24"/>
  <c r="G799" i="24"/>
  <c r="G794" i="24"/>
  <c r="G796" i="24"/>
  <c r="G805" i="24"/>
  <c r="G803" i="24"/>
  <c r="G795" i="24"/>
  <c r="G802" i="24"/>
  <c r="G100" i="24"/>
  <c r="G103" i="24"/>
  <c r="G95" i="24"/>
  <c r="G63" i="24"/>
  <c r="G97" i="24"/>
  <c r="G94" i="24"/>
  <c r="G91" i="24"/>
  <c r="G89" i="24"/>
  <c r="G78" i="24"/>
  <c r="G102" i="24"/>
  <c r="G99" i="24"/>
  <c r="G90" i="24"/>
  <c r="G96" i="24"/>
  <c r="G101" i="24"/>
  <c r="G98" i="24"/>
  <c r="G776" i="24"/>
  <c r="G774" i="24"/>
  <c r="G770" i="24"/>
  <c r="G753" i="24"/>
  <c r="G765" i="24"/>
  <c r="G738" i="24"/>
  <c r="G778" i="24"/>
  <c r="G769" i="24"/>
  <c r="G764" i="24"/>
  <c r="G772" i="24"/>
  <c r="G777" i="24"/>
  <c r="G773" i="24"/>
  <c r="G766" i="24"/>
  <c r="G775" i="24"/>
  <c r="G771" i="24"/>
  <c r="G718" i="24"/>
  <c r="G710" i="24"/>
  <c r="G716" i="24"/>
  <c r="G712" i="24"/>
  <c r="G722" i="24"/>
  <c r="G713" i="24"/>
  <c r="G704" i="24"/>
  <c r="G692" i="24"/>
  <c r="G717" i="24"/>
  <c r="G714" i="24"/>
  <c r="G711" i="24"/>
  <c r="G705" i="24"/>
  <c r="G706" i="24"/>
  <c r="G709" i="24"/>
  <c r="G715" i="24"/>
  <c r="I911" i="24"/>
  <c r="I909" i="24"/>
  <c r="I901" i="24"/>
  <c r="I877" i="24"/>
  <c r="I905" i="24"/>
  <c r="I892" i="24"/>
  <c r="I912" i="24"/>
  <c r="I908" i="24"/>
  <c r="I899" i="24"/>
  <c r="I904" i="24"/>
  <c r="I902" i="24"/>
  <c r="I913" i="24"/>
  <c r="I903" i="24"/>
  <c r="I910" i="24"/>
  <c r="I900" i="24"/>
  <c r="I86" i="24"/>
  <c r="I78" i="24"/>
  <c r="I83" i="24"/>
  <c r="I80" i="24"/>
  <c r="I77" i="24"/>
  <c r="I66" i="24"/>
  <c r="I75" i="24"/>
  <c r="I96" i="24"/>
  <c r="I84" i="24"/>
  <c r="I74" i="24"/>
  <c r="I76" i="24"/>
  <c r="I87" i="24"/>
  <c r="I79" i="24"/>
  <c r="I88" i="24"/>
  <c r="I85" i="24"/>
  <c r="I700" i="24"/>
  <c r="I701" i="24"/>
  <c r="I698" i="24"/>
  <c r="I692" i="24"/>
  <c r="I689" i="24"/>
  <c r="I695" i="24"/>
  <c r="I727" i="24"/>
  <c r="I711" i="24"/>
  <c r="I702" i="24"/>
  <c r="I699" i="24"/>
  <c r="I693" i="24"/>
  <c r="I690" i="24"/>
  <c r="I703" i="24"/>
  <c r="I694" i="24"/>
  <c r="I691" i="24"/>
  <c r="K568" i="24"/>
  <c r="K560" i="24"/>
  <c r="K557" i="24"/>
  <c r="K580" i="24"/>
  <c r="K562" i="24"/>
  <c r="K559" i="24"/>
  <c r="K556" i="24"/>
  <c r="K596" i="24"/>
  <c r="K567" i="24"/>
  <c r="K563" i="24"/>
  <c r="K554" i="24"/>
  <c r="K564" i="24"/>
  <c r="K561" i="24"/>
  <c r="K558" i="24"/>
  <c r="K555" i="24"/>
  <c r="K72" i="24"/>
  <c r="K64" i="24"/>
  <c r="K67" i="24"/>
  <c r="K59" i="24"/>
  <c r="K101" i="24"/>
  <c r="K69" i="24"/>
  <c r="K66" i="24"/>
  <c r="K63" i="24"/>
  <c r="K61" i="24"/>
  <c r="K85" i="24"/>
  <c r="K68" i="24"/>
  <c r="K65" i="24"/>
  <c r="K73" i="24"/>
  <c r="K60" i="24"/>
  <c r="K62" i="24"/>
  <c r="K592" i="24"/>
  <c r="K584" i="24"/>
  <c r="K591" i="24"/>
  <c r="K587" i="24"/>
  <c r="K598" i="24"/>
  <c r="K589" i="24"/>
  <c r="K586" i="24"/>
  <c r="K593" i="24"/>
  <c r="K597" i="24"/>
  <c r="K594" i="24"/>
  <c r="K588" i="24"/>
  <c r="K585" i="24"/>
  <c r="K581" i="24"/>
  <c r="K590" i="24"/>
  <c r="K566" i="24"/>
  <c r="K682" i="24"/>
  <c r="K674" i="24"/>
  <c r="K688" i="24"/>
  <c r="K684" i="24"/>
  <c r="K671" i="24"/>
  <c r="K656" i="24"/>
  <c r="K687" i="24"/>
  <c r="K681" i="24"/>
  <c r="K678" i="24"/>
  <c r="K675" i="24"/>
  <c r="K679" i="24"/>
  <c r="K676" i="24"/>
  <c r="K683" i="24"/>
  <c r="K680" i="24"/>
  <c r="K677" i="24"/>
  <c r="L561" i="24"/>
  <c r="L566" i="24"/>
  <c r="L562" i="24"/>
  <c r="L565" i="24"/>
  <c r="L559" i="24"/>
  <c r="L556" i="24"/>
  <c r="L563" i="24"/>
  <c r="L554" i="24"/>
  <c r="L582" i="24"/>
  <c r="L564" i="24"/>
  <c r="L558" i="24"/>
  <c r="L555" i="24"/>
  <c r="L598" i="24"/>
  <c r="L560" i="24"/>
  <c r="L557" i="24"/>
  <c r="L773" i="24"/>
  <c r="L765" i="24"/>
  <c r="L772" i="24"/>
  <c r="L768" i="24"/>
  <c r="L770" i="24"/>
  <c r="L748" i="24"/>
  <c r="L775" i="24"/>
  <c r="L763" i="24"/>
  <c r="L776" i="24"/>
  <c r="L774" i="24"/>
  <c r="L769" i="24"/>
  <c r="L766" i="24"/>
  <c r="L771" i="24"/>
  <c r="L764" i="24"/>
  <c r="L767" i="24"/>
  <c r="L757" i="24"/>
  <c r="L749" i="24"/>
  <c r="L755" i="24"/>
  <c r="L751" i="24"/>
  <c r="L777" i="24"/>
  <c r="L758" i="24"/>
  <c r="L753" i="24"/>
  <c r="L761" i="24"/>
  <c r="L756" i="24"/>
  <c r="L759" i="24"/>
  <c r="L752" i="24"/>
  <c r="L754" i="24"/>
  <c r="L747" i="24"/>
  <c r="L750" i="24"/>
  <c r="L760" i="24"/>
  <c r="L723" i="24"/>
  <c r="L727" i="24"/>
  <c r="L726" i="24"/>
  <c r="L720" i="24"/>
  <c r="L729" i="24"/>
  <c r="L724" i="24"/>
  <c r="L728" i="24"/>
  <c r="L725" i="24"/>
  <c r="L719" i="24"/>
  <c r="L722" i="24"/>
  <c r="L730" i="24"/>
  <c r="L731" i="24"/>
  <c r="L703" i="24"/>
  <c r="L721" i="24"/>
  <c r="L718" i="24"/>
  <c r="J862" i="24"/>
  <c r="J867" i="24"/>
  <c r="J866" i="24"/>
  <c r="J860" i="24"/>
  <c r="J858" i="24"/>
  <c r="J855" i="24"/>
  <c r="J849" i="24"/>
  <c r="J868" i="24"/>
  <c r="J834" i="24"/>
  <c r="J861" i="24"/>
  <c r="J857" i="24"/>
  <c r="J854" i="24"/>
  <c r="J859" i="24"/>
  <c r="J856" i="24"/>
  <c r="J865" i="24"/>
  <c r="J657" i="24"/>
  <c r="J649" i="24"/>
  <c r="J658" i="24"/>
  <c r="J645" i="24"/>
  <c r="J668" i="24"/>
  <c r="J650" i="24"/>
  <c r="J684" i="24"/>
  <c r="J646" i="24"/>
  <c r="J644" i="24"/>
  <c r="J655" i="24"/>
  <c r="J648" i="24"/>
  <c r="J647" i="24"/>
  <c r="J651" i="24"/>
  <c r="J656" i="24"/>
  <c r="J652" i="24"/>
  <c r="J641" i="24"/>
  <c r="J633" i="24"/>
  <c r="J632" i="24"/>
  <c r="J624" i="24"/>
  <c r="J637" i="24"/>
  <c r="J642" i="24"/>
  <c r="J629" i="24"/>
  <c r="J643" i="24"/>
  <c r="J609" i="24"/>
  <c r="J634" i="24"/>
  <c r="J631" i="24"/>
  <c r="J636" i="24"/>
  <c r="J630" i="24"/>
  <c r="J640" i="24"/>
  <c r="J635" i="24"/>
  <c r="J607" i="24"/>
  <c r="J599" i="24"/>
  <c r="J610" i="24"/>
  <c r="J604" i="24"/>
  <c r="J601" i="24"/>
  <c r="J639" i="24"/>
  <c r="J623" i="24"/>
  <c r="J611" i="24"/>
  <c r="J612" i="24"/>
  <c r="J600" i="24"/>
  <c r="J613" i="24"/>
  <c r="J606" i="24"/>
  <c r="J605" i="24"/>
  <c r="J603" i="24"/>
  <c r="J602" i="24"/>
  <c r="H777" i="24"/>
  <c r="H766" i="24"/>
  <c r="H740" i="24"/>
  <c r="H774" i="24"/>
  <c r="H772" i="24"/>
  <c r="H767" i="24"/>
  <c r="H755" i="24"/>
  <c r="H773" i="24"/>
  <c r="H768" i="24"/>
  <c r="H778" i="24"/>
  <c r="H764" i="24"/>
  <c r="H771" i="24"/>
  <c r="H765" i="24"/>
  <c r="H776" i="24"/>
  <c r="H775" i="24"/>
  <c r="H679" i="24"/>
  <c r="H671" i="24"/>
  <c r="H663" i="24"/>
  <c r="H661" i="24"/>
  <c r="H668" i="24"/>
  <c r="H662" i="24"/>
  <c r="H659" i="24"/>
  <c r="H669" i="24"/>
  <c r="H660" i="24"/>
  <c r="H672" i="24"/>
  <c r="H666" i="24"/>
  <c r="H670" i="24"/>
  <c r="H649" i="24"/>
  <c r="H673" i="24"/>
  <c r="H667" i="24"/>
  <c r="H745" i="24"/>
  <c r="H737" i="24"/>
  <c r="H736" i="24"/>
  <c r="H744" i="24"/>
  <c r="H735" i="24"/>
  <c r="H738" i="24"/>
  <c r="H748" i="24"/>
  <c r="H743" i="24"/>
  <c r="H754" i="24"/>
  <c r="H770" i="24"/>
  <c r="H746" i="24"/>
  <c r="H742" i="24"/>
  <c r="H734" i="24"/>
  <c r="H741" i="24"/>
  <c r="H747" i="24"/>
  <c r="F563" i="24"/>
  <c r="F559" i="24"/>
  <c r="F554" i="24"/>
  <c r="F564" i="24"/>
  <c r="F570" i="24"/>
  <c r="F567" i="24"/>
  <c r="F561" i="24"/>
  <c r="F558" i="24"/>
  <c r="F562" i="24"/>
  <c r="F566" i="24"/>
  <c r="F560" i="24"/>
  <c r="F557" i="24"/>
  <c r="F586" i="24"/>
  <c r="F568" i="24"/>
  <c r="F565" i="24"/>
  <c r="F669" i="24"/>
  <c r="F645" i="24"/>
  <c r="F673" i="24"/>
  <c r="F670" i="24"/>
  <c r="F667" i="24"/>
  <c r="F664" i="24"/>
  <c r="F675" i="24"/>
  <c r="F672" i="24"/>
  <c r="F666" i="24"/>
  <c r="F663" i="24"/>
  <c r="F668" i="24"/>
  <c r="F659" i="24"/>
  <c r="F665" i="24"/>
  <c r="F662" i="24"/>
  <c r="F671" i="24"/>
  <c r="F775" i="24"/>
  <c r="F767" i="24"/>
  <c r="F751" i="24"/>
  <c r="F778" i="24"/>
  <c r="F777" i="24"/>
  <c r="F774" i="24"/>
  <c r="F771" i="24"/>
  <c r="F768" i="24"/>
  <c r="F776" i="24"/>
  <c r="F769" i="24"/>
  <c r="F764" i="24"/>
  <c r="F736" i="24"/>
  <c r="F770" i="24"/>
  <c r="F773" i="24"/>
  <c r="F772" i="24"/>
  <c r="F717" i="24"/>
  <c r="F709" i="24"/>
  <c r="F720" i="24"/>
  <c r="F707" i="24"/>
  <c r="F690" i="24"/>
  <c r="F715" i="24"/>
  <c r="F716" i="24"/>
  <c r="F713" i="24"/>
  <c r="F710" i="24"/>
  <c r="F704" i="24"/>
  <c r="F714" i="24"/>
  <c r="F711" i="24"/>
  <c r="F708" i="24"/>
  <c r="F718" i="24"/>
  <c r="F712" i="24"/>
  <c r="L1249" i="24"/>
  <c r="L1246" i="24"/>
  <c r="L1242" i="24"/>
  <c r="L1255" i="24"/>
  <c r="L1251" i="24"/>
  <c r="L1247" i="24"/>
  <c r="L1254" i="24"/>
  <c r="L1250" i="24"/>
  <c r="L1244" i="24"/>
  <c r="L1248" i="24"/>
  <c r="L1245" i="24"/>
  <c r="L1272" i="24"/>
  <c r="L1256" i="24"/>
  <c r="L1252" i="24"/>
  <c r="L1253" i="24"/>
  <c r="L1067" i="24"/>
  <c r="L1076" i="24"/>
  <c r="L1070" i="24"/>
  <c r="L1065" i="24"/>
  <c r="L1068" i="24"/>
  <c r="L1074" i="24"/>
  <c r="L1071" i="24"/>
  <c r="L1066" i="24"/>
  <c r="L1092" i="24"/>
  <c r="L1075" i="24"/>
  <c r="L1072" i="24"/>
  <c r="L1069" i="24"/>
  <c r="L1064" i="24"/>
  <c r="L1062" i="24"/>
  <c r="L1073" i="24"/>
  <c r="L1090" i="24"/>
  <c r="L1089" i="24"/>
  <c r="L1084" i="24"/>
  <c r="L1079" i="24"/>
  <c r="L1087" i="24"/>
  <c r="L1082" i="24"/>
  <c r="L1091" i="24"/>
  <c r="L1088" i="24"/>
  <c r="L1085" i="24"/>
  <c r="L1063" i="24"/>
  <c r="L1081" i="24"/>
  <c r="L1083" i="24"/>
  <c r="L1080" i="24"/>
  <c r="L1086" i="24"/>
  <c r="L1078" i="24"/>
  <c r="L1116" i="24"/>
  <c r="L1107" i="24"/>
  <c r="L1137" i="24"/>
  <c r="L1120" i="24"/>
  <c r="L1117" i="24"/>
  <c r="L1114" i="24"/>
  <c r="L1111" i="24"/>
  <c r="L1115" i="24"/>
  <c r="L1121" i="24"/>
  <c r="L1118" i="24"/>
  <c r="L1112" i="24"/>
  <c r="L1109" i="24"/>
  <c r="L1119" i="24"/>
  <c r="L1113" i="24"/>
  <c r="L1110" i="24"/>
  <c r="F1348" i="24"/>
  <c r="F1340" i="24"/>
  <c r="F1345" i="24"/>
  <c r="F1341" i="24"/>
  <c r="F1350" i="24"/>
  <c r="F1337" i="24"/>
  <c r="F1320" i="24"/>
  <c r="F1346" i="24"/>
  <c r="F1342" i="24"/>
  <c r="F1334" i="24"/>
  <c r="F1347" i="24"/>
  <c r="F1339" i="24"/>
  <c r="F1338" i="24"/>
  <c r="F1344" i="24"/>
  <c r="F1343" i="24"/>
  <c r="F1018" i="24"/>
  <c r="F1017" i="24"/>
  <c r="F1015" i="24"/>
  <c r="F1014" i="24"/>
  <c r="F1007" i="24"/>
  <c r="F1004" i="24"/>
  <c r="F1012" i="24"/>
  <c r="F1016" i="24"/>
  <c r="F1020" i="24"/>
  <c r="F1008" i="24"/>
  <c r="F1010" i="24"/>
  <c r="F1009" i="24"/>
  <c r="F1036" i="24"/>
  <c r="F1011" i="24"/>
  <c r="F1013" i="24"/>
  <c r="F1126" i="24"/>
  <c r="F1110" i="24"/>
  <c r="F1097" i="24"/>
  <c r="F1105" i="24"/>
  <c r="F1106" i="24"/>
  <c r="F1107" i="24"/>
  <c r="F1102" i="24"/>
  <c r="F1094" i="24"/>
  <c r="F1100" i="24"/>
  <c r="F1098" i="24"/>
  <c r="F1101" i="24"/>
  <c r="F1104" i="24"/>
  <c r="F1108" i="24"/>
  <c r="F1099" i="24"/>
  <c r="F1103" i="24"/>
  <c r="G148" i="24"/>
  <c r="G140" i="24"/>
  <c r="G143" i="24"/>
  <c r="G135" i="24"/>
  <c r="G134" i="24"/>
  <c r="G146" i="24"/>
  <c r="G123" i="24"/>
  <c r="G147" i="24"/>
  <c r="G108" i="24"/>
  <c r="G144" i="24"/>
  <c r="G136" i="24"/>
  <c r="G141" i="24"/>
  <c r="G145" i="24"/>
  <c r="G142" i="24"/>
  <c r="G139" i="24"/>
  <c r="G1300" i="24"/>
  <c r="G1302" i="24"/>
  <c r="G1289" i="24"/>
  <c r="G1299" i="24"/>
  <c r="G1296" i="24"/>
  <c r="G1290" i="24"/>
  <c r="G1303" i="24"/>
  <c r="G1294" i="24"/>
  <c r="G1297" i="24"/>
  <c r="G1307" i="24"/>
  <c r="G1295" i="24"/>
  <c r="G1298" i="24"/>
  <c r="G1291" i="24"/>
  <c r="G1277" i="24"/>
  <c r="G1301" i="24"/>
  <c r="G997" i="24"/>
  <c r="G989" i="24"/>
  <c r="G999" i="24"/>
  <c r="G1001" i="24"/>
  <c r="G994" i="24"/>
  <c r="G1002" i="24"/>
  <c r="G998" i="24"/>
  <c r="G995" i="24"/>
  <c r="G1003" i="24"/>
  <c r="G996" i="24"/>
  <c r="G990" i="24"/>
  <c r="G978" i="24"/>
  <c r="G1000" i="24"/>
  <c r="G963" i="24"/>
  <c r="G991" i="24"/>
  <c r="G1357" i="24"/>
  <c r="G1349" i="24"/>
  <c r="G1354" i="24"/>
  <c r="G1350" i="24"/>
  <c r="G1362" i="24"/>
  <c r="G1359" i="24"/>
  <c r="G1355" i="24"/>
  <c r="G1351" i="24"/>
  <c r="G1338" i="24"/>
  <c r="G1358" i="24"/>
  <c r="G1360" i="24"/>
  <c r="G1363" i="24"/>
  <c r="G1356" i="24"/>
  <c r="G1361" i="24"/>
  <c r="G1323" i="24"/>
  <c r="H1075" i="24"/>
  <c r="H1074" i="24"/>
  <c r="H1068" i="24"/>
  <c r="H1067" i="24"/>
  <c r="H1078" i="24"/>
  <c r="H1065" i="24"/>
  <c r="H1054" i="24"/>
  <c r="H1084" i="24"/>
  <c r="H1076" i="24"/>
  <c r="H1073" i="24"/>
  <c r="H1066" i="24"/>
  <c r="H1072" i="24"/>
  <c r="H1071" i="24"/>
  <c r="H1077" i="24"/>
  <c r="H1064" i="24"/>
  <c r="H1213" i="24"/>
  <c r="H1189" i="24"/>
  <c r="H1201" i="24"/>
  <c r="H1206" i="24"/>
  <c r="H1209" i="24"/>
  <c r="H1219" i="24"/>
  <c r="H1212" i="24"/>
  <c r="H1208" i="24"/>
  <c r="H1203" i="24"/>
  <c r="H1199" i="24"/>
  <c r="H1211" i="24"/>
  <c r="H1210" i="24"/>
  <c r="H1200" i="24"/>
  <c r="H1207" i="24"/>
  <c r="H1202" i="24"/>
  <c r="H1120" i="24"/>
  <c r="H1112" i="24"/>
  <c r="H1118" i="24"/>
  <c r="H1109" i="24"/>
  <c r="H1122" i="24"/>
  <c r="H1119" i="24"/>
  <c r="H1116" i="24"/>
  <c r="H1113" i="24"/>
  <c r="H1110" i="24"/>
  <c r="H1117" i="24"/>
  <c r="H1111" i="24"/>
  <c r="H1129" i="24"/>
  <c r="H1123" i="24"/>
  <c r="H1121" i="24"/>
  <c r="H1099" i="24"/>
  <c r="H1221" i="24"/>
  <c r="H1205" i="24"/>
  <c r="H1227" i="24"/>
  <c r="H1223" i="24"/>
  <c r="H1228" i="24"/>
  <c r="H1218" i="24"/>
  <c r="H1214" i="24"/>
  <c r="H1215" i="24"/>
  <c r="H1224" i="24"/>
  <c r="H1222" i="24"/>
  <c r="H1226" i="24"/>
  <c r="H1190" i="24"/>
  <c r="H1225" i="24"/>
  <c r="H1217" i="24"/>
  <c r="H1216" i="24"/>
  <c r="I1238" i="24"/>
  <c r="I1230" i="24"/>
  <c r="I1232" i="24"/>
  <c r="I1241" i="24"/>
  <c r="I1267" i="24"/>
  <c r="I1233" i="24"/>
  <c r="I1240" i="24"/>
  <c r="I1234" i="24"/>
  <c r="I1251" i="24"/>
  <c r="I1242" i="24"/>
  <c r="I1239" i="24"/>
  <c r="I1229" i="24"/>
  <c r="I1231" i="24"/>
  <c r="I1235" i="24"/>
  <c r="I1243" i="24"/>
  <c r="I129" i="24"/>
  <c r="I121" i="24"/>
  <c r="I123" i="24"/>
  <c r="I120" i="24"/>
  <c r="I132" i="24"/>
  <c r="I141" i="24"/>
  <c r="I133" i="24"/>
  <c r="I131" i="24"/>
  <c r="I128" i="24"/>
  <c r="I125" i="24"/>
  <c r="I119" i="24"/>
  <c r="I130" i="24"/>
  <c r="I124" i="24"/>
  <c r="I111" i="24"/>
  <c r="I122" i="24"/>
  <c r="I1214" i="24"/>
  <c r="I1227" i="24"/>
  <c r="I1223" i="24"/>
  <c r="I1224" i="24"/>
  <c r="I1218" i="24"/>
  <c r="I1219" i="24"/>
  <c r="I1207" i="24"/>
  <c r="I1217" i="24"/>
  <c r="I1226" i="24"/>
  <c r="I1215" i="24"/>
  <c r="I1225" i="24"/>
  <c r="I1228" i="24"/>
  <c r="I1220" i="24"/>
  <c r="I1192" i="24"/>
  <c r="I1216" i="24"/>
  <c r="I959" i="24"/>
  <c r="I970" i="24"/>
  <c r="I972" i="24"/>
  <c r="I960" i="24"/>
  <c r="I997" i="24"/>
  <c r="I965" i="24"/>
  <c r="I971" i="24"/>
  <c r="I963" i="24"/>
  <c r="I973" i="24"/>
  <c r="I981" i="24"/>
  <c r="I961" i="24"/>
  <c r="I969" i="24"/>
  <c r="I962" i="24"/>
  <c r="I968" i="24"/>
  <c r="I964" i="24"/>
  <c r="J1287" i="24"/>
  <c r="J1279" i="24"/>
  <c r="J1314" i="24"/>
  <c r="J1286" i="24"/>
  <c r="J1282" i="24"/>
  <c r="J1288" i="24"/>
  <c r="J1285" i="24"/>
  <c r="J1276" i="24"/>
  <c r="J1277" i="24"/>
  <c r="J1298" i="24"/>
  <c r="J1278" i="24"/>
  <c r="J1274" i="24"/>
  <c r="J1275" i="24"/>
  <c r="J1281" i="24"/>
  <c r="J1280" i="24"/>
  <c r="J1050" i="24"/>
  <c r="J1049" i="24"/>
  <c r="J1073" i="24"/>
  <c r="J1062" i="24"/>
  <c r="J1055" i="24"/>
  <c r="J1056" i="24"/>
  <c r="J1052" i="24"/>
  <c r="J1089" i="24"/>
  <c r="J1061" i="24"/>
  <c r="J1053" i="24"/>
  <c r="J1063" i="24"/>
  <c r="J1060" i="24"/>
  <c r="J1057" i="24"/>
  <c r="J1051" i="24"/>
  <c r="J1054" i="24"/>
  <c r="J1026" i="24"/>
  <c r="J1025" i="24"/>
  <c r="J1023" i="24"/>
  <c r="J1022" i="24"/>
  <c r="J1030" i="24"/>
  <c r="J1031" i="24"/>
  <c r="J1024" i="24"/>
  <c r="J1013" i="24"/>
  <c r="J1032" i="24"/>
  <c r="J1021" i="24"/>
  <c r="J1019" i="24"/>
  <c r="J1033" i="24"/>
  <c r="J1027" i="24"/>
  <c r="J1043" i="24"/>
  <c r="J1020" i="24"/>
  <c r="K1063" i="24"/>
  <c r="K1062" i="24"/>
  <c r="K1051" i="24"/>
  <c r="K1091" i="24"/>
  <c r="K1054" i="24"/>
  <c r="K1049" i="24"/>
  <c r="K1055" i="24"/>
  <c r="K1056" i="24"/>
  <c r="K1052" i="24"/>
  <c r="K1057" i="24"/>
  <c r="K1075" i="24"/>
  <c r="K1058" i="24"/>
  <c r="K1053" i="24"/>
  <c r="K1050" i="24"/>
  <c r="K1059" i="24"/>
  <c r="K1027" i="24"/>
  <c r="K1032" i="24"/>
  <c r="K1026" i="24"/>
  <c r="K1020" i="24"/>
  <c r="K1045" i="24"/>
  <c r="K1028" i="24"/>
  <c r="K1021" i="24"/>
  <c r="K1025" i="24"/>
  <c r="K1033" i="24"/>
  <c r="K1022" i="24"/>
  <c r="K1019" i="24"/>
  <c r="K1015" i="24"/>
  <c r="K1029" i="24"/>
  <c r="K1024" i="24"/>
  <c r="K1023" i="24"/>
  <c r="K1123" i="24"/>
  <c r="K1115" i="24"/>
  <c r="K1105" i="24"/>
  <c r="K1111" i="24"/>
  <c r="K1122" i="24"/>
  <c r="K1119" i="24"/>
  <c r="K1113" i="24"/>
  <c r="K1110" i="24"/>
  <c r="K1135" i="24"/>
  <c r="K1117" i="24"/>
  <c r="K1118" i="24"/>
  <c r="K1112" i="24"/>
  <c r="K1109" i="24"/>
  <c r="K1114" i="24"/>
  <c r="K1116" i="24"/>
  <c r="K1272" i="24"/>
  <c r="K1264" i="24"/>
  <c r="K1256" i="24"/>
  <c r="K1273" i="24"/>
  <c r="K1267" i="24"/>
  <c r="K1263" i="24"/>
  <c r="K1259" i="24"/>
  <c r="K1262" i="24"/>
  <c r="K1241" i="24"/>
  <c r="K1265" i="24"/>
  <c r="K1260" i="24"/>
  <c r="K1266" i="24"/>
  <c r="K1269" i="24"/>
  <c r="K1268" i="24"/>
  <c r="K1261" i="24"/>
  <c r="L282" i="24"/>
  <c r="L266" i="24"/>
  <c r="L258" i="24"/>
  <c r="L257" i="24"/>
  <c r="L264" i="24"/>
  <c r="L261" i="24"/>
  <c r="L255" i="24"/>
  <c r="L252" i="24"/>
  <c r="L262" i="24"/>
  <c r="L259" i="24"/>
  <c r="L265" i="24"/>
  <c r="L256" i="24"/>
  <c r="L263" i="24"/>
  <c r="L260" i="24"/>
  <c r="L254" i="24"/>
  <c r="J280" i="24"/>
  <c r="J272" i="24"/>
  <c r="J264" i="24"/>
  <c r="J282" i="24"/>
  <c r="J269" i="24"/>
  <c r="J276" i="24"/>
  <c r="J273" i="24"/>
  <c r="J270" i="24"/>
  <c r="J283" i="24"/>
  <c r="J277" i="24"/>
  <c r="J271" i="24"/>
  <c r="J274" i="24"/>
  <c r="J249" i="24"/>
  <c r="J275" i="24"/>
  <c r="J281" i="24"/>
  <c r="J221" i="24"/>
  <c r="J213" i="24"/>
  <c r="J222" i="24"/>
  <c r="J214" i="24"/>
  <c r="J209" i="24"/>
  <c r="J223" i="24"/>
  <c r="J211" i="24"/>
  <c r="J216" i="24"/>
  <c r="J203" i="24"/>
  <c r="J215" i="24"/>
  <c r="J210" i="24"/>
  <c r="J233" i="24"/>
  <c r="J220" i="24"/>
  <c r="J217" i="24"/>
  <c r="J212" i="24"/>
  <c r="K281" i="24"/>
  <c r="K265" i="24"/>
  <c r="K246" i="24"/>
  <c r="K248" i="24"/>
  <c r="K252" i="24"/>
  <c r="K244" i="24"/>
  <c r="K240" i="24"/>
  <c r="K249" i="24"/>
  <c r="K253" i="24"/>
  <c r="K245" i="24"/>
  <c r="K242" i="24"/>
  <c r="K247" i="24"/>
  <c r="K239" i="24"/>
  <c r="K241" i="24"/>
  <c r="K243" i="24"/>
  <c r="I476" i="24"/>
  <c r="I468" i="24"/>
  <c r="I487" i="24"/>
  <c r="I474" i="24"/>
  <c r="I470" i="24"/>
  <c r="I501" i="24"/>
  <c r="I469" i="24"/>
  <c r="I467" i="24"/>
  <c r="I475" i="24"/>
  <c r="I473" i="24"/>
  <c r="I466" i="24"/>
  <c r="I464" i="24"/>
  <c r="I477" i="24"/>
  <c r="I465" i="24"/>
  <c r="I478" i="24"/>
  <c r="H491" i="24"/>
  <c r="H483" i="24"/>
  <c r="H482" i="24"/>
  <c r="H500" i="24"/>
  <c r="H489" i="24"/>
  <c r="H481" i="24"/>
  <c r="H488" i="24"/>
  <c r="H480" i="24"/>
  <c r="H492" i="24"/>
  <c r="H469" i="24"/>
  <c r="H490" i="24"/>
  <c r="H487" i="24"/>
  <c r="H493" i="24"/>
  <c r="H486" i="24"/>
  <c r="H479" i="24"/>
  <c r="H157" i="24"/>
  <c r="H149" i="24"/>
  <c r="H160" i="24"/>
  <c r="H152" i="24"/>
  <c r="H161" i="24"/>
  <c r="H158" i="24"/>
  <c r="H185" i="24"/>
  <c r="H162" i="24"/>
  <c r="H159" i="24"/>
  <c r="H156" i="24"/>
  <c r="H151" i="24"/>
  <c r="H169" i="24"/>
  <c r="H163" i="24"/>
  <c r="H153" i="24"/>
  <c r="H150" i="24"/>
  <c r="G638" i="24"/>
  <c r="G635" i="24"/>
  <c r="G629" i="24"/>
  <c r="G643" i="24"/>
  <c r="G636" i="24"/>
  <c r="G603" i="24"/>
  <c r="G641" i="24"/>
  <c r="G631" i="24"/>
  <c r="G639" i="24"/>
  <c r="G634" i="24"/>
  <c r="G640" i="24"/>
  <c r="G642" i="24"/>
  <c r="G637" i="24"/>
  <c r="G618" i="24"/>
  <c r="G630" i="24"/>
  <c r="I688" i="24"/>
  <c r="I680" i="24"/>
  <c r="I687" i="24"/>
  <c r="I683" i="24"/>
  <c r="I686" i="24"/>
  <c r="I677" i="24"/>
  <c r="I674" i="24"/>
  <c r="I684" i="24"/>
  <c r="I675" i="24"/>
  <c r="I678" i="24"/>
  <c r="I652" i="24"/>
  <c r="I679" i="24"/>
  <c r="I685" i="24"/>
  <c r="I676" i="24"/>
  <c r="I667" i="24"/>
  <c r="K96" i="24"/>
  <c r="K99" i="24"/>
  <c r="K91" i="24"/>
  <c r="K98" i="24"/>
  <c r="K95" i="24"/>
  <c r="K93" i="24"/>
  <c r="K90" i="24"/>
  <c r="K71" i="24"/>
  <c r="K97" i="24"/>
  <c r="K92" i="24"/>
  <c r="K89" i="24"/>
  <c r="K86" i="24"/>
  <c r="K94" i="24"/>
  <c r="K102" i="24"/>
  <c r="K103" i="24"/>
  <c r="L97" i="24"/>
  <c r="L89" i="24"/>
  <c r="L73" i="24"/>
  <c r="L100" i="24"/>
  <c r="L92" i="24"/>
  <c r="L93" i="24"/>
  <c r="L90" i="24"/>
  <c r="L99" i="24"/>
  <c r="L96" i="24"/>
  <c r="L94" i="24"/>
  <c r="L91" i="24"/>
  <c r="L88" i="24"/>
  <c r="L101" i="24"/>
  <c r="L98" i="24"/>
  <c r="L95" i="24"/>
  <c r="H801" i="24"/>
  <c r="H796" i="24"/>
  <c r="H806" i="24"/>
  <c r="H803" i="24"/>
  <c r="H797" i="24"/>
  <c r="H794" i="24"/>
  <c r="H814" i="24"/>
  <c r="H805" i="24"/>
  <c r="H802" i="24"/>
  <c r="H807" i="24"/>
  <c r="H804" i="24"/>
  <c r="H795" i="24"/>
  <c r="H798" i="24"/>
  <c r="H808" i="24"/>
  <c r="H784" i="24"/>
  <c r="F759" i="24"/>
  <c r="F735" i="24"/>
  <c r="F765" i="24"/>
  <c r="F761" i="24"/>
  <c r="F762" i="24"/>
  <c r="F753" i="24"/>
  <c r="F757" i="24"/>
  <c r="F752" i="24"/>
  <c r="F763" i="24"/>
  <c r="F758" i="24"/>
  <c r="F760" i="24"/>
  <c r="F756" i="24"/>
  <c r="F755" i="24"/>
  <c r="F749" i="24"/>
  <c r="F754" i="24"/>
  <c r="F1033" i="24"/>
  <c r="F1031" i="24"/>
  <c r="F1030" i="24"/>
  <c r="F1028" i="24"/>
  <c r="F1022" i="24"/>
  <c r="F1023" i="24"/>
  <c r="F1027" i="24"/>
  <c r="F1024" i="24"/>
  <c r="F1032" i="24"/>
  <c r="F1025" i="24"/>
  <c r="F1005" i="24"/>
  <c r="F1035" i="24"/>
  <c r="F1019" i="24"/>
  <c r="F1029" i="24"/>
  <c r="F1026" i="24"/>
  <c r="G981" i="24"/>
  <c r="G986" i="24"/>
  <c r="G982" i="24"/>
  <c r="G988" i="24"/>
  <c r="G985" i="24"/>
  <c r="G979" i="24"/>
  <c r="G976" i="24"/>
  <c r="G992" i="24"/>
  <c r="G983" i="24"/>
  <c r="G987" i="24"/>
  <c r="G984" i="24"/>
  <c r="G975" i="24"/>
  <c r="G974" i="24"/>
  <c r="G962" i="24"/>
  <c r="G980" i="24"/>
  <c r="I1254" i="24"/>
  <c r="I1246" i="24"/>
  <c r="I1266" i="24"/>
  <c r="I1253" i="24"/>
  <c r="I1249" i="24"/>
  <c r="I1236" i="24"/>
  <c r="I1258" i="24"/>
  <c r="I1245" i="24"/>
  <c r="I1250" i="24"/>
  <c r="I1257" i="24"/>
  <c r="I1244" i="24"/>
  <c r="I1247" i="24"/>
  <c r="I1248" i="24"/>
  <c r="I1256" i="24"/>
  <c r="I1255" i="24"/>
  <c r="J1122" i="24"/>
  <c r="J1114" i="24"/>
  <c r="J1115" i="24"/>
  <c r="J1116" i="24"/>
  <c r="J1113" i="24"/>
  <c r="J1110" i="24"/>
  <c r="J1133" i="24"/>
  <c r="J1103" i="24"/>
  <c r="J1121" i="24"/>
  <c r="J1112" i="24"/>
  <c r="J1109" i="24"/>
  <c r="J1120" i="24"/>
  <c r="J1123" i="24"/>
  <c r="J1117" i="24"/>
  <c r="J1111" i="24"/>
  <c r="J1138" i="24"/>
  <c r="J1130" i="24"/>
  <c r="J1136" i="24"/>
  <c r="J1132" i="24"/>
  <c r="J1119" i="24"/>
  <c r="J1137" i="24"/>
  <c r="J1131" i="24"/>
  <c r="J1128" i="24"/>
  <c r="J1125" i="24"/>
  <c r="J1124" i="24"/>
  <c r="J1127" i="24"/>
  <c r="J1126" i="24"/>
  <c r="J1104" i="24"/>
  <c r="J1135" i="24"/>
  <c r="J1129" i="24"/>
  <c r="K985" i="24"/>
  <c r="K969" i="24"/>
  <c r="K961" i="24"/>
  <c r="K973" i="24"/>
  <c r="K967" i="24"/>
  <c r="K964" i="24"/>
  <c r="K965" i="24"/>
  <c r="K960" i="24"/>
  <c r="K963" i="24"/>
  <c r="K968" i="24"/>
  <c r="K966" i="24"/>
  <c r="K959" i="24"/>
  <c r="K962" i="24"/>
  <c r="K972" i="24"/>
  <c r="K1001" i="24"/>
  <c r="L463" i="24"/>
  <c r="L455" i="24"/>
  <c r="L447" i="24"/>
  <c r="L454" i="24"/>
  <c r="L450" i="24"/>
  <c r="L433" i="24"/>
  <c r="L453" i="24"/>
  <c r="L461" i="24"/>
  <c r="L459" i="24"/>
  <c r="L457" i="24"/>
  <c r="L451" i="24"/>
  <c r="L449" i="24"/>
  <c r="L452" i="24"/>
  <c r="L456" i="24"/>
  <c r="L458" i="24"/>
  <c r="L460" i="24"/>
  <c r="G367" i="24"/>
  <c r="G359" i="24"/>
  <c r="G365" i="24"/>
  <c r="G361" i="24"/>
  <c r="G371" i="24"/>
  <c r="G364" i="24"/>
  <c r="G372" i="24"/>
  <c r="G333" i="24"/>
  <c r="G373" i="24"/>
  <c r="G368" i="24"/>
  <c r="G366" i="24"/>
  <c r="G370" i="24"/>
  <c r="G347" i="24"/>
  <c r="G369" i="24"/>
  <c r="G360" i="24"/>
  <c r="K387" i="24"/>
  <c r="K379" i="24"/>
  <c r="K401" i="24"/>
  <c r="K384" i="24"/>
  <c r="K380" i="24"/>
  <c r="K377" i="24"/>
  <c r="K375" i="24"/>
  <c r="K382" i="24"/>
  <c r="K415" i="24"/>
  <c r="K388" i="24"/>
  <c r="K381" i="24"/>
  <c r="K374" i="24"/>
  <c r="K383" i="24"/>
  <c r="K378" i="24"/>
  <c r="K376" i="24"/>
  <c r="I416" i="24"/>
  <c r="I413" i="24"/>
  <c r="I396" i="24"/>
  <c r="I417" i="24"/>
  <c r="I414" i="24"/>
  <c r="I408" i="24"/>
  <c r="I407" i="24"/>
  <c r="I405" i="24"/>
  <c r="I382" i="24"/>
  <c r="I410" i="24"/>
  <c r="I404" i="24"/>
  <c r="I415" i="24"/>
  <c r="I409" i="24"/>
  <c r="I406" i="24"/>
  <c r="I418" i="24"/>
  <c r="J42" i="24"/>
  <c r="J34" i="24"/>
  <c r="J54" i="24"/>
  <c r="J31" i="24"/>
  <c r="J40" i="24"/>
  <c r="J36" i="24"/>
  <c r="J23" i="24"/>
  <c r="J32" i="24"/>
  <c r="J33" i="24"/>
  <c r="J29" i="24"/>
  <c r="J41" i="24"/>
  <c r="J43" i="24"/>
  <c r="J30" i="24"/>
  <c r="J35" i="24"/>
  <c r="J37" i="24"/>
  <c r="H368" i="24"/>
  <c r="H360" i="24"/>
  <c r="H370" i="24"/>
  <c r="H367" i="24"/>
  <c r="H363" i="24"/>
  <c r="H369" i="24"/>
  <c r="H362" i="24"/>
  <c r="H371" i="24"/>
  <c r="H335" i="24"/>
  <c r="H373" i="24"/>
  <c r="H366" i="24"/>
  <c r="H359" i="24"/>
  <c r="H361" i="24"/>
  <c r="H372" i="24"/>
  <c r="H349" i="24"/>
  <c r="I834" i="24"/>
  <c r="I826" i="24"/>
  <c r="I835" i="24"/>
  <c r="I846" i="24"/>
  <c r="I837" i="24"/>
  <c r="I828" i="24"/>
  <c r="I825" i="24"/>
  <c r="I836" i="24"/>
  <c r="I827" i="24"/>
  <c r="I838" i="24"/>
  <c r="I829" i="24"/>
  <c r="I830" i="24"/>
  <c r="I824" i="24"/>
  <c r="I862" i="24"/>
  <c r="I833" i="24"/>
  <c r="K812" i="24"/>
  <c r="K823" i="24"/>
  <c r="K810" i="24"/>
  <c r="K806" i="24"/>
  <c r="K822" i="24"/>
  <c r="K819" i="24"/>
  <c r="K816" i="24"/>
  <c r="K813" i="24"/>
  <c r="K815" i="24"/>
  <c r="K818" i="24"/>
  <c r="K809" i="24"/>
  <c r="K791" i="24"/>
  <c r="K817" i="24"/>
  <c r="K811" i="24"/>
  <c r="K814" i="24"/>
  <c r="J616" i="24"/>
  <c r="J621" i="24"/>
  <c r="J617" i="24"/>
  <c r="J608" i="24"/>
  <c r="J626" i="24"/>
  <c r="J620" i="24"/>
  <c r="J614" i="24"/>
  <c r="J638" i="24"/>
  <c r="J615" i="24"/>
  <c r="J628" i="24"/>
  <c r="J625" i="24"/>
  <c r="J622" i="24"/>
  <c r="J619" i="24"/>
  <c r="J618" i="24"/>
  <c r="J627" i="24"/>
  <c r="I134" i="24"/>
  <c r="I145" i="24"/>
  <c r="I137" i="24"/>
  <c r="I138" i="24"/>
  <c r="I135" i="24"/>
  <c r="I147" i="24"/>
  <c r="I144" i="24"/>
  <c r="I112" i="24"/>
  <c r="I139" i="24"/>
  <c r="I136" i="24"/>
  <c r="I146" i="24"/>
  <c r="I143" i="24"/>
  <c r="I140" i="24"/>
  <c r="I148" i="24"/>
  <c r="I127" i="24"/>
  <c r="J413" i="24"/>
  <c r="J386" i="24"/>
  <c r="J378" i="24"/>
  <c r="J388" i="24"/>
  <c r="J375" i="24"/>
  <c r="J385" i="24"/>
  <c r="J381" i="24"/>
  <c r="J399" i="24"/>
  <c r="J374" i="24"/>
  <c r="J382" i="24"/>
  <c r="J377" i="24"/>
  <c r="J379" i="24"/>
  <c r="J387" i="24"/>
  <c r="J380" i="24"/>
  <c r="J376" i="24"/>
  <c r="J188" i="24"/>
  <c r="J175" i="24"/>
  <c r="J167" i="24"/>
  <c r="J170" i="24"/>
  <c r="J164" i="24"/>
  <c r="J158" i="24"/>
  <c r="J178" i="24"/>
  <c r="J176" i="24"/>
  <c r="J177" i="24"/>
  <c r="J172" i="24"/>
  <c r="J169" i="24"/>
  <c r="J166" i="24"/>
  <c r="J171" i="24"/>
  <c r="J168" i="24"/>
  <c r="J165" i="24"/>
  <c r="L49" i="24"/>
  <c r="L52" i="24"/>
  <c r="L44" i="24"/>
  <c r="L28" i="24"/>
  <c r="L45" i="24"/>
  <c r="L43" i="18"/>
  <c r="L55" i="24"/>
  <c r="L46" i="24"/>
  <c r="L56" i="24"/>
  <c r="L47" i="24"/>
  <c r="L43" i="24"/>
  <c r="L50" i="24"/>
  <c r="L54" i="24"/>
  <c r="L51" i="24"/>
  <c r="L48" i="24"/>
  <c r="L53" i="24"/>
  <c r="L503" i="24"/>
  <c r="L495" i="24"/>
  <c r="L501" i="24"/>
  <c r="L497" i="24"/>
  <c r="L504" i="24"/>
  <c r="L498" i="24"/>
  <c r="L506" i="24"/>
  <c r="L505" i="24"/>
  <c r="L494" i="24"/>
  <c r="L478" i="24"/>
  <c r="L499" i="24"/>
  <c r="L496" i="24"/>
  <c r="L502" i="24"/>
  <c r="L500" i="24"/>
  <c r="L492" i="24"/>
  <c r="L487" i="24"/>
  <c r="L479" i="24"/>
  <c r="L484" i="24"/>
  <c r="L480" i="24"/>
  <c r="L489" i="24"/>
  <c r="L486" i="24"/>
  <c r="L481" i="24"/>
  <c r="L477" i="24"/>
  <c r="L483" i="24"/>
  <c r="L490" i="24"/>
  <c r="L482" i="24"/>
  <c r="L508" i="24"/>
  <c r="L491" i="24"/>
  <c r="L488" i="24"/>
  <c r="L485" i="24"/>
  <c r="J394" i="24"/>
  <c r="J392" i="24"/>
  <c r="J402" i="24"/>
  <c r="J400" i="24"/>
  <c r="J401" i="24"/>
  <c r="J397" i="24"/>
  <c r="J395" i="24"/>
  <c r="J389" i="24"/>
  <c r="J414" i="24"/>
  <c r="J396" i="24"/>
  <c r="J391" i="24"/>
  <c r="J393" i="24"/>
  <c r="J403" i="24"/>
  <c r="J383" i="24"/>
  <c r="J390" i="24"/>
  <c r="G399" i="24"/>
  <c r="G391" i="24"/>
  <c r="G403" i="24"/>
  <c r="G395" i="24"/>
  <c r="G401" i="24"/>
  <c r="G402" i="24"/>
  <c r="G397" i="24"/>
  <c r="G408" i="24"/>
  <c r="G394" i="24"/>
  <c r="G389" i="24"/>
  <c r="G398" i="24"/>
  <c r="G396" i="24"/>
  <c r="G377" i="24"/>
  <c r="G390" i="24"/>
  <c r="G400" i="24"/>
  <c r="G177" i="24"/>
  <c r="G182" i="24"/>
  <c r="G178" i="24"/>
  <c r="G172" i="24"/>
  <c r="G164" i="24"/>
  <c r="G175" i="24"/>
  <c r="G169" i="24"/>
  <c r="G166" i="24"/>
  <c r="G152" i="24"/>
  <c r="G176" i="24"/>
  <c r="G174" i="24"/>
  <c r="G171" i="24"/>
  <c r="G173" i="24"/>
  <c r="G170" i="24"/>
  <c r="G165" i="24"/>
  <c r="G261" i="24"/>
  <c r="G272" i="24"/>
  <c r="G259" i="24"/>
  <c r="G255" i="24"/>
  <c r="G242" i="24"/>
  <c r="G266" i="24"/>
  <c r="G263" i="24"/>
  <c r="G260" i="24"/>
  <c r="G254" i="24"/>
  <c r="G267" i="24"/>
  <c r="G268" i="24"/>
  <c r="G265" i="24"/>
  <c r="G262" i="24"/>
  <c r="G256" i="24"/>
  <c r="G264" i="24"/>
  <c r="G311" i="24"/>
  <c r="G309" i="24"/>
  <c r="G301" i="24"/>
  <c r="G306" i="24"/>
  <c r="G310" i="24"/>
  <c r="G307" i="24"/>
  <c r="G304" i="24"/>
  <c r="G317" i="24"/>
  <c r="G313" i="24"/>
  <c r="G308" i="24"/>
  <c r="G312" i="24"/>
  <c r="G287" i="24"/>
  <c r="G300" i="24"/>
  <c r="G299" i="24"/>
  <c r="G305" i="24"/>
  <c r="J237" i="24"/>
  <c r="J229" i="24"/>
  <c r="J204" i="24"/>
  <c r="J226" i="24"/>
  <c r="J235" i="24"/>
  <c r="J231" i="24"/>
  <c r="J227" i="24"/>
  <c r="J228" i="24"/>
  <c r="J224" i="24"/>
  <c r="J232" i="24"/>
  <c r="J219" i="24"/>
  <c r="J236" i="24"/>
  <c r="J230" i="24"/>
  <c r="J238" i="24"/>
  <c r="J225" i="24"/>
  <c r="K27" i="24"/>
  <c r="K40" i="24"/>
  <c r="K23" i="24"/>
  <c r="K18" i="24"/>
  <c r="K28" i="24"/>
  <c r="K19" i="24"/>
  <c r="K55" i="24"/>
  <c r="K24" i="24"/>
  <c r="K20" i="24"/>
  <c r="K21" i="24"/>
  <c r="K14" i="24"/>
  <c r="K16" i="24"/>
  <c r="K15" i="24"/>
  <c r="K40" i="18"/>
  <c r="K22" i="24"/>
  <c r="K17" i="24"/>
  <c r="K305" i="24"/>
  <c r="K313" i="24"/>
  <c r="K308" i="24"/>
  <c r="K295" i="24"/>
  <c r="K302" i="24"/>
  <c r="K299" i="24"/>
  <c r="K309" i="24"/>
  <c r="K304" i="24"/>
  <c r="K312" i="24"/>
  <c r="K307" i="24"/>
  <c r="K300" i="24"/>
  <c r="K306" i="24"/>
  <c r="K325" i="24"/>
  <c r="K303" i="24"/>
  <c r="K301" i="24"/>
  <c r="K438" i="24"/>
  <c r="K430" i="24"/>
  <c r="K441" i="24"/>
  <c r="K447" i="24"/>
  <c r="K448" i="24"/>
  <c r="K442" i="24"/>
  <c r="K439" i="24"/>
  <c r="K444" i="24"/>
  <c r="K437" i="24"/>
  <c r="K443" i="24"/>
  <c r="K434" i="24"/>
  <c r="K435" i="24"/>
  <c r="K440" i="24"/>
  <c r="K461" i="24"/>
  <c r="K436" i="24"/>
  <c r="J55" i="24"/>
  <c r="J58" i="24"/>
  <c r="J50" i="24"/>
  <c r="J57" i="24"/>
  <c r="J48" i="24"/>
  <c r="J44" i="24"/>
  <c r="K44" i="18"/>
  <c r="K41" i="18"/>
  <c r="J52" i="24"/>
  <c r="J49" i="24"/>
  <c r="J45" i="24"/>
  <c r="K41" i="24"/>
  <c r="J46" i="24"/>
  <c r="J47" i="24"/>
  <c r="J56" i="24"/>
  <c r="K44" i="24"/>
  <c r="J39" i="24"/>
  <c r="J24" i="24"/>
  <c r="J39" i="18"/>
  <c r="J51" i="24"/>
  <c r="I534" i="24"/>
  <c r="I526" i="24"/>
  <c r="I535" i="24"/>
  <c r="I537" i="24"/>
  <c r="I528" i="24"/>
  <c r="I525" i="24"/>
  <c r="I536" i="24"/>
  <c r="I527" i="24"/>
  <c r="I530" i="24"/>
  <c r="I547" i="24"/>
  <c r="I533" i="24"/>
  <c r="I516" i="24"/>
  <c r="I538" i="24"/>
  <c r="I524" i="24"/>
  <c r="I529" i="24"/>
  <c r="I54" i="24"/>
  <c r="I57" i="24"/>
  <c r="I49" i="24"/>
  <c r="I22" i="24"/>
  <c r="I48" i="24"/>
  <c r="I44" i="24"/>
  <c r="I37" i="24"/>
  <c r="I37" i="18"/>
  <c r="I56" i="24"/>
  <c r="I53" i="24"/>
  <c r="I47" i="24"/>
  <c r="I46" i="24"/>
  <c r="I58" i="24"/>
  <c r="I55" i="24"/>
  <c r="I45" i="24"/>
  <c r="I50" i="24"/>
  <c r="I518" i="24"/>
  <c r="I522" i="24"/>
  <c r="I546" i="24"/>
  <c r="I519" i="24"/>
  <c r="I510" i="24"/>
  <c r="I512" i="24"/>
  <c r="I509" i="24"/>
  <c r="I521" i="24"/>
  <c r="I532" i="24"/>
  <c r="I520" i="24"/>
  <c r="I511" i="24"/>
  <c r="I515" i="24"/>
  <c r="I514" i="24"/>
  <c r="I513" i="24"/>
  <c r="I523" i="24"/>
  <c r="I263" i="24"/>
  <c r="I255" i="24"/>
  <c r="I260" i="24"/>
  <c r="I256" i="24"/>
  <c r="I254" i="24"/>
  <c r="I276" i="24"/>
  <c r="I267" i="24"/>
  <c r="I264" i="24"/>
  <c r="I258" i="24"/>
  <c r="I265" i="24"/>
  <c r="I268" i="24"/>
  <c r="I259" i="24"/>
  <c r="I246" i="24"/>
  <c r="I257" i="24"/>
  <c r="I266" i="24"/>
  <c r="H320" i="24"/>
  <c r="H294" i="24"/>
  <c r="H286" i="24"/>
  <c r="H298" i="24"/>
  <c r="H285" i="24"/>
  <c r="H292" i="24"/>
  <c r="H296" i="24"/>
  <c r="H291" i="24"/>
  <c r="H284" i="24"/>
  <c r="H287" i="24"/>
  <c r="H297" i="24"/>
  <c r="H293" i="24"/>
  <c r="H295" i="24"/>
  <c r="H288" i="24"/>
  <c r="H305" i="24"/>
  <c r="H533" i="24"/>
  <c r="H525" i="24"/>
  <c r="H526" i="24"/>
  <c r="H537" i="24"/>
  <c r="H534" i="24"/>
  <c r="H531" i="24"/>
  <c r="H528" i="24"/>
  <c r="H524" i="24"/>
  <c r="H535" i="24"/>
  <c r="H532" i="24"/>
  <c r="H514" i="24"/>
  <c r="H538" i="24"/>
  <c r="H545" i="24"/>
  <c r="H527" i="24"/>
  <c r="H536" i="24"/>
  <c r="H427" i="24"/>
  <c r="H419" i="24"/>
  <c r="H431" i="24"/>
  <c r="H440" i="24"/>
  <c r="H428" i="24"/>
  <c r="H432" i="24"/>
  <c r="H429" i="24"/>
  <c r="H423" i="24"/>
  <c r="H420" i="24"/>
  <c r="H433" i="24"/>
  <c r="H430" i="24"/>
  <c r="H426" i="24"/>
  <c r="H422" i="24"/>
  <c r="H421" i="24"/>
  <c r="H454" i="24"/>
  <c r="F441" i="24"/>
  <c r="F447" i="24"/>
  <c r="F443" i="24"/>
  <c r="F448" i="24"/>
  <c r="F446" i="24"/>
  <c r="F442" i="24"/>
  <c r="F440" i="24"/>
  <c r="F438" i="24"/>
  <c r="F434" i="24"/>
  <c r="F420" i="24"/>
  <c r="F437" i="24"/>
  <c r="F451" i="24"/>
  <c r="F445" i="24"/>
  <c r="F444" i="24"/>
  <c r="F439" i="24"/>
  <c r="F366" i="24"/>
  <c r="F373" i="24"/>
  <c r="F369" i="24"/>
  <c r="F362" i="24"/>
  <c r="F345" i="24"/>
  <c r="F371" i="24"/>
  <c r="F364" i="24"/>
  <c r="F331" i="24"/>
  <c r="F359" i="24"/>
  <c r="F370" i="24"/>
  <c r="F363" i="24"/>
  <c r="F365" i="24"/>
  <c r="F368" i="24"/>
  <c r="F372" i="24"/>
  <c r="F367" i="24"/>
  <c r="F51" i="24"/>
  <c r="F54" i="24"/>
  <c r="F56" i="24"/>
  <c r="F53" i="24"/>
  <c r="F50" i="24"/>
  <c r="F47" i="24"/>
  <c r="F44" i="24"/>
  <c r="F55" i="24"/>
  <c r="F49" i="24"/>
  <c r="F16" i="24"/>
  <c r="F57" i="24"/>
  <c r="F48" i="24"/>
  <c r="F31" i="24"/>
  <c r="F52" i="24"/>
  <c r="F58" i="24"/>
  <c r="F30" i="24"/>
  <c r="F22" i="24"/>
  <c r="F25" i="24"/>
  <c r="F21" i="24"/>
  <c r="F14" i="24"/>
  <c r="F26" i="24"/>
  <c r="F27" i="24"/>
  <c r="F23" i="24"/>
  <c r="F17" i="24"/>
  <c r="F45" i="24"/>
  <c r="F24" i="24"/>
  <c r="F19" i="24"/>
  <c r="F18" i="24"/>
  <c r="F28" i="24"/>
  <c r="F20" i="24"/>
  <c r="G686" i="24"/>
  <c r="G682" i="24"/>
  <c r="G648" i="24"/>
  <c r="G685" i="24"/>
  <c r="G676" i="24"/>
  <c r="G683" i="24"/>
  <c r="G680" i="24"/>
  <c r="G674" i="24"/>
  <c r="G684" i="24"/>
  <c r="G681" i="24"/>
  <c r="G675" i="24"/>
  <c r="G663" i="24"/>
  <c r="G687" i="24"/>
  <c r="G688" i="24"/>
  <c r="G679" i="24"/>
  <c r="G768" i="24"/>
  <c r="G752" i="24"/>
  <c r="G744" i="24"/>
  <c r="G736" i="24"/>
  <c r="G740" i="24"/>
  <c r="G747" i="24"/>
  <c r="G741" i="24"/>
  <c r="G745" i="24"/>
  <c r="G735" i="24"/>
  <c r="G739" i="24"/>
  <c r="G734" i="24"/>
  <c r="G743" i="24"/>
  <c r="G746" i="24"/>
  <c r="G742" i="24"/>
  <c r="G748" i="24"/>
  <c r="G678" i="24"/>
  <c r="G662" i="24"/>
  <c r="G654" i="24"/>
  <c r="G646" i="24"/>
  <c r="G652" i="24"/>
  <c r="G658" i="24"/>
  <c r="G655" i="24"/>
  <c r="G649" i="24"/>
  <c r="G657" i="24"/>
  <c r="G656" i="24"/>
  <c r="G651" i="24"/>
  <c r="G653" i="24"/>
  <c r="G645" i="24"/>
  <c r="G644" i="24"/>
  <c r="G650" i="24"/>
  <c r="G596" i="24"/>
  <c r="G598" i="24"/>
  <c r="G585" i="24"/>
  <c r="G597" i="24"/>
  <c r="G594" i="24"/>
  <c r="G591" i="24"/>
  <c r="G573" i="24"/>
  <c r="G558" i="24"/>
  <c r="G590" i="24"/>
  <c r="G593" i="24"/>
  <c r="G584" i="24"/>
  <c r="G586" i="24"/>
  <c r="G595" i="24"/>
  <c r="G592" i="24"/>
  <c r="G589" i="24"/>
  <c r="I746" i="24"/>
  <c r="I738" i="24"/>
  <c r="I745" i="24"/>
  <c r="I772" i="24"/>
  <c r="I748" i="24"/>
  <c r="I743" i="24"/>
  <c r="I736" i="24"/>
  <c r="I744" i="24"/>
  <c r="I737" i="24"/>
  <c r="I739" i="24"/>
  <c r="I756" i="24"/>
  <c r="I734" i="24"/>
  <c r="I747" i="24"/>
  <c r="I740" i="24"/>
  <c r="I735" i="24"/>
  <c r="I640" i="24"/>
  <c r="I631" i="24"/>
  <c r="I639" i="24"/>
  <c r="I629" i="24"/>
  <c r="I634" i="24"/>
  <c r="I622" i="24"/>
  <c r="I607" i="24"/>
  <c r="I632" i="24"/>
  <c r="I633" i="24"/>
  <c r="I630" i="24"/>
  <c r="I641" i="24"/>
  <c r="I642" i="24"/>
  <c r="I643" i="24"/>
  <c r="I638" i="24"/>
  <c r="I635" i="24"/>
  <c r="I869" i="24"/>
  <c r="I875" i="24"/>
  <c r="I871" i="24"/>
  <c r="I881" i="24"/>
  <c r="I878" i="24"/>
  <c r="I872" i="24"/>
  <c r="I882" i="24"/>
  <c r="I870" i="24"/>
  <c r="I880" i="24"/>
  <c r="I873" i="24"/>
  <c r="I891" i="24"/>
  <c r="I874" i="24"/>
  <c r="I883" i="24"/>
  <c r="I907" i="24"/>
  <c r="I879" i="24"/>
  <c r="K828" i="24"/>
  <c r="K827" i="24"/>
  <c r="K834" i="24"/>
  <c r="K831" i="24"/>
  <c r="K825" i="24"/>
  <c r="K866" i="24"/>
  <c r="K850" i="24"/>
  <c r="K838" i="24"/>
  <c r="K832" i="24"/>
  <c r="K829" i="24"/>
  <c r="K833" i="24"/>
  <c r="K830" i="24"/>
  <c r="K824" i="24"/>
  <c r="K826" i="24"/>
  <c r="K837" i="24"/>
  <c r="K617" i="24"/>
  <c r="K623" i="24"/>
  <c r="K620" i="24"/>
  <c r="K614" i="24"/>
  <c r="K616" i="24"/>
  <c r="K610" i="24"/>
  <c r="K624" i="24"/>
  <c r="K615" i="24"/>
  <c r="K628" i="24"/>
  <c r="K618" i="24"/>
  <c r="K640" i="24"/>
  <c r="K627" i="24"/>
  <c r="K621" i="24"/>
  <c r="K622" i="24"/>
  <c r="K619" i="24"/>
  <c r="K913" i="24"/>
  <c r="K903" i="24"/>
  <c r="K906" i="24"/>
  <c r="K909" i="24"/>
  <c r="K912" i="24"/>
  <c r="K907" i="24"/>
  <c r="K902" i="24"/>
  <c r="K900" i="24"/>
  <c r="K908" i="24"/>
  <c r="K896" i="24"/>
  <c r="K905" i="24"/>
  <c r="K881" i="24"/>
  <c r="K901" i="24"/>
  <c r="K904" i="24"/>
  <c r="K899" i="24"/>
  <c r="K863" i="24"/>
  <c r="K859" i="24"/>
  <c r="K836" i="24"/>
  <c r="K857" i="24"/>
  <c r="K868" i="24"/>
  <c r="K861" i="24"/>
  <c r="K864" i="24"/>
  <c r="K856" i="24"/>
  <c r="K867" i="24"/>
  <c r="K862" i="24"/>
  <c r="K851" i="24"/>
  <c r="K854" i="24"/>
  <c r="K860" i="24"/>
  <c r="K855" i="24"/>
  <c r="K858" i="24"/>
  <c r="L821" i="24"/>
  <c r="L813" i="24"/>
  <c r="L819" i="24"/>
  <c r="L815" i="24"/>
  <c r="L810" i="24"/>
  <c r="L820" i="24"/>
  <c r="L817" i="24"/>
  <c r="L814" i="24"/>
  <c r="L811" i="24"/>
  <c r="L808" i="24"/>
  <c r="L818" i="24"/>
  <c r="L812" i="24"/>
  <c r="L809" i="24"/>
  <c r="L793" i="24"/>
  <c r="L816" i="24"/>
  <c r="L880" i="24"/>
  <c r="L872" i="24"/>
  <c r="L881" i="24"/>
  <c r="L897" i="24"/>
  <c r="L873" i="24"/>
  <c r="L878" i="24"/>
  <c r="L876" i="24"/>
  <c r="L871" i="24"/>
  <c r="L877" i="24"/>
  <c r="L874" i="24"/>
  <c r="L870" i="24"/>
  <c r="L879" i="24"/>
  <c r="L913" i="24"/>
  <c r="L869" i="24"/>
  <c r="L875" i="24"/>
  <c r="L635" i="24"/>
  <c r="L633" i="24"/>
  <c r="L640" i="24"/>
  <c r="L637" i="24"/>
  <c r="L634" i="24"/>
  <c r="L632" i="24"/>
  <c r="L629" i="24"/>
  <c r="L636" i="24"/>
  <c r="L631" i="24"/>
  <c r="L628" i="24"/>
  <c r="L630" i="24"/>
  <c r="L639" i="24"/>
  <c r="L638" i="24"/>
  <c r="L613" i="24"/>
  <c r="L641" i="24"/>
  <c r="L643" i="24"/>
  <c r="L609" i="24"/>
  <c r="L601" i="24"/>
  <c r="L600" i="24"/>
  <c r="L611" i="24"/>
  <c r="L605" i="24"/>
  <c r="L602" i="24"/>
  <c r="L627" i="24"/>
  <c r="L608" i="24"/>
  <c r="L599" i="24"/>
  <c r="L607" i="24"/>
  <c r="L604" i="24"/>
  <c r="L610" i="24"/>
  <c r="L603" i="24"/>
  <c r="L606" i="24"/>
  <c r="J713" i="24"/>
  <c r="J697" i="24"/>
  <c r="J689" i="24"/>
  <c r="J696" i="24"/>
  <c r="J692" i="24"/>
  <c r="J695" i="24"/>
  <c r="J729" i="24"/>
  <c r="J702" i="24"/>
  <c r="J693" i="24"/>
  <c r="J690" i="24"/>
  <c r="J703" i="24"/>
  <c r="J700" i="24"/>
  <c r="J694" i="24"/>
  <c r="J691" i="24"/>
  <c r="J701" i="24"/>
  <c r="J795" i="24"/>
  <c r="J818" i="24"/>
  <c r="J801" i="24"/>
  <c r="J797" i="24"/>
  <c r="J807" i="24"/>
  <c r="J799" i="24"/>
  <c r="J794" i="24"/>
  <c r="J806" i="24"/>
  <c r="J796" i="24"/>
  <c r="J808" i="24"/>
  <c r="J805" i="24"/>
  <c r="J800" i="24"/>
  <c r="J788" i="24"/>
  <c r="J802" i="24"/>
  <c r="J798" i="24"/>
  <c r="J936" i="24"/>
  <c r="J932" i="24"/>
  <c r="J943" i="24"/>
  <c r="J931" i="24"/>
  <c r="J953" i="24"/>
  <c r="J941" i="24"/>
  <c r="J929" i="24"/>
  <c r="J934" i="24"/>
  <c r="J942" i="24"/>
  <c r="J930" i="24"/>
  <c r="J935" i="24"/>
  <c r="J940" i="24"/>
  <c r="J937" i="24"/>
  <c r="J923" i="24"/>
  <c r="J933" i="24"/>
  <c r="H817" i="24"/>
  <c r="H809" i="24"/>
  <c r="H785" i="24"/>
  <c r="H813" i="24"/>
  <c r="H800" i="24"/>
  <c r="H821" i="24"/>
  <c r="H812" i="24"/>
  <c r="H822" i="24"/>
  <c r="H819" i="24"/>
  <c r="H810" i="24"/>
  <c r="H823" i="24"/>
  <c r="H820" i="24"/>
  <c r="H811" i="24"/>
  <c r="H816" i="24"/>
  <c r="H818" i="24"/>
  <c r="H876" i="24"/>
  <c r="H883" i="24"/>
  <c r="H879" i="24"/>
  <c r="H905" i="24"/>
  <c r="H889" i="24"/>
  <c r="H877" i="24"/>
  <c r="H882" i="24"/>
  <c r="H870" i="24"/>
  <c r="H880" i="24"/>
  <c r="H881" i="24"/>
  <c r="H869" i="24"/>
  <c r="H878" i="24"/>
  <c r="H871" i="24"/>
  <c r="H873" i="24"/>
  <c r="H872" i="24"/>
  <c r="H958" i="24"/>
  <c r="H948" i="24"/>
  <c r="H944" i="24"/>
  <c r="H957" i="24"/>
  <c r="H954" i="24"/>
  <c r="H951" i="24"/>
  <c r="H945" i="24"/>
  <c r="H955" i="24"/>
  <c r="H953" i="24"/>
  <c r="H956" i="24"/>
  <c r="H920" i="24"/>
  <c r="H946" i="24"/>
  <c r="H935" i="24"/>
  <c r="H952" i="24"/>
  <c r="H947" i="24"/>
  <c r="H622" i="24"/>
  <c r="H614" i="24"/>
  <c r="H616" i="24"/>
  <c r="H625" i="24"/>
  <c r="H634" i="24"/>
  <c r="H628" i="24"/>
  <c r="H604" i="24"/>
  <c r="H615" i="24"/>
  <c r="H624" i="24"/>
  <c r="H617" i="24"/>
  <c r="H627" i="24"/>
  <c r="H618" i="24"/>
  <c r="H623" i="24"/>
  <c r="H621" i="24"/>
  <c r="H626" i="24"/>
  <c r="F831" i="24"/>
  <c r="F829" i="24"/>
  <c r="F836" i="24"/>
  <c r="F833" i="24"/>
  <c r="F830" i="24"/>
  <c r="F827" i="24"/>
  <c r="F824" i="24"/>
  <c r="F856" i="24"/>
  <c r="F840" i="24"/>
  <c r="F834" i="24"/>
  <c r="F837" i="24"/>
  <c r="F828" i="24"/>
  <c r="F835" i="24"/>
  <c r="F832" i="24"/>
  <c r="F838" i="24"/>
  <c r="F940" i="24"/>
  <c r="F932" i="24"/>
  <c r="F943" i="24"/>
  <c r="F938" i="24"/>
  <c r="F929" i="24"/>
  <c r="F935" i="24"/>
  <c r="F945" i="24"/>
  <c r="F933" i="24"/>
  <c r="F939" i="24"/>
  <c r="F934" i="24"/>
  <c r="F936" i="24"/>
  <c r="F915" i="24"/>
  <c r="F941" i="24"/>
  <c r="F942" i="24"/>
  <c r="F937" i="24"/>
  <c r="F628" i="24"/>
  <c r="F620" i="24"/>
  <c r="F619" i="24"/>
  <c r="F627" i="24"/>
  <c r="F618" i="24"/>
  <c r="F600" i="24"/>
  <c r="F625" i="24"/>
  <c r="F622" i="24"/>
  <c r="F626" i="24"/>
  <c r="F623" i="24"/>
  <c r="F617" i="24"/>
  <c r="F614" i="24"/>
  <c r="F621" i="24"/>
  <c r="F630" i="24"/>
  <c r="F624" i="24"/>
  <c r="F595" i="24"/>
  <c r="F587" i="24"/>
  <c r="F571" i="24"/>
  <c r="F593" i="24"/>
  <c r="F589" i="24"/>
  <c r="F597" i="24"/>
  <c r="F594" i="24"/>
  <c r="F591" i="24"/>
  <c r="F588" i="24"/>
  <c r="F584" i="24"/>
  <c r="F598" i="24"/>
  <c r="F556" i="24"/>
  <c r="F596" i="24"/>
  <c r="F592" i="24"/>
  <c r="F590" i="24"/>
  <c r="L1161" i="24"/>
  <c r="L1160" i="24"/>
  <c r="L1156" i="24"/>
  <c r="L1163" i="24"/>
  <c r="L1154" i="24"/>
  <c r="L1165" i="24"/>
  <c r="L1166" i="24"/>
  <c r="L1162" i="24"/>
  <c r="L1157" i="24"/>
  <c r="L1164" i="24"/>
  <c r="L1182" i="24"/>
  <c r="L1155" i="24"/>
  <c r="L1159" i="24"/>
  <c r="L1152" i="24"/>
  <c r="L1158" i="24"/>
  <c r="L1058" i="24"/>
  <c r="L1057" i="24"/>
  <c r="L1052" i="24"/>
  <c r="L1056" i="24"/>
  <c r="L1055" i="24"/>
  <c r="L1050" i="24"/>
  <c r="L1093" i="24"/>
  <c r="L1060" i="24"/>
  <c r="L1049" i="24"/>
  <c r="L1059" i="24"/>
  <c r="L1054" i="24"/>
  <c r="L1051" i="24"/>
  <c r="L1061" i="24"/>
  <c r="L1077" i="24"/>
  <c r="L1053" i="24"/>
  <c r="L1270" i="24"/>
  <c r="L1265" i="24"/>
  <c r="L1263" i="24"/>
  <c r="L1259" i="24"/>
  <c r="L1271" i="24"/>
  <c r="L1268" i="24"/>
  <c r="L1264" i="24"/>
  <c r="L1260" i="24"/>
  <c r="L1243" i="24"/>
  <c r="L1267" i="24"/>
  <c r="L1266" i="24"/>
  <c r="L1269" i="24"/>
  <c r="L1261" i="24"/>
  <c r="L1258" i="24"/>
  <c r="L1262" i="24"/>
  <c r="L994" i="24"/>
  <c r="L997" i="24"/>
  <c r="L999" i="24"/>
  <c r="L996" i="24"/>
  <c r="L993" i="24"/>
  <c r="L990" i="24"/>
  <c r="L1001" i="24"/>
  <c r="L1000" i="24"/>
  <c r="L991" i="24"/>
  <c r="L988" i="24"/>
  <c r="L973" i="24"/>
  <c r="L998" i="24"/>
  <c r="L995" i="24"/>
  <c r="L992" i="24"/>
  <c r="L989" i="24"/>
  <c r="F1251" i="24"/>
  <c r="F1256" i="24"/>
  <c r="F1252" i="24"/>
  <c r="F1248" i="24"/>
  <c r="F1244" i="24"/>
  <c r="F1257" i="24"/>
  <c r="F1253" i="24"/>
  <c r="F1260" i="24"/>
  <c r="F1247" i="24"/>
  <c r="F1230" i="24"/>
  <c r="F1258" i="24"/>
  <c r="F1255" i="24"/>
  <c r="F1254" i="24"/>
  <c r="F1250" i="24"/>
  <c r="F1249" i="24"/>
  <c r="F147" i="24"/>
  <c r="F139" i="24"/>
  <c r="F142" i="24"/>
  <c r="F134" i="24"/>
  <c r="F143" i="24"/>
  <c r="F140" i="24"/>
  <c r="F137" i="24"/>
  <c r="F146" i="24"/>
  <c r="F144" i="24"/>
  <c r="F141" i="24"/>
  <c r="F138" i="24"/>
  <c r="F121" i="24"/>
  <c r="F148" i="24"/>
  <c r="F145" i="24"/>
  <c r="F106" i="24"/>
  <c r="F1316" i="24"/>
  <c r="F1307" i="24"/>
  <c r="F1291" i="24"/>
  <c r="F1315" i="24"/>
  <c r="F1310" i="24"/>
  <c r="F1276" i="24"/>
  <c r="F1308" i="24"/>
  <c r="F1312" i="24"/>
  <c r="F1311" i="24"/>
  <c r="F1304" i="24"/>
  <c r="F1314" i="24"/>
  <c r="F1317" i="24"/>
  <c r="F1313" i="24"/>
  <c r="F1309" i="24"/>
  <c r="F1318" i="24"/>
  <c r="F1283" i="24"/>
  <c r="F1280" i="24"/>
  <c r="F1290" i="24"/>
  <c r="F1287" i="24"/>
  <c r="F1284" i="24"/>
  <c r="F1281" i="24"/>
  <c r="F1278" i="24"/>
  <c r="F1274" i="24"/>
  <c r="F1277" i="24"/>
  <c r="F1306" i="24"/>
  <c r="F1286" i="24"/>
  <c r="F1279" i="24"/>
  <c r="F1285" i="24"/>
  <c r="F1282" i="24"/>
  <c r="F1288" i="24"/>
  <c r="G1151" i="24"/>
  <c r="G1152" i="24"/>
  <c r="G1139" i="24"/>
  <c r="G1149" i="24"/>
  <c r="G1146" i="24"/>
  <c r="G1140" i="24"/>
  <c r="G1150" i="24"/>
  <c r="G1147" i="24"/>
  <c r="G1141" i="24"/>
  <c r="G1173" i="24"/>
  <c r="G1153" i="24"/>
  <c r="G1144" i="24"/>
  <c r="G1157" i="24"/>
  <c r="G1145" i="24"/>
  <c r="G1148" i="24"/>
  <c r="G1096" i="24"/>
  <c r="G1102" i="24"/>
  <c r="G1112" i="24"/>
  <c r="G1128" i="24"/>
  <c r="G1103" i="24"/>
  <c r="G1100" i="24"/>
  <c r="G1105" i="24"/>
  <c r="G1107" i="24"/>
  <c r="G1095" i="24"/>
  <c r="G1106" i="24"/>
  <c r="G1104" i="24"/>
  <c r="G1099" i="24"/>
  <c r="G1101" i="24"/>
  <c r="G1108" i="24"/>
  <c r="G1094" i="24"/>
  <c r="G1228" i="24"/>
  <c r="G1220" i="24"/>
  <c r="G1188" i="24"/>
  <c r="G1226" i="24"/>
  <c r="G1222" i="24"/>
  <c r="G1225" i="24"/>
  <c r="G1221" i="24"/>
  <c r="G1216" i="24"/>
  <c r="G1227" i="24"/>
  <c r="G1214" i="24"/>
  <c r="G1219" i="24"/>
  <c r="G1203" i="24"/>
  <c r="G1215" i="24"/>
  <c r="G1224" i="24"/>
  <c r="G1223" i="24"/>
  <c r="G1236" i="24"/>
  <c r="G1235" i="24"/>
  <c r="G1231" i="24"/>
  <c r="G1240" i="24"/>
  <c r="G1243" i="24"/>
  <c r="G1239" i="24"/>
  <c r="G1263" i="24"/>
  <c r="G1242" i="24"/>
  <c r="G1234" i="24"/>
  <c r="G1229" i="24"/>
  <c r="G1247" i="24"/>
  <c r="G1238" i="24"/>
  <c r="G1241" i="24"/>
  <c r="G1230" i="24"/>
  <c r="G1237" i="24"/>
  <c r="H1085" i="24"/>
  <c r="H1062" i="24"/>
  <c r="H1051" i="24"/>
  <c r="H1059" i="24"/>
  <c r="H1057" i="24"/>
  <c r="H1063" i="24"/>
  <c r="H1060" i="24"/>
  <c r="H1052" i="24"/>
  <c r="H1069" i="24"/>
  <c r="H1049" i="24"/>
  <c r="H1056" i="24"/>
  <c r="H1050" i="24"/>
  <c r="H1053" i="24"/>
  <c r="H1061" i="24"/>
  <c r="H1058" i="24"/>
  <c r="H1253" i="24"/>
  <c r="H1245" i="24"/>
  <c r="H1257" i="24"/>
  <c r="H1244" i="24"/>
  <c r="H1258" i="24"/>
  <c r="H1254" i="24"/>
  <c r="H1252" i="24"/>
  <c r="H1248" i="24"/>
  <c r="H1255" i="24"/>
  <c r="H1234" i="24"/>
  <c r="H1251" i="24"/>
  <c r="H1256" i="24"/>
  <c r="H1247" i="24"/>
  <c r="H1246" i="24"/>
  <c r="H1264" i="24"/>
  <c r="H998" i="24"/>
  <c r="H990" i="24"/>
  <c r="H991" i="24"/>
  <c r="H965" i="24"/>
  <c r="H1002" i="24"/>
  <c r="H992" i="24"/>
  <c r="H989" i="24"/>
  <c r="H980" i="24"/>
  <c r="H1003" i="24"/>
  <c r="H1000" i="24"/>
  <c r="H999" i="24"/>
  <c r="H996" i="24"/>
  <c r="H993" i="24"/>
  <c r="H997" i="24"/>
  <c r="H1001" i="24"/>
  <c r="H1098" i="24"/>
  <c r="H1097" i="24"/>
  <c r="H1095" i="24"/>
  <c r="H1094" i="24"/>
  <c r="H1114" i="24"/>
  <c r="H1106" i="24"/>
  <c r="H1108" i="24"/>
  <c r="H1104" i="24"/>
  <c r="H1105" i="24"/>
  <c r="H1107" i="24"/>
  <c r="H1103" i="24"/>
  <c r="H1101" i="24"/>
  <c r="H1096" i="24"/>
  <c r="H1130" i="24"/>
  <c r="H1102" i="24"/>
  <c r="I1166" i="24"/>
  <c r="I1158" i="24"/>
  <c r="I1176" i="24"/>
  <c r="I1163" i="24"/>
  <c r="I1159" i="24"/>
  <c r="I1160" i="24"/>
  <c r="I1155" i="24"/>
  <c r="I1146" i="24"/>
  <c r="I1154" i="24"/>
  <c r="I1165" i="24"/>
  <c r="I1168" i="24"/>
  <c r="I1157" i="24"/>
  <c r="I1164" i="24"/>
  <c r="I1156" i="24"/>
  <c r="I1167" i="24"/>
  <c r="I1137" i="24"/>
  <c r="I1129" i="24"/>
  <c r="I1127" i="24"/>
  <c r="I1134" i="24"/>
  <c r="I1128" i="24"/>
  <c r="I1125" i="24"/>
  <c r="I1136" i="24"/>
  <c r="I1133" i="24"/>
  <c r="I1130" i="24"/>
  <c r="I1124" i="24"/>
  <c r="I1135" i="24"/>
  <c r="I1126" i="24"/>
  <c r="I1117" i="24"/>
  <c r="I1138" i="24"/>
  <c r="I1102" i="24"/>
  <c r="I1099" i="24"/>
  <c r="I1105" i="24"/>
  <c r="I1104" i="24"/>
  <c r="I1103" i="24"/>
  <c r="I1116" i="24"/>
  <c r="I1107" i="24"/>
  <c r="I1097" i="24"/>
  <c r="I1098" i="24"/>
  <c r="I1095" i="24"/>
  <c r="I1108" i="24"/>
  <c r="I1132" i="24"/>
  <c r="I1094" i="24"/>
  <c r="I1106" i="24"/>
  <c r="I1100" i="24"/>
  <c r="I1096" i="24"/>
  <c r="J1312" i="24"/>
  <c r="J1317" i="24"/>
  <c r="J1318" i="24"/>
  <c r="J1299" i="24"/>
  <c r="J1309" i="24"/>
  <c r="J1306" i="24"/>
  <c r="J1316" i="24"/>
  <c r="J1304" i="24"/>
  <c r="J1307" i="24"/>
  <c r="J1310" i="24"/>
  <c r="J1305" i="24"/>
  <c r="J1311" i="24"/>
  <c r="J1284" i="24"/>
  <c r="J1308" i="24"/>
  <c r="J1315" i="24"/>
  <c r="J1223" i="24"/>
  <c r="J1207" i="24"/>
  <c r="J1199" i="24"/>
  <c r="J1206" i="24"/>
  <c r="J1202" i="24"/>
  <c r="J1212" i="24"/>
  <c r="J1210" i="24"/>
  <c r="J1205" i="24"/>
  <c r="J1211" i="24"/>
  <c r="J1193" i="24"/>
  <c r="J1213" i="24"/>
  <c r="J1200" i="24"/>
  <c r="J1204" i="24"/>
  <c r="J1203" i="24"/>
  <c r="J1201" i="24"/>
  <c r="J1361" i="24"/>
  <c r="J1362" i="24"/>
  <c r="J1363" i="24"/>
  <c r="J1360" i="24"/>
  <c r="J1352" i="24"/>
  <c r="J1344" i="24"/>
  <c r="J1351" i="24"/>
  <c r="J1356" i="24"/>
  <c r="J1355" i="24"/>
  <c r="J1357" i="24"/>
  <c r="J1349" i="24"/>
  <c r="J1354" i="24"/>
  <c r="J1350" i="24"/>
  <c r="J1329" i="24"/>
  <c r="J1353" i="24"/>
  <c r="J1320" i="24"/>
  <c r="J1330" i="24"/>
  <c r="J1343" i="24"/>
  <c r="J1326" i="24"/>
  <c r="J1322" i="24"/>
  <c r="J1331" i="24"/>
  <c r="J1359" i="24"/>
  <c r="J1325" i="24"/>
  <c r="J1321" i="24"/>
  <c r="J1323" i="24"/>
  <c r="J1327" i="24"/>
  <c r="J1319" i="24"/>
  <c r="J1324" i="24"/>
  <c r="J1333" i="24"/>
  <c r="J1332" i="24"/>
  <c r="K1362" i="24"/>
  <c r="K1363" i="24"/>
  <c r="K1353" i="24"/>
  <c r="K1356" i="24"/>
  <c r="K1352" i="24"/>
  <c r="K1331" i="24"/>
  <c r="K1357" i="24"/>
  <c r="K1351" i="24"/>
  <c r="K1349" i="24"/>
  <c r="K1354" i="24"/>
  <c r="K1346" i="24"/>
  <c r="K1355" i="24"/>
  <c r="K1350" i="24"/>
  <c r="K1359" i="24"/>
  <c r="K1358" i="24"/>
  <c r="K977" i="24"/>
  <c r="K988" i="24"/>
  <c r="K975" i="24"/>
  <c r="K983" i="24"/>
  <c r="K987" i="24"/>
  <c r="K984" i="24"/>
  <c r="K981" i="24"/>
  <c r="K978" i="24"/>
  <c r="K1000" i="24"/>
  <c r="K982" i="24"/>
  <c r="K979" i="24"/>
  <c r="K976" i="24"/>
  <c r="K970" i="24"/>
  <c r="K980" i="24"/>
  <c r="K974" i="24"/>
  <c r="K993" i="24"/>
  <c r="K1002" i="24"/>
  <c r="K992" i="24"/>
  <c r="K971" i="24"/>
  <c r="K1003" i="24"/>
  <c r="K999" i="24"/>
  <c r="K996" i="24"/>
  <c r="K990" i="24"/>
  <c r="K991" i="24"/>
  <c r="K997" i="24"/>
  <c r="K994" i="24"/>
  <c r="K998" i="24"/>
  <c r="K986" i="24"/>
  <c r="K989" i="24"/>
  <c r="K995" i="24"/>
  <c r="K1192" i="24"/>
  <c r="K1184" i="24"/>
  <c r="K1198" i="24"/>
  <c r="K1194" i="24"/>
  <c r="K1210" i="24"/>
  <c r="K1226" i="24"/>
  <c r="K1187" i="24"/>
  <c r="K1191" i="24"/>
  <c r="K1189" i="24"/>
  <c r="K1185" i="24"/>
  <c r="K1188" i="24"/>
  <c r="K1186" i="24"/>
  <c r="K1190" i="24"/>
  <c r="K1193" i="24"/>
  <c r="K1197" i="24"/>
  <c r="L306" i="24"/>
  <c r="L304" i="24"/>
  <c r="L300" i="24"/>
  <c r="L309" i="24"/>
  <c r="L299" i="24"/>
  <c r="L297" i="24"/>
  <c r="L307" i="24"/>
  <c r="L302" i="24"/>
  <c r="L310" i="24"/>
  <c r="L305" i="24"/>
  <c r="L303" i="24"/>
  <c r="L327" i="24"/>
  <c r="L301" i="24"/>
  <c r="L311" i="24"/>
  <c r="L308" i="24"/>
  <c r="G458" i="24"/>
  <c r="G450" i="24"/>
  <c r="G456" i="24"/>
  <c r="G461" i="24"/>
  <c r="G462" i="24"/>
  <c r="G459" i="24"/>
  <c r="G449" i="24"/>
  <c r="G455" i="24"/>
  <c r="G423" i="24"/>
  <c r="G463" i="24"/>
  <c r="G460" i="24"/>
  <c r="G454" i="24"/>
  <c r="G437" i="24"/>
  <c r="G457" i="24"/>
  <c r="G451" i="24"/>
  <c r="K51" i="24"/>
  <c r="K52" i="24"/>
  <c r="K49" i="24"/>
  <c r="K45" i="24"/>
  <c r="K58" i="24"/>
  <c r="K53" i="24"/>
  <c r="K50" i="24"/>
  <c r="K26" i="24"/>
  <c r="K46" i="24"/>
  <c r="K47" i="24"/>
  <c r="K57" i="24"/>
  <c r="K54" i="24"/>
  <c r="K48" i="24"/>
  <c r="J322" i="24"/>
  <c r="J314" i="24"/>
  <c r="J328" i="24"/>
  <c r="J321" i="24"/>
  <c r="J317" i="24"/>
  <c r="J308" i="24"/>
  <c r="J294" i="24"/>
  <c r="J326" i="24"/>
  <c r="J318" i="24"/>
  <c r="J325" i="24"/>
  <c r="J320" i="24"/>
  <c r="J316" i="24"/>
  <c r="J327" i="24"/>
  <c r="J319" i="24"/>
  <c r="J315" i="24"/>
  <c r="H219" i="24"/>
  <c r="H211" i="24"/>
  <c r="H210" i="24"/>
  <c r="H221" i="24"/>
  <c r="H199" i="24"/>
  <c r="H217" i="24"/>
  <c r="H213" i="24"/>
  <c r="H222" i="24"/>
  <c r="H223" i="24"/>
  <c r="H209" i="24"/>
  <c r="H229" i="24"/>
  <c r="H216" i="24"/>
  <c r="H218" i="24"/>
  <c r="H220" i="24"/>
  <c r="H212" i="24"/>
  <c r="H499" i="24"/>
  <c r="H475" i="24"/>
  <c r="H467" i="24"/>
  <c r="H478" i="24"/>
  <c r="H465" i="24"/>
  <c r="H473" i="24"/>
  <c r="H464" i="24"/>
  <c r="H474" i="24"/>
  <c r="H472" i="24"/>
  <c r="H477" i="24"/>
  <c r="H471" i="24"/>
  <c r="H468" i="24"/>
  <c r="H476" i="24"/>
  <c r="H466" i="24"/>
  <c r="H485" i="24"/>
  <c r="G867" i="24"/>
  <c r="G859" i="24"/>
  <c r="G856" i="24"/>
  <c r="G865" i="24"/>
  <c r="G855" i="24"/>
  <c r="G860" i="24"/>
  <c r="G854" i="24"/>
  <c r="G863" i="24"/>
  <c r="G843" i="24"/>
  <c r="G868" i="24"/>
  <c r="G828" i="24"/>
  <c r="G861" i="24"/>
  <c r="G864" i="24"/>
  <c r="G866" i="24"/>
  <c r="G862" i="24"/>
  <c r="I730" i="24"/>
  <c r="I728" i="24"/>
  <c r="I720" i="24"/>
  <c r="I712" i="24"/>
  <c r="I725" i="24"/>
  <c r="I719" i="24"/>
  <c r="I731" i="24"/>
  <c r="I723" i="24"/>
  <c r="I732" i="24"/>
  <c r="I724" i="24"/>
  <c r="I721" i="24"/>
  <c r="I697" i="24"/>
  <c r="I729" i="24"/>
  <c r="I733" i="24"/>
  <c r="I722" i="24"/>
  <c r="K666" i="24"/>
  <c r="K667" i="24"/>
  <c r="K665" i="24"/>
  <c r="K662" i="24"/>
  <c r="K672" i="24"/>
  <c r="K669" i="24"/>
  <c r="K663" i="24"/>
  <c r="K660" i="24"/>
  <c r="K673" i="24"/>
  <c r="K664" i="24"/>
  <c r="K661" i="24"/>
  <c r="K655" i="24"/>
  <c r="K685" i="24"/>
  <c r="K659" i="24"/>
  <c r="K668" i="24"/>
  <c r="H278" i="24"/>
  <c r="H270" i="24"/>
  <c r="H281" i="24"/>
  <c r="H283" i="24"/>
  <c r="H272" i="24"/>
  <c r="H269" i="24"/>
  <c r="H260" i="24"/>
  <c r="H282" i="24"/>
  <c r="H279" i="24"/>
  <c r="H273" i="24"/>
  <c r="H280" i="24"/>
  <c r="H277" i="24"/>
  <c r="H271" i="24"/>
  <c r="H245" i="24"/>
  <c r="H276" i="24"/>
  <c r="J681" i="24"/>
  <c r="J679" i="24"/>
  <c r="J675" i="24"/>
  <c r="J686" i="24"/>
  <c r="J680" i="24"/>
  <c r="J677" i="24"/>
  <c r="J674" i="24"/>
  <c r="J688" i="24"/>
  <c r="J685" i="24"/>
  <c r="J682" i="24"/>
  <c r="J676" i="24"/>
  <c r="J687" i="24"/>
  <c r="J678" i="24"/>
  <c r="J669" i="24"/>
  <c r="J654" i="24"/>
  <c r="H769" i="24"/>
  <c r="H761" i="24"/>
  <c r="H753" i="24"/>
  <c r="H762" i="24"/>
  <c r="H749" i="24"/>
  <c r="H757" i="24"/>
  <c r="H752" i="24"/>
  <c r="H750" i="24"/>
  <c r="H760" i="24"/>
  <c r="H756" i="24"/>
  <c r="H763" i="24"/>
  <c r="H739" i="24"/>
  <c r="H751" i="24"/>
  <c r="H758" i="24"/>
  <c r="H759" i="24"/>
  <c r="F653" i="24"/>
  <c r="F660" i="24"/>
  <c r="F656" i="24"/>
  <c r="F676" i="24"/>
  <c r="F649" i="24"/>
  <c r="F658" i="24"/>
  <c r="F651" i="24"/>
  <c r="F657" i="24"/>
  <c r="F650" i="24"/>
  <c r="F654" i="24"/>
  <c r="F648" i="24"/>
  <c r="F644" i="24"/>
  <c r="F652" i="24"/>
  <c r="F647" i="24"/>
  <c r="F655" i="24"/>
  <c r="L145" i="24"/>
  <c r="L137" i="24"/>
  <c r="L140" i="24"/>
  <c r="L144" i="24"/>
  <c r="L118" i="24"/>
  <c r="L133" i="24"/>
  <c r="L142" i="24"/>
  <c r="L139" i="24"/>
  <c r="L136" i="24"/>
  <c r="L134" i="24"/>
  <c r="L146" i="24"/>
  <c r="L143" i="24"/>
  <c r="L141" i="24"/>
  <c r="L138" i="24"/>
  <c r="L135" i="24"/>
  <c r="F1118" i="24"/>
  <c r="F1117" i="24"/>
  <c r="F1113" i="24"/>
  <c r="F1121" i="24"/>
  <c r="F1115" i="24"/>
  <c r="F1112" i="24"/>
  <c r="F1109" i="24"/>
  <c r="F1122" i="24"/>
  <c r="F1119" i="24"/>
  <c r="F1125" i="24"/>
  <c r="F1116" i="24"/>
  <c r="F1095" i="24"/>
  <c r="F1120" i="24"/>
  <c r="F1114" i="24"/>
  <c r="F1123" i="24"/>
  <c r="G1333" i="24"/>
  <c r="G1325" i="24"/>
  <c r="G1337" i="24"/>
  <c r="G1324" i="24"/>
  <c r="G1320" i="24"/>
  <c r="G1329" i="24"/>
  <c r="G1321" i="24"/>
  <c r="G1332" i="24"/>
  <c r="G1328" i="24"/>
  <c r="G1326" i="24"/>
  <c r="G1331" i="24"/>
  <c r="G1353" i="24"/>
  <c r="G1319" i="24"/>
  <c r="G1330" i="24"/>
  <c r="G1327" i="24"/>
  <c r="G1035" i="24"/>
  <c r="G1046" i="24"/>
  <c r="G1047" i="24"/>
  <c r="G1023" i="24"/>
  <c r="G1043" i="24"/>
  <c r="G1041" i="24"/>
  <c r="G1034" i="24"/>
  <c r="G1008" i="24"/>
  <c r="G1045" i="24"/>
  <c r="G1044" i="24"/>
  <c r="G1042" i="24"/>
  <c r="G1039" i="24"/>
  <c r="G1036" i="24"/>
  <c r="G1040" i="24"/>
  <c r="G1048" i="24"/>
  <c r="H1165" i="24"/>
  <c r="H1157" i="24"/>
  <c r="H1167" i="24"/>
  <c r="H1144" i="24"/>
  <c r="H1162" i="24"/>
  <c r="H1166" i="24"/>
  <c r="H1164" i="24"/>
  <c r="H1155" i="24"/>
  <c r="H1158" i="24"/>
  <c r="H1161" i="24"/>
  <c r="H1154" i="24"/>
  <c r="H1163" i="24"/>
  <c r="H1156" i="24"/>
  <c r="H1168" i="24"/>
  <c r="H1174" i="24"/>
  <c r="I1343" i="24"/>
  <c r="I1335" i="24"/>
  <c r="I1338" i="24"/>
  <c r="I1347" i="24"/>
  <c r="I1334" i="24"/>
  <c r="I1356" i="24"/>
  <c r="I1339" i="24"/>
  <c r="I1326" i="24"/>
  <c r="I1346" i="24"/>
  <c r="I1344" i="24"/>
  <c r="I1336" i="24"/>
  <c r="I1337" i="24"/>
  <c r="I1348" i="24"/>
  <c r="I1340" i="24"/>
  <c r="I1345" i="24"/>
  <c r="J1271" i="24"/>
  <c r="J1263" i="24"/>
  <c r="J1239" i="24"/>
  <c r="J1262" i="24"/>
  <c r="J1273" i="24"/>
  <c r="J1270" i="24"/>
  <c r="J1267" i="24"/>
  <c r="J1254" i="24"/>
  <c r="J1259" i="24"/>
  <c r="J1266" i="24"/>
  <c r="J1260" i="24"/>
  <c r="J1264" i="24"/>
  <c r="J1272" i="24"/>
  <c r="J1265" i="24"/>
  <c r="J1261" i="24"/>
  <c r="K1168" i="24"/>
  <c r="K1160" i="24"/>
  <c r="K1164" i="24"/>
  <c r="K1155" i="24"/>
  <c r="K1167" i="24"/>
  <c r="K1158" i="24"/>
  <c r="K1156" i="24"/>
  <c r="K1150" i="24"/>
  <c r="K1163" i="24"/>
  <c r="K1161" i="24"/>
  <c r="K1157" i="24"/>
  <c r="K1180" i="24"/>
  <c r="K1154" i="24"/>
  <c r="K1159" i="24"/>
  <c r="K1162" i="24"/>
  <c r="L190" i="24"/>
  <c r="L182" i="24"/>
  <c r="L180" i="24"/>
  <c r="L186" i="24"/>
  <c r="L183" i="24"/>
  <c r="L188" i="24"/>
  <c r="L181" i="24"/>
  <c r="L191" i="24"/>
  <c r="L184" i="24"/>
  <c r="L163" i="24"/>
  <c r="L189" i="24"/>
  <c r="L179" i="24"/>
  <c r="L185" i="24"/>
  <c r="L187" i="24"/>
  <c r="L178" i="24"/>
  <c r="G39" i="24"/>
  <c r="G31" i="24"/>
  <c r="G38" i="24"/>
  <c r="G34" i="24"/>
  <c r="G43" i="24"/>
  <c r="G30" i="24"/>
  <c r="G48" i="24"/>
  <c r="G35" i="24"/>
  <c r="G36" i="24"/>
  <c r="G37" i="24"/>
  <c r="G17" i="24"/>
  <c r="G42" i="24"/>
  <c r="G29" i="24"/>
  <c r="G41" i="24"/>
  <c r="G40" i="24"/>
  <c r="K478" i="24"/>
  <c r="K470" i="24"/>
  <c r="K505" i="24"/>
  <c r="K471" i="24"/>
  <c r="K477" i="24"/>
  <c r="K474" i="24"/>
  <c r="K468" i="24"/>
  <c r="K465" i="24"/>
  <c r="K469" i="24"/>
  <c r="K466" i="24"/>
  <c r="K491" i="24"/>
  <c r="K473" i="24"/>
  <c r="K467" i="24"/>
  <c r="K464" i="24"/>
  <c r="K472" i="24"/>
  <c r="I508" i="24"/>
  <c r="I500" i="24"/>
  <c r="I504" i="24"/>
  <c r="I506" i="24"/>
  <c r="I503" i="24"/>
  <c r="I497" i="24"/>
  <c r="I494" i="24"/>
  <c r="I505" i="24"/>
  <c r="I496" i="24"/>
  <c r="I507" i="24"/>
  <c r="I495" i="24"/>
  <c r="I486" i="24"/>
  <c r="I499" i="24"/>
  <c r="I498" i="24"/>
  <c r="I472" i="24"/>
  <c r="H549" i="24"/>
  <c r="H541" i="24"/>
  <c r="H547" i="24"/>
  <c r="H543" i="24"/>
  <c r="H552" i="24"/>
  <c r="H546" i="24"/>
  <c r="H540" i="24"/>
  <c r="H550" i="24"/>
  <c r="H515" i="24"/>
  <c r="H539" i="24"/>
  <c r="H529" i="24"/>
  <c r="H551" i="24"/>
  <c r="H548" i="24"/>
  <c r="H542" i="24"/>
  <c r="H553" i="24"/>
  <c r="F481" i="24"/>
  <c r="F473" i="24"/>
  <c r="F477" i="24"/>
  <c r="F464" i="24"/>
  <c r="F495" i="24"/>
  <c r="F474" i="24"/>
  <c r="F472" i="24"/>
  <c r="F478" i="24"/>
  <c r="F471" i="24"/>
  <c r="F475" i="24"/>
  <c r="F469" i="24"/>
  <c r="F476" i="24"/>
  <c r="F470" i="24"/>
  <c r="F468" i="24"/>
  <c r="F467" i="24"/>
  <c r="G726" i="24"/>
  <c r="G732" i="24"/>
  <c r="G729" i="24"/>
  <c r="G733" i="24"/>
  <c r="G728" i="24"/>
  <c r="G725" i="24"/>
  <c r="G719" i="24"/>
  <c r="G693" i="24"/>
  <c r="G720" i="24"/>
  <c r="G708" i="24"/>
  <c r="G730" i="24"/>
  <c r="G724" i="24"/>
  <c r="G727" i="24"/>
  <c r="G731" i="24"/>
  <c r="G721" i="24"/>
  <c r="I70" i="24"/>
  <c r="I62" i="24"/>
  <c r="I97" i="24"/>
  <c r="I81" i="24"/>
  <c r="I73" i="24"/>
  <c r="I65" i="24"/>
  <c r="I63" i="24"/>
  <c r="I60" i="24"/>
  <c r="I72" i="24"/>
  <c r="I69" i="24"/>
  <c r="I64" i="24"/>
  <c r="I61" i="24"/>
  <c r="I59" i="24"/>
  <c r="I71" i="24"/>
  <c r="I68" i="24"/>
  <c r="K641" i="24"/>
  <c r="K625" i="24"/>
  <c r="K608" i="24"/>
  <c r="K600" i="24"/>
  <c r="K613" i="24"/>
  <c r="K604" i="24"/>
  <c r="K607" i="24"/>
  <c r="K605" i="24"/>
  <c r="K602" i="24"/>
  <c r="K606" i="24"/>
  <c r="K603" i="24"/>
  <c r="K601" i="24"/>
  <c r="K612" i="24"/>
  <c r="K599" i="24"/>
  <c r="K609" i="24"/>
  <c r="L864" i="24"/>
  <c r="L853" i="24"/>
  <c r="L863" i="24"/>
  <c r="L861" i="24"/>
  <c r="L866" i="24"/>
  <c r="L856" i="24"/>
  <c r="L838" i="24"/>
  <c r="L859" i="24"/>
  <c r="L865" i="24"/>
  <c r="L860" i="24"/>
  <c r="L854" i="24"/>
  <c r="L857" i="24"/>
  <c r="L862" i="24"/>
  <c r="L858" i="24"/>
  <c r="L855" i="24"/>
  <c r="J71" i="24"/>
  <c r="J63" i="24"/>
  <c r="J66" i="24"/>
  <c r="J60" i="24"/>
  <c r="J72" i="24"/>
  <c r="J73" i="24"/>
  <c r="J70" i="24"/>
  <c r="J65" i="24"/>
  <c r="J62" i="24"/>
  <c r="J99" i="24"/>
  <c r="J83" i="24"/>
  <c r="J59" i="24"/>
  <c r="J67" i="24"/>
  <c r="J64" i="24"/>
  <c r="J61" i="24"/>
  <c r="H639" i="24"/>
  <c r="H640" i="24"/>
  <c r="H630" i="24"/>
  <c r="H605" i="24"/>
  <c r="H642" i="24"/>
  <c r="H636" i="24"/>
  <c r="H633" i="24"/>
  <c r="H620" i="24"/>
  <c r="H641" i="24"/>
  <c r="H631" i="24"/>
  <c r="H638" i="24"/>
  <c r="H632" i="24"/>
  <c r="H629" i="24"/>
  <c r="H643" i="24"/>
  <c r="H637" i="24"/>
  <c r="F612" i="24"/>
  <c r="F603" i="24"/>
  <c r="F615" i="24"/>
  <c r="F610" i="24"/>
  <c r="F606" i="24"/>
  <c r="F609" i="24"/>
  <c r="F631" i="24"/>
  <c r="F613" i="24"/>
  <c r="F611" i="24"/>
  <c r="F602" i="24"/>
  <c r="F607" i="24"/>
  <c r="F605" i="24"/>
  <c r="F599" i="24"/>
  <c r="F608" i="24"/>
  <c r="F604" i="24"/>
  <c r="L129" i="24"/>
  <c r="L121" i="24"/>
  <c r="L124" i="24"/>
  <c r="L147" i="24"/>
  <c r="L130" i="24"/>
  <c r="L127" i="24"/>
  <c r="L131" i="24"/>
  <c r="L128" i="24"/>
  <c r="L125" i="24"/>
  <c r="L119" i="24"/>
  <c r="L117" i="24"/>
  <c r="L126" i="24"/>
  <c r="L123" i="24"/>
  <c r="L120" i="24"/>
  <c r="L122" i="24"/>
  <c r="F1243" i="24"/>
  <c r="F1235" i="24"/>
  <c r="F1239" i="24"/>
  <c r="F1261" i="24"/>
  <c r="F1240" i="24"/>
  <c r="F1236" i="24"/>
  <c r="F1234" i="24"/>
  <c r="F1237" i="24"/>
  <c r="F1233" i="24"/>
  <c r="F1232" i="24"/>
  <c r="F1245" i="24"/>
  <c r="F1241" i="24"/>
  <c r="F1242" i="24"/>
  <c r="F1229" i="24"/>
  <c r="F1238" i="24"/>
  <c r="G132" i="24"/>
  <c r="G124" i="24"/>
  <c r="G127" i="24"/>
  <c r="G119" i="24"/>
  <c r="G137" i="24"/>
  <c r="G131" i="24"/>
  <c r="G120" i="24"/>
  <c r="G107" i="24"/>
  <c r="G129" i="24"/>
  <c r="G126" i="24"/>
  <c r="G121" i="24"/>
  <c r="G133" i="24"/>
  <c r="G128" i="24"/>
  <c r="G125" i="24"/>
  <c r="G130" i="24"/>
  <c r="G973" i="24"/>
  <c r="G965" i="24"/>
  <c r="G969" i="24"/>
  <c r="G993" i="24"/>
  <c r="G966" i="24"/>
  <c r="G964" i="24"/>
  <c r="G967" i="24"/>
  <c r="G972" i="24"/>
  <c r="G960" i="24"/>
  <c r="G968" i="24"/>
  <c r="G961" i="24"/>
  <c r="G970" i="24"/>
  <c r="G977" i="24"/>
  <c r="G971" i="24"/>
  <c r="G959" i="24"/>
  <c r="H1152" i="24"/>
  <c r="H1148" i="24"/>
  <c r="H1149" i="24"/>
  <c r="H1146" i="24"/>
  <c r="H1140" i="24"/>
  <c r="H1143" i="24"/>
  <c r="H1159" i="24"/>
  <c r="H1150" i="24"/>
  <c r="H1147" i="24"/>
  <c r="H1141" i="24"/>
  <c r="H1151" i="24"/>
  <c r="H1139" i="24"/>
  <c r="H1175" i="24"/>
  <c r="H1153" i="24"/>
  <c r="H1142" i="24"/>
  <c r="I142" i="24"/>
  <c r="I126" i="24"/>
  <c r="I118" i="24"/>
  <c r="I113" i="24"/>
  <c r="I109" i="24"/>
  <c r="I108" i="24"/>
  <c r="I117" i="24"/>
  <c r="I107" i="24"/>
  <c r="I115" i="24"/>
  <c r="I104" i="24"/>
  <c r="I105" i="24"/>
  <c r="I110" i="24"/>
  <c r="I116" i="24"/>
  <c r="I106" i="24"/>
  <c r="I114" i="24"/>
  <c r="K1047" i="24"/>
  <c r="K1043" i="24"/>
  <c r="K1044" i="24"/>
  <c r="K1031" i="24"/>
  <c r="K1038" i="24"/>
  <c r="K1035" i="24"/>
  <c r="K1039" i="24"/>
  <c r="K1048" i="24"/>
  <c r="K1037" i="24"/>
  <c r="K1034" i="24"/>
  <c r="K1042" i="24"/>
  <c r="K1036" i="24"/>
  <c r="K1016" i="24"/>
  <c r="K1040" i="24"/>
  <c r="K1041" i="24"/>
  <c r="L283" i="24"/>
  <c r="L247" i="24"/>
  <c r="L239" i="24"/>
  <c r="L244" i="24"/>
  <c r="L240" i="24"/>
  <c r="L249" i="24"/>
  <c r="L245" i="24"/>
  <c r="L241" i="24"/>
  <c r="L246" i="24"/>
  <c r="L242" i="24"/>
  <c r="L250" i="24"/>
  <c r="L267" i="24"/>
  <c r="L251" i="24"/>
  <c r="L248" i="24"/>
  <c r="L243" i="24"/>
  <c r="G548" i="24"/>
  <c r="G540" i="24"/>
  <c r="G551" i="24"/>
  <c r="G552" i="24"/>
  <c r="G549" i="24"/>
  <c r="G546" i="24"/>
  <c r="G513" i="24"/>
  <c r="G545" i="24"/>
  <c r="G539" i="24"/>
  <c r="G527" i="24"/>
  <c r="G547" i="24"/>
  <c r="G550" i="24"/>
  <c r="G541" i="24"/>
  <c r="G544" i="24"/>
  <c r="G553" i="24"/>
  <c r="J404" i="24"/>
  <c r="J415" i="24"/>
  <c r="J410" i="24"/>
  <c r="J406" i="24"/>
  <c r="J407" i="24"/>
  <c r="J408" i="24"/>
  <c r="J405" i="24"/>
  <c r="J398" i="24"/>
  <c r="J416" i="24"/>
  <c r="J417" i="24"/>
  <c r="J384" i="24"/>
  <c r="J409" i="24"/>
  <c r="J418" i="24"/>
  <c r="J412" i="24"/>
  <c r="J411" i="24"/>
  <c r="K257" i="24"/>
  <c r="K261" i="24"/>
  <c r="K267" i="24"/>
  <c r="K258" i="24"/>
  <c r="K264" i="24"/>
  <c r="K255" i="24"/>
  <c r="K256" i="24"/>
  <c r="K250" i="24"/>
  <c r="K280" i="24"/>
  <c r="K268" i="24"/>
  <c r="K262" i="24"/>
  <c r="K259" i="24"/>
  <c r="K263" i="24"/>
  <c r="K260" i="24"/>
  <c r="K254" i="24"/>
  <c r="I444" i="24"/>
  <c r="I436" i="24"/>
  <c r="I457" i="24"/>
  <c r="I440" i="24"/>
  <c r="I443" i="24"/>
  <c r="I434" i="24"/>
  <c r="I435" i="24"/>
  <c r="I426" i="24"/>
  <c r="I448" i="24"/>
  <c r="I447" i="24"/>
  <c r="I438" i="24"/>
  <c r="I446" i="24"/>
  <c r="I445" i="24"/>
  <c r="I439" i="24"/>
  <c r="I437" i="24"/>
  <c r="H507" i="24"/>
  <c r="H508" i="24"/>
  <c r="H495" i="24"/>
  <c r="H496" i="24"/>
  <c r="H484" i="24"/>
  <c r="H504" i="24"/>
  <c r="H501" i="24"/>
  <c r="H498" i="24"/>
  <c r="H503" i="24"/>
  <c r="H502" i="24"/>
  <c r="H494" i="24"/>
  <c r="H505" i="24"/>
  <c r="H506" i="24"/>
  <c r="H470" i="24"/>
  <c r="H497" i="24"/>
  <c r="J551" i="24"/>
  <c r="J543" i="24"/>
  <c r="J519" i="24"/>
  <c r="J544" i="24"/>
  <c r="J553" i="24"/>
  <c r="J550" i="24"/>
  <c r="J547" i="24"/>
  <c r="J541" i="24"/>
  <c r="J542" i="24"/>
  <c r="J539" i="24"/>
  <c r="J533" i="24"/>
  <c r="J540" i="24"/>
  <c r="J545" i="24"/>
  <c r="J552" i="24"/>
  <c r="J546" i="24"/>
  <c r="F46" i="24"/>
  <c r="F38" i="24"/>
  <c r="F42" i="24"/>
  <c r="F29" i="24"/>
  <c r="F34" i="24"/>
  <c r="F43" i="24"/>
  <c r="F39" i="24"/>
  <c r="F15" i="24"/>
  <c r="F40" i="24"/>
  <c r="F35" i="24"/>
  <c r="F37" i="24"/>
  <c r="F36" i="24"/>
  <c r="F32" i="24"/>
  <c r="F41" i="24"/>
  <c r="F33" i="24"/>
  <c r="G613" i="24"/>
  <c r="G604" i="24"/>
  <c r="G611" i="24"/>
  <c r="G609" i="24"/>
  <c r="G606" i="24"/>
  <c r="G600" i="24"/>
  <c r="G607" i="24"/>
  <c r="G608" i="24"/>
  <c r="G605" i="24"/>
  <c r="G599" i="24"/>
  <c r="G612" i="24"/>
  <c r="G633" i="24"/>
  <c r="G617" i="24"/>
  <c r="G610" i="24"/>
  <c r="G601" i="24"/>
  <c r="I704" i="24"/>
  <c r="I696" i="24"/>
  <c r="I717" i="24"/>
  <c r="I713" i="24"/>
  <c r="I716" i="24"/>
  <c r="I710" i="24"/>
  <c r="I707" i="24"/>
  <c r="I726" i="24"/>
  <c r="I714" i="24"/>
  <c r="I705" i="24"/>
  <c r="I718" i="24"/>
  <c r="I715" i="24"/>
  <c r="I709" i="24"/>
  <c r="I706" i="24"/>
  <c r="I708" i="24"/>
  <c r="K698" i="24"/>
  <c r="K690" i="24"/>
  <c r="K731" i="24"/>
  <c r="K702" i="24"/>
  <c r="K699" i="24"/>
  <c r="K693" i="24"/>
  <c r="K696" i="24"/>
  <c r="K703" i="24"/>
  <c r="K697" i="24"/>
  <c r="K694" i="24"/>
  <c r="K691" i="24"/>
  <c r="K692" i="24"/>
  <c r="K689" i="24"/>
  <c r="K695" i="24"/>
  <c r="K715" i="24"/>
  <c r="L683" i="24"/>
  <c r="L675" i="24"/>
  <c r="L680" i="24"/>
  <c r="L676" i="24"/>
  <c r="L684" i="24"/>
  <c r="L681" i="24"/>
  <c r="L678" i="24"/>
  <c r="L658" i="24"/>
  <c r="L686" i="24"/>
  <c r="L677" i="24"/>
  <c r="L682" i="24"/>
  <c r="L679" i="24"/>
  <c r="L673" i="24"/>
  <c r="L685" i="24"/>
  <c r="L674" i="24"/>
  <c r="L626" i="24"/>
  <c r="L618" i="24"/>
  <c r="L622" i="24"/>
  <c r="L623" i="24"/>
  <c r="L620" i="24"/>
  <c r="L614" i="24"/>
  <c r="L642" i="24"/>
  <c r="L617" i="24"/>
  <c r="L619" i="24"/>
  <c r="L625" i="24"/>
  <c r="L621" i="24"/>
  <c r="L624" i="24"/>
  <c r="L615" i="24"/>
  <c r="L616" i="24"/>
  <c r="L612" i="24"/>
  <c r="J673" i="24"/>
  <c r="J665" i="24"/>
  <c r="J662" i="24"/>
  <c r="J683" i="24"/>
  <c r="J671" i="24"/>
  <c r="J659" i="24"/>
  <c r="J667" i="24"/>
  <c r="J672" i="24"/>
  <c r="J666" i="24"/>
  <c r="J663" i="24"/>
  <c r="J660" i="24"/>
  <c r="J653" i="24"/>
  <c r="J670" i="24"/>
  <c r="J664" i="24"/>
  <c r="J661" i="24"/>
  <c r="H908" i="24"/>
  <c r="H900" i="24"/>
  <c r="H909" i="24"/>
  <c r="H902" i="24"/>
  <c r="H906" i="24"/>
  <c r="H899" i="24"/>
  <c r="H875" i="24"/>
  <c r="H912" i="24"/>
  <c r="H910" i="24"/>
  <c r="H907" i="24"/>
  <c r="H901" i="24"/>
  <c r="H913" i="24"/>
  <c r="H890" i="24"/>
  <c r="H903" i="24"/>
  <c r="H911" i="24"/>
  <c r="H729" i="24"/>
  <c r="H732" i="24"/>
  <c r="H727" i="24"/>
  <c r="H719" i="24"/>
  <c r="H695" i="24"/>
  <c r="H721" i="24"/>
  <c r="H733" i="24"/>
  <c r="H728" i="24"/>
  <c r="H722" i="24"/>
  <c r="H710" i="24"/>
  <c r="H731" i="24"/>
  <c r="H726" i="24"/>
  <c r="H723" i="24"/>
  <c r="H720" i="24"/>
  <c r="H730" i="24"/>
  <c r="L986" i="24"/>
  <c r="L978" i="24"/>
  <c r="L984" i="24"/>
  <c r="L980" i="24"/>
  <c r="L985" i="24"/>
  <c r="L982" i="24"/>
  <c r="L975" i="24"/>
  <c r="L977" i="24"/>
  <c r="L976" i="24"/>
  <c r="L974" i="24"/>
  <c r="L981" i="24"/>
  <c r="L972" i="24"/>
  <c r="L1002" i="24"/>
  <c r="L979" i="24"/>
  <c r="L983" i="24"/>
  <c r="F1227" i="24"/>
  <c r="F1219" i="24"/>
  <c r="F1226" i="24"/>
  <c r="F1217" i="24"/>
  <c r="F1223" i="24"/>
  <c r="F1225" i="24"/>
  <c r="F1221" i="24"/>
  <c r="F1214" i="24"/>
  <c r="F1228" i="24"/>
  <c r="F1222" i="24"/>
  <c r="F1201" i="24"/>
  <c r="F1224" i="24"/>
  <c r="F1218" i="24"/>
  <c r="F1186" i="24"/>
  <c r="F1220" i="24"/>
  <c r="H1342" i="24"/>
  <c r="H1334" i="24"/>
  <c r="H1346" i="24"/>
  <c r="H1338" i="24"/>
  <c r="H1347" i="24"/>
  <c r="H1343" i="24"/>
  <c r="H1354" i="24"/>
  <c r="H1341" i="24"/>
  <c r="H1337" i="24"/>
  <c r="H1324" i="24"/>
  <c r="H1344" i="24"/>
  <c r="H1336" i="24"/>
  <c r="H1345" i="24"/>
  <c r="H1348" i="24"/>
  <c r="H1335" i="24"/>
  <c r="J461" i="24"/>
  <c r="J453" i="24"/>
  <c r="J429" i="24"/>
  <c r="J462" i="24"/>
  <c r="J449" i="24"/>
  <c r="J463" i="24"/>
  <c r="J454" i="24"/>
  <c r="J460" i="24"/>
  <c r="J450" i="24"/>
  <c r="J456" i="24"/>
  <c r="J452" i="24"/>
  <c r="J457" i="24"/>
  <c r="J451" i="24"/>
  <c r="J455" i="24"/>
  <c r="J443" i="24"/>
  <c r="J493" i="24"/>
  <c r="J485" i="24"/>
  <c r="J483" i="24"/>
  <c r="J479" i="24"/>
  <c r="J491" i="24"/>
  <c r="J482" i="24"/>
  <c r="J504" i="24"/>
  <c r="J492" i="24"/>
  <c r="J486" i="24"/>
  <c r="J480" i="24"/>
  <c r="J490" i="24"/>
  <c r="J487" i="24"/>
  <c r="J484" i="24"/>
  <c r="J481" i="24"/>
  <c r="J473" i="24"/>
  <c r="L193" i="24"/>
  <c r="L161" i="24"/>
  <c r="L153" i="24"/>
  <c r="L156" i="24"/>
  <c r="L150" i="24"/>
  <c r="L159" i="24"/>
  <c r="L177" i="24"/>
  <c r="L160" i="24"/>
  <c r="L158" i="24"/>
  <c r="L155" i="24"/>
  <c r="L152" i="24"/>
  <c r="L157" i="24"/>
  <c r="L154" i="24"/>
  <c r="L151" i="24"/>
  <c r="L149" i="24"/>
  <c r="L57" i="24"/>
  <c r="L20" i="24"/>
  <c r="L19" i="24"/>
  <c r="L24" i="24"/>
  <c r="L15" i="24"/>
  <c r="L42" i="18"/>
  <c r="L42" i="24"/>
  <c r="L26" i="24"/>
  <c r="L23" i="24"/>
  <c r="L18" i="24"/>
  <c r="L22" i="24"/>
  <c r="L14" i="24"/>
  <c r="L25" i="24"/>
  <c r="L17" i="24"/>
  <c r="L21" i="24"/>
  <c r="L16" i="24"/>
  <c r="L415" i="24"/>
  <c r="L406" i="24"/>
  <c r="L416" i="24"/>
  <c r="L407" i="24"/>
  <c r="L388" i="24"/>
  <c r="L412" i="24"/>
  <c r="L410" i="24"/>
  <c r="L411" i="24"/>
  <c r="L413" i="24"/>
  <c r="L404" i="24"/>
  <c r="L409" i="24"/>
  <c r="L414" i="24"/>
  <c r="L402" i="24"/>
  <c r="L408" i="24"/>
  <c r="L405" i="24"/>
  <c r="J477" i="24"/>
  <c r="J469" i="24"/>
  <c r="J466" i="24"/>
  <c r="J489" i="24"/>
  <c r="J471" i="24"/>
  <c r="J478" i="24"/>
  <c r="J475" i="24"/>
  <c r="J472" i="24"/>
  <c r="J503" i="24"/>
  <c r="J476" i="24"/>
  <c r="J468" i="24"/>
  <c r="J465" i="24"/>
  <c r="J470" i="24"/>
  <c r="J467" i="24"/>
  <c r="J464" i="24"/>
  <c r="G293" i="24"/>
  <c r="G285" i="24"/>
  <c r="G318" i="24"/>
  <c r="G289" i="24"/>
  <c r="G298" i="24"/>
  <c r="G295" i="24"/>
  <c r="G286" i="24"/>
  <c r="G303" i="24"/>
  <c r="G296" i="24"/>
  <c r="G291" i="24"/>
  <c r="G294" i="24"/>
  <c r="G284" i="24"/>
  <c r="G292" i="24"/>
  <c r="G297" i="24"/>
  <c r="G290" i="24"/>
  <c r="G383" i="24"/>
  <c r="G375" i="24"/>
  <c r="G382" i="24"/>
  <c r="G407" i="24"/>
  <c r="G388" i="24"/>
  <c r="G384" i="24"/>
  <c r="G376" i="24"/>
  <c r="G386" i="24"/>
  <c r="G379" i="24"/>
  <c r="G385" i="24"/>
  <c r="G387" i="24"/>
  <c r="G380" i="24"/>
  <c r="G393" i="24"/>
  <c r="G374" i="24"/>
  <c r="G381" i="24"/>
  <c r="G442" i="24"/>
  <c r="G434" i="24"/>
  <c r="G439" i="24"/>
  <c r="G435" i="24"/>
  <c r="G422" i="24"/>
  <c r="G453" i="24"/>
  <c r="G444" i="24"/>
  <c r="G440" i="24"/>
  <c r="G446" i="24"/>
  <c r="G441" i="24"/>
  <c r="G447" i="24"/>
  <c r="G443" i="24"/>
  <c r="G445" i="24"/>
  <c r="G448" i="24"/>
  <c r="G436" i="24"/>
  <c r="J26" i="24"/>
  <c r="J27" i="24"/>
  <c r="J17" i="24"/>
  <c r="J18" i="24"/>
  <c r="J28" i="24"/>
  <c r="J19" i="24"/>
  <c r="J38" i="18"/>
  <c r="J38" i="24"/>
  <c r="J25" i="24"/>
  <c r="J16" i="24"/>
  <c r="J21" i="24"/>
  <c r="J14" i="24"/>
  <c r="J20" i="24"/>
  <c r="J53" i="24"/>
  <c r="J15" i="24"/>
  <c r="J22" i="24"/>
  <c r="K528" i="24"/>
  <c r="K520" i="24"/>
  <c r="K527" i="24"/>
  <c r="K538" i="24"/>
  <c r="K532" i="24"/>
  <c r="K529" i="24"/>
  <c r="K526" i="24"/>
  <c r="K533" i="24"/>
  <c r="K525" i="24"/>
  <c r="K524" i="24"/>
  <c r="K534" i="24"/>
  <c r="K551" i="24"/>
  <c r="K537" i="24"/>
  <c r="K531" i="24"/>
  <c r="K530" i="24"/>
  <c r="K486" i="24"/>
  <c r="K492" i="24"/>
  <c r="K488" i="24"/>
  <c r="K475" i="24"/>
  <c r="K483" i="24"/>
  <c r="K479" i="24"/>
  <c r="K493" i="24"/>
  <c r="K485" i="24"/>
  <c r="K484" i="24"/>
  <c r="K480" i="24"/>
  <c r="K487" i="24"/>
  <c r="K506" i="24"/>
  <c r="K481" i="24"/>
  <c r="K482" i="24"/>
  <c r="K489" i="24"/>
  <c r="K414" i="24"/>
  <c r="K405" i="24"/>
  <c r="K411" i="24"/>
  <c r="K410" i="24"/>
  <c r="K404" i="24"/>
  <c r="K412" i="24"/>
  <c r="K386" i="24"/>
  <c r="K418" i="24"/>
  <c r="K409" i="24"/>
  <c r="K408" i="24"/>
  <c r="K413" i="24"/>
  <c r="K407" i="24"/>
  <c r="K406" i="24"/>
  <c r="K400" i="24"/>
  <c r="K417" i="24"/>
  <c r="K363" i="24"/>
  <c r="K355" i="24"/>
  <c r="K367" i="24"/>
  <c r="K373" i="24"/>
  <c r="K360" i="24"/>
  <c r="K372" i="24"/>
  <c r="K365" i="24"/>
  <c r="K368" i="24"/>
  <c r="K361" i="24"/>
  <c r="K369" i="24"/>
  <c r="K364" i="24"/>
  <c r="K341" i="24"/>
  <c r="K359" i="24"/>
  <c r="K366" i="24"/>
  <c r="K362" i="24"/>
  <c r="J346" i="24"/>
  <c r="J338" i="24"/>
  <c r="J358" i="24"/>
  <c r="J345" i="24"/>
  <c r="J368" i="24"/>
  <c r="J351" i="24"/>
  <c r="J347" i="24"/>
  <c r="J349" i="24"/>
  <c r="J352" i="24"/>
  <c r="J356" i="24"/>
  <c r="J344" i="24"/>
  <c r="J350" i="24"/>
  <c r="J355" i="24"/>
  <c r="J348" i="24"/>
  <c r="J357" i="24"/>
  <c r="I329" i="24"/>
  <c r="I332" i="24"/>
  <c r="I342" i="24"/>
  <c r="I338" i="24"/>
  <c r="I343" i="24"/>
  <c r="I352" i="24"/>
  <c r="I334" i="24"/>
  <c r="I330" i="24"/>
  <c r="I341" i="24"/>
  <c r="I333" i="24"/>
  <c r="I340" i="24"/>
  <c r="I367" i="24"/>
  <c r="I331" i="24"/>
  <c r="I335" i="24"/>
  <c r="I339" i="24"/>
  <c r="I319" i="24"/>
  <c r="I315" i="24"/>
  <c r="I325" i="24"/>
  <c r="I323" i="24"/>
  <c r="I316" i="24"/>
  <c r="I327" i="24"/>
  <c r="I306" i="24"/>
  <c r="I320" i="24"/>
  <c r="I318" i="24"/>
  <c r="I326" i="24"/>
  <c r="I314" i="24"/>
  <c r="I317" i="24"/>
  <c r="I328" i="24"/>
  <c r="I324" i="24"/>
  <c r="I292" i="24"/>
  <c r="I203" i="24"/>
  <c r="I195" i="24"/>
  <c r="I208" i="24"/>
  <c r="I204" i="24"/>
  <c r="I200" i="24"/>
  <c r="I196" i="24"/>
  <c r="I205" i="24"/>
  <c r="I232" i="24"/>
  <c r="I206" i="24"/>
  <c r="I216" i="24"/>
  <c r="I198" i="24"/>
  <c r="I194" i="24"/>
  <c r="I199" i="24"/>
  <c r="I207" i="24"/>
  <c r="I197" i="24"/>
  <c r="H517" i="24"/>
  <c r="H530" i="24"/>
  <c r="H513" i="24"/>
  <c r="H509" i="24"/>
  <c r="H522" i="24"/>
  <c r="H516" i="24"/>
  <c r="H521" i="24"/>
  <c r="H523" i="24"/>
  <c r="H520" i="24"/>
  <c r="H512" i="24"/>
  <c r="H544" i="24"/>
  <c r="H519" i="24"/>
  <c r="H511" i="24"/>
  <c r="H518" i="24"/>
  <c r="H510" i="24"/>
  <c r="H262" i="24"/>
  <c r="H254" i="24"/>
  <c r="H268" i="24"/>
  <c r="H264" i="24"/>
  <c r="H266" i="24"/>
  <c r="H263" i="24"/>
  <c r="H257" i="24"/>
  <c r="H274" i="24"/>
  <c r="H265" i="24"/>
  <c r="H256" i="24"/>
  <c r="H267" i="24"/>
  <c r="H261" i="24"/>
  <c r="H258" i="24"/>
  <c r="H255" i="24"/>
  <c r="H244" i="24"/>
  <c r="H251" i="24"/>
  <c r="H243" i="24"/>
  <c r="H275" i="24"/>
  <c r="H242" i="24"/>
  <c r="H247" i="24"/>
  <c r="H239" i="24"/>
  <c r="H240" i="24"/>
  <c r="H248" i="24"/>
  <c r="H250" i="24"/>
  <c r="H259" i="24"/>
  <c r="H253" i="24"/>
  <c r="H252" i="24"/>
  <c r="H249" i="24"/>
  <c r="H241" i="24"/>
  <c r="H246" i="24"/>
  <c r="H411" i="24"/>
  <c r="H418" i="24"/>
  <c r="H414" i="24"/>
  <c r="H405" i="24"/>
  <c r="H380" i="24"/>
  <c r="H408" i="24"/>
  <c r="H406" i="24"/>
  <c r="H404" i="24"/>
  <c r="H417" i="24"/>
  <c r="H394" i="24"/>
  <c r="H416" i="24"/>
  <c r="H415" i="24"/>
  <c r="H413" i="24"/>
  <c r="H407" i="24"/>
  <c r="H412" i="24"/>
  <c r="F252" i="24"/>
  <c r="F249" i="24"/>
  <c r="F250" i="24"/>
  <c r="F246" i="24"/>
  <c r="F242" i="24"/>
  <c r="F251" i="24"/>
  <c r="F255" i="24"/>
  <c r="F239" i="24"/>
  <c r="F243" i="24"/>
  <c r="F271" i="24"/>
  <c r="F253" i="24"/>
  <c r="F245" i="24"/>
  <c r="F248" i="24"/>
  <c r="F247" i="24"/>
  <c r="F244" i="24"/>
  <c r="F523" i="24"/>
  <c r="F515" i="24"/>
  <c r="F512" i="24"/>
  <c r="F521" i="24"/>
  <c r="F518" i="24"/>
  <c r="F540" i="24"/>
  <c r="F509" i="24"/>
  <c r="F526" i="24"/>
  <c r="F517" i="24"/>
  <c r="F520" i="24"/>
  <c r="F522" i="24"/>
  <c r="F519" i="24"/>
  <c r="F513" i="24"/>
  <c r="F516" i="24"/>
  <c r="F514" i="24"/>
  <c r="F342" i="24"/>
  <c r="F334" i="24"/>
  <c r="F339" i="24"/>
  <c r="F335" i="24"/>
  <c r="F332" i="24"/>
  <c r="F346" i="24"/>
  <c r="F337" i="24"/>
  <c r="F343" i="24"/>
  <c r="F341" i="24"/>
  <c r="F333" i="24"/>
  <c r="F329" i="24"/>
  <c r="F361" i="24"/>
  <c r="F338" i="24"/>
  <c r="F340" i="24"/>
  <c r="F336" i="24"/>
  <c r="F308" i="24"/>
  <c r="F315" i="24"/>
  <c r="F311" i="24"/>
  <c r="F310" i="24"/>
  <c r="F313" i="24"/>
  <c r="F305" i="24"/>
  <c r="F303" i="24"/>
  <c r="F304" i="24"/>
  <c r="F299" i="24"/>
  <c r="F307" i="24"/>
  <c r="F306" i="24"/>
  <c r="F312" i="24"/>
  <c r="F309" i="24"/>
  <c r="F302" i="24"/>
  <c r="F285" i="24"/>
  <c r="G588" i="24"/>
  <c r="G572" i="24"/>
  <c r="G564" i="24"/>
  <c r="G556" i="24"/>
  <c r="G568" i="24"/>
  <c r="G555" i="24"/>
  <c r="G567" i="24"/>
  <c r="G561" i="24"/>
  <c r="G563" i="24"/>
  <c r="G554" i="24"/>
  <c r="G565" i="24"/>
  <c r="G559" i="24"/>
  <c r="G562" i="24"/>
  <c r="G560" i="24"/>
  <c r="G566" i="24"/>
  <c r="G925" i="24"/>
  <c r="G922" i="24"/>
  <c r="G928" i="24"/>
  <c r="G923" i="24"/>
  <c r="G921" i="24"/>
  <c r="G916" i="24"/>
  <c r="G948" i="24"/>
  <c r="G926" i="24"/>
  <c r="G919" i="24"/>
  <c r="G914" i="24"/>
  <c r="G915" i="24"/>
  <c r="G932" i="24"/>
  <c r="G927" i="24"/>
  <c r="G920" i="24"/>
  <c r="G924" i="24"/>
  <c r="G832" i="24"/>
  <c r="G824" i="24"/>
  <c r="G838" i="24"/>
  <c r="G834" i="24"/>
  <c r="G842" i="24"/>
  <c r="G836" i="24"/>
  <c r="G833" i="24"/>
  <c r="G830" i="24"/>
  <c r="G858" i="24"/>
  <c r="G835" i="24"/>
  <c r="G826" i="24"/>
  <c r="G837" i="24"/>
  <c r="G831" i="24"/>
  <c r="G825" i="24"/>
  <c r="G829" i="24"/>
  <c r="I951" i="24"/>
  <c r="I943" i="24"/>
  <c r="I935" i="24"/>
  <c r="I940" i="24"/>
  <c r="I942" i="24"/>
  <c r="I939" i="24"/>
  <c r="I933" i="24"/>
  <c r="I930" i="24"/>
  <c r="I921" i="24"/>
  <c r="I938" i="24"/>
  <c r="I931" i="24"/>
  <c r="I941" i="24"/>
  <c r="I929" i="24"/>
  <c r="I932" i="24"/>
  <c r="I934" i="24"/>
  <c r="I861" i="24"/>
  <c r="I850" i="24"/>
  <c r="I842" i="24"/>
  <c r="I852" i="24"/>
  <c r="I839" i="24"/>
  <c r="I849" i="24"/>
  <c r="I843" i="24"/>
  <c r="I840" i="24"/>
  <c r="I831" i="24"/>
  <c r="I851" i="24"/>
  <c r="I848" i="24"/>
  <c r="I845" i="24"/>
  <c r="I841" i="24"/>
  <c r="I853" i="24"/>
  <c r="I844" i="24"/>
  <c r="I566" i="24"/>
  <c r="I558" i="24"/>
  <c r="I556" i="24"/>
  <c r="I564" i="24"/>
  <c r="I555" i="24"/>
  <c r="I592" i="24"/>
  <c r="I568" i="24"/>
  <c r="I565" i="24"/>
  <c r="I559" i="24"/>
  <c r="I563" i="24"/>
  <c r="I560" i="24"/>
  <c r="I557" i="24"/>
  <c r="I554" i="24"/>
  <c r="I576" i="24"/>
  <c r="I567" i="24"/>
  <c r="I794" i="24"/>
  <c r="I786" i="24"/>
  <c r="I805" i="24"/>
  <c r="I800" i="24"/>
  <c r="I816" i="24"/>
  <c r="I807" i="24"/>
  <c r="I804" i="24"/>
  <c r="I798" i="24"/>
  <c r="I795" i="24"/>
  <c r="I808" i="24"/>
  <c r="I799" i="24"/>
  <c r="I796" i="24"/>
  <c r="I806" i="24"/>
  <c r="I797" i="24"/>
  <c r="I803" i="24"/>
  <c r="K714" i="24"/>
  <c r="K706" i="24"/>
  <c r="K730" i="24"/>
  <c r="K718" i="24"/>
  <c r="K705" i="24"/>
  <c r="K717" i="24"/>
  <c r="K711" i="24"/>
  <c r="K708" i="24"/>
  <c r="K710" i="24"/>
  <c r="K707" i="24"/>
  <c r="K712" i="24"/>
  <c r="K709" i="24"/>
  <c r="K700" i="24"/>
  <c r="K713" i="24"/>
  <c r="K704" i="24"/>
  <c r="K937" i="24"/>
  <c r="K929" i="24"/>
  <c r="K955" i="24"/>
  <c r="K936" i="24"/>
  <c r="K934" i="24"/>
  <c r="K939" i="24"/>
  <c r="K935" i="24"/>
  <c r="K932" i="24"/>
  <c r="K925" i="24"/>
  <c r="K942" i="24"/>
  <c r="K938" i="24"/>
  <c r="K930" i="24"/>
  <c r="K933" i="24"/>
  <c r="K931" i="24"/>
  <c r="K943" i="24"/>
  <c r="K748" i="24"/>
  <c r="K740" i="24"/>
  <c r="K776" i="24"/>
  <c r="K742" i="24"/>
  <c r="K739" i="24"/>
  <c r="K736" i="24"/>
  <c r="K760" i="24"/>
  <c r="K741" i="24"/>
  <c r="K734" i="24"/>
  <c r="K747" i="24"/>
  <c r="K735" i="24"/>
  <c r="K737" i="24"/>
  <c r="K743" i="24"/>
  <c r="K738" i="24"/>
  <c r="K744" i="24"/>
  <c r="K788" i="24"/>
  <c r="K780" i="24"/>
  <c r="K793" i="24"/>
  <c r="K789" i="24"/>
  <c r="K821" i="24"/>
  <c r="K787" i="24"/>
  <c r="K782" i="24"/>
  <c r="K784" i="24"/>
  <c r="K783" i="24"/>
  <c r="K786" i="24"/>
  <c r="K781" i="24"/>
  <c r="K805" i="24"/>
  <c r="K785" i="24"/>
  <c r="K779" i="24"/>
  <c r="K792" i="24"/>
  <c r="L651" i="24"/>
  <c r="L650" i="24"/>
  <c r="L646" i="24"/>
  <c r="L672" i="24"/>
  <c r="L654" i="24"/>
  <c r="L648" i="24"/>
  <c r="L649" i="24"/>
  <c r="L653" i="24"/>
  <c r="L655" i="24"/>
  <c r="L688" i="24"/>
  <c r="L644" i="24"/>
  <c r="L656" i="24"/>
  <c r="L647" i="24"/>
  <c r="L652" i="24"/>
  <c r="L645" i="24"/>
  <c r="L715" i="24"/>
  <c r="L707" i="24"/>
  <c r="L714" i="24"/>
  <c r="L710" i="24"/>
  <c r="L711" i="24"/>
  <c r="L708" i="24"/>
  <c r="L702" i="24"/>
  <c r="L705" i="24"/>
  <c r="L716" i="24"/>
  <c r="L732" i="24"/>
  <c r="L713" i="24"/>
  <c r="L704" i="24"/>
  <c r="L706" i="24"/>
  <c r="L712" i="24"/>
  <c r="L709" i="24"/>
  <c r="L938" i="24"/>
  <c r="L930" i="24"/>
  <c r="L937" i="24"/>
  <c r="L933" i="24"/>
  <c r="L940" i="24"/>
  <c r="L934" i="24"/>
  <c r="L931" i="24"/>
  <c r="L941" i="24"/>
  <c r="L936" i="24"/>
  <c r="L929" i="24"/>
  <c r="L939" i="24"/>
  <c r="L932" i="24"/>
  <c r="L927" i="24"/>
  <c r="L957" i="24"/>
  <c r="L935" i="24"/>
  <c r="L970" i="24"/>
  <c r="L962" i="24"/>
  <c r="L967" i="24"/>
  <c r="L963" i="24"/>
  <c r="L1003" i="24"/>
  <c r="L987" i="24"/>
  <c r="L961" i="24"/>
  <c r="L968" i="24"/>
  <c r="L969" i="24"/>
  <c r="L966" i="24"/>
  <c r="L959" i="24"/>
  <c r="L964" i="24"/>
  <c r="L971" i="24"/>
  <c r="L965" i="24"/>
  <c r="L960" i="24"/>
  <c r="J863" i="24"/>
  <c r="J851" i="24"/>
  <c r="J843" i="24"/>
  <c r="J844" i="24"/>
  <c r="J852" i="24"/>
  <c r="J846" i="24"/>
  <c r="J840" i="24"/>
  <c r="J853" i="24"/>
  <c r="J845" i="24"/>
  <c r="J842" i="24"/>
  <c r="J839" i="24"/>
  <c r="J833" i="24"/>
  <c r="J847" i="24"/>
  <c r="J841" i="24"/>
  <c r="J850" i="24"/>
  <c r="J591" i="24"/>
  <c r="J595" i="24"/>
  <c r="J592" i="24"/>
  <c r="J598" i="24"/>
  <c r="J589" i="24"/>
  <c r="J586" i="24"/>
  <c r="J584" i="24"/>
  <c r="J564" i="24"/>
  <c r="J590" i="24"/>
  <c r="J597" i="24"/>
  <c r="J588" i="24"/>
  <c r="J587" i="24"/>
  <c r="J585" i="24"/>
  <c r="J579" i="24"/>
  <c r="J596" i="24"/>
  <c r="J103" i="24"/>
  <c r="J95" i="24"/>
  <c r="J90" i="24"/>
  <c r="J92" i="24"/>
  <c r="J89" i="24"/>
  <c r="J101" i="24"/>
  <c r="J69" i="24"/>
  <c r="J84" i="24"/>
  <c r="J102" i="24"/>
  <c r="J91" i="24"/>
  <c r="J93" i="24"/>
  <c r="J96" i="24"/>
  <c r="J100" i="24"/>
  <c r="J97" i="24"/>
  <c r="J94" i="24"/>
  <c r="H655" i="24"/>
  <c r="H647" i="24"/>
  <c r="H657" i="24"/>
  <c r="H644" i="24"/>
  <c r="H652" i="24"/>
  <c r="H646" i="24"/>
  <c r="H680" i="24"/>
  <c r="H656" i="24"/>
  <c r="H653" i="24"/>
  <c r="H654" i="24"/>
  <c r="H651" i="24"/>
  <c r="H648" i="24"/>
  <c r="H645" i="24"/>
  <c r="H658" i="24"/>
  <c r="H664" i="24"/>
  <c r="H711" i="24"/>
  <c r="H708" i="24"/>
  <c r="H704" i="24"/>
  <c r="H713" i="24"/>
  <c r="H716" i="24"/>
  <c r="H707" i="24"/>
  <c r="H717" i="24"/>
  <c r="H714" i="24"/>
  <c r="H705" i="24"/>
  <c r="H694" i="24"/>
  <c r="H718" i="24"/>
  <c r="H712" i="24"/>
  <c r="H724" i="24"/>
  <c r="H706" i="24"/>
  <c r="H715" i="24"/>
  <c r="H860" i="24"/>
  <c r="H833" i="24"/>
  <c r="H825" i="24"/>
  <c r="H826" i="24"/>
  <c r="H824" i="24"/>
  <c r="H837" i="24"/>
  <c r="H834" i="24"/>
  <c r="H831" i="24"/>
  <c r="H828" i="24"/>
  <c r="H838" i="24"/>
  <c r="H832" i="24"/>
  <c r="H844" i="24"/>
  <c r="H835" i="24"/>
  <c r="H836" i="24"/>
  <c r="H827" i="24"/>
  <c r="H565" i="24"/>
  <c r="H557" i="24"/>
  <c r="H590" i="24"/>
  <c r="H564" i="24"/>
  <c r="H567" i="24"/>
  <c r="H561" i="24"/>
  <c r="H558" i="24"/>
  <c r="H555" i="24"/>
  <c r="H574" i="24"/>
  <c r="H566" i="24"/>
  <c r="H554" i="24"/>
  <c r="H563" i="24"/>
  <c r="H556" i="24"/>
  <c r="H568" i="24"/>
  <c r="H562" i="24"/>
  <c r="F731" i="24"/>
  <c r="F725" i="24"/>
  <c r="F724" i="24"/>
  <c r="F730" i="24"/>
  <c r="F706" i="24"/>
  <c r="F691" i="24"/>
  <c r="F733" i="24"/>
  <c r="F728" i="24"/>
  <c r="F722" i="24"/>
  <c r="F719" i="24"/>
  <c r="F723" i="24"/>
  <c r="F729" i="24"/>
  <c r="F726" i="24"/>
  <c r="F732" i="24"/>
  <c r="F727" i="24"/>
  <c r="F807" i="24"/>
  <c r="F799" i="24"/>
  <c r="F808" i="24"/>
  <c r="F806" i="24"/>
  <c r="F803" i="24"/>
  <c r="F797" i="24"/>
  <c r="F794" i="24"/>
  <c r="F798" i="24"/>
  <c r="F780" i="24"/>
  <c r="F802" i="24"/>
  <c r="F810" i="24"/>
  <c r="F804" i="24"/>
  <c r="F801" i="24"/>
  <c r="F800" i="24"/>
  <c r="F805" i="24"/>
  <c r="F866" i="24"/>
  <c r="F865" i="24"/>
  <c r="F861" i="24"/>
  <c r="F868" i="24"/>
  <c r="F862" i="24"/>
  <c r="F859" i="24"/>
  <c r="F867" i="24"/>
  <c r="F857" i="24"/>
  <c r="F860" i="24"/>
  <c r="F854" i="24"/>
  <c r="F858" i="24"/>
  <c r="F841" i="24"/>
  <c r="F863" i="24"/>
  <c r="F826" i="24"/>
  <c r="F864" i="24"/>
  <c r="F898" i="24"/>
  <c r="F890" i="24"/>
  <c r="F895" i="24"/>
  <c r="F891" i="24"/>
  <c r="F889" i="24"/>
  <c r="F896" i="24"/>
  <c r="F884" i="24"/>
  <c r="F894" i="24"/>
  <c r="F887" i="24"/>
  <c r="F870" i="24"/>
  <c r="F900" i="24"/>
  <c r="F892" i="24"/>
  <c r="F888" i="24"/>
  <c r="F897" i="24"/>
  <c r="F893" i="24"/>
  <c r="L1362" i="24"/>
  <c r="L1346" i="24"/>
  <c r="L1338" i="24"/>
  <c r="L1335" i="24"/>
  <c r="L1344" i="24"/>
  <c r="L1340" i="24"/>
  <c r="L1336" i="24"/>
  <c r="L1332" i="24"/>
  <c r="L1343" i="24"/>
  <c r="L1339" i="24"/>
  <c r="L1341" i="24"/>
  <c r="L1334" i="24"/>
  <c r="L1337" i="24"/>
  <c r="L1342" i="24"/>
  <c r="L1345" i="24"/>
  <c r="L1045" i="24"/>
  <c r="L1041" i="24"/>
  <c r="L1046" i="24"/>
  <c r="L1043" i="24"/>
  <c r="L1037" i="24"/>
  <c r="L1018" i="24"/>
  <c r="L1039" i="24"/>
  <c r="L1042" i="24"/>
  <c r="L1036" i="24"/>
  <c r="L1033" i="24"/>
  <c r="L1034" i="24"/>
  <c r="L1038" i="24"/>
  <c r="L1044" i="24"/>
  <c r="L1040" i="24"/>
  <c r="L1035" i="24"/>
  <c r="L1193" i="24"/>
  <c r="L1185" i="24"/>
  <c r="L1190" i="24"/>
  <c r="L1186" i="24"/>
  <c r="L1228" i="24"/>
  <c r="L1195" i="24"/>
  <c r="L1192" i="24"/>
  <c r="L1196" i="24"/>
  <c r="L1188" i="24"/>
  <c r="L1184" i="24"/>
  <c r="L1187" i="24"/>
  <c r="L1194" i="24"/>
  <c r="L1191" i="24"/>
  <c r="L1212" i="24"/>
  <c r="L1189" i="24"/>
  <c r="F1060" i="24"/>
  <c r="F1055" i="24"/>
  <c r="F1054" i="24"/>
  <c r="F1063" i="24"/>
  <c r="F1061" i="24"/>
  <c r="F1053" i="24"/>
  <c r="F1058" i="24"/>
  <c r="F1081" i="24"/>
  <c r="F1052" i="24"/>
  <c r="F1057" i="24"/>
  <c r="F1062" i="24"/>
  <c r="F1056" i="24"/>
  <c r="F1065" i="24"/>
  <c r="F1059" i="24"/>
  <c r="F1049" i="24"/>
  <c r="F1171" i="24"/>
  <c r="F1150" i="24"/>
  <c r="F1142" i="24"/>
  <c r="F1147" i="24"/>
  <c r="F1143" i="24"/>
  <c r="F1151" i="24"/>
  <c r="F1148" i="24"/>
  <c r="F1145" i="24"/>
  <c r="F1139" i="24"/>
  <c r="F1152" i="24"/>
  <c r="F1153" i="24"/>
  <c r="F1144" i="24"/>
  <c r="F1155" i="24"/>
  <c r="F1149" i="24"/>
  <c r="F1146" i="24"/>
  <c r="F115" i="24"/>
  <c r="F118" i="24"/>
  <c r="F110" i="24"/>
  <c r="F111" i="24"/>
  <c r="F120" i="24"/>
  <c r="F117" i="24"/>
  <c r="F114" i="24"/>
  <c r="F107" i="24"/>
  <c r="F112" i="24"/>
  <c r="F104" i="24"/>
  <c r="F116" i="24"/>
  <c r="F113" i="24"/>
  <c r="F108" i="24"/>
  <c r="F136" i="24"/>
  <c r="F109" i="24"/>
  <c r="F1092" i="24"/>
  <c r="F1087" i="24"/>
  <c r="F1086" i="24"/>
  <c r="F1091" i="24"/>
  <c r="F1084" i="24"/>
  <c r="F1089" i="24"/>
  <c r="F1083" i="24"/>
  <c r="F1079" i="24"/>
  <c r="F1082" i="24"/>
  <c r="F1085" i="24"/>
  <c r="F1066" i="24"/>
  <c r="F1093" i="24"/>
  <c r="F1088" i="24"/>
  <c r="F1051" i="24"/>
  <c r="F1090" i="24"/>
  <c r="G1019" i="24"/>
  <c r="G1024" i="24"/>
  <c r="G1037" i="24"/>
  <c r="G1007" i="24"/>
  <c r="G1030" i="24"/>
  <c r="G1027" i="24"/>
  <c r="G1020" i="24"/>
  <c r="G1031" i="24"/>
  <c r="G1028" i="24"/>
  <c r="G1025" i="24"/>
  <c r="G1032" i="24"/>
  <c r="G1021" i="24"/>
  <c r="G1033" i="24"/>
  <c r="G1026" i="24"/>
  <c r="G1029" i="24"/>
  <c r="G1212" i="24"/>
  <c r="G1204" i="24"/>
  <c r="G1209" i="24"/>
  <c r="G1205" i="24"/>
  <c r="G1187" i="24"/>
  <c r="G1211" i="24"/>
  <c r="G1207" i="24"/>
  <c r="G1201" i="24"/>
  <c r="G1199" i="24"/>
  <c r="G1208" i="24"/>
  <c r="G1217" i="24"/>
  <c r="G1210" i="24"/>
  <c r="G1200" i="24"/>
  <c r="G1213" i="24"/>
  <c r="G1206" i="24"/>
  <c r="G1252" i="24"/>
  <c r="G1244" i="24"/>
  <c r="G1257" i="24"/>
  <c r="G1253" i="24"/>
  <c r="G1262" i="24"/>
  <c r="G1249" i="24"/>
  <c r="G1245" i="24"/>
  <c r="G1232" i="24"/>
  <c r="G1256" i="24"/>
  <c r="G1250" i="24"/>
  <c r="G1254" i="24"/>
  <c r="G1258" i="24"/>
  <c r="G1246" i="24"/>
  <c r="G1251" i="24"/>
  <c r="G1255" i="24"/>
  <c r="G1172" i="24"/>
  <c r="G1164" i="24"/>
  <c r="G1162" i="24"/>
  <c r="G1166" i="24"/>
  <c r="G1163" i="24"/>
  <c r="G1167" i="24"/>
  <c r="G1156" i="24"/>
  <c r="G1168" i="24"/>
  <c r="G1142" i="24"/>
  <c r="G1160" i="24"/>
  <c r="G1155" i="24"/>
  <c r="G1161" i="24"/>
  <c r="G1165" i="24"/>
  <c r="G1154" i="24"/>
  <c r="G1159" i="24"/>
  <c r="H1237" i="24"/>
  <c r="H1229" i="24"/>
  <c r="H1240" i="24"/>
  <c r="H1249" i="24"/>
  <c r="H1241" i="24"/>
  <c r="H1265" i="24"/>
  <c r="H1231" i="24"/>
  <c r="H1242" i="24"/>
  <c r="H1243" i="24"/>
  <c r="H1239" i="24"/>
  <c r="H1236" i="24"/>
  <c r="H1230" i="24"/>
  <c r="H1238" i="24"/>
  <c r="H1233" i="24"/>
  <c r="H1232" i="24"/>
  <c r="H1358" i="24"/>
  <c r="H1350" i="24"/>
  <c r="H1362" i="24"/>
  <c r="H1359" i="24"/>
  <c r="H1351" i="24"/>
  <c r="H1325" i="24"/>
  <c r="H1360" i="24"/>
  <c r="H1352" i="24"/>
  <c r="H1363" i="24"/>
  <c r="H1357" i="24"/>
  <c r="H1361" i="24"/>
  <c r="H1349" i="24"/>
  <c r="H1353" i="24"/>
  <c r="H1356" i="24"/>
  <c r="H1340" i="24"/>
  <c r="H1285" i="24"/>
  <c r="H1277" i="24"/>
  <c r="H1294" i="24"/>
  <c r="H1281" i="24"/>
  <c r="H1284" i="24"/>
  <c r="H1275" i="24"/>
  <c r="H1288" i="24"/>
  <c r="H1282" i="24"/>
  <c r="H1287" i="24"/>
  <c r="H1278" i="24"/>
  <c r="H1310" i="24"/>
  <c r="H1286" i="24"/>
  <c r="H1283" i="24"/>
  <c r="H1276" i="24"/>
  <c r="H1274" i="24"/>
  <c r="H966" i="24"/>
  <c r="H995" i="24"/>
  <c r="H961" i="24"/>
  <c r="H972" i="24"/>
  <c r="H969" i="24"/>
  <c r="H963" i="24"/>
  <c r="H960" i="24"/>
  <c r="H967" i="24"/>
  <c r="H962" i="24"/>
  <c r="H970" i="24"/>
  <c r="H979" i="24"/>
  <c r="H973" i="24"/>
  <c r="H959" i="24"/>
  <c r="H968" i="24"/>
  <c r="H971" i="24"/>
  <c r="I1044" i="24"/>
  <c r="I1048" i="24"/>
  <c r="I1047" i="24"/>
  <c r="I1040" i="24"/>
  <c r="I1037" i="24"/>
  <c r="I1043" i="24"/>
  <c r="I1045" i="24"/>
  <c r="I1038" i="24"/>
  <c r="I1035" i="24"/>
  <c r="I1039" i="24"/>
  <c r="I1036" i="24"/>
  <c r="I1046" i="24"/>
  <c r="I1027" i="24"/>
  <c r="I1012" i="24"/>
  <c r="I1034" i="24"/>
  <c r="I1042" i="24"/>
  <c r="I1013" i="24"/>
  <c r="I1009" i="24"/>
  <c r="I1017" i="24"/>
  <c r="I1005" i="24"/>
  <c r="I1010" i="24"/>
  <c r="I1015" i="24"/>
  <c r="I1014" i="24"/>
  <c r="I1006" i="24"/>
  <c r="I1016" i="24"/>
  <c r="I1026" i="24"/>
  <c r="I1004" i="24"/>
  <c r="I1018" i="24"/>
  <c r="I1008" i="24"/>
  <c r="I1007" i="24"/>
  <c r="I1286" i="24"/>
  <c r="I1278" i="24"/>
  <c r="I1312" i="24"/>
  <c r="I1277" i="24"/>
  <c r="I1288" i="24"/>
  <c r="I1279" i="24"/>
  <c r="I1285" i="24"/>
  <c r="I1276" i="24"/>
  <c r="I1284" i="24"/>
  <c r="I1275" i="24"/>
  <c r="I1283" i="24"/>
  <c r="I1280" i="24"/>
  <c r="I1274" i="24"/>
  <c r="I1287" i="24"/>
  <c r="I1296" i="24"/>
  <c r="J111" i="24"/>
  <c r="J106" i="24"/>
  <c r="J144" i="24"/>
  <c r="J115" i="24"/>
  <c r="J112" i="24"/>
  <c r="J104" i="24"/>
  <c r="J118" i="24"/>
  <c r="J108" i="24"/>
  <c r="J116" i="24"/>
  <c r="J109" i="24"/>
  <c r="J105" i="24"/>
  <c r="J110" i="24"/>
  <c r="J107" i="24"/>
  <c r="J128" i="24"/>
  <c r="J117" i="24"/>
  <c r="J1082" i="24"/>
  <c r="J1081" i="24"/>
  <c r="J1080" i="24"/>
  <c r="J1093" i="24"/>
  <c r="J1086" i="24"/>
  <c r="J1083" i="24"/>
  <c r="J1090" i="24"/>
  <c r="J1084" i="24"/>
  <c r="J1059" i="24"/>
  <c r="J1087" i="24"/>
  <c r="J1079" i="24"/>
  <c r="J1091" i="24"/>
  <c r="J1085" i="24"/>
  <c r="J1074" i="24"/>
  <c r="J1092" i="24"/>
  <c r="J1269" i="24"/>
  <c r="J1231" i="24"/>
  <c r="J1241" i="24"/>
  <c r="J1237" i="24"/>
  <c r="J1242" i="24"/>
  <c r="J1229" i="24"/>
  <c r="J1253" i="24"/>
  <c r="J1236" i="24"/>
  <c r="J1232" i="24"/>
  <c r="J1235" i="24"/>
  <c r="J1230" i="24"/>
  <c r="J1234" i="24"/>
  <c r="J1233" i="24"/>
  <c r="J1243" i="24"/>
  <c r="J1240" i="24"/>
  <c r="J143" i="24"/>
  <c r="J127" i="24"/>
  <c r="J119" i="24"/>
  <c r="J130" i="24"/>
  <c r="J122" i="24"/>
  <c r="J132" i="24"/>
  <c r="J126" i="24"/>
  <c r="J124" i="24"/>
  <c r="J121" i="24"/>
  <c r="J113" i="24"/>
  <c r="J125" i="24"/>
  <c r="J133" i="24"/>
  <c r="J123" i="24"/>
  <c r="J120" i="24"/>
  <c r="J131" i="24"/>
  <c r="K1232" i="24"/>
  <c r="K1237" i="24"/>
  <c r="K1233" i="24"/>
  <c r="K1242" i="24"/>
  <c r="K1255" i="24"/>
  <c r="K1238" i="24"/>
  <c r="K1234" i="24"/>
  <c r="K1239" i="24"/>
  <c r="K1230" i="24"/>
  <c r="K1229" i="24"/>
  <c r="K1236" i="24"/>
  <c r="K1231" i="24"/>
  <c r="K1243" i="24"/>
  <c r="K1271" i="24"/>
  <c r="K1235" i="24"/>
  <c r="K1361" i="24"/>
  <c r="K1345" i="24"/>
  <c r="K1329" i="24"/>
  <c r="K1321" i="24"/>
  <c r="K1326" i="24"/>
  <c r="K1322" i="24"/>
  <c r="K1327" i="24"/>
  <c r="K1323" i="24"/>
  <c r="K1328" i="24"/>
  <c r="K1333" i="24"/>
  <c r="K1320" i="24"/>
  <c r="K1332" i="24"/>
  <c r="K1325" i="24"/>
  <c r="K1319" i="24"/>
  <c r="K1324" i="24"/>
  <c r="K1296" i="24"/>
  <c r="K1295" i="24"/>
  <c r="K1291" i="24"/>
  <c r="K1303" i="24"/>
  <c r="K1294" i="24"/>
  <c r="K1285" i="24"/>
  <c r="K1298" i="24"/>
  <c r="K1292" i="24"/>
  <c r="K1289" i="24"/>
  <c r="K1297" i="24"/>
  <c r="K1290" i="24"/>
  <c r="K1293" i="24"/>
  <c r="K1299" i="24"/>
  <c r="K1302" i="24"/>
  <c r="K1315" i="24"/>
  <c r="K1078" i="24"/>
  <c r="K1066" i="24"/>
  <c r="K1065" i="24"/>
  <c r="K1068" i="24"/>
  <c r="K1074" i="24"/>
  <c r="K1071" i="24"/>
  <c r="K1060" i="24"/>
  <c r="K1067" i="24"/>
  <c r="K1064" i="24"/>
  <c r="K1072" i="24"/>
  <c r="K1069" i="24"/>
  <c r="K1077" i="24"/>
  <c r="K1090" i="24"/>
  <c r="K1073" i="24"/>
  <c r="K1070" i="24"/>
  <c r="F547" i="24"/>
  <c r="F539" i="24"/>
  <c r="F546" i="24"/>
  <c r="F542" i="24"/>
  <c r="F525" i="24"/>
  <c r="F545" i="24"/>
  <c r="F552" i="24"/>
  <c r="F549" i="24"/>
  <c r="F543" i="24"/>
  <c r="F553" i="24"/>
  <c r="F550" i="24"/>
  <c r="F544" i="24"/>
  <c r="F551" i="24"/>
  <c r="F548" i="24"/>
  <c r="F511" i="24"/>
  <c r="L357" i="18"/>
  <c r="L343" i="18"/>
  <c r="L360" i="18"/>
  <c r="L364" i="18"/>
  <c r="L368" i="18"/>
  <c r="L371" i="18"/>
  <c r="L366" i="18"/>
  <c r="L361" i="18"/>
  <c r="L370" i="18"/>
  <c r="L363" i="18"/>
  <c r="L367" i="18"/>
  <c r="L365" i="18"/>
  <c r="L359" i="18"/>
  <c r="L362" i="18"/>
  <c r="L369" i="18"/>
  <c r="G467" i="18"/>
  <c r="G498" i="18"/>
  <c r="G484" i="18"/>
  <c r="G488" i="18"/>
  <c r="G492" i="18"/>
  <c r="G486" i="18"/>
  <c r="G489" i="18"/>
  <c r="G480" i="18"/>
  <c r="G491" i="18"/>
  <c r="G485" i="18"/>
  <c r="G487" i="18"/>
  <c r="G490" i="18"/>
  <c r="G493" i="18"/>
  <c r="G481" i="18"/>
  <c r="G479" i="18"/>
  <c r="K251" i="18"/>
  <c r="K266" i="18"/>
  <c r="K283" i="18"/>
  <c r="K273" i="18"/>
  <c r="K277" i="18"/>
  <c r="K272" i="18"/>
  <c r="K279" i="18"/>
  <c r="K274" i="18"/>
  <c r="K276" i="18"/>
  <c r="K278" i="18"/>
  <c r="K270" i="18"/>
  <c r="K269" i="18"/>
  <c r="K275" i="18"/>
  <c r="K282" i="18"/>
  <c r="K271" i="18"/>
  <c r="I156" i="18"/>
  <c r="I186" i="18"/>
  <c r="I174" i="18"/>
  <c r="I178" i="18"/>
  <c r="I169" i="18"/>
  <c r="I165" i="18"/>
  <c r="I167" i="18"/>
  <c r="I176" i="18"/>
  <c r="I166" i="18"/>
  <c r="I177" i="18"/>
  <c r="I173" i="18"/>
  <c r="I175" i="18"/>
  <c r="I168" i="18"/>
  <c r="I170" i="18"/>
  <c r="I164" i="18"/>
  <c r="H409" i="18"/>
  <c r="H395" i="18"/>
  <c r="H375" i="18"/>
  <c r="H382" i="18"/>
  <c r="H386" i="18"/>
  <c r="H381" i="18"/>
  <c r="H388" i="18"/>
  <c r="H376" i="18"/>
  <c r="H383" i="18"/>
  <c r="H378" i="18"/>
  <c r="H385" i="18"/>
  <c r="H387" i="18"/>
  <c r="H377" i="18"/>
  <c r="H384" i="18"/>
  <c r="H374" i="18"/>
  <c r="F256" i="18"/>
  <c r="F241" i="18"/>
  <c r="F275" i="18"/>
  <c r="F279" i="18"/>
  <c r="F283" i="18"/>
  <c r="F278" i="18"/>
  <c r="F280" i="18"/>
  <c r="F273" i="18"/>
  <c r="F282" i="18"/>
  <c r="F277" i="18"/>
  <c r="F274" i="18"/>
  <c r="F281" i="18"/>
  <c r="F272" i="18"/>
  <c r="F269" i="18"/>
  <c r="F276" i="18"/>
  <c r="G918" i="18"/>
  <c r="G933" i="18"/>
  <c r="G951" i="18"/>
  <c r="G955" i="18"/>
  <c r="G952" i="18"/>
  <c r="G949" i="18"/>
  <c r="G956" i="18"/>
  <c r="G950" i="18"/>
  <c r="G958" i="18"/>
  <c r="G946" i="18"/>
  <c r="G953" i="18"/>
  <c r="G957" i="18"/>
  <c r="G945" i="18"/>
  <c r="G954" i="18"/>
  <c r="G944" i="18"/>
  <c r="I862" i="18"/>
  <c r="I846" i="18"/>
  <c r="I835" i="18"/>
  <c r="I826" i="18"/>
  <c r="I825" i="18"/>
  <c r="I837" i="18"/>
  <c r="I827" i="18"/>
  <c r="I834" i="18"/>
  <c r="I836" i="18"/>
  <c r="I830" i="18"/>
  <c r="I828" i="18"/>
  <c r="I829" i="18"/>
  <c r="I838" i="18"/>
  <c r="I833" i="18"/>
  <c r="I824" i="18"/>
  <c r="K625" i="18"/>
  <c r="K641" i="18"/>
  <c r="K601" i="18"/>
  <c r="K604" i="18"/>
  <c r="K607" i="18"/>
  <c r="K600" i="18"/>
  <c r="K602" i="18"/>
  <c r="K609" i="18"/>
  <c r="K603" i="18"/>
  <c r="K612" i="18"/>
  <c r="K608" i="18"/>
  <c r="K606" i="18"/>
  <c r="K613" i="18"/>
  <c r="K605" i="18"/>
  <c r="K599" i="18"/>
  <c r="L568" i="18"/>
  <c r="L583" i="18"/>
  <c r="L587" i="18"/>
  <c r="L591" i="18"/>
  <c r="L595" i="18"/>
  <c r="L585" i="18"/>
  <c r="L589" i="18"/>
  <c r="L590" i="18"/>
  <c r="L594" i="18"/>
  <c r="L596" i="18"/>
  <c r="L586" i="18"/>
  <c r="L588" i="18"/>
  <c r="L592" i="18"/>
  <c r="L593" i="18"/>
  <c r="L584" i="18"/>
  <c r="J59" i="18"/>
  <c r="J99" i="18"/>
  <c r="J83" i="18"/>
  <c r="J71" i="18"/>
  <c r="J61" i="18"/>
  <c r="J64" i="18"/>
  <c r="J67" i="18"/>
  <c r="J70" i="18"/>
  <c r="J73" i="18"/>
  <c r="J60" i="18"/>
  <c r="J63" i="18"/>
  <c r="J72" i="18"/>
  <c r="J66" i="18"/>
  <c r="J65" i="18"/>
  <c r="J62" i="18"/>
  <c r="H560" i="18"/>
  <c r="H575" i="18"/>
  <c r="H585" i="18"/>
  <c r="H586" i="18"/>
  <c r="H588" i="18"/>
  <c r="H592" i="18"/>
  <c r="H596" i="18"/>
  <c r="H598" i="18"/>
  <c r="H594" i="18"/>
  <c r="H587" i="18"/>
  <c r="H595" i="18"/>
  <c r="H591" i="18"/>
  <c r="H584" i="18"/>
  <c r="H597" i="18"/>
  <c r="H593" i="18"/>
  <c r="F89" i="18"/>
  <c r="F61" i="18"/>
  <c r="F76" i="18"/>
  <c r="F97" i="18"/>
  <c r="F100" i="18"/>
  <c r="F94" i="18"/>
  <c r="F103" i="18"/>
  <c r="F101" i="18"/>
  <c r="F92" i="18"/>
  <c r="F98" i="18"/>
  <c r="F93" i="18"/>
  <c r="F99" i="18"/>
  <c r="F95" i="18"/>
  <c r="F96" i="18"/>
  <c r="F102" i="18"/>
  <c r="L1167" i="18"/>
  <c r="L1183" i="18"/>
  <c r="L1141" i="18"/>
  <c r="L1145" i="18"/>
  <c r="L1149" i="18"/>
  <c r="L1140" i="18"/>
  <c r="L1144" i="18"/>
  <c r="L1148" i="18"/>
  <c r="L1150" i="18"/>
  <c r="L1146" i="18"/>
  <c r="L1151" i="18"/>
  <c r="L1142" i="18"/>
  <c r="L1143" i="18"/>
  <c r="L1147" i="18"/>
  <c r="L1139" i="18"/>
  <c r="F1005" i="18"/>
  <c r="F1035" i="18"/>
  <c r="F1025" i="18"/>
  <c r="F1027" i="18"/>
  <c r="F1022" i="18"/>
  <c r="F1029" i="18"/>
  <c r="F1028" i="18"/>
  <c r="F1033" i="18"/>
  <c r="F1026" i="18"/>
  <c r="F1030" i="18"/>
  <c r="F1023" i="18"/>
  <c r="F1031" i="18"/>
  <c r="F1032" i="18"/>
  <c r="F1024" i="18"/>
  <c r="F1019" i="18"/>
  <c r="G992" i="18"/>
  <c r="G962" i="18"/>
  <c r="G975" i="18"/>
  <c r="G988" i="18"/>
  <c r="G981" i="18"/>
  <c r="G976" i="18"/>
  <c r="G983" i="18"/>
  <c r="G982" i="18"/>
  <c r="G987" i="18"/>
  <c r="G979" i="18"/>
  <c r="G986" i="18"/>
  <c r="G980" i="18"/>
  <c r="G984" i="18"/>
  <c r="G985" i="18"/>
  <c r="G974" i="18"/>
  <c r="H1174" i="18"/>
  <c r="H1144" i="18"/>
  <c r="H1155" i="18"/>
  <c r="H1168" i="18"/>
  <c r="H1158" i="18"/>
  <c r="H1161" i="18"/>
  <c r="H1165" i="18"/>
  <c r="H1167" i="18"/>
  <c r="H1163" i="18"/>
  <c r="H1166" i="18"/>
  <c r="H1157" i="18"/>
  <c r="H1162" i="18"/>
  <c r="H1156" i="18"/>
  <c r="H1164" i="18"/>
  <c r="H1154" i="18"/>
  <c r="I1221" i="18"/>
  <c r="I1191" i="18"/>
  <c r="I1202" i="18"/>
  <c r="I1205" i="18"/>
  <c r="I1208" i="18"/>
  <c r="I1210" i="18"/>
  <c r="I1201" i="18"/>
  <c r="I1204" i="18"/>
  <c r="I1212" i="18"/>
  <c r="I1211" i="18"/>
  <c r="I1213" i="18"/>
  <c r="I1200" i="18"/>
  <c r="I1209" i="18"/>
  <c r="I1203" i="18"/>
  <c r="I1199" i="18"/>
  <c r="J1119" i="18"/>
  <c r="J1104" i="18"/>
  <c r="J1125" i="18"/>
  <c r="J1129" i="18"/>
  <c r="J1131" i="18"/>
  <c r="J1137" i="18"/>
  <c r="J1132" i="18"/>
  <c r="J1128" i="18"/>
  <c r="J1135" i="18"/>
  <c r="J1138" i="18"/>
  <c r="J1136" i="18"/>
  <c r="J1126" i="18"/>
  <c r="J1127" i="18"/>
  <c r="J1130" i="18"/>
  <c r="J1124" i="18"/>
  <c r="L523" i="18"/>
  <c r="L537" i="18"/>
  <c r="L542" i="18"/>
  <c r="L546" i="18"/>
  <c r="L550" i="18"/>
  <c r="L540" i="18"/>
  <c r="L544" i="18"/>
  <c r="L548" i="18"/>
  <c r="L545" i="18"/>
  <c r="L543" i="18"/>
  <c r="L547" i="18"/>
  <c r="L551" i="18"/>
  <c r="L541" i="18"/>
  <c r="L549" i="18"/>
  <c r="L539" i="18"/>
  <c r="G483" i="18"/>
  <c r="G497" i="18"/>
  <c r="G469" i="18"/>
  <c r="G473" i="18"/>
  <c r="G477" i="18"/>
  <c r="G465" i="18"/>
  <c r="G472" i="18"/>
  <c r="G476" i="18"/>
  <c r="G475" i="18"/>
  <c r="G470" i="18"/>
  <c r="G478" i="18"/>
  <c r="G471" i="18"/>
  <c r="G466" i="18"/>
  <c r="G474" i="18"/>
  <c r="G464" i="18"/>
  <c r="J474" i="18"/>
  <c r="J488" i="18"/>
  <c r="J498" i="18"/>
  <c r="J502" i="18"/>
  <c r="J496" i="18"/>
  <c r="J508" i="18"/>
  <c r="J500" i="18"/>
  <c r="J505" i="18"/>
  <c r="J495" i="18"/>
  <c r="J507" i="18"/>
  <c r="J499" i="18"/>
  <c r="J506" i="18"/>
  <c r="J497" i="18"/>
  <c r="J494" i="18"/>
  <c r="J501" i="18"/>
  <c r="K176" i="18"/>
  <c r="K161" i="18"/>
  <c r="K192" i="18"/>
  <c r="K187" i="18"/>
  <c r="K189" i="18"/>
  <c r="K181" i="18"/>
  <c r="K186" i="18"/>
  <c r="K188" i="18"/>
  <c r="K193" i="18"/>
  <c r="K184" i="18"/>
  <c r="K182" i="18"/>
  <c r="K180" i="18"/>
  <c r="K185" i="18"/>
  <c r="K183" i="18"/>
  <c r="K179" i="18"/>
  <c r="I366" i="18"/>
  <c r="I336" i="18"/>
  <c r="I355" i="18"/>
  <c r="I345" i="18"/>
  <c r="I349" i="18"/>
  <c r="I358" i="18"/>
  <c r="I346" i="18"/>
  <c r="I353" i="18"/>
  <c r="I348" i="18"/>
  <c r="I350" i="18"/>
  <c r="I357" i="18"/>
  <c r="I356" i="18"/>
  <c r="I347" i="18"/>
  <c r="I354" i="18"/>
  <c r="I344" i="18"/>
  <c r="F316" i="18"/>
  <c r="F301" i="18"/>
  <c r="F289" i="18"/>
  <c r="F293" i="18"/>
  <c r="F297" i="18"/>
  <c r="F295" i="18"/>
  <c r="F288" i="18"/>
  <c r="F290" i="18"/>
  <c r="F292" i="18"/>
  <c r="F296" i="18"/>
  <c r="F287" i="18"/>
  <c r="F294" i="18"/>
  <c r="F291" i="18"/>
  <c r="F298" i="18"/>
  <c r="F284" i="18"/>
  <c r="G887" i="18"/>
  <c r="G903" i="18"/>
  <c r="G871" i="18"/>
  <c r="G880" i="18"/>
  <c r="G883" i="18"/>
  <c r="G876" i="18"/>
  <c r="G877" i="18"/>
  <c r="G879" i="18"/>
  <c r="G870" i="18"/>
  <c r="G875" i="18"/>
  <c r="G878" i="18"/>
  <c r="G881" i="18"/>
  <c r="G882" i="18"/>
  <c r="G874" i="18"/>
  <c r="G869" i="18"/>
  <c r="I936" i="18"/>
  <c r="I952" i="18"/>
  <c r="I923" i="18"/>
  <c r="I927" i="18"/>
  <c r="I917" i="18"/>
  <c r="I920" i="18"/>
  <c r="I926" i="18"/>
  <c r="I918" i="18"/>
  <c r="I928" i="18"/>
  <c r="I919" i="18"/>
  <c r="I924" i="18"/>
  <c r="I915" i="18"/>
  <c r="I925" i="18"/>
  <c r="I916" i="18"/>
  <c r="I914" i="18"/>
  <c r="K74" i="18"/>
  <c r="K100" i="18"/>
  <c r="K70" i="18"/>
  <c r="K79" i="18"/>
  <c r="K82" i="18"/>
  <c r="K78" i="18"/>
  <c r="K87" i="18"/>
  <c r="K76" i="18"/>
  <c r="K88" i="18"/>
  <c r="K75" i="18"/>
  <c r="K84" i="18"/>
  <c r="K81" i="18"/>
  <c r="K83" i="18"/>
  <c r="K77" i="18"/>
  <c r="K80" i="18"/>
  <c r="L717" i="18"/>
  <c r="L733" i="18"/>
  <c r="L690" i="18"/>
  <c r="L694" i="18"/>
  <c r="L698" i="18"/>
  <c r="L693" i="18"/>
  <c r="L696" i="18"/>
  <c r="L699" i="18"/>
  <c r="L692" i="18"/>
  <c r="L695" i="18"/>
  <c r="L700" i="18"/>
  <c r="L701" i="18"/>
  <c r="L697" i="18"/>
  <c r="L691" i="18"/>
  <c r="L689" i="18"/>
  <c r="J938" i="18"/>
  <c r="J954" i="18"/>
  <c r="J915" i="18"/>
  <c r="J919" i="18"/>
  <c r="J928" i="18"/>
  <c r="J916" i="18"/>
  <c r="J920" i="18"/>
  <c r="J925" i="18"/>
  <c r="J922" i="18"/>
  <c r="J917" i="18"/>
  <c r="J926" i="18"/>
  <c r="J918" i="18"/>
  <c r="J927" i="18"/>
  <c r="J921" i="18"/>
  <c r="J914" i="18"/>
  <c r="F646" i="18"/>
  <c r="F661" i="18"/>
  <c r="F688" i="18"/>
  <c r="F678" i="18"/>
  <c r="F681" i="18"/>
  <c r="F684" i="18"/>
  <c r="F679" i="18"/>
  <c r="F682" i="18"/>
  <c r="F686" i="18"/>
  <c r="F683" i="18"/>
  <c r="F687" i="18"/>
  <c r="F680" i="18"/>
  <c r="F677" i="18"/>
  <c r="F685" i="18"/>
  <c r="F674" i="18"/>
  <c r="L1047" i="18"/>
  <c r="L1017" i="18"/>
  <c r="L1023" i="18"/>
  <c r="L1027" i="18"/>
  <c r="L1031" i="18"/>
  <c r="L1026" i="18"/>
  <c r="L1021" i="18"/>
  <c r="L1028" i="18"/>
  <c r="L1030" i="18"/>
  <c r="L1020" i="18"/>
  <c r="L1022" i="18"/>
  <c r="L1025" i="18"/>
  <c r="L1024" i="18"/>
  <c r="L1029" i="18"/>
  <c r="L1019" i="18"/>
  <c r="G119" i="18"/>
  <c r="G137" i="18"/>
  <c r="G107" i="18"/>
  <c r="G124" i="18"/>
  <c r="G128" i="18"/>
  <c r="G120" i="18"/>
  <c r="G121" i="18"/>
  <c r="G126" i="18"/>
  <c r="G131" i="18"/>
  <c r="G125" i="18"/>
  <c r="G133" i="18"/>
  <c r="G127" i="18"/>
  <c r="G132" i="18"/>
  <c r="G129" i="18"/>
  <c r="G130" i="18"/>
  <c r="H1159" i="18"/>
  <c r="H1175" i="18"/>
  <c r="H1143" i="18"/>
  <c r="H1142" i="18"/>
  <c r="H1149" i="18"/>
  <c r="H1146" i="18"/>
  <c r="H1148" i="18"/>
  <c r="H1140" i="18"/>
  <c r="H1141" i="18"/>
  <c r="H1153" i="18"/>
  <c r="H1147" i="18"/>
  <c r="H1151" i="18"/>
  <c r="H1152" i="18"/>
  <c r="H1150" i="18"/>
  <c r="H1139" i="18"/>
  <c r="I104" i="18"/>
  <c r="I126" i="18"/>
  <c r="I142" i="18"/>
  <c r="I115" i="18"/>
  <c r="I106" i="18"/>
  <c r="I109" i="18"/>
  <c r="I105" i="18"/>
  <c r="I108" i="18"/>
  <c r="I117" i="18"/>
  <c r="I118" i="18"/>
  <c r="I114" i="18"/>
  <c r="I110" i="18"/>
  <c r="I107" i="18"/>
  <c r="I113" i="18"/>
  <c r="I116" i="18"/>
  <c r="J1028" i="18"/>
  <c r="J1044" i="18"/>
  <c r="J1005" i="18"/>
  <c r="J1009" i="18"/>
  <c r="J1018" i="18"/>
  <c r="J1006" i="18"/>
  <c r="J1008" i="18"/>
  <c r="J1010" i="18"/>
  <c r="J1015" i="18"/>
  <c r="J1017" i="18"/>
  <c r="J1012" i="18"/>
  <c r="J1016" i="18"/>
  <c r="J1007" i="18"/>
  <c r="J1011" i="18"/>
  <c r="J1004" i="18"/>
  <c r="J248" i="18"/>
  <c r="J278" i="18"/>
  <c r="J266" i="18"/>
  <c r="J256" i="18"/>
  <c r="J260" i="18"/>
  <c r="J259" i="18"/>
  <c r="J261" i="18"/>
  <c r="J268" i="18"/>
  <c r="J258" i="18"/>
  <c r="J255" i="18"/>
  <c r="J254" i="18"/>
  <c r="J267" i="18"/>
  <c r="J262" i="18"/>
  <c r="J265" i="18"/>
  <c r="J257" i="18"/>
  <c r="L342" i="18"/>
  <c r="L372" i="18"/>
  <c r="L348" i="18"/>
  <c r="L352" i="18"/>
  <c r="L356" i="18"/>
  <c r="L347" i="18"/>
  <c r="L349" i="18"/>
  <c r="L351" i="18"/>
  <c r="L346" i="18"/>
  <c r="L353" i="18"/>
  <c r="L355" i="18"/>
  <c r="L345" i="18"/>
  <c r="L350" i="18"/>
  <c r="L344" i="18"/>
  <c r="L354" i="18"/>
  <c r="G392" i="18"/>
  <c r="G378" i="18"/>
  <c r="G409" i="18"/>
  <c r="G413" i="18"/>
  <c r="G417" i="18"/>
  <c r="G416" i="18"/>
  <c r="G411" i="18"/>
  <c r="G418" i="18"/>
  <c r="G406" i="18"/>
  <c r="G415" i="18"/>
  <c r="G405" i="18"/>
  <c r="G412" i="18"/>
  <c r="G410" i="18"/>
  <c r="G404" i="18"/>
  <c r="G414" i="18"/>
  <c r="J354" i="18"/>
  <c r="J369" i="18"/>
  <c r="J333" i="18"/>
  <c r="J337" i="18"/>
  <c r="J336" i="18"/>
  <c r="J343" i="18"/>
  <c r="J331" i="18"/>
  <c r="J340" i="18"/>
  <c r="J341" i="18"/>
  <c r="J330" i="18"/>
  <c r="J334" i="18"/>
  <c r="J332" i="18"/>
  <c r="J335" i="18"/>
  <c r="J342" i="18"/>
  <c r="J329" i="18"/>
  <c r="J234" i="18"/>
  <c r="J218" i="18"/>
  <c r="J195" i="18"/>
  <c r="J199" i="18"/>
  <c r="J208" i="18"/>
  <c r="J198" i="18"/>
  <c r="J201" i="18"/>
  <c r="J207" i="18"/>
  <c r="J197" i="18"/>
  <c r="J200" i="18"/>
  <c r="J206" i="18"/>
  <c r="J205" i="18"/>
  <c r="J196" i="18"/>
  <c r="J202" i="18"/>
  <c r="J194" i="18"/>
  <c r="H350" i="18"/>
  <c r="H365" i="18"/>
  <c r="H338" i="18"/>
  <c r="H342" i="18"/>
  <c r="H332" i="18"/>
  <c r="H331" i="18"/>
  <c r="H343" i="18"/>
  <c r="H333" i="18"/>
  <c r="H340" i="18"/>
  <c r="H330" i="18"/>
  <c r="H337" i="18"/>
  <c r="H341" i="18"/>
  <c r="H339" i="18"/>
  <c r="H336" i="18"/>
  <c r="H329" i="18"/>
  <c r="F240" i="18"/>
  <c r="F270" i="18"/>
  <c r="F260" i="18"/>
  <c r="F264" i="18"/>
  <c r="F263" i="18"/>
  <c r="F268" i="18"/>
  <c r="F258" i="18"/>
  <c r="F265" i="18"/>
  <c r="F262" i="18"/>
  <c r="F261" i="18"/>
  <c r="F267" i="18"/>
  <c r="F259" i="18"/>
  <c r="F257" i="18"/>
  <c r="F266" i="18"/>
  <c r="F254" i="18"/>
  <c r="G89" i="18"/>
  <c r="G78" i="18"/>
  <c r="G63" i="18"/>
  <c r="G94" i="18"/>
  <c r="G98" i="18"/>
  <c r="G102" i="18"/>
  <c r="G95" i="18"/>
  <c r="G103" i="18"/>
  <c r="G91" i="18"/>
  <c r="G97" i="18"/>
  <c r="G100" i="18"/>
  <c r="G90" i="18"/>
  <c r="G96" i="18"/>
  <c r="G99" i="18"/>
  <c r="G101" i="18"/>
  <c r="I89" i="18"/>
  <c r="I67" i="18"/>
  <c r="I82" i="18"/>
  <c r="I99" i="18"/>
  <c r="I92" i="18"/>
  <c r="I95" i="18"/>
  <c r="I98" i="18"/>
  <c r="I101" i="18"/>
  <c r="I94" i="18"/>
  <c r="I90" i="18"/>
  <c r="I93" i="18"/>
  <c r="I102" i="18"/>
  <c r="I100" i="18"/>
  <c r="I91" i="18"/>
  <c r="I103" i="18"/>
  <c r="K611" i="18"/>
  <c r="K626" i="18"/>
  <c r="K632" i="18"/>
  <c r="K636" i="18"/>
  <c r="K631" i="18"/>
  <c r="K634" i="18"/>
  <c r="K637" i="18"/>
  <c r="K643" i="18"/>
  <c r="K633" i="18"/>
  <c r="K638" i="18"/>
  <c r="K630" i="18"/>
  <c r="K639" i="18"/>
  <c r="K635" i="18"/>
  <c r="K629" i="18"/>
  <c r="K642" i="18"/>
  <c r="L807" i="18"/>
  <c r="L823" i="18"/>
  <c r="L782" i="18"/>
  <c r="L786" i="18"/>
  <c r="L790" i="18"/>
  <c r="L780" i="18"/>
  <c r="L784" i="18"/>
  <c r="L791" i="18"/>
  <c r="L781" i="18"/>
  <c r="L788" i="18"/>
  <c r="L785" i="18"/>
  <c r="L789" i="18"/>
  <c r="L783" i="18"/>
  <c r="L787" i="18"/>
  <c r="L779" i="18"/>
  <c r="J909" i="18"/>
  <c r="J893" i="18"/>
  <c r="J882" i="18"/>
  <c r="J872" i="18"/>
  <c r="J875" i="18"/>
  <c r="J881" i="18"/>
  <c r="J880" i="18"/>
  <c r="J874" i="18"/>
  <c r="J883" i="18"/>
  <c r="J871" i="18"/>
  <c r="J873" i="18"/>
  <c r="J876" i="18"/>
  <c r="J877" i="18"/>
  <c r="J870" i="18"/>
  <c r="J869" i="18"/>
  <c r="H815" i="18"/>
  <c r="H799" i="18"/>
  <c r="H780" i="18"/>
  <c r="H789" i="18"/>
  <c r="H791" i="18"/>
  <c r="H783" i="18"/>
  <c r="H786" i="18"/>
  <c r="H793" i="18"/>
  <c r="H782" i="18"/>
  <c r="H792" i="18"/>
  <c r="H787" i="18"/>
  <c r="H788" i="18"/>
  <c r="H790" i="18"/>
  <c r="H781" i="18"/>
  <c r="H779" i="18"/>
  <c r="H619" i="18"/>
  <c r="H635" i="18"/>
  <c r="H601" i="18"/>
  <c r="H600" i="18"/>
  <c r="H603" i="18"/>
  <c r="H609" i="18"/>
  <c r="H612" i="18"/>
  <c r="H611" i="18"/>
  <c r="H608" i="18"/>
  <c r="H606" i="18"/>
  <c r="H613" i="18"/>
  <c r="H602" i="18"/>
  <c r="H607" i="18"/>
  <c r="H610" i="18"/>
  <c r="H599" i="18"/>
  <c r="F886" i="18"/>
  <c r="F871" i="18"/>
  <c r="F912" i="18"/>
  <c r="F904" i="18"/>
  <c r="F911" i="18"/>
  <c r="F907" i="18"/>
  <c r="F909" i="18"/>
  <c r="F910" i="18"/>
  <c r="F902" i="18"/>
  <c r="F906" i="18"/>
  <c r="F908" i="18"/>
  <c r="F903" i="18"/>
  <c r="F905" i="18"/>
  <c r="F899" i="18"/>
  <c r="F913" i="18"/>
  <c r="L1288" i="18"/>
  <c r="L1303" i="18"/>
  <c r="L1307" i="18"/>
  <c r="L1311" i="18"/>
  <c r="L1315" i="18"/>
  <c r="L1305" i="18"/>
  <c r="L1309" i="18"/>
  <c r="L1313" i="18"/>
  <c r="L1306" i="18"/>
  <c r="L1314" i="18"/>
  <c r="L1310" i="18"/>
  <c r="L1312" i="18"/>
  <c r="L1308" i="18"/>
  <c r="L1316" i="18"/>
  <c r="L1304" i="18"/>
  <c r="F1080" i="18"/>
  <c r="F1050" i="18"/>
  <c r="F1068" i="18"/>
  <c r="F1071" i="18"/>
  <c r="F1074" i="18"/>
  <c r="F1077" i="18"/>
  <c r="F1073" i="18"/>
  <c r="F1078" i="18"/>
  <c r="F1075" i="18"/>
  <c r="F1070" i="18"/>
  <c r="F1076" i="18"/>
  <c r="F1072" i="18"/>
  <c r="F1067" i="18"/>
  <c r="F1069" i="18"/>
  <c r="F1064" i="18"/>
  <c r="G104" i="18"/>
  <c r="G122" i="18"/>
  <c r="G138" i="18"/>
  <c r="G110" i="18"/>
  <c r="G114" i="18"/>
  <c r="G105" i="18"/>
  <c r="G117" i="18"/>
  <c r="G111" i="18"/>
  <c r="G109" i="18"/>
  <c r="G115" i="18"/>
  <c r="G112" i="18"/>
  <c r="G116" i="18"/>
  <c r="G118" i="18"/>
  <c r="G106" i="18"/>
  <c r="G113" i="18"/>
  <c r="I1071" i="18"/>
  <c r="I1087" i="18"/>
  <c r="I1058" i="18"/>
  <c r="I1062" i="18"/>
  <c r="I1052" i="18"/>
  <c r="I1055" i="18"/>
  <c r="I1061" i="18"/>
  <c r="I1054" i="18"/>
  <c r="I1059" i="18"/>
  <c r="I1060" i="18"/>
  <c r="I1053" i="18"/>
  <c r="I1063" i="18"/>
  <c r="I1050" i="18"/>
  <c r="I1051" i="18"/>
  <c r="I1049" i="18"/>
  <c r="J1088" i="18"/>
  <c r="J1058" i="18"/>
  <c r="J1066" i="18"/>
  <c r="J1070" i="18"/>
  <c r="J1069" i="18"/>
  <c r="J1072" i="18"/>
  <c r="J1071" i="18"/>
  <c r="J1076" i="18"/>
  <c r="J1078" i="18"/>
  <c r="J1065" i="18"/>
  <c r="J1077" i="18"/>
  <c r="J1068" i="18"/>
  <c r="J1075" i="18"/>
  <c r="J1067" i="18"/>
  <c r="J1064" i="18"/>
  <c r="K1330" i="18"/>
  <c r="K1360" i="18"/>
  <c r="K1348" i="18"/>
  <c r="K1335" i="18"/>
  <c r="K1339" i="18"/>
  <c r="K1343" i="18"/>
  <c r="K1347" i="18"/>
  <c r="K1337" i="18"/>
  <c r="K1341" i="18"/>
  <c r="K1338" i="18"/>
  <c r="K1336" i="18"/>
  <c r="K1342" i="18"/>
  <c r="K1344" i="18"/>
  <c r="K1340" i="18"/>
  <c r="K1334" i="18"/>
  <c r="L477" i="18"/>
  <c r="L508" i="18"/>
  <c r="L482" i="18"/>
  <c r="L486" i="18"/>
  <c r="L490" i="18"/>
  <c r="L481" i="18"/>
  <c r="L484" i="18"/>
  <c r="L487" i="18"/>
  <c r="L489" i="18"/>
  <c r="L483" i="18"/>
  <c r="L480" i="18"/>
  <c r="L488" i="18"/>
  <c r="L479" i="18"/>
  <c r="L485" i="18"/>
  <c r="L491" i="18"/>
  <c r="G182" i="18"/>
  <c r="G152" i="18"/>
  <c r="G169" i="18"/>
  <c r="G166" i="18"/>
  <c r="G173" i="18"/>
  <c r="G177" i="18"/>
  <c r="G165" i="18"/>
  <c r="G176" i="18"/>
  <c r="G178" i="18"/>
  <c r="G170" i="18"/>
  <c r="G172" i="18"/>
  <c r="G174" i="18"/>
  <c r="G175" i="18"/>
  <c r="G171" i="18"/>
  <c r="G164" i="18"/>
  <c r="J204" i="18"/>
  <c r="J219" i="18"/>
  <c r="J227" i="18"/>
  <c r="J231" i="18"/>
  <c r="J238" i="18"/>
  <c r="J225" i="18"/>
  <c r="J230" i="18"/>
  <c r="J232" i="18"/>
  <c r="J237" i="18"/>
  <c r="J228" i="18"/>
  <c r="J235" i="18"/>
  <c r="J236" i="18"/>
  <c r="J229" i="18"/>
  <c r="J226" i="18"/>
  <c r="J224" i="18"/>
  <c r="H320" i="18"/>
  <c r="H305" i="18"/>
  <c r="H294" i="18"/>
  <c r="H298" i="18"/>
  <c r="H288" i="18"/>
  <c r="H291" i="18"/>
  <c r="H286" i="18"/>
  <c r="H293" i="18"/>
  <c r="H295" i="18"/>
  <c r="H296" i="18"/>
  <c r="H285" i="18"/>
  <c r="H292" i="18"/>
  <c r="H287" i="18"/>
  <c r="H297" i="18"/>
  <c r="H284" i="18"/>
  <c r="G768" i="18"/>
  <c r="G752" i="18"/>
  <c r="G735" i="18"/>
  <c r="G736" i="18"/>
  <c r="G746" i="18"/>
  <c r="G740" i="18"/>
  <c r="G742" i="18"/>
  <c r="G744" i="18"/>
  <c r="G748" i="18"/>
  <c r="G739" i="18"/>
  <c r="G743" i="18"/>
  <c r="G741" i="18"/>
  <c r="G745" i="18"/>
  <c r="G747" i="18"/>
  <c r="G734" i="18"/>
  <c r="G573" i="18"/>
  <c r="G558" i="18"/>
  <c r="G589" i="18"/>
  <c r="G593" i="18"/>
  <c r="G597" i="18"/>
  <c r="G596" i="18"/>
  <c r="G586" i="18"/>
  <c r="G592" i="18"/>
  <c r="G595" i="18"/>
  <c r="G598" i="18"/>
  <c r="G590" i="18"/>
  <c r="G594" i="18"/>
  <c r="G591" i="18"/>
  <c r="G585" i="18"/>
  <c r="G584" i="18"/>
  <c r="I681" i="18"/>
  <c r="I651" i="18"/>
  <c r="I669" i="18"/>
  <c r="I673" i="18"/>
  <c r="I662" i="18"/>
  <c r="I665" i="18"/>
  <c r="I668" i="18"/>
  <c r="I671" i="18"/>
  <c r="I664" i="18"/>
  <c r="I672" i="18"/>
  <c r="I661" i="18"/>
  <c r="I663" i="18"/>
  <c r="I670" i="18"/>
  <c r="I659" i="18"/>
  <c r="I660" i="18"/>
  <c r="K701" i="18"/>
  <c r="K716" i="18"/>
  <c r="K723" i="18"/>
  <c r="K733" i="18"/>
  <c r="K722" i="18"/>
  <c r="K726" i="18"/>
  <c r="K728" i="18"/>
  <c r="K732" i="18"/>
  <c r="K721" i="18"/>
  <c r="K725" i="18"/>
  <c r="K729" i="18"/>
  <c r="K724" i="18"/>
  <c r="K727" i="18"/>
  <c r="K720" i="18"/>
  <c r="K719" i="18"/>
  <c r="L687" i="18"/>
  <c r="L657" i="18"/>
  <c r="L662" i="18"/>
  <c r="L666" i="18"/>
  <c r="L670" i="18"/>
  <c r="L660" i="18"/>
  <c r="L663" i="18"/>
  <c r="L661" i="18"/>
  <c r="L667" i="18"/>
  <c r="L671" i="18"/>
  <c r="L664" i="18"/>
  <c r="L668" i="18"/>
  <c r="L665" i="18"/>
  <c r="L669" i="18"/>
  <c r="L659" i="18"/>
  <c r="L74" i="18"/>
  <c r="L102" i="18"/>
  <c r="L72" i="18"/>
  <c r="L76" i="18"/>
  <c r="L80" i="18"/>
  <c r="L84" i="18"/>
  <c r="L79" i="18"/>
  <c r="L82" i="18"/>
  <c r="L85" i="18"/>
  <c r="L83" i="18"/>
  <c r="L86" i="18"/>
  <c r="L75" i="18"/>
  <c r="L81" i="18"/>
  <c r="L77" i="18"/>
  <c r="L78" i="18"/>
  <c r="J773" i="18"/>
  <c r="J743" i="18"/>
  <c r="J761" i="18"/>
  <c r="J752" i="18"/>
  <c r="J755" i="18"/>
  <c r="J751" i="18"/>
  <c r="J753" i="18"/>
  <c r="J757" i="18"/>
  <c r="J754" i="18"/>
  <c r="J756" i="18"/>
  <c r="J762" i="18"/>
  <c r="J760" i="18"/>
  <c r="J750" i="18"/>
  <c r="J763" i="18"/>
  <c r="J749" i="18"/>
  <c r="H59" i="18"/>
  <c r="H95" i="18"/>
  <c r="H79" i="18"/>
  <c r="H66" i="18"/>
  <c r="H70" i="18"/>
  <c r="H61" i="18"/>
  <c r="H73" i="18"/>
  <c r="H63" i="18"/>
  <c r="H67" i="18"/>
  <c r="H60" i="18"/>
  <c r="H69" i="18"/>
  <c r="H72" i="18"/>
  <c r="H62" i="18"/>
  <c r="H68" i="18"/>
  <c r="H71" i="18"/>
  <c r="F901" i="18"/>
  <c r="F885" i="18"/>
  <c r="F872" i="18"/>
  <c r="F876" i="18"/>
  <c r="F880" i="18"/>
  <c r="F874" i="18"/>
  <c r="F877" i="18"/>
  <c r="F873" i="18"/>
  <c r="F879" i="18"/>
  <c r="F881" i="18"/>
  <c r="F883" i="18"/>
  <c r="F882" i="18"/>
  <c r="F878" i="18"/>
  <c r="F875" i="18"/>
  <c r="F869" i="18"/>
  <c r="L1122" i="18"/>
  <c r="L1138" i="18"/>
  <c r="L1096" i="18"/>
  <c r="L1100" i="18"/>
  <c r="L1104" i="18"/>
  <c r="L1097" i="18"/>
  <c r="L1099" i="18"/>
  <c r="L1095" i="18"/>
  <c r="L1098" i="18"/>
  <c r="L1101" i="18"/>
  <c r="L1103" i="18"/>
  <c r="L1102" i="18"/>
  <c r="L1105" i="18"/>
  <c r="L1106" i="18"/>
  <c r="L1094" i="18"/>
  <c r="G1052" i="18"/>
  <c r="G1082" i="18"/>
  <c r="G1069" i="18"/>
  <c r="G1073" i="18"/>
  <c r="G1077" i="18"/>
  <c r="G1066" i="18"/>
  <c r="G1078" i="18"/>
  <c r="G1075" i="18"/>
  <c r="G1074" i="18"/>
  <c r="G1065" i="18"/>
  <c r="G1070" i="18"/>
  <c r="G1071" i="18"/>
  <c r="G1076" i="18"/>
  <c r="G1072" i="18"/>
  <c r="G1064" i="18"/>
  <c r="I966" i="18"/>
  <c r="I996" i="18"/>
  <c r="I976" i="18"/>
  <c r="I980" i="18"/>
  <c r="I979" i="18"/>
  <c r="I986" i="18"/>
  <c r="I988" i="18"/>
  <c r="I975" i="18"/>
  <c r="I987" i="18"/>
  <c r="I983" i="18"/>
  <c r="I978" i="18"/>
  <c r="I985" i="18"/>
  <c r="I977" i="18"/>
  <c r="I984" i="18"/>
  <c r="I974" i="18"/>
  <c r="J1238" i="18"/>
  <c r="J1268" i="18"/>
  <c r="J1246" i="18"/>
  <c r="J1250" i="18"/>
  <c r="J1256" i="18"/>
  <c r="J1245" i="18"/>
  <c r="J1252" i="18"/>
  <c r="J1247" i="18"/>
  <c r="J1249" i="18"/>
  <c r="J1248" i="18"/>
  <c r="J1255" i="18"/>
  <c r="J1251" i="18"/>
  <c r="J1258" i="18"/>
  <c r="J1257" i="18"/>
  <c r="J1244" i="18"/>
  <c r="K1195" i="18"/>
  <c r="K1225" i="18"/>
  <c r="K1203" i="18"/>
  <c r="K1206" i="18"/>
  <c r="K1209" i="18"/>
  <c r="K1200" i="18"/>
  <c r="K1207" i="18"/>
  <c r="K1201" i="18"/>
  <c r="K1204" i="18"/>
  <c r="K1212" i="18"/>
  <c r="K1205" i="18"/>
  <c r="K1202" i="18"/>
  <c r="K1208" i="18"/>
  <c r="K1213" i="18"/>
  <c r="K1199" i="18"/>
  <c r="J429" i="18"/>
  <c r="J443" i="18"/>
  <c r="J453" i="18"/>
  <c r="J457" i="18"/>
  <c r="J452" i="18"/>
  <c r="J456" i="18"/>
  <c r="J460" i="18"/>
  <c r="J451" i="18"/>
  <c r="J454" i="18"/>
  <c r="J463" i="18"/>
  <c r="J461" i="18"/>
  <c r="J462" i="18"/>
  <c r="J455" i="18"/>
  <c r="J449" i="18"/>
  <c r="J450" i="18"/>
  <c r="J504" i="18"/>
  <c r="J473" i="18"/>
  <c r="J481" i="18"/>
  <c r="J485" i="18"/>
  <c r="J490" i="18"/>
  <c r="J483" i="18"/>
  <c r="J486" i="18"/>
  <c r="J492" i="18"/>
  <c r="J480" i="18"/>
  <c r="J484" i="18"/>
  <c r="J487" i="18"/>
  <c r="J493" i="18"/>
  <c r="J482" i="18"/>
  <c r="J491" i="18"/>
  <c r="J479" i="18"/>
  <c r="L193" i="18"/>
  <c r="L177" i="18"/>
  <c r="L150" i="18"/>
  <c r="L154" i="18"/>
  <c r="L158" i="18"/>
  <c r="L153" i="18"/>
  <c r="L157" i="18"/>
  <c r="L161" i="18"/>
  <c r="L155" i="18"/>
  <c r="L159" i="18"/>
  <c r="L160" i="18"/>
  <c r="L156" i="18"/>
  <c r="L151" i="18"/>
  <c r="L152" i="18"/>
  <c r="L149" i="18"/>
  <c r="L388" i="18"/>
  <c r="L402" i="18"/>
  <c r="L407" i="18"/>
  <c r="L411" i="18"/>
  <c r="L415" i="18"/>
  <c r="L410" i="18"/>
  <c r="L405" i="18"/>
  <c r="L412" i="18"/>
  <c r="L414" i="18"/>
  <c r="L409" i="18"/>
  <c r="L416" i="18"/>
  <c r="L408" i="18"/>
  <c r="L413" i="18"/>
  <c r="L406" i="18"/>
  <c r="L404" i="18"/>
  <c r="J503" i="18"/>
  <c r="J489" i="18"/>
  <c r="J470" i="18"/>
  <c r="J466" i="18"/>
  <c r="J478" i="18"/>
  <c r="J469" i="18"/>
  <c r="J477" i="18"/>
  <c r="J472" i="18"/>
  <c r="J467" i="18"/>
  <c r="J475" i="18"/>
  <c r="J465" i="18"/>
  <c r="J476" i="18"/>
  <c r="J471" i="18"/>
  <c r="J468" i="18"/>
  <c r="J464" i="18"/>
  <c r="G303" i="18"/>
  <c r="G318" i="18"/>
  <c r="G285" i="18"/>
  <c r="G292" i="18"/>
  <c r="G296" i="18"/>
  <c r="G291" i="18"/>
  <c r="G298" i="18"/>
  <c r="G286" i="18"/>
  <c r="G293" i="18"/>
  <c r="G295" i="18"/>
  <c r="G297" i="18"/>
  <c r="G289" i="18"/>
  <c r="G294" i="18"/>
  <c r="G290" i="18"/>
  <c r="G284" i="18"/>
  <c r="G393" i="18"/>
  <c r="G407" i="18"/>
  <c r="G379" i="18"/>
  <c r="G383" i="18"/>
  <c r="G387" i="18"/>
  <c r="G376" i="18"/>
  <c r="G385" i="18"/>
  <c r="G380" i="18"/>
  <c r="G375" i="18"/>
  <c r="G382" i="18"/>
  <c r="G386" i="18"/>
  <c r="G384" i="18"/>
  <c r="G381" i="18"/>
  <c r="G388" i="18"/>
  <c r="G374" i="18"/>
  <c r="G422" i="18"/>
  <c r="G453" i="18"/>
  <c r="G439" i="18"/>
  <c r="G443" i="18"/>
  <c r="G447" i="18"/>
  <c r="G442" i="18"/>
  <c r="G444" i="18"/>
  <c r="G446" i="18"/>
  <c r="G441" i="18"/>
  <c r="G448" i="18"/>
  <c r="G445" i="18"/>
  <c r="G435" i="18"/>
  <c r="G434" i="18"/>
  <c r="G436" i="18"/>
  <c r="G440" i="18"/>
  <c r="K551" i="18"/>
  <c r="K520" i="18"/>
  <c r="K537" i="18"/>
  <c r="K525" i="18"/>
  <c r="K526" i="18"/>
  <c r="K533" i="18"/>
  <c r="K538" i="18"/>
  <c r="K528" i="18"/>
  <c r="K530" i="18"/>
  <c r="K532" i="18"/>
  <c r="K529" i="18"/>
  <c r="K527" i="18"/>
  <c r="K534" i="18"/>
  <c r="K524" i="18"/>
  <c r="K531" i="18"/>
  <c r="K475" i="18"/>
  <c r="K506" i="18"/>
  <c r="K481" i="18"/>
  <c r="K484" i="18"/>
  <c r="K487" i="18"/>
  <c r="K493" i="18"/>
  <c r="K489" i="18"/>
  <c r="K483" i="18"/>
  <c r="K486" i="18"/>
  <c r="K492" i="18"/>
  <c r="K480" i="18"/>
  <c r="K488" i="18"/>
  <c r="K482" i="18"/>
  <c r="K479" i="18"/>
  <c r="K485" i="18"/>
  <c r="K400" i="18"/>
  <c r="K386" i="18"/>
  <c r="K405" i="18"/>
  <c r="K409" i="18"/>
  <c r="K413" i="18"/>
  <c r="K412" i="18"/>
  <c r="K414" i="18"/>
  <c r="K407" i="18"/>
  <c r="K411" i="18"/>
  <c r="K418" i="18"/>
  <c r="K404" i="18"/>
  <c r="K408" i="18"/>
  <c r="K406" i="18"/>
  <c r="K410" i="18"/>
  <c r="K417" i="18"/>
  <c r="K341" i="18"/>
  <c r="K355" i="18"/>
  <c r="K372" i="18"/>
  <c r="K362" i="18"/>
  <c r="K366" i="18"/>
  <c r="K364" i="18"/>
  <c r="K361" i="18"/>
  <c r="K368" i="18"/>
  <c r="K373" i="18"/>
  <c r="K363" i="18"/>
  <c r="K367" i="18"/>
  <c r="K365" i="18"/>
  <c r="K360" i="18"/>
  <c r="K369" i="18"/>
  <c r="K359" i="18"/>
  <c r="J368" i="18"/>
  <c r="J338" i="18"/>
  <c r="J347" i="18"/>
  <c r="J351" i="18"/>
  <c r="J356" i="18"/>
  <c r="J358" i="18"/>
  <c r="J346" i="18"/>
  <c r="J348" i="18"/>
  <c r="J355" i="18"/>
  <c r="J349" i="18"/>
  <c r="J345" i="18"/>
  <c r="J352" i="18"/>
  <c r="J350" i="18"/>
  <c r="J357" i="18"/>
  <c r="J344" i="18"/>
  <c r="I367" i="18"/>
  <c r="I352" i="18"/>
  <c r="I330" i="18"/>
  <c r="I334" i="18"/>
  <c r="I343" i="18"/>
  <c r="I341" i="18"/>
  <c r="I331" i="18"/>
  <c r="I338" i="18"/>
  <c r="I333" i="18"/>
  <c r="I340" i="18"/>
  <c r="I335" i="18"/>
  <c r="I342" i="18"/>
  <c r="I332" i="18"/>
  <c r="I339" i="18"/>
  <c r="I329" i="18"/>
  <c r="I292" i="18"/>
  <c r="I306" i="18"/>
  <c r="I318" i="18"/>
  <c r="I325" i="18"/>
  <c r="I316" i="18"/>
  <c r="I328" i="18"/>
  <c r="I323" i="18"/>
  <c r="I320" i="18"/>
  <c r="I315" i="18"/>
  <c r="I326" i="18"/>
  <c r="I319" i="18"/>
  <c r="I317" i="18"/>
  <c r="I324" i="18"/>
  <c r="I314" i="18"/>
  <c r="I327" i="18"/>
  <c r="I232" i="18"/>
  <c r="I216" i="18"/>
  <c r="I203" i="18"/>
  <c r="I207" i="18"/>
  <c r="I195" i="18"/>
  <c r="I204" i="18"/>
  <c r="I198" i="18"/>
  <c r="I196" i="18"/>
  <c r="I199" i="18"/>
  <c r="I206" i="18"/>
  <c r="I208" i="18"/>
  <c r="I200" i="18"/>
  <c r="I205" i="18"/>
  <c r="I197" i="18"/>
  <c r="I194" i="18"/>
  <c r="H530" i="18"/>
  <c r="H544" i="18"/>
  <c r="H510" i="18"/>
  <c r="H520" i="18"/>
  <c r="H522" i="18"/>
  <c r="H512" i="18"/>
  <c r="H517" i="18"/>
  <c r="H521" i="18"/>
  <c r="H511" i="18"/>
  <c r="H518" i="18"/>
  <c r="H519" i="18"/>
  <c r="H513" i="18"/>
  <c r="H516" i="18"/>
  <c r="H523" i="18"/>
  <c r="H509" i="18"/>
  <c r="H274" i="18"/>
  <c r="H244" i="18"/>
  <c r="H261" i="18"/>
  <c r="H265" i="18"/>
  <c r="H255" i="18"/>
  <c r="H268" i="18"/>
  <c r="H256" i="18"/>
  <c r="H263" i="18"/>
  <c r="H267" i="18"/>
  <c r="H258" i="18"/>
  <c r="H266" i="18"/>
  <c r="H264" i="18"/>
  <c r="H257" i="18"/>
  <c r="H254" i="18"/>
  <c r="H262" i="18"/>
  <c r="H259" i="18"/>
  <c r="H275" i="18"/>
  <c r="H243" i="18"/>
  <c r="H242" i="18"/>
  <c r="H251" i="18"/>
  <c r="H247" i="18"/>
  <c r="H249" i="18"/>
  <c r="H240" i="18"/>
  <c r="H250" i="18"/>
  <c r="H252" i="18"/>
  <c r="H253" i="18"/>
  <c r="H246" i="18"/>
  <c r="H241" i="18"/>
  <c r="H248" i="18"/>
  <c r="H239" i="18"/>
  <c r="H380" i="18"/>
  <c r="H394" i="18"/>
  <c r="H405" i="18"/>
  <c r="H412" i="18"/>
  <c r="H416" i="18"/>
  <c r="H414" i="18"/>
  <c r="H411" i="18"/>
  <c r="H418" i="18"/>
  <c r="H406" i="18"/>
  <c r="H413" i="18"/>
  <c r="H408" i="18"/>
  <c r="H415" i="18"/>
  <c r="H404" i="18"/>
  <c r="H417" i="18"/>
  <c r="H407" i="18"/>
  <c r="F271" i="18"/>
  <c r="F255" i="18"/>
  <c r="F242" i="18"/>
  <c r="F245" i="18"/>
  <c r="F248" i="18"/>
  <c r="F251" i="18"/>
  <c r="F244" i="18"/>
  <c r="F247" i="18"/>
  <c r="F253" i="18"/>
  <c r="F252" i="18"/>
  <c r="F250" i="18"/>
  <c r="F243" i="18"/>
  <c r="F249" i="18"/>
  <c r="F246" i="18"/>
  <c r="F239" i="18"/>
  <c r="F526" i="18"/>
  <c r="F540" i="18"/>
  <c r="F512" i="18"/>
  <c r="F515" i="18"/>
  <c r="F518" i="18"/>
  <c r="F517" i="18"/>
  <c r="F522" i="18"/>
  <c r="F519" i="18"/>
  <c r="F514" i="18"/>
  <c r="F521" i="18"/>
  <c r="F523" i="18"/>
  <c r="F513" i="18"/>
  <c r="F520" i="18"/>
  <c r="F516" i="18"/>
  <c r="F509" i="18"/>
  <c r="F346" i="18"/>
  <c r="F361" i="18"/>
  <c r="F333" i="18"/>
  <c r="F337" i="18"/>
  <c r="F341" i="18"/>
  <c r="F340" i="18"/>
  <c r="F335" i="18"/>
  <c r="F342" i="18"/>
  <c r="F339" i="18"/>
  <c r="F334" i="18"/>
  <c r="F332" i="18"/>
  <c r="F338" i="18"/>
  <c r="F336" i="18"/>
  <c r="F343" i="18"/>
  <c r="F329" i="18"/>
  <c r="F315" i="18"/>
  <c r="F285" i="18"/>
  <c r="F305" i="18"/>
  <c r="F309" i="18"/>
  <c r="F308" i="18"/>
  <c r="F303" i="18"/>
  <c r="F310" i="18"/>
  <c r="F312" i="18"/>
  <c r="F307" i="18"/>
  <c r="F299" i="18"/>
  <c r="F311" i="18"/>
  <c r="F304" i="18"/>
  <c r="F302" i="18"/>
  <c r="F306" i="18"/>
  <c r="F313" i="18"/>
  <c r="G588" i="18"/>
  <c r="G572" i="18"/>
  <c r="G560" i="18"/>
  <c r="G564" i="18"/>
  <c r="G556" i="18"/>
  <c r="G559" i="18"/>
  <c r="G562" i="18"/>
  <c r="G565" i="18"/>
  <c r="G568" i="18"/>
  <c r="G561" i="18"/>
  <c r="G566" i="18"/>
  <c r="G555" i="18"/>
  <c r="G563" i="18"/>
  <c r="G567" i="18"/>
  <c r="G554" i="18"/>
  <c r="G948" i="18"/>
  <c r="G932" i="18"/>
  <c r="G922" i="18"/>
  <c r="G926" i="18"/>
  <c r="G916" i="18"/>
  <c r="G921" i="18"/>
  <c r="G925" i="18"/>
  <c r="G919" i="18"/>
  <c r="G927" i="18"/>
  <c r="G915" i="18"/>
  <c r="G923" i="18"/>
  <c r="G920" i="18"/>
  <c r="G924" i="18"/>
  <c r="G928" i="18"/>
  <c r="G914" i="18"/>
  <c r="G858" i="18"/>
  <c r="G842" i="18"/>
  <c r="G830" i="18"/>
  <c r="G834" i="18"/>
  <c r="G831" i="18"/>
  <c r="G832" i="18"/>
  <c r="G825" i="18"/>
  <c r="G837" i="18"/>
  <c r="G826" i="18"/>
  <c r="G833" i="18"/>
  <c r="G835" i="18"/>
  <c r="G836" i="18"/>
  <c r="G829" i="18"/>
  <c r="G838" i="18"/>
  <c r="G824" i="18"/>
  <c r="I892" i="18"/>
  <c r="I877" i="18"/>
  <c r="I911" i="18"/>
  <c r="I903" i="18"/>
  <c r="I908" i="18"/>
  <c r="I902" i="18"/>
  <c r="I901" i="18"/>
  <c r="I912" i="18"/>
  <c r="I910" i="18"/>
  <c r="I913" i="18"/>
  <c r="I905" i="18"/>
  <c r="I904" i="18"/>
  <c r="I900" i="18"/>
  <c r="I899" i="18"/>
  <c r="I909" i="18"/>
  <c r="I74" i="18"/>
  <c r="I96" i="18"/>
  <c r="I66" i="18"/>
  <c r="I83" i="18"/>
  <c r="I87" i="18"/>
  <c r="I88" i="18"/>
  <c r="I78" i="18"/>
  <c r="I75" i="18"/>
  <c r="I84" i="18"/>
  <c r="I77" i="18"/>
  <c r="I76" i="18"/>
  <c r="I79" i="18"/>
  <c r="I85" i="18"/>
  <c r="I80" i="18"/>
  <c r="I86" i="18"/>
  <c r="I711" i="18"/>
  <c r="I727" i="18"/>
  <c r="I701" i="18"/>
  <c r="I692" i="18"/>
  <c r="I695" i="18"/>
  <c r="I691" i="18"/>
  <c r="I694" i="18"/>
  <c r="I700" i="18"/>
  <c r="I693" i="18"/>
  <c r="I698" i="18"/>
  <c r="I690" i="18"/>
  <c r="I702" i="18"/>
  <c r="I699" i="18"/>
  <c r="I703" i="18"/>
  <c r="I689" i="18"/>
  <c r="K580" i="18"/>
  <c r="K596" i="18"/>
  <c r="K557" i="18"/>
  <c r="K560" i="18"/>
  <c r="K563" i="18"/>
  <c r="K556" i="18"/>
  <c r="K559" i="18"/>
  <c r="K562" i="18"/>
  <c r="K564" i="18"/>
  <c r="K558" i="18"/>
  <c r="K568" i="18"/>
  <c r="K561" i="18"/>
  <c r="K555" i="18"/>
  <c r="K567" i="18"/>
  <c r="K554" i="18"/>
  <c r="K59" i="18"/>
  <c r="K85" i="18"/>
  <c r="K101" i="18"/>
  <c r="K63" i="18"/>
  <c r="K67" i="18"/>
  <c r="K62" i="18"/>
  <c r="K65" i="18"/>
  <c r="K68" i="18"/>
  <c r="K73" i="18"/>
  <c r="K64" i="18"/>
  <c r="K61" i="18"/>
  <c r="K66" i="18"/>
  <c r="K69" i="18"/>
  <c r="K60" i="18"/>
  <c r="K72" i="18"/>
  <c r="K581" i="18"/>
  <c r="K566" i="18"/>
  <c r="K594" i="18"/>
  <c r="K590" i="18"/>
  <c r="K593" i="18"/>
  <c r="K586" i="18"/>
  <c r="K588" i="18"/>
  <c r="K592" i="18"/>
  <c r="K598" i="18"/>
  <c r="K587" i="18"/>
  <c r="K591" i="18"/>
  <c r="K584" i="18"/>
  <c r="K589" i="18"/>
  <c r="K597" i="18"/>
  <c r="K585" i="18"/>
  <c r="K671" i="18"/>
  <c r="K656" i="18"/>
  <c r="K676" i="18"/>
  <c r="K679" i="18"/>
  <c r="K682" i="18"/>
  <c r="K675" i="18"/>
  <c r="K678" i="18"/>
  <c r="K687" i="18"/>
  <c r="K683" i="18"/>
  <c r="K680" i="18"/>
  <c r="K684" i="18"/>
  <c r="K677" i="18"/>
  <c r="K681" i="18"/>
  <c r="K688" i="18"/>
  <c r="K674" i="18"/>
  <c r="L598" i="18"/>
  <c r="L582" i="18"/>
  <c r="L558" i="18"/>
  <c r="L562" i="18"/>
  <c r="L566" i="18"/>
  <c r="L565" i="18"/>
  <c r="L556" i="18"/>
  <c r="L560" i="18"/>
  <c r="L564" i="18"/>
  <c r="L557" i="18"/>
  <c r="L561" i="18"/>
  <c r="L563" i="18"/>
  <c r="L559" i="18"/>
  <c r="L748" i="18"/>
  <c r="L763" i="18"/>
  <c r="L767" i="18"/>
  <c r="L769" i="18"/>
  <c r="L774" i="18"/>
  <c r="L768" i="18"/>
  <c r="L775" i="18"/>
  <c r="L766" i="18"/>
  <c r="L773" i="18"/>
  <c r="L771" i="18"/>
  <c r="L765" i="18"/>
  <c r="L776" i="18"/>
  <c r="L770" i="18"/>
  <c r="L772" i="18"/>
  <c r="L764" i="18"/>
  <c r="L747" i="18"/>
  <c r="L777" i="18"/>
  <c r="L750" i="18"/>
  <c r="L751" i="18"/>
  <c r="L757" i="18"/>
  <c r="L761" i="18"/>
  <c r="L759" i="18"/>
  <c r="L760" i="18"/>
  <c r="L754" i="18"/>
  <c r="L758" i="18"/>
  <c r="L755" i="18"/>
  <c r="L756" i="18"/>
  <c r="L752" i="18"/>
  <c r="L753" i="18"/>
  <c r="L749" i="18"/>
  <c r="L718" i="18"/>
  <c r="L703" i="18"/>
  <c r="L721" i="18"/>
  <c r="L725" i="18"/>
  <c r="L729" i="18"/>
  <c r="L722" i="18"/>
  <c r="L728" i="18"/>
  <c r="L720" i="18"/>
  <c r="L724" i="18"/>
  <c r="L730" i="18"/>
  <c r="L726" i="18"/>
  <c r="L723" i="18"/>
  <c r="L727" i="18"/>
  <c r="L731" i="18"/>
  <c r="L719" i="18"/>
  <c r="J834" i="18"/>
  <c r="J849" i="18"/>
  <c r="J857" i="18"/>
  <c r="J861" i="18"/>
  <c r="J855" i="18"/>
  <c r="J858" i="18"/>
  <c r="J865" i="18"/>
  <c r="J856" i="18"/>
  <c r="J862" i="18"/>
  <c r="J859" i="18"/>
  <c r="J867" i="18"/>
  <c r="J860" i="18"/>
  <c r="J868" i="18"/>
  <c r="J866" i="18"/>
  <c r="J854" i="18"/>
  <c r="J684" i="18"/>
  <c r="J668" i="18"/>
  <c r="J648" i="18"/>
  <c r="J652" i="18"/>
  <c r="J645" i="18"/>
  <c r="J657" i="18"/>
  <c r="J647" i="18"/>
  <c r="J655" i="18"/>
  <c r="J646" i="18"/>
  <c r="J649" i="18"/>
  <c r="J656" i="18"/>
  <c r="J650" i="18"/>
  <c r="J651" i="18"/>
  <c r="J658" i="18"/>
  <c r="J644" i="18"/>
  <c r="J624" i="18"/>
  <c r="J609" i="18"/>
  <c r="J640" i="18"/>
  <c r="J635" i="18"/>
  <c r="J630" i="18"/>
  <c r="J637" i="18"/>
  <c r="J642" i="18"/>
  <c r="J633" i="18"/>
  <c r="J643" i="18"/>
  <c r="J631" i="18"/>
  <c r="J634" i="18"/>
  <c r="J632" i="18"/>
  <c r="J636" i="18"/>
  <c r="J629" i="18"/>
  <c r="J641" i="18"/>
  <c r="J623" i="18"/>
  <c r="J639" i="18"/>
  <c r="J602" i="18"/>
  <c r="J606" i="18"/>
  <c r="J613" i="18"/>
  <c r="J601" i="18"/>
  <c r="J610" i="18"/>
  <c r="J604" i="18"/>
  <c r="J611" i="18"/>
  <c r="J607" i="18"/>
  <c r="J603" i="18"/>
  <c r="J612" i="18"/>
  <c r="J600" i="18"/>
  <c r="J605" i="18"/>
  <c r="J599" i="18"/>
  <c r="H740" i="18"/>
  <c r="H755" i="18"/>
  <c r="H772" i="18"/>
  <c r="H776" i="18"/>
  <c r="H774" i="18"/>
  <c r="H766" i="18"/>
  <c r="H771" i="18"/>
  <c r="H778" i="18"/>
  <c r="H768" i="18"/>
  <c r="H775" i="18"/>
  <c r="H767" i="18"/>
  <c r="H773" i="18"/>
  <c r="H777" i="18"/>
  <c r="H765" i="18"/>
  <c r="H764" i="18"/>
  <c r="H679" i="18"/>
  <c r="H649" i="18"/>
  <c r="H660" i="18"/>
  <c r="H663" i="18"/>
  <c r="H672" i="18"/>
  <c r="H671" i="18"/>
  <c r="H666" i="18"/>
  <c r="H669" i="18"/>
  <c r="H661" i="18"/>
  <c r="H668" i="18"/>
  <c r="H662" i="18"/>
  <c r="H670" i="18"/>
  <c r="H667" i="18"/>
  <c r="H673" i="18"/>
  <c r="H659" i="18"/>
  <c r="H770" i="18"/>
  <c r="H754" i="18"/>
  <c r="H744" i="18"/>
  <c r="H748" i="18"/>
  <c r="H741" i="18"/>
  <c r="H737" i="18"/>
  <c r="H742" i="18"/>
  <c r="H736" i="18"/>
  <c r="H738" i="18"/>
  <c r="H746" i="18"/>
  <c r="H743" i="18"/>
  <c r="H747" i="18"/>
  <c r="H745" i="18"/>
  <c r="H735" i="18"/>
  <c r="H734" i="18"/>
  <c r="F570" i="18"/>
  <c r="F586" i="18"/>
  <c r="F568" i="18"/>
  <c r="F558" i="18"/>
  <c r="F560" i="18"/>
  <c r="F562" i="18"/>
  <c r="F564" i="18"/>
  <c r="F563" i="18"/>
  <c r="F567" i="18"/>
  <c r="F557" i="18"/>
  <c r="F561" i="18"/>
  <c r="F565" i="18"/>
  <c r="F566" i="18"/>
  <c r="F559" i="18"/>
  <c r="F554" i="18"/>
  <c r="F645" i="18"/>
  <c r="F675" i="18"/>
  <c r="F667" i="18"/>
  <c r="F670" i="18"/>
  <c r="F673" i="18"/>
  <c r="F664" i="18"/>
  <c r="F669" i="18"/>
  <c r="F668" i="18"/>
  <c r="F671" i="18"/>
  <c r="F672" i="18"/>
  <c r="F665" i="18"/>
  <c r="F662" i="18"/>
  <c r="F663" i="18"/>
  <c r="F666" i="18"/>
  <c r="F659" i="18"/>
  <c r="F736" i="18"/>
  <c r="F751" i="18"/>
  <c r="F767" i="18"/>
  <c r="F771" i="18"/>
  <c r="F775" i="18"/>
  <c r="F768" i="18"/>
  <c r="F769" i="18"/>
  <c r="F776" i="18"/>
  <c r="F778" i="18"/>
  <c r="F777" i="18"/>
  <c r="F773" i="18"/>
  <c r="F770" i="18"/>
  <c r="F774" i="18"/>
  <c r="F764" i="18"/>
  <c r="F772" i="18"/>
  <c r="F720" i="18"/>
  <c r="F690" i="18"/>
  <c r="F707" i="18"/>
  <c r="F712" i="18"/>
  <c r="F714" i="18"/>
  <c r="F717" i="18"/>
  <c r="F713" i="18"/>
  <c r="F716" i="18"/>
  <c r="F718" i="18"/>
  <c r="F715" i="18"/>
  <c r="F708" i="18"/>
  <c r="F709" i="18"/>
  <c r="F710" i="18"/>
  <c r="F704" i="18"/>
  <c r="F711" i="18"/>
  <c r="L1272" i="18"/>
  <c r="L1242" i="18"/>
  <c r="L1247" i="18"/>
  <c r="L1251" i="18"/>
  <c r="L1255" i="18"/>
  <c r="L1250" i="18"/>
  <c r="L1252" i="18"/>
  <c r="L1245" i="18"/>
  <c r="L1254" i="18"/>
  <c r="L1256" i="18"/>
  <c r="L1249" i="18"/>
  <c r="L1246" i="18"/>
  <c r="L1253" i="18"/>
  <c r="L1248" i="18"/>
  <c r="L1244" i="18"/>
  <c r="L1062" i="18"/>
  <c r="L1064" i="18"/>
  <c r="L1092" i="18"/>
  <c r="L1067" i="18"/>
  <c r="L1071" i="18"/>
  <c r="L1075" i="18"/>
  <c r="L1074" i="18"/>
  <c r="L1069" i="18"/>
  <c r="L1076" i="18"/>
  <c r="L1068" i="18"/>
  <c r="L1065" i="18"/>
  <c r="L1073" i="18"/>
  <c r="L1066" i="18"/>
  <c r="L1070" i="18"/>
  <c r="L1072" i="18"/>
  <c r="L1063" i="18"/>
  <c r="L1078" i="18"/>
  <c r="L1080" i="18"/>
  <c r="L1084" i="18"/>
  <c r="L1088" i="18"/>
  <c r="L1087" i="18"/>
  <c r="L1090" i="18"/>
  <c r="L1082" i="18"/>
  <c r="L1089" i="18"/>
  <c r="L1091" i="18"/>
  <c r="L1086" i="18"/>
  <c r="L1083" i="18"/>
  <c r="L1081" i="18"/>
  <c r="L1085" i="18"/>
  <c r="L1079" i="18"/>
  <c r="L1137" i="18"/>
  <c r="L1107" i="18"/>
  <c r="L1113" i="18"/>
  <c r="L1117" i="18"/>
  <c r="L1121" i="18"/>
  <c r="L1120" i="18"/>
  <c r="L1111" i="18"/>
  <c r="L1114" i="18"/>
  <c r="L1112" i="18"/>
  <c r="L1115" i="18"/>
  <c r="L1118" i="18"/>
  <c r="L1110" i="18"/>
  <c r="L1116" i="18"/>
  <c r="L1119" i="18"/>
  <c r="L1109" i="18"/>
  <c r="F960" i="18"/>
  <c r="F990" i="18"/>
  <c r="F979" i="18"/>
  <c r="F983" i="18"/>
  <c r="F987" i="18"/>
  <c r="F978" i="18"/>
  <c r="F988" i="18"/>
  <c r="F985" i="18"/>
  <c r="F977" i="18"/>
  <c r="F984" i="18"/>
  <c r="F980" i="18"/>
  <c r="F982" i="18"/>
  <c r="F986" i="18"/>
  <c r="F981" i="18"/>
  <c r="F974" i="18"/>
  <c r="F1111" i="18"/>
  <c r="F1096" i="18"/>
  <c r="F1130" i="18"/>
  <c r="F1129" i="18"/>
  <c r="F1133" i="18"/>
  <c r="F1136" i="18"/>
  <c r="F1128" i="18"/>
  <c r="F1135" i="18"/>
  <c r="F1138" i="18"/>
  <c r="F1127" i="18"/>
  <c r="F1131" i="18"/>
  <c r="F1134" i="18"/>
  <c r="F1137" i="18"/>
  <c r="F1132" i="18"/>
  <c r="F1124" i="18"/>
  <c r="F1275" i="18"/>
  <c r="F1305" i="18"/>
  <c r="F1293" i="18"/>
  <c r="F1297" i="18"/>
  <c r="F1301" i="18"/>
  <c r="F1292" i="18"/>
  <c r="F1296" i="18"/>
  <c r="F1300" i="18"/>
  <c r="F1303" i="18"/>
  <c r="F1299" i="18"/>
  <c r="F1294" i="18"/>
  <c r="F1302" i="18"/>
  <c r="F1295" i="18"/>
  <c r="F1298" i="18"/>
  <c r="F1289" i="18"/>
  <c r="G1322" i="18"/>
  <c r="G1352" i="18"/>
  <c r="G1342" i="18"/>
  <c r="G1346" i="18"/>
  <c r="G1341" i="18"/>
  <c r="G1345" i="18"/>
  <c r="G1335" i="18"/>
  <c r="G1336" i="18"/>
  <c r="G1344" i="18"/>
  <c r="G1339" i="18"/>
  <c r="G1347" i="18"/>
  <c r="G1340" i="18"/>
  <c r="G1348" i="18"/>
  <c r="G1343" i="18"/>
  <c r="G1334" i="18"/>
  <c r="G1127" i="18"/>
  <c r="G1097" i="18"/>
  <c r="G1115" i="18"/>
  <c r="G1119" i="18"/>
  <c r="G1123" i="18"/>
  <c r="G1116" i="18"/>
  <c r="G1118" i="18"/>
  <c r="G1121" i="18"/>
  <c r="G1111" i="18"/>
  <c r="G1114" i="18"/>
  <c r="G1117" i="18"/>
  <c r="G1120" i="18"/>
  <c r="G1110" i="18"/>
  <c r="G1122" i="18"/>
  <c r="G1109" i="18"/>
  <c r="G1293" i="18"/>
  <c r="G1278" i="18"/>
  <c r="G1305" i="18"/>
  <c r="G1318" i="18"/>
  <c r="G1309" i="18"/>
  <c r="G1313" i="18"/>
  <c r="G1317" i="18"/>
  <c r="G1311" i="18"/>
  <c r="G1315" i="18"/>
  <c r="G1312" i="18"/>
  <c r="G1310" i="18"/>
  <c r="G1316" i="18"/>
  <c r="G1306" i="18"/>
  <c r="G1314" i="18"/>
  <c r="G1304" i="18"/>
  <c r="G1068" i="18"/>
  <c r="G1053" i="18"/>
  <c r="G1086" i="18"/>
  <c r="G1090" i="18"/>
  <c r="G1088" i="18"/>
  <c r="G1085" i="18"/>
  <c r="G1089" i="18"/>
  <c r="G1080" i="18"/>
  <c r="G1087" i="18"/>
  <c r="G1091" i="18"/>
  <c r="G1081" i="18"/>
  <c r="G1084" i="18"/>
  <c r="G1092" i="18"/>
  <c r="G1093" i="18"/>
  <c r="G1079" i="18"/>
  <c r="H1204" i="18"/>
  <c r="H1220" i="18"/>
  <c r="H1187" i="18"/>
  <c r="H1186" i="18"/>
  <c r="H1193" i="18"/>
  <c r="H1197" i="18"/>
  <c r="H1185" i="18"/>
  <c r="H1194" i="18"/>
  <c r="H1196" i="18"/>
  <c r="H1198" i="18"/>
  <c r="H1195" i="18"/>
  <c r="H1191" i="18"/>
  <c r="H1192" i="18"/>
  <c r="H1188" i="18"/>
  <c r="H1184" i="18"/>
  <c r="H1024" i="18"/>
  <c r="H1040" i="18"/>
  <c r="H1008" i="18"/>
  <c r="H1013" i="18"/>
  <c r="H1015" i="18"/>
  <c r="H1005" i="18"/>
  <c r="H1012" i="18"/>
  <c r="H1017" i="18"/>
  <c r="H1016" i="18"/>
  <c r="H1007" i="18"/>
  <c r="H1006" i="18"/>
  <c r="H1014" i="18"/>
  <c r="H1004" i="18"/>
  <c r="H1011" i="18"/>
  <c r="H1018" i="18"/>
  <c r="H104" i="18"/>
  <c r="H140" i="18"/>
  <c r="H124" i="18"/>
  <c r="H106" i="18"/>
  <c r="H112" i="18"/>
  <c r="H115" i="18"/>
  <c r="H118" i="18"/>
  <c r="H111" i="18"/>
  <c r="H105" i="18"/>
  <c r="H108" i="18"/>
  <c r="H114" i="18"/>
  <c r="H117" i="18"/>
  <c r="H107" i="18"/>
  <c r="H113" i="18"/>
  <c r="H116" i="18"/>
  <c r="H1309" i="18"/>
  <c r="H1279" i="18"/>
  <c r="H1298" i="18"/>
  <c r="H1302" i="18"/>
  <c r="H1293" i="18"/>
  <c r="H1297" i="18"/>
  <c r="H1301" i="18"/>
  <c r="H1291" i="18"/>
  <c r="H1296" i="18"/>
  <c r="H1299" i="18"/>
  <c r="H1300" i="18"/>
  <c r="H1292" i="18"/>
  <c r="H1303" i="18"/>
  <c r="H1290" i="18"/>
  <c r="H1289" i="18"/>
  <c r="I1327" i="18"/>
  <c r="I1342" i="18"/>
  <c r="I1351" i="18"/>
  <c r="I1355" i="18"/>
  <c r="I1359" i="18"/>
  <c r="I1350" i="18"/>
  <c r="I1354" i="18"/>
  <c r="I1363" i="18"/>
  <c r="I1361" i="18"/>
  <c r="I1362" i="18"/>
  <c r="I1352" i="18"/>
  <c r="I1353" i="18"/>
  <c r="I1360" i="18"/>
  <c r="I1358" i="18"/>
  <c r="I1349" i="18"/>
  <c r="I1341" i="18"/>
  <c r="I1357" i="18"/>
  <c r="I1322" i="18"/>
  <c r="I1330" i="18"/>
  <c r="I1321" i="18"/>
  <c r="I1325" i="18"/>
  <c r="I1328" i="18"/>
  <c r="I1332" i="18"/>
  <c r="I1320" i="18"/>
  <c r="I1333" i="18"/>
  <c r="I1323" i="18"/>
  <c r="I1324" i="18"/>
  <c r="I1329" i="18"/>
  <c r="I1331" i="18"/>
  <c r="I1319" i="18"/>
  <c r="I1311" i="18"/>
  <c r="I1281" i="18"/>
  <c r="I1290" i="18"/>
  <c r="I1294" i="18"/>
  <c r="I1303" i="18"/>
  <c r="I1298" i="18"/>
  <c r="I1302" i="18"/>
  <c r="I1293" i="18"/>
  <c r="I1300" i="18"/>
  <c r="I1301" i="18"/>
  <c r="I1291" i="18"/>
  <c r="I1292" i="18"/>
  <c r="I1295" i="18"/>
  <c r="I1299" i="18"/>
  <c r="I1289" i="18"/>
  <c r="I1056" i="18"/>
  <c r="I1086" i="18"/>
  <c r="I1074" i="18"/>
  <c r="I1066" i="18"/>
  <c r="I1075" i="18"/>
  <c r="I1078" i="18"/>
  <c r="I1076" i="18"/>
  <c r="I1068" i="18"/>
  <c r="I1073" i="18"/>
  <c r="I1069" i="18"/>
  <c r="I1077" i="18"/>
  <c r="I1070" i="18"/>
  <c r="I1067" i="18"/>
  <c r="I1065" i="18"/>
  <c r="I1064" i="18"/>
  <c r="J968" i="18"/>
  <c r="J998" i="18"/>
  <c r="J985" i="18"/>
  <c r="J977" i="18"/>
  <c r="J979" i="18"/>
  <c r="J976" i="18"/>
  <c r="J981" i="18"/>
  <c r="J986" i="18"/>
  <c r="J980" i="18"/>
  <c r="J975" i="18"/>
  <c r="J987" i="18"/>
  <c r="J988" i="18"/>
  <c r="J978" i="18"/>
  <c r="J982" i="18"/>
  <c r="J974" i="18"/>
  <c r="J1149" i="18"/>
  <c r="J1164" i="18"/>
  <c r="J1172" i="18"/>
  <c r="J1176" i="18"/>
  <c r="J1171" i="18"/>
  <c r="J1175" i="18"/>
  <c r="J1182" i="18"/>
  <c r="J1177" i="18"/>
  <c r="J1181" i="18"/>
  <c r="J1183" i="18"/>
  <c r="J1173" i="18"/>
  <c r="J1180" i="18"/>
  <c r="J1174" i="18"/>
  <c r="J1170" i="18"/>
  <c r="J1169" i="18"/>
  <c r="J1179" i="18"/>
  <c r="J1163" i="18"/>
  <c r="J1140" i="18"/>
  <c r="J1144" i="18"/>
  <c r="J1153" i="18"/>
  <c r="J1143" i="18"/>
  <c r="J1147" i="18"/>
  <c r="J1150" i="18"/>
  <c r="J1152" i="18"/>
  <c r="J1146" i="18"/>
  <c r="J1142" i="18"/>
  <c r="J1145" i="18"/>
  <c r="J1141" i="18"/>
  <c r="J1151" i="18"/>
  <c r="J1139" i="18"/>
  <c r="K1166" i="18"/>
  <c r="K1151" i="18"/>
  <c r="K1170" i="18"/>
  <c r="K1174" i="18"/>
  <c r="K1178" i="18"/>
  <c r="K1183" i="18"/>
  <c r="K1179" i="18"/>
  <c r="K1175" i="18"/>
  <c r="K1177" i="18"/>
  <c r="K1182" i="18"/>
  <c r="K1173" i="18"/>
  <c r="K1171" i="18"/>
  <c r="K1172" i="18"/>
  <c r="K1176" i="18"/>
  <c r="K1169" i="18"/>
  <c r="K1165" i="18"/>
  <c r="K1181" i="18"/>
  <c r="K1152" i="18"/>
  <c r="K1142" i="18"/>
  <c r="K1146" i="18"/>
  <c r="K1148" i="18"/>
  <c r="K1144" i="18"/>
  <c r="K1147" i="18"/>
  <c r="K1149" i="18"/>
  <c r="K1153" i="18"/>
  <c r="K1140" i="18"/>
  <c r="K1145" i="18"/>
  <c r="K1141" i="18"/>
  <c r="K1143" i="18"/>
  <c r="K1139" i="18"/>
  <c r="K104" i="18"/>
  <c r="K130" i="18"/>
  <c r="K146" i="18"/>
  <c r="K118" i="18"/>
  <c r="K106" i="18"/>
  <c r="K109" i="18"/>
  <c r="K112" i="18"/>
  <c r="K105" i="18"/>
  <c r="K108" i="18"/>
  <c r="K117" i="18"/>
  <c r="K111" i="18"/>
  <c r="K110" i="18"/>
  <c r="K107" i="18"/>
  <c r="K113" i="18"/>
  <c r="K114" i="18"/>
  <c r="K1061" i="18"/>
  <c r="K1076" i="18"/>
  <c r="K1092" i="18"/>
  <c r="K1081" i="18"/>
  <c r="K1084" i="18"/>
  <c r="K1093" i="18"/>
  <c r="K1086" i="18"/>
  <c r="K1085" i="18"/>
  <c r="K1083" i="18"/>
  <c r="K1082" i="18"/>
  <c r="K1087" i="18"/>
  <c r="K1080" i="18"/>
  <c r="K1088" i="18"/>
  <c r="K1089" i="18"/>
  <c r="K1079" i="18"/>
  <c r="L493" i="18"/>
  <c r="L507" i="18"/>
  <c r="L465" i="18"/>
  <c r="L467" i="18"/>
  <c r="L471" i="18"/>
  <c r="L475" i="18"/>
  <c r="L470" i="18"/>
  <c r="L474" i="18"/>
  <c r="L466" i="18"/>
  <c r="L469" i="18"/>
  <c r="L472" i="18"/>
  <c r="L473" i="18"/>
  <c r="L476" i="18"/>
  <c r="L468" i="18"/>
  <c r="L464" i="18"/>
  <c r="G212" i="18"/>
  <c r="G228" i="18"/>
  <c r="G202" i="18"/>
  <c r="G206" i="18"/>
  <c r="G200" i="18"/>
  <c r="G203" i="18"/>
  <c r="G196" i="18"/>
  <c r="G205" i="18"/>
  <c r="G208" i="18"/>
  <c r="G204" i="18"/>
  <c r="G201" i="18"/>
  <c r="G199" i="18"/>
  <c r="G195" i="18"/>
  <c r="G207" i="18"/>
  <c r="G194" i="18"/>
  <c r="K296" i="18"/>
  <c r="K310" i="18"/>
  <c r="K315" i="18"/>
  <c r="K319" i="18"/>
  <c r="K323" i="18"/>
  <c r="K328" i="18"/>
  <c r="K321" i="18"/>
  <c r="K316" i="18"/>
  <c r="K318" i="18"/>
  <c r="K322" i="18"/>
  <c r="K320" i="18"/>
  <c r="K327" i="18"/>
  <c r="K317" i="18"/>
  <c r="K324" i="18"/>
  <c r="K314" i="18"/>
  <c r="I321" i="18"/>
  <c r="I291" i="18"/>
  <c r="I302" i="18"/>
  <c r="I309" i="18"/>
  <c r="I311" i="18"/>
  <c r="I313" i="18"/>
  <c r="I301" i="18"/>
  <c r="I308" i="18"/>
  <c r="I303" i="18"/>
  <c r="I310" i="18"/>
  <c r="I304" i="18"/>
  <c r="I300" i="18"/>
  <c r="I299" i="18"/>
  <c r="I305" i="18"/>
  <c r="I312" i="18"/>
  <c r="I217" i="18"/>
  <c r="I202" i="18"/>
  <c r="I235" i="18"/>
  <c r="I228" i="18"/>
  <c r="I234" i="18"/>
  <c r="I237" i="18"/>
  <c r="I230" i="18"/>
  <c r="I225" i="18"/>
  <c r="I226" i="18"/>
  <c r="I233" i="18"/>
  <c r="I229" i="18"/>
  <c r="I227" i="18"/>
  <c r="I236" i="18"/>
  <c r="I238" i="18"/>
  <c r="I224" i="18"/>
  <c r="H230" i="18"/>
  <c r="H214" i="18"/>
  <c r="H198" i="18"/>
  <c r="H197" i="18"/>
  <c r="H206" i="18"/>
  <c r="H196" i="18"/>
  <c r="H203" i="18"/>
  <c r="H208" i="18"/>
  <c r="H201" i="18"/>
  <c r="H195" i="18"/>
  <c r="H205" i="18"/>
  <c r="H207" i="18"/>
  <c r="H202" i="18"/>
  <c r="H204" i="18"/>
  <c r="H194" i="18"/>
  <c r="F376" i="18"/>
  <c r="F390" i="18"/>
  <c r="F407" i="18"/>
  <c r="F411" i="18"/>
  <c r="F415" i="18"/>
  <c r="F409" i="18"/>
  <c r="F418" i="18"/>
  <c r="F413" i="18"/>
  <c r="F408" i="18"/>
  <c r="F416" i="18"/>
  <c r="F410" i="18"/>
  <c r="F412" i="18"/>
  <c r="F417" i="18"/>
  <c r="F404" i="18"/>
  <c r="F414" i="18"/>
  <c r="G723" i="18"/>
  <c r="G707" i="18"/>
  <c r="G696" i="18"/>
  <c r="G700" i="18"/>
  <c r="G695" i="18"/>
  <c r="G698" i="18"/>
  <c r="G701" i="18"/>
  <c r="G703" i="18"/>
  <c r="G699" i="18"/>
  <c r="G697" i="18"/>
  <c r="G690" i="18"/>
  <c r="G694" i="18"/>
  <c r="G691" i="18"/>
  <c r="G702" i="18"/>
  <c r="G689" i="18"/>
  <c r="I637" i="18"/>
  <c r="I621" i="18"/>
  <c r="I610" i="18"/>
  <c r="I604" i="18"/>
  <c r="I603" i="18"/>
  <c r="I608" i="18"/>
  <c r="I613" i="18"/>
  <c r="I601" i="18"/>
  <c r="I611" i="18"/>
  <c r="I602" i="18"/>
  <c r="I612" i="18"/>
  <c r="I609" i="18"/>
  <c r="I600" i="18"/>
  <c r="I605" i="18"/>
  <c r="I599" i="18"/>
  <c r="I561" i="18"/>
  <c r="I591" i="18"/>
  <c r="I581" i="18"/>
  <c r="I572" i="18"/>
  <c r="I575" i="18"/>
  <c r="I571" i="18"/>
  <c r="I573" i="18"/>
  <c r="I579" i="18"/>
  <c r="I583" i="18"/>
  <c r="I570" i="18"/>
  <c r="I574" i="18"/>
  <c r="I578" i="18"/>
  <c r="I582" i="18"/>
  <c r="I569" i="18"/>
  <c r="I580" i="18"/>
  <c r="J983" i="18"/>
  <c r="J999" i="18"/>
  <c r="J960" i="18"/>
  <c r="J964" i="18"/>
  <c r="J973" i="18"/>
  <c r="J962" i="18"/>
  <c r="J971" i="18"/>
  <c r="J963" i="18"/>
  <c r="J966" i="18"/>
  <c r="J967" i="18"/>
  <c r="J972" i="18"/>
  <c r="J961" i="18"/>
  <c r="J965" i="18"/>
  <c r="J970" i="18"/>
  <c r="J959" i="18"/>
  <c r="L837" i="18"/>
  <c r="L867" i="18"/>
  <c r="L840" i="18"/>
  <c r="L844" i="18"/>
  <c r="L848" i="18"/>
  <c r="L843" i="18"/>
  <c r="L846" i="18"/>
  <c r="L849" i="18"/>
  <c r="L845" i="18"/>
  <c r="L842" i="18"/>
  <c r="L847" i="18"/>
  <c r="L850" i="18"/>
  <c r="L841" i="18"/>
  <c r="L851" i="18"/>
  <c r="L839" i="18"/>
  <c r="J878" i="18"/>
  <c r="J908" i="18"/>
  <c r="J886" i="18"/>
  <c r="J890" i="18"/>
  <c r="J889" i="18"/>
  <c r="J892" i="18"/>
  <c r="J898" i="18"/>
  <c r="J885" i="18"/>
  <c r="J897" i="18"/>
  <c r="J887" i="18"/>
  <c r="J891" i="18"/>
  <c r="J896" i="18"/>
  <c r="J888" i="18"/>
  <c r="J895" i="18"/>
  <c r="J884" i="18"/>
  <c r="J608" i="18"/>
  <c r="J638" i="18"/>
  <c r="J627" i="18"/>
  <c r="J622" i="18"/>
  <c r="J615" i="18"/>
  <c r="J616" i="18"/>
  <c r="J618" i="18"/>
  <c r="J620" i="18"/>
  <c r="J626" i="18"/>
  <c r="J628" i="18"/>
  <c r="J619" i="18"/>
  <c r="J617" i="18"/>
  <c r="J625" i="18"/>
  <c r="J621" i="18"/>
  <c r="J614" i="18"/>
  <c r="H620" i="18"/>
  <c r="H605" i="18"/>
  <c r="H639" i="18"/>
  <c r="H643" i="18"/>
  <c r="H630" i="18"/>
  <c r="H633" i="18"/>
  <c r="H642" i="18"/>
  <c r="H636" i="18"/>
  <c r="H631" i="18"/>
  <c r="H640" i="18"/>
  <c r="H637" i="18"/>
  <c r="H641" i="18"/>
  <c r="H638" i="18"/>
  <c r="H632" i="18"/>
  <c r="H629" i="18"/>
  <c r="F615" i="18"/>
  <c r="F631" i="18"/>
  <c r="F613" i="18"/>
  <c r="F606" i="18"/>
  <c r="F608" i="18"/>
  <c r="F605" i="18"/>
  <c r="F612" i="18"/>
  <c r="F604" i="18"/>
  <c r="F611" i="18"/>
  <c r="F602" i="18"/>
  <c r="F607" i="18"/>
  <c r="F609" i="18"/>
  <c r="F603" i="18"/>
  <c r="F610" i="18"/>
  <c r="F599" i="18"/>
  <c r="L1348" i="18"/>
  <c r="L1333" i="18"/>
  <c r="L1352" i="18"/>
  <c r="L1356" i="18"/>
  <c r="L1360" i="18"/>
  <c r="L1350" i="18"/>
  <c r="L1354" i="18"/>
  <c r="L1358" i="18"/>
  <c r="L1351" i="18"/>
  <c r="L1359" i="18"/>
  <c r="L1355" i="18"/>
  <c r="L1357" i="18"/>
  <c r="L1353" i="18"/>
  <c r="L1361" i="18"/>
  <c r="L1349" i="18"/>
  <c r="F1246" i="18"/>
  <c r="F1231" i="18"/>
  <c r="F1273" i="18"/>
  <c r="F1262" i="18"/>
  <c r="F1266" i="18"/>
  <c r="F1270" i="18"/>
  <c r="F1268" i="18"/>
  <c r="F1267" i="18"/>
  <c r="F1272" i="18"/>
  <c r="F1265" i="18"/>
  <c r="F1269" i="18"/>
  <c r="F1263" i="18"/>
  <c r="F1264" i="18"/>
  <c r="F1271" i="18"/>
  <c r="F1259" i="18"/>
  <c r="H134" i="18"/>
  <c r="H110" i="18"/>
  <c r="H125" i="18"/>
  <c r="H136" i="18"/>
  <c r="H144" i="18"/>
  <c r="H143" i="18"/>
  <c r="H147" i="18"/>
  <c r="H145" i="18"/>
  <c r="H135" i="18"/>
  <c r="H137" i="18"/>
  <c r="H141" i="18"/>
  <c r="H138" i="18"/>
  <c r="H142" i="18"/>
  <c r="H148" i="18"/>
  <c r="H146" i="18"/>
  <c r="I1297" i="18"/>
  <c r="I1282" i="18"/>
  <c r="I1306" i="18"/>
  <c r="I1310" i="18"/>
  <c r="I1314" i="18"/>
  <c r="I1305" i="18"/>
  <c r="I1309" i="18"/>
  <c r="I1318" i="18"/>
  <c r="I1316" i="18"/>
  <c r="I1317" i="18"/>
  <c r="I1307" i="18"/>
  <c r="I1308" i="18"/>
  <c r="I1315" i="18"/>
  <c r="I1313" i="18"/>
  <c r="I1304" i="18"/>
  <c r="J1148" i="18"/>
  <c r="J1178" i="18"/>
  <c r="J1156" i="18"/>
  <c r="J1160" i="18"/>
  <c r="J1155" i="18"/>
  <c r="J1159" i="18"/>
  <c r="J1168" i="18"/>
  <c r="J1166" i="18"/>
  <c r="J1158" i="18"/>
  <c r="J1167" i="18"/>
  <c r="J1161" i="18"/>
  <c r="J1165" i="18"/>
  <c r="J1157" i="18"/>
  <c r="J1162" i="18"/>
  <c r="J1154" i="18"/>
  <c r="K1196" i="18"/>
  <c r="K1211" i="18"/>
  <c r="K1217" i="18"/>
  <c r="K1220" i="18"/>
  <c r="K1219" i="18"/>
  <c r="K1222" i="18"/>
  <c r="K1215" i="18"/>
  <c r="K1218" i="18"/>
  <c r="K1221" i="18"/>
  <c r="K1224" i="18"/>
  <c r="K1227" i="18"/>
  <c r="K1216" i="18"/>
  <c r="K1228" i="18"/>
  <c r="K1223" i="18"/>
  <c r="K1214" i="18"/>
  <c r="K985" i="18"/>
  <c r="K1001" i="18"/>
  <c r="K960" i="18"/>
  <c r="K967" i="18"/>
  <c r="K972" i="18"/>
  <c r="K962" i="18"/>
  <c r="K964" i="18"/>
  <c r="K969" i="18"/>
  <c r="K961" i="18"/>
  <c r="K973" i="18"/>
  <c r="K968" i="18"/>
  <c r="K963" i="18"/>
  <c r="K965" i="18"/>
  <c r="K966" i="18"/>
  <c r="K959" i="18"/>
  <c r="J159" i="18"/>
  <c r="J174" i="18"/>
  <c r="J183" i="18"/>
  <c r="J187" i="18"/>
  <c r="J181" i="18"/>
  <c r="J184" i="18"/>
  <c r="J190" i="18"/>
  <c r="J193" i="18"/>
  <c r="J186" i="18"/>
  <c r="J191" i="18"/>
  <c r="J180" i="18"/>
  <c r="J192" i="18"/>
  <c r="J185" i="18"/>
  <c r="J182" i="18"/>
  <c r="J179" i="18"/>
  <c r="L418" i="18"/>
  <c r="L387" i="18"/>
  <c r="L390" i="18"/>
  <c r="L394" i="18"/>
  <c r="L398" i="18"/>
  <c r="L397" i="18"/>
  <c r="L392" i="18"/>
  <c r="L399" i="18"/>
  <c r="L401" i="18"/>
  <c r="L396" i="18"/>
  <c r="L400" i="18"/>
  <c r="L393" i="18"/>
  <c r="L391" i="18"/>
  <c r="L389" i="18"/>
  <c r="L395" i="18"/>
  <c r="G468" i="18"/>
  <c r="G482" i="18"/>
  <c r="G501" i="18"/>
  <c r="G505" i="18"/>
  <c r="G500" i="18"/>
  <c r="G495" i="18"/>
  <c r="G507" i="18"/>
  <c r="G502" i="18"/>
  <c r="G504" i="18"/>
  <c r="G499" i="18"/>
  <c r="G506" i="18"/>
  <c r="G496" i="18"/>
  <c r="G503" i="18"/>
  <c r="G494" i="18"/>
  <c r="G508" i="18"/>
  <c r="I261" i="18"/>
  <c r="I277" i="18"/>
  <c r="I248" i="18"/>
  <c r="I252" i="18"/>
  <c r="I240" i="18"/>
  <c r="I249" i="18"/>
  <c r="I242" i="18"/>
  <c r="I250" i="18"/>
  <c r="I245" i="18"/>
  <c r="I241" i="18"/>
  <c r="I251" i="18"/>
  <c r="I253" i="18"/>
  <c r="I243" i="18"/>
  <c r="I244" i="18"/>
  <c r="I239" i="18"/>
  <c r="H154" i="18"/>
  <c r="H184" i="18"/>
  <c r="H165" i="18"/>
  <c r="H166" i="18"/>
  <c r="H173" i="18"/>
  <c r="H177" i="18"/>
  <c r="H168" i="18"/>
  <c r="H172" i="18"/>
  <c r="H176" i="18"/>
  <c r="H167" i="18"/>
  <c r="H178" i="18"/>
  <c r="H174" i="18"/>
  <c r="H175" i="18"/>
  <c r="H171" i="18"/>
  <c r="H164" i="18"/>
  <c r="H455" i="18"/>
  <c r="H424" i="18"/>
  <c r="H435" i="18"/>
  <c r="H438" i="18"/>
  <c r="H442" i="18"/>
  <c r="H446" i="18"/>
  <c r="H436" i="18"/>
  <c r="H444" i="18"/>
  <c r="H437" i="18"/>
  <c r="H441" i="18"/>
  <c r="H448" i="18"/>
  <c r="H445" i="18"/>
  <c r="H443" i="18"/>
  <c r="H434" i="18"/>
  <c r="H447" i="18"/>
  <c r="G59" i="18"/>
  <c r="G93" i="18"/>
  <c r="G77" i="18"/>
  <c r="G61" i="18"/>
  <c r="G64" i="18"/>
  <c r="G67" i="18"/>
  <c r="G70" i="18"/>
  <c r="G66" i="18"/>
  <c r="G60" i="18"/>
  <c r="G69" i="18"/>
  <c r="G72" i="18"/>
  <c r="G65" i="18"/>
  <c r="G68" i="18"/>
  <c r="G71" i="18"/>
  <c r="G73" i="18"/>
  <c r="I847" i="18"/>
  <c r="I832" i="18"/>
  <c r="I868" i="18"/>
  <c r="I858" i="18"/>
  <c r="I860" i="18"/>
  <c r="I867" i="18"/>
  <c r="I864" i="18"/>
  <c r="I857" i="18"/>
  <c r="I865" i="18"/>
  <c r="I863" i="18"/>
  <c r="I859" i="18"/>
  <c r="I855" i="18"/>
  <c r="I856" i="18"/>
  <c r="I866" i="18"/>
  <c r="I854" i="18"/>
  <c r="K731" i="18"/>
  <c r="K715" i="18"/>
  <c r="K702" i="18"/>
  <c r="K693" i="18"/>
  <c r="K696" i="18"/>
  <c r="K699" i="18"/>
  <c r="K690" i="18"/>
  <c r="K691" i="18"/>
  <c r="K703" i="18"/>
  <c r="K697" i="18"/>
  <c r="K694" i="18"/>
  <c r="K698" i="18"/>
  <c r="K692" i="18"/>
  <c r="K695" i="18"/>
  <c r="K689" i="18"/>
  <c r="L883" i="18"/>
  <c r="L898" i="18"/>
  <c r="L900" i="18"/>
  <c r="L904" i="18"/>
  <c r="L908" i="18"/>
  <c r="L907" i="18"/>
  <c r="L910" i="18"/>
  <c r="L902" i="18"/>
  <c r="L909" i="18"/>
  <c r="L906" i="18"/>
  <c r="L905" i="18"/>
  <c r="L903" i="18"/>
  <c r="L901" i="18"/>
  <c r="L911" i="18"/>
  <c r="L899" i="18"/>
  <c r="L642" i="18"/>
  <c r="L612" i="18"/>
  <c r="L617" i="18"/>
  <c r="L620" i="18"/>
  <c r="L615" i="18"/>
  <c r="L619" i="18"/>
  <c r="L621" i="18"/>
  <c r="L623" i="18"/>
  <c r="L625" i="18"/>
  <c r="L616" i="18"/>
  <c r="L622" i="18"/>
  <c r="L626" i="18"/>
  <c r="L614" i="18"/>
  <c r="L618" i="18"/>
  <c r="L624" i="18"/>
  <c r="J939" i="18"/>
  <c r="J924" i="18"/>
  <c r="J948" i="18"/>
  <c r="J952" i="18"/>
  <c r="J958" i="18"/>
  <c r="J950" i="18"/>
  <c r="J955" i="18"/>
  <c r="J947" i="18"/>
  <c r="J956" i="18"/>
  <c r="J946" i="18"/>
  <c r="J951" i="18"/>
  <c r="J945" i="18"/>
  <c r="J957" i="18"/>
  <c r="J949" i="18"/>
  <c r="J944" i="18"/>
  <c r="H859" i="18"/>
  <c r="H829" i="18"/>
  <c r="H842" i="18"/>
  <c r="H848" i="18"/>
  <c r="H851" i="18"/>
  <c r="H849" i="18"/>
  <c r="H847" i="18"/>
  <c r="H852" i="18"/>
  <c r="H841" i="18"/>
  <c r="H843" i="18"/>
  <c r="H850" i="18"/>
  <c r="H846" i="18"/>
  <c r="H840" i="18"/>
  <c r="H853" i="18"/>
  <c r="H839" i="18"/>
  <c r="F795" i="18"/>
  <c r="F811" i="18"/>
  <c r="F782" i="18"/>
  <c r="F785" i="18"/>
  <c r="F788" i="18"/>
  <c r="F786" i="18"/>
  <c r="F793" i="18"/>
  <c r="F784" i="18"/>
  <c r="F791" i="18"/>
  <c r="F787" i="18"/>
  <c r="F789" i="18"/>
  <c r="F783" i="18"/>
  <c r="F790" i="18"/>
  <c r="F792" i="18"/>
  <c r="F779" i="18"/>
  <c r="L1123" i="18"/>
  <c r="L1108" i="18"/>
  <c r="L1126" i="18"/>
  <c r="L1130" i="18"/>
  <c r="L1134" i="18"/>
  <c r="L1127" i="18"/>
  <c r="L1129" i="18"/>
  <c r="L1125" i="18"/>
  <c r="L1131" i="18"/>
  <c r="L1128" i="18"/>
  <c r="L1133" i="18"/>
  <c r="L1136" i="18"/>
  <c r="L1132" i="18"/>
  <c r="L1135" i="18"/>
  <c r="L1124" i="18"/>
  <c r="F961" i="18"/>
  <c r="F976" i="18"/>
  <c r="F995" i="18"/>
  <c r="F999" i="18"/>
  <c r="F998" i="18"/>
  <c r="F1001" i="18"/>
  <c r="F993" i="18"/>
  <c r="F1000" i="18"/>
  <c r="F1002" i="18"/>
  <c r="F997" i="18"/>
  <c r="F992" i="18"/>
  <c r="F996" i="18"/>
  <c r="F994" i="18"/>
  <c r="F1003" i="18"/>
  <c r="F989" i="18"/>
  <c r="G1067" i="18"/>
  <c r="G1083" i="18"/>
  <c r="G1057" i="18"/>
  <c r="G1061" i="18"/>
  <c r="G1054" i="18"/>
  <c r="G1051" i="18"/>
  <c r="G1056" i="18"/>
  <c r="G1063" i="18"/>
  <c r="G1050" i="18"/>
  <c r="G1055" i="18"/>
  <c r="G1062" i="18"/>
  <c r="G1060" i="18"/>
  <c r="G1058" i="18"/>
  <c r="G1059" i="18"/>
  <c r="G1049" i="18"/>
  <c r="I134" i="18"/>
  <c r="I127" i="18"/>
  <c r="I112" i="18"/>
  <c r="I145" i="18"/>
  <c r="I136" i="18"/>
  <c r="I140" i="18"/>
  <c r="I135" i="18"/>
  <c r="I139" i="18"/>
  <c r="I148" i="18"/>
  <c r="I147" i="18"/>
  <c r="I137" i="18"/>
  <c r="I143" i="18"/>
  <c r="I144" i="18"/>
  <c r="I146" i="18"/>
  <c r="I138" i="18"/>
  <c r="J1014" i="18"/>
  <c r="J1029" i="18"/>
  <c r="J1038" i="18"/>
  <c r="J1042" i="18"/>
  <c r="J1048" i="18"/>
  <c r="J1040" i="18"/>
  <c r="J1045" i="18"/>
  <c r="J1035" i="18"/>
  <c r="J1047" i="18"/>
  <c r="J1037" i="18"/>
  <c r="J1046" i="18"/>
  <c r="J1039" i="18"/>
  <c r="J1036" i="18"/>
  <c r="J1041" i="18"/>
  <c r="J1034" i="18"/>
  <c r="L358" i="18"/>
  <c r="L373" i="18"/>
  <c r="L330" i="18"/>
  <c r="L334" i="18"/>
  <c r="L338" i="18"/>
  <c r="L332" i="18"/>
  <c r="L341" i="18"/>
  <c r="L336" i="18"/>
  <c r="L331" i="18"/>
  <c r="L333" i="18"/>
  <c r="L340" i="18"/>
  <c r="L337" i="18"/>
  <c r="L335" i="18"/>
  <c r="L339" i="18"/>
  <c r="L329" i="18"/>
  <c r="G213" i="18"/>
  <c r="G226" i="18"/>
  <c r="G198" i="18"/>
  <c r="G225" i="18"/>
  <c r="G230" i="18"/>
  <c r="G234" i="18"/>
  <c r="G231" i="18"/>
  <c r="G235" i="18"/>
  <c r="G233" i="18"/>
  <c r="G238" i="18"/>
  <c r="G236" i="18"/>
  <c r="G232" i="18"/>
  <c r="G237" i="18"/>
  <c r="G229" i="18"/>
  <c r="G224" i="18"/>
  <c r="K191" i="18"/>
  <c r="K175" i="18"/>
  <c r="K150" i="18"/>
  <c r="K154" i="18"/>
  <c r="K158" i="18"/>
  <c r="K163" i="18"/>
  <c r="K162" i="18"/>
  <c r="K157" i="18"/>
  <c r="K159" i="18"/>
  <c r="K153" i="18"/>
  <c r="K155" i="18"/>
  <c r="K151" i="18"/>
  <c r="K156" i="18"/>
  <c r="K152" i="18"/>
  <c r="K149" i="18"/>
  <c r="I58" i="17"/>
  <c r="I60" i="17" s="1"/>
  <c r="I517" i="18"/>
  <c r="I531" i="18"/>
  <c r="I549" i="18"/>
  <c r="I553" i="18"/>
  <c r="I550" i="18"/>
  <c r="I552" i="18"/>
  <c r="I541" i="18"/>
  <c r="I543" i="18"/>
  <c r="I545" i="18"/>
  <c r="I544" i="18"/>
  <c r="I551" i="18"/>
  <c r="I540" i="18"/>
  <c r="I548" i="18"/>
  <c r="I539" i="18"/>
  <c r="I542" i="18"/>
  <c r="J323" i="18"/>
  <c r="J293" i="18"/>
  <c r="J311" i="18"/>
  <c r="J301" i="18"/>
  <c r="J305" i="18"/>
  <c r="J304" i="18"/>
  <c r="J306" i="18"/>
  <c r="J313" i="18"/>
  <c r="J303" i="18"/>
  <c r="J310" i="18"/>
  <c r="J300" i="18"/>
  <c r="J307" i="18"/>
  <c r="J312" i="18"/>
  <c r="J302" i="18"/>
  <c r="J299" i="18"/>
  <c r="F541" i="18"/>
  <c r="F510" i="18"/>
  <c r="F538" i="18"/>
  <c r="F532" i="18"/>
  <c r="F534" i="18"/>
  <c r="F527" i="18"/>
  <c r="F529" i="18"/>
  <c r="F536" i="18"/>
  <c r="F533" i="18"/>
  <c r="F530" i="18"/>
  <c r="F537" i="18"/>
  <c r="F531" i="18"/>
  <c r="F528" i="18"/>
  <c r="F535" i="18"/>
  <c r="F524" i="18"/>
  <c r="G692" i="18"/>
  <c r="G722" i="18"/>
  <c r="G712" i="18"/>
  <c r="G716" i="18"/>
  <c r="G709" i="18"/>
  <c r="G718" i="18"/>
  <c r="G706" i="18"/>
  <c r="G710" i="18"/>
  <c r="G713" i="18"/>
  <c r="G705" i="18"/>
  <c r="G717" i="18"/>
  <c r="G715" i="18"/>
  <c r="G711" i="18"/>
  <c r="G714" i="18"/>
  <c r="G704" i="18"/>
  <c r="K956" i="18"/>
  <c r="K940" i="18"/>
  <c r="K921" i="18"/>
  <c r="K923" i="18"/>
  <c r="K918" i="18"/>
  <c r="K917" i="18"/>
  <c r="K916" i="18"/>
  <c r="K919" i="18"/>
  <c r="K927" i="18"/>
  <c r="K922" i="18"/>
  <c r="K928" i="18"/>
  <c r="K920" i="18"/>
  <c r="K915" i="18"/>
  <c r="K924" i="18"/>
  <c r="K914" i="18"/>
  <c r="L59" i="18"/>
  <c r="L103" i="18"/>
  <c r="L87" i="18"/>
  <c r="L71" i="18"/>
  <c r="L70" i="18"/>
  <c r="L62" i="18"/>
  <c r="L65" i="18"/>
  <c r="L68" i="18"/>
  <c r="L67" i="18"/>
  <c r="L63" i="18"/>
  <c r="L66" i="18"/>
  <c r="L69" i="18"/>
  <c r="L60" i="18"/>
  <c r="L64" i="18"/>
  <c r="L61" i="18"/>
  <c r="L958" i="18"/>
  <c r="L942" i="18"/>
  <c r="L916" i="18"/>
  <c r="L920" i="18"/>
  <c r="L924" i="18"/>
  <c r="L915" i="18"/>
  <c r="L918" i="18"/>
  <c r="L921" i="18"/>
  <c r="L922" i="18"/>
  <c r="L925" i="18"/>
  <c r="L923" i="18"/>
  <c r="L926" i="18"/>
  <c r="L917" i="18"/>
  <c r="L919" i="18"/>
  <c r="L914" i="18"/>
  <c r="J74" i="18"/>
  <c r="J98" i="18"/>
  <c r="J68" i="18"/>
  <c r="J75" i="18"/>
  <c r="J79" i="18"/>
  <c r="J88" i="18"/>
  <c r="J76" i="18"/>
  <c r="J85" i="18"/>
  <c r="J78" i="18"/>
  <c r="J81" i="18"/>
  <c r="J87" i="18"/>
  <c r="J77" i="18"/>
  <c r="J80" i="18"/>
  <c r="J86" i="18"/>
  <c r="J82" i="18"/>
  <c r="F931" i="18"/>
  <c r="F916" i="18"/>
  <c r="F947" i="18"/>
  <c r="F954" i="18"/>
  <c r="F948" i="18"/>
  <c r="F950" i="18"/>
  <c r="F955" i="18"/>
  <c r="F953" i="18"/>
  <c r="F949" i="18"/>
  <c r="F952" i="18"/>
  <c r="F951" i="18"/>
  <c r="F956" i="18"/>
  <c r="F957" i="18"/>
  <c r="F958" i="18"/>
  <c r="F944" i="18"/>
  <c r="L1213" i="18"/>
  <c r="L1198" i="18"/>
  <c r="L1216" i="18"/>
  <c r="L1220" i="18"/>
  <c r="L1224" i="18"/>
  <c r="L1223" i="18"/>
  <c r="L1226" i="18"/>
  <c r="L1217" i="18"/>
  <c r="L1215" i="18"/>
  <c r="L1218" i="18"/>
  <c r="L1221" i="18"/>
  <c r="L1222" i="18"/>
  <c r="L1219" i="18"/>
  <c r="L1225" i="18"/>
  <c r="L1214" i="18"/>
  <c r="F1140" i="18"/>
  <c r="F1170" i="18"/>
  <c r="F1160" i="18"/>
  <c r="F1164" i="18"/>
  <c r="F1165" i="18"/>
  <c r="F1167" i="18"/>
  <c r="F1161" i="18"/>
  <c r="F1163" i="18"/>
  <c r="F1157" i="18"/>
  <c r="F1159" i="18"/>
  <c r="F1162" i="18"/>
  <c r="F1166" i="18"/>
  <c r="F1158" i="18"/>
  <c r="F1168" i="18"/>
  <c r="F1154" i="18"/>
  <c r="G1218" i="18"/>
  <c r="G1202" i="18"/>
  <c r="G1191" i="18"/>
  <c r="G1195" i="18"/>
  <c r="G1190" i="18"/>
  <c r="G1194" i="18"/>
  <c r="G1196" i="18"/>
  <c r="G1198" i="18"/>
  <c r="G1192" i="18"/>
  <c r="G1197" i="18"/>
  <c r="G1186" i="18"/>
  <c r="G1189" i="18"/>
  <c r="G1193" i="18"/>
  <c r="G1185" i="18"/>
  <c r="G1184" i="18"/>
  <c r="H994" i="18"/>
  <c r="H964" i="18"/>
  <c r="H984" i="18"/>
  <c r="H976" i="18"/>
  <c r="H982" i="18"/>
  <c r="H985" i="18"/>
  <c r="H988" i="18"/>
  <c r="H986" i="18"/>
  <c r="H981" i="18"/>
  <c r="H978" i="18"/>
  <c r="H983" i="18"/>
  <c r="H975" i="18"/>
  <c r="H987" i="18"/>
  <c r="H977" i="18"/>
  <c r="H974" i="18"/>
  <c r="I1237" i="18"/>
  <c r="I1252" i="18"/>
  <c r="I1270" i="18"/>
  <c r="I1263" i="18"/>
  <c r="I1262" i="18"/>
  <c r="I1269" i="18"/>
  <c r="I1264" i="18"/>
  <c r="I1271" i="18"/>
  <c r="I1265" i="18"/>
  <c r="I1261" i="18"/>
  <c r="I1268" i="18"/>
  <c r="I1272" i="18"/>
  <c r="I1273" i="18"/>
  <c r="I1260" i="18"/>
  <c r="I1259" i="18"/>
  <c r="K1300" i="18"/>
  <c r="K1316" i="18"/>
  <c r="K1275" i="18"/>
  <c r="K1279" i="18"/>
  <c r="K1283" i="18"/>
  <c r="K1278" i="18"/>
  <c r="K1282" i="18"/>
  <c r="K1287" i="18"/>
  <c r="K1281" i="18"/>
  <c r="K1277" i="18"/>
  <c r="K1280" i="18"/>
  <c r="K1284" i="18"/>
  <c r="K1288" i="18"/>
  <c r="K1276" i="18"/>
  <c r="K1274" i="18"/>
  <c r="J399" i="18"/>
  <c r="J413" i="18"/>
  <c r="J376" i="18"/>
  <c r="J380" i="18"/>
  <c r="J387" i="18"/>
  <c r="J379" i="18"/>
  <c r="J386" i="18"/>
  <c r="J381" i="18"/>
  <c r="J388" i="18"/>
  <c r="J378" i="18"/>
  <c r="J385" i="18"/>
  <c r="J382" i="18"/>
  <c r="J375" i="18"/>
  <c r="J377" i="18"/>
  <c r="J374" i="18"/>
  <c r="J188" i="18"/>
  <c r="J158" i="18"/>
  <c r="J166" i="18"/>
  <c r="J167" i="18"/>
  <c r="J170" i="18"/>
  <c r="J178" i="18"/>
  <c r="J177" i="18"/>
  <c r="J169" i="18"/>
  <c r="J171" i="18"/>
  <c r="J175" i="18"/>
  <c r="J165" i="18"/>
  <c r="J172" i="18"/>
  <c r="J176" i="18"/>
  <c r="J168" i="18"/>
  <c r="J164" i="18"/>
  <c r="J383" i="18"/>
  <c r="J414" i="18"/>
  <c r="J393" i="18"/>
  <c r="J397" i="18"/>
  <c r="J400" i="18"/>
  <c r="J392" i="18"/>
  <c r="J394" i="18"/>
  <c r="J401" i="18"/>
  <c r="J396" i="18"/>
  <c r="J403" i="18"/>
  <c r="J391" i="18"/>
  <c r="J389" i="18"/>
  <c r="J390" i="18"/>
  <c r="J395" i="18"/>
  <c r="J402" i="18"/>
  <c r="G317" i="18"/>
  <c r="G287" i="18"/>
  <c r="G301" i="18"/>
  <c r="G304" i="18"/>
  <c r="G308" i="18"/>
  <c r="G312" i="18"/>
  <c r="G306" i="18"/>
  <c r="G313" i="18"/>
  <c r="G310" i="18"/>
  <c r="G305" i="18"/>
  <c r="G300" i="18"/>
  <c r="G307" i="18"/>
  <c r="G311" i="18"/>
  <c r="G309" i="18"/>
  <c r="G299" i="18"/>
  <c r="K430" i="18"/>
  <c r="K461" i="18"/>
  <c r="K435" i="18"/>
  <c r="K439" i="18"/>
  <c r="K443" i="18"/>
  <c r="K438" i="18"/>
  <c r="K440" i="18"/>
  <c r="K447" i="18"/>
  <c r="K436" i="18"/>
  <c r="K442" i="18"/>
  <c r="K444" i="18"/>
  <c r="K434" i="18"/>
  <c r="K437" i="18"/>
  <c r="K441" i="18"/>
  <c r="K448" i="18"/>
  <c r="I532" i="18"/>
  <c r="I546" i="18"/>
  <c r="I519" i="18"/>
  <c r="I523" i="18"/>
  <c r="I513" i="18"/>
  <c r="I515" i="18"/>
  <c r="I520" i="18"/>
  <c r="I510" i="18"/>
  <c r="I522" i="18"/>
  <c r="I512" i="18"/>
  <c r="I514" i="18"/>
  <c r="I521" i="18"/>
  <c r="I511" i="18"/>
  <c r="I518" i="18"/>
  <c r="I509" i="18"/>
  <c r="F331" i="18"/>
  <c r="F345" i="18"/>
  <c r="F364" i="18"/>
  <c r="F368" i="18"/>
  <c r="F372" i="18"/>
  <c r="F363" i="18"/>
  <c r="F370" i="18"/>
  <c r="F365" i="18"/>
  <c r="F367" i="18"/>
  <c r="F369" i="18"/>
  <c r="F371" i="18"/>
  <c r="F362" i="18"/>
  <c r="F359" i="18"/>
  <c r="F366" i="18"/>
  <c r="F373" i="18"/>
  <c r="G662" i="18"/>
  <c r="G678" i="18"/>
  <c r="G651" i="18"/>
  <c r="G655" i="18"/>
  <c r="G650" i="18"/>
  <c r="G653" i="18"/>
  <c r="G656" i="18"/>
  <c r="G645" i="18"/>
  <c r="G652" i="18"/>
  <c r="G657" i="18"/>
  <c r="G646" i="18"/>
  <c r="G658" i="18"/>
  <c r="G654" i="18"/>
  <c r="G649" i="18"/>
  <c r="G644" i="18"/>
  <c r="I682" i="18"/>
  <c r="I666" i="18"/>
  <c r="I656" i="18"/>
  <c r="I647" i="18"/>
  <c r="I650" i="18"/>
  <c r="I646" i="18"/>
  <c r="I649" i="18"/>
  <c r="I655" i="18"/>
  <c r="I658" i="18"/>
  <c r="I654" i="18"/>
  <c r="I653" i="18"/>
  <c r="I648" i="18"/>
  <c r="I657" i="18"/>
  <c r="I645" i="18"/>
  <c r="I644" i="18"/>
  <c r="K775" i="18"/>
  <c r="K745" i="18"/>
  <c r="K753" i="18"/>
  <c r="K757" i="18"/>
  <c r="K750" i="18"/>
  <c r="K752" i="18"/>
  <c r="K762" i="18"/>
  <c r="K755" i="18"/>
  <c r="K759" i="18"/>
  <c r="K756" i="18"/>
  <c r="K754" i="18"/>
  <c r="K763" i="18"/>
  <c r="K751" i="18"/>
  <c r="K758" i="18"/>
  <c r="K749" i="18"/>
  <c r="J728" i="18"/>
  <c r="J698" i="18"/>
  <c r="J705" i="18"/>
  <c r="J709" i="18"/>
  <c r="J718" i="18"/>
  <c r="J710" i="18"/>
  <c r="J712" i="18"/>
  <c r="J717" i="18"/>
  <c r="J707" i="18"/>
  <c r="J715" i="18"/>
  <c r="J711" i="18"/>
  <c r="J708" i="18"/>
  <c r="J706" i="18"/>
  <c r="J716" i="18"/>
  <c r="J704" i="18"/>
  <c r="H874" i="18"/>
  <c r="H904" i="18"/>
  <c r="H885" i="18"/>
  <c r="H891" i="18"/>
  <c r="H887" i="18"/>
  <c r="H892" i="18"/>
  <c r="H886" i="18"/>
  <c r="H895" i="18"/>
  <c r="H896" i="18"/>
  <c r="H893" i="18"/>
  <c r="H897" i="18"/>
  <c r="H894" i="18"/>
  <c r="H898" i="18"/>
  <c r="H888" i="18"/>
  <c r="H884" i="18"/>
  <c r="F74" i="18"/>
  <c r="F90" i="18"/>
  <c r="F60" i="18"/>
  <c r="F78" i="18"/>
  <c r="F77" i="18"/>
  <c r="F80" i="18"/>
  <c r="F83" i="18"/>
  <c r="F86" i="18"/>
  <c r="F79" i="18"/>
  <c r="F82" i="18"/>
  <c r="F88" i="18"/>
  <c r="F81" i="18"/>
  <c r="F87" i="18"/>
  <c r="F84" i="18"/>
  <c r="F85" i="18"/>
  <c r="L1197" i="18"/>
  <c r="L1227" i="18"/>
  <c r="L1200" i="18"/>
  <c r="L1204" i="18"/>
  <c r="L1208" i="18"/>
  <c r="L1203" i="18"/>
  <c r="L1206" i="18"/>
  <c r="L1209" i="18"/>
  <c r="L1211" i="18"/>
  <c r="L1207" i="18"/>
  <c r="L1202" i="18"/>
  <c r="L1205" i="18"/>
  <c r="L1210" i="18"/>
  <c r="L1201" i="18"/>
  <c r="L1199" i="18"/>
  <c r="F119" i="18"/>
  <c r="F135" i="18"/>
  <c r="F105" i="18"/>
  <c r="F122" i="18"/>
  <c r="F126" i="18"/>
  <c r="F130" i="18"/>
  <c r="F124" i="18"/>
  <c r="F131" i="18"/>
  <c r="F123" i="18"/>
  <c r="F128" i="18"/>
  <c r="F127" i="18"/>
  <c r="F129" i="18"/>
  <c r="F132" i="18"/>
  <c r="F133" i="18"/>
  <c r="F125" i="18"/>
  <c r="G1022" i="18"/>
  <c r="G1038" i="18"/>
  <c r="G1012" i="18"/>
  <c r="G1016" i="18"/>
  <c r="G1005" i="18"/>
  <c r="G1010" i="18"/>
  <c r="G1017" i="18"/>
  <c r="G1006" i="18"/>
  <c r="G1011" i="18"/>
  <c r="G1014" i="18"/>
  <c r="G1009" i="18"/>
  <c r="G1018" i="18"/>
  <c r="G1013" i="18"/>
  <c r="G1015" i="18"/>
  <c r="G1004" i="18"/>
  <c r="H1115" i="18"/>
  <c r="H1100" i="18"/>
  <c r="H1128" i="18"/>
  <c r="H1136" i="18"/>
  <c r="H1126" i="18"/>
  <c r="H1133" i="18"/>
  <c r="H1132" i="18"/>
  <c r="H1135" i="18"/>
  <c r="H1138" i="18"/>
  <c r="H1125" i="18"/>
  <c r="H1137" i="18"/>
  <c r="H1131" i="18"/>
  <c r="H1127" i="18"/>
  <c r="H1134" i="18"/>
  <c r="H1124" i="18"/>
  <c r="I1041" i="18"/>
  <c r="I1011" i="18"/>
  <c r="I1030" i="18"/>
  <c r="I1023" i="18"/>
  <c r="I1028" i="18"/>
  <c r="I1025" i="18"/>
  <c r="I1020" i="18"/>
  <c r="I1032" i="18"/>
  <c r="I1021" i="18"/>
  <c r="I1029" i="18"/>
  <c r="I1033" i="18"/>
  <c r="I1022" i="18"/>
  <c r="I1031" i="18"/>
  <c r="I1024" i="18"/>
  <c r="I1019" i="18"/>
  <c r="J1118" i="18"/>
  <c r="J1134" i="18"/>
  <c r="J1095" i="18"/>
  <c r="J1099" i="18"/>
  <c r="J1108" i="18"/>
  <c r="J1097" i="18"/>
  <c r="J1105" i="18"/>
  <c r="J1098" i="18"/>
  <c r="J1102" i="18"/>
  <c r="J1100" i="18"/>
  <c r="J1101" i="18"/>
  <c r="J1107" i="18"/>
  <c r="J1096" i="18"/>
  <c r="J1106" i="18"/>
  <c r="J1094" i="18"/>
  <c r="K134" i="18"/>
  <c r="K131" i="18"/>
  <c r="K116" i="18"/>
  <c r="K137" i="18"/>
  <c r="K141" i="18"/>
  <c r="K136" i="18"/>
  <c r="K140" i="18"/>
  <c r="K144" i="18"/>
  <c r="K138" i="18"/>
  <c r="K139" i="18"/>
  <c r="K143" i="18"/>
  <c r="K147" i="18"/>
  <c r="K148" i="18"/>
  <c r="K142" i="18"/>
  <c r="K135" i="18"/>
  <c r="L282" i="18"/>
  <c r="L252" i="18"/>
  <c r="L257" i="18"/>
  <c r="L261" i="18"/>
  <c r="L265" i="18"/>
  <c r="L255" i="18"/>
  <c r="L264" i="18"/>
  <c r="L266" i="18"/>
  <c r="L260" i="18"/>
  <c r="L263" i="18"/>
  <c r="L254" i="18"/>
  <c r="L258" i="18"/>
  <c r="L259" i="18"/>
  <c r="L262" i="18"/>
  <c r="L256" i="18"/>
  <c r="L538" i="18"/>
  <c r="L512" i="18"/>
  <c r="L516" i="18"/>
  <c r="L520" i="18"/>
  <c r="L552" i="18"/>
  <c r="L511" i="18"/>
  <c r="L518" i="18"/>
  <c r="L513" i="18"/>
  <c r="L515" i="18"/>
  <c r="L510" i="18"/>
  <c r="L517" i="18"/>
  <c r="L514" i="18"/>
  <c r="L521" i="18"/>
  <c r="L519" i="18"/>
  <c r="L509" i="18"/>
  <c r="L327" i="18"/>
  <c r="L297" i="18"/>
  <c r="L302" i="18"/>
  <c r="L306" i="18"/>
  <c r="L310" i="18"/>
  <c r="L300" i="18"/>
  <c r="L309" i="18"/>
  <c r="L311" i="18"/>
  <c r="L304" i="18"/>
  <c r="L303" i="18"/>
  <c r="L307" i="18"/>
  <c r="L299" i="18"/>
  <c r="L305" i="18"/>
  <c r="L308" i="18"/>
  <c r="L301" i="18"/>
  <c r="L328" i="18"/>
  <c r="L313" i="18"/>
  <c r="L286" i="18"/>
  <c r="L290" i="18"/>
  <c r="L294" i="18"/>
  <c r="L285" i="18"/>
  <c r="L292" i="18"/>
  <c r="L287" i="18"/>
  <c r="L289" i="18"/>
  <c r="L296" i="18"/>
  <c r="L291" i="18"/>
  <c r="L295" i="18"/>
  <c r="L288" i="18"/>
  <c r="L293" i="18"/>
  <c r="L284" i="18"/>
  <c r="J264" i="18"/>
  <c r="J249" i="18"/>
  <c r="J270" i="18"/>
  <c r="J274" i="18"/>
  <c r="J281" i="18"/>
  <c r="J276" i="18"/>
  <c r="J283" i="18"/>
  <c r="J271" i="18"/>
  <c r="J273" i="18"/>
  <c r="J280" i="18"/>
  <c r="J269" i="18"/>
  <c r="J277" i="18"/>
  <c r="J275" i="18"/>
  <c r="J282" i="18"/>
  <c r="J272" i="18"/>
  <c r="G423" i="18"/>
  <c r="G437" i="18"/>
  <c r="G456" i="18"/>
  <c r="G460" i="18"/>
  <c r="G451" i="18"/>
  <c r="G455" i="18"/>
  <c r="G459" i="18"/>
  <c r="G463" i="18"/>
  <c r="G450" i="18"/>
  <c r="G454" i="18"/>
  <c r="G461" i="18"/>
  <c r="G457" i="18"/>
  <c r="G462" i="18"/>
  <c r="G458" i="18"/>
  <c r="G449" i="18"/>
  <c r="G168" i="18"/>
  <c r="G153" i="18"/>
  <c r="G186" i="18"/>
  <c r="G190" i="18"/>
  <c r="G180" i="18"/>
  <c r="G189" i="18"/>
  <c r="G192" i="18"/>
  <c r="G191" i="18"/>
  <c r="G184" i="18"/>
  <c r="G188" i="18"/>
  <c r="G181" i="18"/>
  <c r="G185" i="18"/>
  <c r="G193" i="18"/>
  <c r="G187" i="18"/>
  <c r="G179" i="18"/>
  <c r="G542" i="18"/>
  <c r="G528" i="18"/>
  <c r="G514" i="18"/>
  <c r="G518" i="18"/>
  <c r="G522" i="18"/>
  <c r="G521" i="18"/>
  <c r="G515" i="18"/>
  <c r="G510" i="18"/>
  <c r="G517" i="18"/>
  <c r="G519" i="18"/>
  <c r="G511" i="18"/>
  <c r="G520" i="18"/>
  <c r="G516" i="18"/>
  <c r="G523" i="18"/>
  <c r="G509" i="18"/>
  <c r="J203" i="18"/>
  <c r="J233" i="18"/>
  <c r="J211" i="18"/>
  <c r="J215" i="18"/>
  <c r="J212" i="18"/>
  <c r="J221" i="18"/>
  <c r="J220" i="18"/>
  <c r="J223" i="18"/>
  <c r="J213" i="18"/>
  <c r="J216" i="18"/>
  <c r="J217" i="18"/>
  <c r="J210" i="18"/>
  <c r="J214" i="18"/>
  <c r="J222" i="18"/>
  <c r="J209" i="18"/>
  <c r="K311" i="18"/>
  <c r="K326" i="18"/>
  <c r="K287" i="18"/>
  <c r="K291" i="18"/>
  <c r="K298" i="18"/>
  <c r="K294" i="18"/>
  <c r="K289" i="18"/>
  <c r="K293" i="18"/>
  <c r="K285" i="18"/>
  <c r="K288" i="18"/>
  <c r="K292" i="18"/>
  <c r="K290" i="18"/>
  <c r="K297" i="18"/>
  <c r="K286" i="18"/>
  <c r="K284" i="18"/>
  <c r="K431" i="18"/>
  <c r="K445" i="18"/>
  <c r="K462" i="18"/>
  <c r="K453" i="18"/>
  <c r="K452" i="18"/>
  <c r="K456" i="18"/>
  <c r="K458" i="18"/>
  <c r="K451" i="18"/>
  <c r="K454" i="18"/>
  <c r="K459" i="18"/>
  <c r="K463" i="18"/>
  <c r="K457" i="18"/>
  <c r="K449" i="18"/>
  <c r="K455" i="18"/>
  <c r="K450" i="18"/>
  <c r="K281" i="18"/>
  <c r="K265" i="18"/>
  <c r="K240" i="18"/>
  <c r="K243" i="18"/>
  <c r="K246" i="18"/>
  <c r="K249" i="18"/>
  <c r="K252" i="18"/>
  <c r="K248" i="18"/>
  <c r="K244" i="18"/>
  <c r="K242" i="18"/>
  <c r="K247" i="18"/>
  <c r="K245" i="18"/>
  <c r="K253" i="18"/>
  <c r="K241" i="18"/>
  <c r="K239" i="18"/>
  <c r="J294" i="18"/>
  <c r="J308" i="18"/>
  <c r="J327" i="18"/>
  <c r="J317" i="18"/>
  <c r="J321" i="18"/>
  <c r="J319" i="18"/>
  <c r="J326" i="18"/>
  <c r="J316" i="18"/>
  <c r="J328" i="18"/>
  <c r="J318" i="18"/>
  <c r="J325" i="18"/>
  <c r="J322" i="18"/>
  <c r="J315" i="18"/>
  <c r="J314" i="18"/>
  <c r="J320" i="18"/>
  <c r="I502" i="18"/>
  <c r="I471" i="18"/>
  <c r="I481" i="18"/>
  <c r="I489" i="18"/>
  <c r="I493" i="18"/>
  <c r="I483" i="18"/>
  <c r="I492" i="18"/>
  <c r="I480" i="18"/>
  <c r="I484" i="18"/>
  <c r="I490" i="18"/>
  <c r="I482" i="18"/>
  <c r="I488" i="18"/>
  <c r="I485" i="18"/>
  <c r="I491" i="18"/>
  <c r="I479" i="18"/>
  <c r="I487" i="18"/>
  <c r="I501" i="18"/>
  <c r="I466" i="18"/>
  <c r="I474" i="18"/>
  <c r="I478" i="18"/>
  <c r="I469" i="18"/>
  <c r="I473" i="18"/>
  <c r="I477" i="18"/>
  <c r="I465" i="18"/>
  <c r="I468" i="18"/>
  <c r="I467" i="18"/>
  <c r="I475" i="18"/>
  <c r="I470" i="18"/>
  <c r="I476" i="18"/>
  <c r="I464" i="18"/>
  <c r="H229" i="18"/>
  <c r="H199" i="18"/>
  <c r="H210" i="18"/>
  <c r="H223" i="18"/>
  <c r="H211" i="18"/>
  <c r="H217" i="18"/>
  <c r="H220" i="18"/>
  <c r="H213" i="18"/>
  <c r="H222" i="18"/>
  <c r="H218" i="18"/>
  <c r="H221" i="18"/>
  <c r="H216" i="18"/>
  <c r="H212" i="18"/>
  <c r="H219" i="18"/>
  <c r="H209" i="18"/>
  <c r="H439" i="18"/>
  <c r="H425" i="18"/>
  <c r="H452" i="18"/>
  <c r="H456" i="18"/>
  <c r="H451" i="18"/>
  <c r="H459" i="18"/>
  <c r="H463" i="18"/>
  <c r="H461" i="18"/>
  <c r="H457" i="18"/>
  <c r="H462" i="18"/>
  <c r="H450" i="18"/>
  <c r="H453" i="18"/>
  <c r="H458" i="18"/>
  <c r="H449" i="18"/>
  <c r="H460" i="18"/>
  <c r="H469" i="18"/>
  <c r="H500" i="18"/>
  <c r="H480" i="18"/>
  <c r="H483" i="18"/>
  <c r="H492" i="18"/>
  <c r="H486" i="18"/>
  <c r="H489" i="18"/>
  <c r="H482" i="18"/>
  <c r="H488" i="18"/>
  <c r="H491" i="18"/>
  <c r="H487" i="18"/>
  <c r="H490" i="18"/>
  <c r="H493" i="18"/>
  <c r="H481" i="18"/>
  <c r="H479" i="18"/>
  <c r="H485" i="18"/>
  <c r="H499" i="18"/>
  <c r="H467" i="18"/>
  <c r="H473" i="18"/>
  <c r="H477" i="18"/>
  <c r="H465" i="18"/>
  <c r="H468" i="18"/>
  <c r="H472" i="18"/>
  <c r="H476" i="18"/>
  <c r="H475" i="18"/>
  <c r="H478" i="18"/>
  <c r="H471" i="18"/>
  <c r="H466" i="18"/>
  <c r="H474" i="18"/>
  <c r="H464" i="18"/>
  <c r="F58" i="17"/>
  <c r="F59" i="17" s="1"/>
  <c r="H185" i="18"/>
  <c r="H169" i="18"/>
  <c r="H157" i="18"/>
  <c r="H161" i="18"/>
  <c r="H152" i="18"/>
  <c r="H151" i="18"/>
  <c r="H160" i="18"/>
  <c r="H153" i="18"/>
  <c r="H162" i="18"/>
  <c r="H150" i="18"/>
  <c r="H159" i="18"/>
  <c r="H163" i="18"/>
  <c r="H156" i="18"/>
  <c r="H158" i="18"/>
  <c r="H149" i="18"/>
  <c r="F225" i="18"/>
  <c r="F195" i="18"/>
  <c r="F214" i="18"/>
  <c r="F223" i="18"/>
  <c r="F218" i="18"/>
  <c r="F219" i="18"/>
  <c r="F216" i="18"/>
  <c r="F221" i="18"/>
  <c r="F217" i="18"/>
  <c r="F222" i="18"/>
  <c r="F215" i="18"/>
  <c r="F220" i="18"/>
  <c r="F212" i="18"/>
  <c r="F213" i="18"/>
  <c r="F209" i="18"/>
  <c r="J549" i="18"/>
  <c r="J528" i="18"/>
  <c r="J532" i="18"/>
  <c r="J518" i="18"/>
  <c r="J530" i="18"/>
  <c r="J535" i="18"/>
  <c r="J525" i="18"/>
  <c r="J527" i="18"/>
  <c r="J537" i="18"/>
  <c r="J529" i="18"/>
  <c r="J536" i="18"/>
  <c r="J526" i="18"/>
  <c r="J531" i="18"/>
  <c r="J524" i="18"/>
  <c r="J538" i="18"/>
  <c r="G828" i="18"/>
  <c r="G843" i="18"/>
  <c r="G860" i="18"/>
  <c r="G864" i="18"/>
  <c r="G863" i="18"/>
  <c r="G855" i="18"/>
  <c r="G868" i="18"/>
  <c r="G867" i="18"/>
  <c r="G865" i="18"/>
  <c r="G866" i="18"/>
  <c r="G856" i="18"/>
  <c r="G862" i="18"/>
  <c r="G854" i="18"/>
  <c r="G859" i="18"/>
  <c r="G861" i="18"/>
  <c r="G74" i="18"/>
  <c r="G62" i="18"/>
  <c r="G92" i="18"/>
  <c r="G82" i="18"/>
  <c r="G86" i="18"/>
  <c r="G75" i="18"/>
  <c r="G81" i="18"/>
  <c r="G84" i="18"/>
  <c r="G87" i="18"/>
  <c r="G83" i="18"/>
  <c r="G80" i="18"/>
  <c r="G76" i="18"/>
  <c r="G85" i="18"/>
  <c r="G79" i="18"/>
  <c r="G88" i="18"/>
  <c r="G603" i="18"/>
  <c r="G618" i="18"/>
  <c r="G630" i="18"/>
  <c r="G636" i="18"/>
  <c r="G639" i="18"/>
  <c r="G635" i="18"/>
  <c r="G640" i="18"/>
  <c r="G641" i="18"/>
  <c r="G643" i="18"/>
  <c r="G634" i="18"/>
  <c r="G637" i="18"/>
  <c r="G631" i="18"/>
  <c r="G638" i="18"/>
  <c r="G642" i="18"/>
  <c r="G629" i="18"/>
  <c r="I756" i="18"/>
  <c r="I772" i="18"/>
  <c r="I736" i="18"/>
  <c r="I740" i="18"/>
  <c r="I735" i="18"/>
  <c r="I738" i="18"/>
  <c r="I744" i="18"/>
  <c r="I747" i="18"/>
  <c r="I746" i="18"/>
  <c r="I748" i="18"/>
  <c r="I743" i="18"/>
  <c r="I739" i="18"/>
  <c r="I745" i="18"/>
  <c r="I737" i="18"/>
  <c r="I734" i="18"/>
  <c r="I607" i="18"/>
  <c r="I622" i="18"/>
  <c r="I631" i="18"/>
  <c r="I635" i="18"/>
  <c r="I630" i="18"/>
  <c r="I633" i="18"/>
  <c r="I639" i="18"/>
  <c r="I642" i="18"/>
  <c r="I632" i="18"/>
  <c r="I638" i="18"/>
  <c r="I641" i="18"/>
  <c r="I643" i="18"/>
  <c r="I634" i="18"/>
  <c r="I640" i="18"/>
  <c r="I629" i="18"/>
  <c r="I907" i="18"/>
  <c r="I891" i="18"/>
  <c r="I873" i="18"/>
  <c r="I878" i="18"/>
  <c r="I874" i="18"/>
  <c r="I871" i="18"/>
  <c r="I875" i="18"/>
  <c r="I883" i="18"/>
  <c r="I872" i="18"/>
  <c r="I881" i="18"/>
  <c r="I879" i="18"/>
  <c r="I870" i="18"/>
  <c r="I880" i="18"/>
  <c r="I882" i="18"/>
  <c r="I869" i="18"/>
  <c r="K866" i="18"/>
  <c r="K850" i="18"/>
  <c r="K826" i="18"/>
  <c r="K829" i="18"/>
  <c r="K832" i="18"/>
  <c r="K831" i="18"/>
  <c r="K828" i="18"/>
  <c r="K838" i="18"/>
  <c r="K827" i="18"/>
  <c r="K834" i="18"/>
  <c r="K825" i="18"/>
  <c r="K837" i="18"/>
  <c r="K830" i="18"/>
  <c r="K833" i="18"/>
  <c r="K824" i="18"/>
  <c r="K640" i="18"/>
  <c r="K610" i="18"/>
  <c r="K615" i="18"/>
  <c r="K619" i="18"/>
  <c r="K623" i="18"/>
  <c r="K618" i="18"/>
  <c r="K621" i="18"/>
  <c r="K624" i="18"/>
  <c r="K627" i="18"/>
  <c r="K617" i="18"/>
  <c r="K622" i="18"/>
  <c r="K620" i="18"/>
  <c r="K628" i="18"/>
  <c r="K616" i="18"/>
  <c r="K614" i="18"/>
  <c r="K896" i="18"/>
  <c r="K881" i="18"/>
  <c r="K912" i="18"/>
  <c r="K901" i="18"/>
  <c r="K904" i="18"/>
  <c r="K913" i="18"/>
  <c r="K905" i="18"/>
  <c r="K909" i="18"/>
  <c r="K902" i="18"/>
  <c r="K900" i="18"/>
  <c r="K906" i="18"/>
  <c r="K903" i="18"/>
  <c r="K907" i="18"/>
  <c r="K908" i="18"/>
  <c r="K899" i="18"/>
  <c r="K836" i="18"/>
  <c r="K851" i="18"/>
  <c r="K861" i="18"/>
  <c r="K864" i="18"/>
  <c r="K856" i="18"/>
  <c r="K863" i="18"/>
  <c r="K859" i="18"/>
  <c r="K858" i="18"/>
  <c r="K860" i="18"/>
  <c r="K862" i="18"/>
  <c r="K857" i="18"/>
  <c r="K867" i="18"/>
  <c r="K855" i="18"/>
  <c r="K868" i="18"/>
  <c r="K854" i="18"/>
  <c r="L808" i="18"/>
  <c r="L793" i="18"/>
  <c r="L812" i="18"/>
  <c r="L816" i="18"/>
  <c r="L820" i="18"/>
  <c r="L810" i="18"/>
  <c r="L817" i="18"/>
  <c r="L814" i="18"/>
  <c r="L821" i="18"/>
  <c r="L813" i="18"/>
  <c r="L818" i="18"/>
  <c r="L815" i="18"/>
  <c r="L819" i="18"/>
  <c r="L811" i="18"/>
  <c r="L809" i="18"/>
  <c r="L897" i="18"/>
  <c r="L913" i="18"/>
  <c r="L870" i="18"/>
  <c r="L874" i="18"/>
  <c r="L871" i="18"/>
  <c r="L876" i="18"/>
  <c r="L872" i="18"/>
  <c r="L877" i="18"/>
  <c r="L881" i="18"/>
  <c r="L880" i="18"/>
  <c r="L875" i="18"/>
  <c r="L878" i="18"/>
  <c r="L879" i="18"/>
  <c r="L873" i="18"/>
  <c r="L869" i="18"/>
  <c r="L628" i="18"/>
  <c r="L613" i="18"/>
  <c r="L640" i="18"/>
  <c r="L631" i="18"/>
  <c r="L634" i="18"/>
  <c r="L637" i="18"/>
  <c r="L630" i="18"/>
  <c r="L633" i="18"/>
  <c r="L632" i="18"/>
  <c r="L636" i="18"/>
  <c r="L639" i="18"/>
  <c r="L638" i="18"/>
  <c r="L629" i="18"/>
  <c r="L635" i="18"/>
  <c r="L641" i="18"/>
  <c r="L643" i="18"/>
  <c r="L627" i="18"/>
  <c r="L603" i="18"/>
  <c r="L607" i="18"/>
  <c r="L611" i="18"/>
  <c r="L600" i="18"/>
  <c r="L610" i="18"/>
  <c r="L606" i="18"/>
  <c r="L605" i="18"/>
  <c r="L601" i="18"/>
  <c r="L608" i="18"/>
  <c r="L602" i="18"/>
  <c r="L609" i="18"/>
  <c r="L604" i="18"/>
  <c r="L599" i="18"/>
  <c r="J729" i="18"/>
  <c r="J713" i="18"/>
  <c r="J693" i="18"/>
  <c r="J697" i="18"/>
  <c r="J690" i="18"/>
  <c r="J702" i="18"/>
  <c r="J694" i="18"/>
  <c r="J700" i="18"/>
  <c r="J701" i="18"/>
  <c r="J691" i="18"/>
  <c r="J692" i="18"/>
  <c r="J695" i="18"/>
  <c r="J696" i="18"/>
  <c r="J703" i="18"/>
  <c r="J689" i="18"/>
  <c r="J788" i="18"/>
  <c r="J818" i="18"/>
  <c r="J798" i="18"/>
  <c r="J802" i="18"/>
  <c r="J796" i="18"/>
  <c r="J808" i="18"/>
  <c r="J801" i="18"/>
  <c r="J799" i="18"/>
  <c r="J806" i="18"/>
  <c r="J797" i="18"/>
  <c r="J795" i="18"/>
  <c r="J800" i="18"/>
  <c r="J805" i="18"/>
  <c r="J807" i="18"/>
  <c r="J794" i="18"/>
  <c r="J923" i="18"/>
  <c r="J953" i="18"/>
  <c r="J940" i="18"/>
  <c r="J933" i="18"/>
  <c r="J930" i="18"/>
  <c r="J937" i="18"/>
  <c r="J942" i="18"/>
  <c r="J932" i="18"/>
  <c r="J934" i="18"/>
  <c r="J943" i="18"/>
  <c r="J931" i="18"/>
  <c r="J935" i="18"/>
  <c r="J936" i="18"/>
  <c r="J941" i="18"/>
  <c r="J929" i="18"/>
  <c r="H800" i="18"/>
  <c r="H785" i="18"/>
  <c r="H810" i="18"/>
  <c r="H821" i="18"/>
  <c r="H820" i="18"/>
  <c r="H812" i="18"/>
  <c r="H817" i="18"/>
  <c r="H819" i="18"/>
  <c r="H813" i="18"/>
  <c r="H822" i="18"/>
  <c r="H823" i="18"/>
  <c r="H816" i="18"/>
  <c r="H818" i="18"/>
  <c r="H811" i="18"/>
  <c r="H809" i="18"/>
  <c r="H905" i="18"/>
  <c r="H889" i="18"/>
  <c r="H877" i="18"/>
  <c r="H881" i="18"/>
  <c r="H870" i="18"/>
  <c r="H882" i="18"/>
  <c r="H872" i="18"/>
  <c r="H878" i="18"/>
  <c r="H876" i="18"/>
  <c r="H871" i="18"/>
  <c r="H883" i="18"/>
  <c r="H879" i="18"/>
  <c r="H880" i="18"/>
  <c r="H873" i="18"/>
  <c r="H869" i="18"/>
  <c r="H920" i="18"/>
  <c r="H935" i="18"/>
  <c r="H947" i="18"/>
  <c r="H945" i="18"/>
  <c r="H948" i="18"/>
  <c r="H951" i="18"/>
  <c r="H954" i="18"/>
  <c r="H957" i="18"/>
  <c r="H953" i="18"/>
  <c r="H958" i="18"/>
  <c r="H955" i="18"/>
  <c r="H956" i="18"/>
  <c r="H946" i="18"/>
  <c r="H952" i="18"/>
  <c r="H944" i="18"/>
  <c r="H634" i="18"/>
  <c r="H604" i="18"/>
  <c r="H622" i="18"/>
  <c r="H626" i="18"/>
  <c r="H617" i="18"/>
  <c r="H625" i="18"/>
  <c r="H628" i="18"/>
  <c r="H615" i="18"/>
  <c r="H623" i="18"/>
  <c r="H621" i="18"/>
  <c r="H616" i="18"/>
  <c r="H627" i="18"/>
  <c r="H618" i="18"/>
  <c r="H624" i="18"/>
  <c r="H614" i="18"/>
  <c r="F856" i="18"/>
  <c r="F840" i="18"/>
  <c r="F838" i="18"/>
  <c r="F828" i="18"/>
  <c r="F835" i="18"/>
  <c r="F827" i="18"/>
  <c r="F832" i="18"/>
  <c r="F830" i="18"/>
  <c r="F837" i="18"/>
  <c r="F833" i="18"/>
  <c r="F834" i="18"/>
  <c r="F829" i="18"/>
  <c r="F831" i="18"/>
  <c r="F836" i="18"/>
  <c r="F824" i="18"/>
  <c r="F945" i="18"/>
  <c r="F915" i="18"/>
  <c r="F934" i="18"/>
  <c r="F938" i="18"/>
  <c r="F942" i="18"/>
  <c r="F937" i="18"/>
  <c r="F941" i="18"/>
  <c r="F933" i="18"/>
  <c r="F943" i="18"/>
  <c r="F932" i="18"/>
  <c r="F936" i="18"/>
  <c r="F939" i="18"/>
  <c r="F940" i="18"/>
  <c r="F935" i="18"/>
  <c r="F929" i="18"/>
  <c r="F600" i="18"/>
  <c r="F630" i="18"/>
  <c r="F617" i="18"/>
  <c r="F621" i="18"/>
  <c r="F625" i="18"/>
  <c r="F624" i="18"/>
  <c r="F627" i="18"/>
  <c r="F628" i="18"/>
  <c r="F620" i="18"/>
  <c r="F623" i="18"/>
  <c r="F618" i="18"/>
  <c r="F626" i="18"/>
  <c r="F622" i="18"/>
  <c r="F619" i="18"/>
  <c r="F614" i="18"/>
  <c r="F556" i="18"/>
  <c r="F571" i="18"/>
  <c r="F587" i="18"/>
  <c r="F590" i="18"/>
  <c r="F593" i="18"/>
  <c r="F589" i="18"/>
  <c r="F588" i="18"/>
  <c r="F592" i="18"/>
  <c r="F594" i="18"/>
  <c r="F596" i="18"/>
  <c r="F598" i="18"/>
  <c r="F591" i="18"/>
  <c r="F595" i="18"/>
  <c r="F597" i="18"/>
  <c r="F584" i="18"/>
  <c r="L1182" i="18"/>
  <c r="L1152" i="18"/>
  <c r="L1157" i="18"/>
  <c r="L1161" i="18"/>
  <c r="L1165" i="18"/>
  <c r="L1156" i="18"/>
  <c r="L1160" i="18"/>
  <c r="L1164" i="18"/>
  <c r="L1162" i="18"/>
  <c r="L1158" i="18"/>
  <c r="L1159" i="18"/>
  <c r="L1163" i="18"/>
  <c r="L1166" i="18"/>
  <c r="L1155" i="18"/>
  <c r="L1154" i="18"/>
  <c r="L1077" i="18"/>
  <c r="L1093" i="18"/>
  <c r="L1051" i="18"/>
  <c r="L1055" i="18"/>
  <c r="L1059" i="18"/>
  <c r="L1050" i="18"/>
  <c r="L1053" i="18"/>
  <c r="L1056" i="18"/>
  <c r="L1057" i="18"/>
  <c r="L1052" i="18"/>
  <c r="L1058" i="18"/>
  <c r="L1060" i="18"/>
  <c r="L1061" i="18"/>
  <c r="L1054" i="18"/>
  <c r="L1049" i="18"/>
  <c r="L1258" i="18"/>
  <c r="L1243" i="18"/>
  <c r="L1263" i="18"/>
  <c r="L1267" i="18"/>
  <c r="L1271" i="18"/>
  <c r="L1265" i="18"/>
  <c r="L1260" i="18"/>
  <c r="L1262" i="18"/>
  <c r="L1269" i="18"/>
  <c r="L1268" i="18"/>
  <c r="L1264" i="18"/>
  <c r="L1261" i="18"/>
  <c r="L1266" i="18"/>
  <c r="L1270" i="18"/>
  <c r="L1259" i="18"/>
  <c r="L973" i="18"/>
  <c r="L988" i="18"/>
  <c r="L991" i="18"/>
  <c r="L994" i="18"/>
  <c r="L1001" i="18"/>
  <c r="L996" i="18"/>
  <c r="L995" i="18"/>
  <c r="L998" i="18"/>
  <c r="L990" i="18"/>
  <c r="L992" i="18"/>
  <c r="L1000" i="18"/>
  <c r="L993" i="18"/>
  <c r="L999" i="18"/>
  <c r="L997" i="18"/>
  <c r="L989" i="18"/>
  <c r="F1350" i="18"/>
  <c r="F1320" i="18"/>
  <c r="F1337" i="18"/>
  <c r="F1341" i="18"/>
  <c r="F1345" i="18"/>
  <c r="F1339" i="18"/>
  <c r="F1343" i="18"/>
  <c r="F1347" i="18"/>
  <c r="F1344" i="18"/>
  <c r="F1342" i="18"/>
  <c r="F1348" i="18"/>
  <c r="F1340" i="18"/>
  <c r="F1338" i="18"/>
  <c r="F1346" i="18"/>
  <c r="F1334" i="18"/>
  <c r="F1020" i="18"/>
  <c r="F1036" i="18"/>
  <c r="F1015" i="18"/>
  <c r="F1010" i="18"/>
  <c r="F1017" i="18"/>
  <c r="F1012" i="18"/>
  <c r="F1007" i="18"/>
  <c r="F1014" i="18"/>
  <c r="F1018" i="18"/>
  <c r="F1008" i="18"/>
  <c r="F1016" i="18"/>
  <c r="F1009" i="18"/>
  <c r="F1013" i="18"/>
  <c r="F1011" i="18"/>
  <c r="F1004" i="18"/>
  <c r="F1110" i="18"/>
  <c r="F1126" i="18"/>
  <c r="F1101" i="18"/>
  <c r="F1105" i="18"/>
  <c r="F1097" i="18"/>
  <c r="F1107" i="18"/>
  <c r="F1102" i="18"/>
  <c r="F1100" i="18"/>
  <c r="F1104" i="18"/>
  <c r="F1108" i="18"/>
  <c r="F1099" i="18"/>
  <c r="F1106" i="18"/>
  <c r="F1103" i="18"/>
  <c r="F1098" i="18"/>
  <c r="F1094" i="18"/>
  <c r="G134" i="18"/>
  <c r="G123" i="18"/>
  <c r="G108" i="18"/>
  <c r="G140" i="18"/>
  <c r="G144" i="18"/>
  <c r="G135" i="18"/>
  <c r="G148" i="18"/>
  <c r="G143" i="18"/>
  <c r="G145" i="18"/>
  <c r="G139" i="18"/>
  <c r="G141" i="18"/>
  <c r="G146" i="18"/>
  <c r="G136" i="18"/>
  <c r="G147" i="18"/>
  <c r="G142" i="18"/>
  <c r="G1277" i="18"/>
  <c r="G1307" i="18"/>
  <c r="G1297" i="18"/>
  <c r="G1301" i="18"/>
  <c r="G1295" i="18"/>
  <c r="G1299" i="18"/>
  <c r="G1296" i="18"/>
  <c r="G1291" i="18"/>
  <c r="G1302" i="18"/>
  <c r="G1303" i="18"/>
  <c r="G1300" i="18"/>
  <c r="G1294" i="18"/>
  <c r="G1290" i="18"/>
  <c r="G1298" i="18"/>
  <c r="G1289" i="18"/>
  <c r="G978" i="18"/>
  <c r="G963" i="18"/>
  <c r="G991" i="18"/>
  <c r="G995" i="18"/>
  <c r="G1000" i="18"/>
  <c r="G990" i="18"/>
  <c r="G1002" i="18"/>
  <c r="G994" i="18"/>
  <c r="G1001" i="18"/>
  <c r="G1003" i="18"/>
  <c r="G997" i="18"/>
  <c r="G999" i="18"/>
  <c r="G996" i="18"/>
  <c r="G998" i="18"/>
  <c r="G989" i="18"/>
  <c r="G1323" i="18"/>
  <c r="G1338" i="18"/>
  <c r="G1350" i="18"/>
  <c r="G1363" i="18"/>
  <c r="G1354" i="18"/>
  <c r="G1358" i="18"/>
  <c r="G1362" i="18"/>
  <c r="G1356" i="18"/>
  <c r="G1360" i="18"/>
  <c r="G1357" i="18"/>
  <c r="G1355" i="18"/>
  <c r="G1361" i="18"/>
  <c r="G1351" i="18"/>
  <c r="G1359" i="18"/>
  <c r="G1349" i="18"/>
  <c r="H1054" i="18"/>
  <c r="H1084" i="18"/>
  <c r="H1065" i="18"/>
  <c r="H1078" i="18"/>
  <c r="H1071" i="18"/>
  <c r="H1066" i="18"/>
  <c r="H1068" i="18"/>
  <c r="H1073" i="18"/>
  <c r="H1067" i="18"/>
  <c r="H1072" i="18"/>
  <c r="H1075" i="18"/>
  <c r="H1074" i="18"/>
  <c r="H1076" i="18"/>
  <c r="H1077" i="18"/>
  <c r="H1064" i="18"/>
  <c r="H1189" i="18"/>
  <c r="H1219" i="18"/>
  <c r="H1202" i="18"/>
  <c r="H1212" i="18"/>
  <c r="H1208" i="18"/>
  <c r="H1211" i="18"/>
  <c r="H1201" i="18"/>
  <c r="H1207" i="18"/>
  <c r="H1210" i="18"/>
  <c r="H1200" i="18"/>
  <c r="H1206" i="18"/>
  <c r="H1213" i="18"/>
  <c r="H1209" i="18"/>
  <c r="H1203" i="18"/>
  <c r="H1199" i="18"/>
  <c r="H1129" i="18"/>
  <c r="H1099" i="18"/>
  <c r="H1111" i="18"/>
  <c r="H1110" i="18"/>
  <c r="H1113" i="18"/>
  <c r="H1119" i="18"/>
  <c r="H1122" i="18"/>
  <c r="H1116" i="18"/>
  <c r="H1123" i="18"/>
  <c r="H1112" i="18"/>
  <c r="H1118" i="18"/>
  <c r="H1121" i="18"/>
  <c r="H1117" i="18"/>
  <c r="H1120" i="18"/>
  <c r="H1109" i="18"/>
  <c r="H1205" i="18"/>
  <c r="H1190" i="18"/>
  <c r="H1218" i="18"/>
  <c r="H1216" i="18"/>
  <c r="H1222" i="18"/>
  <c r="H1225" i="18"/>
  <c r="H1228" i="18"/>
  <c r="H1217" i="18"/>
  <c r="H1226" i="18"/>
  <c r="H1215" i="18"/>
  <c r="H1221" i="18"/>
  <c r="H1224" i="18"/>
  <c r="H1227" i="18"/>
  <c r="H1223" i="18"/>
  <c r="H1214" i="18"/>
  <c r="I1267" i="18"/>
  <c r="I1251" i="18"/>
  <c r="I1233" i="18"/>
  <c r="I1239" i="18"/>
  <c r="I1232" i="18"/>
  <c r="I1242" i="18"/>
  <c r="I1234" i="18"/>
  <c r="I1241" i="18"/>
  <c r="I1231" i="18"/>
  <c r="I1238" i="18"/>
  <c r="I1235" i="18"/>
  <c r="I1240" i="18"/>
  <c r="I1243" i="18"/>
  <c r="I1230" i="18"/>
  <c r="I1229" i="18"/>
  <c r="I119" i="18"/>
  <c r="I111" i="18"/>
  <c r="I141" i="18"/>
  <c r="I120" i="18"/>
  <c r="I123" i="18"/>
  <c r="I122" i="18"/>
  <c r="I131" i="18"/>
  <c r="I124" i="18"/>
  <c r="I129" i="18"/>
  <c r="I132" i="18"/>
  <c r="I121" i="18"/>
  <c r="I125" i="18"/>
  <c r="I130" i="18"/>
  <c r="I128" i="18"/>
  <c r="I133" i="18"/>
  <c r="I1192" i="18"/>
  <c r="I1207" i="18"/>
  <c r="I1223" i="18"/>
  <c r="I1227" i="18"/>
  <c r="I1216" i="18"/>
  <c r="I1219" i="18"/>
  <c r="I1225" i="18"/>
  <c r="I1228" i="18"/>
  <c r="I1218" i="18"/>
  <c r="I1215" i="18"/>
  <c r="I1224" i="18"/>
  <c r="I1217" i="18"/>
  <c r="I1226" i="18"/>
  <c r="I1220" i="18"/>
  <c r="I1214" i="18"/>
  <c r="H66" i="17"/>
  <c r="I981" i="18"/>
  <c r="I997" i="18"/>
  <c r="I968" i="18"/>
  <c r="I972" i="18"/>
  <c r="I962" i="18"/>
  <c r="I965" i="18"/>
  <c r="I971" i="18"/>
  <c r="I964" i="18"/>
  <c r="I970" i="18"/>
  <c r="I961" i="18"/>
  <c r="I973" i="18"/>
  <c r="I960" i="18"/>
  <c r="I963" i="18"/>
  <c r="I969" i="18"/>
  <c r="I959" i="18"/>
  <c r="J1314" i="18"/>
  <c r="J1298" i="18"/>
  <c r="J1287" i="18"/>
  <c r="J1286" i="18"/>
  <c r="J1276" i="18"/>
  <c r="J1280" i="18"/>
  <c r="J1281" i="18"/>
  <c r="J1285" i="18"/>
  <c r="J1277" i="18"/>
  <c r="J1279" i="18"/>
  <c r="J1278" i="18"/>
  <c r="J1282" i="18"/>
  <c r="J1275" i="18"/>
  <c r="J1288" i="18"/>
  <c r="J1274" i="18"/>
  <c r="J1089" i="18"/>
  <c r="J1073" i="18"/>
  <c r="J1050" i="18"/>
  <c r="J1054" i="18"/>
  <c r="J1063" i="18"/>
  <c r="J1052" i="18"/>
  <c r="J1061" i="18"/>
  <c r="J1053" i="18"/>
  <c r="J1056" i="18"/>
  <c r="J1060" i="18"/>
  <c r="J1062" i="18"/>
  <c r="J1057" i="18"/>
  <c r="J1051" i="18"/>
  <c r="J1055" i="18"/>
  <c r="J1049" i="18"/>
  <c r="J1013" i="18"/>
  <c r="J1043" i="18"/>
  <c r="J1022" i="18"/>
  <c r="J1026" i="18"/>
  <c r="J1031" i="18"/>
  <c r="J1023" i="18"/>
  <c r="J1030" i="18"/>
  <c r="J1025" i="18"/>
  <c r="J1024" i="18"/>
  <c r="J1032" i="18"/>
  <c r="J1021" i="18"/>
  <c r="J1033" i="18"/>
  <c r="J1027" i="18"/>
  <c r="J1020" i="18"/>
  <c r="J1019" i="18"/>
  <c r="K1075" i="18"/>
  <c r="K1091" i="18"/>
  <c r="K1050" i="18"/>
  <c r="K1057" i="18"/>
  <c r="K1062" i="18"/>
  <c r="K1052" i="18"/>
  <c r="K1054" i="18"/>
  <c r="K1059" i="18"/>
  <c r="K1051" i="18"/>
  <c r="K1063" i="18"/>
  <c r="K1055" i="18"/>
  <c r="K1056" i="18"/>
  <c r="K1053" i="18"/>
  <c r="K1058" i="18"/>
  <c r="K1049" i="18"/>
  <c r="K1015" i="18"/>
  <c r="K1045" i="18"/>
  <c r="K1022" i="18"/>
  <c r="K1025" i="18"/>
  <c r="K1028" i="18"/>
  <c r="K1021" i="18"/>
  <c r="K1033" i="18"/>
  <c r="K1023" i="18"/>
  <c r="K1029" i="18"/>
  <c r="K1026" i="18"/>
  <c r="K1027" i="18"/>
  <c r="K1020" i="18"/>
  <c r="K1024" i="18"/>
  <c r="K1032" i="18"/>
  <c r="K1019" i="18"/>
  <c r="K1135" i="18"/>
  <c r="K1105" i="18"/>
  <c r="K1111" i="18"/>
  <c r="K1114" i="18"/>
  <c r="K1117" i="18"/>
  <c r="K1123" i="18"/>
  <c r="K1116" i="18"/>
  <c r="K1119" i="18"/>
  <c r="K1112" i="18"/>
  <c r="K1115" i="18"/>
  <c r="K1118" i="18"/>
  <c r="K1122" i="18"/>
  <c r="K1110" i="18"/>
  <c r="K1113" i="18"/>
  <c r="K1109" i="18"/>
  <c r="K1241" i="18"/>
  <c r="K1256" i="18"/>
  <c r="K1260" i="18"/>
  <c r="K1264" i="18"/>
  <c r="K1268" i="18"/>
  <c r="K1273" i="18"/>
  <c r="K1267" i="18"/>
  <c r="K1262" i="18"/>
  <c r="K1269" i="18"/>
  <c r="K1261" i="18"/>
  <c r="K1263" i="18"/>
  <c r="K1266" i="18"/>
  <c r="K1272" i="18"/>
  <c r="K1265" i="18"/>
  <c r="K1259" i="18"/>
  <c r="J339" i="18"/>
  <c r="J353" i="18"/>
  <c r="J363" i="18"/>
  <c r="J367" i="18"/>
  <c r="J370" i="18"/>
  <c r="J366" i="18"/>
  <c r="J361" i="18"/>
  <c r="J373" i="18"/>
  <c r="J365" i="18"/>
  <c r="J372" i="18"/>
  <c r="J360" i="18"/>
  <c r="J371" i="18"/>
  <c r="J364" i="18"/>
  <c r="J362" i="18"/>
  <c r="J359" i="18"/>
  <c r="L208" i="18"/>
  <c r="L223" i="18"/>
  <c r="L228" i="18"/>
  <c r="L232" i="18"/>
  <c r="L236" i="18"/>
  <c r="L235" i="18"/>
  <c r="L226" i="18"/>
  <c r="L229" i="18"/>
  <c r="L231" i="18"/>
  <c r="L234" i="18"/>
  <c r="L227" i="18"/>
  <c r="L225" i="18"/>
  <c r="L230" i="18"/>
  <c r="L233" i="18"/>
  <c r="L224" i="18"/>
  <c r="J324" i="18"/>
  <c r="J309" i="18"/>
  <c r="J295" i="18"/>
  <c r="J285" i="18"/>
  <c r="J289" i="18"/>
  <c r="J287" i="18"/>
  <c r="J296" i="18"/>
  <c r="J291" i="18"/>
  <c r="J298" i="18"/>
  <c r="J286" i="18"/>
  <c r="J288" i="18"/>
  <c r="J292" i="18"/>
  <c r="J290" i="18"/>
  <c r="J297" i="18"/>
  <c r="J284" i="18"/>
  <c r="K340" i="18"/>
  <c r="K370" i="18"/>
  <c r="K346" i="18"/>
  <c r="K350" i="18"/>
  <c r="K354" i="18"/>
  <c r="K349" i="18"/>
  <c r="K351" i="18"/>
  <c r="K353" i="18"/>
  <c r="K358" i="18"/>
  <c r="K348" i="18"/>
  <c r="K345" i="18"/>
  <c r="K352" i="18"/>
  <c r="K357" i="18"/>
  <c r="K344" i="18"/>
  <c r="K347" i="18"/>
  <c r="H410" i="18"/>
  <c r="H379" i="18"/>
  <c r="H392" i="18"/>
  <c r="H399" i="18"/>
  <c r="H403" i="18"/>
  <c r="H401" i="18"/>
  <c r="H396" i="18"/>
  <c r="H391" i="18"/>
  <c r="H398" i="18"/>
  <c r="H393" i="18"/>
  <c r="H400" i="18"/>
  <c r="H402" i="18"/>
  <c r="H390" i="18"/>
  <c r="H397" i="18"/>
  <c r="H389" i="18"/>
  <c r="F286" i="18"/>
  <c r="F300" i="18"/>
  <c r="F317" i="18"/>
  <c r="F321" i="18"/>
  <c r="F325" i="18"/>
  <c r="F328" i="18"/>
  <c r="F318" i="18"/>
  <c r="F327" i="18"/>
  <c r="F320" i="18"/>
  <c r="F322" i="18"/>
  <c r="F323" i="18"/>
  <c r="F319" i="18"/>
  <c r="F326" i="18"/>
  <c r="F314" i="18"/>
  <c r="F324" i="18"/>
  <c r="G888" i="18"/>
  <c r="G873" i="18"/>
  <c r="G906" i="18"/>
  <c r="G910" i="18"/>
  <c r="G908" i="18"/>
  <c r="G905" i="18"/>
  <c r="G909" i="18"/>
  <c r="G904" i="18"/>
  <c r="G912" i="18"/>
  <c r="G907" i="18"/>
  <c r="G911" i="18"/>
  <c r="G900" i="18"/>
  <c r="G901" i="18"/>
  <c r="G899" i="18"/>
  <c r="G913" i="18"/>
  <c r="K670" i="18"/>
  <c r="K686" i="18"/>
  <c r="K657" i="18"/>
  <c r="K648" i="18"/>
  <c r="K651" i="18"/>
  <c r="K654" i="18"/>
  <c r="K645" i="18"/>
  <c r="K649" i="18"/>
  <c r="K650" i="18"/>
  <c r="K646" i="18"/>
  <c r="K653" i="18"/>
  <c r="K647" i="18"/>
  <c r="K652" i="18"/>
  <c r="K658" i="18"/>
  <c r="K644" i="18"/>
  <c r="L778" i="18"/>
  <c r="L762" i="18"/>
  <c r="L736" i="18"/>
  <c r="L739" i="18"/>
  <c r="L742" i="18"/>
  <c r="L738" i="18"/>
  <c r="L745" i="18"/>
  <c r="L743" i="18"/>
  <c r="L746" i="18"/>
  <c r="L737" i="18"/>
  <c r="L744" i="18"/>
  <c r="L740" i="18"/>
  <c r="L741" i="18"/>
  <c r="L735" i="18"/>
  <c r="L734" i="18"/>
  <c r="H709" i="18"/>
  <c r="H725" i="18"/>
  <c r="H692" i="18"/>
  <c r="H698" i="18"/>
  <c r="H701" i="18"/>
  <c r="H697" i="18"/>
  <c r="H703" i="18"/>
  <c r="H691" i="18"/>
  <c r="H693" i="18"/>
  <c r="H696" i="18"/>
  <c r="H690" i="18"/>
  <c r="H699" i="18"/>
  <c r="H700" i="18"/>
  <c r="H702" i="18"/>
  <c r="H689" i="18"/>
  <c r="F946" i="18"/>
  <c r="F930" i="18"/>
  <c r="F925" i="18"/>
  <c r="F920" i="18"/>
  <c r="F927" i="18"/>
  <c r="F917" i="18"/>
  <c r="F924" i="18"/>
  <c r="F928" i="18"/>
  <c r="F918" i="18"/>
  <c r="F922" i="18"/>
  <c r="F923" i="18"/>
  <c r="F919" i="18"/>
  <c r="F926" i="18"/>
  <c r="F921" i="18"/>
  <c r="F914" i="18"/>
  <c r="L119" i="18"/>
  <c r="L117" i="18"/>
  <c r="L147" i="18"/>
  <c r="L122" i="18"/>
  <c r="L126" i="18"/>
  <c r="L125" i="18"/>
  <c r="L130" i="18"/>
  <c r="L124" i="18"/>
  <c r="L127" i="18"/>
  <c r="L129" i="18"/>
  <c r="L120" i="18"/>
  <c r="L128" i="18"/>
  <c r="L131" i="18"/>
  <c r="L121" i="18"/>
  <c r="L123" i="18"/>
  <c r="F1095" i="18"/>
  <c r="F1125" i="18"/>
  <c r="F1118" i="18"/>
  <c r="F1112" i="18"/>
  <c r="F1115" i="18"/>
  <c r="F1121" i="18"/>
  <c r="F1114" i="18"/>
  <c r="F1117" i="18"/>
  <c r="F1120" i="18"/>
  <c r="F1116" i="18"/>
  <c r="F1122" i="18"/>
  <c r="F1123" i="18"/>
  <c r="F1113" i="18"/>
  <c r="F1119" i="18"/>
  <c r="F1109" i="18"/>
  <c r="G1158" i="18"/>
  <c r="G1143" i="18"/>
  <c r="G1175" i="18"/>
  <c r="G1179" i="18"/>
  <c r="G1174" i="18"/>
  <c r="G1178" i="18"/>
  <c r="G1182" i="18"/>
  <c r="G1177" i="18"/>
  <c r="G1171" i="18"/>
  <c r="G1170" i="18"/>
  <c r="G1176" i="18"/>
  <c r="G1181" i="18"/>
  <c r="G1183" i="18"/>
  <c r="G1180" i="18"/>
  <c r="G1169" i="18"/>
  <c r="H1145" i="18"/>
  <c r="H1160" i="18"/>
  <c r="H1171" i="18"/>
  <c r="H1170" i="18"/>
  <c r="H1183" i="18"/>
  <c r="H1177" i="18"/>
  <c r="H1181" i="18"/>
  <c r="H1179" i="18"/>
  <c r="H1173" i="18"/>
  <c r="H1172" i="18"/>
  <c r="H1176" i="18"/>
  <c r="H1182" i="18"/>
  <c r="H1178" i="18"/>
  <c r="H1180" i="18"/>
  <c r="H1169" i="18"/>
  <c r="I1356" i="18"/>
  <c r="I1326" i="18"/>
  <c r="I1343" i="18"/>
  <c r="I1347" i="18"/>
  <c r="I1338" i="18"/>
  <c r="I1346" i="18"/>
  <c r="I1336" i="18"/>
  <c r="I1340" i="18"/>
  <c r="I1344" i="18"/>
  <c r="I1345" i="18"/>
  <c r="I1337" i="18"/>
  <c r="I1348" i="18"/>
  <c r="I1339" i="18"/>
  <c r="I1335" i="18"/>
  <c r="I1334" i="18"/>
  <c r="J1103" i="18"/>
  <c r="J1133" i="18"/>
  <c r="J1112" i="18"/>
  <c r="J1116" i="18"/>
  <c r="J1110" i="18"/>
  <c r="J1113" i="18"/>
  <c r="J1122" i="18"/>
  <c r="J1121" i="18"/>
  <c r="J1115" i="18"/>
  <c r="J1123" i="18"/>
  <c r="J1117" i="18"/>
  <c r="J1120" i="18"/>
  <c r="J1111" i="18"/>
  <c r="J1114" i="18"/>
  <c r="J1109" i="18"/>
  <c r="K1150" i="18"/>
  <c r="K1180" i="18"/>
  <c r="K1158" i="18"/>
  <c r="K1162" i="18"/>
  <c r="K1160" i="18"/>
  <c r="K1156" i="18"/>
  <c r="K1155" i="18"/>
  <c r="K1157" i="18"/>
  <c r="K1161" i="18"/>
  <c r="K1159" i="18"/>
  <c r="K1163" i="18"/>
  <c r="K1164" i="18"/>
  <c r="K1168" i="18"/>
  <c r="K1167" i="18"/>
  <c r="K1154" i="18"/>
  <c r="L522" i="18"/>
  <c r="L525" i="18"/>
  <c r="L529" i="18"/>
  <c r="L533" i="18"/>
  <c r="L553" i="18"/>
  <c r="L528" i="18"/>
  <c r="L531" i="18"/>
  <c r="L534" i="18"/>
  <c r="L526" i="18"/>
  <c r="L535" i="18"/>
  <c r="L530" i="18"/>
  <c r="L532" i="18"/>
  <c r="L536" i="18"/>
  <c r="L527" i="18"/>
  <c r="L524" i="18"/>
  <c r="G348" i="18"/>
  <c r="G363" i="18"/>
  <c r="G336" i="18"/>
  <c r="G340" i="18"/>
  <c r="G338" i="18"/>
  <c r="G335" i="18"/>
  <c r="G342" i="18"/>
  <c r="G330" i="18"/>
  <c r="G337" i="18"/>
  <c r="G331" i="18"/>
  <c r="G341" i="18"/>
  <c r="G334" i="18"/>
  <c r="G339" i="18"/>
  <c r="G343" i="18"/>
  <c r="G329" i="18"/>
  <c r="K220" i="18"/>
  <c r="K236" i="18"/>
  <c r="K195" i="18"/>
  <c r="K198" i="18"/>
  <c r="K201" i="18"/>
  <c r="K204" i="18"/>
  <c r="K207" i="18"/>
  <c r="K203" i="18"/>
  <c r="K196" i="18"/>
  <c r="K208" i="18"/>
  <c r="K197" i="18"/>
  <c r="K202" i="18"/>
  <c r="K200" i="18"/>
  <c r="K199" i="18"/>
  <c r="K194" i="18"/>
  <c r="K221" i="18"/>
  <c r="K206" i="18"/>
  <c r="K226" i="18"/>
  <c r="K229" i="18"/>
  <c r="K232" i="18"/>
  <c r="K238" i="18"/>
  <c r="K228" i="18"/>
  <c r="K237" i="18"/>
  <c r="K225" i="18"/>
  <c r="K230" i="18"/>
  <c r="K233" i="18"/>
  <c r="K234" i="18"/>
  <c r="K231" i="18"/>
  <c r="K227" i="18"/>
  <c r="K224" i="18"/>
  <c r="I427" i="18"/>
  <c r="I441" i="18"/>
  <c r="I461" i="18"/>
  <c r="I452" i="18"/>
  <c r="I460" i="18"/>
  <c r="I451" i="18"/>
  <c r="I455" i="18"/>
  <c r="I454" i="18"/>
  <c r="I463" i="18"/>
  <c r="I459" i="18"/>
  <c r="I453" i="18"/>
  <c r="I462" i="18"/>
  <c r="I458" i="18"/>
  <c r="I450" i="18"/>
  <c r="I449" i="18"/>
  <c r="F421" i="18"/>
  <c r="F435" i="18"/>
  <c r="F455" i="18"/>
  <c r="F454" i="18"/>
  <c r="F458" i="18"/>
  <c r="F462" i="18"/>
  <c r="F461" i="18"/>
  <c r="F463" i="18"/>
  <c r="F457" i="18"/>
  <c r="F459" i="18"/>
  <c r="F452" i="18"/>
  <c r="F453" i="18"/>
  <c r="F460" i="18"/>
  <c r="F456" i="18"/>
  <c r="F449" i="18"/>
  <c r="G767" i="18"/>
  <c r="G737" i="18"/>
  <c r="G751" i="18"/>
  <c r="G761" i="18"/>
  <c r="G750" i="18"/>
  <c r="G763" i="18"/>
  <c r="G756" i="18"/>
  <c r="G762" i="18"/>
  <c r="G757" i="18"/>
  <c r="G758" i="18"/>
  <c r="G759" i="18"/>
  <c r="G760" i="18"/>
  <c r="G754" i="18"/>
  <c r="G755" i="18"/>
  <c r="G749" i="18"/>
  <c r="I726" i="18"/>
  <c r="I696" i="18"/>
  <c r="I713" i="18"/>
  <c r="I717" i="18"/>
  <c r="I710" i="18"/>
  <c r="I705" i="18"/>
  <c r="I715" i="18"/>
  <c r="I714" i="18"/>
  <c r="I708" i="18"/>
  <c r="I706" i="18"/>
  <c r="I709" i="18"/>
  <c r="I707" i="18"/>
  <c r="I716" i="18"/>
  <c r="I704" i="18"/>
  <c r="I718" i="18"/>
  <c r="K595" i="18"/>
  <c r="K565" i="18"/>
  <c r="K582" i="18"/>
  <c r="K571" i="18"/>
  <c r="K574" i="18"/>
  <c r="K570" i="18"/>
  <c r="K573" i="18"/>
  <c r="K575" i="18"/>
  <c r="K577" i="18"/>
  <c r="K579" i="18"/>
  <c r="K583" i="18"/>
  <c r="K578" i="18"/>
  <c r="K576" i="18"/>
  <c r="K572" i="18"/>
  <c r="K569" i="18"/>
  <c r="J653" i="18"/>
  <c r="J683" i="18"/>
  <c r="J661" i="18"/>
  <c r="J665" i="18"/>
  <c r="J662" i="18"/>
  <c r="J671" i="18"/>
  <c r="J670" i="18"/>
  <c r="J666" i="18"/>
  <c r="J673" i="18"/>
  <c r="J663" i="18"/>
  <c r="J660" i="18"/>
  <c r="J664" i="18"/>
  <c r="J672" i="18"/>
  <c r="J667" i="18"/>
  <c r="J659" i="18"/>
  <c r="H559" i="18"/>
  <c r="H589" i="18"/>
  <c r="H572" i="18"/>
  <c r="H570" i="18"/>
  <c r="H573" i="18"/>
  <c r="H576" i="18"/>
  <c r="H579" i="18"/>
  <c r="H582" i="18"/>
  <c r="H578" i="18"/>
  <c r="H581" i="18"/>
  <c r="H571" i="18"/>
  <c r="H577" i="18"/>
  <c r="H583" i="18"/>
  <c r="H580" i="18"/>
  <c r="H569" i="18"/>
  <c r="L1002" i="18"/>
  <c r="L972" i="18"/>
  <c r="L977" i="18"/>
  <c r="L980" i="18"/>
  <c r="L983" i="18"/>
  <c r="L986" i="18"/>
  <c r="L975" i="18"/>
  <c r="L982" i="18"/>
  <c r="L984" i="18"/>
  <c r="L979" i="18"/>
  <c r="L985" i="18"/>
  <c r="L976" i="18"/>
  <c r="L981" i="18"/>
  <c r="L978" i="18"/>
  <c r="L974" i="18"/>
  <c r="F1141" i="18"/>
  <c r="F1156" i="18"/>
  <c r="F1183" i="18"/>
  <c r="F1172" i="18"/>
  <c r="F1176" i="18"/>
  <c r="F1180" i="18"/>
  <c r="F1173" i="18"/>
  <c r="F1175" i="18"/>
  <c r="F1182" i="18"/>
  <c r="F1178" i="18"/>
  <c r="F1174" i="18"/>
  <c r="F1179" i="18"/>
  <c r="F1181" i="18"/>
  <c r="F1177" i="18"/>
  <c r="F1169" i="18"/>
  <c r="G1233" i="18"/>
  <c r="G1248" i="18"/>
  <c r="G1265" i="18"/>
  <c r="G1269" i="18"/>
  <c r="G1264" i="18"/>
  <c r="G1271" i="18"/>
  <c r="G1266" i="18"/>
  <c r="G1273" i="18"/>
  <c r="G1261" i="18"/>
  <c r="G1268" i="18"/>
  <c r="G1260" i="18"/>
  <c r="G1272" i="18"/>
  <c r="G1270" i="18"/>
  <c r="G1267" i="18"/>
  <c r="G1259" i="18"/>
  <c r="H1339" i="18"/>
  <c r="H1355" i="18"/>
  <c r="H1326" i="18"/>
  <c r="H1330" i="18"/>
  <c r="H1321" i="18"/>
  <c r="H1329" i="18"/>
  <c r="H1323" i="18"/>
  <c r="H1320" i="18"/>
  <c r="H1333" i="18"/>
  <c r="H1328" i="18"/>
  <c r="H1331" i="18"/>
  <c r="H1332" i="18"/>
  <c r="H1322" i="18"/>
  <c r="H1327" i="18"/>
  <c r="H1319" i="18"/>
  <c r="H1025" i="18"/>
  <c r="H1010" i="18"/>
  <c r="H1037" i="18"/>
  <c r="H1035" i="18"/>
  <c r="H1038" i="18"/>
  <c r="H1041" i="18"/>
  <c r="H1044" i="18"/>
  <c r="H1047" i="18"/>
  <c r="H1042" i="18"/>
  <c r="H1043" i="18"/>
  <c r="H1048" i="18"/>
  <c r="H1036" i="18"/>
  <c r="H1045" i="18"/>
  <c r="H1046" i="18"/>
  <c r="H1034" i="18"/>
  <c r="I1072" i="18"/>
  <c r="I1057" i="18"/>
  <c r="I1091" i="18"/>
  <c r="I1081" i="18"/>
  <c r="I1093" i="18"/>
  <c r="I1083" i="18"/>
  <c r="I1088" i="18"/>
  <c r="I1082" i="18"/>
  <c r="I1090" i="18"/>
  <c r="I1084" i="18"/>
  <c r="I1092" i="18"/>
  <c r="I1080" i="18"/>
  <c r="I1089" i="18"/>
  <c r="I1085" i="18"/>
  <c r="I1079" i="18"/>
  <c r="J1208" i="18"/>
  <c r="J1224" i="18"/>
  <c r="J1188" i="18"/>
  <c r="J1192" i="18"/>
  <c r="J1187" i="18"/>
  <c r="J1191" i="18"/>
  <c r="J1189" i="18"/>
  <c r="J1185" i="18"/>
  <c r="J1186" i="18"/>
  <c r="J1198" i="18"/>
  <c r="J1190" i="18"/>
  <c r="J1195" i="18"/>
  <c r="J1196" i="18"/>
  <c r="J1197" i="18"/>
  <c r="J1184" i="18"/>
  <c r="K1016" i="18"/>
  <c r="K1031" i="18"/>
  <c r="K1047" i="18"/>
  <c r="K1036" i="18"/>
  <c r="K1039" i="18"/>
  <c r="K1040" i="18"/>
  <c r="K1035" i="18"/>
  <c r="K1042" i="18"/>
  <c r="K1041" i="18"/>
  <c r="K1037" i="18"/>
  <c r="K1044" i="18"/>
  <c r="K1038" i="18"/>
  <c r="K1048" i="18"/>
  <c r="K1043" i="18"/>
  <c r="K1034" i="18"/>
  <c r="K1106" i="18"/>
  <c r="K1121" i="18"/>
  <c r="K1128" i="18"/>
  <c r="K1127" i="18"/>
  <c r="K1138" i="18"/>
  <c r="K1125" i="18"/>
  <c r="K1131" i="18"/>
  <c r="K1134" i="18"/>
  <c r="K1137" i="18"/>
  <c r="K1132" i="18"/>
  <c r="K1126" i="18"/>
  <c r="K1130" i="18"/>
  <c r="K1133" i="18"/>
  <c r="K1129" i="18"/>
  <c r="K1124" i="18"/>
  <c r="L253" i="18"/>
  <c r="L268" i="18"/>
  <c r="L271" i="18"/>
  <c r="L275" i="18"/>
  <c r="L279" i="18"/>
  <c r="L270" i="18"/>
  <c r="L272" i="18"/>
  <c r="L281" i="18"/>
  <c r="L274" i="18"/>
  <c r="L276" i="18"/>
  <c r="L277" i="18"/>
  <c r="L273" i="18"/>
  <c r="L280" i="18"/>
  <c r="L269" i="18"/>
  <c r="L278" i="18"/>
  <c r="K160" i="18"/>
  <c r="K190" i="18"/>
  <c r="K167" i="18"/>
  <c r="K170" i="18"/>
  <c r="K174" i="18"/>
  <c r="K166" i="18"/>
  <c r="K169" i="18"/>
  <c r="K173" i="18"/>
  <c r="K171" i="18"/>
  <c r="K178" i="18"/>
  <c r="K168" i="18"/>
  <c r="K172" i="18"/>
  <c r="K165" i="18"/>
  <c r="K177" i="18"/>
  <c r="K164" i="18"/>
  <c r="I201" i="18"/>
  <c r="I231" i="18"/>
  <c r="I219" i="18"/>
  <c r="I214" i="18"/>
  <c r="I213" i="18"/>
  <c r="I215" i="18"/>
  <c r="I220" i="18"/>
  <c r="I211" i="18"/>
  <c r="I218" i="18"/>
  <c r="I223" i="18"/>
  <c r="I210" i="18"/>
  <c r="I212" i="18"/>
  <c r="I222" i="18"/>
  <c r="I221" i="18"/>
  <c r="I209" i="18"/>
  <c r="F391" i="18"/>
  <c r="F405" i="18"/>
  <c r="F377" i="18"/>
  <c r="F381" i="18"/>
  <c r="F385" i="18"/>
  <c r="F383" i="18"/>
  <c r="F378" i="18"/>
  <c r="F380" i="18"/>
  <c r="F387" i="18"/>
  <c r="F382" i="18"/>
  <c r="F384" i="18"/>
  <c r="F386" i="18"/>
  <c r="F379" i="18"/>
  <c r="F388" i="18"/>
  <c r="F374" i="18"/>
  <c r="G812" i="18"/>
  <c r="G782" i="18"/>
  <c r="G801" i="18"/>
  <c r="G805" i="18"/>
  <c r="G796" i="18"/>
  <c r="G806" i="18"/>
  <c r="G808" i="18"/>
  <c r="G799" i="18"/>
  <c r="G795" i="18"/>
  <c r="G804" i="18"/>
  <c r="G802" i="18"/>
  <c r="G807" i="18"/>
  <c r="G803" i="18"/>
  <c r="G800" i="18"/>
  <c r="G794" i="18"/>
  <c r="I741" i="18"/>
  <c r="I771" i="18"/>
  <c r="I752" i="18"/>
  <c r="I758" i="18"/>
  <c r="I761" i="18"/>
  <c r="I754" i="18"/>
  <c r="I759" i="18"/>
  <c r="I751" i="18"/>
  <c r="I753" i="18"/>
  <c r="I755" i="18"/>
  <c r="I763" i="18"/>
  <c r="I760" i="18"/>
  <c r="I750" i="18"/>
  <c r="I762" i="18"/>
  <c r="I749" i="18"/>
  <c r="I817" i="18"/>
  <c r="I801" i="18"/>
  <c r="I789" i="18"/>
  <c r="I793" i="18"/>
  <c r="I784" i="18"/>
  <c r="I781" i="18"/>
  <c r="I788" i="18"/>
  <c r="I791" i="18"/>
  <c r="I785" i="18"/>
  <c r="I782" i="18"/>
  <c r="I790" i="18"/>
  <c r="I783" i="18"/>
  <c r="I792" i="18"/>
  <c r="I780" i="18"/>
  <c r="I779" i="18"/>
  <c r="K865" i="18"/>
  <c r="K835" i="18"/>
  <c r="K852" i="18"/>
  <c r="K840" i="18"/>
  <c r="K841" i="18"/>
  <c r="K848" i="18"/>
  <c r="K847" i="18"/>
  <c r="K849" i="18"/>
  <c r="K845" i="18"/>
  <c r="K843" i="18"/>
  <c r="K844" i="18"/>
  <c r="K853" i="18"/>
  <c r="K846" i="18"/>
  <c r="K842" i="18"/>
  <c r="K839" i="18"/>
  <c r="L928" i="18"/>
  <c r="L943" i="18"/>
  <c r="L945" i="18"/>
  <c r="L949" i="18"/>
  <c r="L953" i="18"/>
  <c r="L952" i="18"/>
  <c r="L955" i="18"/>
  <c r="L948" i="18"/>
  <c r="L950" i="18"/>
  <c r="L956" i="18"/>
  <c r="L946" i="18"/>
  <c r="L954" i="18"/>
  <c r="L947" i="18"/>
  <c r="L951" i="18"/>
  <c r="L944" i="18"/>
  <c r="J864" i="18"/>
  <c r="J848" i="18"/>
  <c r="J827" i="18"/>
  <c r="J831" i="18"/>
  <c r="J838" i="18"/>
  <c r="J836" i="18"/>
  <c r="J830" i="18"/>
  <c r="J835" i="18"/>
  <c r="J829" i="18"/>
  <c r="J825" i="18"/>
  <c r="J832" i="18"/>
  <c r="J828" i="18"/>
  <c r="J837" i="18"/>
  <c r="J826" i="18"/>
  <c r="J824" i="18"/>
  <c r="H949" i="18"/>
  <c r="H919" i="18"/>
  <c r="H939" i="18"/>
  <c r="H931" i="18"/>
  <c r="H937" i="18"/>
  <c r="H940" i="18"/>
  <c r="H943" i="18"/>
  <c r="H930" i="18"/>
  <c r="H942" i="18"/>
  <c r="H932" i="18"/>
  <c r="H936" i="18"/>
  <c r="H938" i="18"/>
  <c r="H941" i="18"/>
  <c r="H933" i="18"/>
  <c r="H929" i="18"/>
  <c r="L1317" i="18"/>
  <c r="L1287" i="18"/>
  <c r="L1291" i="18"/>
  <c r="L1295" i="18"/>
  <c r="L1299" i="18"/>
  <c r="L1293" i="18"/>
  <c r="L1297" i="18"/>
  <c r="L1301" i="18"/>
  <c r="L1290" i="18"/>
  <c r="L1298" i="18"/>
  <c r="L1296" i="18"/>
  <c r="L1294" i="18"/>
  <c r="L1292" i="18"/>
  <c r="L1300" i="18"/>
  <c r="L1289" i="18"/>
  <c r="F1201" i="18"/>
  <c r="F1186" i="18"/>
  <c r="F1221" i="18"/>
  <c r="F1224" i="18"/>
  <c r="F1227" i="18"/>
  <c r="F1218" i="18"/>
  <c r="F1225" i="18"/>
  <c r="F1217" i="18"/>
  <c r="F1220" i="18"/>
  <c r="F1223" i="18"/>
  <c r="F1226" i="18"/>
  <c r="F1222" i="18"/>
  <c r="F1228" i="18"/>
  <c r="F1219" i="18"/>
  <c r="F1214" i="18"/>
  <c r="H119" i="18"/>
  <c r="H109" i="18"/>
  <c r="H139" i="18"/>
  <c r="H120" i="18"/>
  <c r="H127" i="18"/>
  <c r="H131" i="18"/>
  <c r="H129" i="18"/>
  <c r="H132" i="18"/>
  <c r="H128" i="18"/>
  <c r="H126" i="18"/>
  <c r="H130" i="18"/>
  <c r="H133" i="18"/>
  <c r="H122" i="18"/>
  <c r="H121" i="18"/>
  <c r="H123" i="18"/>
  <c r="I1177" i="18"/>
  <c r="I1161" i="18"/>
  <c r="I1148" i="18"/>
  <c r="I1152" i="18"/>
  <c r="I1151" i="18"/>
  <c r="I1141" i="18"/>
  <c r="I1145" i="18"/>
  <c r="I1150" i="18"/>
  <c r="I1142" i="18"/>
  <c r="I1144" i="18"/>
  <c r="I1140" i="18"/>
  <c r="I1143" i="18"/>
  <c r="I1149" i="18"/>
  <c r="I1153" i="18"/>
  <c r="I1139" i="18"/>
  <c r="J1358" i="18"/>
  <c r="J1328" i="18"/>
  <c r="J1335" i="18"/>
  <c r="J1339" i="18"/>
  <c r="J1347" i="18"/>
  <c r="J1338" i="18"/>
  <c r="J1342" i="18"/>
  <c r="J1345" i="18"/>
  <c r="J1346" i="18"/>
  <c r="J1341" i="18"/>
  <c r="J1336" i="18"/>
  <c r="J1337" i="18"/>
  <c r="J1348" i="18"/>
  <c r="J1340" i="18"/>
  <c r="J1334" i="18"/>
  <c r="K1046" i="18"/>
  <c r="K1030" i="18"/>
  <c r="K1011" i="18"/>
  <c r="K1013" i="18"/>
  <c r="K1006" i="18"/>
  <c r="K1018" i="18"/>
  <c r="K1008" i="18"/>
  <c r="K1007" i="18"/>
  <c r="K1010" i="18"/>
  <c r="K1012" i="18"/>
  <c r="K1005" i="18"/>
  <c r="K1014" i="18"/>
  <c r="K1009" i="18"/>
  <c r="K1017" i="18"/>
  <c r="K1004" i="18"/>
  <c r="G408" i="18"/>
  <c r="G377" i="18"/>
  <c r="G396" i="18"/>
  <c r="G400" i="18"/>
  <c r="G390" i="18"/>
  <c r="G403" i="18"/>
  <c r="G391" i="18"/>
  <c r="G398" i="18"/>
  <c r="G402" i="18"/>
  <c r="G397" i="18"/>
  <c r="G401" i="18"/>
  <c r="G394" i="18"/>
  <c r="G389" i="18"/>
  <c r="G395" i="18"/>
  <c r="G399" i="18"/>
  <c r="H514" i="18"/>
  <c r="H545" i="18"/>
  <c r="H527" i="18"/>
  <c r="H533" i="18"/>
  <c r="H536" i="18"/>
  <c r="H525" i="18"/>
  <c r="H537" i="18"/>
  <c r="H532" i="18"/>
  <c r="H534" i="18"/>
  <c r="H526" i="18"/>
  <c r="H524" i="18"/>
  <c r="H535" i="18"/>
  <c r="H528" i="18"/>
  <c r="H531" i="18"/>
  <c r="H538" i="18"/>
  <c r="F420" i="18"/>
  <c r="F451" i="18"/>
  <c r="F437" i="18"/>
  <c r="F441" i="18"/>
  <c r="F445" i="18"/>
  <c r="F444" i="18"/>
  <c r="F446" i="18"/>
  <c r="F448" i="18"/>
  <c r="F439" i="18"/>
  <c r="F442" i="18"/>
  <c r="F438" i="18"/>
  <c r="F443" i="18"/>
  <c r="F440" i="18"/>
  <c r="F447" i="18"/>
  <c r="F434" i="18"/>
  <c r="G663" i="18"/>
  <c r="G648" i="18"/>
  <c r="G680" i="18"/>
  <c r="G684" i="18"/>
  <c r="G675" i="18"/>
  <c r="G687" i="18"/>
  <c r="G681" i="18"/>
  <c r="G686" i="18"/>
  <c r="G676" i="18"/>
  <c r="G679" i="18"/>
  <c r="G683" i="18"/>
  <c r="G685" i="18"/>
  <c r="G674" i="18"/>
  <c r="G682" i="18"/>
  <c r="G688" i="18"/>
  <c r="I787" i="18"/>
  <c r="I802" i="18"/>
  <c r="I819" i="18"/>
  <c r="I823" i="18"/>
  <c r="I813" i="18"/>
  <c r="I818" i="18"/>
  <c r="I814" i="18"/>
  <c r="I821" i="18"/>
  <c r="I810" i="18"/>
  <c r="I812" i="18"/>
  <c r="I815" i="18"/>
  <c r="I822" i="18"/>
  <c r="I811" i="18"/>
  <c r="I820" i="18"/>
  <c r="I809" i="18"/>
  <c r="K820" i="18"/>
  <c r="K790" i="18"/>
  <c r="K807" i="18"/>
  <c r="K795" i="18"/>
  <c r="K797" i="18"/>
  <c r="K801" i="18"/>
  <c r="K808" i="18"/>
  <c r="K799" i="18"/>
  <c r="K802" i="18"/>
  <c r="K803" i="18"/>
  <c r="K796" i="18"/>
  <c r="K804" i="18"/>
  <c r="K794" i="18"/>
  <c r="K798" i="18"/>
  <c r="K800" i="18"/>
  <c r="L868" i="18"/>
  <c r="L852" i="18"/>
  <c r="L828" i="18"/>
  <c r="L832" i="18"/>
  <c r="L836" i="18"/>
  <c r="L835" i="18"/>
  <c r="L829" i="18"/>
  <c r="L833" i="18"/>
  <c r="L827" i="18"/>
  <c r="L834" i="18"/>
  <c r="L830" i="18"/>
  <c r="L831" i="18"/>
  <c r="L825" i="18"/>
  <c r="L826" i="18"/>
  <c r="L824" i="18"/>
  <c r="J804" i="18"/>
  <c r="J789" i="18"/>
  <c r="J811" i="18"/>
  <c r="J815" i="18"/>
  <c r="J812" i="18"/>
  <c r="J821" i="18"/>
  <c r="J814" i="18"/>
  <c r="J816" i="18"/>
  <c r="J823" i="18"/>
  <c r="J817" i="18"/>
  <c r="J810" i="18"/>
  <c r="J820" i="18"/>
  <c r="J822" i="18"/>
  <c r="J813" i="18"/>
  <c r="J809" i="18"/>
  <c r="H89" i="18"/>
  <c r="H65" i="18"/>
  <c r="H80" i="18"/>
  <c r="H90" i="18"/>
  <c r="H103" i="18"/>
  <c r="H92" i="18"/>
  <c r="H98" i="18"/>
  <c r="H101" i="18"/>
  <c r="H91" i="18"/>
  <c r="H100" i="18"/>
  <c r="H97" i="18"/>
  <c r="H93" i="18"/>
  <c r="H102" i="18"/>
  <c r="H96" i="18"/>
  <c r="H99" i="18"/>
  <c r="L1302" i="18"/>
  <c r="L1318" i="18"/>
  <c r="L1275" i="18"/>
  <c r="L1277" i="18"/>
  <c r="L1281" i="18"/>
  <c r="L1285" i="18"/>
  <c r="L1283" i="18"/>
  <c r="L1279" i="18"/>
  <c r="L1282" i="18"/>
  <c r="L1284" i="18"/>
  <c r="L1286" i="18"/>
  <c r="L1278" i="18"/>
  <c r="L1276" i="18"/>
  <c r="L1280" i="18"/>
  <c r="L1274" i="18"/>
  <c r="L104" i="18"/>
  <c r="L148" i="18"/>
  <c r="L132" i="18"/>
  <c r="L108" i="18"/>
  <c r="L112" i="18"/>
  <c r="L116" i="18"/>
  <c r="L107" i="18"/>
  <c r="L110" i="18"/>
  <c r="L113" i="18"/>
  <c r="L106" i="18"/>
  <c r="L115" i="18"/>
  <c r="L109" i="18"/>
  <c r="L111" i="18"/>
  <c r="L114" i="18"/>
  <c r="L105" i="18"/>
  <c r="F1215" i="18"/>
  <c r="F1185" i="18"/>
  <c r="F1202" i="18"/>
  <c r="F1211" i="18"/>
  <c r="F1204" i="18"/>
  <c r="F1207" i="18"/>
  <c r="F1210" i="18"/>
  <c r="F1203" i="18"/>
  <c r="F1206" i="18"/>
  <c r="F1209" i="18"/>
  <c r="F1205" i="18"/>
  <c r="F1212" i="18"/>
  <c r="F1213" i="18"/>
  <c r="F1208" i="18"/>
  <c r="F1199" i="18"/>
  <c r="G1292" i="18"/>
  <c r="G1308" i="18"/>
  <c r="G1276" i="18"/>
  <c r="G1279" i="18"/>
  <c r="G1283" i="18"/>
  <c r="G1287" i="18"/>
  <c r="G1275" i="18"/>
  <c r="G1288" i="18"/>
  <c r="G1284" i="18"/>
  <c r="G1286" i="18"/>
  <c r="G1282" i="18"/>
  <c r="G1285" i="18"/>
  <c r="G1280" i="18"/>
  <c r="G1281" i="18"/>
  <c r="G1274" i="18"/>
  <c r="H1280" i="18"/>
  <c r="H1295" i="18"/>
  <c r="H1314" i="18"/>
  <c r="H1305" i="18"/>
  <c r="H1318" i="18"/>
  <c r="H1313" i="18"/>
  <c r="H1317" i="18"/>
  <c r="H1307" i="18"/>
  <c r="H1312" i="18"/>
  <c r="H1315" i="18"/>
  <c r="H1316" i="18"/>
  <c r="H1311" i="18"/>
  <c r="H1308" i="18"/>
  <c r="H1306" i="18"/>
  <c r="H1304" i="18"/>
  <c r="I967" i="18"/>
  <c r="I982" i="18"/>
  <c r="I992" i="18"/>
  <c r="I990" i="18"/>
  <c r="I993" i="18"/>
  <c r="I999" i="18"/>
  <c r="I1002" i="18"/>
  <c r="I991" i="18"/>
  <c r="I998" i="18"/>
  <c r="I1003" i="18"/>
  <c r="I995" i="18"/>
  <c r="I1000" i="18"/>
  <c r="I1001" i="18"/>
  <c r="I994" i="18"/>
  <c r="I989" i="18"/>
  <c r="J134" i="18"/>
  <c r="J114" i="18"/>
  <c r="J129" i="18"/>
  <c r="J137" i="18"/>
  <c r="J141" i="18"/>
  <c r="J145" i="18"/>
  <c r="J147" i="18"/>
  <c r="J139" i="18"/>
  <c r="J135" i="18"/>
  <c r="J148" i="18"/>
  <c r="J140" i="18"/>
  <c r="J142" i="18"/>
  <c r="J146" i="18"/>
  <c r="J138" i="18"/>
  <c r="J136" i="18"/>
  <c r="K1270" i="18"/>
  <c r="K1240" i="18"/>
  <c r="K1248" i="18"/>
  <c r="K1252" i="18"/>
  <c r="K1257" i="18"/>
  <c r="K1245" i="18"/>
  <c r="K1254" i="18"/>
  <c r="K1247" i="18"/>
  <c r="K1246" i="18"/>
  <c r="K1253" i="18"/>
  <c r="K1249" i="18"/>
  <c r="K1251" i="18"/>
  <c r="K1258" i="18"/>
  <c r="K1250" i="18"/>
  <c r="K1244" i="18"/>
  <c r="J534" i="18"/>
  <c r="J548" i="18"/>
  <c r="J511" i="18"/>
  <c r="J515" i="18"/>
  <c r="J510" i="18"/>
  <c r="J513" i="18"/>
  <c r="J516" i="18"/>
  <c r="J522" i="18"/>
  <c r="J520" i="18"/>
  <c r="J517" i="18"/>
  <c r="J514" i="18"/>
  <c r="J521" i="18"/>
  <c r="J512" i="18"/>
  <c r="J523" i="18"/>
  <c r="J509" i="18"/>
  <c r="L447" i="18"/>
  <c r="L463" i="18"/>
  <c r="L433" i="18"/>
  <c r="L450" i="18"/>
  <c r="L454" i="18"/>
  <c r="L458" i="18"/>
  <c r="L453" i="18"/>
  <c r="L457" i="18"/>
  <c r="L461" i="18"/>
  <c r="L456" i="18"/>
  <c r="L451" i="18"/>
  <c r="L452" i="18"/>
  <c r="L449" i="18"/>
  <c r="L459" i="18"/>
  <c r="L455" i="18"/>
  <c r="L460" i="18"/>
  <c r="L178" i="18"/>
  <c r="L163" i="18"/>
  <c r="L180" i="18"/>
  <c r="L184" i="18"/>
  <c r="L188" i="18"/>
  <c r="L182" i="18"/>
  <c r="L185" i="18"/>
  <c r="L181" i="18"/>
  <c r="L183" i="18"/>
  <c r="L191" i="18"/>
  <c r="L186" i="18"/>
  <c r="L187" i="18"/>
  <c r="L190" i="18"/>
  <c r="L189" i="18"/>
  <c r="L179" i="18"/>
  <c r="L192" i="18"/>
  <c r="L162" i="18"/>
  <c r="L167" i="18"/>
  <c r="L171" i="18"/>
  <c r="L175" i="18"/>
  <c r="L173" i="18"/>
  <c r="L169" i="18"/>
  <c r="L165" i="18"/>
  <c r="L170" i="18"/>
  <c r="L172" i="18"/>
  <c r="L174" i="18"/>
  <c r="L166" i="18"/>
  <c r="L176" i="18"/>
  <c r="L168" i="18"/>
  <c r="L164" i="18"/>
  <c r="G243" i="18"/>
  <c r="G258" i="18"/>
  <c r="G277" i="18"/>
  <c r="G281" i="18"/>
  <c r="G271" i="18"/>
  <c r="G276" i="18"/>
  <c r="G278" i="18"/>
  <c r="G280" i="18"/>
  <c r="G275" i="18"/>
  <c r="G282" i="18"/>
  <c r="G270" i="18"/>
  <c r="G274" i="18"/>
  <c r="G279" i="18"/>
  <c r="G269" i="18"/>
  <c r="G283" i="18"/>
  <c r="G333" i="18"/>
  <c r="G347" i="18"/>
  <c r="G366" i="18"/>
  <c r="G370" i="18"/>
  <c r="G360" i="18"/>
  <c r="G373" i="18"/>
  <c r="G372" i="18"/>
  <c r="G365" i="18"/>
  <c r="G367" i="18"/>
  <c r="G361" i="18"/>
  <c r="G368" i="18"/>
  <c r="G364" i="18"/>
  <c r="G371" i="18"/>
  <c r="G359" i="18"/>
  <c r="G369" i="18"/>
  <c r="G273" i="18"/>
  <c r="G257" i="18"/>
  <c r="G247" i="18"/>
  <c r="G251" i="18"/>
  <c r="G245" i="18"/>
  <c r="G248" i="18"/>
  <c r="G241" i="18"/>
  <c r="G250" i="18"/>
  <c r="G240" i="18"/>
  <c r="G252" i="18"/>
  <c r="G246" i="18"/>
  <c r="G244" i="18"/>
  <c r="G249" i="18"/>
  <c r="G253" i="18"/>
  <c r="G239" i="18"/>
  <c r="J189" i="18"/>
  <c r="J173" i="18"/>
  <c r="J162" i="18"/>
  <c r="J153" i="18"/>
  <c r="J157" i="18"/>
  <c r="J152" i="18"/>
  <c r="J156" i="18"/>
  <c r="J161" i="18"/>
  <c r="J155" i="18"/>
  <c r="J163" i="18"/>
  <c r="J151" i="18"/>
  <c r="J154" i="18"/>
  <c r="J150" i="18"/>
  <c r="J160" i="18"/>
  <c r="J149" i="18"/>
  <c r="K356" i="18"/>
  <c r="K371" i="18"/>
  <c r="K331" i="18"/>
  <c r="K335" i="18"/>
  <c r="K339" i="18"/>
  <c r="K342" i="18"/>
  <c r="K334" i="18"/>
  <c r="K336" i="18"/>
  <c r="K338" i="18"/>
  <c r="K343" i="18"/>
  <c r="K333" i="18"/>
  <c r="K337" i="18"/>
  <c r="K330" i="18"/>
  <c r="K332" i="18"/>
  <c r="K329" i="18"/>
  <c r="K491" i="18"/>
  <c r="K505" i="18"/>
  <c r="K470" i="18"/>
  <c r="K474" i="18"/>
  <c r="K466" i="18"/>
  <c r="K478" i="18"/>
  <c r="K469" i="18"/>
  <c r="K473" i="18"/>
  <c r="K477" i="18"/>
  <c r="K472" i="18"/>
  <c r="K467" i="18"/>
  <c r="K465" i="18"/>
  <c r="K471" i="18"/>
  <c r="K468" i="18"/>
  <c r="K464" i="18"/>
  <c r="K401" i="18"/>
  <c r="K415" i="18"/>
  <c r="K375" i="18"/>
  <c r="K379" i="18"/>
  <c r="K383" i="18"/>
  <c r="K377" i="18"/>
  <c r="K381" i="18"/>
  <c r="K388" i="18"/>
  <c r="K376" i="18"/>
  <c r="K378" i="18"/>
  <c r="K382" i="18"/>
  <c r="K380" i="18"/>
  <c r="K387" i="18"/>
  <c r="K384" i="18"/>
  <c r="K374" i="18"/>
  <c r="K521" i="18"/>
  <c r="K535" i="18"/>
  <c r="K545" i="18"/>
  <c r="K548" i="18"/>
  <c r="K541" i="18"/>
  <c r="K543" i="18"/>
  <c r="K547" i="18"/>
  <c r="K552" i="18"/>
  <c r="K540" i="18"/>
  <c r="K544" i="18"/>
  <c r="K549" i="18"/>
  <c r="K542" i="18"/>
  <c r="K539" i="18"/>
  <c r="K546" i="18"/>
  <c r="K553" i="18"/>
  <c r="I187" i="18"/>
  <c r="I171" i="18"/>
  <c r="I153" i="18"/>
  <c r="I161" i="18"/>
  <c r="I160" i="18"/>
  <c r="I155" i="18"/>
  <c r="I159" i="18"/>
  <c r="I163" i="18"/>
  <c r="I151" i="18"/>
  <c r="I152" i="18"/>
  <c r="I154" i="18"/>
  <c r="I158" i="18"/>
  <c r="I150" i="18"/>
  <c r="I162" i="18"/>
  <c r="I149" i="18"/>
  <c r="I486" i="18"/>
  <c r="I472" i="18"/>
  <c r="I506" i="18"/>
  <c r="I498" i="18"/>
  <c r="I503" i="18"/>
  <c r="I500" i="18"/>
  <c r="I505" i="18"/>
  <c r="I495" i="18"/>
  <c r="I507" i="18"/>
  <c r="I497" i="18"/>
  <c r="I499" i="18"/>
  <c r="I496" i="18"/>
  <c r="I504" i="18"/>
  <c r="I494" i="18"/>
  <c r="I508" i="18"/>
  <c r="I382" i="18"/>
  <c r="I396" i="18"/>
  <c r="I414" i="18"/>
  <c r="I418" i="18"/>
  <c r="I408" i="18"/>
  <c r="I407" i="18"/>
  <c r="I409" i="18"/>
  <c r="I416" i="18"/>
  <c r="I405" i="18"/>
  <c r="I415" i="18"/>
  <c r="I406" i="18"/>
  <c r="I404" i="18"/>
  <c r="I413" i="18"/>
  <c r="I410" i="18"/>
  <c r="I417" i="18"/>
  <c r="I381" i="18"/>
  <c r="I412" i="18"/>
  <c r="I401" i="18"/>
  <c r="I391" i="18"/>
  <c r="I395" i="18"/>
  <c r="I394" i="18"/>
  <c r="I403" i="18"/>
  <c r="I398" i="18"/>
  <c r="I393" i="18"/>
  <c r="I400" i="18"/>
  <c r="I389" i="18"/>
  <c r="I390" i="18"/>
  <c r="I402" i="18"/>
  <c r="I392" i="18"/>
  <c r="I399" i="18"/>
  <c r="G58" i="17"/>
  <c r="H515" i="18"/>
  <c r="H529" i="18"/>
  <c r="H540" i="18"/>
  <c r="H552" i="18"/>
  <c r="H541" i="18"/>
  <c r="H543" i="18"/>
  <c r="H547" i="18"/>
  <c r="H549" i="18"/>
  <c r="H551" i="18"/>
  <c r="H548" i="18"/>
  <c r="H550" i="18"/>
  <c r="H542" i="18"/>
  <c r="H539" i="18"/>
  <c r="H553" i="18"/>
  <c r="H546" i="18"/>
  <c r="J263" i="18"/>
  <c r="J279" i="18"/>
  <c r="J240" i="18"/>
  <c r="J244" i="18"/>
  <c r="J253" i="18"/>
  <c r="J243" i="18"/>
  <c r="J246" i="18"/>
  <c r="J252" i="18"/>
  <c r="J242" i="18"/>
  <c r="J245" i="18"/>
  <c r="J251" i="18"/>
  <c r="J247" i="18"/>
  <c r="J241" i="18"/>
  <c r="J250" i="18"/>
  <c r="J239" i="18"/>
  <c r="F495" i="18"/>
  <c r="F481" i="18"/>
  <c r="F468" i="18"/>
  <c r="F472" i="18"/>
  <c r="F476" i="18"/>
  <c r="F471" i="18"/>
  <c r="F475" i="18"/>
  <c r="F467" i="18"/>
  <c r="F470" i="18"/>
  <c r="F478" i="18"/>
  <c r="F473" i="18"/>
  <c r="F477" i="18"/>
  <c r="F474" i="18"/>
  <c r="F469" i="18"/>
  <c r="F464" i="18"/>
  <c r="F436" i="18"/>
  <c r="F450" i="18"/>
  <c r="F424" i="18"/>
  <c r="F428" i="18"/>
  <c r="F432" i="18"/>
  <c r="F422" i="18"/>
  <c r="F431" i="18"/>
  <c r="F433" i="18"/>
  <c r="F426" i="18"/>
  <c r="F423" i="18"/>
  <c r="F430" i="18"/>
  <c r="F427" i="18"/>
  <c r="F425" i="18"/>
  <c r="F429" i="18"/>
  <c r="F419" i="18"/>
  <c r="H349" i="18"/>
  <c r="H335" i="18"/>
  <c r="H362" i="18"/>
  <c r="H369" i="18"/>
  <c r="H361" i="18"/>
  <c r="H368" i="18"/>
  <c r="H363" i="18"/>
  <c r="H370" i="18"/>
  <c r="H372" i="18"/>
  <c r="H360" i="18"/>
  <c r="H367" i="18"/>
  <c r="H359" i="18"/>
  <c r="H371" i="18"/>
  <c r="H366" i="18"/>
  <c r="H373" i="18"/>
  <c r="G902" i="18"/>
  <c r="G872" i="18"/>
  <c r="G889" i="18"/>
  <c r="G893" i="18"/>
  <c r="G897" i="18"/>
  <c r="G886" i="18"/>
  <c r="G898" i="18"/>
  <c r="G895" i="18"/>
  <c r="G894" i="18"/>
  <c r="G890" i="18"/>
  <c r="G891" i="18"/>
  <c r="G885" i="18"/>
  <c r="G896" i="18"/>
  <c r="G892" i="18"/>
  <c r="G884" i="18"/>
  <c r="G797" i="18"/>
  <c r="G813" i="18"/>
  <c r="G784" i="18"/>
  <c r="G788" i="18"/>
  <c r="G792" i="18"/>
  <c r="G791" i="18"/>
  <c r="G790" i="18"/>
  <c r="G780" i="18"/>
  <c r="G793" i="18"/>
  <c r="G781" i="18"/>
  <c r="G789" i="18"/>
  <c r="G785" i="18"/>
  <c r="G786" i="18"/>
  <c r="G787" i="18"/>
  <c r="G779" i="18"/>
  <c r="G693" i="18"/>
  <c r="G708" i="18"/>
  <c r="G727" i="18"/>
  <c r="G731" i="18"/>
  <c r="G721" i="18"/>
  <c r="G729" i="18"/>
  <c r="G726" i="18"/>
  <c r="G730" i="18"/>
  <c r="G720" i="18"/>
  <c r="G732" i="18"/>
  <c r="G728" i="18"/>
  <c r="G733" i="18"/>
  <c r="G724" i="18"/>
  <c r="G725" i="18"/>
  <c r="G719" i="18"/>
  <c r="G947" i="18"/>
  <c r="G917" i="18"/>
  <c r="G930" i="18"/>
  <c r="G943" i="18"/>
  <c r="G935" i="18"/>
  <c r="G939" i="18"/>
  <c r="G931" i="18"/>
  <c r="G938" i="18"/>
  <c r="G940" i="18"/>
  <c r="G942" i="18"/>
  <c r="G941" i="18"/>
  <c r="G936" i="18"/>
  <c r="G934" i="18"/>
  <c r="G937" i="18"/>
  <c r="G929" i="18"/>
  <c r="I951" i="18"/>
  <c r="I921" i="18"/>
  <c r="I931" i="18"/>
  <c r="I935" i="18"/>
  <c r="I934" i="18"/>
  <c r="I940" i="18"/>
  <c r="I941" i="18"/>
  <c r="I943" i="18"/>
  <c r="I930" i="18"/>
  <c r="I938" i="18"/>
  <c r="I939" i="18"/>
  <c r="I932" i="18"/>
  <c r="I942" i="18"/>
  <c r="I933" i="18"/>
  <c r="I929" i="18"/>
  <c r="I831" i="18"/>
  <c r="I861" i="18"/>
  <c r="I851" i="18"/>
  <c r="I842" i="18"/>
  <c r="I845" i="18"/>
  <c r="I843" i="18"/>
  <c r="I850" i="18"/>
  <c r="I840" i="18"/>
  <c r="I852" i="18"/>
  <c r="I848" i="18"/>
  <c r="I849" i="18"/>
  <c r="I841" i="18"/>
  <c r="I853" i="18"/>
  <c r="I844" i="18"/>
  <c r="I839" i="18"/>
  <c r="I576" i="18"/>
  <c r="I592" i="18"/>
  <c r="I565" i="18"/>
  <c r="I556" i="18"/>
  <c r="I558" i="18"/>
  <c r="I560" i="18"/>
  <c r="I564" i="18"/>
  <c r="I566" i="18"/>
  <c r="I568" i="18"/>
  <c r="I557" i="18"/>
  <c r="I555" i="18"/>
  <c r="I563" i="18"/>
  <c r="I559" i="18"/>
  <c r="I567" i="18"/>
  <c r="I554" i="18"/>
  <c r="I786" i="18"/>
  <c r="I816" i="18"/>
  <c r="I806" i="18"/>
  <c r="I797" i="18"/>
  <c r="I800" i="18"/>
  <c r="I799" i="18"/>
  <c r="I804" i="18"/>
  <c r="I803" i="18"/>
  <c r="I808" i="18"/>
  <c r="I795" i="18"/>
  <c r="I807" i="18"/>
  <c r="I796" i="18"/>
  <c r="I805" i="18"/>
  <c r="I798" i="18"/>
  <c r="I794" i="18"/>
  <c r="K700" i="18"/>
  <c r="K730" i="18"/>
  <c r="K707" i="18"/>
  <c r="K710" i="18"/>
  <c r="K708" i="18"/>
  <c r="K709" i="18"/>
  <c r="K712" i="18"/>
  <c r="K706" i="18"/>
  <c r="K718" i="18"/>
  <c r="K711" i="18"/>
  <c r="K705" i="18"/>
  <c r="K713" i="18"/>
  <c r="K714" i="18"/>
  <c r="K704" i="18"/>
  <c r="K717" i="18"/>
  <c r="K955" i="18"/>
  <c r="K925" i="18"/>
  <c r="K932" i="18"/>
  <c r="K936" i="18"/>
  <c r="K938" i="18"/>
  <c r="K943" i="18"/>
  <c r="K935" i="18"/>
  <c r="K934" i="18"/>
  <c r="K937" i="18"/>
  <c r="K930" i="18"/>
  <c r="K933" i="18"/>
  <c r="K942" i="18"/>
  <c r="K939" i="18"/>
  <c r="K931" i="18"/>
  <c r="K929" i="18"/>
  <c r="K760" i="18"/>
  <c r="K776" i="18"/>
  <c r="K737" i="18"/>
  <c r="K741" i="18"/>
  <c r="K740" i="18"/>
  <c r="K748" i="18"/>
  <c r="K736" i="18"/>
  <c r="K739" i="18"/>
  <c r="K744" i="18"/>
  <c r="K735" i="18"/>
  <c r="K743" i="18"/>
  <c r="K738" i="18"/>
  <c r="K742" i="18"/>
  <c r="K747" i="18"/>
  <c r="K734" i="18"/>
  <c r="K805" i="18"/>
  <c r="K821" i="18"/>
  <c r="K789" i="18"/>
  <c r="K787" i="18"/>
  <c r="K786" i="18"/>
  <c r="K793" i="18"/>
  <c r="K780" i="18"/>
  <c r="K783" i="18"/>
  <c r="K788" i="18"/>
  <c r="K785" i="18"/>
  <c r="K781" i="18"/>
  <c r="K782" i="18"/>
  <c r="K784" i="18"/>
  <c r="K792" i="18"/>
  <c r="K779" i="18"/>
  <c r="L672" i="18"/>
  <c r="L688" i="18"/>
  <c r="L645" i="18"/>
  <c r="L649" i="18"/>
  <c r="L653" i="18"/>
  <c r="L648" i="18"/>
  <c r="L651" i="18"/>
  <c r="L654" i="18"/>
  <c r="L647" i="18"/>
  <c r="L650" i="18"/>
  <c r="L652" i="18"/>
  <c r="L646" i="18"/>
  <c r="L656" i="18"/>
  <c r="L655" i="18"/>
  <c r="L644" i="18"/>
  <c r="L702" i="18"/>
  <c r="L732" i="18"/>
  <c r="L706" i="18"/>
  <c r="L710" i="18"/>
  <c r="L714" i="18"/>
  <c r="L713" i="18"/>
  <c r="L716" i="18"/>
  <c r="L708" i="18"/>
  <c r="L707" i="18"/>
  <c r="L715" i="18"/>
  <c r="L711" i="18"/>
  <c r="L712" i="18"/>
  <c r="L705" i="18"/>
  <c r="L709" i="18"/>
  <c r="L704" i="18"/>
  <c r="L957" i="18"/>
  <c r="L927" i="18"/>
  <c r="L932" i="18"/>
  <c r="L935" i="18"/>
  <c r="L938" i="18"/>
  <c r="L941" i="18"/>
  <c r="L931" i="18"/>
  <c r="L933" i="18"/>
  <c r="L939" i="18"/>
  <c r="L934" i="18"/>
  <c r="L936" i="18"/>
  <c r="L930" i="18"/>
  <c r="L940" i="18"/>
  <c r="L937" i="18"/>
  <c r="L929" i="18"/>
  <c r="L1003" i="18"/>
  <c r="L987" i="18"/>
  <c r="L961" i="18"/>
  <c r="L965" i="18"/>
  <c r="L969" i="18"/>
  <c r="L960" i="18"/>
  <c r="L963" i="18"/>
  <c r="L966" i="18"/>
  <c r="L967" i="18"/>
  <c r="L962" i="18"/>
  <c r="L968" i="18"/>
  <c r="L964" i="18"/>
  <c r="L970" i="18"/>
  <c r="L971" i="18"/>
  <c r="L959" i="18"/>
  <c r="J833" i="18"/>
  <c r="J863" i="18"/>
  <c r="J843" i="18"/>
  <c r="J847" i="18"/>
  <c r="J853" i="18"/>
  <c r="J840" i="18"/>
  <c r="J842" i="18"/>
  <c r="J852" i="18"/>
  <c r="J845" i="18"/>
  <c r="J841" i="18"/>
  <c r="J851" i="18"/>
  <c r="J846" i="18"/>
  <c r="J850" i="18"/>
  <c r="J844" i="18"/>
  <c r="J839" i="18"/>
  <c r="J564" i="18"/>
  <c r="J579" i="18"/>
  <c r="J586" i="18"/>
  <c r="J590" i="18"/>
  <c r="J585" i="18"/>
  <c r="J588" i="18"/>
  <c r="J591" i="18"/>
  <c r="J597" i="18"/>
  <c r="J587" i="18"/>
  <c r="J596" i="18"/>
  <c r="J592" i="18"/>
  <c r="J598" i="18"/>
  <c r="J595" i="18"/>
  <c r="J584" i="18"/>
  <c r="J589" i="18"/>
  <c r="J89" i="18"/>
  <c r="J69" i="18"/>
  <c r="J84" i="18"/>
  <c r="J91" i="18"/>
  <c r="J95" i="18"/>
  <c r="J92" i="18"/>
  <c r="J101" i="18"/>
  <c r="J100" i="18"/>
  <c r="J103" i="18"/>
  <c r="J93" i="18"/>
  <c r="J94" i="18"/>
  <c r="J90" i="18"/>
  <c r="J96" i="18"/>
  <c r="J102" i="18"/>
  <c r="J97" i="18"/>
  <c r="H664" i="18"/>
  <c r="H680" i="18"/>
  <c r="H647" i="18"/>
  <c r="H653" i="18"/>
  <c r="H656" i="18"/>
  <c r="H652" i="18"/>
  <c r="H648" i="18"/>
  <c r="H657" i="18"/>
  <c r="H654" i="18"/>
  <c r="H655" i="18"/>
  <c r="H651" i="18"/>
  <c r="H645" i="18"/>
  <c r="H658" i="18"/>
  <c r="H646" i="18"/>
  <c r="H644" i="18"/>
  <c r="H694" i="18"/>
  <c r="H724" i="18"/>
  <c r="H708" i="18"/>
  <c r="H706" i="18"/>
  <c r="H712" i="18"/>
  <c r="H705" i="18"/>
  <c r="H715" i="18"/>
  <c r="H707" i="18"/>
  <c r="H718" i="18"/>
  <c r="H711" i="18"/>
  <c r="H714" i="18"/>
  <c r="H716" i="18"/>
  <c r="H713" i="18"/>
  <c r="H704" i="18"/>
  <c r="H717" i="18"/>
  <c r="H844" i="18"/>
  <c r="H860" i="18"/>
  <c r="H826" i="18"/>
  <c r="H825" i="18"/>
  <c r="H828" i="18"/>
  <c r="H834" i="18"/>
  <c r="H837" i="18"/>
  <c r="H833" i="18"/>
  <c r="H838" i="18"/>
  <c r="H832" i="18"/>
  <c r="H835" i="18"/>
  <c r="H836" i="18"/>
  <c r="H827" i="18"/>
  <c r="H831" i="18"/>
  <c r="H824" i="18"/>
  <c r="H590" i="18"/>
  <c r="H574" i="18"/>
  <c r="H556" i="18"/>
  <c r="H555" i="18"/>
  <c r="H558" i="18"/>
  <c r="H564" i="18"/>
  <c r="H567" i="18"/>
  <c r="H562" i="18"/>
  <c r="H566" i="18"/>
  <c r="H568" i="18"/>
  <c r="H557" i="18"/>
  <c r="H561" i="18"/>
  <c r="H565" i="18"/>
  <c r="H563" i="18"/>
  <c r="H554" i="18"/>
  <c r="F706" i="18"/>
  <c r="F691" i="18"/>
  <c r="F726" i="18"/>
  <c r="F729" i="18"/>
  <c r="F732" i="18"/>
  <c r="F722" i="18"/>
  <c r="F727" i="18"/>
  <c r="F723" i="18"/>
  <c r="F725" i="18"/>
  <c r="F731" i="18"/>
  <c r="F730" i="18"/>
  <c r="F733" i="18"/>
  <c r="F728" i="18"/>
  <c r="F724" i="18"/>
  <c r="F719" i="18"/>
  <c r="F780" i="18"/>
  <c r="F810" i="18"/>
  <c r="F808" i="18"/>
  <c r="F801" i="18"/>
  <c r="F800" i="18"/>
  <c r="F807" i="18"/>
  <c r="F804" i="18"/>
  <c r="F806" i="18"/>
  <c r="F797" i="18"/>
  <c r="F802" i="18"/>
  <c r="F798" i="18"/>
  <c r="F805" i="18"/>
  <c r="F799" i="18"/>
  <c r="F803" i="18"/>
  <c r="F794" i="18"/>
  <c r="F826" i="18"/>
  <c r="F841" i="18"/>
  <c r="F857" i="18"/>
  <c r="F860" i="18"/>
  <c r="F866" i="18"/>
  <c r="F862" i="18"/>
  <c r="F865" i="18"/>
  <c r="F863" i="18"/>
  <c r="F861" i="18"/>
  <c r="F858" i="18"/>
  <c r="F868" i="18"/>
  <c r="F864" i="18"/>
  <c r="F867" i="18"/>
  <c r="F859" i="18"/>
  <c r="F854" i="18"/>
  <c r="F900" i="18"/>
  <c r="F870" i="18"/>
  <c r="F888" i="18"/>
  <c r="F891" i="18"/>
  <c r="F894" i="18"/>
  <c r="F897" i="18"/>
  <c r="F893" i="18"/>
  <c r="F890" i="18"/>
  <c r="F896" i="18"/>
  <c r="F889" i="18"/>
  <c r="F898" i="18"/>
  <c r="F895" i="18"/>
  <c r="F887" i="18"/>
  <c r="F892" i="18"/>
  <c r="F884" i="18"/>
  <c r="L1332" i="18"/>
  <c r="L1362" i="18"/>
  <c r="L1336" i="18"/>
  <c r="L1340" i="18"/>
  <c r="L1344" i="18"/>
  <c r="L1335" i="18"/>
  <c r="L1339" i="18"/>
  <c r="L1343" i="18"/>
  <c r="L1338" i="18"/>
  <c r="L1346" i="18"/>
  <c r="L1341" i="18"/>
  <c r="L1342" i="18"/>
  <c r="L1337" i="18"/>
  <c r="L1345" i="18"/>
  <c r="L1334" i="18"/>
  <c r="L1033" i="18"/>
  <c r="L1018" i="18"/>
  <c r="L1035" i="18"/>
  <c r="L1039" i="18"/>
  <c r="L1043" i="18"/>
  <c r="L1042" i="18"/>
  <c r="L1045" i="18"/>
  <c r="L1038" i="18"/>
  <c r="L1040" i="18"/>
  <c r="L1046" i="18"/>
  <c r="L1044" i="18"/>
  <c r="L1041" i="18"/>
  <c r="L1036" i="18"/>
  <c r="L1037" i="18"/>
  <c r="L1034" i="18"/>
  <c r="L1212" i="18"/>
  <c r="L1228" i="18"/>
  <c r="L1185" i="18"/>
  <c r="L1189" i="18"/>
  <c r="L1193" i="18"/>
  <c r="L1188" i="18"/>
  <c r="L1192" i="18"/>
  <c r="L1196" i="18"/>
  <c r="L1195" i="18"/>
  <c r="L1191" i="18"/>
  <c r="L1187" i="18"/>
  <c r="L1190" i="18"/>
  <c r="L1194" i="18"/>
  <c r="L1186" i="18"/>
  <c r="L1184" i="18"/>
  <c r="F1230" i="18"/>
  <c r="F1260" i="18"/>
  <c r="F1250" i="18"/>
  <c r="F1254" i="18"/>
  <c r="F1258" i="18"/>
  <c r="F1249" i="18"/>
  <c r="F1251" i="18"/>
  <c r="F1253" i="18"/>
  <c r="F1252" i="18"/>
  <c r="F1257" i="18"/>
  <c r="F1247" i="18"/>
  <c r="F1248" i="18"/>
  <c r="F1255" i="18"/>
  <c r="F1256" i="18"/>
  <c r="F1244" i="18"/>
  <c r="F134" i="18"/>
  <c r="F106" i="18"/>
  <c r="F121" i="18"/>
  <c r="F148" i="18"/>
  <c r="F139" i="18"/>
  <c r="F143" i="18"/>
  <c r="F147" i="18"/>
  <c r="F138" i="18"/>
  <c r="F142" i="18"/>
  <c r="F146" i="18"/>
  <c r="F141" i="18"/>
  <c r="F137" i="18"/>
  <c r="F140" i="18"/>
  <c r="F144" i="18"/>
  <c r="F145" i="18"/>
  <c r="F1276" i="18"/>
  <c r="F1291" i="18"/>
  <c r="F1309" i="18"/>
  <c r="F1313" i="18"/>
  <c r="F1317" i="18"/>
  <c r="F1308" i="18"/>
  <c r="F1312" i="18"/>
  <c r="F1316" i="18"/>
  <c r="F1307" i="18"/>
  <c r="F1315" i="18"/>
  <c r="F1310" i="18"/>
  <c r="F1311" i="18"/>
  <c r="F1314" i="18"/>
  <c r="F1318" i="18"/>
  <c r="F1304" i="18"/>
  <c r="F1306" i="18"/>
  <c r="F1290" i="18"/>
  <c r="F1277" i="18"/>
  <c r="F1281" i="18"/>
  <c r="F1285" i="18"/>
  <c r="F1280" i="18"/>
  <c r="F1284" i="18"/>
  <c r="F1288" i="18"/>
  <c r="F1286" i="18"/>
  <c r="F1282" i="18"/>
  <c r="F1287" i="18"/>
  <c r="F1278" i="18"/>
  <c r="F1283" i="18"/>
  <c r="F1279" i="18"/>
  <c r="F1274" i="18"/>
  <c r="G1157" i="18"/>
  <c r="G1173" i="18"/>
  <c r="G1147" i="18"/>
  <c r="G1151" i="18"/>
  <c r="G1146" i="18"/>
  <c r="G1150" i="18"/>
  <c r="G1140" i="18"/>
  <c r="G1153" i="18"/>
  <c r="G1144" i="18"/>
  <c r="G1149" i="18"/>
  <c r="G1141" i="18"/>
  <c r="G1145" i="18"/>
  <c r="G1152" i="18"/>
  <c r="G1148" i="18"/>
  <c r="G1139" i="18"/>
  <c r="G1112" i="18"/>
  <c r="G1128" i="18"/>
  <c r="G1102" i="18"/>
  <c r="G1106" i="18"/>
  <c r="G1099" i="18"/>
  <c r="G1107" i="18"/>
  <c r="G1095" i="18"/>
  <c r="G1096" i="18"/>
  <c r="G1104" i="18"/>
  <c r="G1100" i="18"/>
  <c r="G1108" i="18"/>
  <c r="G1101" i="18"/>
  <c r="G1105" i="18"/>
  <c r="G1103" i="18"/>
  <c r="G1094" i="18"/>
  <c r="G1188" i="18"/>
  <c r="G1203" i="18"/>
  <c r="G1222" i="18"/>
  <c r="G1226" i="18"/>
  <c r="G1219" i="18"/>
  <c r="G1228" i="18"/>
  <c r="G1215" i="18"/>
  <c r="G1221" i="18"/>
  <c r="G1224" i="18"/>
  <c r="G1227" i="18"/>
  <c r="G1220" i="18"/>
  <c r="G1223" i="18"/>
  <c r="G1216" i="18"/>
  <c r="G1225" i="18"/>
  <c r="G1214" i="18"/>
  <c r="G1247" i="18"/>
  <c r="G1263" i="18"/>
  <c r="G1234" i="18"/>
  <c r="G1238" i="18"/>
  <c r="G1242" i="18"/>
  <c r="G1236" i="18"/>
  <c r="G1241" i="18"/>
  <c r="G1231" i="18"/>
  <c r="G1235" i="18"/>
  <c r="G1243" i="18"/>
  <c r="G1240" i="18"/>
  <c r="G1239" i="18"/>
  <c r="G1230" i="18"/>
  <c r="G1237" i="18"/>
  <c r="G1229" i="18"/>
  <c r="H1085" i="18"/>
  <c r="H1069" i="18"/>
  <c r="H1053" i="18"/>
  <c r="H1058" i="18"/>
  <c r="H1059" i="18"/>
  <c r="H1061" i="18"/>
  <c r="H1051" i="18"/>
  <c r="H1056" i="18"/>
  <c r="H1063" i="18"/>
  <c r="H1060" i="18"/>
  <c r="H1052" i="18"/>
  <c r="H1057" i="18"/>
  <c r="H1050" i="18"/>
  <c r="H1062" i="18"/>
  <c r="H1049" i="18"/>
  <c r="H1264" i="18"/>
  <c r="H1234" i="18"/>
  <c r="H1245" i="18"/>
  <c r="H1251" i="18"/>
  <c r="H1255" i="18"/>
  <c r="H1247" i="18"/>
  <c r="H1254" i="18"/>
  <c r="H1256" i="18"/>
  <c r="H1258" i="18"/>
  <c r="H1257" i="18"/>
  <c r="H1246" i="18"/>
  <c r="H1253" i="18"/>
  <c r="H1248" i="18"/>
  <c r="H1252" i="18"/>
  <c r="H1244" i="18"/>
  <c r="H965" i="18"/>
  <c r="H980" i="18"/>
  <c r="H996" i="18"/>
  <c r="H1000" i="18"/>
  <c r="H998" i="18"/>
  <c r="H1003" i="18"/>
  <c r="H993" i="18"/>
  <c r="H999" i="18"/>
  <c r="H1002" i="18"/>
  <c r="H991" i="18"/>
  <c r="H992" i="18"/>
  <c r="H990" i="18"/>
  <c r="H997" i="18"/>
  <c r="H1001" i="18"/>
  <c r="H989" i="18"/>
  <c r="H1114" i="18"/>
  <c r="H1130" i="18"/>
  <c r="H1098" i="18"/>
  <c r="H1095" i="18"/>
  <c r="H1101" i="18"/>
  <c r="H1103" i="18"/>
  <c r="H1105" i="18"/>
  <c r="H1097" i="18"/>
  <c r="H1102" i="18"/>
  <c r="H1107" i="18"/>
  <c r="H1106" i="18"/>
  <c r="H1104" i="18"/>
  <c r="H1108" i="18"/>
  <c r="H1096" i="18"/>
  <c r="H1094" i="18"/>
  <c r="I1176" i="18"/>
  <c r="I1146" i="18"/>
  <c r="I1164" i="18"/>
  <c r="I1163" i="18"/>
  <c r="I1167" i="18"/>
  <c r="I1157" i="18"/>
  <c r="I1156" i="18"/>
  <c r="I1165" i="18"/>
  <c r="I1166" i="18"/>
  <c r="I1155" i="18"/>
  <c r="I1158" i="18"/>
  <c r="I1160" i="18"/>
  <c r="I1159" i="18"/>
  <c r="I1168" i="18"/>
  <c r="I1154" i="18"/>
  <c r="I1102" i="18"/>
  <c r="I1117" i="18"/>
  <c r="I1127" i="18"/>
  <c r="I1126" i="18"/>
  <c r="I1133" i="18"/>
  <c r="I1137" i="18"/>
  <c r="I1134" i="18"/>
  <c r="I1128" i="18"/>
  <c r="I1130" i="18"/>
  <c r="I1136" i="18"/>
  <c r="I1135" i="18"/>
  <c r="I1138" i="18"/>
  <c r="I1129" i="18"/>
  <c r="I1125" i="18"/>
  <c r="I1124" i="18"/>
  <c r="I1132" i="18"/>
  <c r="I1116" i="18"/>
  <c r="I1103" i="18"/>
  <c r="I1107" i="18"/>
  <c r="I1096" i="18"/>
  <c r="I1099" i="18"/>
  <c r="I1098" i="18"/>
  <c r="I1097" i="18"/>
  <c r="I1100" i="18"/>
  <c r="I1106" i="18"/>
  <c r="I1108" i="18"/>
  <c r="I1105" i="18"/>
  <c r="I1104" i="18"/>
  <c r="I1095" i="18"/>
  <c r="I1094" i="18"/>
  <c r="J1284" i="18"/>
  <c r="J1299" i="18"/>
  <c r="J1315" i="18"/>
  <c r="J1306" i="18"/>
  <c r="J1310" i="18"/>
  <c r="J1308" i="18"/>
  <c r="J1312" i="18"/>
  <c r="J1309" i="18"/>
  <c r="J1317" i="18"/>
  <c r="J1305" i="18"/>
  <c r="J1316" i="18"/>
  <c r="J1318" i="18"/>
  <c r="J1311" i="18"/>
  <c r="J1307" i="18"/>
  <c r="J1304" i="18"/>
  <c r="J1223" i="18"/>
  <c r="J1193" i="18"/>
  <c r="J1203" i="18"/>
  <c r="J1207" i="18"/>
  <c r="J1200" i="18"/>
  <c r="J1213" i="18"/>
  <c r="J1202" i="18"/>
  <c r="J1205" i="18"/>
  <c r="J1212" i="18"/>
  <c r="J1201" i="18"/>
  <c r="J1204" i="18"/>
  <c r="J1210" i="18"/>
  <c r="J1211" i="18"/>
  <c r="J1206" i="18"/>
  <c r="J1199" i="18"/>
  <c r="J1344" i="18"/>
  <c r="J1329" i="18"/>
  <c r="J1360" i="18"/>
  <c r="J1351" i="18"/>
  <c r="J1355" i="18"/>
  <c r="J1353" i="18"/>
  <c r="J1357" i="18"/>
  <c r="J1354" i="18"/>
  <c r="J1362" i="18"/>
  <c r="J1350" i="18"/>
  <c r="J1361" i="18"/>
  <c r="J1363" i="18"/>
  <c r="J1356" i="18"/>
  <c r="J1352" i="18"/>
  <c r="J1349" i="18"/>
  <c r="J1343" i="18"/>
  <c r="J1359" i="18"/>
  <c r="J1331" i="18"/>
  <c r="J1322" i="18"/>
  <c r="J1326" i="18"/>
  <c r="J1330" i="18"/>
  <c r="J1320" i="18"/>
  <c r="J1324" i="18"/>
  <c r="J1333" i="18"/>
  <c r="J1325" i="18"/>
  <c r="J1323" i="18"/>
  <c r="J1321" i="18"/>
  <c r="J1332" i="18"/>
  <c r="J1327" i="18"/>
  <c r="J1319" i="18"/>
  <c r="K1331" i="18"/>
  <c r="K1346" i="18"/>
  <c r="K1352" i="18"/>
  <c r="K1356" i="18"/>
  <c r="K1351" i="18"/>
  <c r="K1355" i="18"/>
  <c r="K1359" i="18"/>
  <c r="K1362" i="18"/>
  <c r="K1354" i="18"/>
  <c r="K1357" i="18"/>
  <c r="K1350" i="18"/>
  <c r="K1358" i="18"/>
  <c r="K1363" i="18"/>
  <c r="K1353" i="18"/>
  <c r="K1349" i="18"/>
  <c r="K1000" i="18"/>
  <c r="K970" i="18"/>
  <c r="K977" i="18"/>
  <c r="K981" i="18"/>
  <c r="K984" i="18"/>
  <c r="K979" i="18"/>
  <c r="K978" i="18"/>
  <c r="K976" i="18"/>
  <c r="K983" i="18"/>
  <c r="K980" i="18"/>
  <c r="K975" i="18"/>
  <c r="K982" i="18"/>
  <c r="K987" i="18"/>
  <c r="K988" i="18"/>
  <c r="K974" i="18"/>
  <c r="K986" i="18"/>
  <c r="K971" i="18"/>
  <c r="K993" i="18"/>
  <c r="K997" i="18"/>
  <c r="K1003" i="18"/>
  <c r="K994" i="18"/>
  <c r="K996" i="18"/>
  <c r="K991" i="18"/>
  <c r="K998" i="18"/>
  <c r="K990" i="18"/>
  <c r="K1002" i="18"/>
  <c r="K995" i="18"/>
  <c r="K999" i="18"/>
  <c r="K992" i="18"/>
  <c r="K989" i="18"/>
  <c r="K1226" i="18"/>
  <c r="K1210" i="18"/>
  <c r="K1197" i="18"/>
  <c r="K1186" i="18"/>
  <c r="K1190" i="18"/>
  <c r="K1194" i="18"/>
  <c r="K1191" i="18"/>
  <c r="K1193" i="18"/>
  <c r="K1187" i="18"/>
  <c r="K1189" i="18"/>
  <c r="K1185" i="18"/>
  <c r="K1188" i="18"/>
  <c r="K1198" i="18"/>
  <c r="K1192" i="18"/>
  <c r="K1184" i="18"/>
  <c r="L222" i="18"/>
  <c r="L238" i="18"/>
  <c r="L196" i="18"/>
  <c r="L200" i="18"/>
  <c r="L204" i="18"/>
  <c r="L198" i="18"/>
  <c r="L203" i="18"/>
  <c r="L205" i="18"/>
  <c r="L206" i="18"/>
  <c r="L201" i="18"/>
  <c r="L199" i="18"/>
  <c r="L197" i="18"/>
  <c r="L195" i="18"/>
  <c r="L202" i="18"/>
  <c r="L194" i="18"/>
  <c r="G438" i="18"/>
  <c r="G452" i="18"/>
  <c r="G426" i="18"/>
  <c r="G430" i="18"/>
  <c r="G420" i="18"/>
  <c r="G429" i="18"/>
  <c r="G424" i="18"/>
  <c r="G431" i="18"/>
  <c r="G433" i="18"/>
  <c r="G421" i="18"/>
  <c r="G428" i="18"/>
  <c r="G427" i="18"/>
  <c r="G432" i="18"/>
  <c r="G425" i="18"/>
  <c r="G419" i="18"/>
  <c r="I351" i="18"/>
  <c r="I337" i="18"/>
  <c r="I371" i="18"/>
  <c r="I361" i="18"/>
  <c r="I365" i="18"/>
  <c r="I373" i="18"/>
  <c r="I368" i="18"/>
  <c r="I363" i="18"/>
  <c r="I370" i="18"/>
  <c r="I372" i="18"/>
  <c r="I360" i="18"/>
  <c r="I359" i="18"/>
  <c r="I364" i="18"/>
  <c r="I362" i="18"/>
  <c r="I369" i="18"/>
  <c r="H170" i="18"/>
  <c r="H155" i="18"/>
  <c r="H182" i="18"/>
  <c r="H187" i="18"/>
  <c r="H181" i="18"/>
  <c r="H186" i="18"/>
  <c r="H193" i="18"/>
  <c r="H191" i="18"/>
  <c r="H189" i="18"/>
  <c r="H183" i="18"/>
  <c r="H190" i="18"/>
  <c r="H192" i="18"/>
  <c r="H188" i="18"/>
  <c r="H180" i="18"/>
  <c r="H179" i="18"/>
  <c r="F211" i="18"/>
  <c r="F196" i="18"/>
  <c r="F238" i="18"/>
  <c r="F233" i="18"/>
  <c r="F236" i="18"/>
  <c r="F231" i="18"/>
  <c r="F228" i="18"/>
  <c r="F229" i="18"/>
  <c r="F227" i="18"/>
  <c r="F232" i="18"/>
  <c r="F234" i="18"/>
  <c r="F237" i="18"/>
  <c r="F230" i="18"/>
  <c r="F235" i="18"/>
  <c r="F224" i="18"/>
  <c r="G587" i="18"/>
  <c r="G557" i="18"/>
  <c r="G576" i="18"/>
  <c r="G580" i="18"/>
  <c r="G575" i="18"/>
  <c r="G577" i="18"/>
  <c r="G579" i="18"/>
  <c r="G581" i="18"/>
  <c r="G583" i="18"/>
  <c r="G570" i="18"/>
  <c r="G574" i="18"/>
  <c r="G578" i="18"/>
  <c r="G582" i="18"/>
  <c r="G571" i="18"/>
  <c r="G569" i="18"/>
  <c r="I59" i="18"/>
  <c r="I97" i="18"/>
  <c r="I81" i="18"/>
  <c r="I62" i="18"/>
  <c r="I61" i="18"/>
  <c r="I64" i="18"/>
  <c r="I70" i="18"/>
  <c r="I73" i="18"/>
  <c r="I65" i="18"/>
  <c r="I60" i="18"/>
  <c r="I71" i="18"/>
  <c r="I72" i="18"/>
  <c r="I68" i="18"/>
  <c r="I63" i="18"/>
  <c r="I69" i="18"/>
  <c r="K791" i="18"/>
  <c r="K806" i="18"/>
  <c r="K815" i="18"/>
  <c r="K818" i="18"/>
  <c r="K812" i="18"/>
  <c r="K819" i="18"/>
  <c r="K811" i="18"/>
  <c r="K816" i="18"/>
  <c r="K823" i="18"/>
  <c r="K814" i="18"/>
  <c r="K810" i="18"/>
  <c r="K817" i="18"/>
  <c r="K813" i="18"/>
  <c r="K822" i="18"/>
  <c r="K809" i="18"/>
  <c r="L853" i="18"/>
  <c r="L838" i="18"/>
  <c r="L858" i="18"/>
  <c r="L862" i="18"/>
  <c r="L866" i="18"/>
  <c r="L855" i="18"/>
  <c r="L857" i="18"/>
  <c r="L861" i="18"/>
  <c r="L863" i="18"/>
  <c r="L859" i="18"/>
  <c r="L864" i="18"/>
  <c r="L856" i="18"/>
  <c r="L865" i="18"/>
  <c r="L854" i="18"/>
  <c r="L860" i="18"/>
  <c r="J803" i="18"/>
  <c r="J819" i="18"/>
  <c r="J781" i="18"/>
  <c r="J785" i="18"/>
  <c r="J780" i="18"/>
  <c r="J783" i="18"/>
  <c r="J786" i="18"/>
  <c r="J792" i="18"/>
  <c r="J782" i="18"/>
  <c r="J793" i="18"/>
  <c r="J784" i="18"/>
  <c r="J787" i="18"/>
  <c r="J790" i="18"/>
  <c r="J791" i="18"/>
  <c r="J779" i="18"/>
  <c r="H74" i="18"/>
  <c r="H94" i="18"/>
  <c r="H64" i="18"/>
  <c r="H78" i="18"/>
  <c r="H75" i="18"/>
  <c r="H81" i="18"/>
  <c r="H84" i="18"/>
  <c r="H87" i="18"/>
  <c r="H77" i="18"/>
  <c r="H86" i="18"/>
  <c r="H76" i="18"/>
  <c r="H82" i="18"/>
  <c r="H85" i="18"/>
  <c r="H88" i="18"/>
  <c r="H83" i="18"/>
  <c r="F721" i="18"/>
  <c r="F705" i="18"/>
  <c r="F692" i="18"/>
  <c r="F699" i="18"/>
  <c r="F702" i="18"/>
  <c r="F696" i="18"/>
  <c r="F700" i="18"/>
  <c r="F693" i="18"/>
  <c r="F697" i="18"/>
  <c r="F694" i="18"/>
  <c r="F701" i="18"/>
  <c r="F698" i="18"/>
  <c r="F695" i="18"/>
  <c r="F703" i="18"/>
  <c r="F689" i="18"/>
  <c r="F1336" i="18"/>
  <c r="F1321" i="18"/>
  <c r="F1354" i="18"/>
  <c r="F1358" i="18"/>
  <c r="F1362" i="18"/>
  <c r="F1353" i="18"/>
  <c r="F1357" i="18"/>
  <c r="F1361" i="18"/>
  <c r="F1352" i="18"/>
  <c r="F1360" i="18"/>
  <c r="F1355" i="18"/>
  <c r="F1356" i="18"/>
  <c r="F1359" i="18"/>
  <c r="F1363" i="18"/>
  <c r="F1349" i="18"/>
  <c r="G1353" i="18"/>
  <c r="G1337" i="18"/>
  <c r="G1321" i="18"/>
  <c r="G1325" i="18"/>
  <c r="G1329" i="18"/>
  <c r="G1320" i="18"/>
  <c r="G1333" i="18"/>
  <c r="G1327" i="18"/>
  <c r="G1331" i="18"/>
  <c r="G1328" i="18"/>
  <c r="G1324" i="18"/>
  <c r="G1332" i="18"/>
  <c r="G1330" i="18"/>
  <c r="G1326" i="18"/>
  <c r="G1319" i="18"/>
  <c r="G1008" i="18"/>
  <c r="G1023" i="18"/>
  <c r="G1041" i="18"/>
  <c r="G1045" i="18"/>
  <c r="G1042" i="18"/>
  <c r="G1044" i="18"/>
  <c r="G1039" i="18"/>
  <c r="G1046" i="18"/>
  <c r="G1035" i="18"/>
  <c r="G1043" i="18"/>
  <c r="G1036" i="18"/>
  <c r="G1047" i="18"/>
  <c r="G1040" i="18"/>
  <c r="G1048" i="18"/>
  <c r="G1034" i="18"/>
  <c r="I1236" i="18"/>
  <c r="I1266" i="18"/>
  <c r="I1254" i="18"/>
  <c r="I1258" i="18"/>
  <c r="I1247" i="18"/>
  <c r="I1249" i="18"/>
  <c r="I1256" i="18"/>
  <c r="I1248" i="18"/>
  <c r="I1255" i="18"/>
  <c r="I1246" i="18"/>
  <c r="I1253" i="18"/>
  <c r="I1250" i="18"/>
  <c r="I1257" i="18"/>
  <c r="I1245" i="18"/>
  <c r="I1244" i="18"/>
  <c r="J1254" i="18"/>
  <c r="J1239" i="18"/>
  <c r="J1262" i="18"/>
  <c r="J1266" i="18"/>
  <c r="J1272" i="18"/>
  <c r="J1260" i="18"/>
  <c r="J1264" i="18"/>
  <c r="J1271" i="18"/>
  <c r="J1263" i="18"/>
  <c r="J1270" i="18"/>
  <c r="J1261" i="18"/>
  <c r="J1265" i="18"/>
  <c r="J1273" i="18"/>
  <c r="J1267" i="18"/>
  <c r="J1259" i="18"/>
  <c r="K119" i="18"/>
  <c r="K145" i="18"/>
  <c r="K115" i="18"/>
  <c r="K121" i="18"/>
  <c r="K120" i="18"/>
  <c r="K124" i="18"/>
  <c r="K128" i="18"/>
  <c r="K133" i="18"/>
  <c r="K127" i="18"/>
  <c r="K122" i="18"/>
  <c r="K129" i="18"/>
  <c r="K132" i="18"/>
  <c r="K123" i="18"/>
  <c r="K125" i="18"/>
  <c r="K126" i="18"/>
  <c r="L448" i="18"/>
  <c r="L420" i="18"/>
  <c r="L424" i="18"/>
  <c r="L428" i="18"/>
  <c r="L423" i="18"/>
  <c r="L425" i="18"/>
  <c r="L427" i="18"/>
  <c r="L422" i="18"/>
  <c r="L429" i="18"/>
  <c r="L426" i="18"/>
  <c r="L430" i="18"/>
  <c r="L431" i="18"/>
  <c r="L421" i="18"/>
  <c r="L419" i="18"/>
  <c r="G332" i="18"/>
  <c r="G362" i="18"/>
  <c r="G350" i="18"/>
  <c r="G354" i="18"/>
  <c r="G346" i="18"/>
  <c r="G353" i="18"/>
  <c r="G355" i="18"/>
  <c r="G357" i="18"/>
  <c r="G345" i="18"/>
  <c r="G352" i="18"/>
  <c r="G356" i="18"/>
  <c r="G344" i="18"/>
  <c r="G349" i="18"/>
  <c r="G351" i="18"/>
  <c r="G358" i="18"/>
  <c r="K550" i="18"/>
  <c r="K536" i="18"/>
  <c r="K519" i="18"/>
  <c r="K511" i="18"/>
  <c r="K518" i="18"/>
  <c r="K523" i="18"/>
  <c r="K513" i="18"/>
  <c r="K515" i="18"/>
  <c r="K510" i="18"/>
  <c r="K522" i="18"/>
  <c r="K517" i="18"/>
  <c r="K514" i="18"/>
  <c r="K512" i="18"/>
  <c r="K516" i="18"/>
  <c r="K509" i="18"/>
  <c r="I157" i="18"/>
  <c r="I172" i="18"/>
  <c r="I191" i="18"/>
  <c r="I181" i="18"/>
  <c r="I184" i="18"/>
  <c r="I190" i="18"/>
  <c r="I193" i="18"/>
  <c r="I180" i="18"/>
  <c r="I183" i="18"/>
  <c r="I189" i="18"/>
  <c r="I192" i="18"/>
  <c r="I188" i="18"/>
  <c r="I182" i="18"/>
  <c r="I185" i="18"/>
  <c r="I179" i="18"/>
  <c r="H304" i="18"/>
  <c r="H290" i="18"/>
  <c r="H322" i="18"/>
  <c r="H326" i="18"/>
  <c r="H316" i="18"/>
  <c r="H321" i="18"/>
  <c r="H328" i="18"/>
  <c r="H323" i="18"/>
  <c r="H318" i="18"/>
  <c r="H325" i="18"/>
  <c r="H327" i="18"/>
  <c r="H315" i="18"/>
  <c r="H317" i="18"/>
  <c r="H324" i="18"/>
  <c r="H314" i="18"/>
  <c r="H200" i="18"/>
  <c r="H215" i="18"/>
  <c r="H226" i="18"/>
  <c r="H228" i="18"/>
  <c r="H234" i="18"/>
  <c r="H237" i="18"/>
  <c r="H225" i="18"/>
  <c r="H231" i="18"/>
  <c r="H227" i="18"/>
  <c r="H233" i="18"/>
  <c r="H236" i="18"/>
  <c r="H238" i="18"/>
  <c r="H235" i="18"/>
  <c r="H232" i="18"/>
  <c r="H224" i="18"/>
  <c r="G857" i="18"/>
  <c r="G827" i="18"/>
  <c r="G846" i="18"/>
  <c r="G850" i="18"/>
  <c r="G840" i="18"/>
  <c r="G845" i="18"/>
  <c r="G852" i="18"/>
  <c r="G844" i="18"/>
  <c r="G841" i="18"/>
  <c r="G853" i="18"/>
  <c r="G848" i="18"/>
  <c r="G847" i="18"/>
  <c r="G849" i="18"/>
  <c r="G851" i="18"/>
  <c r="G839" i="18"/>
  <c r="I606" i="18"/>
  <c r="I636" i="18"/>
  <c r="I618" i="18"/>
  <c r="I616" i="18"/>
  <c r="I619" i="18"/>
  <c r="I625" i="18"/>
  <c r="I628" i="18"/>
  <c r="I624" i="18"/>
  <c r="I627" i="18"/>
  <c r="I617" i="18"/>
  <c r="I620" i="18"/>
  <c r="I615" i="18"/>
  <c r="I626" i="18"/>
  <c r="I623" i="18"/>
  <c r="I614" i="18"/>
  <c r="L658" i="18"/>
  <c r="L673" i="18"/>
  <c r="L678" i="18"/>
  <c r="L682" i="18"/>
  <c r="L686" i="18"/>
  <c r="L685" i="18"/>
  <c r="L681" i="18"/>
  <c r="L684" i="18"/>
  <c r="L677" i="18"/>
  <c r="L675" i="18"/>
  <c r="L679" i="18"/>
  <c r="L676" i="18"/>
  <c r="L683" i="18"/>
  <c r="L680" i="18"/>
  <c r="L674" i="18"/>
  <c r="J744" i="18"/>
  <c r="J759" i="18"/>
  <c r="J777" i="18"/>
  <c r="J766" i="18"/>
  <c r="J769" i="18"/>
  <c r="J775" i="18"/>
  <c r="J765" i="18"/>
  <c r="J772" i="18"/>
  <c r="J771" i="18"/>
  <c r="J776" i="18"/>
  <c r="J778" i="18"/>
  <c r="J767" i="18"/>
  <c r="J768" i="18"/>
  <c r="J764" i="18"/>
  <c r="J770" i="18"/>
  <c r="H875" i="18"/>
  <c r="H890" i="18"/>
  <c r="H902" i="18"/>
  <c r="H900" i="18"/>
  <c r="H903" i="18"/>
  <c r="H906" i="18"/>
  <c r="H909" i="18"/>
  <c r="H912" i="18"/>
  <c r="H901" i="18"/>
  <c r="H913" i="18"/>
  <c r="H910" i="18"/>
  <c r="H907" i="18"/>
  <c r="H911" i="18"/>
  <c r="H908" i="18"/>
  <c r="H899" i="18"/>
  <c r="H710" i="18"/>
  <c r="H695" i="18"/>
  <c r="H723" i="18"/>
  <c r="H733" i="18"/>
  <c r="H720" i="18"/>
  <c r="H732" i="18"/>
  <c r="H731" i="18"/>
  <c r="H722" i="18"/>
  <c r="H726" i="18"/>
  <c r="H721" i="18"/>
  <c r="H727" i="18"/>
  <c r="H719" i="18"/>
  <c r="H728" i="18"/>
  <c r="H729" i="18"/>
  <c r="H730" i="18"/>
  <c r="F855" i="18"/>
  <c r="F825" i="18"/>
  <c r="F847" i="18"/>
  <c r="F851" i="18"/>
  <c r="F845" i="18"/>
  <c r="F852" i="18"/>
  <c r="F843" i="18"/>
  <c r="F850" i="18"/>
  <c r="F848" i="18"/>
  <c r="F844" i="18"/>
  <c r="F853" i="18"/>
  <c r="F846" i="18"/>
  <c r="F849" i="18"/>
  <c r="F842" i="18"/>
  <c r="F839" i="18"/>
  <c r="L1257" i="18"/>
  <c r="L1273" i="18"/>
  <c r="L1232" i="18"/>
  <c r="L1236" i="18"/>
  <c r="L1240" i="18"/>
  <c r="L1235" i="18"/>
  <c r="L1230" i="18"/>
  <c r="L1237" i="18"/>
  <c r="L1239" i="18"/>
  <c r="L1238" i="18"/>
  <c r="L1241" i="18"/>
  <c r="L1234" i="18"/>
  <c r="L1231" i="18"/>
  <c r="L1233" i="18"/>
  <c r="L1229" i="18"/>
  <c r="F1245" i="18"/>
  <c r="F1261" i="18"/>
  <c r="F1232" i="18"/>
  <c r="F1236" i="18"/>
  <c r="F1234" i="18"/>
  <c r="F1241" i="18"/>
  <c r="F1238" i="18"/>
  <c r="F1237" i="18"/>
  <c r="F1235" i="18"/>
  <c r="F1239" i="18"/>
  <c r="F1242" i="18"/>
  <c r="F1243" i="18"/>
  <c r="F1233" i="18"/>
  <c r="F1240" i="18"/>
  <c r="F1229" i="18"/>
  <c r="F1200" i="18"/>
  <c r="F1216" i="18"/>
  <c r="F1198" i="18"/>
  <c r="F1188" i="18"/>
  <c r="F1192" i="18"/>
  <c r="F1196" i="18"/>
  <c r="F1194" i="18"/>
  <c r="F1190" i="18"/>
  <c r="F1193" i="18"/>
  <c r="F1195" i="18"/>
  <c r="F1191" i="18"/>
  <c r="F1197" i="18"/>
  <c r="F1189" i="18"/>
  <c r="F1187" i="18"/>
  <c r="F1184" i="18"/>
  <c r="D68" i="17"/>
  <c r="G977" i="18"/>
  <c r="G993" i="18"/>
  <c r="G967" i="18"/>
  <c r="G971" i="18"/>
  <c r="G964" i="18"/>
  <c r="G961" i="18"/>
  <c r="G966" i="18"/>
  <c r="G973" i="18"/>
  <c r="G960" i="18"/>
  <c r="G965" i="18"/>
  <c r="G972" i="18"/>
  <c r="G968" i="18"/>
  <c r="G970" i="18"/>
  <c r="G969" i="18"/>
  <c r="G959" i="18"/>
  <c r="I1162" i="18"/>
  <c r="I1147" i="18"/>
  <c r="I1180" i="18"/>
  <c r="I1179" i="18"/>
  <c r="I1173" i="18"/>
  <c r="I1181" i="18"/>
  <c r="I1183" i="18"/>
  <c r="I1175" i="18"/>
  <c r="I1171" i="18"/>
  <c r="I1174" i="18"/>
  <c r="I1178" i="18"/>
  <c r="I1182" i="18"/>
  <c r="I1170" i="18"/>
  <c r="I1172" i="18"/>
  <c r="I1169" i="18"/>
  <c r="J969" i="18"/>
  <c r="J984" i="18"/>
  <c r="J1001" i="18"/>
  <c r="J996" i="18"/>
  <c r="J991" i="18"/>
  <c r="J993" i="18"/>
  <c r="J1003" i="18"/>
  <c r="J992" i="18"/>
  <c r="J997" i="18"/>
  <c r="J995" i="18"/>
  <c r="J994" i="18"/>
  <c r="J1000" i="18"/>
  <c r="J990" i="18"/>
  <c r="J1002" i="18"/>
  <c r="J989" i="18"/>
  <c r="K1120" i="18"/>
  <c r="K1136" i="18"/>
  <c r="K1096" i="18"/>
  <c r="K1101" i="18"/>
  <c r="K1103" i="18"/>
  <c r="K1099" i="18"/>
  <c r="K1108" i="18"/>
  <c r="K1100" i="18"/>
  <c r="K1097" i="18"/>
  <c r="K1107" i="18"/>
  <c r="K1104" i="18"/>
  <c r="K1102" i="18"/>
  <c r="K1095" i="18"/>
  <c r="K1098" i="18"/>
  <c r="K1094" i="18"/>
  <c r="L237" i="18"/>
  <c r="L207" i="18"/>
  <c r="L212" i="18"/>
  <c r="L216" i="18"/>
  <c r="L220" i="18"/>
  <c r="L215" i="18"/>
  <c r="L218" i="18"/>
  <c r="L221" i="18"/>
  <c r="L213" i="18"/>
  <c r="L210" i="18"/>
  <c r="L211" i="18"/>
  <c r="L214" i="18"/>
  <c r="L219" i="18"/>
  <c r="L217" i="18"/>
  <c r="L209" i="18"/>
  <c r="G197" i="18"/>
  <c r="G227" i="18"/>
  <c r="G214" i="18"/>
  <c r="G218" i="18"/>
  <c r="G222" i="18"/>
  <c r="G211" i="18"/>
  <c r="G217" i="18"/>
  <c r="G220" i="18"/>
  <c r="G223" i="18"/>
  <c r="G210" i="18"/>
  <c r="G216" i="18"/>
  <c r="G219" i="18"/>
  <c r="G221" i="18"/>
  <c r="G215" i="18"/>
  <c r="G209" i="18"/>
  <c r="K476" i="18"/>
  <c r="K490" i="18"/>
  <c r="K507" i="18"/>
  <c r="K496" i="18"/>
  <c r="K499" i="18"/>
  <c r="K508" i="18"/>
  <c r="K498" i="18"/>
  <c r="K503" i="18"/>
  <c r="K500" i="18"/>
  <c r="K495" i="18"/>
  <c r="K502" i="18"/>
  <c r="K497" i="18"/>
  <c r="K504" i="18"/>
  <c r="K501" i="18"/>
  <c r="K494" i="18"/>
  <c r="I456" i="18"/>
  <c r="I442" i="18"/>
  <c r="I431" i="18"/>
  <c r="I421" i="18"/>
  <c r="I425" i="18"/>
  <c r="I420" i="18"/>
  <c r="I422" i="18"/>
  <c r="I429" i="18"/>
  <c r="I424" i="18"/>
  <c r="I433" i="18"/>
  <c r="I423" i="18"/>
  <c r="I430" i="18"/>
  <c r="I428" i="18"/>
  <c r="I432" i="18"/>
  <c r="I419" i="18"/>
  <c r="I397" i="18"/>
  <c r="I411" i="18"/>
  <c r="I384" i="18"/>
  <c r="I388" i="18"/>
  <c r="I378" i="18"/>
  <c r="I376" i="18"/>
  <c r="I383" i="18"/>
  <c r="I385" i="18"/>
  <c r="I379" i="18"/>
  <c r="I375" i="18"/>
  <c r="I386" i="18"/>
  <c r="I380" i="18"/>
  <c r="I387" i="18"/>
  <c r="I377" i="18"/>
  <c r="I374" i="18"/>
  <c r="J444" i="18"/>
  <c r="J458" i="18"/>
  <c r="J423" i="18"/>
  <c r="J427" i="18"/>
  <c r="J430" i="18"/>
  <c r="J432" i="18"/>
  <c r="J420" i="18"/>
  <c r="J422" i="18"/>
  <c r="J424" i="18"/>
  <c r="J431" i="18"/>
  <c r="J426" i="18"/>
  <c r="J433" i="18"/>
  <c r="J421" i="18"/>
  <c r="J425" i="18"/>
  <c r="J419" i="18"/>
  <c r="F466" i="18"/>
  <c r="F480" i="18"/>
  <c r="F507" i="18"/>
  <c r="F502" i="18"/>
  <c r="F497" i="18"/>
  <c r="F504" i="18"/>
  <c r="F499" i="18"/>
  <c r="F506" i="18"/>
  <c r="F503" i="18"/>
  <c r="F500" i="18"/>
  <c r="F498" i="18"/>
  <c r="F494" i="18"/>
  <c r="F505" i="18"/>
  <c r="F508" i="18"/>
  <c r="F501" i="18"/>
  <c r="G753" i="18"/>
  <c r="G738" i="18"/>
  <c r="G765" i="18"/>
  <c r="G771" i="18"/>
  <c r="G774" i="18"/>
  <c r="G777" i="18"/>
  <c r="G773" i="18"/>
  <c r="G778" i="18"/>
  <c r="G769" i="18"/>
  <c r="G776" i="18"/>
  <c r="G770" i="18"/>
  <c r="G772" i="18"/>
  <c r="G766" i="18"/>
  <c r="G775" i="18"/>
  <c r="G764" i="18"/>
  <c r="I906" i="18"/>
  <c r="I876" i="18"/>
  <c r="I894" i="18"/>
  <c r="I898" i="18"/>
  <c r="I886" i="18"/>
  <c r="I895" i="18"/>
  <c r="I896" i="18"/>
  <c r="I888" i="18"/>
  <c r="I893" i="18"/>
  <c r="I885" i="18"/>
  <c r="I889" i="18"/>
  <c r="I897" i="18"/>
  <c r="I890" i="18"/>
  <c r="I887" i="18"/>
  <c r="I884" i="18"/>
  <c r="K895" i="18"/>
  <c r="K911" i="18"/>
  <c r="K870" i="18"/>
  <c r="K874" i="18"/>
  <c r="K878" i="18"/>
  <c r="K872" i="18"/>
  <c r="K873" i="18"/>
  <c r="K871" i="18"/>
  <c r="K875" i="18"/>
  <c r="K879" i="18"/>
  <c r="K883" i="18"/>
  <c r="K876" i="18"/>
  <c r="K877" i="18"/>
  <c r="K882" i="18"/>
  <c r="K869" i="18"/>
  <c r="J593" i="18"/>
  <c r="J563" i="18"/>
  <c r="J573" i="18"/>
  <c r="J577" i="18"/>
  <c r="J583" i="18"/>
  <c r="J575" i="18"/>
  <c r="J581" i="18"/>
  <c r="J571" i="18"/>
  <c r="J570" i="18"/>
  <c r="J574" i="18"/>
  <c r="J582" i="18"/>
  <c r="J569" i="18"/>
  <c r="J576" i="18"/>
  <c r="J572" i="18"/>
  <c r="J580" i="18"/>
  <c r="H650" i="18"/>
  <c r="H665" i="18"/>
  <c r="H676" i="18"/>
  <c r="H675" i="18"/>
  <c r="H678" i="18"/>
  <c r="H684" i="18"/>
  <c r="H687" i="18"/>
  <c r="H677" i="18"/>
  <c r="H683" i="18"/>
  <c r="H686" i="18"/>
  <c r="H681" i="18"/>
  <c r="H688" i="18"/>
  <c r="H682" i="18"/>
  <c r="H685" i="18"/>
  <c r="H674" i="18"/>
  <c r="F616" i="18"/>
  <c r="F601" i="18"/>
  <c r="F634" i="18"/>
  <c r="F638" i="18"/>
  <c r="F642" i="18"/>
  <c r="F641" i="18"/>
  <c r="F637" i="18"/>
  <c r="F640" i="18"/>
  <c r="F643" i="18"/>
  <c r="F636" i="18"/>
  <c r="F632" i="18"/>
  <c r="F639" i="18"/>
  <c r="F633" i="18"/>
  <c r="F635" i="18"/>
  <c r="F629" i="18"/>
  <c r="L1032" i="18"/>
  <c r="L1048" i="18"/>
  <c r="L1006" i="18"/>
  <c r="L1010" i="18"/>
  <c r="L1014" i="18"/>
  <c r="L1005" i="18"/>
  <c r="L1008" i="18"/>
  <c r="L1011" i="18"/>
  <c r="L1013" i="18"/>
  <c r="L1012" i="18"/>
  <c r="L1016" i="18"/>
  <c r="L1009" i="18"/>
  <c r="L1007" i="18"/>
  <c r="L1015" i="18"/>
  <c r="L1004" i="18"/>
  <c r="F1335" i="18"/>
  <c r="F1351" i="18"/>
  <c r="F1325" i="18"/>
  <c r="F1329" i="18"/>
  <c r="F1333" i="18"/>
  <c r="F1324" i="18"/>
  <c r="F1328" i="18"/>
  <c r="F1332" i="18"/>
  <c r="F1323" i="18"/>
  <c r="F1331" i="18"/>
  <c r="F1326" i="18"/>
  <c r="F1327" i="18"/>
  <c r="F1330" i="18"/>
  <c r="F1322" i="18"/>
  <c r="F1319" i="18"/>
  <c r="G1098" i="18"/>
  <c r="G1113" i="18"/>
  <c r="G1126" i="18"/>
  <c r="G1125" i="18"/>
  <c r="G1132" i="18"/>
  <c r="G1136" i="18"/>
  <c r="G1130" i="18"/>
  <c r="G1133" i="18"/>
  <c r="G1129" i="18"/>
  <c r="G1135" i="18"/>
  <c r="G1138" i="18"/>
  <c r="G1131" i="18"/>
  <c r="G1134" i="18"/>
  <c r="G1137" i="18"/>
  <c r="G1124" i="18"/>
  <c r="H1055" i="18"/>
  <c r="H1070" i="18"/>
  <c r="H1082" i="18"/>
  <c r="H1080" i="18"/>
  <c r="H1083" i="18"/>
  <c r="H1086" i="18"/>
  <c r="H1089" i="18"/>
  <c r="H1092" i="18"/>
  <c r="H1081" i="18"/>
  <c r="H1093" i="18"/>
  <c r="H1088" i="18"/>
  <c r="H1090" i="18"/>
  <c r="H1087" i="18"/>
  <c r="H1091" i="18"/>
  <c r="H1079" i="18"/>
  <c r="H1324" i="18"/>
  <c r="H1354" i="18"/>
  <c r="H1338" i="18"/>
  <c r="H1342" i="18"/>
  <c r="H1346" i="18"/>
  <c r="H1337" i="18"/>
  <c r="H1344" i="18"/>
  <c r="H1348" i="18"/>
  <c r="H1341" i="18"/>
  <c r="H1336" i="18"/>
  <c r="H1347" i="18"/>
  <c r="H1345" i="18"/>
  <c r="H1335" i="18"/>
  <c r="H1343" i="18"/>
  <c r="H1334" i="18"/>
  <c r="I1101" i="18"/>
  <c r="I1131" i="18"/>
  <c r="I1120" i="18"/>
  <c r="I1110" i="18"/>
  <c r="I1113" i="18"/>
  <c r="I1119" i="18"/>
  <c r="I1115" i="18"/>
  <c r="I1123" i="18"/>
  <c r="I1112" i="18"/>
  <c r="I1118" i="18"/>
  <c r="I1121" i="18"/>
  <c r="I1122" i="18"/>
  <c r="I1111" i="18"/>
  <c r="I1114" i="18"/>
  <c r="I1109" i="18"/>
  <c r="J1283" i="18"/>
  <c r="J1313" i="18"/>
  <c r="J1290" i="18"/>
  <c r="J1294" i="18"/>
  <c r="J1303" i="18"/>
  <c r="J1302" i="18"/>
  <c r="J1292" i="18"/>
  <c r="J1296" i="18"/>
  <c r="J1293" i="18"/>
  <c r="J1301" i="18"/>
  <c r="J1291" i="18"/>
  <c r="J1297" i="18"/>
  <c r="J1295" i="18"/>
  <c r="J1300" i="18"/>
  <c r="J1289" i="18"/>
  <c r="J1209" i="18"/>
  <c r="J1194" i="18"/>
  <c r="J1215" i="18"/>
  <c r="J1219" i="18"/>
  <c r="J1228" i="18"/>
  <c r="J1222" i="18"/>
  <c r="J1216" i="18"/>
  <c r="J1225" i="18"/>
  <c r="J1218" i="18"/>
  <c r="J1221" i="18"/>
  <c r="J1227" i="18"/>
  <c r="J1217" i="18"/>
  <c r="J1226" i="18"/>
  <c r="J1220" i="18"/>
  <c r="J1214" i="18"/>
  <c r="L478" i="18"/>
  <c r="L492" i="18"/>
  <c r="L495" i="18"/>
  <c r="L499" i="18"/>
  <c r="L503" i="18"/>
  <c r="L502" i="18"/>
  <c r="L505" i="18"/>
  <c r="L501" i="18"/>
  <c r="L496" i="18"/>
  <c r="L498" i="18"/>
  <c r="L506" i="18"/>
  <c r="L494" i="18"/>
  <c r="L500" i="18"/>
  <c r="L497" i="18"/>
  <c r="L504" i="18"/>
  <c r="G272" i="18"/>
  <c r="G242" i="18"/>
  <c r="G256" i="18"/>
  <c r="G259" i="18"/>
  <c r="G263" i="18"/>
  <c r="G267" i="18"/>
  <c r="G261" i="18"/>
  <c r="G268" i="18"/>
  <c r="G260" i="18"/>
  <c r="G255" i="18"/>
  <c r="G264" i="18"/>
  <c r="G262" i="18"/>
  <c r="G254" i="18"/>
  <c r="G265" i="18"/>
  <c r="G266" i="18"/>
  <c r="K295" i="18"/>
  <c r="K325" i="18"/>
  <c r="K303" i="18"/>
  <c r="K307" i="18"/>
  <c r="K302" i="18"/>
  <c r="K304" i="18"/>
  <c r="K306" i="18"/>
  <c r="K301" i="18"/>
  <c r="K308" i="18"/>
  <c r="K313" i="18"/>
  <c r="K300" i="18"/>
  <c r="K299" i="18"/>
  <c r="K305" i="18"/>
  <c r="K312" i="18"/>
  <c r="K309" i="18"/>
  <c r="I516" i="18"/>
  <c r="I547" i="18"/>
  <c r="I536" i="18"/>
  <c r="I527" i="18"/>
  <c r="I530" i="18"/>
  <c r="I528" i="18"/>
  <c r="I535" i="18"/>
  <c r="I525" i="18"/>
  <c r="I537" i="18"/>
  <c r="I529" i="18"/>
  <c r="I526" i="18"/>
  <c r="I533" i="18"/>
  <c r="I534" i="18"/>
  <c r="I538" i="18"/>
  <c r="I524" i="18"/>
  <c r="I276" i="18"/>
  <c r="I246" i="18"/>
  <c r="I257" i="18"/>
  <c r="I264" i="18"/>
  <c r="I266" i="18"/>
  <c r="I256" i="18"/>
  <c r="I258" i="18"/>
  <c r="I265" i="18"/>
  <c r="I254" i="18"/>
  <c r="I255" i="18"/>
  <c r="I267" i="18"/>
  <c r="I260" i="18"/>
  <c r="I268" i="18"/>
  <c r="I259" i="18"/>
  <c r="I263" i="18"/>
  <c r="H440" i="18"/>
  <c r="H454" i="18"/>
  <c r="H422" i="18"/>
  <c r="H429" i="18"/>
  <c r="H433" i="18"/>
  <c r="H427" i="18"/>
  <c r="H431" i="18"/>
  <c r="H426" i="18"/>
  <c r="H428" i="18"/>
  <c r="H423" i="18"/>
  <c r="H430" i="18"/>
  <c r="H420" i="18"/>
  <c r="H421" i="18"/>
  <c r="H432" i="18"/>
  <c r="H419" i="18"/>
  <c r="I577" i="18"/>
  <c r="I562" i="18"/>
  <c r="I594" i="18"/>
  <c r="I598" i="18"/>
  <c r="I586" i="18"/>
  <c r="I588" i="18"/>
  <c r="I590" i="18"/>
  <c r="I596" i="18"/>
  <c r="I587" i="18"/>
  <c r="I595" i="18"/>
  <c r="I589" i="18"/>
  <c r="I597" i="18"/>
  <c r="I584" i="18"/>
  <c r="I585" i="18"/>
  <c r="I593" i="18"/>
  <c r="K926" i="18"/>
  <c r="K941" i="18"/>
  <c r="K957" i="18"/>
  <c r="K946" i="18"/>
  <c r="K949" i="18"/>
  <c r="K945" i="18"/>
  <c r="K952" i="18"/>
  <c r="K951" i="18"/>
  <c r="K947" i="18"/>
  <c r="K948" i="18"/>
  <c r="K950" i="18"/>
  <c r="K958" i="18"/>
  <c r="K944" i="18"/>
  <c r="K954" i="18"/>
  <c r="K953" i="18"/>
  <c r="L882" i="18"/>
  <c r="L912" i="18"/>
  <c r="L887" i="18"/>
  <c r="L891" i="18"/>
  <c r="L895" i="18"/>
  <c r="L894" i="18"/>
  <c r="L896" i="18"/>
  <c r="L888" i="18"/>
  <c r="L886" i="18"/>
  <c r="L889" i="18"/>
  <c r="L890" i="18"/>
  <c r="L893" i="18"/>
  <c r="L885" i="18"/>
  <c r="L892" i="18"/>
  <c r="L884" i="18"/>
  <c r="J714" i="18"/>
  <c r="J699" i="18"/>
  <c r="J720" i="18"/>
  <c r="J724" i="18"/>
  <c r="J727" i="18"/>
  <c r="J730" i="18"/>
  <c r="J732" i="18"/>
  <c r="J731" i="18"/>
  <c r="J723" i="18"/>
  <c r="J726" i="18"/>
  <c r="J721" i="18"/>
  <c r="J725" i="18"/>
  <c r="J722" i="18"/>
  <c r="J733" i="18"/>
  <c r="J719" i="18"/>
  <c r="F750" i="18"/>
  <c r="F766" i="18"/>
  <c r="F739" i="18"/>
  <c r="F743" i="18"/>
  <c r="F747" i="18"/>
  <c r="F746" i="18"/>
  <c r="F744" i="18"/>
  <c r="F738" i="18"/>
  <c r="F740" i="18"/>
  <c r="F742" i="18"/>
  <c r="F748" i="18"/>
  <c r="F737" i="18"/>
  <c r="F741" i="18"/>
  <c r="F745" i="18"/>
  <c r="F734" i="18"/>
  <c r="F59" i="18"/>
  <c r="F75" i="18"/>
  <c r="F91" i="18"/>
  <c r="F65" i="18"/>
  <c r="F69" i="18"/>
  <c r="F73" i="18"/>
  <c r="F72" i="18"/>
  <c r="F63" i="18"/>
  <c r="F66" i="18"/>
  <c r="F62" i="18"/>
  <c r="F64" i="18"/>
  <c r="F70" i="18"/>
  <c r="F71" i="18"/>
  <c r="F67" i="18"/>
  <c r="F68" i="18"/>
  <c r="F1006" i="18"/>
  <c r="F1021" i="18"/>
  <c r="F1037" i="18"/>
  <c r="F1044" i="18"/>
  <c r="F1039" i="18"/>
  <c r="F1046" i="18"/>
  <c r="F1038" i="18"/>
  <c r="F1040" i="18"/>
  <c r="F1045" i="18"/>
  <c r="F1041" i="18"/>
  <c r="F1048" i="18"/>
  <c r="F1043" i="18"/>
  <c r="F1047" i="18"/>
  <c r="F1042" i="18"/>
  <c r="F1034" i="18"/>
  <c r="B68" i="17"/>
  <c r="F991" i="18"/>
  <c r="F975" i="18"/>
  <c r="F970" i="18"/>
  <c r="F966" i="18"/>
  <c r="F971" i="18"/>
  <c r="F968" i="18"/>
  <c r="F967" i="18"/>
  <c r="F965" i="18"/>
  <c r="F969" i="18"/>
  <c r="F972" i="18"/>
  <c r="F973" i="18"/>
  <c r="F962" i="18"/>
  <c r="F963" i="18"/>
  <c r="F964" i="18"/>
  <c r="F959" i="18"/>
  <c r="H1250" i="18"/>
  <c r="H1235" i="18"/>
  <c r="H1261" i="18"/>
  <c r="H1267" i="18"/>
  <c r="H1271" i="18"/>
  <c r="H1266" i="18"/>
  <c r="H1273" i="18"/>
  <c r="H1272" i="18"/>
  <c r="H1268" i="18"/>
  <c r="H1263" i="18"/>
  <c r="H1270" i="18"/>
  <c r="H1262" i="18"/>
  <c r="H1269" i="18"/>
  <c r="H1260" i="18"/>
  <c r="H1259" i="18"/>
  <c r="H1039" i="18"/>
  <c r="H1009" i="18"/>
  <c r="H1021" i="18"/>
  <c r="H1033" i="18"/>
  <c r="H1030" i="18"/>
  <c r="H1020" i="18"/>
  <c r="H1032" i="18"/>
  <c r="H1027" i="18"/>
  <c r="H1031" i="18"/>
  <c r="H1022" i="18"/>
  <c r="H1029" i="18"/>
  <c r="H1026" i="18"/>
  <c r="H1023" i="18"/>
  <c r="H1028" i="18"/>
  <c r="H1019" i="18"/>
  <c r="I1206" i="18"/>
  <c r="I1222" i="18"/>
  <c r="I1196" i="18"/>
  <c r="I1195" i="18"/>
  <c r="I1185" i="18"/>
  <c r="I1189" i="18"/>
  <c r="I1198" i="18"/>
  <c r="I1187" i="18"/>
  <c r="I1190" i="18"/>
  <c r="I1194" i="18"/>
  <c r="I1186" i="18"/>
  <c r="I1188" i="18"/>
  <c r="I1193" i="18"/>
  <c r="I1197" i="18"/>
  <c r="I1184" i="18"/>
  <c r="K1301" i="18"/>
  <c r="K1286" i="18"/>
  <c r="K1307" i="18"/>
  <c r="K1311" i="18"/>
  <c r="K1306" i="18"/>
  <c r="K1310" i="18"/>
  <c r="K1314" i="18"/>
  <c r="K1317" i="18"/>
  <c r="K1309" i="18"/>
  <c r="K1312" i="18"/>
  <c r="K1305" i="18"/>
  <c r="K1313" i="18"/>
  <c r="K1318" i="18"/>
  <c r="K1308" i="18"/>
  <c r="K1304" i="18"/>
  <c r="J428" i="18"/>
  <c r="J459" i="18"/>
  <c r="J436" i="18"/>
  <c r="J440" i="18"/>
  <c r="J435" i="18"/>
  <c r="J439" i="18"/>
  <c r="J447" i="18"/>
  <c r="J438" i="18"/>
  <c r="J445" i="18"/>
  <c r="J442" i="18"/>
  <c r="J446" i="18"/>
  <c r="J437" i="18"/>
  <c r="J441" i="18"/>
  <c r="J448" i="18"/>
  <c r="J434" i="18"/>
  <c r="L417" i="18"/>
  <c r="L403" i="18"/>
  <c r="L377" i="18"/>
  <c r="L381" i="18"/>
  <c r="L385" i="18"/>
  <c r="L384" i="18"/>
  <c r="L379" i="18"/>
  <c r="L386" i="18"/>
  <c r="L383" i="18"/>
  <c r="L378" i="18"/>
  <c r="L375" i="18"/>
  <c r="L382" i="18"/>
  <c r="L376" i="18"/>
  <c r="L380" i="18"/>
  <c r="L374" i="18"/>
  <c r="L312" i="18"/>
  <c r="L298" i="18"/>
  <c r="L318" i="18"/>
  <c r="L322" i="18"/>
  <c r="L326" i="18"/>
  <c r="L317" i="18"/>
  <c r="L324" i="18"/>
  <c r="L319" i="18"/>
  <c r="L321" i="18"/>
  <c r="L323" i="18"/>
  <c r="L325" i="18"/>
  <c r="L314" i="18"/>
  <c r="L315" i="18"/>
  <c r="L320" i="18"/>
  <c r="L316" i="18"/>
  <c r="L283" i="18"/>
  <c r="L267" i="18"/>
  <c r="L241" i="18"/>
  <c r="L245" i="18"/>
  <c r="L249" i="18"/>
  <c r="L240" i="18"/>
  <c r="L247" i="18"/>
  <c r="L244" i="18"/>
  <c r="L242" i="18"/>
  <c r="L243" i="18"/>
  <c r="L248" i="18"/>
  <c r="L250" i="18"/>
  <c r="L251" i="18"/>
  <c r="L246" i="18"/>
  <c r="L239" i="18"/>
  <c r="L432" i="18"/>
  <c r="L462" i="18"/>
  <c r="L437" i="18"/>
  <c r="L441" i="18"/>
  <c r="L445" i="18"/>
  <c r="L436" i="18"/>
  <c r="L438" i="18"/>
  <c r="L440" i="18"/>
  <c r="L442" i="18"/>
  <c r="L444" i="18"/>
  <c r="L434" i="18"/>
  <c r="L439" i="18"/>
  <c r="L446" i="18"/>
  <c r="L435" i="18"/>
  <c r="L443" i="18"/>
  <c r="D58" i="17"/>
  <c r="D60" i="17" s="1"/>
  <c r="G167" i="18"/>
  <c r="G183" i="18"/>
  <c r="G156" i="18"/>
  <c r="G160" i="18"/>
  <c r="G155" i="18"/>
  <c r="G159" i="18"/>
  <c r="G151" i="18"/>
  <c r="G157" i="18"/>
  <c r="G162" i="18"/>
  <c r="G158" i="18"/>
  <c r="G163" i="18"/>
  <c r="G154" i="18"/>
  <c r="G161" i="18"/>
  <c r="G150" i="18"/>
  <c r="G149" i="18"/>
  <c r="E58" i="17"/>
  <c r="E59" i="17" s="1"/>
  <c r="G513" i="18"/>
  <c r="G527" i="18"/>
  <c r="G544" i="18"/>
  <c r="G548" i="18"/>
  <c r="G552" i="18"/>
  <c r="G541" i="18"/>
  <c r="G547" i="18"/>
  <c r="G550" i="18"/>
  <c r="G553" i="18"/>
  <c r="G545" i="18"/>
  <c r="G549" i="18"/>
  <c r="G551" i="18"/>
  <c r="G540" i="18"/>
  <c r="G539" i="18"/>
  <c r="G546" i="18"/>
  <c r="G543" i="18"/>
  <c r="G512" i="18"/>
  <c r="G531" i="18"/>
  <c r="G535" i="18"/>
  <c r="G525" i="18"/>
  <c r="G530" i="18"/>
  <c r="G537" i="18"/>
  <c r="G532" i="18"/>
  <c r="G534" i="18"/>
  <c r="G529" i="18"/>
  <c r="G526" i="18"/>
  <c r="G536" i="18"/>
  <c r="G533" i="18"/>
  <c r="G538" i="18"/>
  <c r="G524" i="18"/>
  <c r="G302" i="18"/>
  <c r="G288" i="18"/>
  <c r="G320" i="18"/>
  <c r="G324" i="18"/>
  <c r="G316" i="18"/>
  <c r="G323" i="18"/>
  <c r="G325" i="18"/>
  <c r="G327" i="18"/>
  <c r="G315" i="18"/>
  <c r="G322" i="18"/>
  <c r="G314" i="18"/>
  <c r="G319" i="18"/>
  <c r="G326" i="18"/>
  <c r="G321" i="18"/>
  <c r="G328" i="18"/>
  <c r="J384" i="18"/>
  <c r="J398" i="18"/>
  <c r="J406" i="18"/>
  <c r="J410" i="18"/>
  <c r="J417" i="18"/>
  <c r="J405" i="18"/>
  <c r="J407" i="18"/>
  <c r="J409" i="18"/>
  <c r="J416" i="18"/>
  <c r="J411" i="18"/>
  <c r="J418" i="18"/>
  <c r="J408" i="18"/>
  <c r="J404" i="18"/>
  <c r="J415" i="18"/>
  <c r="J412" i="18"/>
  <c r="K205" i="18"/>
  <c r="K235" i="18"/>
  <c r="K215" i="18"/>
  <c r="K218" i="18"/>
  <c r="K212" i="18"/>
  <c r="K211" i="18"/>
  <c r="K214" i="18"/>
  <c r="K217" i="18"/>
  <c r="K210" i="18"/>
  <c r="K222" i="18"/>
  <c r="K213" i="18"/>
  <c r="K223" i="18"/>
  <c r="K219" i="18"/>
  <c r="K216" i="18"/>
  <c r="K209" i="18"/>
  <c r="K416" i="18"/>
  <c r="K385" i="18"/>
  <c r="K402" i="18"/>
  <c r="K392" i="18"/>
  <c r="K396" i="18"/>
  <c r="K390" i="18"/>
  <c r="K399" i="18"/>
  <c r="K394" i="18"/>
  <c r="K403" i="18"/>
  <c r="K397" i="18"/>
  <c r="K391" i="18"/>
  <c r="K393" i="18"/>
  <c r="K398" i="18"/>
  <c r="K395" i="18"/>
  <c r="K389" i="18"/>
  <c r="K280" i="18"/>
  <c r="K250" i="18"/>
  <c r="K258" i="18"/>
  <c r="K262" i="18"/>
  <c r="K257" i="18"/>
  <c r="K259" i="18"/>
  <c r="K256" i="18"/>
  <c r="K263" i="18"/>
  <c r="K255" i="18"/>
  <c r="K264" i="18"/>
  <c r="K254" i="18"/>
  <c r="K261" i="18"/>
  <c r="K268" i="18"/>
  <c r="K260" i="18"/>
  <c r="K267" i="18"/>
  <c r="K446" i="18"/>
  <c r="K460" i="18"/>
  <c r="K432" i="18"/>
  <c r="K422" i="18"/>
  <c r="K426" i="18"/>
  <c r="K425" i="18"/>
  <c r="K427" i="18"/>
  <c r="K420" i="18"/>
  <c r="K429" i="18"/>
  <c r="K423" i="18"/>
  <c r="K433" i="18"/>
  <c r="K424" i="18"/>
  <c r="K421" i="18"/>
  <c r="K428" i="18"/>
  <c r="K419" i="18"/>
  <c r="I457" i="18"/>
  <c r="I426" i="18"/>
  <c r="I444" i="18"/>
  <c r="I448" i="18"/>
  <c r="I438" i="18"/>
  <c r="I440" i="18"/>
  <c r="I447" i="18"/>
  <c r="I436" i="18"/>
  <c r="I446" i="18"/>
  <c r="I437" i="18"/>
  <c r="I445" i="18"/>
  <c r="I439" i="18"/>
  <c r="I434" i="18"/>
  <c r="I435" i="18"/>
  <c r="I443" i="18"/>
  <c r="I322" i="18"/>
  <c r="I307" i="18"/>
  <c r="I286" i="18"/>
  <c r="I290" i="18"/>
  <c r="I293" i="18"/>
  <c r="I297" i="18"/>
  <c r="I289" i="18"/>
  <c r="I296" i="18"/>
  <c r="I298" i="18"/>
  <c r="I288" i="18"/>
  <c r="I295" i="18"/>
  <c r="I285" i="18"/>
  <c r="I287" i="18"/>
  <c r="I294" i="18"/>
  <c r="I284" i="18"/>
  <c r="I247" i="18"/>
  <c r="I262" i="18"/>
  <c r="I278" i="18"/>
  <c r="I282" i="18"/>
  <c r="I272" i="18"/>
  <c r="I274" i="18"/>
  <c r="I281" i="18"/>
  <c r="I283" i="18"/>
  <c r="I271" i="18"/>
  <c r="I273" i="18"/>
  <c r="I280" i="18"/>
  <c r="I270" i="18"/>
  <c r="I279" i="18"/>
  <c r="I269" i="18"/>
  <c r="I275" i="18"/>
  <c r="H470" i="18"/>
  <c r="H484" i="18"/>
  <c r="H497" i="18"/>
  <c r="H495" i="18"/>
  <c r="H498" i="18"/>
  <c r="H501" i="18"/>
  <c r="H504" i="18"/>
  <c r="H507" i="18"/>
  <c r="H505" i="18"/>
  <c r="H502" i="18"/>
  <c r="H506" i="18"/>
  <c r="H496" i="18"/>
  <c r="H503" i="18"/>
  <c r="H508" i="18"/>
  <c r="H494" i="18"/>
  <c r="H289" i="18"/>
  <c r="H319" i="18"/>
  <c r="H306" i="18"/>
  <c r="H310" i="18"/>
  <c r="H300" i="18"/>
  <c r="H313" i="18"/>
  <c r="H301" i="18"/>
  <c r="H308" i="18"/>
  <c r="H303" i="18"/>
  <c r="H312" i="18"/>
  <c r="H307" i="18"/>
  <c r="H311" i="18"/>
  <c r="H302" i="18"/>
  <c r="H309" i="18"/>
  <c r="H299" i="18"/>
  <c r="H334" i="18"/>
  <c r="H364" i="18"/>
  <c r="H346" i="18"/>
  <c r="H353" i="18"/>
  <c r="H357" i="18"/>
  <c r="H351" i="18"/>
  <c r="H358" i="18"/>
  <c r="H348" i="18"/>
  <c r="H355" i="18"/>
  <c r="H345" i="18"/>
  <c r="H352" i="18"/>
  <c r="H344" i="18"/>
  <c r="H356" i="18"/>
  <c r="H347" i="18"/>
  <c r="H354" i="18"/>
  <c r="J533" i="18"/>
  <c r="J519" i="18"/>
  <c r="J541" i="18"/>
  <c r="J545" i="18"/>
  <c r="J540" i="18"/>
  <c r="J543" i="18"/>
  <c r="J546" i="18"/>
  <c r="J542" i="18"/>
  <c r="J551" i="18"/>
  <c r="J550" i="18"/>
  <c r="J547" i="18"/>
  <c r="J552" i="18"/>
  <c r="J544" i="18"/>
  <c r="J553" i="18"/>
  <c r="J539" i="18"/>
  <c r="F496" i="18"/>
  <c r="F465" i="18"/>
  <c r="F491" i="18"/>
  <c r="F482" i="18"/>
  <c r="F485" i="18"/>
  <c r="F488" i="18"/>
  <c r="F487" i="18"/>
  <c r="F490" i="18"/>
  <c r="F493" i="18"/>
  <c r="F484" i="18"/>
  <c r="F479" i="18"/>
  <c r="F489" i="18"/>
  <c r="F483" i="18"/>
  <c r="F486" i="18"/>
  <c r="F492" i="18"/>
  <c r="F375" i="18"/>
  <c r="F406" i="18"/>
  <c r="F394" i="18"/>
  <c r="F398" i="18"/>
  <c r="F402" i="18"/>
  <c r="F396" i="18"/>
  <c r="F393" i="18"/>
  <c r="F400" i="18"/>
  <c r="F395" i="18"/>
  <c r="F397" i="18"/>
  <c r="F401" i="18"/>
  <c r="F399" i="18"/>
  <c r="F392" i="18"/>
  <c r="F403" i="18"/>
  <c r="F389" i="18"/>
  <c r="F360" i="18"/>
  <c r="F330" i="18"/>
  <c r="F358" i="18"/>
  <c r="F348" i="18"/>
  <c r="F352" i="18"/>
  <c r="F356" i="18"/>
  <c r="F355" i="18"/>
  <c r="F357" i="18"/>
  <c r="F350" i="18"/>
  <c r="F354" i="18"/>
  <c r="F349" i="18"/>
  <c r="F353" i="18"/>
  <c r="F344" i="18"/>
  <c r="F347" i="18"/>
  <c r="F351" i="18"/>
  <c r="G783" i="18"/>
  <c r="G798" i="18"/>
  <c r="G814" i="18"/>
  <c r="G818" i="18"/>
  <c r="G822" i="18"/>
  <c r="G811" i="18"/>
  <c r="G817" i="18"/>
  <c r="G820" i="18"/>
  <c r="G823" i="18"/>
  <c r="G816" i="18"/>
  <c r="G821" i="18"/>
  <c r="G810" i="18"/>
  <c r="G819" i="18"/>
  <c r="G815" i="18"/>
  <c r="G809" i="18"/>
  <c r="G647" i="18"/>
  <c r="G677" i="18"/>
  <c r="G664" i="18"/>
  <c r="G668" i="18"/>
  <c r="G672" i="18"/>
  <c r="G661" i="18"/>
  <c r="G667" i="18"/>
  <c r="G670" i="18"/>
  <c r="G673" i="18"/>
  <c r="G660" i="18"/>
  <c r="G666" i="18"/>
  <c r="G669" i="18"/>
  <c r="G665" i="18"/>
  <c r="G671" i="18"/>
  <c r="G659" i="18"/>
  <c r="G617" i="18"/>
  <c r="G633" i="18"/>
  <c r="G605" i="18"/>
  <c r="G609" i="18"/>
  <c r="G606" i="18"/>
  <c r="G610" i="18"/>
  <c r="G613" i="18"/>
  <c r="G604" i="18"/>
  <c r="G611" i="18"/>
  <c r="G607" i="18"/>
  <c r="G612" i="18"/>
  <c r="G608" i="18"/>
  <c r="G600" i="18"/>
  <c r="G601" i="18"/>
  <c r="G599" i="18"/>
  <c r="G632" i="18"/>
  <c r="G602" i="18"/>
  <c r="G620" i="18"/>
  <c r="G623" i="18"/>
  <c r="G626" i="18"/>
  <c r="G622" i="18"/>
  <c r="G625" i="18"/>
  <c r="G628" i="18"/>
  <c r="G615" i="18"/>
  <c r="G621" i="18"/>
  <c r="G616" i="18"/>
  <c r="G627" i="18"/>
  <c r="G619" i="18"/>
  <c r="G624" i="18"/>
  <c r="G614" i="18"/>
  <c r="I757" i="18"/>
  <c r="I742" i="18"/>
  <c r="I768" i="18"/>
  <c r="I778" i="18"/>
  <c r="I767" i="18"/>
  <c r="I773" i="18"/>
  <c r="I765" i="18"/>
  <c r="I769" i="18"/>
  <c r="I774" i="18"/>
  <c r="I766" i="18"/>
  <c r="I776" i="18"/>
  <c r="I775" i="18"/>
  <c r="I777" i="18"/>
  <c r="I764" i="18"/>
  <c r="I770" i="18"/>
  <c r="I697" i="18"/>
  <c r="I712" i="18"/>
  <c r="I728" i="18"/>
  <c r="I721" i="18"/>
  <c r="I724" i="18"/>
  <c r="I730" i="18"/>
  <c r="I725" i="18"/>
  <c r="I733" i="18"/>
  <c r="I720" i="18"/>
  <c r="I723" i="18"/>
  <c r="I731" i="18"/>
  <c r="I732" i="18"/>
  <c r="I722" i="18"/>
  <c r="I719" i="18"/>
  <c r="I729" i="18"/>
  <c r="I922" i="18"/>
  <c r="I937" i="18"/>
  <c r="I956" i="18"/>
  <c r="I945" i="18"/>
  <c r="I957" i="18"/>
  <c r="I954" i="18"/>
  <c r="I946" i="18"/>
  <c r="I947" i="18"/>
  <c r="I955" i="18"/>
  <c r="I958" i="18"/>
  <c r="I950" i="18"/>
  <c r="I953" i="18"/>
  <c r="I948" i="18"/>
  <c r="I949" i="18"/>
  <c r="I944" i="18"/>
  <c r="I667" i="18"/>
  <c r="I652" i="18"/>
  <c r="I685" i="18"/>
  <c r="I688" i="18"/>
  <c r="I680" i="18"/>
  <c r="I676" i="18"/>
  <c r="I675" i="18"/>
  <c r="I683" i="18"/>
  <c r="I686" i="18"/>
  <c r="I687" i="18"/>
  <c r="I679" i="18"/>
  <c r="I684" i="18"/>
  <c r="I677" i="18"/>
  <c r="I678" i="18"/>
  <c r="I674" i="18"/>
  <c r="K89" i="18"/>
  <c r="K86" i="18"/>
  <c r="K71" i="18"/>
  <c r="K90" i="18"/>
  <c r="K93" i="18"/>
  <c r="K96" i="18"/>
  <c r="K102" i="18"/>
  <c r="K95" i="18"/>
  <c r="K98" i="18"/>
  <c r="K92" i="18"/>
  <c r="K91" i="18"/>
  <c r="K94" i="18"/>
  <c r="K97" i="18"/>
  <c r="K103" i="18"/>
  <c r="K99" i="18"/>
  <c r="K761" i="18"/>
  <c r="K746" i="18"/>
  <c r="K765" i="18"/>
  <c r="K769" i="18"/>
  <c r="K773" i="18"/>
  <c r="K778" i="18"/>
  <c r="K772" i="18"/>
  <c r="K770" i="18"/>
  <c r="K777" i="18"/>
  <c r="K766" i="18"/>
  <c r="K771" i="18"/>
  <c r="K767" i="18"/>
  <c r="K774" i="18"/>
  <c r="K764" i="18"/>
  <c r="K768" i="18"/>
  <c r="K910" i="18"/>
  <c r="K880" i="18"/>
  <c r="K887" i="18"/>
  <c r="K889" i="18"/>
  <c r="K886" i="18"/>
  <c r="K891" i="18"/>
  <c r="K898" i="18"/>
  <c r="K890" i="18"/>
  <c r="K892" i="18"/>
  <c r="K893" i="18"/>
  <c r="K885" i="18"/>
  <c r="K897" i="18"/>
  <c r="K888" i="18"/>
  <c r="K894" i="18"/>
  <c r="K884" i="18"/>
  <c r="K655" i="18"/>
  <c r="K685" i="18"/>
  <c r="K665" i="18"/>
  <c r="K668" i="18"/>
  <c r="K661" i="18"/>
  <c r="K664" i="18"/>
  <c r="K667" i="18"/>
  <c r="K673" i="18"/>
  <c r="K662" i="18"/>
  <c r="K660" i="18"/>
  <c r="K669" i="18"/>
  <c r="K672" i="18"/>
  <c r="K663" i="18"/>
  <c r="K659" i="18"/>
  <c r="K666" i="18"/>
  <c r="H260" i="18"/>
  <c r="H245" i="18"/>
  <c r="H273" i="18"/>
  <c r="H276" i="18"/>
  <c r="H280" i="18"/>
  <c r="H283" i="18"/>
  <c r="H271" i="18"/>
  <c r="H278" i="18"/>
  <c r="H270" i="18"/>
  <c r="H277" i="18"/>
  <c r="H281" i="18"/>
  <c r="H269" i="18"/>
  <c r="H272" i="18"/>
  <c r="H279" i="18"/>
  <c r="H282" i="18"/>
  <c r="L822" i="18"/>
  <c r="L792" i="18"/>
  <c r="L795" i="18"/>
  <c r="L799" i="18"/>
  <c r="L803" i="18"/>
  <c r="L798" i="18"/>
  <c r="L801" i="18"/>
  <c r="L804" i="18"/>
  <c r="L802" i="18"/>
  <c r="L796" i="18"/>
  <c r="L806" i="18"/>
  <c r="L797" i="18"/>
  <c r="L800" i="18"/>
  <c r="L805" i="18"/>
  <c r="L794" i="18"/>
  <c r="L567" i="18"/>
  <c r="L597" i="18"/>
  <c r="L570" i="18"/>
  <c r="L574" i="18"/>
  <c r="L578" i="18"/>
  <c r="L577" i="18"/>
  <c r="L580" i="18"/>
  <c r="L573" i="18"/>
  <c r="L576" i="18"/>
  <c r="L579" i="18"/>
  <c r="L581" i="18"/>
  <c r="L571" i="18"/>
  <c r="L575" i="18"/>
  <c r="L569" i="18"/>
  <c r="L572" i="18"/>
  <c r="L89" i="18"/>
  <c r="L73" i="18"/>
  <c r="L88" i="18"/>
  <c r="L92" i="18"/>
  <c r="L96" i="18"/>
  <c r="L100" i="18"/>
  <c r="L99" i="18"/>
  <c r="L95" i="18"/>
  <c r="L98" i="18"/>
  <c r="L90" i="18"/>
  <c r="L93" i="18"/>
  <c r="L101" i="18"/>
  <c r="L91" i="18"/>
  <c r="L94" i="18"/>
  <c r="L97" i="18"/>
  <c r="J578" i="18"/>
  <c r="J594" i="18"/>
  <c r="J557" i="18"/>
  <c r="J561" i="18"/>
  <c r="J566" i="18"/>
  <c r="J568" i="18"/>
  <c r="J556" i="18"/>
  <c r="J558" i="18"/>
  <c r="J560" i="18"/>
  <c r="J562" i="18"/>
  <c r="J565" i="18"/>
  <c r="J555" i="18"/>
  <c r="J559" i="18"/>
  <c r="J567" i="18"/>
  <c r="J554" i="18"/>
  <c r="J654" i="18"/>
  <c r="J669" i="18"/>
  <c r="J677" i="18"/>
  <c r="J681" i="18"/>
  <c r="J676" i="18"/>
  <c r="J679" i="18"/>
  <c r="J682" i="18"/>
  <c r="J685" i="18"/>
  <c r="J688" i="18"/>
  <c r="J678" i="18"/>
  <c r="J675" i="18"/>
  <c r="J686" i="18"/>
  <c r="J687" i="18"/>
  <c r="J680" i="18"/>
  <c r="J674" i="18"/>
  <c r="J879" i="18"/>
  <c r="J894" i="18"/>
  <c r="J903" i="18"/>
  <c r="J907" i="18"/>
  <c r="J904" i="18"/>
  <c r="J906" i="18"/>
  <c r="J911" i="18"/>
  <c r="J901" i="18"/>
  <c r="J913" i="18"/>
  <c r="J900" i="18"/>
  <c r="J912" i="18"/>
  <c r="J905" i="18"/>
  <c r="J910" i="18"/>
  <c r="J902" i="18"/>
  <c r="J899" i="18"/>
  <c r="J758" i="18"/>
  <c r="J774" i="18"/>
  <c r="J745" i="18"/>
  <c r="J735" i="18"/>
  <c r="J747" i="18"/>
  <c r="J738" i="18"/>
  <c r="J742" i="18"/>
  <c r="J746" i="18"/>
  <c r="J739" i="18"/>
  <c r="J737" i="18"/>
  <c r="J740" i="18"/>
  <c r="J741" i="18"/>
  <c r="J748" i="18"/>
  <c r="J736" i="18"/>
  <c r="J734" i="18"/>
  <c r="H814" i="18"/>
  <c r="H784" i="18"/>
  <c r="H797" i="18"/>
  <c r="H803" i="18"/>
  <c r="H806" i="18"/>
  <c r="H798" i="18"/>
  <c r="H805" i="18"/>
  <c r="H795" i="18"/>
  <c r="H804" i="18"/>
  <c r="H807" i="18"/>
  <c r="H802" i="18"/>
  <c r="H808" i="18"/>
  <c r="H796" i="18"/>
  <c r="H801" i="18"/>
  <c r="H794" i="18"/>
  <c r="H845" i="18"/>
  <c r="H830" i="18"/>
  <c r="H856" i="18"/>
  <c r="H867" i="18"/>
  <c r="H865" i="18"/>
  <c r="H866" i="18"/>
  <c r="H857" i="18"/>
  <c r="H862" i="18"/>
  <c r="H855" i="18"/>
  <c r="H858" i="18"/>
  <c r="H868" i="18"/>
  <c r="H863" i="18"/>
  <c r="H861" i="18"/>
  <c r="H864" i="18"/>
  <c r="H854" i="18"/>
  <c r="H739" i="18"/>
  <c r="H769" i="18"/>
  <c r="H756" i="18"/>
  <c r="H760" i="18"/>
  <c r="H750" i="18"/>
  <c r="H757" i="18"/>
  <c r="H759" i="18"/>
  <c r="H761" i="18"/>
  <c r="H763" i="18"/>
  <c r="H752" i="18"/>
  <c r="H758" i="18"/>
  <c r="H762" i="18"/>
  <c r="H753" i="18"/>
  <c r="H751" i="18"/>
  <c r="H749" i="18"/>
  <c r="H950" i="18"/>
  <c r="H934" i="18"/>
  <c r="H918" i="18"/>
  <c r="H923" i="18"/>
  <c r="H925" i="18"/>
  <c r="H915" i="18"/>
  <c r="H922" i="18"/>
  <c r="H927" i="18"/>
  <c r="H926" i="18"/>
  <c r="H916" i="18"/>
  <c r="H924" i="18"/>
  <c r="H928" i="18"/>
  <c r="H921" i="18"/>
  <c r="H917" i="18"/>
  <c r="H914" i="18"/>
  <c r="F585" i="18"/>
  <c r="F555" i="18"/>
  <c r="F573" i="18"/>
  <c r="F574" i="18"/>
  <c r="F578" i="18"/>
  <c r="F580" i="18"/>
  <c r="F582" i="18"/>
  <c r="F575" i="18"/>
  <c r="F579" i="18"/>
  <c r="F583" i="18"/>
  <c r="F576" i="18"/>
  <c r="F577" i="18"/>
  <c r="F572" i="18"/>
  <c r="F569" i="18"/>
  <c r="F581" i="18"/>
  <c r="F676" i="18"/>
  <c r="F660" i="18"/>
  <c r="F647" i="18"/>
  <c r="F658" i="18"/>
  <c r="F654" i="18"/>
  <c r="F657" i="18"/>
  <c r="F653" i="18"/>
  <c r="F656" i="18"/>
  <c r="F650" i="18"/>
  <c r="F651" i="18"/>
  <c r="F648" i="18"/>
  <c r="F655" i="18"/>
  <c r="F649" i="18"/>
  <c r="F652" i="18"/>
  <c r="F644" i="18"/>
  <c r="F765" i="18"/>
  <c r="F735" i="18"/>
  <c r="F755" i="18"/>
  <c r="F759" i="18"/>
  <c r="F754" i="18"/>
  <c r="F757" i="18"/>
  <c r="F760" i="18"/>
  <c r="F763" i="18"/>
  <c r="F756" i="18"/>
  <c r="F758" i="18"/>
  <c r="F752" i="18"/>
  <c r="F762" i="18"/>
  <c r="F761" i="18"/>
  <c r="F753" i="18"/>
  <c r="F749" i="18"/>
  <c r="F796" i="18"/>
  <c r="F781" i="18"/>
  <c r="F814" i="18"/>
  <c r="F823" i="18"/>
  <c r="F815" i="18"/>
  <c r="F822" i="18"/>
  <c r="F812" i="18"/>
  <c r="F819" i="18"/>
  <c r="F817" i="18"/>
  <c r="F820" i="18"/>
  <c r="F813" i="18"/>
  <c r="F818" i="18"/>
  <c r="F816" i="18"/>
  <c r="F821" i="18"/>
  <c r="F809" i="18"/>
  <c r="L134" i="18"/>
  <c r="L118" i="18"/>
  <c r="L133" i="18"/>
  <c r="L138" i="18"/>
  <c r="L142" i="18"/>
  <c r="L146" i="18"/>
  <c r="L136" i="18"/>
  <c r="L143" i="18"/>
  <c r="L145" i="18"/>
  <c r="L141" i="18"/>
  <c r="L135" i="18"/>
  <c r="L144" i="18"/>
  <c r="L139" i="18"/>
  <c r="L140" i="18"/>
  <c r="L137" i="18"/>
  <c r="L1347" i="18"/>
  <c r="L1363" i="18"/>
  <c r="L1323" i="18"/>
  <c r="L1327" i="18"/>
  <c r="L1331" i="18"/>
  <c r="L1321" i="18"/>
  <c r="L1325" i="18"/>
  <c r="L1329" i="18"/>
  <c r="L1322" i="18"/>
  <c r="L1330" i="18"/>
  <c r="L1328" i="18"/>
  <c r="L1326" i="18"/>
  <c r="L1320" i="18"/>
  <c r="L1324" i="18"/>
  <c r="L1319" i="18"/>
  <c r="L1153" i="18"/>
  <c r="L1168" i="18"/>
  <c r="L1173" i="18"/>
  <c r="L1177" i="18"/>
  <c r="L1181" i="18"/>
  <c r="L1172" i="18"/>
  <c r="L1176" i="18"/>
  <c r="L1180" i="18"/>
  <c r="L1170" i="18"/>
  <c r="L1179" i="18"/>
  <c r="L1178" i="18"/>
  <c r="L1171" i="18"/>
  <c r="L1175" i="18"/>
  <c r="L1174" i="18"/>
  <c r="L1169" i="18"/>
  <c r="F1081" i="18"/>
  <c r="F1065" i="18"/>
  <c r="F1060" i="18"/>
  <c r="F1056" i="18"/>
  <c r="F1061" i="18"/>
  <c r="F1063" i="18"/>
  <c r="F1058" i="18"/>
  <c r="F1057" i="18"/>
  <c r="F1053" i="18"/>
  <c r="F1052" i="18"/>
  <c r="F1054" i="18"/>
  <c r="F1062" i="18"/>
  <c r="F1055" i="18"/>
  <c r="F1059" i="18"/>
  <c r="F1049" i="18"/>
  <c r="F1171" i="18"/>
  <c r="F1155" i="18"/>
  <c r="F1144" i="18"/>
  <c r="F1148" i="18"/>
  <c r="F1152" i="18"/>
  <c r="F1142" i="18"/>
  <c r="F1149" i="18"/>
  <c r="F1151" i="18"/>
  <c r="F1153" i="18"/>
  <c r="F1145" i="18"/>
  <c r="F1150" i="18"/>
  <c r="F1143" i="18"/>
  <c r="F1146" i="18"/>
  <c r="F1147" i="18"/>
  <c r="F1139" i="18"/>
  <c r="F104" i="18"/>
  <c r="F120" i="18"/>
  <c r="F136" i="18"/>
  <c r="F118" i="18"/>
  <c r="F117" i="18"/>
  <c r="F113" i="18"/>
  <c r="F108" i="18"/>
  <c r="F111" i="18"/>
  <c r="F114" i="18"/>
  <c r="F116" i="18"/>
  <c r="F109" i="18"/>
  <c r="F112" i="18"/>
  <c r="F115" i="18"/>
  <c r="F110" i="18"/>
  <c r="F107" i="18"/>
  <c r="F1051" i="18"/>
  <c r="F1066" i="18"/>
  <c r="F1083" i="18"/>
  <c r="F1085" i="18"/>
  <c r="F1090" i="18"/>
  <c r="F1092" i="18"/>
  <c r="F1084" i="18"/>
  <c r="F1091" i="18"/>
  <c r="F1087" i="18"/>
  <c r="F1086" i="18"/>
  <c r="F1088" i="18"/>
  <c r="F1089" i="18"/>
  <c r="F1082" i="18"/>
  <c r="F1093" i="18"/>
  <c r="F1079" i="18"/>
  <c r="G1007" i="18"/>
  <c r="G1037" i="18"/>
  <c r="G1025" i="18"/>
  <c r="G1029" i="18"/>
  <c r="G1033" i="18"/>
  <c r="G1021" i="18"/>
  <c r="G1024" i="18"/>
  <c r="G1027" i="18"/>
  <c r="G1030" i="18"/>
  <c r="G1020" i="18"/>
  <c r="G1032" i="18"/>
  <c r="G1026" i="18"/>
  <c r="G1031" i="18"/>
  <c r="G1028" i="18"/>
  <c r="G1019" i="18"/>
  <c r="G1187" i="18"/>
  <c r="G1217" i="18"/>
  <c r="G1206" i="18"/>
  <c r="G1205" i="18"/>
  <c r="G1208" i="18"/>
  <c r="G1201" i="18"/>
  <c r="G1200" i="18"/>
  <c r="G1209" i="18"/>
  <c r="G1213" i="18"/>
  <c r="G1204" i="18"/>
  <c r="G1207" i="18"/>
  <c r="G1210" i="18"/>
  <c r="G1212" i="18"/>
  <c r="G1211" i="18"/>
  <c r="G1199" i="18"/>
  <c r="G1262" i="18"/>
  <c r="G1232" i="18"/>
  <c r="G1249" i="18"/>
  <c r="G1253" i="18"/>
  <c r="G1257" i="18"/>
  <c r="G1246" i="18"/>
  <c r="G1256" i="18"/>
  <c r="G1258" i="18"/>
  <c r="G1251" i="18"/>
  <c r="G1250" i="18"/>
  <c r="G1255" i="18"/>
  <c r="G1254" i="18"/>
  <c r="G1245" i="18"/>
  <c r="G1252" i="18"/>
  <c r="G1244" i="18"/>
  <c r="G1142" i="18"/>
  <c r="G1172" i="18"/>
  <c r="G1159" i="18"/>
  <c r="G1163" i="18"/>
  <c r="G1167" i="18"/>
  <c r="G1162" i="18"/>
  <c r="G1166" i="18"/>
  <c r="G1156" i="18"/>
  <c r="G1165" i="18"/>
  <c r="G1161" i="18"/>
  <c r="G1164" i="18"/>
  <c r="G1168" i="18"/>
  <c r="G1155" i="18"/>
  <c r="G1160" i="18"/>
  <c r="G1154" i="18"/>
  <c r="H1265" i="18"/>
  <c r="H1249" i="18"/>
  <c r="H1237" i="18"/>
  <c r="H1230" i="18"/>
  <c r="H1243" i="18"/>
  <c r="H1239" i="18"/>
  <c r="H1236" i="18"/>
  <c r="H1241" i="18"/>
  <c r="H1240" i="18"/>
  <c r="H1231" i="18"/>
  <c r="H1238" i="18"/>
  <c r="H1233" i="18"/>
  <c r="H1232" i="18"/>
  <c r="H1242" i="18"/>
  <c r="H1229" i="18"/>
  <c r="H1340" i="18"/>
  <c r="H1325" i="18"/>
  <c r="H1359" i="18"/>
  <c r="H1350" i="18"/>
  <c r="H1363" i="18"/>
  <c r="H1358" i="18"/>
  <c r="H1362" i="18"/>
  <c r="H1352" i="18"/>
  <c r="H1357" i="18"/>
  <c r="H1360" i="18"/>
  <c r="H1361" i="18"/>
  <c r="H1356" i="18"/>
  <c r="H1353" i="18"/>
  <c r="H1351" i="18"/>
  <c r="H1349" i="18"/>
  <c r="H1294" i="18"/>
  <c r="H1310" i="18"/>
  <c r="H1282" i="18"/>
  <c r="H1286" i="18"/>
  <c r="H1281" i="18"/>
  <c r="H1285" i="18"/>
  <c r="H1275" i="18"/>
  <c r="H1277" i="18"/>
  <c r="H1288" i="18"/>
  <c r="H1278" i="18"/>
  <c r="H1287" i="18"/>
  <c r="H1276" i="18"/>
  <c r="H1283" i="18"/>
  <c r="H1284" i="18"/>
  <c r="H1274" i="18"/>
  <c r="F66" i="17"/>
  <c r="H995" i="18"/>
  <c r="H979" i="18"/>
  <c r="H963" i="18"/>
  <c r="H968" i="18"/>
  <c r="H969" i="18"/>
  <c r="H961" i="18"/>
  <c r="H966" i="18"/>
  <c r="H962" i="18"/>
  <c r="H967" i="18"/>
  <c r="H972" i="18"/>
  <c r="H971" i="18"/>
  <c r="H970" i="18"/>
  <c r="H973" i="18"/>
  <c r="H960" i="18"/>
  <c r="H959" i="18"/>
  <c r="I1012" i="18"/>
  <c r="I1027" i="18"/>
  <c r="I1046" i="18"/>
  <c r="I1035" i="18"/>
  <c r="I1047" i="18"/>
  <c r="I1037" i="18"/>
  <c r="I1044" i="18"/>
  <c r="I1036" i="18"/>
  <c r="I1039" i="18"/>
  <c r="I1043" i="18"/>
  <c r="I1040" i="18"/>
  <c r="I1048" i="18"/>
  <c r="I1038" i="18"/>
  <c r="I1045" i="18"/>
  <c r="I1034" i="18"/>
  <c r="I1042" i="18"/>
  <c r="I1026" i="18"/>
  <c r="I1013" i="18"/>
  <c r="I1017" i="18"/>
  <c r="I1007" i="18"/>
  <c r="I1010" i="18"/>
  <c r="I1016" i="18"/>
  <c r="I1008" i="18"/>
  <c r="I1018" i="18"/>
  <c r="I1015" i="18"/>
  <c r="I1009" i="18"/>
  <c r="I1014" i="18"/>
  <c r="I1005" i="18"/>
  <c r="I1006" i="18"/>
  <c r="I1004" i="18"/>
  <c r="I1296" i="18"/>
  <c r="I1312" i="18"/>
  <c r="I1278" i="18"/>
  <c r="I1277" i="18"/>
  <c r="I1284" i="18"/>
  <c r="I1288" i="18"/>
  <c r="I1279" i="18"/>
  <c r="I1283" i="18"/>
  <c r="I1275" i="18"/>
  <c r="I1276" i="18"/>
  <c r="I1286" i="18"/>
  <c r="I1280" i="18"/>
  <c r="I1287" i="18"/>
  <c r="I1285" i="18"/>
  <c r="I1274" i="18"/>
  <c r="J104" i="18"/>
  <c r="J128" i="18"/>
  <c r="J144" i="18"/>
  <c r="J107" i="18"/>
  <c r="J111" i="18"/>
  <c r="J106" i="18"/>
  <c r="J109" i="18"/>
  <c r="J112" i="18"/>
  <c r="J115" i="18"/>
  <c r="J118" i="18"/>
  <c r="J110" i="18"/>
  <c r="J117" i="18"/>
  <c r="J116" i="18"/>
  <c r="J105" i="18"/>
  <c r="J108" i="18"/>
  <c r="J1059" i="18"/>
  <c r="J1074" i="18"/>
  <c r="J1083" i="18"/>
  <c r="J1087" i="18"/>
  <c r="J1084" i="18"/>
  <c r="J1086" i="18"/>
  <c r="J1091" i="18"/>
  <c r="J1081" i="18"/>
  <c r="J1093" i="18"/>
  <c r="J1080" i="18"/>
  <c r="J1092" i="18"/>
  <c r="J1082" i="18"/>
  <c r="J1090" i="18"/>
  <c r="J1085" i="18"/>
  <c r="J1079" i="18"/>
  <c r="J1253" i="18"/>
  <c r="J1269" i="18"/>
  <c r="J1231" i="18"/>
  <c r="J1235" i="18"/>
  <c r="J1230" i="18"/>
  <c r="J1232" i="18"/>
  <c r="J1242" i="18"/>
  <c r="J1234" i="18"/>
  <c r="J1233" i="18"/>
  <c r="J1241" i="18"/>
  <c r="J1236" i="18"/>
  <c r="J1240" i="18"/>
  <c r="J1243" i="18"/>
  <c r="J1237" i="18"/>
  <c r="J1229" i="18"/>
  <c r="J119" i="18"/>
  <c r="J143" i="18"/>
  <c r="J113" i="18"/>
  <c r="J121" i="18"/>
  <c r="J125" i="18"/>
  <c r="J132" i="18"/>
  <c r="J133" i="18"/>
  <c r="J120" i="18"/>
  <c r="J122" i="18"/>
  <c r="J124" i="18"/>
  <c r="J126" i="18"/>
  <c r="J123" i="18"/>
  <c r="J127" i="18"/>
  <c r="J130" i="18"/>
  <c r="J131" i="18"/>
  <c r="K1255" i="18"/>
  <c r="K1271" i="18"/>
  <c r="K1230" i="18"/>
  <c r="K1234" i="18"/>
  <c r="K1238" i="18"/>
  <c r="K1237" i="18"/>
  <c r="K1243" i="18"/>
  <c r="K1239" i="18"/>
  <c r="K1232" i="18"/>
  <c r="K1242" i="18"/>
  <c r="K1231" i="18"/>
  <c r="K1236" i="18"/>
  <c r="K1233" i="18"/>
  <c r="K1235" i="18"/>
  <c r="K1229" i="18"/>
  <c r="K1361" i="18"/>
  <c r="K1345" i="18"/>
  <c r="K1323" i="18"/>
  <c r="K1327" i="18"/>
  <c r="K1322" i="18"/>
  <c r="K1326" i="18"/>
  <c r="K1325" i="18"/>
  <c r="K1320" i="18"/>
  <c r="K1328" i="18"/>
  <c r="K1333" i="18"/>
  <c r="K1321" i="18"/>
  <c r="K1329" i="18"/>
  <c r="K1324" i="18"/>
  <c r="K1332" i="18"/>
  <c r="K1319" i="18"/>
  <c r="K1285" i="18"/>
  <c r="K1315" i="18"/>
  <c r="K1291" i="18"/>
  <c r="K1295" i="18"/>
  <c r="K1299" i="18"/>
  <c r="K1290" i="18"/>
  <c r="K1294" i="18"/>
  <c r="K1298" i="18"/>
  <c r="K1303" i="18"/>
  <c r="K1293" i="18"/>
  <c r="K1296" i="18"/>
  <c r="K1297" i="18"/>
  <c r="K1302" i="18"/>
  <c r="K1292" i="18"/>
  <c r="K1289" i="18"/>
  <c r="K1060" i="18"/>
  <c r="K1090" i="18"/>
  <c r="K1067" i="18"/>
  <c r="K1069" i="18"/>
  <c r="K1066" i="18"/>
  <c r="K1071" i="18"/>
  <c r="K1070" i="18"/>
  <c r="K1078" i="18"/>
  <c r="K1065" i="18"/>
  <c r="K1073" i="18"/>
  <c r="K1077" i="18"/>
  <c r="K1074" i="18"/>
  <c r="K1068" i="18"/>
  <c r="K1072" i="18"/>
  <c r="K1064" i="18"/>
  <c r="C58" i="17"/>
  <c r="F525" i="18"/>
  <c r="F511" i="18"/>
  <c r="F542" i="18"/>
  <c r="F545" i="18"/>
  <c r="F544" i="18"/>
  <c r="F543" i="18"/>
  <c r="F547" i="18"/>
  <c r="F549" i="18"/>
  <c r="F551" i="18"/>
  <c r="F548" i="18"/>
  <c r="F552" i="18"/>
  <c r="F546" i="18"/>
  <c r="F539" i="18"/>
  <c r="F550" i="18"/>
  <c r="F553" i="18"/>
  <c r="F44" i="18"/>
  <c r="F50" i="18"/>
  <c r="F54" i="18"/>
  <c r="F58" i="18"/>
  <c r="F49" i="18"/>
  <c r="F53" i="18"/>
  <c r="F57" i="18"/>
  <c r="F51" i="18"/>
  <c r="F48" i="18"/>
  <c r="F52" i="18"/>
  <c r="F56" i="18"/>
  <c r="F31" i="18"/>
  <c r="F16" i="18"/>
  <c r="F47" i="18"/>
  <c r="F55" i="18"/>
  <c r="L25" i="18"/>
  <c r="L24" i="18"/>
  <c r="L21" i="18"/>
  <c r="L17" i="18"/>
  <c r="L26" i="18"/>
  <c r="L16" i="18"/>
  <c r="L23" i="18"/>
  <c r="L22" i="18"/>
  <c r="L15" i="18"/>
  <c r="L20" i="18"/>
  <c r="L57" i="18"/>
  <c r="L19" i="18"/>
  <c r="L18" i="18"/>
  <c r="H36" i="18"/>
  <c r="H40" i="18"/>
  <c r="H30" i="18"/>
  <c r="H39" i="18"/>
  <c r="H43" i="18"/>
  <c r="H32" i="18"/>
  <c r="H31" i="18"/>
  <c r="H33" i="18"/>
  <c r="H19" i="18"/>
  <c r="H29" i="18"/>
  <c r="H50" i="18"/>
  <c r="H38" i="18"/>
  <c r="H42" i="18"/>
  <c r="H37" i="18"/>
  <c r="H41" i="18"/>
  <c r="L44" i="18"/>
  <c r="L48" i="18"/>
  <c r="L52" i="18"/>
  <c r="L56" i="18"/>
  <c r="L28" i="18"/>
  <c r="L50" i="18"/>
  <c r="L54" i="18"/>
  <c r="L47" i="18"/>
  <c r="L51" i="18"/>
  <c r="L55" i="18"/>
  <c r="L46" i="18"/>
  <c r="L45" i="18"/>
  <c r="L49" i="18"/>
  <c r="L53" i="18"/>
  <c r="K19" i="18"/>
  <c r="K18" i="18"/>
  <c r="K24" i="18"/>
  <c r="K21" i="18"/>
  <c r="K16" i="18"/>
  <c r="K28" i="18"/>
  <c r="K20" i="18"/>
  <c r="K27" i="18"/>
  <c r="K22" i="18"/>
  <c r="K15" i="18"/>
  <c r="K55" i="18"/>
  <c r="K23" i="18"/>
  <c r="K17" i="18"/>
  <c r="I44" i="18"/>
  <c r="I47" i="18"/>
  <c r="I55" i="18"/>
  <c r="I53" i="18"/>
  <c r="I48" i="18"/>
  <c r="I46" i="18"/>
  <c r="I50" i="18"/>
  <c r="I54" i="18"/>
  <c r="I58" i="18"/>
  <c r="I57" i="18"/>
  <c r="I45" i="18"/>
  <c r="I49" i="18"/>
  <c r="I22" i="18"/>
  <c r="I56" i="18"/>
  <c r="J17" i="18"/>
  <c r="J16" i="18"/>
  <c r="J14" i="18"/>
  <c r="J22" i="18"/>
  <c r="J53" i="18"/>
  <c r="J25" i="18"/>
  <c r="J19" i="18"/>
  <c r="J21" i="18"/>
  <c r="J20" i="18"/>
  <c r="J26" i="18"/>
  <c r="J27" i="18"/>
  <c r="J28" i="18"/>
  <c r="J15" i="18"/>
  <c r="J18" i="18"/>
  <c r="I40" i="18"/>
  <c r="I32" i="18"/>
  <c r="I31" i="18"/>
  <c r="I38" i="18"/>
  <c r="I52" i="18"/>
  <c r="I35" i="18"/>
  <c r="I21" i="18"/>
  <c r="I33" i="18"/>
  <c r="I39" i="18"/>
  <c r="I43" i="18"/>
  <c r="I34" i="18"/>
  <c r="I29" i="18"/>
  <c r="I42" i="18"/>
  <c r="I41" i="18"/>
  <c r="I30" i="18"/>
  <c r="H28" i="18"/>
  <c r="H23" i="18"/>
  <c r="H15" i="18"/>
  <c r="H17" i="18"/>
  <c r="H14" i="18"/>
  <c r="H49" i="18"/>
  <c r="H26" i="18"/>
  <c r="H25" i="18"/>
  <c r="H24" i="18"/>
  <c r="H21" i="18"/>
  <c r="H18" i="18"/>
  <c r="H16" i="18"/>
  <c r="H27" i="18"/>
  <c r="H22" i="18"/>
  <c r="B67" i="17"/>
  <c r="L33" i="18"/>
  <c r="L37" i="18"/>
  <c r="L41" i="18"/>
  <c r="L31" i="18"/>
  <c r="L35" i="18"/>
  <c r="L36" i="18"/>
  <c r="L40" i="18"/>
  <c r="L27" i="18"/>
  <c r="L39" i="18"/>
  <c r="L58" i="18"/>
  <c r="L30" i="18"/>
  <c r="L34" i="18"/>
  <c r="L38" i="18"/>
  <c r="L29" i="18"/>
  <c r="L32" i="18"/>
  <c r="G29" i="18"/>
  <c r="G35" i="18"/>
  <c r="G39" i="18"/>
  <c r="G43" i="18"/>
  <c r="G30" i="18"/>
  <c r="G41" i="18"/>
  <c r="G34" i="18"/>
  <c r="G38" i="18"/>
  <c r="G42" i="18"/>
  <c r="G31" i="18"/>
  <c r="G17" i="18"/>
  <c r="G48" i="18"/>
  <c r="G36" i="18"/>
  <c r="G40" i="18"/>
  <c r="G37" i="18"/>
  <c r="H44" i="18"/>
  <c r="H51" i="18"/>
  <c r="H55" i="18"/>
  <c r="H46" i="18"/>
  <c r="H20" i="18"/>
  <c r="H54" i="18"/>
  <c r="H58" i="18"/>
  <c r="H56" i="18"/>
  <c r="H45" i="18"/>
  <c r="H53" i="18"/>
  <c r="H57" i="18"/>
  <c r="H52" i="18"/>
  <c r="H47" i="18"/>
  <c r="H48" i="18"/>
  <c r="J54" i="18"/>
  <c r="J41" i="18"/>
  <c r="J32" i="18"/>
  <c r="J31" i="18"/>
  <c r="J36" i="18"/>
  <c r="J40" i="18"/>
  <c r="J29" i="18"/>
  <c r="J42" i="18"/>
  <c r="J35" i="18"/>
  <c r="J30" i="18"/>
  <c r="J43" i="18"/>
  <c r="J34" i="18"/>
  <c r="J33" i="18"/>
  <c r="J37" i="18"/>
  <c r="J23" i="18"/>
  <c r="G27" i="18"/>
  <c r="G20" i="18"/>
  <c r="G28" i="18"/>
  <c r="G23" i="18"/>
  <c r="G15" i="18"/>
  <c r="G16" i="18"/>
  <c r="G32" i="18"/>
  <c r="G19" i="18"/>
  <c r="G25" i="18"/>
  <c r="G24" i="18"/>
  <c r="G21" i="18"/>
  <c r="G26" i="18"/>
  <c r="G14" i="18"/>
  <c r="G47" i="18"/>
  <c r="G22" i="18"/>
  <c r="J44" i="18"/>
  <c r="J56" i="18"/>
  <c r="J47" i="18"/>
  <c r="J51" i="18"/>
  <c r="J45" i="18"/>
  <c r="J55" i="18"/>
  <c r="J49" i="18"/>
  <c r="J46" i="18"/>
  <c r="J50" i="18"/>
  <c r="J57" i="18"/>
  <c r="J58" i="18"/>
  <c r="J24" i="18"/>
  <c r="J48" i="18"/>
  <c r="J52" i="18"/>
  <c r="F20" i="18"/>
  <c r="F45" i="18"/>
  <c r="F27" i="18"/>
  <c r="F21" i="18"/>
  <c r="F22" i="18"/>
  <c r="F30" i="18"/>
  <c r="F28" i="18"/>
  <c r="F23" i="18"/>
  <c r="F17" i="18"/>
  <c r="F18" i="18"/>
  <c r="F14" i="18"/>
  <c r="F24" i="18"/>
  <c r="F26" i="18"/>
  <c r="F19" i="18"/>
  <c r="F25" i="18"/>
  <c r="K48" i="18"/>
  <c r="K52" i="18"/>
  <c r="K49" i="18"/>
  <c r="K47" i="18"/>
  <c r="K51" i="18"/>
  <c r="K45" i="18"/>
  <c r="K46" i="18"/>
  <c r="K50" i="18"/>
  <c r="K54" i="18"/>
  <c r="K26" i="18"/>
  <c r="K58" i="18"/>
  <c r="K53" i="18"/>
  <c r="K57" i="18"/>
  <c r="I28" i="18"/>
  <c r="I23" i="18"/>
  <c r="I15" i="18"/>
  <c r="I27" i="18"/>
  <c r="I17" i="18"/>
  <c r="I20" i="18"/>
  <c r="I25" i="18"/>
  <c r="I24" i="18"/>
  <c r="I19" i="18"/>
  <c r="I51" i="18"/>
  <c r="I26" i="18"/>
  <c r="I18" i="18"/>
  <c r="I16" i="18"/>
  <c r="F29" i="18"/>
  <c r="F46" i="18"/>
  <c r="F35" i="18"/>
  <c r="F39" i="18"/>
  <c r="F43" i="18"/>
  <c r="F36" i="18"/>
  <c r="F34" i="18"/>
  <c r="F38" i="18"/>
  <c r="F42" i="18"/>
  <c r="F32" i="18"/>
  <c r="F40" i="18"/>
  <c r="F33" i="18"/>
  <c r="F37" i="18"/>
  <c r="F41" i="18"/>
  <c r="G44" i="18"/>
  <c r="G46" i="18"/>
  <c r="G50" i="18"/>
  <c r="G54" i="18"/>
  <c r="G58" i="18"/>
  <c r="G45" i="18"/>
  <c r="G33" i="18"/>
  <c r="G49" i="18"/>
  <c r="G53" i="18"/>
  <c r="G57" i="18"/>
  <c r="G18" i="18"/>
  <c r="G52" i="18"/>
  <c r="G51" i="18"/>
  <c r="G55" i="18"/>
  <c r="G56" i="18"/>
  <c r="K33" i="18"/>
  <c r="K37" i="18"/>
  <c r="K25" i="18"/>
  <c r="K36" i="18"/>
  <c r="K56" i="18"/>
  <c r="K38" i="18"/>
  <c r="K29" i="18"/>
  <c r="K35" i="18"/>
  <c r="K39" i="18"/>
  <c r="K30" i="18"/>
  <c r="K34" i="18"/>
  <c r="K42" i="18"/>
  <c r="K32" i="18"/>
  <c r="K31" i="18"/>
  <c r="K43" i="18"/>
  <c r="D67" i="17"/>
  <c r="F67" i="17"/>
  <c r="H68" i="17"/>
  <c r="F68" i="17"/>
  <c r="D66" i="17"/>
  <c r="N67" i="17"/>
  <c r="O68" i="17"/>
  <c r="O67" i="17"/>
  <c r="O66" i="17"/>
  <c r="N68" i="17"/>
  <c r="O64" i="17"/>
  <c r="O63" i="17"/>
  <c r="O62" i="17"/>
  <c r="M67" i="17"/>
  <c r="M66" i="17"/>
  <c r="M68" i="17"/>
  <c r="M62" i="17"/>
  <c r="M64" i="17"/>
  <c r="M63" i="17"/>
  <c r="J64" i="17"/>
  <c r="J63" i="17"/>
  <c r="J62" i="17"/>
  <c r="K67" i="17"/>
  <c r="K66" i="17"/>
  <c r="K68" i="17"/>
  <c r="K64" i="17"/>
  <c r="K63" i="17"/>
  <c r="K62" i="17"/>
  <c r="I64" i="17"/>
  <c r="I63" i="17"/>
  <c r="I62" i="17"/>
  <c r="I68" i="17"/>
  <c r="I67" i="17"/>
  <c r="I66" i="17"/>
  <c r="G62" i="17"/>
  <c r="G63" i="17"/>
  <c r="G64" i="17"/>
  <c r="G67" i="17"/>
  <c r="G68" i="17"/>
  <c r="G66" i="17"/>
  <c r="E68" i="17"/>
  <c r="E66" i="17"/>
  <c r="E67" i="17"/>
  <c r="E62" i="17"/>
  <c r="E63" i="17"/>
  <c r="E64" i="17"/>
  <c r="C64" i="17"/>
  <c r="C63" i="17"/>
  <c r="C62" i="17"/>
  <c r="C68" i="17"/>
  <c r="C67" i="17"/>
  <c r="C66" i="17"/>
  <c r="M60" i="17"/>
  <c r="M59" i="17"/>
  <c r="J58" i="17"/>
  <c r="J59" i="17" s="1"/>
  <c r="J60" i="17" s="1"/>
  <c r="O60" i="17"/>
  <c r="O59" i="17"/>
  <c r="O58" i="17"/>
  <c r="H58" i="17"/>
  <c r="H60" i="17" s="1"/>
  <c r="H59" i="17"/>
  <c r="K58" i="17"/>
  <c r="K60" i="17"/>
  <c r="K59" i="17"/>
  <c r="D63" i="17"/>
  <c r="D64" i="17"/>
  <c r="D62" i="17"/>
  <c r="N63" i="17"/>
  <c r="N64" i="17"/>
  <c r="N62" i="17"/>
  <c r="B64" i="17"/>
  <c r="B63" i="17"/>
  <c r="B62" i="17"/>
  <c r="N60" i="17"/>
  <c r="N58" i="17"/>
  <c r="N59" i="17"/>
  <c r="H64" i="17"/>
  <c r="H63" i="17"/>
  <c r="H62" i="17"/>
  <c r="L63" i="17"/>
  <c r="L62" i="17"/>
  <c r="L64" i="17"/>
  <c r="J68" i="17"/>
  <c r="J67" i="17"/>
  <c r="J66" i="17"/>
  <c r="F64" i="17"/>
  <c r="F63" i="17"/>
  <c r="F62" i="17"/>
  <c r="L67" i="17"/>
  <c r="L68" i="17"/>
  <c r="L66" i="17"/>
  <c r="L58" i="17"/>
  <c r="L59" i="17" s="1"/>
  <c r="L60" i="17" s="1"/>
  <c r="M58" i="17"/>
  <c r="D29" i="17"/>
  <c r="F29" i="17"/>
  <c r="E29" i="17"/>
  <c r="C29" i="17"/>
  <c r="T706" i="54" l="1"/>
  <c r="L706" i="54" s="1"/>
  <c r="T714" i="54"/>
  <c r="L714" i="54" s="1"/>
  <c r="T722" i="54"/>
  <c r="L722" i="54" s="1"/>
  <c r="T730" i="54"/>
  <c r="L730" i="54" s="1"/>
  <c r="T738" i="54"/>
  <c r="L738" i="54" s="1"/>
  <c r="T746" i="54"/>
  <c r="L746" i="54" s="1"/>
  <c r="T754" i="54"/>
  <c r="L754" i="54" s="1"/>
  <c r="T762" i="54"/>
  <c r="L762" i="54" s="1"/>
  <c r="T770" i="54"/>
  <c r="L770" i="54" s="1"/>
  <c r="T778" i="54"/>
  <c r="L778" i="54" s="1"/>
  <c r="T786" i="54"/>
  <c r="L786" i="54" s="1"/>
  <c r="T794" i="54"/>
  <c r="L794" i="54" s="1"/>
  <c r="T802" i="54"/>
  <c r="L802" i="54" s="1"/>
  <c r="T705" i="54"/>
  <c r="L705" i="54" s="1"/>
  <c r="T713" i="54"/>
  <c r="L713" i="54" s="1"/>
  <c r="T721" i="54"/>
  <c r="L721" i="54" s="1"/>
  <c r="T729" i="54"/>
  <c r="L729" i="54" s="1"/>
  <c r="T737" i="54"/>
  <c r="L737" i="54" s="1"/>
  <c r="T745" i="54"/>
  <c r="L745" i="54" s="1"/>
  <c r="T753" i="54"/>
  <c r="L753" i="54" s="1"/>
  <c r="T761" i="54"/>
  <c r="L761" i="54" s="1"/>
  <c r="T769" i="54"/>
  <c r="L769" i="54" s="1"/>
  <c r="T777" i="54"/>
  <c r="L777" i="54" s="1"/>
  <c r="T785" i="54"/>
  <c r="L785" i="54" s="1"/>
  <c r="T793" i="54"/>
  <c r="L793" i="54" s="1"/>
  <c r="T801" i="54"/>
  <c r="L801" i="54" s="1"/>
  <c r="T718" i="54"/>
  <c r="L718" i="54" s="1"/>
  <c r="T742" i="54"/>
  <c r="L742" i="54" s="1"/>
  <c r="T750" i="54"/>
  <c r="L750" i="54" s="1"/>
  <c r="T774" i="54"/>
  <c r="L774" i="54" s="1"/>
  <c r="T798" i="54"/>
  <c r="L798" i="54" s="1"/>
  <c r="T712" i="54"/>
  <c r="L712" i="54" s="1"/>
  <c r="T720" i="54"/>
  <c r="L720" i="54" s="1"/>
  <c r="T728" i="54"/>
  <c r="L728" i="54" s="1"/>
  <c r="T736" i="54"/>
  <c r="L736" i="54" s="1"/>
  <c r="T744" i="54"/>
  <c r="L744" i="54" s="1"/>
  <c r="T752" i="54"/>
  <c r="L752" i="54" s="1"/>
  <c r="T760" i="54"/>
  <c r="L760" i="54" s="1"/>
  <c r="T768" i="54"/>
  <c r="L768" i="54" s="1"/>
  <c r="T776" i="54"/>
  <c r="L776" i="54" s="1"/>
  <c r="T784" i="54"/>
  <c r="L784" i="54" s="1"/>
  <c r="T792" i="54"/>
  <c r="L792" i="54" s="1"/>
  <c r="T800" i="54"/>
  <c r="L800" i="54" s="1"/>
  <c r="T711" i="54"/>
  <c r="L711" i="54" s="1"/>
  <c r="T719" i="54"/>
  <c r="L719" i="54" s="1"/>
  <c r="T727" i="54"/>
  <c r="L727" i="54" s="1"/>
  <c r="T735" i="54"/>
  <c r="L735" i="54" s="1"/>
  <c r="T743" i="54"/>
  <c r="L743" i="54" s="1"/>
  <c r="T751" i="54"/>
  <c r="L751" i="54" s="1"/>
  <c r="T759" i="54"/>
  <c r="L759" i="54" s="1"/>
  <c r="T767" i="54"/>
  <c r="L767" i="54" s="1"/>
  <c r="T775" i="54"/>
  <c r="L775" i="54" s="1"/>
  <c r="T783" i="54"/>
  <c r="L783" i="54" s="1"/>
  <c r="T791" i="54"/>
  <c r="L791" i="54" s="1"/>
  <c r="T799" i="54"/>
  <c r="L799" i="54" s="1"/>
  <c r="T790" i="54"/>
  <c r="L790" i="54" s="1"/>
  <c r="T709" i="54"/>
  <c r="L709" i="54" s="1"/>
  <c r="T717" i="54"/>
  <c r="L717" i="54" s="1"/>
  <c r="T725" i="54"/>
  <c r="L725" i="54" s="1"/>
  <c r="T733" i="54"/>
  <c r="L733" i="54" s="1"/>
  <c r="T741" i="54"/>
  <c r="L741" i="54" s="1"/>
  <c r="T749" i="54"/>
  <c r="L749" i="54" s="1"/>
  <c r="T757" i="54"/>
  <c r="L757" i="54" s="1"/>
  <c r="T765" i="54"/>
  <c r="L765" i="54" s="1"/>
  <c r="T773" i="54"/>
  <c r="L773" i="54" s="1"/>
  <c r="T781" i="54"/>
  <c r="L781" i="54" s="1"/>
  <c r="T789" i="54"/>
  <c r="L789" i="54" s="1"/>
  <c r="T797" i="54"/>
  <c r="L797" i="54" s="1"/>
  <c r="T707" i="54"/>
  <c r="L707" i="54" s="1"/>
  <c r="T710" i="54"/>
  <c r="L710" i="54" s="1"/>
  <c r="T726" i="54"/>
  <c r="L726" i="54" s="1"/>
  <c r="T758" i="54"/>
  <c r="L758" i="54" s="1"/>
  <c r="T782" i="54"/>
  <c r="L782" i="54" s="1"/>
  <c r="T708" i="54"/>
  <c r="L708" i="54" s="1"/>
  <c r="T716" i="54"/>
  <c r="L716" i="54" s="1"/>
  <c r="T724" i="54"/>
  <c r="L724" i="54" s="1"/>
  <c r="T732" i="54"/>
  <c r="L732" i="54" s="1"/>
  <c r="T740" i="54"/>
  <c r="L740" i="54" s="1"/>
  <c r="T748" i="54"/>
  <c r="L748" i="54" s="1"/>
  <c r="T756" i="54"/>
  <c r="L756" i="54" s="1"/>
  <c r="T764" i="54"/>
  <c r="L764" i="54" s="1"/>
  <c r="T772" i="54"/>
  <c r="L772" i="54" s="1"/>
  <c r="T780" i="54"/>
  <c r="L780" i="54" s="1"/>
  <c r="T788" i="54"/>
  <c r="L788" i="54" s="1"/>
  <c r="T796" i="54"/>
  <c r="L796" i="54" s="1"/>
  <c r="T715" i="54"/>
  <c r="L715" i="54" s="1"/>
  <c r="T723" i="54"/>
  <c r="L723" i="54" s="1"/>
  <c r="T731" i="54"/>
  <c r="L731" i="54" s="1"/>
  <c r="T739" i="54"/>
  <c r="L739" i="54" s="1"/>
  <c r="T747" i="54"/>
  <c r="L747" i="54" s="1"/>
  <c r="T755" i="54"/>
  <c r="L755" i="54" s="1"/>
  <c r="T763" i="54"/>
  <c r="L763" i="54" s="1"/>
  <c r="T771" i="54"/>
  <c r="L771" i="54" s="1"/>
  <c r="T779" i="54"/>
  <c r="L779" i="54" s="1"/>
  <c r="T787" i="54"/>
  <c r="L787" i="54" s="1"/>
  <c r="T795" i="54"/>
  <c r="L795" i="54" s="1"/>
  <c r="T803" i="54"/>
  <c r="L803" i="54" s="1"/>
  <c r="T734" i="54"/>
  <c r="L734" i="54" s="1"/>
  <c r="T766" i="54"/>
  <c r="L766" i="54" s="1"/>
  <c r="T704" i="54"/>
  <c r="L704" i="54" s="1"/>
  <c r="Z310" i="54"/>
  <c r="R310" i="54" s="1"/>
  <c r="Z313" i="54"/>
  <c r="R313" i="54" s="1"/>
  <c r="Z321" i="54"/>
  <c r="R321" i="54" s="1"/>
  <c r="Z329" i="54"/>
  <c r="R329" i="54" s="1"/>
  <c r="Z307" i="54"/>
  <c r="R307" i="54" s="1"/>
  <c r="Z323" i="54"/>
  <c r="R323" i="54" s="1"/>
  <c r="Z327" i="54"/>
  <c r="R327" i="54" s="1"/>
  <c r="Z337" i="54"/>
  <c r="R337" i="54" s="1"/>
  <c r="Z345" i="54"/>
  <c r="R345" i="54" s="1"/>
  <c r="Z353" i="54"/>
  <c r="R353" i="54" s="1"/>
  <c r="Z361" i="54"/>
  <c r="R361" i="54" s="1"/>
  <c r="Z369" i="54"/>
  <c r="R369" i="54" s="1"/>
  <c r="Z377" i="54"/>
  <c r="R377" i="54" s="1"/>
  <c r="Z385" i="54"/>
  <c r="R385" i="54" s="1"/>
  <c r="Z393" i="54"/>
  <c r="R393" i="54" s="1"/>
  <c r="Z401" i="54"/>
  <c r="R401" i="54" s="1"/>
  <c r="Z336" i="54"/>
  <c r="R336" i="54" s="1"/>
  <c r="Z349" i="54"/>
  <c r="R349" i="54" s="1"/>
  <c r="Z362" i="54"/>
  <c r="R362" i="54" s="1"/>
  <c r="Z366" i="54"/>
  <c r="R366" i="54" s="1"/>
  <c r="Z379" i="54"/>
  <c r="R379" i="54" s="1"/>
  <c r="Z383" i="54"/>
  <c r="R383" i="54" s="1"/>
  <c r="Z396" i="54"/>
  <c r="R396" i="54" s="1"/>
  <c r="Z400" i="54"/>
  <c r="R400" i="54" s="1"/>
  <c r="Z306" i="54"/>
  <c r="R306" i="54" s="1"/>
  <c r="Z311" i="54"/>
  <c r="R311" i="54" s="1"/>
  <c r="Z314" i="54"/>
  <c r="R314" i="54" s="1"/>
  <c r="Z317" i="54"/>
  <c r="R317" i="54" s="1"/>
  <c r="Z320" i="54"/>
  <c r="R320" i="54" s="1"/>
  <c r="Z326" i="54"/>
  <c r="R326" i="54" s="1"/>
  <c r="Z332" i="54"/>
  <c r="R332" i="54" s="1"/>
  <c r="Z335" i="54"/>
  <c r="R335" i="54" s="1"/>
  <c r="Z348" i="54"/>
  <c r="R348" i="54" s="1"/>
  <c r="Z352" i="54"/>
  <c r="R352" i="54" s="1"/>
  <c r="Z365" i="54"/>
  <c r="R365" i="54" s="1"/>
  <c r="Z378" i="54"/>
  <c r="R378" i="54" s="1"/>
  <c r="Z382" i="54"/>
  <c r="R382" i="54" s="1"/>
  <c r="Z395" i="54"/>
  <c r="R395" i="54" s="1"/>
  <c r="Z399" i="54"/>
  <c r="R399" i="54" s="1"/>
  <c r="Z305" i="54"/>
  <c r="R305" i="54" s="1"/>
  <c r="Z338" i="54"/>
  <c r="R338" i="54" s="1"/>
  <c r="Z342" i="54"/>
  <c r="R342" i="54" s="1"/>
  <c r="Z355" i="54"/>
  <c r="R355" i="54" s="1"/>
  <c r="Z359" i="54"/>
  <c r="R359" i="54" s="1"/>
  <c r="Z372" i="54"/>
  <c r="R372" i="54" s="1"/>
  <c r="Z376" i="54"/>
  <c r="R376" i="54" s="1"/>
  <c r="Z389" i="54"/>
  <c r="R389" i="54" s="1"/>
  <c r="Z402" i="54"/>
  <c r="R402" i="54" s="1"/>
  <c r="Z316" i="54"/>
  <c r="R316" i="54" s="1"/>
  <c r="Z319" i="54"/>
  <c r="R319" i="54" s="1"/>
  <c r="Z322" i="54"/>
  <c r="R322" i="54" s="1"/>
  <c r="Z325" i="54"/>
  <c r="R325" i="54" s="1"/>
  <c r="Z328" i="54"/>
  <c r="R328" i="54" s="1"/>
  <c r="Z331" i="54"/>
  <c r="R331" i="54" s="1"/>
  <c r="Z334" i="54"/>
  <c r="R334" i="54" s="1"/>
  <c r="Z339" i="54"/>
  <c r="R339" i="54" s="1"/>
  <c r="Z341" i="54"/>
  <c r="R341" i="54" s="1"/>
  <c r="Z360" i="54"/>
  <c r="R360" i="54" s="1"/>
  <c r="Z364" i="54"/>
  <c r="R364" i="54" s="1"/>
  <c r="Z387" i="54"/>
  <c r="R387" i="54" s="1"/>
  <c r="Z354" i="54"/>
  <c r="R354" i="54" s="1"/>
  <c r="Z390" i="54"/>
  <c r="R390" i="54" s="1"/>
  <c r="Z397" i="54"/>
  <c r="R397" i="54" s="1"/>
  <c r="Z309" i="54"/>
  <c r="R309" i="54" s="1"/>
  <c r="Z356" i="54"/>
  <c r="R356" i="54" s="1"/>
  <c r="Z367" i="54"/>
  <c r="R367" i="54" s="1"/>
  <c r="Z375" i="54"/>
  <c r="R375" i="54" s="1"/>
  <c r="Z386" i="54"/>
  <c r="R386" i="54" s="1"/>
  <c r="Z394" i="54"/>
  <c r="R394" i="54" s="1"/>
  <c r="Z318" i="54"/>
  <c r="R318" i="54" s="1"/>
  <c r="Z333" i="54"/>
  <c r="R333" i="54" s="1"/>
  <c r="Z340" i="54"/>
  <c r="R340" i="54" s="1"/>
  <c r="Z381" i="54"/>
  <c r="R381" i="54" s="1"/>
  <c r="Z343" i="54"/>
  <c r="R343" i="54" s="1"/>
  <c r="Z351" i="54"/>
  <c r="R351" i="54" s="1"/>
  <c r="Z370" i="54"/>
  <c r="R370" i="54" s="1"/>
  <c r="Z373" i="54"/>
  <c r="R373" i="54" s="1"/>
  <c r="Z384" i="54"/>
  <c r="R384" i="54" s="1"/>
  <c r="Z392" i="54"/>
  <c r="R392" i="54" s="1"/>
  <c r="Z403" i="54"/>
  <c r="R403" i="54" s="1"/>
  <c r="Z324" i="54"/>
  <c r="R324" i="54" s="1"/>
  <c r="Z347" i="54"/>
  <c r="R347" i="54" s="1"/>
  <c r="Z350" i="54"/>
  <c r="R350" i="54" s="1"/>
  <c r="Z358" i="54"/>
  <c r="R358" i="54" s="1"/>
  <c r="Z388" i="54"/>
  <c r="R388" i="54" s="1"/>
  <c r="Z380" i="54"/>
  <c r="R380" i="54" s="1"/>
  <c r="Z391" i="54"/>
  <c r="R391" i="54" s="1"/>
  <c r="Z315" i="54"/>
  <c r="R315" i="54" s="1"/>
  <c r="Z344" i="54"/>
  <c r="R344" i="54" s="1"/>
  <c r="Z304" i="54"/>
  <c r="R304" i="54" s="1"/>
  <c r="Z308" i="54"/>
  <c r="R308" i="54" s="1"/>
  <c r="Z368" i="54"/>
  <c r="R368" i="54" s="1"/>
  <c r="Z346" i="54"/>
  <c r="R346" i="54" s="1"/>
  <c r="Z374" i="54"/>
  <c r="R374" i="54" s="1"/>
  <c r="Z330" i="54"/>
  <c r="R330" i="54" s="1"/>
  <c r="Z398" i="54"/>
  <c r="R398" i="54" s="1"/>
  <c r="Z312" i="54"/>
  <c r="R312" i="54" s="1"/>
  <c r="Z357" i="54"/>
  <c r="R357" i="54" s="1"/>
  <c r="Z363" i="54"/>
  <c r="R363" i="54" s="1"/>
  <c r="Z371" i="54"/>
  <c r="R371" i="54" s="1"/>
  <c r="V306" i="54"/>
  <c r="N306" i="54" s="1"/>
  <c r="V310" i="54"/>
  <c r="N310" i="54" s="1"/>
  <c r="V317" i="54"/>
  <c r="N317" i="54" s="1"/>
  <c r="V325" i="54"/>
  <c r="N325" i="54" s="1"/>
  <c r="V333" i="54"/>
  <c r="N333" i="54" s="1"/>
  <c r="V309" i="54"/>
  <c r="N309" i="54" s="1"/>
  <c r="V321" i="54"/>
  <c r="N321" i="54" s="1"/>
  <c r="V334" i="54"/>
  <c r="N334" i="54" s="1"/>
  <c r="V341" i="54"/>
  <c r="N341" i="54" s="1"/>
  <c r="V349" i="54"/>
  <c r="N349" i="54" s="1"/>
  <c r="V357" i="54"/>
  <c r="N357" i="54" s="1"/>
  <c r="V365" i="54"/>
  <c r="N365" i="54" s="1"/>
  <c r="V373" i="54"/>
  <c r="N373" i="54" s="1"/>
  <c r="V381" i="54"/>
  <c r="N381" i="54" s="1"/>
  <c r="V389" i="54"/>
  <c r="N389" i="54" s="1"/>
  <c r="V397" i="54"/>
  <c r="N397" i="54" s="1"/>
  <c r="V308" i="54"/>
  <c r="N308" i="54" s="1"/>
  <c r="V316" i="54"/>
  <c r="N316" i="54" s="1"/>
  <c r="V343" i="54"/>
  <c r="N343" i="54" s="1"/>
  <c r="V347" i="54"/>
  <c r="N347" i="54" s="1"/>
  <c r="V360" i="54"/>
  <c r="N360" i="54" s="1"/>
  <c r="V364" i="54"/>
  <c r="N364" i="54" s="1"/>
  <c r="V377" i="54"/>
  <c r="N377" i="54" s="1"/>
  <c r="V390" i="54"/>
  <c r="N390" i="54" s="1"/>
  <c r="V394" i="54"/>
  <c r="N394" i="54" s="1"/>
  <c r="V305" i="54"/>
  <c r="N305" i="54" s="1"/>
  <c r="V313" i="54"/>
  <c r="N313" i="54" s="1"/>
  <c r="V319" i="54"/>
  <c r="N319" i="54" s="1"/>
  <c r="V322" i="54"/>
  <c r="N322" i="54" s="1"/>
  <c r="V328" i="54"/>
  <c r="N328" i="54" s="1"/>
  <c r="V331" i="54"/>
  <c r="N331" i="54" s="1"/>
  <c r="V338" i="54"/>
  <c r="N338" i="54" s="1"/>
  <c r="V342" i="54"/>
  <c r="N342" i="54" s="1"/>
  <c r="V346" i="54"/>
  <c r="N346" i="54" s="1"/>
  <c r="V359" i="54"/>
  <c r="N359" i="54" s="1"/>
  <c r="V363" i="54"/>
  <c r="N363" i="54" s="1"/>
  <c r="V376" i="54"/>
  <c r="N376" i="54" s="1"/>
  <c r="V380" i="54"/>
  <c r="N380" i="54" s="1"/>
  <c r="V393" i="54"/>
  <c r="N393" i="54" s="1"/>
  <c r="V336" i="54"/>
  <c r="N336" i="54" s="1"/>
  <c r="V340" i="54"/>
  <c r="N340" i="54" s="1"/>
  <c r="V353" i="54"/>
  <c r="N353" i="54" s="1"/>
  <c r="V366" i="54"/>
  <c r="N366" i="54" s="1"/>
  <c r="V370" i="54"/>
  <c r="N370" i="54" s="1"/>
  <c r="V383" i="54"/>
  <c r="N383" i="54" s="1"/>
  <c r="V387" i="54"/>
  <c r="N387" i="54" s="1"/>
  <c r="V400" i="54"/>
  <c r="N400" i="54" s="1"/>
  <c r="V307" i="54"/>
  <c r="N307" i="54" s="1"/>
  <c r="V348" i="54"/>
  <c r="N348" i="54" s="1"/>
  <c r="V350" i="54"/>
  <c r="N350" i="54" s="1"/>
  <c r="V352" i="54"/>
  <c r="N352" i="54" s="1"/>
  <c r="V371" i="54"/>
  <c r="N371" i="54" s="1"/>
  <c r="V375" i="54"/>
  <c r="N375" i="54" s="1"/>
  <c r="V396" i="54"/>
  <c r="N396" i="54" s="1"/>
  <c r="V398" i="54"/>
  <c r="N398" i="54" s="1"/>
  <c r="V304" i="54"/>
  <c r="N304" i="54" s="1"/>
  <c r="V311" i="54"/>
  <c r="N311" i="54" s="1"/>
  <c r="V345" i="54"/>
  <c r="N345" i="54" s="1"/>
  <c r="V369" i="54"/>
  <c r="N369" i="54" s="1"/>
  <c r="V314" i="54"/>
  <c r="N314" i="54" s="1"/>
  <c r="V318" i="54"/>
  <c r="N318" i="54" s="1"/>
  <c r="V337" i="54"/>
  <c r="N337" i="54" s="1"/>
  <c r="V351" i="54"/>
  <c r="N351" i="54" s="1"/>
  <c r="V362" i="54"/>
  <c r="N362" i="54" s="1"/>
  <c r="V384" i="54"/>
  <c r="N384" i="54" s="1"/>
  <c r="V392" i="54"/>
  <c r="N392" i="54" s="1"/>
  <c r="V403" i="54"/>
  <c r="N403" i="54" s="1"/>
  <c r="V315" i="54"/>
  <c r="N315" i="54" s="1"/>
  <c r="V326" i="54"/>
  <c r="N326" i="54" s="1"/>
  <c r="V330" i="54"/>
  <c r="N330" i="54" s="1"/>
  <c r="V354" i="54"/>
  <c r="N354" i="54" s="1"/>
  <c r="V395" i="54"/>
  <c r="N395" i="54" s="1"/>
  <c r="V323" i="54"/>
  <c r="N323" i="54" s="1"/>
  <c r="V368" i="54"/>
  <c r="N368" i="54" s="1"/>
  <c r="V379" i="54"/>
  <c r="N379" i="54" s="1"/>
  <c r="V401" i="54"/>
  <c r="N401" i="54" s="1"/>
  <c r="V329" i="54"/>
  <c r="N329" i="54" s="1"/>
  <c r="V367" i="54"/>
  <c r="N367" i="54" s="1"/>
  <c r="V386" i="54"/>
  <c r="N386" i="54" s="1"/>
  <c r="V402" i="54"/>
  <c r="N402" i="54" s="1"/>
  <c r="V356" i="54"/>
  <c r="N356" i="54" s="1"/>
  <c r="V378" i="54"/>
  <c r="N378" i="54" s="1"/>
  <c r="V327" i="54"/>
  <c r="N327" i="54" s="1"/>
  <c r="V358" i="54"/>
  <c r="N358" i="54" s="1"/>
  <c r="V374" i="54"/>
  <c r="N374" i="54" s="1"/>
  <c r="V388" i="54"/>
  <c r="N388" i="54" s="1"/>
  <c r="V320" i="54"/>
  <c r="N320" i="54" s="1"/>
  <c r="V339" i="54"/>
  <c r="N339" i="54" s="1"/>
  <c r="V361" i="54"/>
  <c r="N361" i="54" s="1"/>
  <c r="V382" i="54"/>
  <c r="N382" i="54" s="1"/>
  <c r="V355" i="54"/>
  <c r="N355" i="54" s="1"/>
  <c r="V385" i="54"/>
  <c r="N385" i="54" s="1"/>
  <c r="V399" i="54"/>
  <c r="N399" i="54" s="1"/>
  <c r="V324" i="54"/>
  <c r="N324" i="54" s="1"/>
  <c r="V335" i="54"/>
  <c r="N335" i="54" s="1"/>
  <c r="V344" i="54"/>
  <c r="N344" i="54" s="1"/>
  <c r="V372" i="54"/>
  <c r="N372" i="54" s="1"/>
  <c r="V312" i="54"/>
  <c r="N312" i="54" s="1"/>
  <c r="V332" i="54"/>
  <c r="N332" i="54" s="1"/>
  <c r="V391" i="54"/>
  <c r="N391" i="54" s="1"/>
  <c r="U305" i="54"/>
  <c r="M305" i="54" s="1"/>
  <c r="U316" i="54"/>
  <c r="M316" i="54" s="1"/>
  <c r="U324" i="54"/>
  <c r="M324" i="54" s="1"/>
  <c r="U332" i="54"/>
  <c r="M332" i="54" s="1"/>
  <c r="U306" i="54"/>
  <c r="M306" i="54" s="1"/>
  <c r="U312" i="54"/>
  <c r="M312" i="54" s="1"/>
  <c r="U325" i="54"/>
  <c r="M325" i="54" s="1"/>
  <c r="U329" i="54"/>
  <c r="M329" i="54" s="1"/>
  <c r="U340" i="54"/>
  <c r="M340" i="54" s="1"/>
  <c r="U348" i="54"/>
  <c r="M348" i="54" s="1"/>
  <c r="U356" i="54"/>
  <c r="M356" i="54" s="1"/>
  <c r="U364" i="54"/>
  <c r="M364" i="54" s="1"/>
  <c r="U372" i="54"/>
  <c r="M372" i="54" s="1"/>
  <c r="U380" i="54"/>
  <c r="M380" i="54" s="1"/>
  <c r="U388" i="54"/>
  <c r="M388" i="54" s="1"/>
  <c r="U396" i="54"/>
  <c r="M396" i="54" s="1"/>
  <c r="U313" i="54"/>
  <c r="M313" i="54" s="1"/>
  <c r="U319" i="54"/>
  <c r="M319" i="54" s="1"/>
  <c r="U322" i="54"/>
  <c r="M322" i="54" s="1"/>
  <c r="U328" i="54"/>
  <c r="M328" i="54" s="1"/>
  <c r="U331" i="54"/>
  <c r="M331" i="54" s="1"/>
  <c r="U338" i="54"/>
  <c r="M338" i="54" s="1"/>
  <c r="U351" i="54"/>
  <c r="M351" i="54" s="1"/>
  <c r="U355" i="54"/>
  <c r="M355" i="54" s="1"/>
  <c r="U368" i="54"/>
  <c r="M368" i="54" s="1"/>
  <c r="U381" i="54"/>
  <c r="M381" i="54" s="1"/>
  <c r="U385" i="54"/>
  <c r="M385" i="54" s="1"/>
  <c r="U398" i="54"/>
  <c r="M398" i="54" s="1"/>
  <c r="U402" i="54"/>
  <c r="M402" i="54" s="1"/>
  <c r="U304" i="54"/>
  <c r="M304" i="54" s="1"/>
  <c r="U310" i="54"/>
  <c r="M310" i="54" s="1"/>
  <c r="U334" i="54"/>
  <c r="M334" i="54" s="1"/>
  <c r="U315" i="54"/>
  <c r="M315" i="54" s="1"/>
  <c r="U337" i="54"/>
  <c r="M337" i="54" s="1"/>
  <c r="U350" i="54"/>
  <c r="M350" i="54" s="1"/>
  <c r="U354" i="54"/>
  <c r="M354" i="54" s="1"/>
  <c r="U367" i="54"/>
  <c r="M367" i="54" s="1"/>
  <c r="U371" i="54"/>
  <c r="M371" i="54" s="1"/>
  <c r="U384" i="54"/>
  <c r="M384" i="54" s="1"/>
  <c r="U397" i="54"/>
  <c r="M397" i="54" s="1"/>
  <c r="U401" i="54"/>
  <c r="M401" i="54" s="1"/>
  <c r="U311" i="54"/>
  <c r="M311" i="54" s="1"/>
  <c r="U314" i="54"/>
  <c r="M314" i="54" s="1"/>
  <c r="U320" i="54"/>
  <c r="M320" i="54" s="1"/>
  <c r="U323" i="54"/>
  <c r="M323" i="54" s="1"/>
  <c r="U344" i="54"/>
  <c r="M344" i="54" s="1"/>
  <c r="U357" i="54"/>
  <c r="M357" i="54" s="1"/>
  <c r="U361" i="54"/>
  <c r="M361" i="54" s="1"/>
  <c r="U374" i="54"/>
  <c r="M374" i="54" s="1"/>
  <c r="U378" i="54"/>
  <c r="M378" i="54" s="1"/>
  <c r="U391" i="54"/>
  <c r="M391" i="54" s="1"/>
  <c r="U395" i="54"/>
  <c r="M395" i="54" s="1"/>
  <c r="U346" i="54"/>
  <c r="M346" i="54" s="1"/>
  <c r="U369" i="54"/>
  <c r="M369" i="54" s="1"/>
  <c r="U373" i="54"/>
  <c r="M373" i="54" s="1"/>
  <c r="U392" i="54"/>
  <c r="M392" i="54" s="1"/>
  <c r="U394" i="54"/>
  <c r="M394" i="54" s="1"/>
  <c r="U307" i="54"/>
  <c r="M307" i="54" s="1"/>
  <c r="U318" i="54"/>
  <c r="M318" i="54" s="1"/>
  <c r="U335" i="54"/>
  <c r="M335" i="54" s="1"/>
  <c r="U362" i="54"/>
  <c r="M362" i="54" s="1"/>
  <c r="U386" i="54"/>
  <c r="M386" i="54" s="1"/>
  <c r="U393" i="54"/>
  <c r="M393" i="54" s="1"/>
  <c r="U400" i="54"/>
  <c r="M400" i="54" s="1"/>
  <c r="U326" i="54"/>
  <c r="M326" i="54" s="1"/>
  <c r="U330" i="54"/>
  <c r="M330" i="54" s="1"/>
  <c r="U343" i="54"/>
  <c r="M343" i="54" s="1"/>
  <c r="U365" i="54"/>
  <c r="M365" i="54" s="1"/>
  <c r="U376" i="54"/>
  <c r="M376" i="54" s="1"/>
  <c r="U379" i="54"/>
  <c r="M379" i="54" s="1"/>
  <c r="U387" i="54"/>
  <c r="M387" i="54" s="1"/>
  <c r="U327" i="54"/>
  <c r="M327" i="54" s="1"/>
  <c r="U341" i="54"/>
  <c r="M341" i="54" s="1"/>
  <c r="U349" i="54"/>
  <c r="M349" i="54" s="1"/>
  <c r="U360" i="54"/>
  <c r="M360" i="54" s="1"/>
  <c r="U363" i="54"/>
  <c r="M363" i="54" s="1"/>
  <c r="U382" i="54"/>
  <c r="M382" i="54" s="1"/>
  <c r="U390" i="54"/>
  <c r="M390" i="54" s="1"/>
  <c r="U309" i="54"/>
  <c r="M309" i="54" s="1"/>
  <c r="U317" i="54"/>
  <c r="M317" i="54" s="1"/>
  <c r="U321" i="54"/>
  <c r="M321" i="54" s="1"/>
  <c r="U333" i="54"/>
  <c r="M333" i="54" s="1"/>
  <c r="U345" i="54"/>
  <c r="M345" i="54" s="1"/>
  <c r="U375" i="54"/>
  <c r="M375" i="54" s="1"/>
  <c r="U383" i="54"/>
  <c r="M383" i="54" s="1"/>
  <c r="U359" i="54"/>
  <c r="M359" i="54" s="1"/>
  <c r="U370" i="54"/>
  <c r="M370" i="54" s="1"/>
  <c r="U389" i="54"/>
  <c r="M389" i="54" s="1"/>
  <c r="U403" i="54"/>
  <c r="M403" i="54" s="1"/>
  <c r="U336" i="54"/>
  <c r="M336" i="54" s="1"/>
  <c r="U352" i="54"/>
  <c r="M352" i="54" s="1"/>
  <c r="U366" i="54"/>
  <c r="M366" i="54" s="1"/>
  <c r="U347" i="54"/>
  <c r="M347" i="54" s="1"/>
  <c r="U308" i="54"/>
  <c r="M308" i="54" s="1"/>
  <c r="U339" i="54"/>
  <c r="M339" i="54" s="1"/>
  <c r="U353" i="54"/>
  <c r="M353" i="54" s="1"/>
  <c r="U342" i="54"/>
  <c r="M342" i="54" s="1"/>
  <c r="U358" i="54"/>
  <c r="M358" i="54" s="1"/>
  <c r="U377" i="54"/>
  <c r="M377" i="54" s="1"/>
  <c r="U399" i="54"/>
  <c r="M399" i="54" s="1"/>
  <c r="T305" i="54"/>
  <c r="L305" i="54" s="1"/>
  <c r="T309" i="54"/>
  <c r="L309" i="54" s="1"/>
  <c r="T315" i="54"/>
  <c r="L315" i="54" s="1"/>
  <c r="T323" i="54"/>
  <c r="L323" i="54" s="1"/>
  <c r="T331" i="54"/>
  <c r="L331" i="54" s="1"/>
  <c r="T316" i="54"/>
  <c r="L316" i="54" s="1"/>
  <c r="T320" i="54"/>
  <c r="L320" i="54" s="1"/>
  <c r="T333" i="54"/>
  <c r="L333" i="54" s="1"/>
  <c r="T339" i="54"/>
  <c r="L339" i="54" s="1"/>
  <c r="T347" i="54"/>
  <c r="L347" i="54" s="1"/>
  <c r="T355" i="54"/>
  <c r="L355" i="54" s="1"/>
  <c r="T363" i="54"/>
  <c r="L363" i="54" s="1"/>
  <c r="T371" i="54"/>
  <c r="L371" i="54" s="1"/>
  <c r="T379" i="54"/>
  <c r="L379" i="54" s="1"/>
  <c r="T387" i="54"/>
  <c r="L387" i="54" s="1"/>
  <c r="T395" i="54"/>
  <c r="L395" i="54" s="1"/>
  <c r="T403" i="54"/>
  <c r="L403" i="54" s="1"/>
  <c r="T310" i="54"/>
  <c r="L310" i="54" s="1"/>
  <c r="T325" i="54"/>
  <c r="L325" i="54" s="1"/>
  <c r="T334" i="54"/>
  <c r="L334" i="54" s="1"/>
  <c r="T342" i="54"/>
  <c r="L342" i="54" s="1"/>
  <c r="T346" i="54"/>
  <c r="L346" i="54" s="1"/>
  <c r="T359" i="54"/>
  <c r="L359" i="54" s="1"/>
  <c r="T372" i="54"/>
  <c r="L372" i="54" s="1"/>
  <c r="T376" i="54"/>
  <c r="L376" i="54" s="1"/>
  <c r="T389" i="54"/>
  <c r="L389" i="54" s="1"/>
  <c r="T393" i="54"/>
  <c r="L393" i="54" s="1"/>
  <c r="T337" i="54"/>
  <c r="L337" i="54" s="1"/>
  <c r="T307" i="54"/>
  <c r="L307" i="54" s="1"/>
  <c r="T312" i="54"/>
  <c r="L312" i="54" s="1"/>
  <c r="T318" i="54"/>
  <c r="L318" i="54" s="1"/>
  <c r="T321" i="54"/>
  <c r="L321" i="54" s="1"/>
  <c r="T324" i="54"/>
  <c r="L324" i="54" s="1"/>
  <c r="T327" i="54"/>
  <c r="L327" i="54" s="1"/>
  <c r="T330" i="54"/>
  <c r="L330" i="54" s="1"/>
  <c r="T341" i="54"/>
  <c r="L341" i="54" s="1"/>
  <c r="T345" i="54"/>
  <c r="L345" i="54" s="1"/>
  <c r="T358" i="54"/>
  <c r="L358" i="54" s="1"/>
  <c r="T362" i="54"/>
  <c r="L362" i="54" s="1"/>
  <c r="T375" i="54"/>
  <c r="L375" i="54" s="1"/>
  <c r="T388" i="54"/>
  <c r="L388" i="54" s="1"/>
  <c r="T392" i="54"/>
  <c r="L392" i="54" s="1"/>
  <c r="T317" i="54"/>
  <c r="L317" i="54" s="1"/>
  <c r="T326" i="54"/>
  <c r="L326" i="54" s="1"/>
  <c r="T329" i="54"/>
  <c r="L329" i="54" s="1"/>
  <c r="T332" i="54"/>
  <c r="L332" i="54" s="1"/>
  <c r="T335" i="54"/>
  <c r="L335" i="54" s="1"/>
  <c r="T348" i="54"/>
  <c r="L348" i="54" s="1"/>
  <c r="T352" i="54"/>
  <c r="L352" i="54" s="1"/>
  <c r="T365" i="54"/>
  <c r="L365" i="54" s="1"/>
  <c r="T369" i="54"/>
  <c r="L369" i="54" s="1"/>
  <c r="T382" i="54"/>
  <c r="L382" i="54" s="1"/>
  <c r="T386" i="54"/>
  <c r="L386" i="54" s="1"/>
  <c r="T399" i="54"/>
  <c r="L399" i="54" s="1"/>
  <c r="T311" i="54"/>
  <c r="L311" i="54" s="1"/>
  <c r="T314" i="54"/>
  <c r="L314" i="54" s="1"/>
  <c r="T344" i="54"/>
  <c r="L344" i="54" s="1"/>
  <c r="T367" i="54"/>
  <c r="L367" i="54" s="1"/>
  <c r="T390" i="54"/>
  <c r="L390" i="54" s="1"/>
  <c r="T328" i="54"/>
  <c r="L328" i="54" s="1"/>
  <c r="T338" i="54"/>
  <c r="L338" i="54" s="1"/>
  <c r="T343" i="54"/>
  <c r="L343" i="54" s="1"/>
  <c r="T350" i="54"/>
  <c r="L350" i="54" s="1"/>
  <c r="T374" i="54"/>
  <c r="L374" i="54" s="1"/>
  <c r="T381" i="54"/>
  <c r="L381" i="54" s="1"/>
  <c r="T322" i="54"/>
  <c r="L322" i="54" s="1"/>
  <c r="T354" i="54"/>
  <c r="L354" i="54" s="1"/>
  <c r="T373" i="54"/>
  <c r="L373" i="54" s="1"/>
  <c r="T306" i="54"/>
  <c r="L306" i="54" s="1"/>
  <c r="T349" i="54"/>
  <c r="L349" i="54" s="1"/>
  <c r="T357" i="54"/>
  <c r="L357" i="54" s="1"/>
  <c r="T360" i="54"/>
  <c r="L360" i="54" s="1"/>
  <c r="T368" i="54"/>
  <c r="L368" i="54" s="1"/>
  <c r="T398" i="54"/>
  <c r="L398" i="54" s="1"/>
  <c r="T401" i="54"/>
  <c r="L401" i="54" s="1"/>
  <c r="T319" i="54"/>
  <c r="L319" i="54" s="1"/>
  <c r="T313" i="54"/>
  <c r="L313" i="54" s="1"/>
  <c r="T356" i="54"/>
  <c r="L356" i="54" s="1"/>
  <c r="T364" i="54"/>
  <c r="L364" i="54" s="1"/>
  <c r="T370" i="54"/>
  <c r="L370" i="54" s="1"/>
  <c r="T378" i="54"/>
  <c r="L378" i="54" s="1"/>
  <c r="T397" i="54"/>
  <c r="L397" i="54" s="1"/>
  <c r="T340" i="54"/>
  <c r="L340" i="54" s="1"/>
  <c r="T351" i="54"/>
  <c r="L351" i="54" s="1"/>
  <c r="T384" i="54"/>
  <c r="L384" i="54" s="1"/>
  <c r="T400" i="54"/>
  <c r="L400" i="54" s="1"/>
  <c r="T396" i="54"/>
  <c r="L396" i="54" s="1"/>
  <c r="T402" i="54"/>
  <c r="L402" i="54" s="1"/>
  <c r="T383" i="54"/>
  <c r="L383" i="54" s="1"/>
  <c r="T304" i="54"/>
  <c r="L304" i="54" s="1"/>
  <c r="T308" i="54"/>
  <c r="L308" i="54" s="1"/>
  <c r="T353" i="54"/>
  <c r="L353" i="54" s="1"/>
  <c r="T391" i="54"/>
  <c r="L391" i="54" s="1"/>
  <c r="T361" i="54"/>
  <c r="L361" i="54" s="1"/>
  <c r="T377" i="54"/>
  <c r="L377" i="54" s="1"/>
  <c r="T336" i="54"/>
  <c r="L336" i="54" s="1"/>
  <c r="T366" i="54"/>
  <c r="L366" i="54" s="1"/>
  <c r="T380" i="54"/>
  <c r="L380" i="54" s="1"/>
  <c r="T394" i="54"/>
  <c r="L394" i="54" s="1"/>
  <c r="T385" i="54"/>
  <c r="L385" i="54" s="1"/>
  <c r="W307" i="54"/>
  <c r="O307" i="54" s="1"/>
  <c r="W306" i="54"/>
  <c r="O306" i="54" s="1"/>
  <c r="W318" i="54"/>
  <c r="O318" i="54" s="1"/>
  <c r="W326" i="54"/>
  <c r="O326" i="54" s="1"/>
  <c r="W334" i="54"/>
  <c r="O334" i="54" s="1"/>
  <c r="W313" i="54"/>
  <c r="O313" i="54" s="1"/>
  <c r="W317" i="54"/>
  <c r="O317" i="54" s="1"/>
  <c r="W330" i="54"/>
  <c r="O330" i="54" s="1"/>
  <c r="W342" i="54"/>
  <c r="O342" i="54" s="1"/>
  <c r="W350" i="54"/>
  <c r="O350" i="54" s="1"/>
  <c r="W358" i="54"/>
  <c r="O358" i="54" s="1"/>
  <c r="W366" i="54"/>
  <c r="O366" i="54" s="1"/>
  <c r="W374" i="54"/>
  <c r="O374" i="54" s="1"/>
  <c r="W382" i="54"/>
  <c r="O382" i="54" s="1"/>
  <c r="W390" i="54"/>
  <c r="O390" i="54" s="1"/>
  <c r="W398" i="54"/>
  <c r="O398" i="54" s="1"/>
  <c r="W335" i="54"/>
  <c r="O335" i="54" s="1"/>
  <c r="W339" i="54"/>
  <c r="O339" i="54" s="1"/>
  <c r="W352" i="54"/>
  <c r="O352" i="54" s="1"/>
  <c r="W356" i="54"/>
  <c r="O356" i="54" s="1"/>
  <c r="W369" i="54"/>
  <c r="O369" i="54" s="1"/>
  <c r="W373" i="54"/>
  <c r="O373" i="54" s="1"/>
  <c r="W386" i="54"/>
  <c r="O386" i="54" s="1"/>
  <c r="W399" i="54"/>
  <c r="O399" i="54" s="1"/>
  <c r="W403" i="54"/>
  <c r="O403" i="54" s="1"/>
  <c r="W308" i="54"/>
  <c r="O308" i="54" s="1"/>
  <c r="W316" i="54"/>
  <c r="O316" i="54" s="1"/>
  <c r="W325" i="54"/>
  <c r="O325" i="54" s="1"/>
  <c r="W305" i="54"/>
  <c r="O305" i="54" s="1"/>
  <c r="W310" i="54"/>
  <c r="O310" i="54" s="1"/>
  <c r="W319" i="54"/>
  <c r="O319" i="54" s="1"/>
  <c r="W322" i="54"/>
  <c r="O322" i="54" s="1"/>
  <c r="W328" i="54"/>
  <c r="O328" i="54" s="1"/>
  <c r="W331" i="54"/>
  <c r="O331" i="54" s="1"/>
  <c r="W338" i="54"/>
  <c r="O338" i="54" s="1"/>
  <c r="W351" i="54"/>
  <c r="O351" i="54" s="1"/>
  <c r="W355" i="54"/>
  <c r="O355" i="54" s="1"/>
  <c r="W368" i="54"/>
  <c r="O368" i="54" s="1"/>
  <c r="W372" i="54"/>
  <c r="O372" i="54" s="1"/>
  <c r="W385" i="54"/>
  <c r="O385" i="54" s="1"/>
  <c r="W389" i="54"/>
  <c r="O389" i="54" s="1"/>
  <c r="W402" i="54"/>
  <c r="O402" i="54" s="1"/>
  <c r="W309" i="54"/>
  <c r="O309" i="54" s="1"/>
  <c r="W327" i="54"/>
  <c r="O327" i="54" s="1"/>
  <c r="W345" i="54"/>
  <c r="O345" i="54" s="1"/>
  <c r="W349" i="54"/>
  <c r="O349" i="54" s="1"/>
  <c r="W362" i="54"/>
  <c r="O362" i="54" s="1"/>
  <c r="W375" i="54"/>
  <c r="O375" i="54" s="1"/>
  <c r="W379" i="54"/>
  <c r="O379" i="54" s="1"/>
  <c r="W392" i="54"/>
  <c r="O392" i="54" s="1"/>
  <c r="W396" i="54"/>
  <c r="O396" i="54" s="1"/>
  <c r="W337" i="54"/>
  <c r="O337" i="54" s="1"/>
  <c r="W354" i="54"/>
  <c r="O354" i="54" s="1"/>
  <c r="W377" i="54"/>
  <c r="O377" i="54" s="1"/>
  <c r="W400" i="54"/>
  <c r="O400" i="54" s="1"/>
  <c r="W314" i="54"/>
  <c r="O314" i="54" s="1"/>
  <c r="W321" i="54"/>
  <c r="O321" i="54" s="1"/>
  <c r="W357" i="54"/>
  <c r="O357" i="54" s="1"/>
  <c r="W364" i="54"/>
  <c r="O364" i="54" s="1"/>
  <c r="W376" i="54"/>
  <c r="O376" i="54" s="1"/>
  <c r="W383" i="54"/>
  <c r="O383" i="54" s="1"/>
  <c r="W388" i="54"/>
  <c r="O388" i="54" s="1"/>
  <c r="W395" i="54"/>
  <c r="O395" i="54" s="1"/>
  <c r="W340" i="54"/>
  <c r="O340" i="54" s="1"/>
  <c r="W359" i="54"/>
  <c r="O359" i="54" s="1"/>
  <c r="W370" i="54"/>
  <c r="O370" i="54" s="1"/>
  <c r="W378" i="54"/>
  <c r="O378" i="54" s="1"/>
  <c r="W381" i="54"/>
  <c r="O381" i="54" s="1"/>
  <c r="W343" i="54"/>
  <c r="O343" i="54" s="1"/>
  <c r="W346" i="54"/>
  <c r="O346" i="54" s="1"/>
  <c r="W365" i="54"/>
  <c r="O365" i="54" s="1"/>
  <c r="W384" i="54"/>
  <c r="O384" i="54" s="1"/>
  <c r="W311" i="54"/>
  <c r="O311" i="54" s="1"/>
  <c r="W315" i="54"/>
  <c r="O315" i="54" s="1"/>
  <c r="W387" i="54"/>
  <c r="O387" i="54" s="1"/>
  <c r="W336" i="54"/>
  <c r="O336" i="54" s="1"/>
  <c r="W353" i="54"/>
  <c r="O353" i="54" s="1"/>
  <c r="W361" i="54"/>
  <c r="O361" i="54" s="1"/>
  <c r="W391" i="54"/>
  <c r="O391" i="54" s="1"/>
  <c r="W394" i="54"/>
  <c r="O394" i="54" s="1"/>
  <c r="W329" i="54"/>
  <c r="O329" i="54" s="1"/>
  <c r="W333" i="54"/>
  <c r="O333" i="54" s="1"/>
  <c r="W348" i="54"/>
  <c r="O348" i="54" s="1"/>
  <c r="W367" i="54"/>
  <c r="O367" i="54" s="1"/>
  <c r="W397" i="54"/>
  <c r="O397" i="54" s="1"/>
  <c r="W344" i="54"/>
  <c r="O344" i="54" s="1"/>
  <c r="W380" i="54"/>
  <c r="O380" i="54" s="1"/>
  <c r="W360" i="54"/>
  <c r="O360" i="54" s="1"/>
  <c r="W304" i="54"/>
  <c r="O304" i="54" s="1"/>
  <c r="W312" i="54"/>
  <c r="O312" i="54" s="1"/>
  <c r="W323" i="54"/>
  <c r="O323" i="54" s="1"/>
  <c r="W332" i="54"/>
  <c r="O332" i="54" s="1"/>
  <c r="W371" i="54"/>
  <c r="O371" i="54" s="1"/>
  <c r="W393" i="54"/>
  <c r="O393" i="54" s="1"/>
  <c r="W401" i="54"/>
  <c r="O401" i="54" s="1"/>
  <c r="W324" i="54"/>
  <c r="O324" i="54" s="1"/>
  <c r="W320" i="54"/>
  <c r="O320" i="54" s="1"/>
  <c r="W341" i="54"/>
  <c r="O341" i="54" s="1"/>
  <c r="W347" i="54"/>
  <c r="O347" i="54" s="1"/>
  <c r="W363" i="54"/>
  <c r="O363" i="54" s="1"/>
  <c r="X308" i="54"/>
  <c r="P308" i="54" s="1"/>
  <c r="X311" i="54"/>
  <c r="P311" i="54" s="1"/>
  <c r="X319" i="54"/>
  <c r="P319" i="54" s="1"/>
  <c r="X327" i="54"/>
  <c r="P327" i="54" s="1"/>
  <c r="X322" i="54"/>
  <c r="P322" i="54" s="1"/>
  <c r="X326" i="54"/>
  <c r="P326" i="54" s="1"/>
  <c r="X335" i="54"/>
  <c r="P335" i="54" s="1"/>
  <c r="X343" i="54"/>
  <c r="P343" i="54" s="1"/>
  <c r="X351" i="54"/>
  <c r="P351" i="54" s="1"/>
  <c r="X359" i="54"/>
  <c r="P359" i="54" s="1"/>
  <c r="X367" i="54"/>
  <c r="P367" i="54" s="1"/>
  <c r="X375" i="54"/>
  <c r="P375" i="54" s="1"/>
  <c r="X383" i="54"/>
  <c r="P383" i="54" s="1"/>
  <c r="X391" i="54"/>
  <c r="P391" i="54" s="1"/>
  <c r="X399" i="54"/>
  <c r="P399" i="54" s="1"/>
  <c r="X314" i="54"/>
  <c r="P314" i="54" s="1"/>
  <c r="X320" i="54"/>
  <c r="P320" i="54" s="1"/>
  <c r="X323" i="54"/>
  <c r="P323" i="54" s="1"/>
  <c r="X329" i="54"/>
  <c r="P329" i="54" s="1"/>
  <c r="X332" i="54"/>
  <c r="P332" i="54" s="1"/>
  <c r="X344" i="54"/>
  <c r="P344" i="54" s="1"/>
  <c r="X348" i="54"/>
  <c r="P348" i="54" s="1"/>
  <c r="X361" i="54"/>
  <c r="P361" i="54" s="1"/>
  <c r="X365" i="54"/>
  <c r="P365" i="54" s="1"/>
  <c r="X378" i="54"/>
  <c r="P378" i="54" s="1"/>
  <c r="X382" i="54"/>
  <c r="P382" i="54" s="1"/>
  <c r="X395" i="54"/>
  <c r="P395" i="54" s="1"/>
  <c r="X313" i="54"/>
  <c r="P313" i="54" s="1"/>
  <c r="X316" i="54"/>
  <c r="P316" i="54" s="1"/>
  <c r="X325" i="54"/>
  <c r="P325" i="54" s="1"/>
  <c r="X334" i="54"/>
  <c r="P334" i="54" s="1"/>
  <c r="X347" i="54"/>
  <c r="P347" i="54" s="1"/>
  <c r="X360" i="54"/>
  <c r="P360" i="54" s="1"/>
  <c r="X364" i="54"/>
  <c r="P364" i="54" s="1"/>
  <c r="X377" i="54"/>
  <c r="P377" i="54" s="1"/>
  <c r="X381" i="54"/>
  <c r="P381" i="54" s="1"/>
  <c r="X394" i="54"/>
  <c r="P394" i="54" s="1"/>
  <c r="X398" i="54"/>
  <c r="P398" i="54" s="1"/>
  <c r="X307" i="54"/>
  <c r="P307" i="54" s="1"/>
  <c r="X312" i="54"/>
  <c r="P312" i="54" s="1"/>
  <c r="X315" i="54"/>
  <c r="P315" i="54" s="1"/>
  <c r="X318" i="54"/>
  <c r="P318" i="54" s="1"/>
  <c r="X321" i="54"/>
  <c r="P321" i="54" s="1"/>
  <c r="X324" i="54"/>
  <c r="P324" i="54" s="1"/>
  <c r="X330" i="54"/>
  <c r="P330" i="54" s="1"/>
  <c r="X333" i="54"/>
  <c r="P333" i="54" s="1"/>
  <c r="X337" i="54"/>
  <c r="P337" i="54" s="1"/>
  <c r="X341" i="54"/>
  <c r="P341" i="54" s="1"/>
  <c r="X354" i="54"/>
  <c r="P354" i="54" s="1"/>
  <c r="X358" i="54"/>
  <c r="P358" i="54" s="1"/>
  <c r="X371" i="54"/>
  <c r="P371" i="54" s="1"/>
  <c r="X384" i="54"/>
  <c r="P384" i="54" s="1"/>
  <c r="X388" i="54"/>
  <c r="P388" i="54" s="1"/>
  <c r="X401" i="54"/>
  <c r="P401" i="54" s="1"/>
  <c r="X304" i="54"/>
  <c r="P304" i="54" s="1"/>
  <c r="X356" i="54"/>
  <c r="P356" i="54" s="1"/>
  <c r="X379" i="54"/>
  <c r="P379" i="54" s="1"/>
  <c r="X402" i="54"/>
  <c r="P402" i="54" s="1"/>
  <c r="X331" i="54"/>
  <c r="P331" i="54" s="1"/>
  <c r="X340" i="54"/>
  <c r="P340" i="54" s="1"/>
  <c r="X352" i="54"/>
  <c r="P352" i="54" s="1"/>
  <c r="X389" i="54"/>
  <c r="P389" i="54" s="1"/>
  <c r="X397" i="54"/>
  <c r="P397" i="54" s="1"/>
  <c r="X400" i="54"/>
  <c r="P400" i="54" s="1"/>
  <c r="X310" i="54"/>
  <c r="P310" i="54" s="1"/>
  <c r="X362" i="54"/>
  <c r="P362" i="54" s="1"/>
  <c r="X370" i="54"/>
  <c r="P370" i="54" s="1"/>
  <c r="X373" i="54"/>
  <c r="P373" i="54" s="1"/>
  <c r="X392" i="54"/>
  <c r="P392" i="54" s="1"/>
  <c r="X403" i="54"/>
  <c r="P403" i="54" s="1"/>
  <c r="X306" i="54"/>
  <c r="P306" i="54" s="1"/>
  <c r="X338" i="54"/>
  <c r="P338" i="54" s="1"/>
  <c r="X346" i="54"/>
  <c r="P346" i="54" s="1"/>
  <c r="X357" i="54"/>
  <c r="P357" i="54" s="1"/>
  <c r="X376" i="54"/>
  <c r="P376" i="54" s="1"/>
  <c r="X339" i="54"/>
  <c r="P339" i="54" s="1"/>
  <c r="X342" i="54"/>
  <c r="P342" i="54" s="1"/>
  <c r="X372" i="54"/>
  <c r="P372" i="54" s="1"/>
  <c r="X380" i="54"/>
  <c r="P380" i="54" s="1"/>
  <c r="X305" i="54"/>
  <c r="P305" i="54" s="1"/>
  <c r="X309" i="54"/>
  <c r="P309" i="54" s="1"/>
  <c r="X317" i="54"/>
  <c r="P317" i="54" s="1"/>
  <c r="X336" i="54"/>
  <c r="P336" i="54" s="1"/>
  <c r="X345" i="54"/>
  <c r="P345" i="54" s="1"/>
  <c r="X353" i="54"/>
  <c r="P353" i="54" s="1"/>
  <c r="X386" i="54"/>
  <c r="P386" i="54" s="1"/>
  <c r="X366" i="54"/>
  <c r="P366" i="54" s="1"/>
  <c r="X374" i="54"/>
  <c r="P374" i="54" s="1"/>
  <c r="X396" i="54"/>
  <c r="P396" i="54" s="1"/>
  <c r="X328" i="54"/>
  <c r="P328" i="54" s="1"/>
  <c r="X368" i="54"/>
  <c r="P368" i="54" s="1"/>
  <c r="X390" i="54"/>
  <c r="P390" i="54" s="1"/>
  <c r="X349" i="54"/>
  <c r="P349" i="54" s="1"/>
  <c r="X363" i="54"/>
  <c r="P363" i="54" s="1"/>
  <c r="X385" i="54"/>
  <c r="P385" i="54" s="1"/>
  <c r="X393" i="54"/>
  <c r="P393" i="54" s="1"/>
  <c r="X350" i="54"/>
  <c r="P350" i="54" s="1"/>
  <c r="X387" i="54"/>
  <c r="P387" i="54" s="1"/>
  <c r="X355" i="54"/>
  <c r="P355" i="54" s="1"/>
  <c r="X369" i="54"/>
  <c r="P369" i="54" s="1"/>
  <c r="Y309" i="54"/>
  <c r="Q309" i="54" s="1"/>
  <c r="Y307" i="54"/>
  <c r="Q307" i="54" s="1"/>
  <c r="Y312" i="54"/>
  <c r="Q312" i="54" s="1"/>
  <c r="Y320" i="54"/>
  <c r="Q320" i="54" s="1"/>
  <c r="Y328" i="54"/>
  <c r="Q328" i="54" s="1"/>
  <c r="Y310" i="54"/>
  <c r="Q310" i="54" s="1"/>
  <c r="Y314" i="54"/>
  <c r="Q314" i="54" s="1"/>
  <c r="Y318" i="54"/>
  <c r="Q318" i="54" s="1"/>
  <c r="Y331" i="54"/>
  <c r="Q331" i="54" s="1"/>
  <c r="Y336" i="54"/>
  <c r="Q336" i="54" s="1"/>
  <c r="Y344" i="54"/>
  <c r="Q344" i="54" s="1"/>
  <c r="Y352" i="54"/>
  <c r="Q352" i="54" s="1"/>
  <c r="Y360" i="54"/>
  <c r="Q360" i="54" s="1"/>
  <c r="Y368" i="54"/>
  <c r="Q368" i="54" s="1"/>
  <c r="Y376" i="54"/>
  <c r="Q376" i="54" s="1"/>
  <c r="Y384" i="54"/>
  <c r="Q384" i="54" s="1"/>
  <c r="Y392" i="54"/>
  <c r="Q392" i="54" s="1"/>
  <c r="Y400" i="54"/>
  <c r="Q400" i="54" s="1"/>
  <c r="Y304" i="54"/>
  <c r="Q304" i="54" s="1"/>
  <c r="Y306" i="54"/>
  <c r="Q306" i="54" s="1"/>
  <c r="Y311" i="54"/>
  <c r="Q311" i="54" s="1"/>
  <c r="Y317" i="54"/>
  <c r="Q317" i="54" s="1"/>
  <c r="Y326" i="54"/>
  <c r="Q326" i="54" s="1"/>
  <c r="Y340" i="54"/>
  <c r="Q340" i="54" s="1"/>
  <c r="Y353" i="54"/>
  <c r="Q353" i="54" s="1"/>
  <c r="Y357" i="54"/>
  <c r="Q357" i="54" s="1"/>
  <c r="Y370" i="54"/>
  <c r="Q370" i="54" s="1"/>
  <c r="Y374" i="54"/>
  <c r="Q374" i="54" s="1"/>
  <c r="Y387" i="54"/>
  <c r="Q387" i="54" s="1"/>
  <c r="Y391" i="54"/>
  <c r="Q391" i="54" s="1"/>
  <c r="Y323" i="54"/>
  <c r="Q323" i="54" s="1"/>
  <c r="Y329" i="54"/>
  <c r="Q329" i="54" s="1"/>
  <c r="Y332" i="54"/>
  <c r="Q332" i="54" s="1"/>
  <c r="Y335" i="54"/>
  <c r="Q335" i="54" s="1"/>
  <c r="Y308" i="54"/>
  <c r="Q308" i="54" s="1"/>
  <c r="Y339" i="54"/>
  <c r="Q339" i="54" s="1"/>
  <c r="Y343" i="54"/>
  <c r="Q343" i="54" s="1"/>
  <c r="Y356" i="54"/>
  <c r="Q356" i="54" s="1"/>
  <c r="Y369" i="54"/>
  <c r="Q369" i="54" s="1"/>
  <c r="Y373" i="54"/>
  <c r="Q373" i="54" s="1"/>
  <c r="Y386" i="54"/>
  <c r="Q386" i="54" s="1"/>
  <c r="Y390" i="54"/>
  <c r="Q390" i="54" s="1"/>
  <c r="Y403" i="54"/>
  <c r="Q403" i="54" s="1"/>
  <c r="Y346" i="54"/>
  <c r="Q346" i="54" s="1"/>
  <c r="Y350" i="54"/>
  <c r="Q350" i="54" s="1"/>
  <c r="Y363" i="54"/>
  <c r="Q363" i="54" s="1"/>
  <c r="Y367" i="54"/>
  <c r="Q367" i="54" s="1"/>
  <c r="Y380" i="54"/>
  <c r="Q380" i="54" s="1"/>
  <c r="Y393" i="54"/>
  <c r="Q393" i="54" s="1"/>
  <c r="Y397" i="54"/>
  <c r="Q397" i="54" s="1"/>
  <c r="Y358" i="54"/>
  <c r="Q358" i="54" s="1"/>
  <c r="Y362" i="54"/>
  <c r="Q362" i="54" s="1"/>
  <c r="Y381" i="54"/>
  <c r="Q381" i="54" s="1"/>
  <c r="Y383" i="54"/>
  <c r="Q383" i="54" s="1"/>
  <c r="Y385" i="54"/>
  <c r="Q385" i="54" s="1"/>
  <c r="Y324" i="54"/>
  <c r="Q324" i="54" s="1"/>
  <c r="Y347" i="54"/>
  <c r="Q347" i="54" s="1"/>
  <c r="Y359" i="54"/>
  <c r="Q359" i="54" s="1"/>
  <c r="Y366" i="54"/>
  <c r="Q366" i="54" s="1"/>
  <c r="Y371" i="54"/>
  <c r="Q371" i="54" s="1"/>
  <c r="Y378" i="54"/>
  <c r="Q378" i="54" s="1"/>
  <c r="Y402" i="54"/>
  <c r="Q402" i="54" s="1"/>
  <c r="Y305" i="54"/>
  <c r="Q305" i="54" s="1"/>
  <c r="Y333" i="54"/>
  <c r="Q333" i="54" s="1"/>
  <c r="Y345" i="54"/>
  <c r="Q345" i="54" s="1"/>
  <c r="Y348" i="54"/>
  <c r="Q348" i="54" s="1"/>
  <c r="Y322" i="54"/>
  <c r="Q322" i="54" s="1"/>
  <c r="Y337" i="54"/>
  <c r="Q337" i="54" s="1"/>
  <c r="Y351" i="54"/>
  <c r="Q351" i="54" s="1"/>
  <c r="Y389" i="54"/>
  <c r="Q389" i="54" s="1"/>
  <c r="Y330" i="54"/>
  <c r="Q330" i="54" s="1"/>
  <c r="Y334" i="54"/>
  <c r="Q334" i="54" s="1"/>
  <c r="Y354" i="54"/>
  <c r="Q354" i="54" s="1"/>
  <c r="Y365" i="54"/>
  <c r="Q365" i="54" s="1"/>
  <c r="Y395" i="54"/>
  <c r="Q395" i="54" s="1"/>
  <c r="Y398" i="54"/>
  <c r="Q398" i="54" s="1"/>
  <c r="Y399" i="54"/>
  <c r="Q399" i="54" s="1"/>
  <c r="Y313" i="54"/>
  <c r="Q313" i="54" s="1"/>
  <c r="Y321" i="54"/>
  <c r="Q321" i="54" s="1"/>
  <c r="Y325" i="54"/>
  <c r="Q325" i="54" s="1"/>
  <c r="Y342" i="54"/>
  <c r="Q342" i="54" s="1"/>
  <c r="Y361" i="54"/>
  <c r="Q361" i="54" s="1"/>
  <c r="Y364" i="54"/>
  <c r="Q364" i="54" s="1"/>
  <c r="Y372" i="54"/>
  <c r="Q372" i="54" s="1"/>
  <c r="Y375" i="54"/>
  <c r="Q375" i="54" s="1"/>
  <c r="Y394" i="54"/>
  <c r="Q394" i="54" s="1"/>
  <c r="Y316" i="54"/>
  <c r="Q316" i="54" s="1"/>
  <c r="Y327" i="54"/>
  <c r="Q327" i="54" s="1"/>
  <c r="Y338" i="54"/>
  <c r="Q338" i="54" s="1"/>
  <c r="Y388" i="54"/>
  <c r="Q388" i="54" s="1"/>
  <c r="Y319" i="54"/>
  <c r="Q319" i="54" s="1"/>
  <c r="Y382" i="54"/>
  <c r="Q382" i="54" s="1"/>
  <c r="Y396" i="54"/>
  <c r="Q396" i="54" s="1"/>
  <c r="Y341" i="54"/>
  <c r="Q341" i="54" s="1"/>
  <c r="Y355" i="54"/>
  <c r="Q355" i="54" s="1"/>
  <c r="Y377" i="54"/>
  <c r="Q377" i="54" s="1"/>
  <c r="Y349" i="54"/>
  <c r="Q349" i="54" s="1"/>
  <c r="Y379" i="54"/>
  <c r="Q379" i="54" s="1"/>
  <c r="Y315" i="54"/>
  <c r="Q315" i="54" s="1"/>
  <c r="Y401" i="54"/>
  <c r="Q401" i="54" s="1"/>
  <c r="M20" i="43"/>
  <c r="Q18" i="43"/>
  <c r="Q19" i="43"/>
  <c r="Q21" i="43"/>
  <c r="Q20" i="43"/>
  <c r="O19" i="43"/>
  <c r="O18" i="43"/>
  <c r="N21" i="43"/>
  <c r="N20" i="43"/>
  <c r="M18" i="43"/>
  <c r="M19" i="43"/>
  <c r="O16" i="43"/>
  <c r="O17" i="43"/>
  <c r="M21" i="43"/>
  <c r="Q17" i="43"/>
  <c r="Q16" i="43"/>
  <c r="H24" i="43" s="1"/>
  <c r="H25" i="43" s="1"/>
  <c r="H26" i="43" s="1"/>
  <c r="H27" i="43" s="1"/>
  <c r="H28" i="43" s="1"/>
  <c r="H29" i="43" s="1"/>
  <c r="H30" i="43" s="1"/>
  <c r="H31" i="43" s="1"/>
  <c r="H32" i="43" s="1"/>
  <c r="H33" i="43" s="1"/>
  <c r="H34" i="43" s="1"/>
  <c r="H35" i="43" s="1"/>
  <c r="H36" i="43" s="1"/>
  <c r="H37" i="43" s="1"/>
  <c r="H38" i="43" s="1"/>
  <c r="H39" i="43" s="1"/>
  <c r="H40" i="43" s="1"/>
  <c r="H41" i="43" s="1"/>
  <c r="H42" i="43" s="1"/>
  <c r="H43" i="43" s="1"/>
  <c r="N17" i="43"/>
  <c r="N16" i="43"/>
  <c r="P19" i="43"/>
  <c r="P18" i="43"/>
  <c r="O21" i="43"/>
  <c r="O20" i="43"/>
  <c r="P17" i="43"/>
  <c r="P16" i="43"/>
  <c r="M17" i="43"/>
  <c r="M16" i="43"/>
  <c r="P21" i="43"/>
  <c r="P20" i="43"/>
  <c r="N19" i="43"/>
  <c r="N18" i="43"/>
  <c r="L20" i="43"/>
  <c r="L21" i="43"/>
  <c r="L18" i="43"/>
  <c r="L19" i="43"/>
  <c r="L16" i="43"/>
  <c r="L17" i="43"/>
  <c r="K18" i="43"/>
  <c r="K19" i="43"/>
  <c r="K21" i="43"/>
  <c r="K20" i="43"/>
  <c r="K16" i="43"/>
  <c r="K17" i="43"/>
  <c r="M74" i="18"/>
  <c r="N89" i="18"/>
  <c r="N134" i="18"/>
  <c r="M119" i="18"/>
  <c r="N44" i="18"/>
  <c r="I38" i="28"/>
  <c r="H38" i="28"/>
  <c r="I88" i="28"/>
  <c r="H88" i="28"/>
  <c r="H26" i="28"/>
  <c r="I26" i="28"/>
  <c r="H65" i="28"/>
  <c r="I65" i="28"/>
  <c r="I50" i="28"/>
  <c r="H50" i="28"/>
  <c r="I34" i="28"/>
  <c r="H34" i="28"/>
  <c r="I80" i="28"/>
  <c r="H80" i="28"/>
  <c r="I98" i="28"/>
  <c r="H98" i="28"/>
  <c r="H102" i="28"/>
  <c r="I102" i="28"/>
  <c r="I54" i="28"/>
  <c r="H54" i="28"/>
  <c r="H114" i="28"/>
  <c r="I114" i="28"/>
  <c r="H33" i="28"/>
  <c r="I33" i="28"/>
  <c r="H78" i="28"/>
  <c r="I78" i="28"/>
  <c r="I97" i="28"/>
  <c r="H97" i="28"/>
  <c r="H101" i="28"/>
  <c r="I101" i="28"/>
  <c r="I53" i="28"/>
  <c r="H53" i="28"/>
  <c r="I116" i="28"/>
  <c r="H116" i="28"/>
  <c r="H61" i="28"/>
  <c r="I61" i="28"/>
  <c r="I21" i="28"/>
  <c r="H21" i="28"/>
  <c r="I108" i="28"/>
  <c r="H108" i="28"/>
  <c r="I124" i="28"/>
  <c r="H124" i="28"/>
  <c r="I106" i="28"/>
  <c r="H106" i="28"/>
  <c r="I37" i="28"/>
  <c r="H37" i="28"/>
  <c r="I86" i="28"/>
  <c r="H86" i="28"/>
  <c r="H25" i="28"/>
  <c r="I25" i="28"/>
  <c r="H66" i="28"/>
  <c r="I66" i="28"/>
  <c r="H49" i="28"/>
  <c r="I49" i="28"/>
  <c r="I122" i="28"/>
  <c r="H122" i="28"/>
  <c r="I46" i="28"/>
  <c r="H46" i="28"/>
  <c r="I58" i="28"/>
  <c r="H58" i="28"/>
  <c r="I62" i="28"/>
  <c r="H62" i="28"/>
  <c r="I22" i="28"/>
  <c r="H22" i="28"/>
  <c r="H57" i="28"/>
  <c r="I57" i="28"/>
  <c r="H15" i="28"/>
  <c r="I15" i="28"/>
  <c r="H93" i="28"/>
  <c r="I93" i="28"/>
  <c r="I30" i="28"/>
  <c r="H30" i="28"/>
  <c r="I72" i="28"/>
  <c r="H72" i="28"/>
  <c r="H42" i="28"/>
  <c r="I42" i="28"/>
  <c r="I45" i="28"/>
  <c r="H45" i="28"/>
  <c r="I14" i="28"/>
  <c r="H14" i="28"/>
  <c r="I94" i="28"/>
  <c r="H94" i="28"/>
  <c r="I29" i="28"/>
  <c r="H29" i="28"/>
  <c r="I70" i="28"/>
  <c r="H70" i="28"/>
  <c r="H41" i="28"/>
  <c r="I41" i="28"/>
  <c r="I59" i="17"/>
  <c r="N119" i="18"/>
  <c r="M927" i="24"/>
  <c r="N927" i="24"/>
  <c r="N644" i="24"/>
  <c r="M644" i="24"/>
  <c r="N416" i="24"/>
  <c r="M416" i="24"/>
  <c r="N1061" i="24"/>
  <c r="N161" i="24"/>
  <c r="M161" i="24"/>
  <c r="M1061" i="24"/>
  <c r="N658" i="24"/>
  <c r="M658" i="24"/>
  <c r="N1027" i="24"/>
  <c r="M1027" i="24"/>
  <c r="N127" i="24"/>
  <c r="M127" i="24"/>
  <c r="N853" i="24"/>
  <c r="M853" i="24"/>
  <c r="M1084" i="24"/>
  <c r="N184" i="24"/>
  <c r="M184" i="24"/>
  <c r="N1084" i="24"/>
  <c r="N1045" i="24"/>
  <c r="M145" i="24"/>
  <c r="N145" i="24"/>
  <c r="M1045" i="24"/>
  <c r="M997" i="24"/>
  <c r="N997" i="24"/>
  <c r="N628" i="24"/>
  <c r="M628" i="24"/>
  <c r="M814" i="24"/>
  <c r="N814" i="24"/>
  <c r="N486" i="24"/>
  <c r="M486" i="24"/>
  <c r="M45" i="24"/>
  <c r="N45" i="24"/>
  <c r="M455" i="24"/>
  <c r="N455" i="24"/>
  <c r="N1251" i="24"/>
  <c r="M1251" i="24"/>
  <c r="M723" i="24"/>
  <c r="N723" i="24"/>
  <c r="N560" i="24"/>
  <c r="M560" i="24"/>
  <c r="M211" i="24"/>
  <c r="N211" i="24"/>
  <c r="M349" i="24"/>
  <c r="N349" i="24"/>
  <c r="N699" i="24"/>
  <c r="M699" i="24"/>
  <c r="N381" i="24"/>
  <c r="M381" i="24"/>
  <c r="M1148" i="24"/>
  <c r="N1148" i="24"/>
  <c r="M847" i="24"/>
  <c r="N847" i="24"/>
  <c r="N39" i="24"/>
  <c r="M39" i="24"/>
  <c r="N521" i="24"/>
  <c r="M521" i="24"/>
  <c r="M1274" i="24"/>
  <c r="N1274" i="24"/>
  <c r="M76" i="24"/>
  <c r="N76" i="24"/>
  <c r="N896" i="24"/>
  <c r="M896" i="24"/>
  <c r="N400" i="24"/>
  <c r="M400" i="24"/>
  <c r="N429" i="24"/>
  <c r="M429" i="24"/>
  <c r="N1306" i="24"/>
  <c r="M1306" i="24"/>
  <c r="M1215" i="24"/>
  <c r="N1215" i="24"/>
  <c r="M923" i="24"/>
  <c r="N923" i="24"/>
  <c r="N779" i="24"/>
  <c r="M779" i="24"/>
  <c r="N222" i="24"/>
  <c r="M222" i="24"/>
  <c r="M1239" i="24"/>
  <c r="N1239" i="24"/>
  <c r="N898" i="24"/>
  <c r="M898" i="24"/>
  <c r="N326" i="24"/>
  <c r="M326" i="24"/>
  <c r="N1348" i="24"/>
  <c r="M1348" i="24"/>
  <c r="M589" i="24"/>
  <c r="N589" i="24"/>
  <c r="N572" i="24"/>
  <c r="M572" i="24"/>
  <c r="N286" i="24"/>
  <c r="M286" i="24"/>
  <c r="N1190" i="24"/>
  <c r="M1190" i="24"/>
  <c r="M1343" i="24"/>
  <c r="N1343" i="24"/>
  <c r="N933" i="24"/>
  <c r="M933" i="24"/>
  <c r="N714" i="24"/>
  <c r="M714" i="24"/>
  <c r="M650" i="24"/>
  <c r="N650" i="24"/>
  <c r="N406" i="24"/>
  <c r="M406" i="24"/>
  <c r="M20" i="24"/>
  <c r="N20" i="24"/>
  <c r="N1093" i="24"/>
  <c r="N193" i="24"/>
  <c r="M193" i="24"/>
  <c r="M1093" i="24"/>
  <c r="M972" i="24"/>
  <c r="N972" i="24"/>
  <c r="N617" i="24"/>
  <c r="M617" i="24"/>
  <c r="M678" i="24"/>
  <c r="N678" i="24"/>
  <c r="M244" i="24"/>
  <c r="N244" i="24"/>
  <c r="M1030" i="24"/>
  <c r="N1030" i="24"/>
  <c r="N130" i="24"/>
  <c r="M130" i="24"/>
  <c r="M865" i="24"/>
  <c r="N865" i="24"/>
  <c r="N1091" i="24"/>
  <c r="N191" i="24"/>
  <c r="M1091" i="24"/>
  <c r="M191" i="24"/>
  <c r="M1039" i="24"/>
  <c r="N1039" i="24"/>
  <c r="N139" i="24"/>
  <c r="M139" i="24"/>
  <c r="N306" i="24"/>
  <c r="M306" i="24"/>
  <c r="N994" i="24"/>
  <c r="M994" i="24"/>
  <c r="N1165" i="24"/>
  <c r="M1165" i="24"/>
  <c r="N635" i="24"/>
  <c r="M635" i="24"/>
  <c r="N496" i="24"/>
  <c r="M496" i="24"/>
  <c r="N260" i="24"/>
  <c r="M260" i="24"/>
  <c r="N1255" i="24"/>
  <c r="M1255" i="24"/>
  <c r="M760" i="24"/>
  <c r="N760" i="24"/>
  <c r="M764" i="24"/>
  <c r="N764" i="24"/>
  <c r="N598" i="24"/>
  <c r="M598" i="24"/>
  <c r="N280" i="24"/>
  <c r="M280" i="24"/>
  <c r="N334" i="24"/>
  <c r="M334" i="24"/>
  <c r="N347" i="24"/>
  <c r="M347" i="24"/>
  <c r="M361" i="24"/>
  <c r="N361" i="24"/>
  <c r="N1135" i="24"/>
  <c r="M1135" i="24"/>
  <c r="N701" i="24"/>
  <c r="M701" i="24"/>
  <c r="N378" i="24"/>
  <c r="M378" i="24"/>
  <c r="N839" i="24"/>
  <c r="M839" i="24"/>
  <c r="N310" i="24"/>
  <c r="M310" i="24"/>
  <c r="N31" i="24"/>
  <c r="M31" i="24"/>
  <c r="N1325" i="24"/>
  <c r="M1325" i="24"/>
  <c r="N792" i="24"/>
  <c r="M792" i="24"/>
  <c r="N1013" i="24"/>
  <c r="M1103" i="24"/>
  <c r="N1103" i="24"/>
  <c r="N113" i="24"/>
  <c r="M1013" i="24"/>
  <c r="M113" i="24"/>
  <c r="N1206" i="24"/>
  <c r="M1206" i="24"/>
  <c r="M1278" i="24"/>
  <c r="N1278" i="24"/>
  <c r="N80" i="24"/>
  <c r="M80" i="24"/>
  <c r="N830" i="24"/>
  <c r="M830" i="24"/>
  <c r="N671" i="24"/>
  <c r="M671" i="24"/>
  <c r="M391" i="24"/>
  <c r="N391" i="24"/>
  <c r="M535" i="24"/>
  <c r="N535" i="24"/>
  <c r="N543" i="24"/>
  <c r="M543" i="24"/>
  <c r="N1315" i="24"/>
  <c r="M1315" i="24"/>
  <c r="N1225" i="24"/>
  <c r="M1225" i="24"/>
  <c r="M921" i="24"/>
  <c r="N921" i="24"/>
  <c r="N928" i="24"/>
  <c r="M928" i="24"/>
  <c r="M784" i="24"/>
  <c r="N784" i="24"/>
  <c r="N65" i="24"/>
  <c r="M65" i="24"/>
  <c r="M465" i="24"/>
  <c r="N465" i="24"/>
  <c r="N230" i="24"/>
  <c r="M230" i="24"/>
  <c r="M228" i="24"/>
  <c r="N228" i="24"/>
  <c r="N1097" i="24"/>
  <c r="M1097" i="24"/>
  <c r="M197" i="24"/>
  <c r="N197" i="24"/>
  <c r="N1234" i="24"/>
  <c r="M1234" i="24"/>
  <c r="N1273" i="24"/>
  <c r="M1273" i="24"/>
  <c r="N905" i="24"/>
  <c r="M905" i="24"/>
  <c r="M902" i="24"/>
  <c r="N902" i="24"/>
  <c r="N323" i="24"/>
  <c r="M323" i="24"/>
  <c r="M318" i="24"/>
  <c r="N318" i="24"/>
  <c r="M1359" i="24"/>
  <c r="N1359" i="24"/>
  <c r="M1352" i="24"/>
  <c r="N1352" i="24"/>
  <c r="N762" i="24"/>
  <c r="M762" i="24"/>
  <c r="M736" i="24"/>
  <c r="N736" i="24"/>
  <c r="N592" i="24"/>
  <c r="M592" i="24"/>
  <c r="M596" i="24"/>
  <c r="N596" i="24"/>
  <c r="M166" i="24"/>
  <c r="M1066" i="24"/>
  <c r="N166" i="24"/>
  <c r="N1066" i="24"/>
  <c r="N1072" i="24"/>
  <c r="M172" i="24"/>
  <c r="M1072" i="24"/>
  <c r="N172" i="24"/>
  <c r="M1168" i="24"/>
  <c r="N1168" i="24"/>
  <c r="M1175" i="24"/>
  <c r="N1175" i="24"/>
  <c r="N597" i="24"/>
  <c r="M597" i="24"/>
  <c r="N575" i="24"/>
  <c r="M575" i="24"/>
  <c r="N294" i="24"/>
  <c r="M294" i="24"/>
  <c r="F208" i="24"/>
  <c r="F200" i="24"/>
  <c r="F198" i="24"/>
  <c r="F194" i="24"/>
  <c r="F207" i="24"/>
  <c r="F203" i="24"/>
  <c r="F204" i="24"/>
  <c r="F199" i="24"/>
  <c r="F197" i="24"/>
  <c r="F201" i="24"/>
  <c r="F206" i="24"/>
  <c r="F226" i="24"/>
  <c r="F205" i="24"/>
  <c r="F210" i="24"/>
  <c r="F202" i="24"/>
  <c r="M1184" i="24"/>
  <c r="N1184" i="24"/>
  <c r="M1185" i="24"/>
  <c r="N1185" i="24"/>
  <c r="N1332" i="24"/>
  <c r="M1332" i="24"/>
  <c r="N964" i="24"/>
  <c r="M964" i="24"/>
  <c r="N963" i="24"/>
  <c r="M963" i="24"/>
  <c r="N939" i="24"/>
  <c r="M939" i="24"/>
  <c r="N937" i="24"/>
  <c r="M937" i="24"/>
  <c r="N732" i="24"/>
  <c r="M732" i="24"/>
  <c r="N707" i="24"/>
  <c r="M707" i="24"/>
  <c r="M655" i="24"/>
  <c r="N655" i="24"/>
  <c r="N651" i="24"/>
  <c r="M651" i="24"/>
  <c r="N413" i="24"/>
  <c r="M413" i="24"/>
  <c r="N415" i="24"/>
  <c r="M415" i="24"/>
  <c r="N23" i="24"/>
  <c r="M23" i="24"/>
  <c r="N57" i="24"/>
  <c r="M57" i="24"/>
  <c r="N160" i="24"/>
  <c r="N1060" i="24"/>
  <c r="M1060" i="24"/>
  <c r="M160" i="24"/>
  <c r="M981" i="24"/>
  <c r="N981" i="24"/>
  <c r="N984" i="24"/>
  <c r="M984" i="24"/>
  <c r="N612" i="24"/>
  <c r="M612" i="24"/>
  <c r="M642" i="24"/>
  <c r="N642" i="24"/>
  <c r="N685" i="24"/>
  <c r="M685" i="24"/>
  <c r="N681" i="24"/>
  <c r="M681" i="24"/>
  <c r="M250" i="24"/>
  <c r="N250" i="24"/>
  <c r="N239" i="24"/>
  <c r="M239" i="24"/>
  <c r="M1026" i="24"/>
  <c r="N126" i="24"/>
  <c r="M126" i="24"/>
  <c r="N1026" i="24"/>
  <c r="N1047" i="24"/>
  <c r="M1047" i="24"/>
  <c r="N147" i="24"/>
  <c r="M147" i="24"/>
  <c r="N859" i="24"/>
  <c r="M859" i="24"/>
  <c r="M1078" i="24"/>
  <c r="N1078" i="24"/>
  <c r="N178" i="24"/>
  <c r="M178" i="24"/>
  <c r="N1081" i="24"/>
  <c r="M1081" i="24"/>
  <c r="N181" i="24"/>
  <c r="M181" i="24"/>
  <c r="N1035" i="24"/>
  <c r="M1035" i="24"/>
  <c r="M135" i="24"/>
  <c r="N135" i="24"/>
  <c r="M142" i="24"/>
  <c r="M1042" i="24"/>
  <c r="N1042" i="24"/>
  <c r="N142" i="24"/>
  <c r="N302" i="24"/>
  <c r="M302" i="24"/>
  <c r="M1262" i="24"/>
  <c r="N1262" i="24"/>
  <c r="M1264" i="24"/>
  <c r="N1264" i="24"/>
  <c r="M1159" i="24"/>
  <c r="N1159" i="24"/>
  <c r="N1154" i="24"/>
  <c r="M1154" i="24"/>
  <c r="M608" i="24"/>
  <c r="N608" i="24"/>
  <c r="M643" i="24"/>
  <c r="N643" i="24"/>
  <c r="N636" i="24"/>
  <c r="M636" i="24"/>
  <c r="M875" i="24"/>
  <c r="N875" i="24"/>
  <c r="N876" i="24"/>
  <c r="M876" i="24"/>
  <c r="N793" i="24"/>
  <c r="M793" i="24"/>
  <c r="M820" i="24"/>
  <c r="N820" i="24"/>
  <c r="N508" i="24"/>
  <c r="M508" i="24"/>
  <c r="N480" i="24"/>
  <c r="M480" i="24"/>
  <c r="M499" i="24"/>
  <c r="N499" i="24"/>
  <c r="M501" i="24"/>
  <c r="N501" i="24"/>
  <c r="N43" i="24"/>
  <c r="M43" i="24"/>
  <c r="M44" i="24"/>
  <c r="N44" i="24"/>
  <c r="N460" i="24"/>
  <c r="M460" i="24"/>
  <c r="N461" i="24"/>
  <c r="M461" i="24"/>
  <c r="M95" i="24"/>
  <c r="N95" i="24"/>
  <c r="N90" i="24"/>
  <c r="M90" i="24"/>
  <c r="N263" i="24"/>
  <c r="M263" i="24"/>
  <c r="N264" i="24"/>
  <c r="M264" i="24"/>
  <c r="M1113" i="24"/>
  <c r="N1113" i="24"/>
  <c r="N1114" i="24"/>
  <c r="M1114" i="24"/>
  <c r="N1245" i="24"/>
  <c r="M1245" i="24"/>
  <c r="N1242" i="24"/>
  <c r="M1242" i="24"/>
  <c r="N718" i="24"/>
  <c r="M718" i="24"/>
  <c r="M728" i="24"/>
  <c r="N728" i="24"/>
  <c r="M750" i="24"/>
  <c r="N750" i="24"/>
  <c r="M758" i="24"/>
  <c r="N758" i="24"/>
  <c r="N771" i="24"/>
  <c r="M771" i="24"/>
  <c r="N770" i="24"/>
  <c r="M770" i="24"/>
  <c r="N555" i="24"/>
  <c r="M555" i="24"/>
  <c r="N565" i="24"/>
  <c r="M565" i="24"/>
  <c r="N281" i="24"/>
  <c r="M281" i="24"/>
  <c r="N273" i="24"/>
  <c r="M273" i="24"/>
  <c r="N213" i="24"/>
  <c r="M213" i="24"/>
  <c r="N219" i="24"/>
  <c r="M219" i="24"/>
  <c r="N336" i="24"/>
  <c r="M336" i="24"/>
  <c r="N332" i="24"/>
  <c r="M332" i="24"/>
  <c r="N354" i="24"/>
  <c r="M354" i="24"/>
  <c r="N372" i="24"/>
  <c r="M372" i="24"/>
  <c r="N343" i="24"/>
  <c r="M343" i="24"/>
  <c r="N368" i="24"/>
  <c r="M368" i="24"/>
  <c r="N1125" i="24"/>
  <c r="M1125" i="24"/>
  <c r="N1133" i="24"/>
  <c r="M1133" i="24"/>
  <c r="N690" i="24"/>
  <c r="M690" i="24"/>
  <c r="N440" i="24"/>
  <c r="M440" i="24"/>
  <c r="N441" i="24"/>
  <c r="M441" i="24"/>
  <c r="M374" i="24"/>
  <c r="N374" i="24"/>
  <c r="N386" i="24"/>
  <c r="M386" i="24"/>
  <c r="N1146" i="24"/>
  <c r="M1146" i="24"/>
  <c r="N1167" i="24"/>
  <c r="M1167" i="24"/>
  <c r="N842" i="24"/>
  <c r="M842" i="24"/>
  <c r="M849" i="24"/>
  <c r="N849" i="24"/>
  <c r="M30" i="24"/>
  <c r="N30" i="24"/>
  <c r="N36" i="24"/>
  <c r="M36" i="24"/>
  <c r="M1320" i="24"/>
  <c r="N1320" i="24"/>
  <c r="N1330" i="24"/>
  <c r="M1330" i="24"/>
  <c r="M822" i="24"/>
  <c r="N822" i="24"/>
  <c r="N795" i="24"/>
  <c r="M795" i="24"/>
  <c r="N517" i="24"/>
  <c r="M517" i="24"/>
  <c r="M520" i="24"/>
  <c r="N520" i="24"/>
  <c r="N1102" i="24"/>
  <c r="N1012" i="24"/>
  <c r="M1102" i="24"/>
  <c r="M1012" i="24"/>
  <c r="N112" i="24"/>
  <c r="M112" i="24"/>
  <c r="N1197" i="24"/>
  <c r="M1197" i="24"/>
  <c r="N1204" i="24"/>
  <c r="M1204" i="24"/>
  <c r="N1284" i="24"/>
  <c r="M1284" i="24"/>
  <c r="M1280" i="24"/>
  <c r="N1280" i="24"/>
  <c r="N83" i="24"/>
  <c r="M83" i="24"/>
  <c r="N81" i="24"/>
  <c r="N810" i="24"/>
  <c r="M81" i="24"/>
  <c r="M810" i="24"/>
  <c r="N833" i="24"/>
  <c r="M833" i="24"/>
  <c r="N892" i="24"/>
  <c r="M892" i="24"/>
  <c r="N912" i="24"/>
  <c r="M912" i="24"/>
  <c r="M662" i="24"/>
  <c r="N662" i="24"/>
  <c r="N666" i="24"/>
  <c r="M666" i="24"/>
  <c r="N390" i="24"/>
  <c r="M390" i="24"/>
  <c r="N399" i="24"/>
  <c r="M399" i="24"/>
  <c r="N530" i="24"/>
  <c r="M530" i="24"/>
  <c r="N532" i="24"/>
  <c r="M532" i="24"/>
  <c r="N425" i="24"/>
  <c r="M425" i="24"/>
  <c r="M423" i="24"/>
  <c r="N423" i="24"/>
  <c r="M546" i="24"/>
  <c r="N546" i="24"/>
  <c r="N545" i="24"/>
  <c r="M545" i="24"/>
  <c r="N1303" i="24"/>
  <c r="M1303" i="24"/>
  <c r="N1305" i="24"/>
  <c r="M1305" i="24"/>
  <c r="N1216" i="24"/>
  <c r="M1216" i="24"/>
  <c r="N1290" i="24"/>
  <c r="M1290" i="24"/>
  <c r="M1292" i="24"/>
  <c r="N1292" i="24"/>
  <c r="N918" i="24"/>
  <c r="M918" i="24"/>
  <c r="N920" i="24"/>
  <c r="M920" i="24"/>
  <c r="N944" i="24"/>
  <c r="M944" i="24"/>
  <c r="M946" i="24"/>
  <c r="N946" i="24"/>
  <c r="N782" i="24"/>
  <c r="M782" i="24"/>
  <c r="M789" i="24"/>
  <c r="N789" i="24"/>
  <c r="N64" i="24"/>
  <c r="M64" i="24"/>
  <c r="N472" i="24"/>
  <c r="M472" i="24"/>
  <c r="M469" i="24"/>
  <c r="N469" i="24"/>
  <c r="N233" i="24"/>
  <c r="M233" i="24"/>
  <c r="M232" i="24"/>
  <c r="N232" i="24"/>
  <c r="M1095" i="24"/>
  <c r="N1095" i="24"/>
  <c r="N195" i="24"/>
  <c r="M195" i="24"/>
  <c r="N201" i="24"/>
  <c r="M201" i="24"/>
  <c r="N1237" i="24"/>
  <c r="M1237" i="24"/>
  <c r="N883" i="24"/>
  <c r="M883" i="24"/>
  <c r="N904" i="24"/>
  <c r="M904" i="24"/>
  <c r="M315" i="24"/>
  <c r="N315" i="24"/>
  <c r="N322" i="24"/>
  <c r="M322" i="24"/>
  <c r="N1333" i="24"/>
  <c r="M1333" i="24"/>
  <c r="M1354" i="24"/>
  <c r="N1354" i="24"/>
  <c r="M735" i="24"/>
  <c r="N735" i="24"/>
  <c r="M734" i="24"/>
  <c r="N734" i="24"/>
  <c r="M595" i="24"/>
  <c r="N595" i="24"/>
  <c r="N585" i="24"/>
  <c r="M585" i="24"/>
  <c r="N1068" i="24"/>
  <c r="N168" i="24"/>
  <c r="M168" i="24"/>
  <c r="M1068" i="24"/>
  <c r="N1069" i="24"/>
  <c r="N169" i="24"/>
  <c r="M1069" i="24"/>
  <c r="M169" i="24"/>
  <c r="N1170" i="24"/>
  <c r="M1170" i="24"/>
  <c r="N1180" i="24"/>
  <c r="M1180" i="24"/>
  <c r="M571" i="24"/>
  <c r="N571" i="24"/>
  <c r="N578" i="24"/>
  <c r="M578" i="24"/>
  <c r="M284" i="24"/>
  <c r="N284" i="24"/>
  <c r="M293" i="24"/>
  <c r="N293" i="24"/>
  <c r="F176" i="24"/>
  <c r="F171" i="24"/>
  <c r="F174" i="24"/>
  <c r="F150" i="24"/>
  <c r="F177" i="24"/>
  <c r="F175" i="24"/>
  <c r="F172" i="24"/>
  <c r="F169" i="24"/>
  <c r="F180" i="24"/>
  <c r="F173" i="24"/>
  <c r="F170" i="24"/>
  <c r="F168" i="24"/>
  <c r="F167" i="24"/>
  <c r="F164" i="24"/>
  <c r="F178" i="24"/>
  <c r="N1188" i="24"/>
  <c r="M1188" i="24"/>
  <c r="N1193" i="24"/>
  <c r="M1193" i="24"/>
  <c r="N1345" i="24"/>
  <c r="M1345" i="24"/>
  <c r="M1336" i="24"/>
  <c r="N1336" i="24"/>
  <c r="M959" i="24"/>
  <c r="N959" i="24"/>
  <c r="M967" i="24"/>
  <c r="N967" i="24"/>
  <c r="N929" i="24"/>
  <c r="M929" i="24"/>
  <c r="N930" i="24"/>
  <c r="M930" i="24"/>
  <c r="M716" i="24"/>
  <c r="N716" i="24"/>
  <c r="N715" i="24"/>
  <c r="M715" i="24"/>
  <c r="N653" i="24"/>
  <c r="M653" i="24"/>
  <c r="N411" i="24"/>
  <c r="M411" i="24"/>
  <c r="N16" i="24"/>
  <c r="N106" i="24"/>
  <c r="M106" i="24"/>
  <c r="M16" i="24"/>
  <c r="N26" i="24"/>
  <c r="M26" i="24"/>
  <c r="N1049" i="24"/>
  <c r="M1049" i="24"/>
  <c r="N149" i="24"/>
  <c r="M149" i="24"/>
  <c r="N1077" i="24"/>
  <c r="M1077" i="24"/>
  <c r="M177" i="24"/>
  <c r="N177" i="24"/>
  <c r="M974" i="24"/>
  <c r="N974" i="24"/>
  <c r="N978" i="24"/>
  <c r="M978" i="24"/>
  <c r="M616" i="24"/>
  <c r="N616" i="24"/>
  <c r="M614" i="24"/>
  <c r="N614" i="24"/>
  <c r="N673" i="24"/>
  <c r="M673" i="24"/>
  <c r="N684" i="24"/>
  <c r="M684" i="24"/>
  <c r="N242" i="24"/>
  <c r="M242" i="24"/>
  <c r="M247" i="24"/>
  <c r="N247" i="24"/>
  <c r="N1107" i="24"/>
  <c r="M1107" i="24"/>
  <c r="M1017" i="24"/>
  <c r="N117" i="24"/>
  <c r="M117" i="24"/>
  <c r="N1017" i="24"/>
  <c r="N124" i="24"/>
  <c r="M124" i="24"/>
  <c r="M1024" i="24"/>
  <c r="N1024" i="24"/>
  <c r="N855" i="24"/>
  <c r="M855" i="24"/>
  <c r="M838" i="24"/>
  <c r="N838" i="24"/>
  <c r="N1087" i="24"/>
  <c r="M1087" i="24"/>
  <c r="N187" i="24"/>
  <c r="M187" i="24"/>
  <c r="M1088" i="24"/>
  <c r="N1088" i="24"/>
  <c r="N188" i="24"/>
  <c r="M188" i="24"/>
  <c r="M1038" i="24"/>
  <c r="N1038" i="24"/>
  <c r="N138" i="24"/>
  <c r="M138" i="24"/>
  <c r="N1033" i="24"/>
  <c r="M1033" i="24"/>
  <c r="N133" i="24"/>
  <c r="M133" i="24"/>
  <c r="N308" i="24"/>
  <c r="M308" i="24"/>
  <c r="M307" i="24"/>
  <c r="N307" i="24"/>
  <c r="M989" i="24"/>
  <c r="N989" i="24"/>
  <c r="M1258" i="24"/>
  <c r="N1258" i="24"/>
  <c r="N1268" i="24"/>
  <c r="M1268" i="24"/>
  <c r="N1155" i="24"/>
  <c r="M1155" i="24"/>
  <c r="M1163" i="24"/>
  <c r="N1163" i="24"/>
  <c r="M627" i="24"/>
  <c r="N627" i="24"/>
  <c r="M641" i="24"/>
  <c r="N641" i="24"/>
  <c r="N629" i="24"/>
  <c r="M629" i="24"/>
  <c r="N869" i="24"/>
  <c r="M869" i="24"/>
  <c r="N878" i="24"/>
  <c r="M878" i="24"/>
  <c r="N809" i="24"/>
  <c r="M809" i="24"/>
  <c r="M482" i="24"/>
  <c r="N482" i="24"/>
  <c r="N484" i="24"/>
  <c r="M484" i="24"/>
  <c r="N478" i="24"/>
  <c r="M478" i="24"/>
  <c r="N495" i="24"/>
  <c r="M495" i="24"/>
  <c r="M47" i="24"/>
  <c r="N47" i="24"/>
  <c r="M52" i="24"/>
  <c r="N52" i="24"/>
  <c r="N458" i="24"/>
  <c r="M458" i="24"/>
  <c r="M453" i="24"/>
  <c r="N453" i="24"/>
  <c r="N98" i="24"/>
  <c r="M98" i="24"/>
  <c r="N93" i="24"/>
  <c r="M93" i="24"/>
  <c r="N256" i="24"/>
  <c r="M256" i="24"/>
  <c r="N257" i="24"/>
  <c r="M257" i="24"/>
  <c r="M1119" i="24"/>
  <c r="N1119" i="24"/>
  <c r="N1117" i="24"/>
  <c r="M1117" i="24"/>
  <c r="M1248" i="24"/>
  <c r="N1248" i="24"/>
  <c r="M1246" i="24"/>
  <c r="N1246" i="24"/>
  <c r="N721" i="24"/>
  <c r="M721" i="24"/>
  <c r="N724" i="24"/>
  <c r="M724" i="24"/>
  <c r="M747" i="24"/>
  <c r="N747" i="24"/>
  <c r="N777" i="24"/>
  <c r="M777" i="24"/>
  <c r="M766" i="24"/>
  <c r="N766" i="24"/>
  <c r="N768" i="24"/>
  <c r="M768" i="24"/>
  <c r="N558" i="24"/>
  <c r="M558" i="24"/>
  <c r="M562" i="24"/>
  <c r="N562" i="24"/>
  <c r="N276" i="24"/>
  <c r="M276" i="24"/>
  <c r="N253" i="24"/>
  <c r="M253" i="24"/>
  <c r="N218" i="24"/>
  <c r="M218" i="24"/>
  <c r="M214" i="24"/>
  <c r="N214" i="24"/>
  <c r="N338" i="24"/>
  <c r="M338" i="24"/>
  <c r="M340" i="24"/>
  <c r="N340" i="24"/>
  <c r="N344" i="24"/>
  <c r="M344" i="24"/>
  <c r="N371" i="24"/>
  <c r="M371" i="24"/>
  <c r="N366" i="24"/>
  <c r="M366" i="24"/>
  <c r="M1127" i="24"/>
  <c r="N1127" i="24"/>
  <c r="M700" i="24"/>
  <c r="N700" i="24"/>
  <c r="N696" i="24"/>
  <c r="M696" i="24"/>
  <c r="M446" i="24"/>
  <c r="N446" i="24"/>
  <c r="N444" i="24"/>
  <c r="M444" i="24"/>
  <c r="N383" i="24"/>
  <c r="M383" i="24"/>
  <c r="N376" i="24"/>
  <c r="M376" i="24"/>
  <c r="M1183" i="24"/>
  <c r="N1183" i="24"/>
  <c r="M1141" i="24"/>
  <c r="N1141" i="24"/>
  <c r="N848" i="24"/>
  <c r="M848" i="24"/>
  <c r="N837" i="24"/>
  <c r="M837" i="24"/>
  <c r="M34" i="24"/>
  <c r="N34" i="24"/>
  <c r="M1328" i="24"/>
  <c r="N1328" i="24"/>
  <c r="N1363" i="24"/>
  <c r="M1363" i="24"/>
  <c r="N796" i="24"/>
  <c r="M796" i="24"/>
  <c r="N801" i="24"/>
  <c r="M801" i="24"/>
  <c r="N514" i="24"/>
  <c r="M514" i="24"/>
  <c r="M1006" i="24"/>
  <c r="N1006" i="24"/>
  <c r="N1105" i="24"/>
  <c r="N1015" i="24"/>
  <c r="M1015" i="24"/>
  <c r="M1105" i="24"/>
  <c r="M115" i="24"/>
  <c r="N115" i="24"/>
  <c r="N1227" i="24"/>
  <c r="M1227" i="24"/>
  <c r="N1275" i="24"/>
  <c r="M1275" i="24"/>
  <c r="N1286" i="24"/>
  <c r="M1286" i="24"/>
  <c r="M86" i="24"/>
  <c r="N86" i="24"/>
  <c r="N825" i="24"/>
  <c r="M825" i="24"/>
  <c r="M827" i="24"/>
  <c r="N827" i="24"/>
  <c r="N886" i="24"/>
  <c r="M886" i="24"/>
  <c r="N882" i="24"/>
  <c r="M882" i="24"/>
  <c r="N665" i="24"/>
  <c r="M665" i="24"/>
  <c r="M669" i="24"/>
  <c r="N669" i="24"/>
  <c r="M395" i="24"/>
  <c r="N395" i="24"/>
  <c r="N418" i="24"/>
  <c r="M418" i="24"/>
  <c r="N522" i="24"/>
  <c r="M522" i="24"/>
  <c r="M536" i="24"/>
  <c r="N536" i="24"/>
  <c r="N421" i="24"/>
  <c r="M421" i="24"/>
  <c r="N431" i="24"/>
  <c r="M431" i="24"/>
  <c r="N523" i="24"/>
  <c r="M523" i="24"/>
  <c r="M1312" i="24"/>
  <c r="N1312" i="24"/>
  <c r="M1314" i="24"/>
  <c r="N1314" i="24"/>
  <c r="M1198" i="24"/>
  <c r="N1198" i="24"/>
  <c r="M1219" i="24"/>
  <c r="N1219" i="24"/>
  <c r="M1299" i="24"/>
  <c r="N1299" i="24"/>
  <c r="N1298" i="24"/>
  <c r="M1298" i="24"/>
  <c r="M942" i="24"/>
  <c r="N942" i="24"/>
  <c r="N914" i="24"/>
  <c r="M914" i="24"/>
  <c r="N951" i="24"/>
  <c r="M951" i="24"/>
  <c r="N954" i="24"/>
  <c r="M954" i="24"/>
  <c r="M791" i="24"/>
  <c r="N791" i="24"/>
  <c r="N710" i="24"/>
  <c r="N71" i="24"/>
  <c r="M710" i="24"/>
  <c r="M71" i="24"/>
  <c r="M67" i="24"/>
  <c r="N67" i="24"/>
  <c r="N473" i="24"/>
  <c r="M473" i="24"/>
  <c r="N475" i="24"/>
  <c r="M475" i="24"/>
  <c r="N226" i="24"/>
  <c r="M226" i="24"/>
  <c r="M236" i="24"/>
  <c r="N236" i="24"/>
  <c r="N200" i="24"/>
  <c r="M200" i="24"/>
  <c r="N205" i="24"/>
  <c r="M205" i="24"/>
  <c r="M1232" i="24"/>
  <c r="N1232" i="24"/>
  <c r="M1230" i="24"/>
  <c r="N1230" i="24"/>
  <c r="N907" i="24"/>
  <c r="M907" i="24"/>
  <c r="M321" i="24"/>
  <c r="N321" i="24"/>
  <c r="M312" i="24"/>
  <c r="N312" i="24"/>
  <c r="N1356" i="24"/>
  <c r="M1356" i="24"/>
  <c r="M742" i="24"/>
  <c r="N742" i="24"/>
  <c r="M738" i="24"/>
  <c r="N738" i="24"/>
  <c r="M591" i="24"/>
  <c r="N591" i="24"/>
  <c r="N593" i="24"/>
  <c r="M593" i="24"/>
  <c r="M1071" i="24"/>
  <c r="N1071" i="24"/>
  <c r="M171" i="24"/>
  <c r="N171" i="24"/>
  <c r="M1076" i="24"/>
  <c r="N176" i="24"/>
  <c r="N1076" i="24"/>
  <c r="M176" i="24"/>
  <c r="M1172" i="24"/>
  <c r="N1172" i="24"/>
  <c r="N1173" i="24"/>
  <c r="M1173" i="24"/>
  <c r="N580" i="24"/>
  <c r="M580" i="24"/>
  <c r="M581" i="24"/>
  <c r="N581" i="24"/>
  <c r="M291" i="24"/>
  <c r="N291" i="24"/>
  <c r="M328" i="24"/>
  <c r="N328" i="24"/>
  <c r="M1186" i="24"/>
  <c r="N1186" i="24"/>
  <c r="N1346" i="24"/>
  <c r="M1346" i="24"/>
  <c r="N965" i="24"/>
  <c r="M965" i="24"/>
  <c r="M704" i="24"/>
  <c r="N704" i="24"/>
  <c r="M22" i="24"/>
  <c r="N22" i="24"/>
  <c r="N985" i="24"/>
  <c r="M985" i="24"/>
  <c r="M1090" i="24"/>
  <c r="M190" i="24"/>
  <c r="N1090" i="24"/>
  <c r="N190" i="24"/>
  <c r="N305" i="24"/>
  <c r="M305" i="24"/>
  <c r="N988" i="24"/>
  <c r="M988" i="24"/>
  <c r="N1158" i="24"/>
  <c r="M1158" i="24"/>
  <c r="N601" i="24"/>
  <c r="M601" i="24"/>
  <c r="M877" i="24"/>
  <c r="N877" i="24"/>
  <c r="M488" i="24"/>
  <c r="N488" i="24"/>
  <c r="M54" i="24"/>
  <c r="N54" i="24"/>
  <c r="M457" i="24"/>
  <c r="N457" i="24"/>
  <c r="M254" i="24"/>
  <c r="N254" i="24"/>
  <c r="N719" i="24"/>
  <c r="M719" i="24"/>
  <c r="M775" i="24"/>
  <c r="N775" i="24"/>
  <c r="N272" i="24"/>
  <c r="M272" i="24"/>
  <c r="N330" i="24"/>
  <c r="M330" i="24"/>
  <c r="N364" i="24"/>
  <c r="M364" i="24"/>
  <c r="M1128" i="24"/>
  <c r="N1128" i="24"/>
  <c r="N442" i="24"/>
  <c r="M442" i="24"/>
  <c r="M846" i="24"/>
  <c r="N846" i="24"/>
  <c r="N805" i="24"/>
  <c r="M805" i="24"/>
  <c r="N1009" i="24"/>
  <c r="M1009" i="24"/>
  <c r="M1302" i="24"/>
  <c r="N1302" i="24"/>
  <c r="N829" i="24"/>
  <c r="M829" i="24"/>
  <c r="N660" i="24"/>
  <c r="M660" i="24"/>
  <c r="N525" i="24"/>
  <c r="M525" i="24"/>
  <c r="M551" i="24"/>
  <c r="N551" i="24"/>
  <c r="N1294" i="24"/>
  <c r="M1294" i="24"/>
  <c r="M952" i="24"/>
  <c r="N952" i="24"/>
  <c r="N68" i="24"/>
  <c r="M68" i="24"/>
  <c r="N235" i="24"/>
  <c r="M235" i="24"/>
  <c r="N745" i="24"/>
  <c r="M745" i="24"/>
  <c r="M1187" i="24"/>
  <c r="N1187" i="24"/>
  <c r="N1362" i="24"/>
  <c r="M1362" i="24"/>
  <c r="N971" i="24"/>
  <c r="M971" i="24"/>
  <c r="M932" i="24"/>
  <c r="N932" i="24"/>
  <c r="N713" i="24"/>
  <c r="M713" i="24"/>
  <c r="M688" i="24"/>
  <c r="N688" i="24"/>
  <c r="N404" i="24"/>
  <c r="M404" i="24"/>
  <c r="M108" i="24"/>
  <c r="N108" i="24"/>
  <c r="N18" i="24"/>
  <c r="M18" i="24"/>
  <c r="M158" i="24"/>
  <c r="N158" i="24"/>
  <c r="N1058" i="24"/>
  <c r="M1058" i="24"/>
  <c r="M980" i="24"/>
  <c r="N980" i="24"/>
  <c r="N674" i="24"/>
  <c r="M674" i="24"/>
  <c r="N267" i="24"/>
  <c r="M267" i="24"/>
  <c r="M1023" i="24"/>
  <c r="N1023" i="24"/>
  <c r="N123" i="24"/>
  <c r="M123" i="24"/>
  <c r="N864" i="24"/>
  <c r="M864" i="24"/>
  <c r="N991" i="24"/>
  <c r="M991" i="24"/>
  <c r="N1260" i="24"/>
  <c r="M1260" i="24"/>
  <c r="N1152" i="24"/>
  <c r="M1152" i="24"/>
  <c r="N599" i="24"/>
  <c r="M599" i="24"/>
  <c r="N609" i="24"/>
  <c r="M609" i="24"/>
  <c r="M631" i="24"/>
  <c r="N631" i="24"/>
  <c r="N871" i="24"/>
  <c r="M871" i="24"/>
  <c r="N816" i="24"/>
  <c r="M816" i="24"/>
  <c r="N817" i="24"/>
  <c r="M817" i="24"/>
  <c r="N491" i="24"/>
  <c r="M491" i="24"/>
  <c r="M489" i="24"/>
  <c r="N489" i="24"/>
  <c r="N497" i="24"/>
  <c r="M497" i="24"/>
  <c r="M50" i="24"/>
  <c r="N50" i="24"/>
  <c r="M28" i="24"/>
  <c r="N28" i="24"/>
  <c r="M459" i="24"/>
  <c r="N459" i="24"/>
  <c r="M463" i="24"/>
  <c r="N463" i="24"/>
  <c r="M99" i="24"/>
  <c r="N99" i="24"/>
  <c r="M261" i="24"/>
  <c r="N261" i="24"/>
  <c r="N1111" i="24"/>
  <c r="M1111" i="24"/>
  <c r="M1272" i="24"/>
  <c r="N1272" i="24"/>
  <c r="N725" i="24"/>
  <c r="M725" i="24"/>
  <c r="M753" i="24"/>
  <c r="N753" i="24"/>
  <c r="N748" i="24"/>
  <c r="M748" i="24"/>
  <c r="N559" i="24"/>
  <c r="M559" i="24"/>
  <c r="M278" i="24"/>
  <c r="N278" i="24"/>
  <c r="N329" i="24"/>
  <c r="M329" i="24"/>
  <c r="N356" i="24"/>
  <c r="M356" i="24"/>
  <c r="N1131" i="24"/>
  <c r="M1131" i="24"/>
  <c r="N733" i="24"/>
  <c r="M733" i="24"/>
  <c r="N434" i="24"/>
  <c r="M434" i="24"/>
  <c r="M438" i="24"/>
  <c r="N438" i="24"/>
  <c r="M382" i="24"/>
  <c r="N382" i="24"/>
  <c r="M1151" i="24"/>
  <c r="N1151" i="24"/>
  <c r="M850" i="24"/>
  <c r="N850" i="24"/>
  <c r="N32" i="24"/>
  <c r="M32" i="24"/>
  <c r="M1322" i="24"/>
  <c r="N1322" i="24"/>
  <c r="N512" i="24"/>
  <c r="M512" i="24"/>
  <c r="N1004" i="24"/>
  <c r="M1004" i="24"/>
  <c r="M1205" i="24"/>
  <c r="N1205" i="24"/>
  <c r="N1277" i="24"/>
  <c r="M1277" i="24"/>
  <c r="M84" i="24"/>
  <c r="N84" i="24"/>
  <c r="N868" i="24"/>
  <c r="M868" i="24"/>
  <c r="M890" i="24"/>
  <c r="N890" i="24"/>
  <c r="N657" i="24"/>
  <c r="M657" i="24"/>
  <c r="M392" i="24"/>
  <c r="N392" i="24"/>
  <c r="M524" i="24"/>
  <c r="N524" i="24"/>
  <c r="N428" i="24"/>
  <c r="M428" i="24"/>
  <c r="N420" i="24"/>
  <c r="M420" i="24"/>
  <c r="N537" i="24"/>
  <c r="M537" i="24"/>
  <c r="M1288" i="24"/>
  <c r="N1288" i="24"/>
  <c r="N1213" i="24"/>
  <c r="M1213" i="24"/>
  <c r="M1295" i="24"/>
  <c r="N1295" i="24"/>
  <c r="M916" i="24"/>
  <c r="N916" i="24"/>
  <c r="M950" i="24"/>
  <c r="N950" i="24"/>
  <c r="N781" i="24"/>
  <c r="M781" i="24"/>
  <c r="M62" i="24"/>
  <c r="N62" i="24"/>
  <c r="N466" i="24"/>
  <c r="M466" i="24"/>
  <c r="M238" i="24"/>
  <c r="N238" i="24"/>
  <c r="N289" i="24"/>
  <c r="M289" i="24"/>
  <c r="M966" i="24"/>
  <c r="N966" i="24"/>
  <c r="N938" i="24"/>
  <c r="M938" i="24"/>
  <c r="N649" i="24"/>
  <c r="M649" i="24"/>
  <c r="M210" i="24"/>
  <c r="N210" i="24"/>
  <c r="M21" i="24"/>
  <c r="N21" i="24"/>
  <c r="M159" i="24"/>
  <c r="N1059" i="24"/>
  <c r="M1059" i="24"/>
  <c r="N159" i="24"/>
  <c r="N976" i="24"/>
  <c r="M976" i="24"/>
  <c r="M679" i="24"/>
  <c r="N679" i="24"/>
  <c r="M246" i="24"/>
  <c r="N246" i="24"/>
  <c r="M1109" i="24"/>
  <c r="N1019" i="24"/>
  <c r="N119" i="24"/>
  <c r="M1019" i="24"/>
  <c r="M119" i="24"/>
  <c r="N1109" i="24"/>
  <c r="N1085" i="24"/>
  <c r="N185" i="24"/>
  <c r="M1085" i="24"/>
  <c r="M185" i="24"/>
  <c r="M1261" i="24"/>
  <c r="N1261" i="24"/>
  <c r="N606" i="24"/>
  <c r="M606" i="24"/>
  <c r="N632" i="24"/>
  <c r="M632" i="24"/>
  <c r="M812" i="24"/>
  <c r="N812" i="24"/>
  <c r="N490" i="24"/>
  <c r="M490" i="24"/>
  <c r="M503" i="24"/>
  <c r="N503" i="24"/>
  <c r="N433" i="24"/>
  <c r="M433" i="24"/>
  <c r="M258" i="24"/>
  <c r="N258" i="24"/>
  <c r="N1244" i="24"/>
  <c r="M1244" i="24"/>
  <c r="N754" i="24"/>
  <c r="M754" i="24"/>
  <c r="M772" i="24"/>
  <c r="N772" i="24"/>
  <c r="N279" i="24"/>
  <c r="M279" i="24"/>
  <c r="N215" i="24"/>
  <c r="M215" i="24"/>
  <c r="N351" i="24"/>
  <c r="M351" i="24"/>
  <c r="M357" i="24"/>
  <c r="N357" i="24"/>
  <c r="N1130" i="24"/>
  <c r="M1130" i="24"/>
  <c r="N443" i="24"/>
  <c r="M443" i="24"/>
  <c r="N417" i="24"/>
  <c r="M417" i="24"/>
  <c r="M1144" i="24"/>
  <c r="N1144" i="24"/>
  <c r="M851" i="24"/>
  <c r="N851" i="24"/>
  <c r="M27" i="24"/>
  <c r="N27" i="24"/>
  <c r="N111" i="24"/>
  <c r="N1110" i="24"/>
  <c r="M1011" i="24"/>
  <c r="M1101" i="24"/>
  <c r="M1110" i="24"/>
  <c r="N1101" i="24"/>
  <c r="N1011" i="24"/>
  <c r="M111" i="24"/>
  <c r="M1138" i="24"/>
  <c r="N1138" i="24"/>
  <c r="M1276" i="24"/>
  <c r="N1276" i="24"/>
  <c r="M79" i="24"/>
  <c r="N79" i="24"/>
  <c r="N893" i="24"/>
  <c r="M893" i="24"/>
  <c r="M687" i="24"/>
  <c r="N687" i="24"/>
  <c r="M527" i="24"/>
  <c r="N527" i="24"/>
  <c r="M540" i="24"/>
  <c r="N540" i="24"/>
  <c r="M1296" i="24"/>
  <c r="N1296" i="24"/>
  <c r="N915" i="24"/>
  <c r="M915" i="24"/>
  <c r="M790" i="24"/>
  <c r="N790" i="24"/>
  <c r="N470" i="24"/>
  <c r="M470" i="24"/>
  <c r="N208" i="24"/>
  <c r="M208" i="24"/>
  <c r="M198" i="24"/>
  <c r="M1098" i="24"/>
  <c r="N198" i="24"/>
  <c r="N1098" i="24"/>
  <c r="N1238" i="24"/>
  <c r="M1238" i="24"/>
  <c r="N741" i="24"/>
  <c r="M741" i="24"/>
  <c r="M174" i="24"/>
  <c r="M1074" i="24"/>
  <c r="N174" i="24"/>
  <c r="N1074" i="24"/>
  <c r="F60" i="17"/>
  <c r="M89" i="18"/>
  <c r="N1189" i="24"/>
  <c r="M1189" i="24"/>
  <c r="M1192" i="24"/>
  <c r="N1192" i="24"/>
  <c r="N1337" i="24"/>
  <c r="M1337" i="24"/>
  <c r="N1344" i="24"/>
  <c r="M1344" i="24"/>
  <c r="N969" i="24"/>
  <c r="M969" i="24"/>
  <c r="N970" i="24"/>
  <c r="M970" i="24"/>
  <c r="N941" i="24"/>
  <c r="M941" i="24"/>
  <c r="N709" i="24"/>
  <c r="M709" i="24"/>
  <c r="N702" i="24"/>
  <c r="M702" i="24"/>
  <c r="N652" i="24"/>
  <c r="M652" i="24"/>
  <c r="M648" i="24"/>
  <c r="N648" i="24"/>
  <c r="N408" i="24"/>
  <c r="M408" i="24"/>
  <c r="M412" i="24"/>
  <c r="N412" i="24"/>
  <c r="M17" i="24"/>
  <c r="M107" i="24"/>
  <c r="N17" i="24"/>
  <c r="N107" i="24"/>
  <c r="M42" i="18"/>
  <c r="N42" i="18"/>
  <c r="M1054" i="24"/>
  <c r="N1054" i="24"/>
  <c r="N154" i="24"/>
  <c r="M154" i="24"/>
  <c r="N1050" i="24"/>
  <c r="M150" i="24"/>
  <c r="M1050" i="24"/>
  <c r="N150" i="24"/>
  <c r="N977" i="24"/>
  <c r="M977" i="24"/>
  <c r="N624" i="24"/>
  <c r="M624" i="24"/>
  <c r="M623" i="24"/>
  <c r="N623" i="24"/>
  <c r="N682" i="24"/>
  <c r="M682" i="24"/>
  <c r="N680" i="24"/>
  <c r="M680" i="24"/>
  <c r="N241" i="24"/>
  <c r="M241" i="24"/>
  <c r="N1025" i="24"/>
  <c r="M1025" i="24"/>
  <c r="N125" i="24"/>
  <c r="M125" i="24"/>
  <c r="N1029" i="24"/>
  <c r="M129" i="24"/>
  <c r="M1029" i="24"/>
  <c r="N129" i="24"/>
  <c r="M862" i="24"/>
  <c r="N862" i="24"/>
  <c r="N866" i="24"/>
  <c r="M866" i="24"/>
  <c r="N1079" i="24"/>
  <c r="M1079" i="24"/>
  <c r="N179" i="24"/>
  <c r="M179" i="24"/>
  <c r="M1086" i="24"/>
  <c r="N1086" i="24"/>
  <c r="M186" i="24"/>
  <c r="N186" i="24"/>
  <c r="N1043" i="24"/>
  <c r="M1043" i="24"/>
  <c r="M143" i="24"/>
  <c r="N143" i="24"/>
  <c r="M1044" i="24"/>
  <c r="N144" i="24"/>
  <c r="N1044" i="24"/>
  <c r="M144" i="24"/>
  <c r="M301" i="24"/>
  <c r="N301" i="24"/>
  <c r="N299" i="24"/>
  <c r="M299" i="24"/>
  <c r="M995" i="24"/>
  <c r="N995" i="24"/>
  <c r="M993" i="24"/>
  <c r="N993" i="24"/>
  <c r="N1269" i="24"/>
  <c r="M1269" i="24"/>
  <c r="N1259" i="24"/>
  <c r="M1259" i="24"/>
  <c r="N1164" i="24"/>
  <c r="M1164" i="24"/>
  <c r="N1160" i="24"/>
  <c r="M1160" i="24"/>
  <c r="N603" i="24"/>
  <c r="M603" i="24"/>
  <c r="M605" i="24"/>
  <c r="N605" i="24"/>
  <c r="N638" i="24"/>
  <c r="M638" i="24"/>
  <c r="N634" i="24"/>
  <c r="M634" i="24"/>
  <c r="M879" i="24"/>
  <c r="N879" i="24"/>
  <c r="M897" i="24"/>
  <c r="N897" i="24"/>
  <c r="N818" i="24"/>
  <c r="M818" i="24"/>
  <c r="M819" i="24"/>
  <c r="N819" i="24"/>
  <c r="N483" i="24"/>
  <c r="M483" i="24"/>
  <c r="N487" i="24"/>
  <c r="M487" i="24"/>
  <c r="N505" i="24"/>
  <c r="M505" i="24"/>
  <c r="M53" i="24"/>
  <c r="N53" i="24"/>
  <c r="M46" i="24"/>
  <c r="N46" i="24"/>
  <c r="M452" i="24"/>
  <c r="N452" i="24"/>
  <c r="N450" i="24"/>
  <c r="M450" i="24"/>
  <c r="N88" i="24"/>
  <c r="M88" i="24"/>
  <c r="N100" i="24"/>
  <c r="M100" i="24"/>
  <c r="N1000" i="24"/>
  <c r="M1000" i="24"/>
  <c r="M259" i="24"/>
  <c r="N259" i="24"/>
  <c r="N266" i="24"/>
  <c r="M266" i="24"/>
  <c r="M1112" i="24"/>
  <c r="N1112" i="24"/>
  <c r="M1137" i="24"/>
  <c r="N1137" i="24"/>
  <c r="N1250" i="24"/>
  <c r="M1250" i="24"/>
  <c r="N731" i="24"/>
  <c r="M731" i="24"/>
  <c r="M720" i="24"/>
  <c r="N720" i="24"/>
  <c r="M752" i="24"/>
  <c r="N752" i="24"/>
  <c r="N755" i="24"/>
  <c r="M755" i="24"/>
  <c r="M774" i="24"/>
  <c r="N774" i="24"/>
  <c r="N765" i="24"/>
  <c r="M765" i="24"/>
  <c r="N582" i="24"/>
  <c r="M582" i="24"/>
  <c r="N561" i="24"/>
  <c r="M561" i="24"/>
  <c r="N275" i="24"/>
  <c r="M275" i="24"/>
  <c r="N274" i="24"/>
  <c r="M274" i="24"/>
  <c r="N216" i="24"/>
  <c r="M216" i="24"/>
  <c r="N331" i="24"/>
  <c r="M331" i="24"/>
  <c r="N373" i="24"/>
  <c r="M373" i="24"/>
  <c r="M355" i="24"/>
  <c r="N355" i="24"/>
  <c r="N352" i="24"/>
  <c r="M352" i="24"/>
  <c r="N362" i="24"/>
  <c r="M362" i="24"/>
  <c r="N369" i="24"/>
  <c r="M369" i="24"/>
  <c r="M1136" i="24"/>
  <c r="N1136" i="24"/>
  <c r="N1132" i="24"/>
  <c r="M1132" i="24"/>
  <c r="N689" i="24"/>
  <c r="M689" i="24"/>
  <c r="N693" i="24"/>
  <c r="M693" i="24"/>
  <c r="M436" i="24"/>
  <c r="N436" i="24"/>
  <c r="N437" i="24"/>
  <c r="M437" i="24"/>
  <c r="N377" i="24"/>
  <c r="M377" i="24"/>
  <c r="N380" i="24"/>
  <c r="M380" i="24"/>
  <c r="M1149" i="24"/>
  <c r="N1149" i="24"/>
  <c r="N1147" i="24"/>
  <c r="M1147" i="24"/>
  <c r="M867" i="24"/>
  <c r="N867" i="24"/>
  <c r="N40" i="24"/>
  <c r="M40" i="24"/>
  <c r="N33" i="24"/>
  <c r="M33" i="24"/>
  <c r="N1329" i="24"/>
  <c r="M1329" i="24"/>
  <c r="M1319" i="24"/>
  <c r="N1319" i="24"/>
  <c r="M800" i="24"/>
  <c r="N800" i="24"/>
  <c r="M798" i="24"/>
  <c r="N798" i="24"/>
  <c r="M516" i="24"/>
  <c r="N516" i="24"/>
  <c r="M515" i="24"/>
  <c r="N515" i="24"/>
  <c r="M1014" i="24"/>
  <c r="M1104" i="24"/>
  <c r="N1104" i="24"/>
  <c r="N1014" i="24"/>
  <c r="N114" i="24"/>
  <c r="M114" i="24"/>
  <c r="N132" i="24"/>
  <c r="N1032" i="24"/>
  <c r="M132" i="24"/>
  <c r="M1032" i="24"/>
  <c r="M1200" i="24"/>
  <c r="N1200" i="24"/>
  <c r="N1207" i="24"/>
  <c r="M1207" i="24"/>
  <c r="M1279" i="24"/>
  <c r="N1279" i="24"/>
  <c r="M1318" i="24"/>
  <c r="N1318" i="24"/>
  <c r="N82" i="24"/>
  <c r="M82" i="24"/>
  <c r="N72" i="24"/>
  <c r="M72" i="24"/>
  <c r="M828" i="24"/>
  <c r="N828" i="24"/>
  <c r="M835" i="24"/>
  <c r="N835" i="24"/>
  <c r="N887" i="24"/>
  <c r="M887" i="24"/>
  <c r="M894" i="24"/>
  <c r="N894" i="24"/>
  <c r="N664" i="24"/>
  <c r="M664" i="24"/>
  <c r="N663" i="24"/>
  <c r="M663" i="24"/>
  <c r="N387" i="24"/>
  <c r="M387" i="24"/>
  <c r="N393" i="24"/>
  <c r="M393" i="24"/>
  <c r="N531" i="24"/>
  <c r="M531" i="24"/>
  <c r="M553" i="24"/>
  <c r="N553" i="24"/>
  <c r="N427" i="24"/>
  <c r="M427" i="24"/>
  <c r="M548" i="24"/>
  <c r="N548" i="24"/>
  <c r="N541" i="24"/>
  <c r="M541" i="24"/>
  <c r="M1309" i="24"/>
  <c r="N1309" i="24"/>
  <c r="N1307" i="24"/>
  <c r="M1307" i="24"/>
  <c r="N1218" i="24"/>
  <c r="M1218" i="24"/>
  <c r="N1220" i="24"/>
  <c r="M1220" i="24"/>
  <c r="N1293" i="24"/>
  <c r="M1293" i="24"/>
  <c r="M1287" i="24"/>
  <c r="N1287" i="24"/>
  <c r="M917" i="24"/>
  <c r="N917" i="24"/>
  <c r="N947" i="24"/>
  <c r="M947" i="24"/>
  <c r="N953" i="24"/>
  <c r="M953" i="24"/>
  <c r="M787" i="24"/>
  <c r="N787" i="24"/>
  <c r="N823" i="24"/>
  <c r="M823" i="24"/>
  <c r="N66" i="24"/>
  <c r="M66" i="24"/>
  <c r="M610" i="24"/>
  <c r="N610" i="24"/>
  <c r="M61" i="24"/>
  <c r="N61" i="24"/>
  <c r="N476" i="24"/>
  <c r="M476" i="24"/>
  <c r="N507" i="24"/>
  <c r="M507" i="24"/>
  <c r="M234" i="24"/>
  <c r="N234" i="24"/>
  <c r="N223" i="24"/>
  <c r="M223" i="24"/>
  <c r="M1094" i="24"/>
  <c r="N1094" i="24"/>
  <c r="M194" i="24"/>
  <c r="N194" i="24"/>
  <c r="N206" i="24"/>
  <c r="M206" i="24"/>
  <c r="M1235" i="24"/>
  <c r="N1235" i="24"/>
  <c r="N1229" i="24"/>
  <c r="M1229" i="24"/>
  <c r="N899" i="24"/>
  <c r="M899" i="24"/>
  <c r="N903" i="24"/>
  <c r="M903" i="24"/>
  <c r="N314" i="24"/>
  <c r="M314" i="24"/>
  <c r="N298" i="24"/>
  <c r="M298" i="24"/>
  <c r="M1351" i="24"/>
  <c r="N1351" i="24"/>
  <c r="N1349" i="24"/>
  <c r="M1349" i="24"/>
  <c r="N778" i="24"/>
  <c r="M778" i="24"/>
  <c r="M588" i="24"/>
  <c r="N588" i="24"/>
  <c r="M587" i="24"/>
  <c r="N587" i="24"/>
  <c r="N1075" i="24"/>
  <c r="N175" i="24"/>
  <c r="M1075" i="24"/>
  <c r="M175" i="24"/>
  <c r="M1062" i="24"/>
  <c r="N1062" i="24"/>
  <c r="N162" i="24"/>
  <c r="M162" i="24"/>
  <c r="M1153" i="24"/>
  <c r="N1153" i="24"/>
  <c r="N1177" i="24"/>
  <c r="M1177" i="24"/>
  <c r="N570" i="24"/>
  <c r="M570" i="24"/>
  <c r="M579" i="24"/>
  <c r="N579" i="24"/>
  <c r="N295" i="24"/>
  <c r="M295" i="24"/>
  <c r="N292" i="24"/>
  <c r="M292" i="24"/>
  <c r="F163" i="24"/>
  <c r="F155" i="24"/>
  <c r="F158" i="24"/>
  <c r="F160" i="24"/>
  <c r="F157" i="24"/>
  <c r="F154" i="24"/>
  <c r="F152" i="24"/>
  <c r="F149" i="24"/>
  <c r="F165" i="24"/>
  <c r="F162" i="24"/>
  <c r="F153" i="24"/>
  <c r="F181" i="24"/>
  <c r="F159" i="24"/>
  <c r="F161" i="24"/>
  <c r="F156" i="24"/>
  <c r="N1339" i="24"/>
  <c r="M1339" i="24"/>
  <c r="N940" i="24"/>
  <c r="M940" i="24"/>
  <c r="N646" i="24"/>
  <c r="M646" i="24"/>
  <c r="N109" i="24"/>
  <c r="M109" i="24"/>
  <c r="N19" i="24"/>
  <c r="M19" i="24"/>
  <c r="M626" i="24"/>
  <c r="N626" i="24"/>
  <c r="M251" i="24"/>
  <c r="N251" i="24"/>
  <c r="N136" i="24"/>
  <c r="N1036" i="24"/>
  <c r="M136" i="24"/>
  <c r="M1036" i="24"/>
  <c r="N304" i="24"/>
  <c r="M304" i="24"/>
  <c r="N1243" i="24"/>
  <c r="M1243" i="24"/>
  <c r="N1166" i="24"/>
  <c r="M1166" i="24"/>
  <c r="M607" i="24"/>
  <c r="N607" i="24"/>
  <c r="N880" i="24"/>
  <c r="M880" i="24"/>
  <c r="M504" i="24"/>
  <c r="N504" i="24"/>
  <c r="N96" i="24"/>
  <c r="M96" i="24"/>
  <c r="N767" i="24"/>
  <c r="M767" i="24"/>
  <c r="N277" i="24"/>
  <c r="M277" i="24"/>
  <c r="N339" i="24"/>
  <c r="M339" i="24"/>
  <c r="N370" i="24"/>
  <c r="M370" i="24"/>
  <c r="N698" i="24"/>
  <c r="M698" i="24"/>
  <c r="M379" i="24"/>
  <c r="N379" i="24"/>
  <c r="N1347" i="24"/>
  <c r="M1347" i="24"/>
  <c r="M552" i="24"/>
  <c r="N552" i="24"/>
  <c r="N824" i="24"/>
  <c r="M824" i="24"/>
  <c r="N422" i="24"/>
  <c r="M422" i="24"/>
  <c r="N1313" i="24"/>
  <c r="M1313" i="24"/>
  <c r="N1297" i="24"/>
  <c r="M1297" i="24"/>
  <c r="N955" i="24"/>
  <c r="M955" i="24"/>
  <c r="M59" i="24"/>
  <c r="N59" i="24"/>
  <c r="M464" i="24"/>
  <c r="N464" i="24"/>
  <c r="N202" i="24"/>
  <c r="M202" i="24"/>
  <c r="N1257" i="24"/>
  <c r="M1257" i="24"/>
  <c r="M911" i="24"/>
  <c r="N911" i="24"/>
  <c r="N746" i="24"/>
  <c r="M746" i="24"/>
  <c r="N1073" i="24"/>
  <c r="M1073" i="24"/>
  <c r="M173" i="24"/>
  <c r="N173" i="24"/>
  <c r="N1174" i="24"/>
  <c r="M1174" i="24"/>
  <c r="N220" i="24"/>
  <c r="M220" i="24"/>
  <c r="D59" i="17"/>
  <c r="M1340" i="24"/>
  <c r="N1340" i="24"/>
  <c r="N936" i="24"/>
  <c r="M936" i="24"/>
  <c r="N645" i="24"/>
  <c r="M645" i="24"/>
  <c r="M151" i="24"/>
  <c r="N1051" i="24"/>
  <c r="N151" i="24"/>
  <c r="M1051" i="24"/>
  <c r="N620" i="24"/>
  <c r="M620" i="24"/>
  <c r="N1021" i="24"/>
  <c r="N121" i="24"/>
  <c r="M121" i="24"/>
  <c r="M1021" i="24"/>
  <c r="N1210" i="24"/>
  <c r="M1210" i="24"/>
  <c r="M858" i="24"/>
  <c r="N858" i="24"/>
  <c r="M183" i="24"/>
  <c r="N183" i="24"/>
  <c r="N1083" i="24"/>
  <c r="M1083" i="24"/>
  <c r="M118" i="24"/>
  <c r="M1108" i="24"/>
  <c r="N118" i="24"/>
  <c r="M1018" i="24"/>
  <c r="N1018" i="24"/>
  <c r="N1108" i="24"/>
  <c r="N297" i="24"/>
  <c r="M297" i="24"/>
  <c r="M990" i="24"/>
  <c r="N990" i="24"/>
  <c r="N1156" i="24"/>
  <c r="M1156" i="24"/>
  <c r="N602" i="24"/>
  <c r="M602" i="24"/>
  <c r="N913" i="24"/>
  <c r="M913" i="24"/>
  <c r="M815" i="24"/>
  <c r="N815" i="24"/>
  <c r="M479" i="24"/>
  <c r="N479" i="24"/>
  <c r="N56" i="24"/>
  <c r="M56" i="24"/>
  <c r="N1001" i="24"/>
  <c r="N101" i="24"/>
  <c r="M101" i="24"/>
  <c r="M1001" i="24"/>
  <c r="M1120" i="24"/>
  <c r="N1120" i="24"/>
  <c r="N1249" i="24"/>
  <c r="M1249" i="24"/>
  <c r="N703" i="24"/>
  <c r="M703" i="24"/>
  <c r="M751" i="24"/>
  <c r="N751" i="24"/>
  <c r="M564" i="24"/>
  <c r="N564" i="24"/>
  <c r="M221" i="24"/>
  <c r="N221" i="24"/>
  <c r="N350" i="24"/>
  <c r="M350" i="24"/>
  <c r="N717" i="24"/>
  <c r="M717" i="24"/>
  <c r="N462" i="24"/>
  <c r="M462" i="24"/>
  <c r="M1143" i="24"/>
  <c r="N1143" i="24"/>
  <c r="N845" i="24"/>
  <c r="M845" i="24"/>
  <c r="N29" i="24"/>
  <c r="M29" i="24"/>
  <c r="N794" i="24"/>
  <c r="M794" i="24"/>
  <c r="N518" i="24"/>
  <c r="M518" i="24"/>
  <c r="M1122" i="24"/>
  <c r="N1122" i="24"/>
  <c r="M1203" i="24"/>
  <c r="N1203" i="24"/>
  <c r="M1002" i="24"/>
  <c r="N102" i="24"/>
  <c r="M102" i="24"/>
  <c r="N1002" i="24"/>
  <c r="N826" i="24"/>
  <c r="M826" i="24"/>
  <c r="M661" i="24"/>
  <c r="N661" i="24"/>
  <c r="N401" i="24"/>
  <c r="M401" i="24"/>
  <c r="M424" i="24"/>
  <c r="N424" i="24"/>
  <c r="N1316" i="24"/>
  <c r="M1316" i="24"/>
  <c r="M1222" i="24"/>
  <c r="N1222" i="24"/>
  <c r="N922" i="24"/>
  <c r="M922" i="24"/>
  <c r="M63" i="24"/>
  <c r="N63" i="24"/>
  <c r="N227" i="24"/>
  <c r="M227" i="24"/>
  <c r="M1240" i="24"/>
  <c r="N1240" i="24"/>
  <c r="M317" i="24"/>
  <c r="N317" i="24"/>
  <c r="M1360" i="24"/>
  <c r="N1360" i="24"/>
  <c r="M584" i="24"/>
  <c r="N584" i="24"/>
  <c r="M1176" i="24"/>
  <c r="N1176" i="24"/>
  <c r="N1169" i="24"/>
  <c r="M1169" i="24"/>
  <c r="N567" i="24"/>
  <c r="M567" i="24"/>
  <c r="N574" i="24"/>
  <c r="M574" i="24"/>
  <c r="M285" i="24"/>
  <c r="N285" i="24"/>
  <c r="N1212" i="24"/>
  <c r="M1212" i="24"/>
  <c r="M1195" i="24"/>
  <c r="N1195" i="24"/>
  <c r="M1334" i="24"/>
  <c r="N1334" i="24"/>
  <c r="M1335" i="24"/>
  <c r="N1335" i="24"/>
  <c r="N968" i="24"/>
  <c r="M968" i="24"/>
  <c r="N935" i="24"/>
  <c r="M935" i="24"/>
  <c r="N931" i="24"/>
  <c r="M931" i="24"/>
  <c r="M712" i="24"/>
  <c r="N712" i="24"/>
  <c r="N708" i="24"/>
  <c r="M708" i="24"/>
  <c r="N647" i="24"/>
  <c r="M647" i="24"/>
  <c r="M654" i="24"/>
  <c r="N654" i="24"/>
  <c r="M402" i="24"/>
  <c r="N402" i="24"/>
  <c r="M388" i="24"/>
  <c r="N388" i="24"/>
  <c r="N25" i="24"/>
  <c r="M25" i="24"/>
  <c r="N105" i="24"/>
  <c r="M105" i="24"/>
  <c r="M15" i="24"/>
  <c r="N15" i="24"/>
  <c r="N1057" i="24"/>
  <c r="M1057" i="24"/>
  <c r="M157" i="24"/>
  <c r="N157" i="24"/>
  <c r="M1056" i="24"/>
  <c r="N1056" i="24"/>
  <c r="N156" i="24"/>
  <c r="M156" i="24"/>
  <c r="N983" i="24"/>
  <c r="M983" i="24"/>
  <c r="N975" i="24"/>
  <c r="M975" i="24"/>
  <c r="N621" i="24"/>
  <c r="M621" i="24"/>
  <c r="N622" i="24"/>
  <c r="M622" i="24"/>
  <c r="N677" i="24"/>
  <c r="M677" i="24"/>
  <c r="N675" i="24"/>
  <c r="M675" i="24"/>
  <c r="N243" i="24"/>
  <c r="M243" i="24"/>
  <c r="M245" i="24"/>
  <c r="N245" i="24"/>
  <c r="N1028" i="24"/>
  <c r="M1028" i="24"/>
  <c r="M128" i="24"/>
  <c r="N128" i="24"/>
  <c r="N857" i="24"/>
  <c r="M857" i="24"/>
  <c r="N861" i="24"/>
  <c r="M861" i="24"/>
  <c r="N1089" i="24"/>
  <c r="M1089" i="24"/>
  <c r="N189" i="24"/>
  <c r="M189" i="24"/>
  <c r="M180" i="24"/>
  <c r="M1080" i="24"/>
  <c r="N180" i="24"/>
  <c r="N1080" i="24"/>
  <c r="M1046" i="24"/>
  <c r="N1046" i="24"/>
  <c r="M146" i="24"/>
  <c r="N146" i="24"/>
  <c r="N1040" i="24"/>
  <c r="N140" i="24"/>
  <c r="M1040" i="24"/>
  <c r="M140" i="24"/>
  <c r="N327" i="24"/>
  <c r="M327" i="24"/>
  <c r="M309" i="24"/>
  <c r="N309" i="24"/>
  <c r="M998" i="24"/>
  <c r="N998" i="24"/>
  <c r="N996" i="24"/>
  <c r="M996" i="24"/>
  <c r="N1266" i="24"/>
  <c r="M1266" i="24"/>
  <c r="M1263" i="24"/>
  <c r="N1263" i="24"/>
  <c r="N1157" i="24"/>
  <c r="M1157" i="24"/>
  <c r="N1161" i="24"/>
  <c r="M1161" i="24"/>
  <c r="N611" i="24"/>
  <c r="M611" i="24"/>
  <c r="M639" i="24"/>
  <c r="N639" i="24"/>
  <c r="M637" i="24"/>
  <c r="N637" i="24"/>
  <c r="N870" i="24"/>
  <c r="M870" i="24"/>
  <c r="M881" i="24"/>
  <c r="N881" i="24"/>
  <c r="N808" i="24"/>
  <c r="M808" i="24"/>
  <c r="M813" i="24"/>
  <c r="N813" i="24"/>
  <c r="N477" i="24"/>
  <c r="M477" i="24"/>
  <c r="N492" i="24"/>
  <c r="M492" i="24"/>
  <c r="N506" i="24"/>
  <c r="M506" i="24"/>
  <c r="N48" i="24"/>
  <c r="M48" i="24"/>
  <c r="N55" i="24"/>
  <c r="M55" i="24"/>
  <c r="M449" i="24"/>
  <c r="N449" i="24"/>
  <c r="M454" i="24"/>
  <c r="N454" i="24"/>
  <c r="N910" i="24"/>
  <c r="M910" i="24"/>
  <c r="N91" i="24"/>
  <c r="M91" i="24"/>
  <c r="N73" i="24"/>
  <c r="M73" i="24"/>
  <c r="N262" i="24"/>
  <c r="M262" i="24"/>
  <c r="N282" i="24"/>
  <c r="M282" i="24"/>
  <c r="M1118" i="24"/>
  <c r="N1118" i="24"/>
  <c r="M1253" i="24"/>
  <c r="N1253" i="24"/>
  <c r="M1254" i="24"/>
  <c r="N1254" i="24"/>
  <c r="N730" i="24"/>
  <c r="M730" i="24"/>
  <c r="N726" i="24"/>
  <c r="M726" i="24"/>
  <c r="M759" i="24"/>
  <c r="N759" i="24"/>
  <c r="N749" i="24"/>
  <c r="M749" i="24"/>
  <c r="N776" i="24"/>
  <c r="M776" i="24"/>
  <c r="N773" i="24"/>
  <c r="M773" i="24"/>
  <c r="N554" i="24"/>
  <c r="M554" i="24"/>
  <c r="N268" i="24"/>
  <c r="M268" i="24"/>
  <c r="M209" i="24"/>
  <c r="N209" i="24"/>
  <c r="M237" i="24"/>
  <c r="N237" i="24"/>
  <c r="M337" i="24"/>
  <c r="N337" i="24"/>
  <c r="N358" i="24"/>
  <c r="M358" i="24"/>
  <c r="N345" i="24"/>
  <c r="M345" i="24"/>
  <c r="N342" i="24"/>
  <c r="M342" i="24"/>
  <c r="M360" i="24"/>
  <c r="N360" i="24"/>
  <c r="N359" i="24"/>
  <c r="M359" i="24"/>
  <c r="M1123" i="24"/>
  <c r="N1123" i="24"/>
  <c r="M692" i="24"/>
  <c r="N692" i="24"/>
  <c r="N697" i="24"/>
  <c r="M697" i="24"/>
  <c r="N445" i="24"/>
  <c r="M445" i="24"/>
  <c r="M439" i="24"/>
  <c r="N439" i="24"/>
  <c r="M384" i="24"/>
  <c r="N384" i="24"/>
  <c r="N1139" i="24"/>
  <c r="M1139" i="24"/>
  <c r="M1150" i="24"/>
  <c r="N1150" i="24"/>
  <c r="M840" i="24"/>
  <c r="N840" i="24"/>
  <c r="M844" i="24"/>
  <c r="N844" i="24"/>
  <c r="N35" i="24"/>
  <c r="M35" i="24"/>
  <c r="N37" i="24"/>
  <c r="M37" i="24"/>
  <c r="N1324" i="24"/>
  <c r="M1324" i="24"/>
  <c r="M1323" i="24"/>
  <c r="N1323" i="24"/>
  <c r="N803" i="24"/>
  <c r="M803" i="24"/>
  <c r="M802" i="24"/>
  <c r="N802" i="24"/>
  <c r="M509" i="24"/>
  <c r="N509" i="24"/>
  <c r="N519" i="24"/>
  <c r="M519" i="24"/>
  <c r="N1007" i="24"/>
  <c r="M1007" i="24"/>
  <c r="N1048" i="24"/>
  <c r="M1048" i="24"/>
  <c r="M148" i="24"/>
  <c r="N148" i="24"/>
  <c r="N1202" i="24"/>
  <c r="M1202" i="24"/>
  <c r="M1201" i="24"/>
  <c r="N1201" i="24"/>
  <c r="N1282" i="24"/>
  <c r="M1282" i="24"/>
  <c r="N1281" i="24"/>
  <c r="M1281" i="24"/>
  <c r="N85" i="24"/>
  <c r="M85" i="24"/>
  <c r="N75" i="24"/>
  <c r="M75" i="24"/>
  <c r="N834" i="24"/>
  <c r="M834" i="24"/>
  <c r="N832" i="24"/>
  <c r="M832" i="24"/>
  <c r="M884" i="24"/>
  <c r="N884" i="24"/>
  <c r="N885" i="24"/>
  <c r="M885" i="24"/>
  <c r="N670" i="24"/>
  <c r="M670" i="24"/>
  <c r="M659" i="24"/>
  <c r="N659" i="24"/>
  <c r="N394" i="24"/>
  <c r="M394" i="24"/>
  <c r="N396" i="24"/>
  <c r="M396" i="24"/>
  <c r="M533" i="24"/>
  <c r="N533" i="24"/>
  <c r="M448" i="24"/>
  <c r="N448" i="24"/>
  <c r="M430" i="24"/>
  <c r="N430" i="24"/>
  <c r="N539" i="24"/>
  <c r="M539" i="24"/>
  <c r="M547" i="24"/>
  <c r="N547" i="24"/>
  <c r="N1308" i="24"/>
  <c r="M1308" i="24"/>
  <c r="N1221" i="24"/>
  <c r="M1221" i="24"/>
  <c r="M1224" i="24"/>
  <c r="N1224" i="24"/>
  <c r="M1317" i="24"/>
  <c r="N1317" i="24"/>
  <c r="N1300" i="24"/>
  <c r="M1300" i="24"/>
  <c r="N919" i="24"/>
  <c r="M919" i="24"/>
  <c r="N924" i="24"/>
  <c r="M924" i="24"/>
  <c r="N948" i="24"/>
  <c r="M948" i="24"/>
  <c r="N943" i="24"/>
  <c r="M943" i="24"/>
  <c r="M807" i="24"/>
  <c r="N807" i="24"/>
  <c r="M783" i="24"/>
  <c r="N783" i="24"/>
  <c r="N69" i="24"/>
  <c r="M69" i="24"/>
  <c r="N87" i="24"/>
  <c r="M87" i="24"/>
  <c r="N474" i="24"/>
  <c r="M474" i="24"/>
  <c r="N467" i="24"/>
  <c r="M467" i="24"/>
  <c r="N225" i="24"/>
  <c r="M225" i="24"/>
  <c r="M231" i="24"/>
  <c r="N231" i="24"/>
  <c r="M1099" i="24"/>
  <c r="N1099" i="24"/>
  <c r="M199" i="24"/>
  <c r="N199" i="24"/>
  <c r="M1231" i="24"/>
  <c r="N1231" i="24"/>
  <c r="N1233" i="24"/>
  <c r="M1233" i="24"/>
  <c r="M908" i="24"/>
  <c r="N908" i="24"/>
  <c r="N906" i="24"/>
  <c r="M906" i="24"/>
  <c r="N320" i="24"/>
  <c r="M320" i="24"/>
  <c r="M316" i="24"/>
  <c r="N316" i="24"/>
  <c r="N1355" i="24"/>
  <c r="M1355" i="24"/>
  <c r="N1353" i="24"/>
  <c r="M1353" i="24"/>
  <c r="N743" i="24"/>
  <c r="M743" i="24"/>
  <c r="N739" i="24"/>
  <c r="M739" i="24"/>
  <c r="N594" i="24"/>
  <c r="M594" i="24"/>
  <c r="N590" i="24"/>
  <c r="M590" i="24"/>
  <c r="N167" i="24"/>
  <c r="M167" i="24"/>
  <c r="N1067" i="24"/>
  <c r="M1067" i="24"/>
  <c r="N1065" i="24"/>
  <c r="M1065" i="24"/>
  <c r="N165" i="24"/>
  <c r="M165" i="24"/>
  <c r="N1171" i="24"/>
  <c r="M1171" i="24"/>
  <c r="M573" i="24"/>
  <c r="N573" i="24"/>
  <c r="N569" i="24"/>
  <c r="M569" i="24"/>
  <c r="N296" i="24"/>
  <c r="M296" i="24"/>
  <c r="N287" i="24"/>
  <c r="M287" i="24"/>
  <c r="N1194" i="24"/>
  <c r="M1194" i="24"/>
  <c r="N987" i="24"/>
  <c r="M987" i="24"/>
  <c r="N409" i="24"/>
  <c r="M409" i="24"/>
  <c r="N1055" i="24"/>
  <c r="M1055" i="24"/>
  <c r="N155" i="24"/>
  <c r="M155" i="24"/>
  <c r="N619" i="24"/>
  <c r="M619" i="24"/>
  <c r="N240" i="24"/>
  <c r="M240" i="24"/>
  <c r="N120" i="24"/>
  <c r="N1020" i="24"/>
  <c r="M120" i="24"/>
  <c r="M1020" i="24"/>
  <c r="M860" i="24"/>
  <c r="N860" i="24"/>
  <c r="N1270" i="24"/>
  <c r="M1270" i="24"/>
  <c r="N633" i="24"/>
  <c r="M633" i="24"/>
  <c r="N502" i="24"/>
  <c r="M502" i="24"/>
  <c r="N97" i="24"/>
  <c r="M97" i="24"/>
  <c r="N255" i="24"/>
  <c r="M255" i="24"/>
  <c r="N1115" i="24"/>
  <c r="M1115" i="24"/>
  <c r="M1256" i="24"/>
  <c r="N1256" i="24"/>
  <c r="N761" i="24"/>
  <c r="M761" i="24"/>
  <c r="N556" i="24"/>
  <c r="M556" i="24"/>
  <c r="M207" i="24"/>
  <c r="N207" i="24"/>
  <c r="M348" i="24"/>
  <c r="N348" i="24"/>
  <c r="N1129" i="24"/>
  <c r="M1129" i="24"/>
  <c r="N435" i="24"/>
  <c r="M435" i="24"/>
  <c r="N1142" i="24"/>
  <c r="M1142" i="24"/>
  <c r="N58" i="24"/>
  <c r="M58" i="24"/>
  <c r="N1331" i="24"/>
  <c r="M1331" i="24"/>
  <c r="N799" i="24"/>
  <c r="M799" i="24"/>
  <c r="N1005" i="24"/>
  <c r="M1005" i="24"/>
  <c r="M1208" i="24"/>
  <c r="N1208" i="24"/>
  <c r="M77" i="24"/>
  <c r="N77" i="24"/>
  <c r="M895" i="24"/>
  <c r="N895" i="24"/>
  <c r="N397" i="24"/>
  <c r="M397" i="24"/>
  <c r="M526" i="24"/>
  <c r="N526" i="24"/>
  <c r="N549" i="24"/>
  <c r="M549" i="24"/>
  <c r="N1217" i="24"/>
  <c r="M1217" i="24"/>
  <c r="M958" i="24"/>
  <c r="N958" i="24"/>
  <c r="M785" i="24"/>
  <c r="N785" i="24"/>
  <c r="N224" i="24"/>
  <c r="M224" i="24"/>
  <c r="N1361" i="24"/>
  <c r="M1361" i="24"/>
  <c r="N583" i="24"/>
  <c r="M583" i="24"/>
  <c r="M1064" i="24"/>
  <c r="N164" i="24"/>
  <c r="N1064" i="24"/>
  <c r="M164" i="24"/>
  <c r="N1181" i="24"/>
  <c r="M1181" i="24"/>
  <c r="F192" i="24"/>
  <c r="F184" i="24"/>
  <c r="F190" i="24"/>
  <c r="F186" i="24"/>
  <c r="F183" i="24"/>
  <c r="F179" i="24"/>
  <c r="F166" i="24"/>
  <c r="F191" i="24"/>
  <c r="F189" i="24"/>
  <c r="F182" i="24"/>
  <c r="F187" i="24"/>
  <c r="F188" i="24"/>
  <c r="F193" i="24"/>
  <c r="F185" i="24"/>
  <c r="F151" i="24"/>
  <c r="N1196" i="24"/>
  <c r="M1196" i="24"/>
  <c r="M1342" i="24"/>
  <c r="N1342" i="24"/>
  <c r="N962" i="24"/>
  <c r="M962" i="24"/>
  <c r="N705" i="24"/>
  <c r="M705" i="24"/>
  <c r="N405" i="24"/>
  <c r="M405" i="24"/>
  <c r="M42" i="24"/>
  <c r="N42" i="24"/>
  <c r="N986" i="24"/>
  <c r="M986" i="24"/>
  <c r="M615" i="24"/>
  <c r="N615" i="24"/>
  <c r="N676" i="24"/>
  <c r="M676" i="24"/>
  <c r="N283" i="24"/>
  <c r="M283" i="24"/>
  <c r="N856" i="24"/>
  <c r="M856" i="24"/>
  <c r="N1041" i="24"/>
  <c r="M1041" i="24"/>
  <c r="N141" i="24"/>
  <c r="M141" i="24"/>
  <c r="N311" i="24"/>
  <c r="M311" i="24"/>
  <c r="N992" i="24"/>
  <c r="M992" i="24"/>
  <c r="M1271" i="24"/>
  <c r="N1271" i="24"/>
  <c r="M1182" i="24"/>
  <c r="N1182" i="24"/>
  <c r="N613" i="24"/>
  <c r="M613" i="24"/>
  <c r="N873" i="24"/>
  <c r="M873" i="24"/>
  <c r="N494" i="24"/>
  <c r="M494" i="24"/>
  <c r="M49" i="24"/>
  <c r="N49" i="24"/>
  <c r="N456" i="24"/>
  <c r="M456" i="24"/>
  <c r="M92" i="24"/>
  <c r="N92" i="24"/>
  <c r="M265" i="24"/>
  <c r="N265" i="24"/>
  <c r="N729" i="24"/>
  <c r="M729" i="24"/>
  <c r="N769" i="24"/>
  <c r="M769" i="24"/>
  <c r="M566" i="24"/>
  <c r="N566" i="24"/>
  <c r="N270" i="24"/>
  <c r="M270" i="24"/>
  <c r="M333" i="24"/>
  <c r="N333" i="24"/>
  <c r="N365" i="24"/>
  <c r="M365" i="24"/>
  <c r="N1124" i="24"/>
  <c r="M1124" i="24"/>
  <c r="M694" i="24"/>
  <c r="N694" i="24"/>
  <c r="N403" i="24"/>
  <c r="M403" i="24"/>
  <c r="N1326" i="24"/>
  <c r="M1326" i="24"/>
  <c r="M804" i="24"/>
  <c r="N804" i="24"/>
  <c r="N538" i="24"/>
  <c r="M538" i="24"/>
  <c r="N1106" i="24"/>
  <c r="N116" i="24"/>
  <c r="M1106" i="24"/>
  <c r="M116" i="24"/>
  <c r="N1016" i="24"/>
  <c r="M1016" i="24"/>
  <c r="N1199" i="24"/>
  <c r="M1199" i="24"/>
  <c r="N1283" i="24"/>
  <c r="M1283" i="24"/>
  <c r="N852" i="24"/>
  <c r="M852" i="24"/>
  <c r="N891" i="24"/>
  <c r="M891" i="24"/>
  <c r="N389" i="24"/>
  <c r="M389" i="24"/>
  <c r="N529" i="24"/>
  <c r="M529" i="24"/>
  <c r="N544" i="24"/>
  <c r="M544" i="24"/>
  <c r="N1214" i="24"/>
  <c r="M1214" i="24"/>
  <c r="N1301" i="24"/>
  <c r="M1301" i="24"/>
  <c r="N956" i="24"/>
  <c r="M956" i="24"/>
  <c r="N780" i="24"/>
  <c r="M780" i="24"/>
  <c r="N70" i="24"/>
  <c r="M70" i="24"/>
  <c r="N493" i="24"/>
  <c r="M493" i="24"/>
  <c r="M1096" i="24"/>
  <c r="N196" i="24"/>
  <c r="N1096" i="24"/>
  <c r="M196" i="24"/>
  <c r="M900" i="24"/>
  <c r="N900" i="24"/>
  <c r="M325" i="24"/>
  <c r="N325" i="24"/>
  <c r="N1350" i="24"/>
  <c r="M1350" i="24"/>
  <c r="N740" i="24"/>
  <c r="M740" i="24"/>
  <c r="M288" i="24"/>
  <c r="N288" i="24"/>
  <c r="M1191" i="24"/>
  <c r="N1191" i="24"/>
  <c r="N1228" i="24"/>
  <c r="M1228" i="24"/>
  <c r="N1341" i="24"/>
  <c r="M1341" i="24"/>
  <c r="N1338" i="24"/>
  <c r="M1338" i="24"/>
  <c r="N960" i="24"/>
  <c r="M960" i="24"/>
  <c r="N961" i="24"/>
  <c r="M961" i="24"/>
  <c r="N957" i="24"/>
  <c r="M957" i="24"/>
  <c r="M934" i="24"/>
  <c r="N934" i="24"/>
  <c r="N706" i="24"/>
  <c r="M706" i="24"/>
  <c r="N711" i="24"/>
  <c r="M711" i="24"/>
  <c r="M656" i="24"/>
  <c r="N656" i="24"/>
  <c r="N672" i="24"/>
  <c r="M672" i="24"/>
  <c r="N414" i="24"/>
  <c r="M414" i="24"/>
  <c r="N407" i="24"/>
  <c r="M407" i="24"/>
  <c r="N104" i="24"/>
  <c r="M14" i="24"/>
  <c r="N14" i="24"/>
  <c r="M104" i="24"/>
  <c r="N24" i="24"/>
  <c r="M24" i="24"/>
  <c r="N152" i="24"/>
  <c r="N1052" i="24"/>
  <c r="M1052" i="24"/>
  <c r="M152" i="24"/>
  <c r="N1053" i="24"/>
  <c r="N153" i="24"/>
  <c r="M153" i="24"/>
  <c r="M1053" i="24"/>
  <c r="N979" i="24"/>
  <c r="M979" i="24"/>
  <c r="M982" i="24"/>
  <c r="N982" i="24"/>
  <c r="N625" i="24"/>
  <c r="M625" i="24"/>
  <c r="N618" i="24"/>
  <c r="M618" i="24"/>
  <c r="N686" i="24"/>
  <c r="M686" i="24"/>
  <c r="N683" i="24"/>
  <c r="M683" i="24"/>
  <c r="N248" i="24"/>
  <c r="M248" i="24"/>
  <c r="N249" i="24"/>
  <c r="M249" i="24"/>
  <c r="M1022" i="24"/>
  <c r="N1022" i="24"/>
  <c r="N122" i="24"/>
  <c r="M122" i="24"/>
  <c r="M1310" i="24"/>
  <c r="N1310" i="24"/>
  <c r="N1031" i="24"/>
  <c r="M1031" i="24"/>
  <c r="N131" i="24"/>
  <c r="M131" i="24"/>
  <c r="M854" i="24"/>
  <c r="N854" i="24"/>
  <c r="N863" i="24"/>
  <c r="M863" i="24"/>
  <c r="N1063" i="24"/>
  <c r="M1063" i="24"/>
  <c r="N163" i="24"/>
  <c r="M163" i="24"/>
  <c r="M182" i="24"/>
  <c r="N1082" i="24"/>
  <c r="N182" i="24"/>
  <c r="M1082" i="24"/>
  <c r="M134" i="24"/>
  <c r="N134" i="24"/>
  <c r="M1034" i="24"/>
  <c r="N1034" i="24"/>
  <c r="N1037" i="24"/>
  <c r="N137" i="24"/>
  <c r="M137" i="24"/>
  <c r="M1037" i="24"/>
  <c r="M303" i="24"/>
  <c r="N303" i="24"/>
  <c r="N300" i="24"/>
  <c r="M300" i="24"/>
  <c r="N973" i="24"/>
  <c r="M973" i="24"/>
  <c r="N999" i="24"/>
  <c r="M999" i="24"/>
  <c r="M1267" i="24"/>
  <c r="N1267" i="24"/>
  <c r="N1265" i="24"/>
  <c r="M1265" i="24"/>
  <c r="M1162" i="24"/>
  <c r="N1162" i="24"/>
  <c r="N604" i="24"/>
  <c r="M604" i="24"/>
  <c r="N600" i="24"/>
  <c r="M600" i="24"/>
  <c r="M630" i="24"/>
  <c r="N630" i="24"/>
  <c r="M640" i="24"/>
  <c r="N640" i="24"/>
  <c r="N874" i="24"/>
  <c r="M874" i="24"/>
  <c r="N872" i="24"/>
  <c r="M872" i="24"/>
  <c r="N811" i="24"/>
  <c r="M811" i="24"/>
  <c r="N821" i="24"/>
  <c r="M821" i="24"/>
  <c r="N485" i="24"/>
  <c r="M485" i="24"/>
  <c r="N481" i="24"/>
  <c r="M481" i="24"/>
  <c r="M500" i="24"/>
  <c r="N500" i="24"/>
  <c r="N498" i="24"/>
  <c r="M498" i="24"/>
  <c r="M510" i="24"/>
  <c r="N510" i="24"/>
  <c r="N51" i="24"/>
  <c r="M51" i="24"/>
  <c r="M43" i="18"/>
  <c r="N43" i="18"/>
  <c r="N451" i="24"/>
  <c r="M451" i="24"/>
  <c r="M447" i="24"/>
  <c r="N447" i="24"/>
  <c r="M94" i="24"/>
  <c r="N94" i="24"/>
  <c r="N89" i="24"/>
  <c r="M89" i="24"/>
  <c r="N252" i="24"/>
  <c r="M252" i="24"/>
  <c r="M1121" i="24"/>
  <c r="N1121" i="24"/>
  <c r="N1116" i="24"/>
  <c r="M1116" i="24"/>
  <c r="N1252" i="24"/>
  <c r="M1252" i="24"/>
  <c r="M1247" i="24"/>
  <c r="N1247" i="24"/>
  <c r="N722" i="24"/>
  <c r="M722" i="24"/>
  <c r="N727" i="24"/>
  <c r="M727" i="24"/>
  <c r="N756" i="24"/>
  <c r="M756" i="24"/>
  <c r="N757" i="24"/>
  <c r="M757" i="24"/>
  <c r="N763" i="24"/>
  <c r="M763" i="24"/>
  <c r="N557" i="24"/>
  <c r="M557" i="24"/>
  <c r="N563" i="24"/>
  <c r="M563" i="24"/>
  <c r="N269" i="24"/>
  <c r="M269" i="24"/>
  <c r="N271" i="24"/>
  <c r="M271" i="24"/>
  <c r="N217" i="24"/>
  <c r="M217" i="24"/>
  <c r="N212" i="24"/>
  <c r="M212" i="24"/>
  <c r="M341" i="24"/>
  <c r="N341" i="24"/>
  <c r="N335" i="24"/>
  <c r="M335" i="24"/>
  <c r="N353" i="24"/>
  <c r="M353" i="24"/>
  <c r="N346" i="24"/>
  <c r="M346" i="24"/>
  <c r="N367" i="24"/>
  <c r="M367" i="24"/>
  <c r="N363" i="24"/>
  <c r="M363" i="24"/>
  <c r="M1134" i="24"/>
  <c r="N1134" i="24"/>
  <c r="M1126" i="24"/>
  <c r="N1126" i="24"/>
  <c r="N695" i="24"/>
  <c r="M695" i="24"/>
  <c r="M691" i="24"/>
  <c r="N691" i="24"/>
  <c r="N432" i="24"/>
  <c r="M432" i="24"/>
  <c r="M385" i="24"/>
  <c r="N385" i="24"/>
  <c r="M375" i="24"/>
  <c r="N375" i="24"/>
  <c r="N1145" i="24"/>
  <c r="M1145" i="24"/>
  <c r="N1140" i="24"/>
  <c r="M1140" i="24"/>
  <c r="N843" i="24"/>
  <c r="M843" i="24"/>
  <c r="N841" i="24"/>
  <c r="M841" i="24"/>
  <c r="N38" i="24"/>
  <c r="M38" i="24"/>
  <c r="N410" i="24"/>
  <c r="M41" i="24"/>
  <c r="M410" i="24"/>
  <c r="N41" i="24"/>
  <c r="N1321" i="24"/>
  <c r="M1321" i="24"/>
  <c r="M1327" i="24"/>
  <c r="N1327" i="24"/>
  <c r="M806" i="24"/>
  <c r="N806" i="24"/>
  <c r="M797" i="24"/>
  <c r="N797" i="24"/>
  <c r="N511" i="24"/>
  <c r="M511" i="24"/>
  <c r="N513" i="24"/>
  <c r="M513" i="24"/>
  <c r="N1100" i="24"/>
  <c r="M1100" i="24"/>
  <c r="M1008" i="24"/>
  <c r="N1008" i="24"/>
  <c r="N1211" i="24"/>
  <c r="M1211" i="24"/>
  <c r="N1209" i="24"/>
  <c r="M1209" i="24"/>
  <c r="N1285" i="24"/>
  <c r="M1285" i="24"/>
  <c r="N74" i="24"/>
  <c r="M74" i="24"/>
  <c r="N78" i="24"/>
  <c r="M78" i="24"/>
  <c r="N831" i="24"/>
  <c r="M831" i="24"/>
  <c r="N836" i="24"/>
  <c r="M836" i="24"/>
  <c r="M889" i="24"/>
  <c r="N889" i="24"/>
  <c r="M888" i="24"/>
  <c r="N888" i="24"/>
  <c r="M668" i="24"/>
  <c r="N668" i="24"/>
  <c r="N667" i="24"/>
  <c r="M667" i="24"/>
  <c r="N398" i="24"/>
  <c r="M398" i="24"/>
  <c r="M534" i="24"/>
  <c r="N534" i="24"/>
  <c r="N528" i="24"/>
  <c r="M528" i="24"/>
  <c r="N419" i="24"/>
  <c r="M419" i="24"/>
  <c r="N426" i="24"/>
  <c r="M426" i="24"/>
  <c r="N542" i="24"/>
  <c r="M542" i="24"/>
  <c r="M550" i="24"/>
  <c r="N550" i="24"/>
  <c r="M1311" i="24"/>
  <c r="N1311" i="24"/>
  <c r="M1304" i="24"/>
  <c r="N1304" i="24"/>
  <c r="N1223" i="24"/>
  <c r="M1223" i="24"/>
  <c r="M1226" i="24"/>
  <c r="N1226" i="24"/>
  <c r="N1291" i="24"/>
  <c r="M1291" i="24"/>
  <c r="N1289" i="24"/>
  <c r="M1289" i="24"/>
  <c r="M926" i="24"/>
  <c r="N926" i="24"/>
  <c r="M925" i="24"/>
  <c r="N925" i="24"/>
  <c r="N945" i="24"/>
  <c r="M945" i="24"/>
  <c r="N949" i="24"/>
  <c r="M949" i="24"/>
  <c r="N788" i="24"/>
  <c r="M788" i="24"/>
  <c r="M786" i="24"/>
  <c r="N786" i="24"/>
  <c r="N1003" i="24"/>
  <c r="M103" i="24"/>
  <c r="N103" i="24"/>
  <c r="M1003" i="24"/>
  <c r="M60" i="24"/>
  <c r="N60" i="24"/>
  <c r="N468" i="24"/>
  <c r="M468" i="24"/>
  <c r="N471" i="24"/>
  <c r="M471" i="24"/>
  <c r="M229" i="24"/>
  <c r="N229" i="24"/>
  <c r="N204" i="24"/>
  <c r="M204" i="24"/>
  <c r="N203" i="24"/>
  <c r="M203" i="24"/>
  <c r="N1236" i="24"/>
  <c r="M1236" i="24"/>
  <c r="N1241" i="24"/>
  <c r="M1241" i="24"/>
  <c r="N901" i="24"/>
  <c r="M901" i="24"/>
  <c r="N909" i="24"/>
  <c r="M909" i="24"/>
  <c r="N319" i="24"/>
  <c r="M319" i="24"/>
  <c r="M324" i="24"/>
  <c r="N324" i="24"/>
  <c r="N1358" i="24"/>
  <c r="M1358" i="24"/>
  <c r="N1357" i="24"/>
  <c r="M1357" i="24"/>
  <c r="N737" i="24"/>
  <c r="M737" i="24"/>
  <c r="M744" i="24"/>
  <c r="N744" i="24"/>
  <c r="N586" i="24"/>
  <c r="M586" i="24"/>
  <c r="N568" i="24"/>
  <c r="M568" i="24"/>
  <c r="M1070" i="24"/>
  <c r="N1070" i="24"/>
  <c r="N170" i="24"/>
  <c r="M170" i="24"/>
  <c r="M1092" i="24"/>
  <c r="N192" i="24"/>
  <c r="N1092" i="24"/>
  <c r="M192" i="24"/>
  <c r="N1178" i="24"/>
  <c r="M1178" i="24"/>
  <c r="N1179" i="24"/>
  <c r="M1179" i="24"/>
  <c r="N576" i="24"/>
  <c r="M576" i="24"/>
  <c r="N577" i="24"/>
  <c r="M577" i="24"/>
  <c r="N313" i="24"/>
  <c r="M313" i="24"/>
  <c r="N290" i="24"/>
  <c r="M290" i="24"/>
  <c r="M145" i="18"/>
  <c r="N145" i="18"/>
  <c r="M101" i="18"/>
  <c r="N101" i="18"/>
  <c r="N570" i="18"/>
  <c r="M570" i="18"/>
  <c r="N792" i="18"/>
  <c r="M792" i="18"/>
  <c r="N434" i="18"/>
  <c r="M434" i="18"/>
  <c r="M437" i="18"/>
  <c r="N437" i="18"/>
  <c r="M243" i="18"/>
  <c r="N243" i="18"/>
  <c r="M267" i="18"/>
  <c r="N267" i="18"/>
  <c r="M321" i="18"/>
  <c r="N321" i="18"/>
  <c r="M312" i="18"/>
  <c r="N312" i="18"/>
  <c r="M386" i="18"/>
  <c r="N386" i="18"/>
  <c r="N892" i="18"/>
  <c r="M892" i="18"/>
  <c r="M894" i="18"/>
  <c r="N894" i="18"/>
  <c r="M497" i="18"/>
  <c r="N497" i="18"/>
  <c r="N502" i="18"/>
  <c r="M502" i="18"/>
  <c r="M1015" i="18"/>
  <c r="N1015" i="18"/>
  <c r="N1005" i="18"/>
  <c r="M1005" i="18"/>
  <c r="M213" i="18"/>
  <c r="N213" i="18"/>
  <c r="M237" i="18"/>
  <c r="N237" i="18"/>
  <c r="M1241" i="18"/>
  <c r="N1241" i="18"/>
  <c r="M1232" i="18"/>
  <c r="N1232" i="18"/>
  <c r="M680" i="18"/>
  <c r="N680" i="18"/>
  <c r="M685" i="18"/>
  <c r="N685" i="18"/>
  <c r="M421" i="18"/>
  <c r="N421" i="18"/>
  <c r="M423" i="18"/>
  <c r="N423" i="18"/>
  <c r="N864" i="18"/>
  <c r="M864" i="18"/>
  <c r="M858" i="18"/>
  <c r="N858" i="18"/>
  <c r="N199" i="18"/>
  <c r="M199" i="18"/>
  <c r="M196" i="18"/>
  <c r="N196" i="18"/>
  <c r="M1187" i="18"/>
  <c r="N1187" i="18"/>
  <c r="N1185" i="18"/>
  <c r="M1185" i="18"/>
  <c r="N1046" i="18"/>
  <c r="M1046" i="18"/>
  <c r="N1018" i="18"/>
  <c r="M1018" i="18"/>
  <c r="M1338" i="18"/>
  <c r="N1338" i="18"/>
  <c r="M1332" i="18"/>
  <c r="N1332" i="18"/>
  <c r="N970" i="18"/>
  <c r="M970" i="18"/>
  <c r="N969" i="18"/>
  <c r="M969" i="18"/>
  <c r="N930" i="18"/>
  <c r="M930" i="18"/>
  <c r="N935" i="18"/>
  <c r="M935" i="18"/>
  <c r="M711" i="18"/>
  <c r="N711" i="18"/>
  <c r="M706" i="18"/>
  <c r="N706" i="18"/>
  <c r="N650" i="18"/>
  <c r="M650" i="18"/>
  <c r="M688" i="18"/>
  <c r="N688" i="18"/>
  <c r="M176" i="18"/>
  <c r="N176" i="18"/>
  <c r="M175" i="18"/>
  <c r="N175" i="18"/>
  <c r="M187" i="18"/>
  <c r="N187" i="18"/>
  <c r="M184" i="18"/>
  <c r="N184" i="18"/>
  <c r="M452" i="18"/>
  <c r="N452" i="18"/>
  <c r="N450" i="18"/>
  <c r="M450" i="18"/>
  <c r="N109" i="18"/>
  <c r="M109" i="18"/>
  <c r="M108" i="18"/>
  <c r="N108" i="18"/>
  <c r="M1286" i="18"/>
  <c r="N1286" i="18"/>
  <c r="N1275" i="18"/>
  <c r="M1275" i="18"/>
  <c r="N833" i="18"/>
  <c r="M833" i="18"/>
  <c r="M1294" i="18"/>
  <c r="N1294" i="18"/>
  <c r="M1295" i="18"/>
  <c r="N1295" i="18"/>
  <c r="M950" i="18"/>
  <c r="N950" i="18"/>
  <c r="N928" i="18"/>
  <c r="M928" i="18"/>
  <c r="M274" i="18"/>
  <c r="N274" i="18"/>
  <c r="N253" i="18"/>
  <c r="M253" i="18"/>
  <c r="N982" i="18"/>
  <c r="M982" i="18"/>
  <c r="N536" i="18"/>
  <c r="M536" i="18"/>
  <c r="M553" i="18"/>
  <c r="N553" i="18"/>
  <c r="M121" i="18"/>
  <c r="N121" i="18"/>
  <c r="M125" i="18"/>
  <c r="N125" i="18"/>
  <c r="M744" i="18"/>
  <c r="N744" i="18"/>
  <c r="M736" i="18"/>
  <c r="N736" i="18"/>
  <c r="N225" i="18"/>
  <c r="M225" i="18"/>
  <c r="N232" i="18"/>
  <c r="M232" i="18"/>
  <c r="N999" i="18"/>
  <c r="M999" i="18"/>
  <c r="M1001" i="18"/>
  <c r="N1001" i="18"/>
  <c r="M1261" i="18"/>
  <c r="N1261" i="18"/>
  <c r="N1267" i="18"/>
  <c r="M1267" i="18"/>
  <c r="N1058" i="18"/>
  <c r="M1058" i="18"/>
  <c r="M1051" i="18"/>
  <c r="N1051" i="18"/>
  <c r="M1158" i="18"/>
  <c r="N1158" i="18"/>
  <c r="M1152" i="18"/>
  <c r="N1152" i="18"/>
  <c r="N604" i="18"/>
  <c r="M604" i="18"/>
  <c r="N600" i="18"/>
  <c r="M600" i="18"/>
  <c r="M629" i="18"/>
  <c r="N629" i="18"/>
  <c r="M634" i="18"/>
  <c r="N634" i="18"/>
  <c r="M878" i="18"/>
  <c r="N878" i="18"/>
  <c r="N874" i="18"/>
  <c r="M874" i="18"/>
  <c r="N818" i="18"/>
  <c r="M818" i="18"/>
  <c r="M812" i="18"/>
  <c r="N812" i="18"/>
  <c r="N284" i="18"/>
  <c r="M284" i="18"/>
  <c r="M292" i="18"/>
  <c r="N292" i="18"/>
  <c r="N308" i="18"/>
  <c r="M308" i="18"/>
  <c r="N300" i="18"/>
  <c r="M300" i="18"/>
  <c r="M521" i="18"/>
  <c r="N521" i="18"/>
  <c r="M552" i="18"/>
  <c r="N552" i="18"/>
  <c r="M258" i="18"/>
  <c r="N258" i="18"/>
  <c r="M261" i="18"/>
  <c r="N261" i="18"/>
  <c r="M1210" i="18"/>
  <c r="N1210" i="18"/>
  <c r="N1208" i="18"/>
  <c r="M1208" i="18"/>
  <c r="M1218" i="18"/>
  <c r="N1218" i="18"/>
  <c r="M1198" i="18"/>
  <c r="N1198" i="18"/>
  <c r="N914" i="18"/>
  <c r="M914" i="18"/>
  <c r="M918" i="18"/>
  <c r="N918" i="18"/>
  <c r="M64" i="18"/>
  <c r="N64" i="18"/>
  <c r="M62" i="18"/>
  <c r="N62" i="18"/>
  <c r="N329" i="18"/>
  <c r="M329" i="18"/>
  <c r="M341" i="18"/>
  <c r="N341" i="18"/>
  <c r="M1128" i="18"/>
  <c r="N1128" i="18"/>
  <c r="N1108" i="18"/>
  <c r="M1108" i="18"/>
  <c r="M618" i="18"/>
  <c r="N618" i="18"/>
  <c r="N619" i="18"/>
  <c r="M619" i="18"/>
  <c r="M901" i="18"/>
  <c r="N901" i="18"/>
  <c r="N908" i="18"/>
  <c r="M908" i="18"/>
  <c r="N391" i="18"/>
  <c r="M391" i="18"/>
  <c r="N398" i="18"/>
  <c r="M398" i="18"/>
  <c r="M1353" i="18"/>
  <c r="N1353" i="18"/>
  <c r="M1360" i="18"/>
  <c r="N1360" i="18"/>
  <c r="M849" i="18"/>
  <c r="N849" i="18"/>
  <c r="M476" i="18"/>
  <c r="N476" i="18"/>
  <c r="M471" i="18"/>
  <c r="N471" i="18"/>
  <c r="M1119" i="18"/>
  <c r="N1119" i="18"/>
  <c r="M1120" i="18"/>
  <c r="N1120" i="18"/>
  <c r="M1081" i="18"/>
  <c r="N1081" i="18"/>
  <c r="M1088" i="18"/>
  <c r="N1088" i="18"/>
  <c r="N1073" i="18"/>
  <c r="M1073" i="18"/>
  <c r="M1067" i="18"/>
  <c r="N1067" i="18"/>
  <c r="M1249" i="18"/>
  <c r="N1249" i="18"/>
  <c r="M1247" i="18"/>
  <c r="N1247" i="18"/>
  <c r="N719" i="18"/>
  <c r="M719" i="18"/>
  <c r="N728" i="18"/>
  <c r="M728" i="18"/>
  <c r="M753" i="18"/>
  <c r="N753" i="18"/>
  <c r="M761" i="18"/>
  <c r="N761" i="18"/>
  <c r="N770" i="18"/>
  <c r="M770" i="18"/>
  <c r="M774" i="18"/>
  <c r="N774" i="18"/>
  <c r="M561" i="18"/>
  <c r="N561" i="18"/>
  <c r="M562" i="18"/>
  <c r="N562" i="18"/>
  <c r="N413" i="18"/>
  <c r="M413" i="18"/>
  <c r="M415" i="18"/>
  <c r="N415" i="18"/>
  <c r="M156" i="18"/>
  <c r="N156" i="18"/>
  <c r="N154" i="18"/>
  <c r="M154" i="18"/>
  <c r="M1105" i="18"/>
  <c r="N1105" i="18"/>
  <c r="M1104" i="18"/>
  <c r="N1104" i="18"/>
  <c r="N85" i="18"/>
  <c r="M85" i="18"/>
  <c r="M661" i="18"/>
  <c r="N661" i="18"/>
  <c r="M487" i="18"/>
  <c r="N487" i="18"/>
  <c r="M1314" i="18"/>
  <c r="N1314" i="18"/>
  <c r="N1303" i="18"/>
  <c r="M1303" i="18"/>
  <c r="M783" i="18"/>
  <c r="N783" i="18"/>
  <c r="M790" i="18"/>
  <c r="N790" i="18"/>
  <c r="N345" i="18"/>
  <c r="M345" i="18"/>
  <c r="N352" i="18"/>
  <c r="M352" i="18"/>
  <c r="M1029" i="18"/>
  <c r="N1029" i="18"/>
  <c r="N1026" i="18"/>
  <c r="M1026" i="18"/>
  <c r="M700" i="18"/>
  <c r="N700" i="18"/>
  <c r="N690" i="18"/>
  <c r="M690" i="18"/>
  <c r="M543" i="18"/>
  <c r="N543" i="18"/>
  <c r="M537" i="18"/>
  <c r="N537" i="18"/>
  <c r="M1142" i="18"/>
  <c r="N1142" i="18"/>
  <c r="N1145" i="18"/>
  <c r="M1145" i="18"/>
  <c r="M590" i="18"/>
  <c r="N590" i="18"/>
  <c r="M369" i="18"/>
  <c r="N369" i="18"/>
  <c r="N366" i="18"/>
  <c r="M366" i="18"/>
  <c r="F151" i="18"/>
  <c r="F166" i="18"/>
  <c r="F189" i="18"/>
  <c r="F192" i="18"/>
  <c r="F183" i="18"/>
  <c r="F186" i="18"/>
  <c r="F185" i="18"/>
  <c r="F188" i="18"/>
  <c r="F191" i="18"/>
  <c r="F184" i="18"/>
  <c r="F182" i="18"/>
  <c r="F187" i="18"/>
  <c r="F190" i="18"/>
  <c r="F193" i="18"/>
  <c r="F179" i="18"/>
  <c r="M134" i="18"/>
  <c r="C59" i="17"/>
  <c r="C60" i="17"/>
  <c r="N1179" i="18"/>
  <c r="M1179" i="18"/>
  <c r="M1168" i="18"/>
  <c r="N1168" i="18"/>
  <c r="M1322" i="18"/>
  <c r="N1322" i="18"/>
  <c r="N1347" i="18"/>
  <c r="M1347" i="18"/>
  <c r="N143" i="18"/>
  <c r="M143" i="18"/>
  <c r="N93" i="18"/>
  <c r="M93" i="18"/>
  <c r="M88" i="18"/>
  <c r="N88" i="18"/>
  <c r="M579" i="18"/>
  <c r="N579" i="18"/>
  <c r="M597" i="18"/>
  <c r="N597" i="18"/>
  <c r="N802" i="18"/>
  <c r="M802" i="18"/>
  <c r="N822" i="18"/>
  <c r="M822" i="18"/>
  <c r="M444" i="18"/>
  <c r="N444" i="18"/>
  <c r="N462" i="18"/>
  <c r="M462" i="18"/>
  <c r="M242" i="18"/>
  <c r="N242" i="18"/>
  <c r="N283" i="18"/>
  <c r="M283" i="18"/>
  <c r="M319" i="18"/>
  <c r="N319" i="18"/>
  <c r="N374" i="18"/>
  <c r="M374" i="18"/>
  <c r="M379" i="18"/>
  <c r="N379" i="18"/>
  <c r="N885" i="18"/>
  <c r="M885" i="18"/>
  <c r="M895" i="18"/>
  <c r="N895" i="18"/>
  <c r="M500" i="18"/>
  <c r="N500" i="18"/>
  <c r="N503" i="18"/>
  <c r="M503" i="18"/>
  <c r="M1007" i="18"/>
  <c r="N1007" i="18"/>
  <c r="N1014" i="18"/>
  <c r="M1014" i="18"/>
  <c r="M221" i="18"/>
  <c r="N221" i="18"/>
  <c r="N1238" i="18"/>
  <c r="M1238" i="18"/>
  <c r="M1273" i="18"/>
  <c r="N1273" i="18"/>
  <c r="N683" i="18"/>
  <c r="M683" i="18"/>
  <c r="N686" i="18"/>
  <c r="M686" i="18"/>
  <c r="M431" i="18"/>
  <c r="N431" i="18"/>
  <c r="N428" i="18"/>
  <c r="M428" i="18"/>
  <c r="M859" i="18"/>
  <c r="N859" i="18"/>
  <c r="N838" i="18"/>
  <c r="M838" i="18"/>
  <c r="N201" i="18"/>
  <c r="M201" i="18"/>
  <c r="M238" i="18"/>
  <c r="N238" i="18"/>
  <c r="N1191" i="18"/>
  <c r="M1191" i="18"/>
  <c r="N1228" i="18"/>
  <c r="M1228" i="18"/>
  <c r="N1040" i="18"/>
  <c r="M1040" i="18"/>
  <c r="M1033" i="18"/>
  <c r="N1033" i="18"/>
  <c r="N1343" i="18"/>
  <c r="M1343" i="18"/>
  <c r="M964" i="18"/>
  <c r="N964" i="18"/>
  <c r="N965" i="18"/>
  <c r="M965" i="18"/>
  <c r="M936" i="18"/>
  <c r="N936" i="18"/>
  <c r="M932" i="18"/>
  <c r="N932" i="18"/>
  <c r="M715" i="18"/>
  <c r="N715" i="18"/>
  <c r="M732" i="18"/>
  <c r="N732" i="18"/>
  <c r="M647" i="18"/>
  <c r="N647" i="18"/>
  <c r="M672" i="18"/>
  <c r="N672" i="18"/>
  <c r="G59" i="17"/>
  <c r="G60" i="17"/>
  <c r="M166" i="18"/>
  <c r="N166" i="18"/>
  <c r="M171" i="18"/>
  <c r="N171" i="18"/>
  <c r="N186" i="18"/>
  <c r="M186" i="18"/>
  <c r="M180" i="18"/>
  <c r="N180" i="18"/>
  <c r="M451" i="18"/>
  <c r="N451" i="18"/>
  <c r="M433" i="18"/>
  <c r="N433" i="18"/>
  <c r="M115" i="18"/>
  <c r="N115" i="18"/>
  <c r="N132" i="18"/>
  <c r="M132" i="18"/>
  <c r="M1284" i="18"/>
  <c r="N1284" i="18"/>
  <c r="M1318" i="18"/>
  <c r="N1318" i="18"/>
  <c r="N824" i="18"/>
  <c r="M824" i="18"/>
  <c r="M829" i="18"/>
  <c r="N829" i="18"/>
  <c r="N1296" i="18"/>
  <c r="M1296" i="18"/>
  <c r="M1291" i="18"/>
  <c r="N1291" i="18"/>
  <c r="M948" i="18"/>
  <c r="N948" i="18"/>
  <c r="M281" i="18"/>
  <c r="N281" i="18"/>
  <c r="N974" i="18"/>
  <c r="M974" i="18"/>
  <c r="N975" i="18"/>
  <c r="M975" i="18"/>
  <c r="N532" i="18"/>
  <c r="M532" i="18"/>
  <c r="N533" i="18"/>
  <c r="M533" i="18"/>
  <c r="M131" i="18"/>
  <c r="N131" i="18"/>
  <c r="M126" i="18"/>
  <c r="N126" i="18"/>
  <c r="M737" i="18"/>
  <c r="N737" i="18"/>
  <c r="N762" i="18"/>
  <c r="M762" i="18"/>
  <c r="M227" i="18"/>
  <c r="N227" i="18"/>
  <c r="M228" i="18"/>
  <c r="N228" i="18"/>
  <c r="M993" i="18"/>
  <c r="N993" i="18"/>
  <c r="M994" i="18"/>
  <c r="N994" i="18"/>
  <c r="N1264" i="18"/>
  <c r="M1264" i="18"/>
  <c r="M1263" i="18"/>
  <c r="N1263" i="18"/>
  <c r="M1052" i="18"/>
  <c r="N1052" i="18"/>
  <c r="M1093" i="18"/>
  <c r="N1093" i="18"/>
  <c r="N1162" i="18"/>
  <c r="M1162" i="18"/>
  <c r="N1182" i="18"/>
  <c r="M1182" i="18"/>
  <c r="M609" i="18"/>
  <c r="N609" i="18"/>
  <c r="M611" i="18"/>
  <c r="N611" i="18"/>
  <c r="N638" i="18"/>
  <c r="M638" i="18"/>
  <c r="M631" i="18"/>
  <c r="N631" i="18"/>
  <c r="M875" i="18"/>
  <c r="N875" i="18"/>
  <c r="M870" i="18"/>
  <c r="N870" i="18"/>
  <c r="N813" i="18"/>
  <c r="M813" i="18"/>
  <c r="M793" i="18"/>
  <c r="N793" i="18"/>
  <c r="N293" i="18"/>
  <c r="M293" i="18"/>
  <c r="N285" i="18"/>
  <c r="M285" i="18"/>
  <c r="N305" i="18"/>
  <c r="M305" i="18"/>
  <c r="N310" i="18"/>
  <c r="M310" i="18"/>
  <c r="N514" i="18"/>
  <c r="M514" i="18"/>
  <c r="M520" i="18"/>
  <c r="N520" i="18"/>
  <c r="M254" i="18"/>
  <c r="N254" i="18"/>
  <c r="M257" i="18"/>
  <c r="N257" i="18"/>
  <c r="N1205" i="18"/>
  <c r="M1205" i="18"/>
  <c r="N1204" i="18"/>
  <c r="M1204" i="18"/>
  <c r="N1215" i="18"/>
  <c r="M1215" i="18"/>
  <c r="N1213" i="18"/>
  <c r="M1213" i="18"/>
  <c r="M919" i="18"/>
  <c r="N919" i="18"/>
  <c r="N915" i="18"/>
  <c r="M915" i="18"/>
  <c r="N60" i="18"/>
  <c r="M60" i="18"/>
  <c r="M70" i="18"/>
  <c r="N70" i="18"/>
  <c r="M339" i="18"/>
  <c r="N339" i="18"/>
  <c r="M332" i="18"/>
  <c r="N332" i="18"/>
  <c r="N1131" i="18"/>
  <c r="M1131" i="18"/>
  <c r="N1123" i="18"/>
  <c r="M1123" i="18"/>
  <c r="M614" i="18"/>
  <c r="N614" i="18"/>
  <c r="M615" i="18"/>
  <c r="N615" i="18"/>
  <c r="M903" i="18"/>
  <c r="N903" i="18"/>
  <c r="M904" i="18"/>
  <c r="N904" i="18"/>
  <c r="M393" i="18"/>
  <c r="N393" i="18"/>
  <c r="N394" i="18"/>
  <c r="M394" i="18"/>
  <c r="N1357" i="18"/>
  <c r="M1357" i="18"/>
  <c r="N1356" i="18"/>
  <c r="M1356" i="18"/>
  <c r="N839" i="18"/>
  <c r="M839" i="18"/>
  <c r="M846" i="18"/>
  <c r="N846" i="18"/>
  <c r="N473" i="18"/>
  <c r="M473" i="18"/>
  <c r="M467" i="18"/>
  <c r="N467" i="18"/>
  <c r="M1116" i="18"/>
  <c r="N1116" i="18"/>
  <c r="M1121" i="18"/>
  <c r="N1121" i="18"/>
  <c r="N1083" i="18"/>
  <c r="M1083" i="18"/>
  <c r="M1084" i="18"/>
  <c r="N1084" i="18"/>
  <c r="N1065" i="18"/>
  <c r="M1065" i="18"/>
  <c r="N1092" i="18"/>
  <c r="M1092" i="18"/>
  <c r="M1256" i="18"/>
  <c r="N1256" i="18"/>
  <c r="M1242" i="18"/>
  <c r="N1242" i="18"/>
  <c r="M731" i="18"/>
  <c r="N731" i="18"/>
  <c r="M722" i="18"/>
  <c r="N722" i="18"/>
  <c r="M752" i="18"/>
  <c r="N752" i="18"/>
  <c r="M757" i="18"/>
  <c r="N757" i="18"/>
  <c r="M776" i="18"/>
  <c r="N776" i="18"/>
  <c r="N769" i="18"/>
  <c r="M769" i="18"/>
  <c r="M557" i="18"/>
  <c r="N557" i="18"/>
  <c r="M558" i="18"/>
  <c r="N558" i="18"/>
  <c r="M408" i="18"/>
  <c r="N408" i="18"/>
  <c r="N411" i="18"/>
  <c r="M411" i="18"/>
  <c r="M160" i="18"/>
  <c r="N160" i="18"/>
  <c r="N150" i="18"/>
  <c r="M150" i="18"/>
  <c r="M1102" i="18"/>
  <c r="N1102" i="18"/>
  <c r="N1100" i="18"/>
  <c r="M1100" i="18"/>
  <c r="N82" i="18"/>
  <c r="M82" i="18"/>
  <c r="N659" i="18"/>
  <c r="M659" i="18"/>
  <c r="M663" i="18"/>
  <c r="N663" i="18"/>
  <c r="M491" i="18"/>
  <c r="N491" i="18"/>
  <c r="M484" i="18"/>
  <c r="N484" i="18"/>
  <c r="M1306" i="18"/>
  <c r="N1306" i="18"/>
  <c r="N1288" i="18"/>
  <c r="M1288" i="18"/>
  <c r="M789" i="18"/>
  <c r="N789" i="18"/>
  <c r="N786" i="18"/>
  <c r="M786" i="18"/>
  <c r="M355" i="18"/>
  <c r="N355" i="18"/>
  <c r="M348" i="18"/>
  <c r="N348" i="18"/>
  <c r="M1024" i="18"/>
  <c r="N1024" i="18"/>
  <c r="M1031" i="18"/>
  <c r="N1031" i="18"/>
  <c r="M695" i="18"/>
  <c r="N695" i="18"/>
  <c r="N733" i="18"/>
  <c r="M733" i="18"/>
  <c r="M545" i="18"/>
  <c r="N545" i="18"/>
  <c r="M523" i="18"/>
  <c r="N523" i="18"/>
  <c r="M1151" i="18"/>
  <c r="N1151" i="18"/>
  <c r="M1141" i="18"/>
  <c r="N1141" i="18"/>
  <c r="N584" i="18"/>
  <c r="M584" i="18"/>
  <c r="N589" i="18"/>
  <c r="M589" i="18"/>
  <c r="M362" i="18"/>
  <c r="N362" i="18"/>
  <c r="N371" i="18"/>
  <c r="M371" i="18"/>
  <c r="B58" i="17"/>
  <c r="B60" i="17" s="1"/>
  <c r="F181" i="18"/>
  <c r="F165" i="18"/>
  <c r="F152" i="18"/>
  <c r="F156" i="18"/>
  <c r="F160" i="18"/>
  <c r="F163" i="18"/>
  <c r="F153" i="18"/>
  <c r="F154" i="18"/>
  <c r="F162" i="18"/>
  <c r="F158" i="18"/>
  <c r="F159" i="18"/>
  <c r="F161" i="18"/>
  <c r="F155" i="18"/>
  <c r="F157" i="18"/>
  <c r="F149" i="18"/>
  <c r="M1330" i="18"/>
  <c r="N1330" i="18"/>
  <c r="M92" i="18"/>
  <c r="N92" i="18"/>
  <c r="M1329" i="18"/>
  <c r="N1329" i="18"/>
  <c r="N73" i="18"/>
  <c r="M73" i="18"/>
  <c r="M804" i="18"/>
  <c r="N804" i="18"/>
  <c r="N244" i="18"/>
  <c r="M244" i="18"/>
  <c r="N380" i="18"/>
  <c r="M380" i="18"/>
  <c r="M891" i="18"/>
  <c r="N891" i="18"/>
  <c r="M499" i="18"/>
  <c r="N499" i="18"/>
  <c r="M1010" i="18"/>
  <c r="N1010" i="18"/>
  <c r="N74" i="18"/>
  <c r="N1178" i="18"/>
  <c r="M1178" i="18"/>
  <c r="N1363" i="18"/>
  <c r="M1363" i="18"/>
  <c r="M581" i="18"/>
  <c r="N581" i="18"/>
  <c r="N1153" i="18"/>
  <c r="M1153" i="18"/>
  <c r="M136" i="18"/>
  <c r="N136" i="18"/>
  <c r="N90" i="18"/>
  <c r="M90" i="18"/>
  <c r="M567" i="18"/>
  <c r="N567" i="18"/>
  <c r="M432" i="18"/>
  <c r="N432" i="18"/>
  <c r="M324" i="18"/>
  <c r="N324" i="18"/>
  <c r="M1173" i="18"/>
  <c r="N1173" i="18"/>
  <c r="N796" i="18"/>
  <c r="M796" i="18"/>
  <c r="N1170" i="18"/>
  <c r="M1170" i="18"/>
  <c r="M137" i="18"/>
  <c r="N137" i="18"/>
  <c r="M576" i="18"/>
  <c r="N576" i="18"/>
  <c r="N442" i="18"/>
  <c r="M442" i="18"/>
  <c r="M316" i="18"/>
  <c r="N316" i="18"/>
  <c r="M384" i="18"/>
  <c r="N384" i="18"/>
  <c r="N893" i="18"/>
  <c r="M893" i="18"/>
  <c r="M494" i="18"/>
  <c r="N494" i="18"/>
  <c r="N1009" i="18"/>
  <c r="M1009" i="18"/>
  <c r="N209" i="18"/>
  <c r="M209" i="18"/>
  <c r="N1257" i="18"/>
  <c r="M1257" i="18"/>
  <c r="N863" i="18"/>
  <c r="M863" i="18"/>
  <c r="M1212" i="18"/>
  <c r="N1212" i="18"/>
  <c r="M927" i="18"/>
  <c r="N927" i="18"/>
  <c r="M174" i="18"/>
  <c r="N174" i="18"/>
  <c r="N456" i="18"/>
  <c r="M456" i="18"/>
  <c r="N1282" i="18"/>
  <c r="M1282" i="18"/>
  <c r="M944" i="18"/>
  <c r="N944" i="18"/>
  <c r="N530" i="18"/>
  <c r="M530" i="18"/>
  <c r="N122" i="18"/>
  <c r="M122" i="18"/>
  <c r="M746" i="18"/>
  <c r="N746" i="18"/>
  <c r="N223" i="18"/>
  <c r="M223" i="18"/>
  <c r="M991" i="18"/>
  <c r="N991" i="18"/>
  <c r="M1077" i="18"/>
  <c r="N1077" i="18"/>
  <c r="M602" i="18"/>
  <c r="N602" i="18"/>
  <c r="M880" i="18"/>
  <c r="N880" i="18"/>
  <c r="N306" i="18"/>
  <c r="M306" i="18"/>
  <c r="N263" i="18"/>
  <c r="M263" i="18"/>
  <c r="M924" i="18"/>
  <c r="N924" i="18"/>
  <c r="N1125" i="18"/>
  <c r="M1125" i="18"/>
  <c r="N900" i="18"/>
  <c r="M900" i="18"/>
  <c r="M851" i="18"/>
  <c r="N851" i="18"/>
  <c r="N1117" i="18"/>
  <c r="M1117" i="18"/>
  <c r="M1068" i="18"/>
  <c r="N1068" i="18"/>
  <c r="N751" i="18"/>
  <c r="M751" i="18"/>
  <c r="M564" i="18"/>
  <c r="N564" i="18"/>
  <c r="N159" i="18"/>
  <c r="M159" i="18"/>
  <c r="M79" i="18"/>
  <c r="N79" i="18"/>
  <c r="M481" i="18"/>
  <c r="N481" i="18"/>
  <c r="M785" i="18"/>
  <c r="N785" i="18"/>
  <c r="N353" i="18"/>
  <c r="M353" i="18"/>
  <c r="N692" i="18"/>
  <c r="M692" i="18"/>
  <c r="N1183" i="18"/>
  <c r="M1183" i="18"/>
  <c r="N368" i="18"/>
  <c r="M368" i="18"/>
  <c r="N1325" i="18"/>
  <c r="M1325" i="18"/>
  <c r="M146" i="18"/>
  <c r="N146" i="18"/>
  <c r="N794" i="18"/>
  <c r="M794" i="18"/>
  <c r="M440" i="18"/>
  <c r="N440" i="18"/>
  <c r="M317" i="18"/>
  <c r="N317" i="18"/>
  <c r="M887" i="18"/>
  <c r="N887" i="18"/>
  <c r="N506" i="18"/>
  <c r="M506" i="18"/>
  <c r="N215" i="18"/>
  <c r="M215" i="18"/>
  <c r="M678" i="18"/>
  <c r="N678" i="18"/>
  <c r="M1045" i="18"/>
  <c r="N1045" i="18"/>
  <c r="N987" i="18"/>
  <c r="M987" i="18"/>
  <c r="M708" i="18"/>
  <c r="N708" i="18"/>
  <c r="N172" i="18"/>
  <c r="M172" i="18"/>
  <c r="M461" i="18"/>
  <c r="N461" i="18"/>
  <c r="N1279" i="18"/>
  <c r="M1279" i="18"/>
  <c r="N1290" i="18"/>
  <c r="M1290" i="18"/>
  <c r="M269" i="18"/>
  <c r="N269" i="18"/>
  <c r="M981" i="18"/>
  <c r="N981" i="18"/>
  <c r="M988" i="18"/>
  <c r="N988" i="18"/>
  <c r="M1154" i="18"/>
  <c r="N1154" i="18"/>
  <c r="N814" i="18"/>
  <c r="M814" i="18"/>
  <c r="M512" i="18"/>
  <c r="N512" i="18"/>
  <c r="N1207" i="18"/>
  <c r="M1207" i="18"/>
  <c r="M920" i="18"/>
  <c r="N920" i="18"/>
  <c r="N87" i="18"/>
  <c r="M87" i="18"/>
  <c r="M337" i="18"/>
  <c r="N337" i="18"/>
  <c r="M617" i="18"/>
  <c r="N617" i="18"/>
  <c r="M387" i="18"/>
  <c r="N387" i="18"/>
  <c r="N1333" i="18"/>
  <c r="M1333" i="18"/>
  <c r="M1091" i="18"/>
  <c r="N1091" i="18"/>
  <c r="M1062" i="18"/>
  <c r="N1062" i="18"/>
  <c r="N750" i="18"/>
  <c r="M750" i="18"/>
  <c r="N560" i="18"/>
  <c r="M560" i="18"/>
  <c r="M1101" i="18"/>
  <c r="N1101" i="18"/>
  <c r="M84" i="18"/>
  <c r="N84" i="18"/>
  <c r="E60" i="17"/>
  <c r="M1175" i="18"/>
  <c r="N1175" i="18"/>
  <c r="M1181" i="18"/>
  <c r="N1181" i="18"/>
  <c r="N1326" i="18"/>
  <c r="M1326" i="18"/>
  <c r="N1327" i="18"/>
  <c r="M1327" i="18"/>
  <c r="N133" i="18"/>
  <c r="M133" i="18"/>
  <c r="N578" i="18"/>
  <c r="M578" i="18"/>
  <c r="M1171" i="18"/>
  <c r="N1171" i="18"/>
  <c r="N1177" i="18"/>
  <c r="M1177" i="18"/>
  <c r="N1328" i="18"/>
  <c r="M1328" i="18"/>
  <c r="M1323" i="18"/>
  <c r="N1323" i="18"/>
  <c r="N141" i="18"/>
  <c r="M141" i="18"/>
  <c r="M118" i="18"/>
  <c r="N118" i="18"/>
  <c r="M91" i="18"/>
  <c r="N91" i="18"/>
  <c r="M96" i="18"/>
  <c r="N96" i="18"/>
  <c r="M571" i="18"/>
  <c r="N571" i="18"/>
  <c r="M574" i="18"/>
  <c r="N574" i="18"/>
  <c r="N806" i="18"/>
  <c r="M806" i="18"/>
  <c r="N795" i="18"/>
  <c r="M795" i="18"/>
  <c r="M439" i="18"/>
  <c r="N439" i="18"/>
  <c r="N441" i="18"/>
  <c r="M441" i="18"/>
  <c r="N248" i="18"/>
  <c r="M248" i="18"/>
  <c r="N241" i="18"/>
  <c r="M241" i="18"/>
  <c r="N323" i="18"/>
  <c r="M323" i="18"/>
  <c r="M298" i="18"/>
  <c r="N298" i="18"/>
  <c r="N383" i="18"/>
  <c r="M383" i="18"/>
  <c r="N417" i="18"/>
  <c r="M417" i="18"/>
  <c r="M884" i="18"/>
  <c r="N884" i="18"/>
  <c r="M896" i="18"/>
  <c r="N896" i="18"/>
  <c r="N504" i="18"/>
  <c r="M504" i="18"/>
  <c r="M505" i="18"/>
  <c r="N505" i="18"/>
  <c r="M1004" i="18"/>
  <c r="N1004" i="18"/>
  <c r="M1008" i="18"/>
  <c r="N1008" i="18"/>
  <c r="N210" i="18"/>
  <c r="M210" i="18"/>
  <c r="N207" i="18"/>
  <c r="M207" i="18"/>
  <c r="N1234" i="18"/>
  <c r="M1234" i="18"/>
  <c r="M1236" i="18"/>
  <c r="N1236" i="18"/>
  <c r="M674" i="18"/>
  <c r="N674" i="18"/>
  <c r="M681" i="18"/>
  <c r="N681" i="18"/>
  <c r="M419" i="18"/>
  <c r="N419" i="18"/>
  <c r="M425" i="18"/>
  <c r="N425" i="18"/>
  <c r="M856" i="18"/>
  <c r="N856" i="18"/>
  <c r="N862" i="18"/>
  <c r="M862" i="18"/>
  <c r="M197" i="18"/>
  <c r="N197" i="18"/>
  <c r="M200" i="18"/>
  <c r="N200" i="18"/>
  <c r="N1190" i="18"/>
  <c r="M1190" i="18"/>
  <c r="M1189" i="18"/>
  <c r="N1189" i="18"/>
  <c r="M1044" i="18"/>
  <c r="N1044" i="18"/>
  <c r="N1035" i="18"/>
  <c r="M1035" i="18"/>
  <c r="M1346" i="18"/>
  <c r="N1346" i="18"/>
  <c r="M1362" i="18"/>
  <c r="N1362" i="18"/>
  <c r="M971" i="18"/>
  <c r="N971" i="18"/>
  <c r="N960" i="18"/>
  <c r="M960" i="18"/>
  <c r="M940" i="18"/>
  <c r="N940" i="18"/>
  <c r="N938" i="18"/>
  <c r="M938" i="18"/>
  <c r="M712" i="18"/>
  <c r="N712" i="18"/>
  <c r="M710" i="18"/>
  <c r="N710" i="18"/>
  <c r="N652" i="18"/>
  <c r="M652" i="18"/>
  <c r="N645" i="18"/>
  <c r="M645" i="18"/>
  <c r="M168" i="18"/>
  <c r="N168" i="18"/>
  <c r="N173" i="18"/>
  <c r="M173" i="18"/>
  <c r="M190" i="18"/>
  <c r="N190" i="18"/>
  <c r="M188" i="18"/>
  <c r="N188" i="18"/>
  <c r="M449" i="18"/>
  <c r="N449" i="18"/>
  <c r="M454" i="18"/>
  <c r="N454" i="18"/>
  <c r="N111" i="18"/>
  <c r="M111" i="18"/>
  <c r="N112" i="18"/>
  <c r="M112" i="18"/>
  <c r="M1278" i="18"/>
  <c r="N1278" i="18"/>
  <c r="M1277" i="18"/>
  <c r="N1277" i="18"/>
  <c r="M827" i="18"/>
  <c r="N827" i="18"/>
  <c r="N868" i="18"/>
  <c r="M868" i="18"/>
  <c r="M1292" i="18"/>
  <c r="N1292" i="18"/>
  <c r="M1299" i="18"/>
  <c r="N1299" i="18"/>
  <c r="M956" i="18"/>
  <c r="N956" i="18"/>
  <c r="M943" i="18"/>
  <c r="N943" i="18"/>
  <c r="N276" i="18"/>
  <c r="M276" i="18"/>
  <c r="N268" i="18"/>
  <c r="M268" i="18"/>
  <c r="M984" i="18"/>
  <c r="N984" i="18"/>
  <c r="N1002" i="18"/>
  <c r="M1002" i="18"/>
  <c r="M527" i="18"/>
  <c r="N527" i="18"/>
  <c r="M528" i="18"/>
  <c r="N528" i="18"/>
  <c r="M123" i="18"/>
  <c r="N123" i="18"/>
  <c r="N130" i="18"/>
  <c r="M130" i="18"/>
  <c r="N740" i="18"/>
  <c r="M740" i="18"/>
  <c r="M739" i="18"/>
  <c r="N739" i="18"/>
  <c r="N230" i="18"/>
  <c r="M230" i="18"/>
  <c r="N236" i="18"/>
  <c r="M236" i="18"/>
  <c r="N997" i="18"/>
  <c r="M997" i="18"/>
  <c r="N996" i="18"/>
  <c r="M996" i="18"/>
  <c r="M1266" i="18"/>
  <c r="N1266" i="18"/>
  <c r="M1271" i="18"/>
  <c r="N1271" i="18"/>
  <c r="M1060" i="18"/>
  <c r="N1060" i="18"/>
  <c r="M1055" i="18"/>
  <c r="N1055" i="18"/>
  <c r="N1159" i="18"/>
  <c r="M1159" i="18"/>
  <c r="M1157" i="18"/>
  <c r="N1157" i="18"/>
  <c r="M599" i="18"/>
  <c r="N599" i="18"/>
  <c r="M610" i="18"/>
  <c r="N610" i="18"/>
  <c r="M635" i="18"/>
  <c r="N635" i="18"/>
  <c r="N637" i="18"/>
  <c r="M637" i="18"/>
  <c r="N879" i="18"/>
  <c r="M879" i="18"/>
  <c r="M871" i="18"/>
  <c r="N871" i="18"/>
  <c r="N815" i="18"/>
  <c r="M815" i="18"/>
  <c r="N816" i="18"/>
  <c r="M816" i="18"/>
  <c r="M287" i="18"/>
  <c r="N287" i="18"/>
  <c r="N301" i="18"/>
  <c r="M301" i="18"/>
  <c r="N309" i="18"/>
  <c r="M309" i="18"/>
  <c r="N519" i="18"/>
  <c r="M519" i="18"/>
  <c r="N511" i="18"/>
  <c r="M511" i="18"/>
  <c r="M259" i="18"/>
  <c r="N259" i="18"/>
  <c r="M265" i="18"/>
  <c r="N265" i="18"/>
  <c r="M1201" i="18"/>
  <c r="N1201" i="18"/>
  <c r="M1203" i="18"/>
  <c r="N1203" i="18"/>
  <c r="M1221" i="18"/>
  <c r="N1221" i="18"/>
  <c r="M1216" i="18"/>
  <c r="N1216" i="18"/>
  <c r="M921" i="18"/>
  <c r="N921" i="18"/>
  <c r="M61" i="18"/>
  <c r="N61" i="18"/>
  <c r="N65" i="18"/>
  <c r="M65" i="18"/>
  <c r="N336" i="18"/>
  <c r="M336" i="18"/>
  <c r="N1133" i="18"/>
  <c r="M1133" i="18"/>
  <c r="N1126" i="18"/>
  <c r="M1126" i="18"/>
  <c r="M624" i="18"/>
  <c r="N624" i="18"/>
  <c r="N621" i="18"/>
  <c r="M621" i="18"/>
  <c r="M911" i="18"/>
  <c r="N911" i="18"/>
  <c r="N907" i="18"/>
  <c r="M907" i="18"/>
  <c r="N389" i="18"/>
  <c r="M389" i="18"/>
  <c r="N397" i="18"/>
  <c r="M397" i="18"/>
  <c r="M1361" i="18"/>
  <c r="N1361" i="18"/>
  <c r="N1350" i="18"/>
  <c r="M1350" i="18"/>
  <c r="N845" i="18"/>
  <c r="M845" i="18"/>
  <c r="M837" i="18"/>
  <c r="N837" i="18"/>
  <c r="M468" i="18"/>
  <c r="N468" i="18"/>
  <c r="M475" i="18"/>
  <c r="N475" i="18"/>
  <c r="M1109" i="18"/>
  <c r="N1109" i="18"/>
  <c r="N1111" i="18"/>
  <c r="M1111" i="18"/>
  <c r="N1085" i="18"/>
  <c r="M1085" i="18"/>
  <c r="M1087" i="18"/>
  <c r="N1087" i="18"/>
  <c r="N1066" i="18"/>
  <c r="M1066" i="18"/>
  <c r="N1071" i="18"/>
  <c r="M1071" i="18"/>
  <c r="N1246" i="18"/>
  <c r="M1246" i="18"/>
  <c r="M1251" i="18"/>
  <c r="N1251" i="18"/>
  <c r="N720" i="18"/>
  <c r="M720" i="18"/>
  <c r="M749" i="18"/>
  <c r="N749" i="18"/>
  <c r="N759" i="18"/>
  <c r="M759" i="18"/>
  <c r="M772" i="18"/>
  <c r="N772" i="18"/>
  <c r="M768" i="18"/>
  <c r="N768" i="18"/>
  <c r="N563" i="18"/>
  <c r="M563" i="18"/>
  <c r="M566" i="18"/>
  <c r="N566" i="18"/>
  <c r="N406" i="18"/>
  <c r="M406" i="18"/>
  <c r="M410" i="18"/>
  <c r="N410" i="18"/>
  <c r="N151" i="18"/>
  <c r="M151" i="18"/>
  <c r="N158" i="18"/>
  <c r="M158" i="18"/>
  <c r="M1106" i="18"/>
  <c r="N1106" i="18"/>
  <c r="M1097" i="18"/>
  <c r="N1097" i="18"/>
  <c r="N83" i="18"/>
  <c r="M83" i="18"/>
  <c r="M102" i="18"/>
  <c r="N102" i="18"/>
  <c r="M667" i="18"/>
  <c r="N667" i="18"/>
  <c r="N687" i="18"/>
  <c r="M687" i="18"/>
  <c r="M489" i="18"/>
  <c r="N489" i="18"/>
  <c r="N477" i="18"/>
  <c r="M477" i="18"/>
  <c r="N1310" i="18"/>
  <c r="M1310" i="18"/>
  <c r="M1307" i="18"/>
  <c r="N1307" i="18"/>
  <c r="M787" i="18"/>
  <c r="N787" i="18"/>
  <c r="N780" i="18"/>
  <c r="M780" i="18"/>
  <c r="M350" i="18"/>
  <c r="N350" i="18"/>
  <c r="M356" i="18"/>
  <c r="N356" i="18"/>
  <c r="N1019" i="18"/>
  <c r="M1019" i="18"/>
  <c r="M1021" i="18"/>
  <c r="N1021" i="18"/>
  <c r="M701" i="18"/>
  <c r="N701" i="18"/>
  <c r="N694" i="18"/>
  <c r="M694" i="18"/>
  <c r="M547" i="18"/>
  <c r="N547" i="18"/>
  <c r="M542" i="18"/>
  <c r="N542" i="18"/>
  <c r="M1143" i="18"/>
  <c r="N1143" i="18"/>
  <c r="M1149" i="18"/>
  <c r="N1149" i="18"/>
  <c r="N594" i="18"/>
  <c r="M594" i="18"/>
  <c r="N568" i="18"/>
  <c r="M568" i="18"/>
  <c r="M361" i="18"/>
  <c r="N361" i="18"/>
  <c r="M676" i="18"/>
  <c r="N676" i="18"/>
  <c r="M430" i="18"/>
  <c r="N430" i="18"/>
  <c r="M206" i="18"/>
  <c r="N206" i="18"/>
  <c r="M1195" i="18"/>
  <c r="N1195" i="18"/>
  <c r="N1339" i="18"/>
  <c r="M1339" i="18"/>
  <c r="N934" i="18"/>
  <c r="M934" i="18"/>
  <c r="M654" i="18"/>
  <c r="N654" i="18"/>
  <c r="M191" i="18"/>
  <c r="N191" i="18"/>
  <c r="M463" i="18"/>
  <c r="N463" i="18"/>
  <c r="N148" i="18"/>
  <c r="M148" i="18"/>
  <c r="N278" i="18"/>
  <c r="M278" i="18"/>
  <c r="N978" i="18"/>
  <c r="M978" i="18"/>
  <c r="M529" i="18"/>
  <c r="N529" i="18"/>
  <c r="M1000" i="18"/>
  <c r="N1000" i="18"/>
  <c r="N1057" i="18"/>
  <c r="M1057" i="18"/>
  <c r="N640" i="18"/>
  <c r="M640" i="18"/>
  <c r="N808" i="18"/>
  <c r="M808" i="18"/>
  <c r="M299" i="18"/>
  <c r="N299" i="18"/>
  <c r="M252" i="18"/>
  <c r="N252" i="18"/>
  <c r="M1202" i="18"/>
  <c r="N1202" i="18"/>
  <c r="N71" i="18"/>
  <c r="M71" i="18"/>
  <c r="M335" i="18"/>
  <c r="N335" i="18"/>
  <c r="M620" i="18"/>
  <c r="N620" i="18"/>
  <c r="N390" i="18"/>
  <c r="M390" i="18"/>
  <c r="M1355" i="18"/>
  <c r="N1355" i="18"/>
  <c r="N472" i="18"/>
  <c r="M472" i="18"/>
  <c r="N1110" i="18"/>
  <c r="M1110" i="18"/>
  <c r="M1064" i="18"/>
  <c r="N1064" i="18"/>
  <c r="N756" i="18"/>
  <c r="M756" i="18"/>
  <c r="M582" i="18"/>
  <c r="N582" i="18"/>
  <c r="M407" i="18"/>
  <c r="N407" i="18"/>
  <c r="N669" i="18"/>
  <c r="M669" i="18"/>
  <c r="N485" i="18"/>
  <c r="M485" i="18"/>
  <c r="N1313" i="18"/>
  <c r="M1313" i="18"/>
  <c r="M782" i="18"/>
  <c r="N782" i="18"/>
  <c r="N717" i="18"/>
  <c r="M717" i="18"/>
  <c r="N585" i="18"/>
  <c r="M585" i="18"/>
  <c r="M359" i="18"/>
  <c r="N359" i="18"/>
  <c r="M1180" i="18"/>
  <c r="N1180" i="18"/>
  <c r="N98" i="18"/>
  <c r="M98" i="18"/>
  <c r="M801" i="18"/>
  <c r="N801" i="18"/>
  <c r="M239" i="18"/>
  <c r="N239" i="18"/>
  <c r="M376" i="18"/>
  <c r="N376" i="18"/>
  <c r="N495" i="18"/>
  <c r="M495" i="18"/>
  <c r="M679" i="18"/>
  <c r="N679" i="18"/>
  <c r="N426" i="18"/>
  <c r="M426" i="18"/>
  <c r="M1196" i="18"/>
  <c r="N1196" i="18"/>
  <c r="N1335" i="18"/>
  <c r="M1335" i="18"/>
  <c r="M962" i="18"/>
  <c r="N962" i="18"/>
  <c r="M644" i="18"/>
  <c r="N644" i="18"/>
  <c r="M183" i="18"/>
  <c r="N183" i="18"/>
  <c r="M825" i="18"/>
  <c r="N825" i="18"/>
  <c r="N951" i="18"/>
  <c r="M951" i="18"/>
  <c r="M535" i="18"/>
  <c r="N535" i="18"/>
  <c r="N743" i="18"/>
  <c r="M743" i="18"/>
  <c r="N231" i="18"/>
  <c r="M231" i="18"/>
  <c r="N1258" i="18"/>
  <c r="M1258" i="18"/>
  <c r="N608" i="18"/>
  <c r="M608" i="18"/>
  <c r="M613" i="18"/>
  <c r="N613" i="18"/>
  <c r="M290" i="18"/>
  <c r="N290" i="18"/>
  <c r="N510" i="18"/>
  <c r="M510" i="18"/>
  <c r="M282" i="18"/>
  <c r="N282" i="18"/>
  <c r="M926" i="18"/>
  <c r="N926" i="18"/>
  <c r="M1124" i="18"/>
  <c r="N1124" i="18"/>
  <c r="M898" i="18"/>
  <c r="N898" i="18"/>
  <c r="N396" i="18"/>
  <c r="M396" i="18"/>
  <c r="N841" i="18"/>
  <c r="M841" i="18"/>
  <c r="M1113" i="18"/>
  <c r="N1113" i="18"/>
  <c r="M1076" i="18"/>
  <c r="N1076" i="18"/>
  <c r="M723" i="18"/>
  <c r="N723" i="18"/>
  <c r="N771" i="18"/>
  <c r="M771" i="18"/>
  <c r="N409" i="18"/>
  <c r="M409" i="18"/>
  <c r="N193" i="18"/>
  <c r="M193" i="18"/>
  <c r="N665" i="18"/>
  <c r="M665" i="18"/>
  <c r="M479" i="18"/>
  <c r="N479" i="18"/>
  <c r="M1304" i="18"/>
  <c r="N1304" i="18"/>
  <c r="M699" i="18"/>
  <c r="N699" i="18"/>
  <c r="N364" i="18"/>
  <c r="M364" i="18"/>
  <c r="F180" i="18"/>
  <c r="F150" i="18"/>
  <c r="F169" i="18"/>
  <c r="F172" i="18"/>
  <c r="F176" i="18"/>
  <c r="F171" i="18"/>
  <c r="F175" i="18"/>
  <c r="F167" i="18"/>
  <c r="F178" i="18"/>
  <c r="F174" i="18"/>
  <c r="F170" i="18"/>
  <c r="F168" i="18"/>
  <c r="F177" i="18"/>
  <c r="F173" i="18"/>
  <c r="F164" i="18"/>
  <c r="M1169" i="18"/>
  <c r="N1169" i="18"/>
  <c r="N1176" i="18"/>
  <c r="M1176" i="18"/>
  <c r="M1324" i="18"/>
  <c r="N1324" i="18"/>
  <c r="M1321" i="18"/>
  <c r="N1321" i="18"/>
  <c r="M139" i="18"/>
  <c r="N139" i="18"/>
  <c r="N142" i="18"/>
  <c r="M142" i="18"/>
  <c r="M95" i="18"/>
  <c r="N95" i="18"/>
  <c r="M572" i="18"/>
  <c r="N572" i="18"/>
  <c r="M580" i="18"/>
  <c r="N580" i="18"/>
  <c r="M805" i="18"/>
  <c r="N805" i="18"/>
  <c r="M798" i="18"/>
  <c r="N798" i="18"/>
  <c r="N443" i="18"/>
  <c r="M443" i="18"/>
  <c r="M438" i="18"/>
  <c r="N438" i="18"/>
  <c r="N246" i="18"/>
  <c r="M246" i="18"/>
  <c r="N240" i="18"/>
  <c r="M240" i="18"/>
  <c r="N315" i="18"/>
  <c r="M315" i="18"/>
  <c r="M326" i="18"/>
  <c r="N326" i="18"/>
  <c r="N382" i="18"/>
  <c r="M382" i="18"/>
  <c r="M381" i="18"/>
  <c r="N381" i="18"/>
  <c r="M889" i="18"/>
  <c r="N889" i="18"/>
  <c r="N912" i="18"/>
  <c r="M912" i="18"/>
  <c r="M498" i="18"/>
  <c r="N498" i="18"/>
  <c r="M492" i="18"/>
  <c r="N492" i="18"/>
  <c r="N1012" i="18"/>
  <c r="M1012" i="18"/>
  <c r="N1048" i="18"/>
  <c r="M1048" i="18"/>
  <c r="M219" i="18"/>
  <c r="N219" i="18"/>
  <c r="M220" i="18"/>
  <c r="N220" i="18"/>
  <c r="N1229" i="18"/>
  <c r="M1229" i="18"/>
  <c r="N1230" i="18"/>
  <c r="M1230" i="18"/>
  <c r="N675" i="18"/>
  <c r="M675" i="18"/>
  <c r="M673" i="18"/>
  <c r="N673" i="18"/>
  <c r="M429" i="18"/>
  <c r="N429" i="18"/>
  <c r="N448" i="18"/>
  <c r="M448" i="18"/>
  <c r="M860" i="18"/>
  <c r="N860" i="18"/>
  <c r="M857" i="18"/>
  <c r="N857" i="18"/>
  <c r="N194" i="18"/>
  <c r="M194" i="18"/>
  <c r="N203" i="18"/>
  <c r="M203" i="18"/>
  <c r="N1184" i="18"/>
  <c r="M1184" i="18"/>
  <c r="N1192" i="18"/>
  <c r="M1192" i="18"/>
  <c r="M1037" i="18"/>
  <c r="N1037" i="18"/>
  <c r="N1042" i="18"/>
  <c r="M1042" i="18"/>
  <c r="M1337" i="18"/>
  <c r="N1337" i="18"/>
  <c r="N1344" i="18"/>
  <c r="M1344" i="18"/>
  <c r="N967" i="18"/>
  <c r="M967" i="18"/>
  <c r="N1003" i="18"/>
  <c r="M1003" i="18"/>
  <c r="N933" i="18"/>
  <c r="M933" i="18"/>
  <c r="M704" i="18"/>
  <c r="N704" i="18"/>
  <c r="M716" i="18"/>
  <c r="N716" i="18"/>
  <c r="M655" i="18"/>
  <c r="N655" i="18"/>
  <c r="N648" i="18"/>
  <c r="M648" i="18"/>
  <c r="N170" i="18"/>
  <c r="M170" i="18"/>
  <c r="N192" i="18"/>
  <c r="M192" i="18"/>
  <c r="M181" i="18"/>
  <c r="N181" i="18"/>
  <c r="M460" i="18"/>
  <c r="N460" i="18"/>
  <c r="M457" i="18"/>
  <c r="N457" i="18"/>
  <c r="M110" i="18"/>
  <c r="N110" i="18"/>
  <c r="N1274" i="18"/>
  <c r="M1274" i="18"/>
  <c r="N1283" i="18"/>
  <c r="M1283" i="18"/>
  <c r="M831" i="18"/>
  <c r="N831" i="18"/>
  <c r="M832" i="18"/>
  <c r="N832" i="18"/>
  <c r="N1301" i="18"/>
  <c r="M1301" i="18"/>
  <c r="M947" i="18"/>
  <c r="N947" i="18"/>
  <c r="N953" i="18"/>
  <c r="M953" i="18"/>
  <c r="M280" i="18"/>
  <c r="N280" i="18"/>
  <c r="N279" i="18"/>
  <c r="M279" i="18"/>
  <c r="M976" i="18"/>
  <c r="N976" i="18"/>
  <c r="N980" i="18"/>
  <c r="M980" i="18"/>
  <c r="M526" i="18"/>
  <c r="N526" i="18"/>
  <c r="N522" i="18"/>
  <c r="M522" i="18"/>
  <c r="M129" i="18"/>
  <c r="N129" i="18"/>
  <c r="M117" i="18"/>
  <c r="N117" i="18"/>
  <c r="M734" i="18"/>
  <c r="N734" i="18"/>
  <c r="M745" i="18"/>
  <c r="N745" i="18"/>
  <c r="N229" i="18"/>
  <c r="M229" i="18"/>
  <c r="N990" i="18"/>
  <c r="M990" i="18"/>
  <c r="M973" i="18"/>
  <c r="N973" i="18"/>
  <c r="M1262" i="18"/>
  <c r="N1262" i="18"/>
  <c r="M1049" i="18"/>
  <c r="N1049" i="18"/>
  <c r="M1053" i="18"/>
  <c r="N1053" i="18"/>
  <c r="N1155" i="18"/>
  <c r="M1155" i="18"/>
  <c r="N1156" i="18"/>
  <c r="M1156" i="18"/>
  <c r="M601" i="18"/>
  <c r="N601" i="18"/>
  <c r="N627" i="18"/>
  <c r="M627" i="18"/>
  <c r="M632" i="18"/>
  <c r="N632" i="18"/>
  <c r="M628" i="18"/>
  <c r="N628" i="18"/>
  <c r="M877" i="18"/>
  <c r="N877" i="18"/>
  <c r="M809" i="18"/>
  <c r="N809" i="18"/>
  <c r="N817" i="18"/>
  <c r="M817" i="18"/>
  <c r="N291" i="18"/>
  <c r="M291" i="18"/>
  <c r="M286" i="18"/>
  <c r="N286" i="18"/>
  <c r="M303" i="18"/>
  <c r="N303" i="18"/>
  <c r="N297" i="18"/>
  <c r="M297" i="18"/>
  <c r="M515" i="18"/>
  <c r="N515" i="18"/>
  <c r="M538" i="18"/>
  <c r="N538" i="18"/>
  <c r="M266" i="18"/>
  <c r="N266" i="18"/>
  <c r="M1211" i="18"/>
  <c r="N1211" i="18"/>
  <c r="M1197" i="18"/>
  <c r="N1197" i="18"/>
  <c r="M1225" i="18"/>
  <c r="N1225" i="18"/>
  <c r="N1223" i="18"/>
  <c r="M1223" i="18"/>
  <c r="M923" i="18"/>
  <c r="N923" i="18"/>
  <c r="M916" i="18"/>
  <c r="N916" i="18"/>
  <c r="M63" i="18"/>
  <c r="N63" i="18"/>
  <c r="N103" i="18"/>
  <c r="M103" i="18"/>
  <c r="M340" i="18"/>
  <c r="N340" i="18"/>
  <c r="N330" i="18"/>
  <c r="M330" i="18"/>
  <c r="M1135" i="18"/>
  <c r="N1135" i="18"/>
  <c r="M1127" i="18"/>
  <c r="N1127" i="18"/>
  <c r="M616" i="18"/>
  <c r="N616" i="18"/>
  <c r="N612" i="18"/>
  <c r="M612" i="18"/>
  <c r="M909" i="18"/>
  <c r="N909" i="18"/>
  <c r="M883" i="18"/>
  <c r="N883" i="18"/>
  <c r="M401" i="18"/>
  <c r="N401" i="18"/>
  <c r="N418" i="18"/>
  <c r="M418" i="18"/>
  <c r="M1351" i="18"/>
  <c r="N1351" i="18"/>
  <c r="N1348" i="18"/>
  <c r="M1348" i="18"/>
  <c r="N850" i="18"/>
  <c r="M850" i="18"/>
  <c r="M844" i="18"/>
  <c r="N844" i="18"/>
  <c r="M466" i="18"/>
  <c r="N466" i="18"/>
  <c r="N493" i="18"/>
  <c r="M493" i="18"/>
  <c r="N1115" i="18"/>
  <c r="M1115" i="18"/>
  <c r="M1107" i="18"/>
  <c r="N1107" i="18"/>
  <c r="M1089" i="18"/>
  <c r="N1089" i="18"/>
  <c r="M1063" i="18"/>
  <c r="N1063" i="18"/>
  <c r="M1069" i="18"/>
  <c r="N1069" i="18"/>
  <c r="N1244" i="18"/>
  <c r="M1244" i="18"/>
  <c r="N1252" i="18"/>
  <c r="M1252" i="18"/>
  <c r="N726" i="18"/>
  <c r="M726" i="18"/>
  <c r="M721" i="18"/>
  <c r="N721" i="18"/>
  <c r="N758" i="18"/>
  <c r="M758" i="18"/>
  <c r="M777" i="18"/>
  <c r="N777" i="18"/>
  <c r="N773" i="18"/>
  <c r="M773" i="18"/>
  <c r="M748" i="18"/>
  <c r="N748" i="18"/>
  <c r="M556" i="18"/>
  <c r="N556" i="18"/>
  <c r="N414" i="18"/>
  <c r="M414" i="18"/>
  <c r="M388" i="18"/>
  <c r="N388" i="18"/>
  <c r="M161" i="18"/>
  <c r="N161" i="18"/>
  <c r="M1098" i="18"/>
  <c r="N1098" i="18"/>
  <c r="N1122" i="18"/>
  <c r="M1122" i="18"/>
  <c r="N81" i="18"/>
  <c r="M81" i="18"/>
  <c r="M80" i="18"/>
  <c r="N80" i="18"/>
  <c r="N668" i="18"/>
  <c r="M668" i="18"/>
  <c r="M666" i="18"/>
  <c r="N666" i="18"/>
  <c r="N488" i="18"/>
  <c r="M488" i="18"/>
  <c r="M486" i="18"/>
  <c r="N486" i="18"/>
  <c r="M1316" i="18"/>
  <c r="N1316" i="18"/>
  <c r="N1305" i="18"/>
  <c r="M1305" i="18"/>
  <c r="M781" i="18"/>
  <c r="N781" i="18"/>
  <c r="M807" i="18"/>
  <c r="N807" i="18"/>
  <c r="N351" i="18"/>
  <c r="M351" i="18"/>
  <c r="N1020" i="18"/>
  <c r="M1020" i="18"/>
  <c r="N1017" i="18"/>
  <c r="M1017" i="18"/>
  <c r="M689" i="18"/>
  <c r="N689" i="18"/>
  <c r="N696" i="18"/>
  <c r="M696" i="18"/>
  <c r="N549" i="18"/>
  <c r="M549" i="18"/>
  <c r="N540" i="18"/>
  <c r="M540" i="18"/>
  <c r="N1148" i="18"/>
  <c r="M1148" i="18"/>
  <c r="M588" i="18"/>
  <c r="N588" i="18"/>
  <c r="M591" i="18"/>
  <c r="N591" i="18"/>
  <c r="N367" i="18"/>
  <c r="M367" i="18"/>
  <c r="N360" i="18"/>
  <c r="M360" i="18"/>
  <c r="M218" i="18"/>
  <c r="N218" i="18"/>
  <c r="N424" i="18"/>
  <c r="M424" i="18"/>
  <c r="M222" i="18"/>
  <c r="N222" i="18"/>
  <c r="M1334" i="18"/>
  <c r="N1334" i="18"/>
  <c r="M961" i="18"/>
  <c r="N961" i="18"/>
  <c r="M702" i="18"/>
  <c r="N702" i="18"/>
  <c r="M167" i="18"/>
  <c r="N167" i="18"/>
  <c r="M1302" i="18"/>
  <c r="N1302" i="18"/>
  <c r="M826" i="18"/>
  <c r="N826" i="18"/>
  <c r="N1287" i="18"/>
  <c r="M1287" i="18"/>
  <c r="M955" i="18"/>
  <c r="N955" i="18"/>
  <c r="N778" i="18"/>
  <c r="M778" i="18"/>
  <c r="N1268" i="18"/>
  <c r="M1268" i="18"/>
  <c r="M1164" i="18"/>
  <c r="N1164" i="18"/>
  <c r="M607" i="18"/>
  <c r="N607" i="18"/>
  <c r="N913" i="18"/>
  <c r="M913" i="18"/>
  <c r="M294" i="18"/>
  <c r="N294" i="18"/>
  <c r="N516" i="18"/>
  <c r="M516" i="18"/>
  <c r="M1217" i="18"/>
  <c r="N1217" i="18"/>
  <c r="M69" i="18"/>
  <c r="N69" i="18"/>
  <c r="M626" i="18"/>
  <c r="N626" i="18"/>
  <c r="M1352" i="18"/>
  <c r="N1352" i="18"/>
  <c r="M1086" i="18"/>
  <c r="N1086" i="18"/>
  <c r="N1254" i="18"/>
  <c r="M1254" i="18"/>
  <c r="M727" i="18"/>
  <c r="N727" i="18"/>
  <c r="M767" i="18"/>
  <c r="N767" i="18"/>
  <c r="N177" i="18"/>
  <c r="M177" i="18"/>
  <c r="M1096" i="18"/>
  <c r="N1096" i="18"/>
  <c r="M372" i="18"/>
  <c r="N372" i="18"/>
  <c r="M1025" i="18"/>
  <c r="N1025" i="18"/>
  <c r="N548" i="18"/>
  <c r="M548" i="18"/>
  <c r="M1146" i="18"/>
  <c r="N1146" i="18"/>
  <c r="N593" i="18"/>
  <c r="M593" i="18"/>
  <c r="F226" i="18"/>
  <c r="F210" i="18"/>
  <c r="F197" i="18"/>
  <c r="F200" i="18"/>
  <c r="F203" i="18"/>
  <c r="F206" i="18"/>
  <c r="F199" i="18"/>
  <c r="F202" i="18"/>
  <c r="F208" i="18"/>
  <c r="F201" i="18"/>
  <c r="F204" i="18"/>
  <c r="F205" i="18"/>
  <c r="F207" i="18"/>
  <c r="F198" i="18"/>
  <c r="F194" i="18"/>
  <c r="N140" i="18"/>
  <c r="M140" i="18"/>
  <c r="M573" i="18"/>
  <c r="N573" i="18"/>
  <c r="N247" i="18"/>
  <c r="M247" i="18"/>
  <c r="M385" i="18"/>
  <c r="N385" i="18"/>
  <c r="N890" i="18"/>
  <c r="M890" i="18"/>
  <c r="M1016" i="18"/>
  <c r="N1016" i="18"/>
  <c r="N420" i="18"/>
  <c r="M420" i="18"/>
  <c r="N861" i="18"/>
  <c r="M861" i="18"/>
  <c r="M205" i="18"/>
  <c r="N205" i="18"/>
  <c r="N1034" i="18"/>
  <c r="M1034" i="18"/>
  <c r="N957" i="18"/>
  <c r="M957" i="18"/>
  <c r="N178" i="18"/>
  <c r="M178" i="18"/>
  <c r="N113" i="18"/>
  <c r="M113" i="18"/>
  <c r="M836" i="18"/>
  <c r="N836" i="18"/>
  <c r="M1317" i="18"/>
  <c r="N1317" i="18"/>
  <c r="N270" i="18"/>
  <c r="M270" i="18"/>
  <c r="N525" i="18"/>
  <c r="M525" i="18"/>
  <c r="N120" i="18"/>
  <c r="M120" i="18"/>
  <c r="M992" i="18"/>
  <c r="N992" i="18"/>
  <c r="N1056" i="18"/>
  <c r="M1056" i="18"/>
  <c r="M603" i="18"/>
  <c r="N603" i="18"/>
  <c r="N897" i="18"/>
  <c r="M897" i="18"/>
  <c r="M295" i="18"/>
  <c r="N295" i="18"/>
  <c r="M302" i="18"/>
  <c r="N302" i="18"/>
  <c r="M1214" i="18"/>
  <c r="N1214" i="18"/>
  <c r="M334" i="18"/>
  <c r="N334" i="18"/>
  <c r="N906" i="18"/>
  <c r="M906" i="18"/>
  <c r="M1359" i="18"/>
  <c r="N1359" i="18"/>
  <c r="N848" i="18"/>
  <c r="M848" i="18"/>
  <c r="M469" i="18"/>
  <c r="N469" i="18"/>
  <c r="N1118" i="18"/>
  <c r="M1118" i="18"/>
  <c r="M1245" i="18"/>
  <c r="N1245" i="18"/>
  <c r="M755" i="18"/>
  <c r="N755" i="18"/>
  <c r="M598" i="18"/>
  <c r="N598" i="18"/>
  <c r="M402" i="18"/>
  <c r="N402" i="18"/>
  <c r="N77" i="18"/>
  <c r="M77" i="18"/>
  <c r="M670" i="18"/>
  <c r="N670" i="18"/>
  <c r="N490" i="18"/>
  <c r="M490" i="18"/>
  <c r="M823" i="18"/>
  <c r="N823" i="18"/>
  <c r="M346" i="18"/>
  <c r="N346" i="18"/>
  <c r="M342" i="18"/>
  <c r="N342" i="18"/>
  <c r="M1022" i="18"/>
  <c r="N1022" i="18"/>
  <c r="M1023" i="18"/>
  <c r="N1023" i="18"/>
  <c r="M539" i="18"/>
  <c r="N539" i="18"/>
  <c r="M544" i="18"/>
  <c r="N544" i="18"/>
  <c r="M1150" i="18"/>
  <c r="N1150" i="18"/>
  <c r="M1167" i="18"/>
  <c r="N1167" i="18"/>
  <c r="N592" i="18"/>
  <c r="M592" i="18"/>
  <c r="M595" i="18"/>
  <c r="N595" i="18"/>
  <c r="N1174" i="18"/>
  <c r="M1174" i="18"/>
  <c r="N1172" i="18"/>
  <c r="M1172" i="18"/>
  <c r="N1320" i="18"/>
  <c r="M1320" i="18"/>
  <c r="M1331" i="18"/>
  <c r="N1331" i="18"/>
  <c r="M144" i="18"/>
  <c r="N144" i="18"/>
  <c r="M138" i="18"/>
  <c r="N138" i="18"/>
  <c r="N97" i="18"/>
  <c r="M97" i="18"/>
  <c r="M99" i="18"/>
  <c r="N99" i="18"/>
  <c r="M569" i="18"/>
  <c r="N569" i="18"/>
  <c r="M577" i="18"/>
  <c r="N577" i="18"/>
  <c r="N800" i="18"/>
  <c r="M800" i="18"/>
  <c r="N803" i="18"/>
  <c r="M803" i="18"/>
  <c r="N435" i="18"/>
  <c r="M435" i="18"/>
  <c r="M436" i="18"/>
  <c r="N436" i="18"/>
  <c r="M251" i="18"/>
  <c r="N251" i="18"/>
  <c r="M249" i="18"/>
  <c r="N249" i="18"/>
  <c r="N314" i="18"/>
  <c r="M314" i="18"/>
  <c r="N322" i="18"/>
  <c r="M322" i="18"/>
  <c r="N375" i="18"/>
  <c r="M375" i="18"/>
  <c r="M377" i="18"/>
  <c r="N377" i="18"/>
  <c r="N886" i="18"/>
  <c r="M886" i="18"/>
  <c r="M882" i="18"/>
  <c r="N882" i="18"/>
  <c r="M496" i="18"/>
  <c r="N496" i="18"/>
  <c r="M478" i="18"/>
  <c r="N478" i="18"/>
  <c r="N1013" i="18"/>
  <c r="M1013" i="18"/>
  <c r="M1032" i="18"/>
  <c r="N1032" i="18"/>
  <c r="M214" i="18"/>
  <c r="N214" i="18"/>
  <c r="N216" i="18"/>
  <c r="M216" i="18"/>
  <c r="M1233" i="18"/>
  <c r="N1233" i="18"/>
  <c r="M1235" i="18"/>
  <c r="N1235" i="18"/>
  <c r="M677" i="18"/>
  <c r="N677" i="18"/>
  <c r="M658" i="18"/>
  <c r="N658" i="18"/>
  <c r="M422" i="18"/>
  <c r="N422" i="18"/>
  <c r="M854" i="18"/>
  <c r="N854" i="18"/>
  <c r="N855" i="18"/>
  <c r="M855" i="18"/>
  <c r="N202" i="18"/>
  <c r="M202" i="18"/>
  <c r="N198" i="18"/>
  <c r="M198" i="18"/>
  <c r="M1186" i="18"/>
  <c r="N1186" i="18"/>
  <c r="M1188" i="18"/>
  <c r="N1188" i="18"/>
  <c r="M1036" i="18"/>
  <c r="N1036" i="18"/>
  <c r="N1043" i="18"/>
  <c r="M1043" i="18"/>
  <c r="N1342" i="18"/>
  <c r="M1342" i="18"/>
  <c r="N1340" i="18"/>
  <c r="M1340" i="18"/>
  <c r="M966" i="18"/>
  <c r="N966" i="18"/>
  <c r="M929" i="18"/>
  <c r="N929" i="18"/>
  <c r="M931" i="18"/>
  <c r="N931" i="18"/>
  <c r="N709" i="18"/>
  <c r="M709" i="18"/>
  <c r="N713" i="18"/>
  <c r="M713" i="18"/>
  <c r="M656" i="18"/>
  <c r="N656" i="18"/>
  <c r="N653" i="18"/>
  <c r="M653" i="18"/>
  <c r="N165" i="18"/>
  <c r="M165" i="18"/>
  <c r="M179" i="18"/>
  <c r="N179" i="18"/>
  <c r="N185" i="18"/>
  <c r="M185" i="18"/>
  <c r="N455" i="18"/>
  <c r="M455" i="18"/>
  <c r="M453" i="18"/>
  <c r="N453" i="18"/>
  <c r="N105" i="18"/>
  <c r="M105" i="18"/>
  <c r="M107" i="18"/>
  <c r="N107" i="18"/>
  <c r="M1280" i="18"/>
  <c r="N1280" i="18"/>
  <c r="N1285" i="18"/>
  <c r="M1285" i="18"/>
  <c r="N830" i="18"/>
  <c r="M830" i="18"/>
  <c r="M828" i="18"/>
  <c r="N828" i="18"/>
  <c r="N1289" i="18"/>
  <c r="M1289" i="18"/>
  <c r="N1297" i="18"/>
  <c r="M1297" i="18"/>
  <c r="M954" i="18"/>
  <c r="N954" i="18"/>
  <c r="N949" i="18"/>
  <c r="M949" i="18"/>
  <c r="M273" i="18"/>
  <c r="N273" i="18"/>
  <c r="N275" i="18"/>
  <c r="M275" i="18"/>
  <c r="N985" i="18"/>
  <c r="M985" i="18"/>
  <c r="M977" i="18"/>
  <c r="N977" i="18"/>
  <c r="M534" i="18"/>
  <c r="N534" i="18"/>
  <c r="N127" i="18"/>
  <c r="M127" i="18"/>
  <c r="N735" i="18"/>
  <c r="M735" i="18"/>
  <c r="M738" i="18"/>
  <c r="N738" i="18"/>
  <c r="M224" i="18"/>
  <c r="N224" i="18"/>
  <c r="N226" i="18"/>
  <c r="M226" i="18"/>
  <c r="N998" i="18"/>
  <c r="M998" i="18"/>
  <c r="N1259" i="18"/>
  <c r="M1259" i="18"/>
  <c r="N1260" i="18"/>
  <c r="M1260" i="18"/>
  <c r="M1054" i="18"/>
  <c r="N1054" i="18"/>
  <c r="N1050" i="18"/>
  <c r="M1050" i="18"/>
  <c r="M1166" i="18"/>
  <c r="N1166" i="18"/>
  <c r="M1165" i="18"/>
  <c r="N1165" i="18"/>
  <c r="M605" i="18"/>
  <c r="N605" i="18"/>
  <c r="M643" i="18"/>
  <c r="N643" i="18"/>
  <c r="N633" i="18"/>
  <c r="M633" i="18"/>
  <c r="N869" i="18"/>
  <c r="M869" i="18"/>
  <c r="M872" i="18"/>
  <c r="N872" i="18"/>
  <c r="N811" i="18"/>
  <c r="M811" i="18"/>
  <c r="N810" i="18"/>
  <c r="M810" i="18"/>
  <c r="M296" i="18"/>
  <c r="N296" i="18"/>
  <c r="N313" i="18"/>
  <c r="M313" i="18"/>
  <c r="N304" i="18"/>
  <c r="M304" i="18"/>
  <c r="M327" i="18"/>
  <c r="N327" i="18"/>
  <c r="M513" i="18"/>
  <c r="N513" i="18"/>
  <c r="M256" i="18"/>
  <c r="N256" i="18"/>
  <c r="M264" i="18"/>
  <c r="N264" i="18"/>
  <c r="M1209" i="18"/>
  <c r="N1209" i="18"/>
  <c r="M1219" i="18"/>
  <c r="N1219" i="18"/>
  <c r="M1224" i="18"/>
  <c r="N1224" i="18"/>
  <c r="M925" i="18"/>
  <c r="N925" i="18"/>
  <c r="M942" i="18"/>
  <c r="N942" i="18"/>
  <c r="N67" i="18"/>
  <c r="M67" i="18"/>
  <c r="M333" i="18"/>
  <c r="N333" i="18"/>
  <c r="M373" i="18"/>
  <c r="N373" i="18"/>
  <c r="N1132" i="18"/>
  <c r="M1132" i="18"/>
  <c r="N1134" i="18"/>
  <c r="M1134" i="18"/>
  <c r="M625" i="18"/>
  <c r="N625" i="18"/>
  <c r="N642" i="18"/>
  <c r="M642" i="18"/>
  <c r="N902" i="18"/>
  <c r="M902" i="18"/>
  <c r="M399" i="18"/>
  <c r="N399" i="18"/>
  <c r="N1358" i="18"/>
  <c r="M1358" i="18"/>
  <c r="N847" i="18"/>
  <c r="M847" i="18"/>
  <c r="N840" i="18"/>
  <c r="M840" i="18"/>
  <c r="M474" i="18"/>
  <c r="N474" i="18"/>
  <c r="M1112" i="18"/>
  <c r="N1112" i="18"/>
  <c r="N1137" i="18"/>
  <c r="M1137" i="18"/>
  <c r="M1082" i="18"/>
  <c r="N1082" i="18"/>
  <c r="N1072" i="18"/>
  <c r="M1072" i="18"/>
  <c r="N1074" i="18"/>
  <c r="M1074" i="18"/>
  <c r="M1248" i="18"/>
  <c r="N1248" i="18"/>
  <c r="M1250" i="18"/>
  <c r="N1250" i="18"/>
  <c r="M730" i="18"/>
  <c r="N730" i="18"/>
  <c r="N703" i="18"/>
  <c r="M703" i="18"/>
  <c r="N754" i="18"/>
  <c r="M754" i="18"/>
  <c r="N747" i="18"/>
  <c r="M747" i="18"/>
  <c r="M766" i="18"/>
  <c r="N766" i="18"/>
  <c r="M554" i="18"/>
  <c r="N554" i="18"/>
  <c r="M555" i="18"/>
  <c r="N555" i="18"/>
  <c r="N412" i="18"/>
  <c r="M412" i="18"/>
  <c r="N157" i="18"/>
  <c r="M157" i="18"/>
  <c r="N1095" i="18"/>
  <c r="M1095" i="18"/>
  <c r="N75" i="18"/>
  <c r="M75" i="18"/>
  <c r="M76" i="18"/>
  <c r="N76" i="18"/>
  <c r="N664" i="18"/>
  <c r="M664" i="18"/>
  <c r="M662" i="18"/>
  <c r="N662" i="18"/>
  <c r="N480" i="18"/>
  <c r="M480" i="18"/>
  <c r="N482" i="18"/>
  <c r="M482" i="18"/>
  <c r="M1308" i="18"/>
  <c r="N1308" i="18"/>
  <c r="M1315" i="18"/>
  <c r="N1315" i="18"/>
  <c r="M791" i="18"/>
  <c r="N791" i="18"/>
  <c r="M354" i="18"/>
  <c r="N354" i="18"/>
  <c r="M349" i="18"/>
  <c r="N349" i="18"/>
  <c r="M1030" i="18"/>
  <c r="N1030" i="18"/>
  <c r="N1047" i="18"/>
  <c r="M1047" i="18"/>
  <c r="M691" i="18"/>
  <c r="N691" i="18"/>
  <c r="M693" i="18"/>
  <c r="N693" i="18"/>
  <c r="M541" i="18"/>
  <c r="N541" i="18"/>
  <c r="M550" i="18"/>
  <c r="N550" i="18"/>
  <c r="M1139" i="18"/>
  <c r="N1139" i="18"/>
  <c r="M1144" i="18"/>
  <c r="N1144" i="18"/>
  <c r="N586" i="18"/>
  <c r="M586" i="18"/>
  <c r="M587" i="18"/>
  <c r="N587" i="18"/>
  <c r="M363" i="18"/>
  <c r="N363" i="18"/>
  <c r="M343" i="18"/>
  <c r="N343" i="18"/>
  <c r="M1239" i="18"/>
  <c r="N1239" i="18"/>
  <c r="N682" i="18"/>
  <c r="M682" i="18"/>
  <c r="M853" i="18"/>
  <c r="N853" i="18"/>
  <c r="N1038" i="18"/>
  <c r="M1038" i="18"/>
  <c r="N968" i="18"/>
  <c r="M968" i="18"/>
  <c r="M707" i="18"/>
  <c r="N707" i="18"/>
  <c r="M163" i="18"/>
  <c r="N163" i="18"/>
  <c r="N106" i="18"/>
  <c r="M106" i="18"/>
  <c r="M835" i="18"/>
  <c r="N835" i="18"/>
  <c r="M1298" i="18"/>
  <c r="N1298" i="18"/>
  <c r="M272" i="18"/>
  <c r="N272" i="18"/>
  <c r="M986" i="18"/>
  <c r="N986" i="18"/>
  <c r="N128" i="18"/>
  <c r="M128" i="18"/>
  <c r="N234" i="18"/>
  <c r="M234" i="18"/>
  <c r="M1243" i="18"/>
  <c r="N1243" i="18"/>
  <c r="N639" i="18"/>
  <c r="M639" i="18"/>
  <c r="N821" i="18"/>
  <c r="M821" i="18"/>
  <c r="M288" i="18"/>
  <c r="N288" i="18"/>
  <c r="N517" i="18"/>
  <c r="M517" i="18"/>
  <c r="N1200" i="18"/>
  <c r="M1200" i="18"/>
  <c r="M917" i="18"/>
  <c r="N917" i="18"/>
  <c r="N338" i="18"/>
  <c r="M338" i="18"/>
  <c r="N905" i="18"/>
  <c r="M905" i="18"/>
  <c r="M400" i="18"/>
  <c r="N400" i="18"/>
  <c r="N843" i="18"/>
  <c r="M843" i="18"/>
  <c r="N465" i="18"/>
  <c r="M465" i="18"/>
  <c r="N1080" i="18"/>
  <c r="M1080" i="18"/>
  <c r="M1272" i="18"/>
  <c r="N1272" i="18"/>
  <c r="M729" i="18"/>
  <c r="N729" i="18"/>
  <c r="N765" i="18"/>
  <c r="M765" i="18"/>
  <c r="M416" i="18"/>
  <c r="N416" i="18"/>
  <c r="M1103" i="18"/>
  <c r="N1103" i="18"/>
  <c r="M78" i="18"/>
  <c r="N78" i="18"/>
  <c r="N660" i="18"/>
  <c r="M660" i="18"/>
  <c r="N1027" i="18"/>
  <c r="M1027" i="18"/>
  <c r="N1319" i="18"/>
  <c r="M1319" i="18"/>
  <c r="M320" i="18"/>
  <c r="N320" i="18"/>
  <c r="M1006" i="18"/>
  <c r="N1006" i="18"/>
  <c r="M217" i="18"/>
  <c r="N217" i="18"/>
  <c r="N1237" i="18"/>
  <c r="M1237" i="18"/>
  <c r="N1345" i="18"/>
  <c r="M1345" i="18"/>
  <c r="M939" i="18"/>
  <c r="N939" i="18"/>
  <c r="M651" i="18"/>
  <c r="N651" i="18"/>
  <c r="N162" i="18"/>
  <c r="M162" i="18"/>
  <c r="M447" i="18"/>
  <c r="N447" i="18"/>
  <c r="M952" i="18"/>
  <c r="N952" i="18"/>
  <c r="N983" i="18"/>
  <c r="M983" i="18"/>
  <c r="M147" i="18"/>
  <c r="N147" i="18"/>
  <c r="M208" i="18"/>
  <c r="N208" i="18"/>
  <c r="M1269" i="18"/>
  <c r="N1269" i="18"/>
  <c r="M1160" i="18"/>
  <c r="N1160" i="18"/>
  <c r="M636" i="18"/>
  <c r="N636" i="18"/>
  <c r="N881" i="18"/>
  <c r="M881" i="18"/>
  <c r="N307" i="18"/>
  <c r="M307" i="18"/>
  <c r="M260" i="18"/>
  <c r="N260" i="18"/>
  <c r="M1227" i="18"/>
  <c r="N1227" i="18"/>
  <c r="M1226" i="18"/>
  <c r="N1226" i="18"/>
  <c r="M66" i="18"/>
  <c r="N66" i="18"/>
  <c r="N1129" i="18"/>
  <c r="M1129" i="18"/>
  <c r="N622" i="18"/>
  <c r="M622" i="18"/>
  <c r="M507" i="18"/>
  <c r="N507" i="18"/>
  <c r="M1078" i="18"/>
  <c r="N1078" i="18"/>
  <c r="M725" i="18"/>
  <c r="N725" i="18"/>
  <c r="M763" i="18"/>
  <c r="N763" i="18"/>
  <c r="M155" i="18"/>
  <c r="N155" i="18"/>
  <c r="N1138" i="18"/>
  <c r="M1138" i="18"/>
  <c r="M1309" i="18"/>
  <c r="N1309" i="18"/>
  <c r="N788" i="18"/>
  <c r="M788" i="18"/>
  <c r="N365" i="18"/>
  <c r="M365" i="18"/>
  <c r="N135" i="18"/>
  <c r="M135" i="18"/>
  <c r="N94" i="18"/>
  <c r="M94" i="18"/>
  <c r="M100" i="18"/>
  <c r="N100" i="18"/>
  <c r="N575" i="18"/>
  <c r="M575" i="18"/>
  <c r="M797" i="18"/>
  <c r="N797" i="18"/>
  <c r="N799" i="18"/>
  <c r="M799" i="18"/>
  <c r="M446" i="18"/>
  <c r="N446" i="18"/>
  <c r="M445" i="18"/>
  <c r="N445" i="18"/>
  <c r="M250" i="18"/>
  <c r="N250" i="18"/>
  <c r="M245" i="18"/>
  <c r="N245" i="18"/>
  <c r="M325" i="18"/>
  <c r="N325" i="18"/>
  <c r="M318" i="18"/>
  <c r="N318" i="18"/>
  <c r="M378" i="18"/>
  <c r="N378" i="18"/>
  <c r="N403" i="18"/>
  <c r="M403" i="18"/>
  <c r="N888" i="18"/>
  <c r="M888" i="18"/>
  <c r="N501" i="18"/>
  <c r="M501" i="18"/>
  <c r="N1011" i="18"/>
  <c r="M1011" i="18"/>
  <c r="M211" i="18"/>
  <c r="N211" i="18"/>
  <c r="M212" i="18"/>
  <c r="N212" i="18"/>
  <c r="N1231" i="18"/>
  <c r="M1231" i="18"/>
  <c r="M1240" i="18"/>
  <c r="N1240" i="18"/>
  <c r="M684" i="18"/>
  <c r="N684" i="18"/>
  <c r="N427" i="18"/>
  <c r="M427" i="18"/>
  <c r="M865" i="18"/>
  <c r="N865" i="18"/>
  <c r="M866" i="18"/>
  <c r="N866" i="18"/>
  <c r="N195" i="18"/>
  <c r="M195" i="18"/>
  <c r="M204" i="18"/>
  <c r="N204" i="18"/>
  <c r="M1194" i="18"/>
  <c r="N1194" i="18"/>
  <c r="N1193" i="18"/>
  <c r="M1193" i="18"/>
  <c r="M1041" i="18"/>
  <c r="N1041" i="18"/>
  <c r="N1039" i="18"/>
  <c r="M1039" i="18"/>
  <c r="N1341" i="18"/>
  <c r="M1341" i="18"/>
  <c r="N1336" i="18"/>
  <c r="M1336" i="18"/>
  <c r="M959" i="18"/>
  <c r="N959" i="18"/>
  <c r="M963" i="18"/>
  <c r="N963" i="18"/>
  <c r="M937" i="18"/>
  <c r="N937" i="18"/>
  <c r="M941" i="18"/>
  <c r="N941" i="18"/>
  <c r="N705" i="18"/>
  <c r="M705" i="18"/>
  <c r="M714" i="18"/>
  <c r="N714" i="18"/>
  <c r="M646" i="18"/>
  <c r="N646" i="18"/>
  <c r="M649" i="18"/>
  <c r="N649" i="18"/>
  <c r="M164" i="18"/>
  <c r="N164" i="18"/>
  <c r="M169" i="18"/>
  <c r="N169" i="18"/>
  <c r="M189" i="18"/>
  <c r="N189" i="18"/>
  <c r="M182" i="18"/>
  <c r="N182" i="18"/>
  <c r="N459" i="18"/>
  <c r="M459" i="18"/>
  <c r="N458" i="18"/>
  <c r="M458" i="18"/>
  <c r="M114" i="18"/>
  <c r="N114" i="18"/>
  <c r="M116" i="18"/>
  <c r="N116" i="18"/>
  <c r="M1276" i="18"/>
  <c r="N1276" i="18"/>
  <c r="M1281" i="18"/>
  <c r="N1281" i="18"/>
  <c r="M834" i="18"/>
  <c r="N834" i="18"/>
  <c r="M852" i="18"/>
  <c r="N852" i="18"/>
  <c r="M1300" i="18"/>
  <c r="N1300" i="18"/>
  <c r="N1293" i="18"/>
  <c r="M1293" i="18"/>
  <c r="M946" i="18"/>
  <c r="N946" i="18"/>
  <c r="N945" i="18"/>
  <c r="M945" i="18"/>
  <c r="N277" i="18"/>
  <c r="M277" i="18"/>
  <c r="N271" i="18"/>
  <c r="M271" i="18"/>
  <c r="N979" i="18"/>
  <c r="M979" i="18"/>
  <c r="N972" i="18"/>
  <c r="M972" i="18"/>
  <c r="N524" i="18"/>
  <c r="M524" i="18"/>
  <c r="M531" i="18"/>
  <c r="N531" i="18"/>
  <c r="N124" i="18"/>
  <c r="M124" i="18"/>
  <c r="M741" i="18"/>
  <c r="N741" i="18"/>
  <c r="N742" i="18"/>
  <c r="M742" i="18"/>
  <c r="N233" i="18"/>
  <c r="M233" i="18"/>
  <c r="M235" i="18"/>
  <c r="N235" i="18"/>
  <c r="M989" i="18"/>
  <c r="N989" i="18"/>
  <c r="M995" i="18"/>
  <c r="N995" i="18"/>
  <c r="M1270" i="18"/>
  <c r="N1270" i="18"/>
  <c r="N1265" i="18"/>
  <c r="M1265" i="18"/>
  <c r="M1061" i="18"/>
  <c r="N1061" i="18"/>
  <c r="M1059" i="18"/>
  <c r="N1059" i="18"/>
  <c r="N1163" i="18"/>
  <c r="M1163" i="18"/>
  <c r="N1161" i="18"/>
  <c r="M1161" i="18"/>
  <c r="M606" i="18"/>
  <c r="N606" i="18"/>
  <c r="M641" i="18"/>
  <c r="N641" i="18"/>
  <c r="N630" i="18"/>
  <c r="M630" i="18"/>
  <c r="M873" i="18"/>
  <c r="N873" i="18"/>
  <c r="M876" i="18"/>
  <c r="N876" i="18"/>
  <c r="N819" i="18"/>
  <c r="M819" i="18"/>
  <c r="N820" i="18"/>
  <c r="M820" i="18"/>
  <c r="N289" i="18"/>
  <c r="M289" i="18"/>
  <c r="N328" i="18"/>
  <c r="M328" i="18"/>
  <c r="N311" i="18"/>
  <c r="M311" i="18"/>
  <c r="M509" i="18"/>
  <c r="N509" i="18"/>
  <c r="N518" i="18"/>
  <c r="M518" i="18"/>
  <c r="N262" i="18"/>
  <c r="M262" i="18"/>
  <c r="M255" i="18"/>
  <c r="N255" i="18"/>
  <c r="N1199" i="18"/>
  <c r="M1199" i="18"/>
  <c r="M1206" i="18"/>
  <c r="N1206" i="18"/>
  <c r="N1222" i="18"/>
  <c r="M1222" i="18"/>
  <c r="M1220" i="18"/>
  <c r="N1220" i="18"/>
  <c r="M922" i="18"/>
  <c r="N922" i="18"/>
  <c r="N958" i="18"/>
  <c r="M958" i="18"/>
  <c r="N68" i="18"/>
  <c r="M68" i="18"/>
  <c r="M331" i="18"/>
  <c r="N331" i="18"/>
  <c r="M358" i="18"/>
  <c r="N358" i="18"/>
  <c r="M1136" i="18"/>
  <c r="N1136" i="18"/>
  <c r="N1130" i="18"/>
  <c r="M1130" i="18"/>
  <c r="M623" i="18"/>
  <c r="N623" i="18"/>
  <c r="M899" i="18"/>
  <c r="N899" i="18"/>
  <c r="N910" i="18"/>
  <c r="M910" i="18"/>
  <c r="M395" i="18"/>
  <c r="N395" i="18"/>
  <c r="M392" i="18"/>
  <c r="N392" i="18"/>
  <c r="M1349" i="18"/>
  <c r="N1349" i="18"/>
  <c r="M1354" i="18"/>
  <c r="N1354" i="18"/>
  <c r="M842" i="18"/>
  <c r="N842" i="18"/>
  <c r="N867" i="18"/>
  <c r="M867" i="18"/>
  <c r="M464" i="18"/>
  <c r="N464" i="18"/>
  <c r="N470" i="18"/>
  <c r="M470" i="18"/>
  <c r="N1114" i="18"/>
  <c r="M1114" i="18"/>
  <c r="N1079" i="18"/>
  <c r="M1079" i="18"/>
  <c r="M1090" i="18"/>
  <c r="N1090" i="18"/>
  <c r="M1070" i="18"/>
  <c r="N1070" i="18"/>
  <c r="M1075" i="18"/>
  <c r="N1075" i="18"/>
  <c r="N1253" i="18"/>
  <c r="M1253" i="18"/>
  <c r="M1255" i="18"/>
  <c r="N1255" i="18"/>
  <c r="N724" i="18"/>
  <c r="M724" i="18"/>
  <c r="M718" i="18"/>
  <c r="N718" i="18"/>
  <c r="M760" i="18"/>
  <c r="N760" i="18"/>
  <c r="N764" i="18"/>
  <c r="M764" i="18"/>
  <c r="M775" i="18"/>
  <c r="N775" i="18"/>
  <c r="M559" i="18"/>
  <c r="N559" i="18"/>
  <c r="M565" i="18"/>
  <c r="N565" i="18"/>
  <c r="M404" i="18"/>
  <c r="N404" i="18"/>
  <c r="N405" i="18"/>
  <c r="M405" i="18"/>
  <c r="M152" i="18"/>
  <c r="N152" i="18"/>
  <c r="M153" i="18"/>
  <c r="N153" i="18"/>
  <c r="M1094" i="18"/>
  <c r="N1094" i="18"/>
  <c r="M1099" i="18"/>
  <c r="N1099" i="18"/>
  <c r="M86" i="18"/>
  <c r="N86" i="18"/>
  <c r="M72" i="18"/>
  <c r="N72" i="18"/>
  <c r="M671" i="18"/>
  <c r="N671" i="18"/>
  <c r="N657" i="18"/>
  <c r="M657" i="18"/>
  <c r="N483" i="18"/>
  <c r="M483" i="18"/>
  <c r="M508" i="18"/>
  <c r="N508" i="18"/>
  <c r="N1312" i="18"/>
  <c r="M1312" i="18"/>
  <c r="N1311" i="18"/>
  <c r="M1311" i="18"/>
  <c r="M779" i="18"/>
  <c r="N779" i="18"/>
  <c r="N784" i="18"/>
  <c r="M784" i="18"/>
  <c r="N344" i="18"/>
  <c r="M344" i="18"/>
  <c r="M347" i="18"/>
  <c r="N347" i="18"/>
  <c r="N1028" i="18"/>
  <c r="M1028" i="18"/>
  <c r="N697" i="18"/>
  <c r="M697" i="18"/>
  <c r="N698" i="18"/>
  <c r="M698" i="18"/>
  <c r="M551" i="18"/>
  <c r="N551" i="18"/>
  <c r="N546" i="18"/>
  <c r="M546" i="18"/>
  <c r="N1147" i="18"/>
  <c r="M1147" i="18"/>
  <c r="N1140" i="18"/>
  <c r="M1140" i="18"/>
  <c r="M596" i="18"/>
  <c r="N596" i="18"/>
  <c r="N583" i="18"/>
  <c r="M583" i="18"/>
  <c r="M370" i="18"/>
  <c r="N370" i="18"/>
  <c r="M357" i="18"/>
  <c r="N357" i="18"/>
  <c r="M44" i="18"/>
  <c r="M41" i="18"/>
  <c r="N41" i="18"/>
  <c r="M46" i="18"/>
  <c r="N46" i="18"/>
  <c r="N23" i="18"/>
  <c r="M23" i="18"/>
  <c r="M34" i="18"/>
  <c r="N34" i="18"/>
  <c r="M31" i="18"/>
  <c r="N31" i="18"/>
  <c r="M45" i="18"/>
  <c r="N45" i="18"/>
  <c r="M56" i="18"/>
  <c r="N56" i="18"/>
  <c r="N15" i="18"/>
  <c r="M15" i="18"/>
  <c r="M25" i="18"/>
  <c r="N25" i="18"/>
  <c r="M30" i="18"/>
  <c r="N30" i="18"/>
  <c r="M52" i="18"/>
  <c r="N52" i="18"/>
  <c r="M37" i="18"/>
  <c r="N37" i="18"/>
  <c r="M55" i="18"/>
  <c r="N55" i="18"/>
  <c r="M48" i="18"/>
  <c r="N48" i="18"/>
  <c r="M39" i="18"/>
  <c r="N39" i="18"/>
  <c r="M33" i="18"/>
  <c r="N33" i="18"/>
  <c r="M51" i="18"/>
  <c r="N51" i="18"/>
  <c r="M18" i="18"/>
  <c r="N18" i="18"/>
  <c r="N16" i="18"/>
  <c r="M16" i="18"/>
  <c r="M27" i="18"/>
  <c r="N27" i="18"/>
  <c r="M47" i="18"/>
  <c r="N47" i="18"/>
  <c r="N19" i="18"/>
  <c r="M19" i="18"/>
  <c r="M26" i="18"/>
  <c r="N26" i="18"/>
  <c r="M32" i="18"/>
  <c r="N32" i="18"/>
  <c r="M40" i="18"/>
  <c r="N40" i="18"/>
  <c r="M54" i="18"/>
  <c r="N54" i="18"/>
  <c r="N57" i="18"/>
  <c r="M57" i="18"/>
  <c r="M17" i="18"/>
  <c r="N17" i="18"/>
  <c r="M22" i="18"/>
  <c r="N22" i="18"/>
  <c r="N58" i="18"/>
  <c r="M58" i="18"/>
  <c r="M29" i="18"/>
  <c r="N29" i="18"/>
  <c r="M36" i="18"/>
  <c r="N36" i="18"/>
  <c r="N53" i="18"/>
  <c r="M53" i="18"/>
  <c r="N50" i="18"/>
  <c r="M50" i="18"/>
  <c r="M20" i="18"/>
  <c r="N20" i="18"/>
  <c r="M21" i="18"/>
  <c r="N21" i="18"/>
  <c r="M38" i="18"/>
  <c r="N38" i="18"/>
  <c r="M35" i="18"/>
  <c r="N35" i="18"/>
  <c r="N49" i="18"/>
  <c r="M49" i="18"/>
  <c r="M28" i="18"/>
  <c r="N28" i="18"/>
  <c r="N24" i="18"/>
  <c r="M24" i="18"/>
  <c r="M104" i="18"/>
  <c r="N104" i="18"/>
  <c r="N14" i="18"/>
  <c r="N59" i="18"/>
  <c r="M59" i="18"/>
  <c r="N149" i="18"/>
  <c r="M149" i="18"/>
  <c r="F24" i="43" l="1"/>
  <c r="F25" i="43" s="1"/>
  <c r="F26" i="43" s="1"/>
  <c r="F27" i="43" s="1"/>
  <c r="F28" i="43" s="1"/>
  <c r="F29" i="43" s="1"/>
  <c r="F30" i="43" s="1"/>
  <c r="F31" i="43" s="1"/>
  <c r="F32" i="43" s="1"/>
  <c r="F33" i="43" s="1"/>
  <c r="F34" i="43" s="1"/>
  <c r="F35" i="43" s="1"/>
  <c r="F36" i="43" s="1"/>
  <c r="F37" i="43" s="1"/>
  <c r="F38" i="43" s="1"/>
  <c r="F39" i="43" s="1"/>
  <c r="F40" i="43" s="1"/>
  <c r="F41" i="43" s="1"/>
  <c r="F42" i="43" s="1"/>
  <c r="F43" i="43" s="1"/>
  <c r="G24" i="43"/>
  <c r="G25" i="43" s="1"/>
  <c r="G26" i="43" s="1"/>
  <c r="G27" i="43" s="1"/>
  <c r="G28" i="43" s="1"/>
  <c r="G29" i="43" s="1"/>
  <c r="G30" i="43" s="1"/>
  <c r="G31" i="43" s="1"/>
  <c r="G32" i="43" s="1"/>
  <c r="G33" i="43" s="1"/>
  <c r="G34" i="43" s="1"/>
  <c r="G35" i="43" s="1"/>
  <c r="G36" i="43" s="1"/>
  <c r="G37" i="43" s="1"/>
  <c r="G38" i="43" s="1"/>
  <c r="G39" i="43" s="1"/>
  <c r="G40" i="43" s="1"/>
  <c r="G41" i="43" s="1"/>
  <c r="G42" i="43" s="1"/>
  <c r="G43" i="43" s="1"/>
  <c r="E24" i="43"/>
  <c r="E25" i="43" s="1"/>
  <c r="E26" i="43" s="1"/>
  <c r="E27" i="43" s="1"/>
  <c r="E28" i="43" s="1"/>
  <c r="E29" i="43" s="1"/>
  <c r="E30" i="43" s="1"/>
  <c r="E31" i="43" s="1"/>
  <c r="E32" i="43" s="1"/>
  <c r="E33" i="43" s="1"/>
  <c r="E34" i="43" s="1"/>
  <c r="E35" i="43" s="1"/>
  <c r="E36" i="43" s="1"/>
  <c r="E37" i="43" s="1"/>
  <c r="E38" i="43" s="1"/>
  <c r="E39" i="43" s="1"/>
  <c r="E40" i="43" s="1"/>
  <c r="E41" i="43" s="1"/>
  <c r="E42" i="43" s="1"/>
  <c r="E43" i="43" s="1"/>
  <c r="D24" i="43"/>
  <c r="D25" i="43" s="1"/>
  <c r="D26" i="43" s="1"/>
  <c r="D27" i="43" s="1"/>
  <c r="D28" i="43" s="1"/>
  <c r="D29" i="43" s="1"/>
  <c r="D30" i="43" s="1"/>
  <c r="D31" i="43" s="1"/>
  <c r="D32" i="43" s="1"/>
  <c r="D33" i="43" s="1"/>
  <c r="D34" i="43" s="1"/>
  <c r="D35" i="43" s="1"/>
  <c r="D36" i="43" s="1"/>
  <c r="D37" i="43" s="1"/>
  <c r="D38" i="43" s="1"/>
  <c r="D39" i="43" s="1"/>
  <c r="D40" i="43" s="1"/>
  <c r="D41" i="43" s="1"/>
  <c r="D42" i="43" s="1"/>
  <c r="D43" i="43" s="1"/>
  <c r="R19" i="43"/>
  <c r="R18" i="43"/>
  <c r="S19" i="43"/>
  <c r="S18" i="43"/>
  <c r="S16" i="43"/>
  <c r="J24" i="43" s="1"/>
  <c r="J25" i="43" s="1"/>
  <c r="J26" i="43" s="1"/>
  <c r="J27" i="43" s="1"/>
  <c r="J28" i="43" s="1"/>
  <c r="J29" i="43" s="1"/>
  <c r="J30" i="43" s="1"/>
  <c r="J31" i="43" s="1"/>
  <c r="J32" i="43" s="1"/>
  <c r="J33" i="43" s="1"/>
  <c r="J34" i="43" s="1"/>
  <c r="J35" i="43" s="1"/>
  <c r="J36" i="43" s="1"/>
  <c r="J37" i="43" s="1"/>
  <c r="J38" i="43" s="1"/>
  <c r="J39" i="43" s="1"/>
  <c r="J40" i="43" s="1"/>
  <c r="J41" i="43" s="1"/>
  <c r="J42" i="43" s="1"/>
  <c r="J43" i="43" s="1"/>
  <c r="S17" i="43"/>
  <c r="R21" i="43"/>
  <c r="R20" i="43"/>
  <c r="R17" i="43"/>
  <c r="R16" i="43"/>
  <c r="I24" i="43" s="1"/>
  <c r="I25" i="43" s="1"/>
  <c r="I26" i="43" s="1"/>
  <c r="I27" i="43" s="1"/>
  <c r="I28" i="43" s="1"/>
  <c r="I29" i="43" s="1"/>
  <c r="I30" i="43" s="1"/>
  <c r="I31" i="43" s="1"/>
  <c r="I32" i="43" s="1"/>
  <c r="I33" i="43" s="1"/>
  <c r="I34" i="43" s="1"/>
  <c r="I35" i="43" s="1"/>
  <c r="I36" i="43" s="1"/>
  <c r="I37" i="43" s="1"/>
  <c r="I38" i="43" s="1"/>
  <c r="I39" i="43" s="1"/>
  <c r="I40" i="43" s="1"/>
  <c r="I41" i="43" s="1"/>
  <c r="I42" i="43" s="1"/>
  <c r="I43" i="43" s="1"/>
  <c r="S21" i="43"/>
  <c r="S20" i="43"/>
  <c r="C24" i="43"/>
  <c r="C25" i="43" s="1"/>
  <c r="C26" i="43" s="1"/>
  <c r="C27" i="43" s="1"/>
  <c r="C28" i="43" s="1"/>
  <c r="C29" i="43" s="1"/>
  <c r="C30" i="43" s="1"/>
  <c r="C31" i="43" s="1"/>
  <c r="C32" i="43" s="1"/>
  <c r="C33" i="43" s="1"/>
  <c r="C34" i="43" s="1"/>
  <c r="C35" i="43" s="1"/>
  <c r="C36" i="43" s="1"/>
  <c r="C37" i="43" s="1"/>
  <c r="C38" i="43" s="1"/>
  <c r="C39" i="43" s="1"/>
  <c r="C40" i="43" s="1"/>
  <c r="C41" i="43" s="1"/>
  <c r="C42" i="43" s="1"/>
  <c r="C43" i="43" s="1"/>
  <c r="AD241" i="11"/>
  <c r="AD233" i="11"/>
  <c r="AG238" i="11"/>
  <c r="AJ241" i="11"/>
  <c r="AJ233" i="11"/>
  <c r="AD240" i="11"/>
  <c r="AD232" i="11"/>
  <c r="AG237" i="11"/>
  <c r="AG229" i="11"/>
  <c r="AJ240" i="11"/>
  <c r="AJ232" i="11"/>
  <c r="AD227" i="11"/>
  <c r="AD239" i="11"/>
  <c r="AD231" i="11"/>
  <c r="AG244" i="11"/>
  <c r="AG236" i="11"/>
  <c r="AG228" i="11"/>
  <c r="AJ239" i="11"/>
  <c r="AJ231" i="11"/>
  <c r="AG230" i="11"/>
  <c r="AG245" i="11"/>
  <c r="AD246" i="11"/>
  <c r="AD238" i="11"/>
  <c r="AD230" i="11"/>
  <c r="AG243" i="11"/>
  <c r="AG235" i="11"/>
  <c r="AJ246" i="11"/>
  <c r="AJ238" i="11"/>
  <c r="AJ230" i="11"/>
  <c r="AD229" i="11"/>
  <c r="AJ237" i="11"/>
  <c r="AD244" i="11"/>
  <c r="AD228" i="11"/>
  <c r="AG241" i="11"/>
  <c r="AG233" i="11"/>
  <c r="AJ244" i="11"/>
  <c r="AJ236" i="11"/>
  <c r="AJ228" i="11"/>
  <c r="AG246" i="11"/>
  <c r="AD245" i="11"/>
  <c r="AD237" i="11"/>
  <c r="AG234" i="11"/>
  <c r="AJ245" i="11"/>
  <c r="AD236" i="11"/>
  <c r="AD243" i="11"/>
  <c r="AD235" i="11"/>
  <c r="AG227" i="11"/>
  <c r="AG240" i="11"/>
  <c r="AG232" i="11"/>
  <c r="AJ243" i="11"/>
  <c r="AJ235" i="11"/>
  <c r="AG242" i="11"/>
  <c r="AJ229" i="11"/>
  <c r="AD242" i="11"/>
  <c r="AD234" i="11"/>
  <c r="AJ227" i="11"/>
  <c r="AG239" i="11"/>
  <c r="AG231" i="11"/>
  <c r="AJ242" i="11"/>
  <c r="AJ234" i="11"/>
  <c r="B24" i="43"/>
  <c r="B25" i="43" s="1"/>
  <c r="B26" i="43" s="1"/>
  <c r="B27" i="43" s="1"/>
  <c r="B28" i="43" s="1"/>
  <c r="B29" i="43" s="1"/>
  <c r="B30" i="43" s="1"/>
  <c r="B31" i="43" s="1"/>
  <c r="B32" i="43" s="1"/>
  <c r="B33" i="43" s="1"/>
  <c r="B34" i="43" s="1"/>
  <c r="B35" i="43" s="1"/>
  <c r="B36" i="43" s="1"/>
  <c r="B37" i="43" s="1"/>
  <c r="B38" i="43" s="1"/>
  <c r="B39" i="43" s="1"/>
  <c r="B40" i="43" s="1"/>
  <c r="B41" i="43" s="1"/>
  <c r="B42" i="43" s="1"/>
  <c r="B43" i="43" s="1"/>
  <c r="B59" i="17"/>
  <c r="X8" i="3"/>
  <c r="X3" i="3"/>
  <c r="X4" i="3"/>
  <c r="X5" i="3"/>
  <c r="X6" i="3"/>
  <c r="X7" i="3"/>
  <c r="AJ447" i="11" l="1"/>
  <c r="AD456" i="11"/>
  <c r="AJ464" i="11"/>
  <c r="AG450" i="11"/>
  <c r="AG457" i="11"/>
  <c r="AJ462" i="11"/>
  <c r="AD454" i="11"/>
  <c r="AJ455" i="11"/>
  <c r="AG447" i="11"/>
  <c r="AJ465" i="11"/>
  <c r="AG466" i="11"/>
  <c r="AG453" i="11"/>
  <c r="AJ457" i="11"/>
  <c r="AJ466" i="11"/>
  <c r="AD458" i="11"/>
  <c r="AJ451" i="11"/>
  <c r="AG464" i="11"/>
  <c r="AJ452" i="11"/>
  <c r="AD452" i="11"/>
  <c r="AG458" i="11"/>
  <c r="AG462" i="11"/>
  <c r="AJ458" i="11"/>
  <c r="AD447" i="11"/>
  <c r="AG451" i="11"/>
  <c r="AJ448" i="11"/>
  <c r="AG455" i="11"/>
  <c r="AJ459" i="11"/>
  <c r="AD460" i="11"/>
  <c r="AJ454" i="11"/>
  <c r="AD465" i="11"/>
  <c r="AD450" i="11"/>
  <c r="AJ461" i="11"/>
  <c r="AJ463" i="11"/>
  <c r="AD455" i="11"/>
  <c r="AG461" i="11"/>
  <c r="AD466" i="11"/>
  <c r="AD453" i="11"/>
  <c r="AG459" i="11"/>
  <c r="AJ449" i="11"/>
  <c r="AG452" i="11"/>
  <c r="AD463" i="11"/>
  <c r="AD457" i="11"/>
  <c r="AJ456" i="11"/>
  <c r="AD448" i="11"/>
  <c r="AJ450" i="11"/>
  <c r="AG463" i="11"/>
  <c r="AG465" i="11"/>
  <c r="AG448" i="11"/>
  <c r="AD459" i="11"/>
  <c r="AG449" i="11"/>
  <c r="AJ453" i="11"/>
  <c r="AD461" i="11"/>
  <c r="AG460" i="11"/>
  <c r="AD464" i="11"/>
  <c r="AG456" i="11"/>
  <c r="AD462" i="11"/>
  <c r="AG454" i="11"/>
  <c r="AD449" i="11"/>
  <c r="AD451" i="11"/>
  <c r="AJ460" i="11"/>
  <c r="W7" i="3"/>
  <c r="W3" i="3"/>
  <c r="W4" i="3"/>
  <c r="W6" i="3"/>
  <c r="W5" i="3"/>
  <c r="D208" i="5"/>
  <c r="AJ680" i="11" l="1"/>
  <c r="AD682" i="11"/>
  <c r="AD681" i="11"/>
  <c r="AG668" i="11"/>
  <c r="AD668" i="11"/>
  <c r="AG672" i="11"/>
  <c r="AD686" i="11"/>
  <c r="AD680" i="11"/>
  <c r="AG671" i="11"/>
  <c r="AG678" i="11"/>
  <c r="AG673" i="11"/>
  <c r="AG670" i="11"/>
  <c r="AJ676" i="11"/>
  <c r="AJ679" i="11"/>
  <c r="AJ684" i="11"/>
  <c r="AJ681" i="11"/>
  <c r="AJ671" i="11"/>
  <c r="AD671" i="11"/>
  <c r="AG685" i="11"/>
  <c r="AG681" i="11"/>
  <c r="AD670" i="11"/>
  <c r="AD672" i="11"/>
  <c r="AG686" i="11"/>
  <c r="AJ686" i="11"/>
  <c r="AJ682" i="11"/>
  <c r="AD669" i="11"/>
  <c r="AD684" i="11"/>
  <c r="AG669" i="11"/>
  <c r="AG683" i="11"/>
  <c r="AD677" i="11"/>
  <c r="AG679" i="11"/>
  <c r="AD675" i="11"/>
  <c r="AD685" i="11"/>
  <c r="AG675" i="11"/>
  <c r="AD676" i="11"/>
  <c r="AJ675" i="11"/>
  <c r="AJ673" i="11"/>
  <c r="AJ669" i="11"/>
  <c r="AD667" i="11"/>
  <c r="AJ672" i="11"/>
  <c r="AJ683" i="11"/>
  <c r="AJ674" i="11"/>
  <c r="AJ677" i="11"/>
  <c r="AJ667" i="11"/>
  <c r="AG676" i="11"/>
  <c r="AD678" i="11"/>
  <c r="AD674" i="11"/>
  <c r="AJ678" i="11"/>
  <c r="AJ685" i="11"/>
  <c r="AJ670" i="11"/>
  <c r="AG674" i="11"/>
  <c r="AG680" i="11"/>
  <c r="AD679" i="11"/>
  <c r="AD683" i="11"/>
  <c r="AD673" i="11"/>
  <c r="AJ668" i="11"/>
  <c r="AG682" i="11"/>
  <c r="AG684" i="11"/>
  <c r="AG667" i="11"/>
  <c r="AG677" i="11"/>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06" i="5"/>
  <c r="D107" i="5"/>
  <c r="D108" i="5"/>
  <c r="D109" i="5"/>
  <c r="D110" i="5"/>
  <c r="D111" i="5"/>
  <c r="D112" i="5"/>
  <c r="D113" i="5"/>
  <c r="D114" i="5"/>
  <c r="D115" i="5"/>
  <c r="D116" i="5"/>
  <c r="D117" i="5"/>
  <c r="D118" i="5"/>
  <c r="D119" i="5"/>
  <c r="D120" i="5"/>
  <c r="D121" i="5"/>
  <c r="D105" i="5"/>
  <c r="D51" i="5" l="1"/>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52" i="5"/>
  <c r="C21" i="10" l="1"/>
  <c r="C3" i="10"/>
  <c r="C4" i="10"/>
  <c r="C5" i="10"/>
  <c r="C6" i="10"/>
  <c r="C7" i="10"/>
  <c r="C8" i="10"/>
  <c r="C9" i="10"/>
  <c r="C10" i="10"/>
  <c r="C11" i="10"/>
  <c r="C12" i="10"/>
  <c r="C13" i="10"/>
  <c r="C14" i="10"/>
  <c r="C15" i="10"/>
  <c r="C16" i="10"/>
  <c r="C17" i="10"/>
  <c r="C18" i="10"/>
  <c r="C19" i="10"/>
  <c r="C20" i="10"/>
  <c r="C2" i="10"/>
  <c r="O12" i="4" l="1"/>
  <c r="O13" i="4"/>
  <c r="O14" i="4"/>
  <c r="N12" i="4"/>
  <c r="N13" i="4"/>
  <c r="N14" i="4"/>
  <c r="M13" i="4"/>
  <c r="M14" i="4"/>
  <c r="M12" i="4"/>
  <c r="L13" i="4"/>
  <c r="L14" i="4"/>
  <c r="L12" i="4"/>
  <c r="D95" i="2" l="1"/>
  <c r="H56" i="2"/>
  <c r="H52" i="2"/>
  <c r="D8" i="2"/>
  <c r="B1" i="7" l="1"/>
  <c r="B4" i="7" s="1"/>
  <c r="B5" i="7" s="1"/>
  <c r="B6" i="7" s="1"/>
  <c r="B7" i="7" s="1"/>
  <c r="B8" i="7" s="1"/>
  <c r="B9" i="7" s="1"/>
  <c r="B10" i="7" s="1"/>
  <c r="B11" i="7" s="1"/>
  <c r="B12" i="7" s="1"/>
  <c r="B13" i="7" s="1"/>
  <c r="B14" i="7" s="1"/>
  <c r="B15" i="7" s="1"/>
  <c r="B16" i="7" s="1"/>
  <c r="B17" i="7" s="1"/>
  <c r="B18" i="7" s="1"/>
  <c r="B19" i="7" s="1"/>
  <c r="B20" i="7" s="1"/>
  <c r="B21" i="7" s="1"/>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B64" i="7" s="1"/>
  <c r="B65" i="7" s="1"/>
  <c r="B66" i="7" s="1"/>
  <c r="B67" i="7" s="1"/>
  <c r="B68" i="7" s="1"/>
  <c r="B69" i="7" s="1"/>
  <c r="B70" i="7" s="1"/>
  <c r="B71" i="7" s="1"/>
  <c r="B72" i="7" s="1"/>
  <c r="B73" i="7" s="1"/>
  <c r="B74" i="7" s="1"/>
  <c r="B75" i="7" s="1"/>
  <c r="B76" i="7" s="1"/>
  <c r="B77" i="7" s="1"/>
  <c r="B78" i="7" s="1"/>
  <c r="B79" i="7" s="1"/>
  <c r="B80" i="7" s="1"/>
  <c r="B81" i="7" s="1"/>
  <c r="B82" i="7" s="1"/>
  <c r="B83" i="7" s="1"/>
  <c r="B84" i="7" s="1"/>
  <c r="B85" i="7" s="1"/>
  <c r="B86" i="7" s="1"/>
  <c r="B87" i="7" s="1"/>
  <c r="B88" i="7" s="1"/>
  <c r="B89" i="7" s="1"/>
  <c r="B90" i="7" s="1"/>
  <c r="B91" i="7" s="1"/>
  <c r="B92" i="7" s="1"/>
  <c r="B93" i="7" s="1"/>
  <c r="B94" i="7" s="1"/>
  <c r="B95" i="7" s="1"/>
  <c r="B96" i="7" s="1"/>
  <c r="B97" i="7" s="1"/>
  <c r="B98" i="7" s="1"/>
  <c r="B99" i="7" s="1"/>
  <c r="B100" i="7" s="1"/>
  <c r="B101" i="7" s="1"/>
  <c r="B102" i="7" s="1"/>
  <c r="D15" i="5"/>
  <c r="D16" i="5"/>
  <c r="C15" i="5"/>
  <c r="C16" i="5"/>
  <c r="D14" i="5"/>
  <c r="C14" i="5"/>
  <c r="B15" i="5"/>
  <c r="B16" i="5"/>
  <c r="B14" i="5"/>
  <c r="E4" i="5"/>
  <c r="F4" i="5"/>
  <c r="E5" i="5"/>
  <c r="F5" i="5"/>
  <c r="E6" i="5"/>
  <c r="F6" i="5"/>
  <c r="E10" i="5"/>
  <c r="F10" i="5"/>
  <c r="E11" i="5"/>
  <c r="F11" i="5"/>
  <c r="E12" i="5"/>
  <c r="F12" i="5"/>
  <c r="F9" i="5"/>
  <c r="E9" i="5"/>
  <c r="D38" i="5"/>
  <c r="E38" i="5" s="1"/>
  <c r="F3" i="5"/>
  <c r="E3" i="5"/>
  <c r="D27" i="5"/>
  <c r="D42" i="5"/>
  <c r="D40" i="5"/>
  <c r="E40" i="5" s="1"/>
  <c r="D41" i="5"/>
  <c r="D43" i="5"/>
  <c r="D39" i="5"/>
  <c r="E39" i="5" s="1"/>
  <c r="D29" i="5"/>
  <c r="D30" i="5"/>
  <c r="D31" i="5"/>
  <c r="D33" i="5"/>
  <c r="D28" i="5"/>
  <c r="D32" i="5"/>
  <c r="E16" i="5" l="1"/>
  <c r="E15" i="5"/>
  <c r="E14" i="5"/>
  <c r="F16" i="5"/>
  <c r="F15" i="5"/>
  <c r="F14" i="5"/>
  <c r="E42" i="5"/>
  <c r="E43" i="5"/>
  <c r="E41" i="5"/>
  <c r="E37" i="5" l="1"/>
  <c r="E20" i="5" l="1"/>
  <c r="E28" i="5"/>
  <c r="E27" i="5" l="1"/>
  <c r="E29" i="5"/>
  <c r="E32" i="5" l="1"/>
  <c r="E31" i="5"/>
  <c r="E30" i="5"/>
  <c r="G3" i="1"/>
  <c r="G2" i="1"/>
  <c r="E26" i="5" l="1"/>
  <c r="E46" i="5" l="1"/>
  <c r="F46" i="5" s="1"/>
  <c r="J53" i="28" l="1"/>
  <c r="J50" i="28"/>
  <c r="J54" i="28"/>
  <c r="J61" i="28"/>
  <c r="J65" i="28"/>
  <c r="J62" i="28"/>
  <c r="J66" i="28"/>
  <c r="J68" i="28"/>
  <c r="J72" i="28"/>
  <c r="J80" i="28"/>
  <c r="J77" i="28"/>
  <c r="J85" i="28"/>
  <c r="J73" i="28"/>
  <c r="J104" i="28"/>
  <c r="J105" i="28"/>
  <c r="J109" i="28"/>
  <c r="J10" i="28"/>
  <c r="J13" i="28"/>
  <c r="J17" i="28"/>
  <c r="J8" i="28"/>
  <c r="J9" i="28"/>
  <c r="J7" i="28"/>
  <c r="J20" i="28"/>
  <c r="J25" i="28"/>
  <c r="J36" i="28"/>
  <c r="J40" i="28"/>
  <c r="J52" i="28"/>
  <c r="J49" i="28"/>
  <c r="J125" i="28" l="1"/>
  <c r="J124" i="28"/>
  <c r="J88" i="28"/>
  <c r="J102" i="28"/>
  <c r="J89" i="28"/>
  <c r="J117" i="28"/>
  <c r="J116" i="28"/>
  <c r="J81" i="28"/>
  <c r="J98" i="28"/>
  <c r="J94" i="28"/>
  <c r="J46" i="28"/>
  <c r="J58" i="28"/>
  <c r="J108" i="28"/>
  <c r="J86" i="28"/>
  <c r="J122" i="28"/>
  <c r="J29" i="28"/>
  <c r="J41" i="28"/>
  <c r="J101" i="28"/>
  <c r="J123" i="28"/>
  <c r="J87" i="28"/>
  <c r="J37" i="28"/>
  <c r="J79" i="28"/>
  <c r="J78" i="28"/>
  <c r="J115" i="28"/>
  <c r="J114" i="28"/>
  <c r="J97" i="28"/>
  <c r="J33" i="28"/>
  <c r="J71" i="28"/>
  <c r="J45" i="28"/>
  <c r="J70" i="28"/>
  <c r="J93" i="28"/>
  <c r="J57" i="28"/>
  <c r="J21" i="28"/>
  <c r="J107" i="28"/>
  <c r="J106" i="28"/>
  <c r="J100" i="28"/>
  <c r="J120" i="28"/>
  <c r="J64" i="28"/>
  <c r="J28" i="28"/>
  <c r="J121" i="28"/>
  <c r="J113" i="28"/>
  <c r="J112" i="28"/>
  <c r="J96" i="28"/>
  <c r="J60" i="28"/>
  <c r="J24" i="28"/>
  <c r="J48" i="28"/>
  <c r="J76" i="28"/>
  <c r="J92" i="28"/>
  <c r="J32" i="28"/>
  <c r="J69" i="28"/>
  <c r="J44" i="28"/>
  <c r="J56" i="28"/>
  <c r="J6" i="28"/>
  <c r="N126" i="3" l="1"/>
  <c r="N134" i="3"/>
  <c r="N142" i="3"/>
  <c r="N150" i="3"/>
  <c r="N158" i="3"/>
  <c r="N166" i="3"/>
  <c r="N174" i="3"/>
  <c r="N182" i="3"/>
  <c r="N164" i="3"/>
  <c r="N157" i="3"/>
  <c r="N23" i="3"/>
  <c r="N127" i="3"/>
  <c r="N135" i="3"/>
  <c r="N143" i="3"/>
  <c r="N151" i="3"/>
  <c r="N159" i="3"/>
  <c r="N167" i="3"/>
  <c r="N175" i="3"/>
  <c r="N183" i="3"/>
  <c r="N136" i="3"/>
  <c r="N144" i="3"/>
  <c r="N160" i="3"/>
  <c r="N176" i="3"/>
  <c r="N184" i="3"/>
  <c r="N137" i="3"/>
  <c r="N153" i="3"/>
  <c r="N169" i="3"/>
  <c r="N177" i="3"/>
  <c r="N124" i="3"/>
  <c r="N140" i="3"/>
  <c r="N172" i="3"/>
  <c r="N149" i="3"/>
  <c r="N40" i="3"/>
  <c r="N128" i="3"/>
  <c r="N152" i="3"/>
  <c r="N168" i="3"/>
  <c r="N121" i="3"/>
  <c r="N129" i="3"/>
  <c r="N145" i="3"/>
  <c r="N161" i="3"/>
  <c r="N185" i="3"/>
  <c r="N148" i="3"/>
  <c r="N180" i="3"/>
  <c r="N125" i="3"/>
  <c r="N141" i="3"/>
  <c r="N173" i="3"/>
  <c r="N18" i="3"/>
  <c r="N122" i="3"/>
  <c r="N130" i="3"/>
  <c r="N138" i="3"/>
  <c r="N146" i="3"/>
  <c r="N154" i="3"/>
  <c r="N162" i="3"/>
  <c r="N170" i="3"/>
  <c r="N178" i="3"/>
  <c r="N186" i="3"/>
  <c r="N67" i="3"/>
  <c r="N123" i="3"/>
  <c r="N131" i="3"/>
  <c r="N139" i="3"/>
  <c r="N147" i="3"/>
  <c r="N155" i="3"/>
  <c r="N163" i="3"/>
  <c r="N171" i="3"/>
  <c r="N179" i="3"/>
  <c r="N187" i="3"/>
  <c r="N132" i="3"/>
  <c r="N156" i="3"/>
  <c r="N13" i="3"/>
  <c r="N133" i="3"/>
  <c r="N165" i="3"/>
  <c r="N181" i="3"/>
  <c r="N15" i="3" l="1"/>
  <c r="N20" i="3"/>
  <c r="N25" i="3"/>
  <c r="N68" i="3"/>
  <c r="N42" i="3"/>
  <c r="N14" i="3"/>
  <c r="N24" i="3"/>
  <c r="N41" i="3"/>
  <c r="N19" i="3"/>
  <c r="B6" i="15"/>
  <c r="C6" i="15" l="1"/>
  <c r="C7" i="15" l="1"/>
  <c r="C8" i="15" l="1"/>
  <c r="C9" i="15" l="1"/>
  <c r="C10" i="15" l="1"/>
  <c r="C11" i="15" l="1"/>
  <c r="C12" i="15" l="1"/>
  <c r="C13" i="15" l="1"/>
  <c r="C14" i="15" l="1"/>
  <c r="C15" i="15" l="1"/>
  <c r="C16" i="15" l="1"/>
  <c r="C17" i="15" l="1"/>
  <c r="C18" i="15" l="1"/>
  <c r="C19" i="15" l="1"/>
  <c r="C20" i="15" l="1"/>
  <c r="C21" i="15" l="1"/>
  <c r="C22" i="15" l="1"/>
  <c r="C23" i="15" l="1"/>
  <c r="C24" i="15" l="1"/>
  <c r="C25" i="15" l="1"/>
  <c r="C26" i="15" l="1"/>
  <c r="C27" i="15" l="1"/>
  <c r="C28" i="15" l="1"/>
  <c r="C29" i="15" l="1"/>
  <c r="C30" i="15" l="1"/>
  <c r="C31" i="15" l="1"/>
  <c r="C32" i="15" l="1"/>
  <c r="C33" i="15" l="1"/>
  <c r="C34" i="15" l="1"/>
  <c r="C35" i="15" l="1"/>
  <c r="C36" i="15" l="1"/>
  <c r="C37" i="15" l="1"/>
  <c r="C38" i="15" l="1"/>
  <c r="C39" i="15" l="1"/>
  <c r="C40" i="15" l="1"/>
  <c r="C41" i="15" l="1"/>
  <c r="C42" i="15" l="1"/>
  <c r="C43" i="15" l="1"/>
  <c r="C44" i="15" l="1"/>
  <c r="C45" i="15" l="1"/>
  <c r="C46" i="15" l="1"/>
  <c r="C47" i="15" l="1"/>
  <c r="C48" i="15" l="1"/>
  <c r="C49" i="15" l="1"/>
  <c r="C50" i="15" l="1"/>
  <c r="C51" i="15" l="1"/>
  <c r="C52" i="15" l="1"/>
  <c r="C53" i="15" l="1"/>
  <c r="C54" i="15" l="1"/>
  <c r="C55" i="15" l="1"/>
  <c r="C56" i="15" l="1"/>
  <c r="C57" i="15" l="1"/>
  <c r="C58" i="15" l="1"/>
  <c r="C59" i="15" l="1"/>
  <c r="C60" i="15" l="1"/>
  <c r="C61" i="15" l="1"/>
  <c r="C62" i="15" l="1"/>
  <c r="C63" i="15" l="1"/>
  <c r="C64" i="15" l="1"/>
  <c r="C65" i="15" l="1"/>
  <c r="C66" i="15" l="1"/>
  <c r="C67" i="15" l="1"/>
  <c r="C68" i="15" l="1"/>
  <c r="C69" i="15" l="1"/>
  <c r="C70" i="15" l="1"/>
  <c r="C71" i="15" l="1"/>
  <c r="C72" i="15" l="1"/>
  <c r="C73" i="15" l="1"/>
  <c r="C74" i="15" l="1"/>
  <c r="C75" i="15" l="1"/>
  <c r="C76" i="15" l="1"/>
  <c r="C77" i="15" l="1"/>
  <c r="C78" i="15" l="1"/>
  <c r="C79" i="15" l="1"/>
  <c r="C80" i="15" l="1"/>
  <c r="C81" i="15" l="1"/>
  <c r="C82" i="15" l="1"/>
  <c r="C83" i="15" l="1"/>
  <c r="C84" i="15" l="1"/>
  <c r="C85" i="15" l="1"/>
  <c r="C86" i="15" l="1"/>
  <c r="C87" i="15" l="1"/>
  <c r="C88" i="15" l="1"/>
  <c r="C89" i="15" l="1"/>
  <c r="C90" i="15" l="1"/>
  <c r="C91" i="15" l="1"/>
  <c r="C92" i="15" l="1"/>
  <c r="C93" i="15" l="1"/>
  <c r="C94" i="15" l="1"/>
  <c r="C95" i="15" l="1"/>
  <c r="C96" i="15" l="1"/>
  <c r="C97" i="15" l="1"/>
  <c r="C98" i="15" l="1"/>
  <c r="C99" i="15" l="1"/>
  <c r="C100" i="15" l="1"/>
  <c r="C101" i="15" l="1"/>
  <c r="C102" i="15" l="1"/>
  <c r="C103" i="15" l="1"/>
  <c r="C104" i="15"/>
</calcChain>
</file>

<file path=xl/sharedStrings.xml><?xml version="1.0" encoding="utf-8"?>
<sst xmlns="http://schemas.openxmlformats.org/spreadsheetml/2006/main" count="12608" uniqueCount="4191">
  <si>
    <t>我们来以上面的公式为例举个例子。系数设为1</t>
  </si>
  <si>
    <t>当攻击力为100防御为50时：</t>
  </si>
  <si>
    <t>当攻击力为200防御为50时：</t>
  </si>
  <si>
    <t>伤害=200*[200/（200+50）*1]=160</t>
  </si>
  <si>
    <t>伤害量=攻击*[攻击/（攻击+防御）*系数</t>
    <phoneticPr fontId="1" type="noConversion"/>
  </si>
  <si>
    <t>伤害值</t>
    <phoneticPr fontId="1" type="noConversion"/>
  </si>
  <si>
    <t>系数</t>
    <phoneticPr fontId="1" type="noConversion"/>
  </si>
  <si>
    <t>攻击(我方)</t>
    <phoneticPr fontId="1" type="noConversion"/>
  </si>
  <si>
    <t>防御（对方）</t>
    <phoneticPr fontId="1" type="noConversion"/>
  </si>
  <si>
    <t>备注</t>
  </si>
  <si>
    <t>崩击</t>
  </si>
  <si>
    <t>乾坤一掷</t>
  </si>
  <si>
    <t>牺牲命中率来增加攻击力</t>
  </si>
  <si>
    <t>诸刃</t>
  </si>
  <si>
    <t>牺牲防御力给予目标强力的攻击</t>
  </si>
  <si>
    <t>戒骄戒躁</t>
  </si>
  <si>
    <t>牺牲行动速度,提高攻击力和必杀率的技能.</t>
  </si>
  <si>
    <t>升龙击</t>
  </si>
  <si>
    <t>从高空斩下(跳跃中进行攻击)。可以攻击后排。</t>
  </si>
  <si>
    <t>反击意识</t>
  </si>
  <si>
    <t>战斗中自动出现,增加反击几率。</t>
  </si>
  <si>
    <t>技术防御</t>
  </si>
  <si>
    <t>被攻击时进行随机防御。</t>
  </si>
  <si>
    <t>气功弹</t>
  </si>
  <si>
    <t>双手发出气功波的远距离物理攻击。可以攻击后排。</t>
  </si>
  <si>
    <t>连击</t>
  </si>
  <si>
    <t>可连续作二次以上的物理攻击</t>
  </si>
  <si>
    <t>混乱攻击</t>
  </si>
  <si>
    <t>攻击命中后，有一定机率使敌人状态变化</t>
  </si>
  <si>
    <t>迅速果断</t>
  </si>
  <si>
    <t>牺牲下一回合的行动能力，给予快速而强烈的攻击。</t>
  </si>
  <si>
    <t>气绝回复</t>
  </si>
  <si>
    <t>恢复单体异常状态</t>
  </si>
  <si>
    <t>洁净魔法</t>
  </si>
  <si>
    <t>神圣之力</t>
  </si>
  <si>
    <t>自身1～2次行动前处于物理攻击无效1次</t>
  </si>
  <si>
    <t>攻击反弹</t>
  </si>
  <si>
    <t>可将针对施行目标所造成的物理伤害反弹给攻击者或无效化。</t>
  </si>
  <si>
    <t>魔法反弹</t>
  </si>
  <si>
    <t>可将针对施行目标所造成的魔法伤害反弹给攻击者。</t>
  </si>
  <si>
    <t>攻击无效</t>
  </si>
  <si>
    <t>单体2次行动前处于物理攻击无效2回合状态</t>
  </si>
  <si>
    <t>加成损伤125%替对像承受近距攻击</t>
  </si>
  <si>
    <t>圣盾</t>
  </si>
  <si>
    <t>同时减低魔法及物理损害</t>
  </si>
  <si>
    <t>战栗袭心</t>
  </si>
  <si>
    <t>减少对像现在魔力的45%</t>
  </si>
  <si>
    <t>遗忘攻击</t>
  </si>
  <si>
    <t>CID</t>
    <phoneticPr fontId="1" type="noConversion"/>
  </si>
  <si>
    <t>动物名</t>
    <phoneticPr fontId="1" type="noConversion"/>
  </si>
  <si>
    <t>CLASSNAME</t>
    <phoneticPr fontId="1" type="noConversion"/>
  </si>
  <si>
    <t>等级</t>
    <phoneticPr fontId="1" type="noConversion"/>
  </si>
  <si>
    <t>力</t>
    <phoneticPr fontId="1" type="noConversion"/>
  </si>
  <si>
    <t>法</t>
    <phoneticPr fontId="1" type="noConversion"/>
  </si>
  <si>
    <t>敏</t>
    <phoneticPr fontId="1" type="noConversion"/>
  </si>
  <si>
    <t>物理攻击力</t>
    <phoneticPr fontId="1" type="noConversion"/>
  </si>
  <si>
    <t>物理防御力</t>
    <phoneticPr fontId="1" type="noConversion"/>
  </si>
  <si>
    <t>魔法防御力</t>
    <phoneticPr fontId="1" type="noConversion"/>
  </si>
  <si>
    <t>魔法攻击力</t>
    <phoneticPr fontId="1" type="noConversion"/>
  </si>
  <si>
    <t>暴击率</t>
    <phoneticPr fontId="1" type="noConversion"/>
  </si>
  <si>
    <t>闪避率</t>
    <phoneticPr fontId="1" type="noConversion"/>
  </si>
  <si>
    <t>人物自身属性</t>
    <phoneticPr fontId="1" type="noConversion"/>
  </si>
  <si>
    <t>装备附加属性</t>
    <phoneticPr fontId="1" type="noConversion"/>
  </si>
  <si>
    <t>技能</t>
    <phoneticPr fontId="1" type="noConversion"/>
  </si>
  <si>
    <t>公式标准</t>
    <phoneticPr fontId="1" type="noConversion"/>
  </si>
  <si>
    <r>
      <t>伤害量</t>
    </r>
    <r>
      <rPr>
        <sz val="10.5"/>
        <color theme="1"/>
        <rFont val="Calibri"/>
        <family val="2"/>
      </rPr>
      <t>=</t>
    </r>
    <r>
      <rPr>
        <sz val="10.5"/>
        <color theme="1"/>
        <rFont val="宋体"/>
        <family val="3"/>
        <charset val="134"/>
      </rPr>
      <t>物理攻击力</t>
    </r>
    <r>
      <rPr>
        <sz val="10.5"/>
        <color theme="1"/>
        <rFont val="Calibri"/>
        <family val="2"/>
      </rPr>
      <t>*[</t>
    </r>
    <r>
      <rPr>
        <sz val="10.5"/>
        <color theme="1"/>
        <rFont val="宋体"/>
        <family val="3"/>
        <charset val="134"/>
      </rPr>
      <t>物理攻击力</t>
    </r>
    <r>
      <rPr>
        <sz val="10.5"/>
        <color theme="1"/>
        <rFont val="Calibri"/>
        <family val="2"/>
      </rPr>
      <t>/</t>
    </r>
    <r>
      <rPr>
        <sz val="10.5"/>
        <color theme="1"/>
        <rFont val="宋体"/>
        <family val="3"/>
        <charset val="134"/>
      </rPr>
      <t>（物理攻击</t>
    </r>
    <r>
      <rPr>
        <sz val="10.5"/>
        <color theme="1"/>
        <rFont val="Calibri"/>
        <family val="2"/>
      </rPr>
      <t>+</t>
    </r>
    <r>
      <rPr>
        <sz val="10.5"/>
        <color theme="1"/>
        <rFont val="宋体"/>
        <family val="3"/>
        <charset val="134"/>
      </rPr>
      <t>物理防御）</t>
    </r>
    <r>
      <rPr>
        <sz val="10.5"/>
        <color theme="1"/>
        <rFont val="Calibri"/>
        <family val="2"/>
      </rPr>
      <t>*</t>
    </r>
    <r>
      <rPr>
        <sz val="10.5"/>
        <color theme="1"/>
        <rFont val="宋体"/>
        <family val="3"/>
        <charset val="134"/>
      </rPr>
      <t>系数</t>
    </r>
    <r>
      <rPr>
        <sz val="10.5"/>
        <color theme="1"/>
        <rFont val="Calibri"/>
        <family val="2"/>
      </rPr>
      <t>]</t>
    </r>
    <phoneticPr fontId="1" type="noConversion"/>
  </si>
  <si>
    <t>自身属性</t>
    <phoneticPr fontId="1" type="noConversion"/>
  </si>
  <si>
    <t>装备属性</t>
    <phoneticPr fontId="1" type="noConversion"/>
  </si>
  <si>
    <t>职业加成</t>
    <phoneticPr fontId="1" type="noConversion"/>
  </si>
  <si>
    <t>个人品质</t>
    <phoneticPr fontId="1" type="noConversion"/>
  </si>
  <si>
    <t>基础总物攻</t>
    <phoneticPr fontId="1" type="noConversion"/>
  </si>
  <si>
    <t>输出总物攻</t>
    <phoneticPr fontId="1" type="noConversion"/>
  </si>
  <si>
    <t>范围修正-</t>
    <phoneticPr fontId="1" type="noConversion"/>
  </si>
  <si>
    <t>修正阶梯（1-10）</t>
    <phoneticPr fontId="1" type="noConversion"/>
  </si>
  <si>
    <t>修正阶梯（1-30）</t>
    <phoneticPr fontId="1" type="noConversion"/>
  </si>
  <si>
    <t>修正阶梯（1-10）</t>
    <phoneticPr fontId="1" type="noConversion"/>
  </si>
  <si>
    <t>修正阶梯（1-40）</t>
    <phoneticPr fontId="1" type="noConversion"/>
  </si>
  <si>
    <t>修正阶梯（0-60）</t>
    <phoneticPr fontId="1" type="noConversion"/>
  </si>
  <si>
    <t>暴击属性(最高1.6倍)</t>
    <phoneticPr fontId="1" type="noConversion"/>
  </si>
  <si>
    <t>技能属性（最高1.5倍）</t>
    <phoneticPr fontId="1" type="noConversion"/>
  </si>
  <si>
    <t>修正阶梯（-50-50）</t>
    <phoneticPr fontId="1" type="noConversion"/>
  </si>
  <si>
    <t>总物防</t>
    <phoneticPr fontId="1" type="noConversion"/>
  </si>
  <si>
    <t>输出总物防</t>
    <phoneticPr fontId="1" type="noConversion"/>
  </si>
  <si>
    <t>修正阶梯（暂无为0）</t>
    <phoneticPr fontId="1" type="noConversion"/>
  </si>
  <si>
    <t>伤害输出</t>
    <phoneticPr fontId="1" type="noConversion"/>
  </si>
  <si>
    <t>系数</t>
    <phoneticPr fontId="1" type="noConversion"/>
  </si>
  <si>
    <t>输出总伤害</t>
    <phoneticPr fontId="1" type="noConversion"/>
  </si>
  <si>
    <t>战士值</t>
    <phoneticPr fontId="1" type="noConversion"/>
  </si>
  <si>
    <t>法师值</t>
    <phoneticPr fontId="1" type="noConversion"/>
  </si>
  <si>
    <t>弓手值</t>
    <phoneticPr fontId="1" type="noConversion"/>
  </si>
  <si>
    <t>最高值</t>
    <phoneticPr fontId="1" type="noConversion"/>
  </si>
  <si>
    <t>修正阶梯（1-100）</t>
    <phoneticPr fontId="1" type="noConversion"/>
  </si>
  <si>
    <t>获得经验</t>
    <phoneticPr fontId="1" type="noConversion"/>
  </si>
  <si>
    <t>掉落物品1
名称</t>
    <phoneticPr fontId="1" type="noConversion"/>
  </si>
  <si>
    <t>掉落物品1
CID</t>
    <phoneticPr fontId="1" type="noConversion"/>
  </si>
  <si>
    <t>掉落物品1
概率</t>
    <phoneticPr fontId="1" type="noConversion"/>
  </si>
  <si>
    <t>掉落物品2
名称</t>
  </si>
  <si>
    <t>掉落物品2
CID</t>
  </si>
  <si>
    <t>掉落物品2
概率</t>
  </si>
  <si>
    <t>掉落物品3
名称</t>
  </si>
  <si>
    <t>掉落物品3
CID</t>
  </si>
  <si>
    <t>掉落物品3
概率</t>
  </si>
  <si>
    <t>掉落物品4
名称</t>
  </si>
  <si>
    <t>掉落物品4
CID</t>
  </si>
  <si>
    <t>掉落物品4
概率</t>
  </si>
  <si>
    <t>掉落物品5
名称</t>
  </si>
  <si>
    <t>掉落物品5
CID</t>
  </si>
  <si>
    <t>掉落物品5
概率</t>
  </si>
  <si>
    <t>个人品质属性</t>
    <phoneticPr fontId="1" type="noConversion"/>
  </si>
  <si>
    <t>各职业标准属性</t>
    <phoneticPr fontId="1" type="noConversion"/>
  </si>
  <si>
    <t>每次加点增加的值</t>
    <phoneticPr fontId="1" type="noConversion"/>
  </si>
  <si>
    <t>人名</t>
    <phoneticPr fontId="1" type="noConversion"/>
  </si>
  <si>
    <t>战士甲</t>
    <phoneticPr fontId="1" type="noConversion"/>
  </si>
  <si>
    <t>弓手乙</t>
    <phoneticPr fontId="1" type="noConversion"/>
  </si>
  <si>
    <t>法师炳</t>
    <phoneticPr fontId="1" type="noConversion"/>
  </si>
  <si>
    <t>分类ID</t>
    <phoneticPr fontId="1" type="noConversion"/>
  </si>
  <si>
    <t>弓箭</t>
    <phoneticPr fontId="1" type="noConversion"/>
  </si>
  <si>
    <t>战士</t>
    <phoneticPr fontId="1" type="noConversion"/>
  </si>
  <si>
    <t>CID</t>
    <phoneticPr fontId="1" type="noConversion"/>
  </si>
  <si>
    <t>名字</t>
    <phoneticPr fontId="1" type="noConversion"/>
  </si>
  <si>
    <t>装备位置
1：武器
2：防具手
3：防具身
4：装饰物</t>
    <phoneticPr fontId="1" type="noConversion"/>
  </si>
  <si>
    <t>木剑</t>
    <phoneticPr fontId="1" type="noConversion"/>
  </si>
  <si>
    <t>木弓</t>
    <phoneticPr fontId="1" type="noConversion"/>
  </si>
  <si>
    <t>木杖</t>
    <phoneticPr fontId="1" type="noConversion"/>
  </si>
  <si>
    <t>木盾</t>
    <phoneticPr fontId="1" type="noConversion"/>
  </si>
  <si>
    <t>布手套</t>
    <phoneticPr fontId="1" type="noConversion"/>
  </si>
  <si>
    <t>皮手套</t>
    <phoneticPr fontId="1" type="noConversion"/>
  </si>
  <si>
    <t>麻布衣</t>
    <phoneticPr fontId="1" type="noConversion"/>
  </si>
  <si>
    <t>皮衣</t>
    <phoneticPr fontId="1" type="noConversion"/>
  </si>
  <si>
    <t>布袍</t>
    <phoneticPr fontId="1" type="noConversion"/>
  </si>
  <si>
    <t>麻绳挂饰</t>
    <phoneticPr fontId="1" type="noConversion"/>
  </si>
  <si>
    <t>幸运符</t>
    <phoneticPr fontId="1" type="noConversion"/>
  </si>
  <si>
    <t>咒符</t>
    <phoneticPr fontId="1" type="noConversion"/>
  </si>
  <si>
    <t>职业（怪物属性）
1、战士
2、法师
3、弓手</t>
    <phoneticPr fontId="1" type="noConversion"/>
  </si>
  <si>
    <t>职业（怪物属性）
1、战士
2、法师
3、弓手</t>
    <phoneticPr fontId="1" type="noConversion"/>
  </si>
  <si>
    <t>1,2,3</t>
    <phoneticPr fontId="1" type="noConversion"/>
  </si>
  <si>
    <t>1,2,3</t>
    <phoneticPr fontId="1" type="noConversion"/>
  </si>
  <si>
    <t>法力</t>
    <phoneticPr fontId="1" type="noConversion"/>
  </si>
  <si>
    <t>防御</t>
    <phoneticPr fontId="1" type="noConversion"/>
  </si>
  <si>
    <t>攻击</t>
    <phoneticPr fontId="1" type="noConversion"/>
  </si>
  <si>
    <t>魔防</t>
    <phoneticPr fontId="1" type="noConversion"/>
  </si>
  <si>
    <t>速度</t>
    <phoneticPr fontId="1" type="noConversion"/>
  </si>
  <si>
    <t>耐久</t>
    <phoneticPr fontId="1" type="noConversion"/>
  </si>
  <si>
    <t>内容</t>
    <phoneticPr fontId="1" type="noConversion"/>
  </si>
  <si>
    <t>分类</t>
    <phoneticPr fontId="1" type="noConversion"/>
  </si>
  <si>
    <t>单个数量</t>
    <phoneticPr fontId="1" type="noConversion"/>
  </si>
  <si>
    <t>总数量</t>
    <phoneticPr fontId="1" type="noConversion"/>
  </si>
  <si>
    <t>规格</t>
    <phoneticPr fontId="1" type="noConversion"/>
  </si>
  <si>
    <t>说明</t>
    <phoneticPr fontId="1" type="noConversion"/>
  </si>
  <si>
    <t>前置要求</t>
    <phoneticPr fontId="1" type="noConversion"/>
  </si>
  <si>
    <t>MP(参考)</t>
    <phoneticPr fontId="1" type="noConversion"/>
  </si>
  <si>
    <t>人物形象</t>
    <phoneticPr fontId="1" type="noConversion"/>
  </si>
  <si>
    <t>战士男</t>
    <phoneticPr fontId="1" type="noConversion"/>
  </si>
  <si>
    <t>一格</t>
    <phoneticPr fontId="1" type="noConversion"/>
  </si>
  <si>
    <t>正反面</t>
    <phoneticPr fontId="1" type="noConversion"/>
  </si>
  <si>
    <t>统一造型</t>
    <phoneticPr fontId="1" type="noConversion"/>
  </si>
  <si>
    <t>战士女</t>
    <phoneticPr fontId="1" type="noConversion"/>
  </si>
  <si>
    <t>法师男</t>
    <phoneticPr fontId="1" type="noConversion"/>
  </si>
  <si>
    <t>法师女</t>
    <phoneticPr fontId="1" type="noConversion"/>
  </si>
  <si>
    <t>弓手男</t>
    <phoneticPr fontId="1" type="noConversion"/>
  </si>
  <si>
    <t>弓手女</t>
    <phoneticPr fontId="1" type="noConversion"/>
  </si>
  <si>
    <t>人物状态</t>
    <phoneticPr fontId="1" type="noConversion"/>
  </si>
  <si>
    <t>普通站立</t>
    <phoneticPr fontId="1" type="noConversion"/>
  </si>
  <si>
    <t>场景中的站立动作，单帧</t>
    <phoneticPr fontId="1" type="noConversion"/>
  </si>
  <si>
    <t>战斗站立抖动</t>
    <phoneticPr fontId="1" type="noConversion"/>
  </si>
  <si>
    <t>战斗中的站立动作，抖动</t>
    <phoneticPr fontId="1" type="noConversion"/>
  </si>
  <si>
    <t>走路</t>
    <phoneticPr fontId="1" type="noConversion"/>
  </si>
  <si>
    <t>跑动</t>
    <phoneticPr fontId="1" type="noConversion"/>
  </si>
  <si>
    <t>打完跳回</t>
    <phoneticPr fontId="1" type="noConversion"/>
  </si>
  <si>
    <t>被打</t>
    <phoneticPr fontId="1" type="noConversion"/>
  </si>
  <si>
    <t>普通攻击</t>
    <phoneticPr fontId="1" type="noConversion"/>
  </si>
  <si>
    <t>o</t>
    <phoneticPr fontId="1" type="noConversion"/>
  </si>
  <si>
    <t>防御</t>
    <phoneticPr fontId="1" type="noConversion"/>
  </si>
  <si>
    <t>o</t>
  </si>
  <si>
    <t>闪躲</t>
    <phoneticPr fontId="1" type="noConversion"/>
  </si>
  <si>
    <t>闪躲（弓箭手技能）</t>
    <phoneticPr fontId="1" type="noConversion"/>
  </si>
  <si>
    <t>闪躲时有残影</t>
    <phoneticPr fontId="1" type="noConversion"/>
  </si>
  <si>
    <t>逃跑</t>
    <phoneticPr fontId="1" type="noConversion"/>
  </si>
  <si>
    <t>倒下</t>
    <phoneticPr fontId="1" type="noConversion"/>
  </si>
  <si>
    <t>胜利</t>
    <phoneticPr fontId="1" type="noConversion"/>
  </si>
  <si>
    <t>物品使用</t>
    <phoneticPr fontId="1" type="noConversion"/>
  </si>
  <si>
    <t>物品夺取（弓箭手技能：偷取）</t>
    <phoneticPr fontId="1" type="noConversion"/>
  </si>
  <si>
    <t>通用魔法使用</t>
    <phoneticPr fontId="1" type="noConversion"/>
  </si>
  <si>
    <t>物品投掷</t>
    <phoneticPr fontId="1" type="noConversion"/>
  </si>
  <si>
    <t>被中毒（怪通用）</t>
    <phoneticPr fontId="1" type="noConversion"/>
  </si>
  <si>
    <t>特效</t>
    <phoneticPr fontId="1" type="noConversion"/>
  </si>
  <si>
    <t>被石化（怪通用）</t>
    <phoneticPr fontId="1" type="noConversion"/>
  </si>
  <si>
    <t>被狂躁（怪通用）</t>
    <phoneticPr fontId="1" type="noConversion"/>
  </si>
  <si>
    <t>被睡眠（怪通用）</t>
    <phoneticPr fontId="1" type="noConversion"/>
  </si>
  <si>
    <t>被加血（怪通用）</t>
    <phoneticPr fontId="1" type="noConversion"/>
  </si>
  <si>
    <t>一格</t>
    <phoneticPr fontId="1" type="noConversion"/>
  </si>
  <si>
    <t>被加魔（怪通用）</t>
    <phoneticPr fontId="1" type="noConversion"/>
  </si>
  <si>
    <t>攻击、防御上升（怪通用）</t>
    <phoneticPr fontId="1" type="noConversion"/>
  </si>
  <si>
    <t>状态清除</t>
    <phoneticPr fontId="1" type="noConversion"/>
  </si>
  <si>
    <t>人物技能
（含宠物技，人物用包含图标）</t>
    <phoneticPr fontId="1" type="noConversion"/>
  </si>
  <si>
    <t>强力斩</t>
    <phoneticPr fontId="1" type="noConversion"/>
  </si>
  <si>
    <t>战士技（施法动作+特效；重击）</t>
    <phoneticPr fontId="1" type="noConversion"/>
  </si>
  <si>
    <t>1.5倍的攻击</t>
    <phoneticPr fontId="1" type="noConversion"/>
  </si>
  <si>
    <t>一字斩</t>
    <phoneticPr fontId="1" type="noConversion"/>
  </si>
  <si>
    <t>战士技（施法动作+特效；横向刀光）</t>
    <phoneticPr fontId="1" type="noConversion"/>
  </si>
  <si>
    <t>横一排，微量降攻降敏</t>
    <phoneticPr fontId="1" type="noConversion"/>
  </si>
  <si>
    <t>贯通斩</t>
    <phoneticPr fontId="1" type="noConversion"/>
  </si>
  <si>
    <t>战士技（施法动作+特效；刺穿，人物幻影+纵向刀光）</t>
    <phoneticPr fontId="1" type="noConversion"/>
  </si>
  <si>
    <t>纵一列，微量降攻降敏</t>
    <phoneticPr fontId="1" type="noConversion"/>
  </si>
  <si>
    <t>十字斩</t>
    <phoneticPr fontId="1" type="noConversion"/>
  </si>
  <si>
    <t>战士技（施法动作+特效，中心点向外四格的刀光）</t>
    <phoneticPr fontId="1" type="noConversion"/>
  </si>
  <si>
    <t>十字斩，大量降攻</t>
    <phoneticPr fontId="1" type="noConversion"/>
  </si>
  <si>
    <t>怒气</t>
    <phoneticPr fontId="1" type="noConversion"/>
  </si>
  <si>
    <t>战士技（强力抖动+特效）</t>
    <phoneticPr fontId="1" type="noConversion"/>
  </si>
  <si>
    <t>自己3回合攻击上升，或者第2回合攻击*3。</t>
    <phoneticPr fontId="1" type="noConversion"/>
  </si>
  <si>
    <t>毒箭</t>
    <phoneticPr fontId="1" type="noConversion"/>
  </si>
  <si>
    <t>弓手技（蓄力动作+绿色光球）</t>
    <phoneticPr fontId="1" type="noConversion"/>
  </si>
  <si>
    <t>攻击力下降50%，但附着毒属性3回合</t>
    <phoneticPr fontId="1" type="noConversion"/>
  </si>
  <si>
    <t>散射</t>
    <phoneticPr fontId="1" type="noConversion"/>
  </si>
  <si>
    <t>弓手技（蓄力动作+发光的箭，在目标身上有停留）</t>
    <phoneticPr fontId="1" type="noConversion"/>
  </si>
  <si>
    <t>横一排，微量降攻降敏</t>
    <phoneticPr fontId="1" type="noConversion"/>
  </si>
  <si>
    <t>迅驰、强力闪躲</t>
    <phoneticPr fontId="1" type="noConversion"/>
  </si>
  <si>
    <t>弓手技（强力抖动+特效）</t>
    <phoneticPr fontId="1" type="noConversion"/>
  </si>
  <si>
    <t>2回合内，敏捷、暴击、闪避上升</t>
    <phoneticPr fontId="1" type="noConversion"/>
  </si>
  <si>
    <t>贯通射、连射</t>
    <phoneticPr fontId="1" type="noConversion"/>
  </si>
  <si>
    <t>弓手技（蓄力动作+发光的箭，穿透目标）</t>
    <phoneticPr fontId="1" type="noConversion"/>
  </si>
  <si>
    <t>纵一列，微量降攻降敏</t>
    <phoneticPr fontId="1" type="noConversion"/>
  </si>
  <si>
    <t>乱射</t>
    <phoneticPr fontId="1" type="noConversion"/>
  </si>
  <si>
    <t>弓手技（连射动作+发光的箭）</t>
    <phoneticPr fontId="1" type="noConversion"/>
  </si>
  <si>
    <t>全体射，但大幅降敏捷</t>
    <phoneticPr fontId="1" type="noConversion"/>
  </si>
  <si>
    <t>偷取</t>
    <phoneticPr fontId="1" type="noConversion"/>
  </si>
  <si>
    <t>弓手技（动作）</t>
    <phoneticPr fontId="1" type="noConversion"/>
  </si>
  <si>
    <t>获得材料</t>
    <phoneticPr fontId="1" type="noConversion"/>
  </si>
  <si>
    <t>火球术</t>
    <phoneticPr fontId="1" type="noConversion"/>
  </si>
  <si>
    <t>魔法技（施法动作+火球+击中效果）</t>
    <phoneticPr fontId="1" type="noConversion"/>
  </si>
  <si>
    <t>单体火攻</t>
    <phoneticPr fontId="1" type="noConversion"/>
  </si>
  <si>
    <t>陨石术或地狱火</t>
    <phoneticPr fontId="1" type="noConversion"/>
  </si>
  <si>
    <t>魔法技（施法动作+大火球或火柱）</t>
    <phoneticPr fontId="1" type="noConversion"/>
  </si>
  <si>
    <t>全体攻击</t>
    <phoneticPr fontId="1" type="noConversion"/>
  </si>
  <si>
    <t>石化术</t>
    <phoneticPr fontId="1" type="noConversion"/>
  </si>
  <si>
    <t>魔法技（施法动作+烟雾）</t>
    <phoneticPr fontId="1" type="noConversion"/>
  </si>
  <si>
    <t>一定概率被石化</t>
    <phoneticPr fontId="1" type="noConversion"/>
  </si>
  <si>
    <t>混乱术</t>
    <phoneticPr fontId="1" type="noConversion"/>
  </si>
  <si>
    <t>魔法技（施法动作+问号）</t>
    <phoneticPr fontId="1" type="noConversion"/>
  </si>
  <si>
    <t>睡眠术</t>
    <phoneticPr fontId="1" type="noConversion"/>
  </si>
  <si>
    <t>魔法技（施法动作+气泡+Z）</t>
    <phoneticPr fontId="1" type="noConversion"/>
  </si>
  <si>
    <t>全体石化术</t>
    <phoneticPr fontId="1" type="noConversion"/>
  </si>
  <si>
    <t>敌所有一定概率被石化</t>
    <phoneticPr fontId="1" type="noConversion"/>
  </si>
  <si>
    <t>攻击力上升</t>
    <phoneticPr fontId="1" type="noConversion"/>
  </si>
  <si>
    <t>魔法技（施法动作+特效）</t>
    <phoneticPr fontId="1" type="noConversion"/>
  </si>
  <si>
    <t>我方攻击力上升</t>
    <phoneticPr fontId="1" type="noConversion"/>
  </si>
  <si>
    <t>防御力上升</t>
    <phoneticPr fontId="1" type="noConversion"/>
  </si>
  <si>
    <t>我方防御力上升</t>
    <phoneticPr fontId="1" type="noConversion"/>
  </si>
  <si>
    <t>战士技-增</t>
    <phoneticPr fontId="1" type="noConversion"/>
  </si>
  <si>
    <t>给予防御中的敌人伤害，非防御为无效攻击</t>
    <phoneticPr fontId="1" type="noConversion"/>
  </si>
  <si>
    <t>战士技-增</t>
    <phoneticPr fontId="1" type="noConversion"/>
  </si>
  <si>
    <t>13（5）</t>
    <phoneticPr fontId="1" type="noConversion"/>
  </si>
  <si>
    <t>13（7）</t>
    <phoneticPr fontId="1" type="noConversion"/>
  </si>
  <si>
    <t>战士技-增</t>
    <phoneticPr fontId="1" type="noConversion"/>
  </si>
  <si>
    <t>魔法技-增</t>
    <phoneticPr fontId="1" type="noConversion"/>
  </si>
  <si>
    <t>回复对象的气绝状态。回复小幅的生命力</t>
    <phoneticPr fontId="1" type="noConversion"/>
  </si>
  <si>
    <t>护卫</t>
    <phoneticPr fontId="1" type="noConversion"/>
  </si>
  <si>
    <t>位置互换</t>
    <phoneticPr fontId="1" type="noConversion"/>
  </si>
  <si>
    <t>和邻近的角色互换位置</t>
    <phoneticPr fontId="1" type="noConversion"/>
  </si>
  <si>
    <t>回复加血魔法</t>
    <phoneticPr fontId="1" type="noConversion"/>
  </si>
  <si>
    <t>机率让敌单体遗忘技能2次行动</t>
    <phoneticPr fontId="1" type="noConversion"/>
  </si>
  <si>
    <t>抗毒法术</t>
    <phoneticPr fontId="1" type="noConversion"/>
  </si>
  <si>
    <t>上升</t>
    <phoneticPr fontId="1" type="noConversion"/>
  </si>
  <si>
    <t>抗昏睡法术</t>
    <phoneticPr fontId="1" type="noConversion"/>
  </si>
  <si>
    <t>上升</t>
    <phoneticPr fontId="1" type="noConversion"/>
  </si>
  <si>
    <t>抗石化法术</t>
    <phoneticPr fontId="1" type="noConversion"/>
  </si>
  <si>
    <t>抗混乱法术</t>
    <phoneticPr fontId="1" type="noConversion"/>
  </si>
  <si>
    <t>抗遗忘法术</t>
    <phoneticPr fontId="1" type="noConversion"/>
  </si>
  <si>
    <t>毒清除法术</t>
    <phoneticPr fontId="1" type="noConversion"/>
  </si>
  <si>
    <t>昏睡清除法术</t>
    <phoneticPr fontId="1" type="noConversion"/>
  </si>
  <si>
    <t>石化清除法术</t>
    <phoneticPr fontId="1" type="noConversion"/>
  </si>
  <si>
    <t>混乱清除法术</t>
    <phoneticPr fontId="1" type="noConversion"/>
  </si>
  <si>
    <t>遗忘清除法术</t>
    <phoneticPr fontId="1" type="noConversion"/>
  </si>
  <si>
    <t>单体毒法术</t>
    <phoneticPr fontId="1" type="noConversion"/>
  </si>
  <si>
    <t>单体昏睡法术</t>
    <phoneticPr fontId="1" type="noConversion"/>
  </si>
  <si>
    <t>单体石化法术</t>
    <phoneticPr fontId="1" type="noConversion"/>
  </si>
  <si>
    <t>单体混乱法术</t>
    <phoneticPr fontId="1" type="noConversion"/>
  </si>
  <si>
    <t>单体遗忘法术</t>
    <phoneticPr fontId="1" type="noConversion"/>
  </si>
  <si>
    <t>全体毒法术</t>
    <phoneticPr fontId="1" type="noConversion"/>
  </si>
  <si>
    <t>全体昏睡法术</t>
    <phoneticPr fontId="1" type="noConversion"/>
  </si>
  <si>
    <t>全体石化法术</t>
    <phoneticPr fontId="1" type="noConversion"/>
  </si>
  <si>
    <t>全体混乱法术</t>
    <phoneticPr fontId="1" type="noConversion"/>
  </si>
  <si>
    <t>全体遗忘法术</t>
    <phoneticPr fontId="1" type="noConversion"/>
  </si>
  <si>
    <t>怪物形象
（普通攻击
技能攻击
跑动
战斗站立，防御）</t>
    <phoneticPr fontId="1" type="noConversion"/>
  </si>
  <si>
    <t>石块怪</t>
    <phoneticPr fontId="1" type="noConversion"/>
  </si>
  <si>
    <t>一格</t>
    <phoneticPr fontId="1" type="noConversion"/>
  </si>
  <si>
    <t>见内容描述</t>
    <phoneticPr fontId="1" type="noConversion"/>
  </si>
  <si>
    <t>形象按照《时之工坊》制作</t>
    <phoneticPr fontId="1" type="noConversion"/>
  </si>
  <si>
    <t>史莱姆</t>
    <phoneticPr fontId="1" type="noConversion"/>
  </si>
  <si>
    <t>狼</t>
    <phoneticPr fontId="1" type="noConversion"/>
  </si>
  <si>
    <t>狗熊</t>
    <phoneticPr fontId="1" type="noConversion"/>
  </si>
  <si>
    <t>盗贼</t>
    <phoneticPr fontId="1" type="noConversion"/>
  </si>
  <si>
    <t>强盗头</t>
    <phoneticPr fontId="1" type="noConversion"/>
  </si>
  <si>
    <t>龙</t>
    <phoneticPr fontId="1" type="noConversion"/>
  </si>
  <si>
    <t>大鸟</t>
    <phoneticPr fontId="1" type="noConversion"/>
  </si>
  <si>
    <t>三角石块怪</t>
    <phoneticPr fontId="1" type="noConversion"/>
  </si>
  <si>
    <t>场景</t>
    <phoneticPr fontId="1" type="noConversion"/>
  </si>
  <si>
    <t>森林</t>
    <phoneticPr fontId="1" type="noConversion"/>
  </si>
  <si>
    <t>580×500</t>
    <phoneticPr fontId="1" type="noConversion"/>
  </si>
  <si>
    <t>自村</t>
    <phoneticPr fontId="1" type="noConversion"/>
  </si>
  <si>
    <t>UI</t>
    <phoneticPr fontId="1" type="noConversion"/>
  </si>
  <si>
    <t>箭头</t>
    <phoneticPr fontId="1" type="noConversion"/>
  </si>
  <si>
    <t>动态</t>
    <phoneticPr fontId="1" type="noConversion"/>
  </si>
  <si>
    <t>玩家被选中时头顶的箭头。</t>
    <phoneticPr fontId="1" type="noConversion"/>
  </si>
  <si>
    <t>选框</t>
    <phoneticPr fontId="1" type="noConversion"/>
  </si>
  <si>
    <t>玩家被选中时脚下的框。</t>
    <phoneticPr fontId="1" type="noConversion"/>
  </si>
  <si>
    <t>图片数字</t>
    <phoneticPr fontId="1" type="noConversion"/>
  </si>
  <si>
    <t>数字的图形元件</t>
    <phoneticPr fontId="1" type="noConversion"/>
  </si>
  <si>
    <t>共3套各11图，伤害两套，每套为0-9的数字和负号，加血一套，为加号</t>
    <phoneticPr fontId="1" type="noConversion"/>
  </si>
  <si>
    <t>基本图标（23个）</t>
    <phoneticPr fontId="1" type="noConversion"/>
  </si>
  <si>
    <t>见标注（o）</t>
    <phoneticPr fontId="1" type="noConversion"/>
  </si>
  <si>
    <t>人物头像</t>
    <phoneticPr fontId="1" type="noConversion"/>
  </si>
  <si>
    <t>战斗时使用</t>
    <phoneticPr fontId="1" type="noConversion"/>
  </si>
  <si>
    <t>全套（以DEMO为准）</t>
    <phoneticPr fontId="1" type="noConversion"/>
  </si>
  <si>
    <t>头顶状态图标（暂定10个）</t>
    <phoneticPr fontId="1" type="noConversion"/>
  </si>
  <si>
    <t>左下角人物状态栏显示的图标</t>
    <phoneticPr fontId="1" type="noConversion"/>
  </si>
  <si>
    <t>中毒、石化、狂躁、睡眠、（攻击、防御、速度）上升、（攻击、防御、速度）下降</t>
    <phoneticPr fontId="1" type="noConversion"/>
  </si>
  <si>
    <t>∞</t>
  </si>
  <si>
    <t>合成材料2</t>
  </si>
  <si>
    <t>材料数量2</t>
  </si>
  <si>
    <t>合成材料3</t>
  </si>
  <si>
    <t>材料数量3</t>
  </si>
  <si>
    <t>合成材料4</t>
  </si>
  <si>
    <t>材料数量4</t>
  </si>
  <si>
    <t>合成材料5</t>
  </si>
  <si>
    <t>材料数量5</t>
  </si>
  <si>
    <t>合成材料名称1</t>
    <phoneticPr fontId="1" type="noConversion"/>
  </si>
  <si>
    <t>合成材料名称2</t>
  </si>
  <si>
    <t>合成材料名称3</t>
  </si>
  <si>
    <t>合成材料名称4</t>
  </si>
  <si>
    <t>合成材料名称5</t>
  </si>
  <si>
    <t>是否可卖</t>
    <phoneticPr fontId="1" type="noConversion"/>
  </si>
  <si>
    <t>卖出价格</t>
    <phoneticPr fontId="1" type="noConversion"/>
  </si>
  <si>
    <t>合成概率</t>
    <phoneticPr fontId="1" type="noConversion"/>
  </si>
  <si>
    <t>是否开放
是否用户可见</t>
    <phoneticPr fontId="1" type="noConversion"/>
  </si>
  <si>
    <t>合成需要金币</t>
    <phoneticPr fontId="1" type="noConversion"/>
  </si>
  <si>
    <t>钻石价格
物品补齐可用</t>
    <phoneticPr fontId="1" type="noConversion"/>
  </si>
  <si>
    <t>合成材料1</t>
    <phoneticPr fontId="1" type="noConversion"/>
  </si>
  <si>
    <t>材料数量1</t>
    <phoneticPr fontId="1" type="noConversion"/>
  </si>
  <si>
    <t>使用等级</t>
    <phoneticPr fontId="1" type="noConversion"/>
  </si>
  <si>
    <t>合成等级</t>
    <phoneticPr fontId="1" type="noConversion"/>
  </si>
  <si>
    <t>HP+上限</t>
    <phoneticPr fontId="1" type="noConversion"/>
  </si>
  <si>
    <t>MP+上限</t>
    <phoneticPr fontId="1" type="noConversion"/>
  </si>
  <si>
    <t>HP</t>
    <phoneticPr fontId="1" type="noConversion"/>
  </si>
  <si>
    <t>MP</t>
    <phoneticPr fontId="1" type="noConversion"/>
  </si>
  <si>
    <t>swords</t>
    <phoneticPr fontId="1" type="noConversion"/>
  </si>
  <si>
    <t>bow</t>
    <phoneticPr fontId="1" type="noConversion"/>
  </si>
  <si>
    <t>magic</t>
    <phoneticPr fontId="1" type="noConversion"/>
  </si>
  <si>
    <t>技能名</t>
    <phoneticPr fontId="1" type="noConversion"/>
  </si>
  <si>
    <t>ID</t>
    <phoneticPr fontId="1" type="noConversion"/>
  </si>
  <si>
    <t>所属</t>
    <phoneticPr fontId="1" type="noConversion"/>
  </si>
  <si>
    <t>qianglizhan</t>
    <phoneticPr fontId="1" type="noConversion"/>
  </si>
  <si>
    <t>yizizhan</t>
    <phoneticPr fontId="1" type="noConversion"/>
  </si>
  <si>
    <t>guantongzhan</t>
    <phoneticPr fontId="1" type="noConversion"/>
  </si>
  <si>
    <t>shizizhan</t>
    <phoneticPr fontId="1" type="noConversion"/>
  </si>
  <si>
    <t>nuqi</t>
    <phoneticPr fontId="1" type="noConversion"/>
  </si>
  <si>
    <t>dujian</t>
    <phoneticPr fontId="1" type="noConversion"/>
  </si>
  <si>
    <t>sanshe</t>
    <phoneticPr fontId="1" type="noConversion"/>
  </si>
  <si>
    <t>xunchi</t>
    <phoneticPr fontId="1" type="noConversion"/>
  </si>
  <si>
    <t>guantongshe</t>
    <phoneticPr fontId="1" type="noConversion"/>
  </si>
  <si>
    <t>luanshe</t>
    <phoneticPr fontId="1" type="noConversion"/>
  </si>
  <si>
    <t>touqu</t>
    <phoneticPr fontId="1" type="noConversion"/>
  </si>
  <si>
    <t>huoqiushu</t>
    <phoneticPr fontId="1" type="noConversion"/>
  </si>
  <si>
    <t>yunshishu</t>
    <phoneticPr fontId="1" type="noConversion"/>
  </si>
  <si>
    <t>shihuashu</t>
    <phoneticPr fontId="1" type="noConversion"/>
  </si>
  <si>
    <t>hunluanshu</t>
    <phoneticPr fontId="1" type="noConversion"/>
  </si>
  <si>
    <t>shuimiashu</t>
    <phoneticPr fontId="1" type="noConversion"/>
  </si>
  <si>
    <t>quantishihua</t>
    <phoneticPr fontId="1" type="noConversion"/>
  </si>
  <si>
    <t>gongjilishang</t>
    <phoneticPr fontId="1" type="noConversion"/>
  </si>
  <si>
    <t>gongjilixia</t>
    <phoneticPr fontId="1" type="noConversion"/>
  </si>
  <si>
    <t>拼音名</t>
    <phoneticPr fontId="1" type="noConversion"/>
  </si>
  <si>
    <t>CLASSNAME</t>
    <phoneticPr fontId="1" type="noConversion"/>
  </si>
  <si>
    <t>monster</t>
    <phoneticPr fontId="1" type="noConversion"/>
  </si>
  <si>
    <t>睡眠</t>
    <phoneticPr fontId="1" type="noConversion"/>
  </si>
  <si>
    <t>shuimian</t>
    <phoneticPr fontId="1" type="noConversion"/>
  </si>
  <si>
    <t>躲避率</t>
    <phoneticPr fontId="1" type="noConversion"/>
  </si>
  <si>
    <t>暴击率</t>
    <phoneticPr fontId="1" type="noConversion"/>
  </si>
  <si>
    <t>伤害=100*[100/（100+50）*1]=66.7</t>
    <phoneticPr fontId="1" type="noConversion"/>
  </si>
  <si>
    <t>闪避率</t>
    <phoneticPr fontId="1" type="noConversion"/>
  </si>
  <si>
    <t>对方闪避</t>
    <phoneticPr fontId="1" type="noConversion"/>
  </si>
  <si>
    <t>我方闪避</t>
    <phoneticPr fontId="1" type="noConversion"/>
  </si>
  <si>
    <t>系数</t>
    <phoneticPr fontId="1" type="noConversion"/>
  </si>
  <si>
    <t>闪避率=对方闪避*[对方闪避/（对方闪避+我方闪避）*系数]</t>
    <phoneticPr fontId="1" type="noConversion"/>
  </si>
  <si>
    <t>暴击率=我方暴击*[我方暴击/（我方暴击+对方暴击）*系数]</t>
    <phoneticPr fontId="1" type="noConversion"/>
  </si>
  <si>
    <t>暴击率</t>
    <phoneticPr fontId="1" type="noConversion"/>
  </si>
  <si>
    <t>我方暴击</t>
  </si>
  <si>
    <t>对方暴击</t>
    <phoneticPr fontId="1" type="noConversion"/>
  </si>
  <si>
    <t>订单编号</t>
    <phoneticPr fontId="1" type="noConversion"/>
  </si>
  <si>
    <t>订单物品1</t>
    <phoneticPr fontId="1" type="noConversion"/>
  </si>
  <si>
    <t>物品1数量</t>
    <phoneticPr fontId="1" type="noConversion"/>
  </si>
  <si>
    <t>订单物品2</t>
    <phoneticPr fontId="1" type="noConversion"/>
  </si>
  <si>
    <t>订单2数量</t>
    <phoneticPr fontId="1" type="noConversion"/>
  </si>
  <si>
    <t>订单物品3</t>
    <phoneticPr fontId="1" type="noConversion"/>
  </si>
  <si>
    <t>订单3数量</t>
    <phoneticPr fontId="1" type="noConversion"/>
  </si>
  <si>
    <t>完成的时间</t>
    <phoneticPr fontId="1" type="noConversion"/>
  </si>
  <si>
    <t>奖励的金币数</t>
    <phoneticPr fontId="1" type="noConversion"/>
  </si>
  <si>
    <t>奖励的道具数</t>
    <phoneticPr fontId="1" type="noConversion"/>
  </si>
  <si>
    <t>顾客提订单时的话1</t>
    <phoneticPr fontId="1" type="noConversion"/>
  </si>
  <si>
    <t>完成后顾客的话1</t>
    <phoneticPr fontId="1" type="noConversion"/>
  </si>
  <si>
    <t>超时顾客完成的话1</t>
    <phoneticPr fontId="1" type="noConversion"/>
  </si>
  <si>
    <t>顾客提订单时的话2</t>
    <phoneticPr fontId="1" type="noConversion"/>
  </si>
  <si>
    <t>完成后顾客的话2</t>
    <phoneticPr fontId="1" type="noConversion"/>
  </si>
  <si>
    <t>超时顾客完成的话2</t>
    <phoneticPr fontId="1" type="noConversion"/>
  </si>
  <si>
    <t>顾客提订单时的话3</t>
    <phoneticPr fontId="1" type="noConversion"/>
  </si>
  <si>
    <t>完成后顾客的话3</t>
    <phoneticPr fontId="1" type="noConversion"/>
  </si>
  <si>
    <t>超时顾客完成的话3</t>
    <phoneticPr fontId="1" type="noConversion"/>
  </si>
  <si>
    <t>出现等级</t>
    <phoneticPr fontId="1" type="noConversion"/>
  </si>
  <si>
    <t>奖励的图鉴</t>
    <phoneticPr fontId="1" type="noConversion"/>
  </si>
  <si>
    <t>订单数量</t>
    <phoneticPr fontId="1" type="noConversion"/>
  </si>
  <si>
    <t>解锁等级</t>
    <phoneticPr fontId="1" type="noConversion"/>
  </si>
  <si>
    <t>逃跑率=我方闪避*[我方闪避/（我方闪避+敌方闪避*怪物数）*系数]</t>
    <phoneticPr fontId="1" type="noConversion"/>
  </si>
  <si>
    <t>怪物个数</t>
    <phoneticPr fontId="1" type="noConversion"/>
  </si>
  <si>
    <t>逃跑率</t>
    <phoneticPr fontId="1" type="noConversion"/>
  </si>
  <si>
    <t>怪物平均等级</t>
    <phoneticPr fontId="1" type="noConversion"/>
  </si>
  <si>
    <t>我方等级</t>
    <phoneticPr fontId="1" type="noConversion"/>
  </si>
  <si>
    <t>逃跑率=1/(1+对方个数)+（怪物的平均等级-我方等级*0.5）</t>
    <phoneticPr fontId="1" type="noConversion"/>
  </si>
  <si>
    <t>等级相互减为负时，都算作0</t>
    <phoneticPr fontId="1" type="noConversion"/>
  </si>
  <si>
    <t>攻击方式和技能1</t>
    <phoneticPr fontId="1" type="noConversion"/>
  </si>
  <si>
    <t>攻击方式和技能2</t>
    <phoneticPr fontId="1" type="noConversion"/>
  </si>
  <si>
    <t>攻击方式和技能3</t>
    <phoneticPr fontId="1" type="noConversion"/>
  </si>
  <si>
    <t>攻击方式和技能4</t>
    <phoneticPr fontId="1" type="noConversion"/>
  </si>
  <si>
    <t>攻击方式和技能5</t>
    <phoneticPr fontId="1" type="noConversion"/>
  </si>
  <si>
    <t>绿色史莱姆</t>
    <phoneticPr fontId="1" type="noConversion"/>
  </si>
  <si>
    <t>野猴子</t>
    <phoneticPr fontId="1" type="noConversion"/>
  </si>
  <si>
    <t>小野猪</t>
    <phoneticPr fontId="1" type="noConversion"/>
  </si>
  <si>
    <t>普通打击</t>
    <phoneticPr fontId="1" type="noConversion"/>
  </si>
  <si>
    <t>偷取道具</t>
    <phoneticPr fontId="1" type="noConversion"/>
  </si>
  <si>
    <t>石化攻击</t>
    <phoneticPr fontId="1" type="noConversion"/>
  </si>
  <si>
    <t>普通打击</t>
    <phoneticPr fontId="1" type="noConversion"/>
  </si>
  <si>
    <t>铁锹打击</t>
    <phoneticPr fontId="1" type="noConversion"/>
  </si>
  <si>
    <t>扔炸弹范围攻击</t>
    <phoneticPr fontId="1" type="noConversion"/>
  </si>
  <si>
    <t>喝酒加血</t>
    <phoneticPr fontId="1" type="noConversion"/>
  </si>
  <si>
    <t>暴怒攻击力上升</t>
    <phoneticPr fontId="1" type="noConversion"/>
  </si>
  <si>
    <t>横扫一掌</t>
    <phoneticPr fontId="1" type="noConversion"/>
  </si>
  <si>
    <t>召唤小野猪</t>
    <phoneticPr fontId="1" type="noConversion"/>
  </si>
  <si>
    <t>亲昵给BOSS加血</t>
    <phoneticPr fontId="1" type="noConversion"/>
  </si>
  <si>
    <t>全体毒液攻击</t>
    <phoneticPr fontId="1" type="noConversion"/>
  </si>
  <si>
    <t>单体毒液攻击</t>
    <phoneticPr fontId="1" type="noConversion"/>
  </si>
  <si>
    <t>防御</t>
    <phoneticPr fontId="1" type="noConversion"/>
  </si>
  <si>
    <t>混乱攻击</t>
    <phoneticPr fontId="1" type="noConversion"/>
  </si>
  <si>
    <t>小野鸡</t>
    <phoneticPr fontId="1" type="noConversion"/>
  </si>
  <si>
    <t>蜘蛛</t>
    <phoneticPr fontId="1" type="noConversion"/>
  </si>
  <si>
    <t>麻痹攻击（同石化）</t>
    <phoneticPr fontId="1" type="noConversion"/>
  </si>
  <si>
    <t>猛烈一击</t>
    <phoneticPr fontId="1" type="noConversion"/>
  </si>
  <si>
    <t>狂吼，降低防御</t>
    <phoneticPr fontId="1" type="noConversion"/>
  </si>
  <si>
    <t>基础经验值</t>
    <phoneticPr fontId="1" type="noConversion"/>
  </si>
  <si>
    <t>系数</t>
    <phoneticPr fontId="1" type="noConversion"/>
  </si>
  <si>
    <t>等级差</t>
    <phoneticPr fontId="1" type="noConversion"/>
  </si>
  <si>
    <t>实际经验值</t>
    <phoneticPr fontId="1" type="noConversion"/>
  </si>
  <si>
    <t>等级阶梯系数1</t>
    <phoneticPr fontId="1" type="noConversion"/>
  </si>
  <si>
    <t>等级阶梯系数2</t>
    <phoneticPr fontId="1" type="noConversion"/>
  </si>
  <si>
    <t>TID</t>
    <phoneticPr fontId="1" type="noConversion"/>
  </si>
  <si>
    <t>M2+(M2/(N2+O6)*Q5/(ABS(Q5)+R6))+(M2/(N2+O5)*Q5/(ABS(Q5)+R5))</t>
    <phoneticPr fontId="1" type="noConversion"/>
  </si>
  <si>
    <t>等级差2例子</t>
    <phoneticPr fontId="1" type="noConversion"/>
  </si>
  <si>
    <t>经验差值</t>
    <phoneticPr fontId="1" type="noConversion"/>
  </si>
  <si>
    <t>等级差5</t>
    <phoneticPr fontId="1" type="noConversion"/>
  </si>
  <si>
    <t>等级差4</t>
    <phoneticPr fontId="1" type="noConversion"/>
  </si>
  <si>
    <t>等级差3</t>
  </si>
  <si>
    <t>等级差2</t>
  </si>
  <si>
    <t>等级差1</t>
  </si>
  <si>
    <t>等级相等</t>
    <phoneticPr fontId="1" type="noConversion"/>
  </si>
  <si>
    <t>基础经验值+((基础经验值/(系数3+等级阶梯系数1))*等级差/(等级差绝对值+等级阶梯系数2))</t>
    <phoneticPr fontId="1" type="noConversion"/>
  </si>
  <si>
    <t>黑色史莱姆，一般生长在幽暗的矿洞里，一滩黑色软趴趴蠕动前行的烂泥状低等怪物，看上去还有点可爱样呢。</t>
    <phoneticPr fontId="1" type="noConversion"/>
  </si>
  <si>
    <t>盗贼，经常偷取矿洞里宝物，不过有时还会被史莱姆吓个半死~囧</t>
    <phoneticPr fontId="1" type="noConversion"/>
  </si>
  <si>
    <t>三角石头怪，长的一副三角形样子的怪物，不知道的人以为是一个石矿脉呢</t>
    <phoneticPr fontId="1" type="noConversion"/>
  </si>
  <si>
    <t>矮人矿工，生活矿洞南区深处，尖尖的耳朵 带了一个面罩一副不敢见人的样，据说脱下面具会害羞的逃跑</t>
    <phoneticPr fontId="1" type="noConversion"/>
  </si>
  <si>
    <t>小石头怪，一个正方形的石头怪，如果切掉几个角就变成三角石头怪了</t>
    <phoneticPr fontId="1" type="noConversion"/>
  </si>
  <si>
    <t>红色史莱姆，和黑色史莱姆类似，只不过是红色的相比更具威胁性会缠住生物抽干其血液</t>
    <phoneticPr fontId="1" type="noConversion"/>
  </si>
  <si>
    <t>盗贼头目，是盗贼中的老大矮人矿工都是被他威胁挖去这里的宝藏，是个比较坏的家伙</t>
    <phoneticPr fontId="1" type="noConversion"/>
  </si>
  <si>
    <t>绿色史莱姆，生活在翡翠森林中的史莱姆，有着剧毒所以身体为绿色，它的毒液具有一定的腐蚀作用</t>
    <phoneticPr fontId="1" type="noConversion"/>
  </si>
  <si>
    <t>野猴子，生活在翡翠森林中，经常喜欢偷取一些过往行人的食物吃，灵巧的动作使得他们在森林中轻松穿梭</t>
    <phoneticPr fontId="1" type="noConversion"/>
  </si>
  <si>
    <t>小野猪，当看到这个小野猪时千万别被它可爱的样子所以萌到了，只要知道它被欺负，狗熊霍克可要发怒的哦</t>
    <phoneticPr fontId="1" type="noConversion"/>
  </si>
  <si>
    <t>狗熊霍克，东区翡翠森林的BOSS，非常凶猛都说熊爱吃蜂蜜，可霍克是爱吃人肉，小野猪是它的保护对象</t>
    <phoneticPr fontId="1" type="noConversion"/>
  </si>
  <si>
    <t>小野鸡，生活在翡翠森林西区，小小的身体不管如何都不可能长大，成天因为要尝试飞翔而摔的遍体凌伤</t>
    <phoneticPr fontId="1" type="noConversion"/>
  </si>
  <si>
    <t>蜘蛛，在翡翠森林一个极其恐怖的偷袭者，因为它几乎只要是生物它都会袭击，拥有恐怖的麻痹蜘蛛网让许多生物变成它的盘中餐</t>
    <phoneticPr fontId="1" type="noConversion"/>
  </si>
  <si>
    <t>虎王札特，翡翠森林西区的BOSS，整个森林中的王者，每一个生物都对它俯首陈诚，不过呢到是一个大烟囱，烟瘾真的是一天不碰浑身不舒服</t>
    <phoneticPr fontId="1" type="noConversion"/>
  </si>
  <si>
    <t>出现概率（依等级分级）</t>
    <phoneticPr fontId="1" type="noConversion"/>
  </si>
  <si>
    <t>CID1</t>
    <phoneticPr fontId="1" type="noConversion"/>
  </si>
  <si>
    <t>CID2</t>
    <phoneticPr fontId="1" type="noConversion"/>
  </si>
  <si>
    <t>CID3</t>
    <phoneticPr fontId="1" type="noConversion"/>
  </si>
  <si>
    <t>不错，下次再来光顾！</t>
    <phoneticPr fontId="1" type="noConversion"/>
  </si>
  <si>
    <t>什么呀，真没用！</t>
    <phoneticPr fontId="1" type="noConversion"/>
  </si>
  <si>
    <t>感谢感谢！</t>
    <phoneticPr fontId="1" type="noConversion"/>
  </si>
  <si>
    <t>你太了不起啦~！</t>
    <phoneticPr fontId="1" type="noConversion"/>
  </si>
  <si>
    <t>你敢不敢再傻点~！</t>
    <phoneticPr fontId="1" type="noConversion"/>
  </si>
  <si>
    <t>哎，真是失望啊~！</t>
    <phoneticPr fontId="1" type="noConversion"/>
  </si>
  <si>
    <t>职业加成</t>
    <phoneticPr fontId="1" type="noConversion"/>
  </si>
  <si>
    <t>,</t>
    <phoneticPr fontId="1" type="noConversion"/>
  </si>
  <si>
    <t>,括号2</t>
    <phoneticPr fontId="1" type="noConversion"/>
  </si>
  <si>
    <t>,括号3</t>
    <phoneticPr fontId="1" type="noConversion"/>
  </si>
  <si>
    <t>括号,2</t>
    <phoneticPr fontId="1" type="noConversion"/>
  </si>
  <si>
    <t>括号,3</t>
    <phoneticPr fontId="1" type="noConversion"/>
  </si>
  <si>
    <t>用户等级</t>
  </si>
  <si>
    <t>1级订单</t>
  </si>
  <si>
    <t>2级订单</t>
  </si>
  <si>
    <t>3级订单</t>
  </si>
  <si>
    <t>4级订单</t>
  </si>
  <si>
    <t>5级订单</t>
  </si>
  <si>
    <t>6级订单</t>
  </si>
  <si>
    <t>7级订单</t>
  </si>
  <si>
    <t>8级订单</t>
  </si>
  <si>
    <t>9级订单</t>
  </si>
  <si>
    <t>10级订单</t>
  </si>
  <si>
    <t>攻击</t>
    <phoneticPr fontId="1" type="noConversion"/>
  </si>
  <si>
    <t>防御</t>
    <phoneticPr fontId="1" type="noConversion"/>
  </si>
  <si>
    <t>魔攻</t>
    <phoneticPr fontId="1" type="noConversion"/>
  </si>
  <si>
    <t>魔防</t>
    <phoneticPr fontId="1" type="noConversion"/>
  </si>
  <si>
    <t>暴击率</t>
    <phoneticPr fontId="1" type="noConversion"/>
  </si>
  <si>
    <t>闪避率</t>
    <phoneticPr fontId="1" type="noConversion"/>
  </si>
  <si>
    <t>职业上限比例</t>
    <phoneticPr fontId="1" type="noConversion"/>
  </si>
  <si>
    <t>战士</t>
    <phoneticPr fontId="1" type="noConversion"/>
  </si>
  <si>
    <t>弓手</t>
    <phoneticPr fontId="1" type="noConversion"/>
  </si>
  <si>
    <t>法师</t>
    <phoneticPr fontId="1" type="noConversion"/>
  </si>
  <si>
    <t>血量</t>
    <phoneticPr fontId="1" type="noConversion"/>
  </si>
  <si>
    <t>魔量</t>
    <phoneticPr fontId="1" type="noConversion"/>
  </si>
  <si>
    <t>等份</t>
    <phoneticPr fontId="1" type="noConversion"/>
  </si>
  <si>
    <t>自身基础</t>
    <phoneticPr fontId="1" type="noConversion"/>
  </si>
  <si>
    <t>成长范围</t>
    <phoneticPr fontId="1" type="noConversion"/>
  </si>
  <si>
    <t>等份</t>
    <phoneticPr fontId="1" type="noConversion"/>
  </si>
  <si>
    <t>装备范围</t>
    <phoneticPr fontId="1" type="noConversion"/>
  </si>
  <si>
    <t>每级成长</t>
    <phoneticPr fontId="1" type="noConversion"/>
  </si>
  <si>
    <t>满</t>
    <phoneticPr fontId="1" type="noConversion"/>
  </si>
  <si>
    <t>基础</t>
  </si>
  <si>
    <t>曲度</t>
  </si>
  <si>
    <t>间隔</t>
  </si>
  <si>
    <t>level</t>
  </si>
  <si>
    <t>exp</t>
  </si>
  <si>
    <t>经验增加途径</t>
    <phoneticPr fontId="1" type="noConversion"/>
  </si>
  <si>
    <t>增加经验值</t>
    <phoneticPr fontId="1" type="noConversion"/>
  </si>
  <si>
    <t>合成收取</t>
    <phoneticPr fontId="1" type="noConversion"/>
  </si>
  <si>
    <t>订单失败提交</t>
    <phoneticPr fontId="1" type="noConversion"/>
  </si>
  <si>
    <t>订单成功提交</t>
    <phoneticPr fontId="1" type="noConversion"/>
  </si>
  <si>
    <t>主线任务</t>
    <phoneticPr fontId="1" type="noConversion"/>
  </si>
  <si>
    <t>支线任务</t>
    <phoneticPr fontId="1" type="noConversion"/>
  </si>
  <si>
    <t>每级的10%</t>
    <phoneticPr fontId="1" type="noConversion"/>
  </si>
  <si>
    <t>每级的20%</t>
    <phoneticPr fontId="1" type="noConversion"/>
  </si>
  <si>
    <t>佣兵经验值</t>
    <phoneticPr fontId="1" type="noConversion"/>
  </si>
  <si>
    <t>店铺经验值</t>
    <phoneticPr fontId="1" type="noConversion"/>
  </si>
  <si>
    <t>打怪</t>
    <phoneticPr fontId="1" type="noConversion"/>
  </si>
  <si>
    <t>随怪随等级</t>
    <phoneticPr fontId="1" type="noConversion"/>
  </si>
  <si>
    <t>随券随等级</t>
    <phoneticPr fontId="1" type="noConversion"/>
  </si>
  <si>
    <t>？？？</t>
    <phoneticPr fontId="1" type="noConversion"/>
  </si>
  <si>
    <t>任务经验券</t>
    <phoneticPr fontId="1" type="noConversion"/>
  </si>
  <si>
    <t>交互采集委派</t>
    <phoneticPr fontId="1" type="noConversion"/>
  </si>
  <si>
    <t>交互驻防协助</t>
    <phoneticPr fontId="1" type="noConversion"/>
  </si>
  <si>
    <t>参考值</t>
    <phoneticPr fontId="1" type="noConversion"/>
  </si>
  <si>
    <t>分数</t>
    <phoneticPr fontId="1" type="noConversion"/>
  </si>
  <si>
    <t>血</t>
    <phoneticPr fontId="1" type="noConversion"/>
  </si>
  <si>
    <t>魔</t>
    <phoneticPr fontId="1" type="noConversion"/>
  </si>
  <si>
    <t>职业</t>
    <phoneticPr fontId="1" type="noConversion"/>
  </si>
  <si>
    <t>攻</t>
    <phoneticPr fontId="1" type="noConversion"/>
  </si>
  <si>
    <t>体力最大</t>
    <phoneticPr fontId="1" type="noConversion"/>
  </si>
  <si>
    <t>体力最小</t>
    <phoneticPr fontId="1" type="noConversion"/>
  </si>
  <si>
    <t>魔力最大</t>
    <phoneticPr fontId="1" type="noConversion"/>
  </si>
  <si>
    <t>魔力最小</t>
    <phoneticPr fontId="1" type="noConversion"/>
  </si>
  <si>
    <t>最大攻</t>
    <phoneticPr fontId="1" type="noConversion"/>
  </si>
  <si>
    <t>最小攻</t>
    <phoneticPr fontId="1" type="noConversion"/>
  </si>
  <si>
    <t>最大防</t>
    <phoneticPr fontId="1" type="noConversion"/>
  </si>
  <si>
    <t>最小防</t>
    <phoneticPr fontId="1" type="noConversion"/>
  </si>
  <si>
    <t>防御</t>
    <phoneticPr fontId="1" type="noConversion"/>
  </si>
  <si>
    <t>速度</t>
    <phoneticPr fontId="1" type="noConversion"/>
  </si>
  <si>
    <t>暴击率</t>
    <phoneticPr fontId="1" type="noConversion"/>
  </si>
  <si>
    <t>战士平均增幅</t>
    <phoneticPr fontId="1" type="noConversion"/>
  </si>
  <si>
    <t>弓手平均增幅</t>
    <phoneticPr fontId="1" type="noConversion"/>
  </si>
  <si>
    <t>装备等份</t>
    <phoneticPr fontId="1" type="noConversion"/>
  </si>
  <si>
    <t>星级等份</t>
    <phoneticPr fontId="1" type="noConversion"/>
  </si>
  <si>
    <t>基础等份</t>
    <phoneticPr fontId="1" type="noConversion"/>
  </si>
  <si>
    <t>法师平均增幅</t>
    <phoneticPr fontId="1" type="noConversion"/>
  </si>
  <si>
    <t>速大</t>
    <phoneticPr fontId="1" type="noConversion"/>
  </si>
  <si>
    <t>速小</t>
    <phoneticPr fontId="1" type="noConversion"/>
  </si>
  <si>
    <t>暴击大</t>
    <phoneticPr fontId="1" type="noConversion"/>
  </si>
  <si>
    <t>暴击小</t>
    <phoneticPr fontId="1" type="noConversion"/>
  </si>
  <si>
    <t>闪避大</t>
    <phoneticPr fontId="1" type="noConversion"/>
  </si>
  <si>
    <t>闪避小</t>
    <phoneticPr fontId="1" type="noConversion"/>
  </si>
  <si>
    <t>弓手</t>
    <phoneticPr fontId="1" type="noConversion"/>
  </si>
  <si>
    <t>法师</t>
    <phoneticPr fontId="1" type="noConversion"/>
  </si>
  <si>
    <t>ID</t>
    <phoneticPr fontId="13" type="noConversion"/>
  </si>
  <si>
    <t>cid</t>
  </si>
  <si>
    <t>rp</t>
  </si>
  <si>
    <t>job</t>
  </si>
  <si>
    <t>class_name_1</t>
  </si>
  <si>
    <t>class_name_2</t>
  </si>
  <si>
    <t>hp</t>
  </si>
  <si>
    <t>mp</t>
  </si>
  <si>
    <t>phy_att</t>
  </si>
  <si>
    <t>phy_def</t>
  </si>
  <si>
    <t>mag_att</t>
  </si>
  <si>
    <t>mag_def</t>
  </si>
  <si>
    <t>agility</t>
  </si>
  <si>
    <t>crit</t>
  </si>
  <si>
    <t>dodge</t>
  </si>
  <si>
    <t>等级</t>
    <phoneticPr fontId="1" type="noConversion"/>
  </si>
  <si>
    <t>四星</t>
    <phoneticPr fontId="1" type="noConversion"/>
  </si>
  <si>
    <t>五星最强战士</t>
    <phoneticPr fontId="1" type="noConversion"/>
  </si>
  <si>
    <t>四半最强战士</t>
    <phoneticPr fontId="1" type="noConversion"/>
  </si>
  <si>
    <t>四星最强战士</t>
    <phoneticPr fontId="1" type="noConversion"/>
  </si>
  <si>
    <t>三半最强战士</t>
    <phoneticPr fontId="1" type="noConversion"/>
  </si>
  <si>
    <t>三颗最强战士</t>
    <phoneticPr fontId="1" type="noConversion"/>
  </si>
  <si>
    <t>二半最强战士</t>
    <phoneticPr fontId="1" type="noConversion"/>
  </si>
  <si>
    <t>一半最强战士</t>
    <phoneticPr fontId="1" type="noConversion"/>
  </si>
  <si>
    <t>一星最强战士</t>
    <phoneticPr fontId="1" type="noConversion"/>
  </si>
  <si>
    <t>半星最强战士</t>
    <phoneticPr fontId="1" type="noConversion"/>
  </si>
  <si>
    <t>五星最强弓手</t>
    <phoneticPr fontId="1" type="noConversion"/>
  </si>
  <si>
    <t>四半最强弓手</t>
    <phoneticPr fontId="1" type="noConversion"/>
  </si>
  <si>
    <t>四星最强弓手</t>
    <phoneticPr fontId="1" type="noConversion"/>
  </si>
  <si>
    <t>三半最强弓手</t>
    <phoneticPr fontId="1" type="noConversion"/>
  </si>
  <si>
    <t>三颗最强弓手</t>
    <phoneticPr fontId="1" type="noConversion"/>
  </si>
  <si>
    <t>二半最强弓手</t>
    <phoneticPr fontId="1" type="noConversion"/>
  </si>
  <si>
    <t>一半最强弓手</t>
    <phoneticPr fontId="1" type="noConversion"/>
  </si>
  <si>
    <t>一星最强弓手</t>
    <phoneticPr fontId="1" type="noConversion"/>
  </si>
  <si>
    <t>半星最强弓手</t>
    <phoneticPr fontId="1" type="noConversion"/>
  </si>
  <si>
    <t>五星最强法师</t>
    <phoneticPr fontId="1" type="noConversion"/>
  </si>
  <si>
    <t>四半最强法师</t>
    <phoneticPr fontId="1" type="noConversion"/>
  </si>
  <si>
    <t>四星最强法师</t>
    <phoneticPr fontId="1" type="noConversion"/>
  </si>
  <si>
    <t>三半最强法师</t>
    <phoneticPr fontId="1" type="noConversion"/>
  </si>
  <si>
    <t>三颗最强法师</t>
    <phoneticPr fontId="1" type="noConversion"/>
  </si>
  <si>
    <t>二半最强法师</t>
    <phoneticPr fontId="1" type="noConversion"/>
  </si>
  <si>
    <t>一半最强法师</t>
    <phoneticPr fontId="1" type="noConversion"/>
  </si>
  <si>
    <t>一星最强法师</t>
    <phoneticPr fontId="1" type="noConversion"/>
  </si>
  <si>
    <t>半星最强法师</t>
    <phoneticPr fontId="1" type="noConversion"/>
  </si>
  <si>
    <t>五星</t>
    <phoneticPr fontId="1" type="noConversion"/>
  </si>
  <si>
    <t>四星半</t>
    <phoneticPr fontId="1" type="noConversion"/>
  </si>
  <si>
    <t>三星半</t>
    <phoneticPr fontId="1" type="noConversion"/>
  </si>
  <si>
    <t>三星</t>
    <phoneticPr fontId="1" type="noConversion"/>
  </si>
  <si>
    <t>二星</t>
    <phoneticPr fontId="1" type="noConversion"/>
  </si>
  <si>
    <t>二星半</t>
    <phoneticPr fontId="1" type="noConversion"/>
  </si>
  <si>
    <t>一星半</t>
    <phoneticPr fontId="1" type="noConversion"/>
  </si>
  <si>
    <t>一星</t>
    <phoneticPr fontId="1" type="noConversion"/>
  </si>
  <si>
    <t>半星</t>
    <phoneticPr fontId="1" type="noConversion"/>
  </si>
  <si>
    <t>name_id</t>
  </si>
  <si>
    <t>skill</t>
  </si>
  <si>
    <t>名字ID</t>
    <phoneticPr fontId="1" type="noConversion"/>
  </si>
  <si>
    <t>id</t>
  </si>
  <si>
    <t>name</t>
  </si>
  <si>
    <t>content</t>
  </si>
  <si>
    <t>sex</t>
  </si>
  <si>
    <t>我很厉害哦~</t>
    <phoneticPr fontId="1" type="noConversion"/>
  </si>
  <si>
    <t>都逃不过我的眼</t>
    <phoneticPr fontId="1" type="noConversion"/>
  </si>
  <si>
    <t>放马过来啊~</t>
    <phoneticPr fontId="1" type="noConversion"/>
  </si>
  <si>
    <t>亚瑟</t>
    <phoneticPr fontId="1" type="noConversion"/>
  </si>
  <si>
    <t>贞德</t>
    <phoneticPr fontId="1" type="noConversion"/>
  </si>
  <si>
    <t>罗宾</t>
    <phoneticPr fontId="1" type="noConversion"/>
  </si>
  <si>
    <t>哈利</t>
    <phoneticPr fontId="1" type="noConversion"/>
  </si>
  <si>
    <t>妮娜</t>
    <phoneticPr fontId="1" type="noConversion"/>
  </si>
  <si>
    <t>莫里斯</t>
    <phoneticPr fontId="1" type="noConversion"/>
  </si>
  <si>
    <t>燃烧吧~一切皆为乌有~</t>
    <phoneticPr fontId="1" type="noConversion"/>
  </si>
  <si>
    <t>我可不是好欺负的~</t>
    <phoneticPr fontId="1" type="noConversion"/>
  </si>
  <si>
    <t>帝国万岁</t>
    <phoneticPr fontId="1" type="noConversion"/>
  </si>
  <si>
    <t>放大倍数</t>
    <phoneticPr fontId="1" type="noConversion"/>
  </si>
  <si>
    <t>备注</t>
    <phoneticPr fontId="1" type="noConversion"/>
  </si>
  <si>
    <t>二星最强战士</t>
    <phoneticPr fontId="1" type="noConversion"/>
  </si>
  <si>
    <t>二星最弱战士</t>
    <phoneticPr fontId="1" type="noConversion"/>
  </si>
  <si>
    <t>二星中等战士</t>
    <phoneticPr fontId="1" type="noConversion"/>
  </si>
  <si>
    <t>二星最强弓手</t>
    <phoneticPr fontId="1" type="noConversion"/>
  </si>
  <si>
    <t>二星中等弓手</t>
    <phoneticPr fontId="1" type="noConversion"/>
  </si>
  <si>
    <t>二星最弱弓手</t>
    <phoneticPr fontId="1" type="noConversion"/>
  </si>
  <si>
    <t>二星最强法师</t>
    <phoneticPr fontId="1" type="noConversion"/>
  </si>
  <si>
    <t>二星中等法师</t>
    <phoneticPr fontId="1" type="noConversion"/>
  </si>
  <si>
    <t>二星最弱法师</t>
    <phoneticPr fontId="1" type="noConversion"/>
  </si>
  <si>
    <t>描述</t>
    <phoneticPr fontId="1" type="noConversion"/>
  </si>
  <si>
    <t>[]</t>
  </si>
  <si>
    <t>[2722,0,0]</t>
  </si>
  <si>
    <t>序号ID</t>
    <phoneticPr fontId="1" type="noConversion"/>
  </si>
  <si>
    <t>狗熊霍克</t>
    <phoneticPr fontId="1" type="noConversion"/>
  </si>
  <si>
    <t>虎王札特</t>
    <phoneticPr fontId="1" type="noConversion"/>
  </si>
  <si>
    <t>scmonster.1.heiseshilaimu</t>
    <phoneticPr fontId="1" type="noConversion"/>
  </si>
  <si>
    <t>monster.1.heiseshilaimu</t>
    <phoneticPr fontId="1" type="noConversion"/>
  </si>
  <si>
    <t>scmonster.2.daozei</t>
    <phoneticPr fontId="1" type="noConversion"/>
  </si>
  <si>
    <t>monster.2.daozei</t>
    <phoneticPr fontId="1" type="noConversion"/>
  </si>
  <si>
    <t>monster.3.sanjiaoshitouguai</t>
    <phoneticPr fontId="1" type="noConversion"/>
  </si>
  <si>
    <t>scmonster.3.sanjiaoshitouguai</t>
    <phoneticPr fontId="1" type="noConversion"/>
  </si>
  <si>
    <t>scmonster.4.bosskuanggong</t>
    <phoneticPr fontId="1" type="noConversion"/>
  </si>
  <si>
    <t>scmonster.5.xiaoshitouguai</t>
    <phoneticPr fontId="1" type="noConversion"/>
  </si>
  <si>
    <t>monster.5.xiaoshitouguai</t>
    <phoneticPr fontId="1" type="noConversion"/>
  </si>
  <si>
    <t>monster.4.bosskuanggong</t>
    <phoneticPr fontId="1" type="noConversion"/>
  </si>
  <si>
    <t>monster.6.redslam</t>
    <phoneticPr fontId="1" type="noConversion"/>
  </si>
  <si>
    <t>scmonster.6.redslam</t>
    <phoneticPr fontId="1" type="noConversion"/>
  </si>
  <si>
    <t>scmonster.7.bossdaozei</t>
    <phoneticPr fontId="1" type="noConversion"/>
  </si>
  <si>
    <t>monster.7.bossdaozei</t>
    <phoneticPr fontId="1" type="noConversion"/>
  </si>
  <si>
    <t>scmonster.8.greenslam</t>
    <phoneticPr fontId="1" type="noConversion"/>
  </si>
  <si>
    <t>monster.8.greenslam</t>
    <phoneticPr fontId="1" type="noConversion"/>
  </si>
  <si>
    <t>scmonster.9.yehouzi</t>
    <phoneticPr fontId="1" type="noConversion"/>
  </si>
  <si>
    <t>monster.9.yehouzi</t>
    <phoneticPr fontId="1" type="noConversion"/>
  </si>
  <si>
    <t>scmonster.10.xiaoyezhu</t>
    <phoneticPr fontId="1" type="noConversion"/>
  </si>
  <si>
    <t>monster.10.xiaoyezhu</t>
    <phoneticPr fontId="1" type="noConversion"/>
  </si>
  <si>
    <t>scmonster.10.bossgouxiong</t>
    <phoneticPr fontId="1" type="noConversion"/>
  </si>
  <si>
    <t>monster.10.bossgouxiong</t>
    <phoneticPr fontId="1" type="noConversion"/>
  </si>
  <si>
    <t>scmonster.11.samllchicken</t>
    <phoneticPr fontId="1" type="noConversion"/>
  </si>
  <si>
    <t>monster.11.samllchicken</t>
    <phoneticPr fontId="1" type="noConversion"/>
  </si>
  <si>
    <t>scmonster.12.zhizhu</t>
    <phoneticPr fontId="1" type="noConversion"/>
  </si>
  <si>
    <t>monster.12.zhizhu</t>
    <phoneticPr fontId="1" type="noConversion"/>
  </si>
  <si>
    <t>scmonster.13.bosstaiger</t>
    <phoneticPr fontId="1" type="noConversion"/>
  </si>
  <si>
    <t>monster.13.bosstaiger</t>
    <phoneticPr fontId="1" type="noConversion"/>
  </si>
  <si>
    <t>雇佣价1-10级</t>
    <phoneticPr fontId="1" type="noConversion"/>
  </si>
  <si>
    <t>等级</t>
    <phoneticPr fontId="1" type="noConversion"/>
  </si>
  <si>
    <t>中</t>
    <phoneticPr fontId="1" type="noConversion"/>
  </si>
  <si>
    <t>下</t>
    <phoneticPr fontId="1" type="noConversion"/>
  </si>
  <si>
    <t>埃莉斯</t>
  </si>
  <si>
    <t>埃历森</t>
  </si>
  <si>
    <t>埃曼达</t>
  </si>
  <si>
    <t>安波</t>
  </si>
  <si>
    <t>埃米莉尔</t>
  </si>
  <si>
    <t>阿梅</t>
  </si>
  <si>
    <t>安德瑞</t>
  </si>
  <si>
    <t>安琪尔</t>
  </si>
  <si>
    <t>安吉</t>
  </si>
  <si>
    <t>安尼特</t>
  </si>
  <si>
    <t>埃恩</t>
  </si>
  <si>
    <t>安娜</t>
  </si>
  <si>
    <t>阿普莉尔</t>
  </si>
  <si>
    <t>芭芭拉</t>
  </si>
  <si>
    <t>贝特瑞斯</t>
  </si>
  <si>
    <t>贝基</t>
  </si>
  <si>
    <t>贝琳达</t>
  </si>
  <si>
    <t>波纳迪特</t>
  </si>
  <si>
    <t>波尼斯</t>
  </si>
  <si>
    <t>贝斯</t>
  </si>
  <si>
    <t>贝特茜</t>
  </si>
  <si>
    <t>贝蒂</t>
  </si>
  <si>
    <t>贝弗利</t>
  </si>
  <si>
    <t>贝蕾</t>
  </si>
  <si>
    <t>伯尼</t>
  </si>
  <si>
    <t>布兰达</t>
  </si>
  <si>
    <t>堪德斯</t>
  </si>
  <si>
    <t xml:space="preserve"> 卡利</t>
  </si>
  <si>
    <t>卡门</t>
  </si>
  <si>
    <t>凯洛尔</t>
  </si>
  <si>
    <t>卡洛兰</t>
  </si>
  <si>
    <t>凯洛琳</t>
  </si>
  <si>
    <t>卡瑞尔</t>
  </si>
  <si>
    <t>凯茜</t>
  </si>
  <si>
    <t>卡桑德拉</t>
  </si>
  <si>
    <t>凯瑟琳</t>
  </si>
  <si>
    <t>卡希</t>
  </si>
  <si>
    <t>卡克利</t>
  </si>
  <si>
    <t>凯勒斯特</t>
  </si>
  <si>
    <t>查德拉</t>
  </si>
  <si>
    <t>什利</t>
  </si>
  <si>
    <t>克瑞斯特</t>
  </si>
  <si>
    <t>克莉斯汀</t>
  </si>
  <si>
    <t>辛迪</t>
  </si>
  <si>
    <t>克拉瑞</t>
  </si>
  <si>
    <t>科内尔</t>
  </si>
  <si>
    <t>康斯坦斯</t>
  </si>
  <si>
    <t>考拉</t>
  </si>
  <si>
    <t>考尼利亚</t>
  </si>
  <si>
    <t>辛茜娅</t>
  </si>
  <si>
    <t>丹纳</t>
  </si>
  <si>
    <t>戴芬尼</t>
  </si>
  <si>
    <t>达茜</t>
  </si>
  <si>
    <t>达勒内</t>
  </si>
  <si>
    <t>唐恩</t>
  </si>
  <si>
    <t>迪娜</t>
  </si>
  <si>
    <t>德比</t>
  </si>
  <si>
    <t>德波拉</t>
  </si>
  <si>
    <t>多拉</t>
  </si>
  <si>
    <t xml:space="preserve"> 德洛瑞斯</t>
  </si>
  <si>
    <t>德尼斯</t>
  </si>
  <si>
    <t>迪安娜</t>
  </si>
  <si>
    <t>迪安尼</t>
  </si>
  <si>
    <t>多勒瑞斯</t>
  </si>
  <si>
    <t>多米尼克</t>
  </si>
  <si>
    <t>唐纳</t>
  </si>
  <si>
    <t>多瑞恩</t>
  </si>
  <si>
    <t>多瑞斯</t>
  </si>
  <si>
    <t>道洛希</t>
  </si>
  <si>
    <t>埃迪斯</t>
  </si>
  <si>
    <t>埃德娜</t>
  </si>
  <si>
    <t>埃利恩</t>
  </si>
  <si>
    <t>埃兰尼</t>
  </si>
  <si>
    <t>埃利诺</t>
  </si>
  <si>
    <t>伊莉莎白</t>
  </si>
  <si>
    <t>埃拉</t>
  </si>
  <si>
    <t>艾尔伦</t>
  </si>
  <si>
    <t>艾尔希</t>
  </si>
  <si>
    <t>埃利萨</t>
  </si>
  <si>
    <t>埃玛</t>
  </si>
  <si>
    <t>埃瑞恩</t>
  </si>
  <si>
    <t>艾瑟尔</t>
  </si>
  <si>
    <t>艾瓦</t>
  </si>
  <si>
    <t>艾维林</t>
  </si>
  <si>
    <t>费丝</t>
  </si>
  <si>
    <t>费历希亚</t>
  </si>
  <si>
    <t>弗洛伦斯</t>
  </si>
  <si>
    <t>弗罗茜</t>
  </si>
  <si>
    <t>弗朗西斯卡</t>
  </si>
  <si>
    <t>盖尔</t>
  </si>
  <si>
    <t>格尼基</t>
  </si>
  <si>
    <t>乔奇娜</t>
  </si>
  <si>
    <t>杰拉丁</t>
  </si>
  <si>
    <t>格特里德</t>
  </si>
  <si>
    <t>吉娜</t>
  </si>
  <si>
    <t>京格尔</t>
  </si>
  <si>
    <t>杰尼</t>
  </si>
  <si>
    <t>格兰达</t>
  </si>
  <si>
    <t>格洛瑞亚</t>
  </si>
  <si>
    <t>格里成</t>
  </si>
  <si>
    <t>格温多里</t>
  </si>
  <si>
    <t>格温</t>
  </si>
  <si>
    <t>哈里特</t>
  </si>
  <si>
    <t>希瑟</t>
  </si>
  <si>
    <t>海蒂</t>
  </si>
  <si>
    <t>海伦</t>
  </si>
  <si>
    <t>希尔达</t>
  </si>
  <si>
    <t>希托米</t>
  </si>
  <si>
    <t>霍里</t>
  </si>
  <si>
    <t>伊达</t>
  </si>
  <si>
    <t>伊伦尼</t>
  </si>
  <si>
    <t>伊瑞尼</t>
  </si>
  <si>
    <t>伊里那</t>
  </si>
  <si>
    <t>伊里斯</t>
  </si>
  <si>
    <t>额玛</t>
  </si>
  <si>
    <t>杰基</t>
  </si>
  <si>
    <t>简</t>
  </si>
  <si>
    <t>珍尼特</t>
  </si>
  <si>
    <t>珍尼斯</t>
  </si>
  <si>
    <t>简尼</t>
  </si>
  <si>
    <t>珍娜</t>
  </si>
  <si>
    <t>贾斯麦尼</t>
  </si>
  <si>
    <t>基恩</t>
  </si>
  <si>
    <t>基尔尼特</t>
  </si>
  <si>
    <t>基尼</t>
  </si>
  <si>
    <t>杰娜</t>
  </si>
  <si>
    <t>珍尼弗</t>
  </si>
  <si>
    <t>珍尼</t>
  </si>
  <si>
    <t>基萨</t>
  </si>
  <si>
    <t>杰西卡</t>
  </si>
  <si>
    <t>吉奥</t>
  </si>
  <si>
    <t>杰欧恩</t>
  </si>
  <si>
    <t>杰欧尼</t>
  </si>
  <si>
    <t>乔安尼</t>
  </si>
  <si>
    <t>乔安娜</t>
  </si>
  <si>
    <t>乔伊斯</t>
  </si>
  <si>
    <t>朱迪</t>
  </si>
  <si>
    <t>朱蒂斯</t>
  </si>
  <si>
    <t>裘狄</t>
  </si>
  <si>
    <t>朱莉</t>
  </si>
  <si>
    <t>裘恩</t>
  </si>
  <si>
    <t>堪蒂</t>
  </si>
  <si>
    <t>卡伦</t>
  </si>
  <si>
    <t>凯瑞</t>
  </si>
  <si>
    <t>卡西里恩</t>
  </si>
  <si>
    <t>凯伊</t>
  </si>
  <si>
    <t>凯里恩</t>
  </si>
  <si>
    <t>凯勒</t>
  </si>
  <si>
    <t>科瑞</t>
  </si>
  <si>
    <t>基姆</t>
  </si>
  <si>
    <t>金贝里</t>
  </si>
  <si>
    <t>克里斯滕</t>
  </si>
  <si>
    <t>克里斯蒂娜</t>
  </si>
  <si>
    <t>劳娜</t>
  </si>
  <si>
    <t>兰拉</t>
  </si>
  <si>
    <t>劳拉</t>
  </si>
  <si>
    <t>劳瑞恩</t>
  </si>
  <si>
    <t>劳瑞尔</t>
  </si>
  <si>
    <t>里亚</t>
  </si>
  <si>
    <t>里萨</t>
  </si>
  <si>
    <t>李安</t>
  </si>
  <si>
    <t>李奥拉</t>
  </si>
  <si>
    <t>里奥拉</t>
  </si>
  <si>
    <t>莱斯勒</t>
  </si>
  <si>
    <t>莉莉</t>
  </si>
  <si>
    <t>李维亚</t>
  </si>
  <si>
    <t>琳达</t>
  </si>
  <si>
    <t>利萨</t>
  </si>
  <si>
    <t>洛伊斯</t>
  </si>
  <si>
    <t>罗拉</t>
  </si>
  <si>
    <t>罗拉尼</t>
  </si>
  <si>
    <t>路易茜</t>
  </si>
  <si>
    <t>路希尔</t>
  </si>
  <si>
    <t>林尼</t>
  </si>
  <si>
    <t>麦德里尼</t>
  </si>
  <si>
    <t>马米尔</t>
  </si>
  <si>
    <t>曼迪</t>
  </si>
  <si>
    <t>马西亚</t>
  </si>
  <si>
    <t>马茜</t>
  </si>
  <si>
    <t>马格莉特</t>
  </si>
  <si>
    <t>麦吉</t>
  </si>
  <si>
    <t>玛莉亚</t>
  </si>
  <si>
    <t>马里安</t>
  </si>
  <si>
    <t>玛莉安娜</t>
  </si>
  <si>
    <t>麦瑞尔</t>
  </si>
  <si>
    <t>玛瑞琳</t>
  </si>
  <si>
    <t>马瑞撒</t>
  </si>
  <si>
    <t>马杰利</t>
  </si>
  <si>
    <t>麦伦尼</t>
  </si>
  <si>
    <t>马尼尔</t>
  </si>
  <si>
    <t>马绍</t>
  </si>
  <si>
    <t>马萨</t>
  </si>
  <si>
    <t>马特尔</t>
  </si>
  <si>
    <t>玛莉</t>
  </si>
  <si>
    <t>马莉-乔</t>
  </si>
  <si>
    <t>马里塞</t>
  </si>
  <si>
    <t>莫瑞恩</t>
  </si>
  <si>
    <t>马耶米</t>
  </si>
  <si>
    <t>梅兰尼</t>
  </si>
  <si>
    <t>梅琳达</t>
  </si>
  <si>
    <t>梅莉萨</t>
  </si>
  <si>
    <t>梅洛笛</t>
  </si>
  <si>
    <t>麦克利</t>
  </si>
  <si>
    <t>明蒂</t>
  </si>
  <si>
    <t>米内</t>
  </si>
  <si>
    <t>玛里安</t>
  </si>
  <si>
    <t>莫拉</t>
  </si>
  <si>
    <t>莫尼卡</t>
  </si>
  <si>
    <t>穆瑞尔</t>
  </si>
  <si>
    <t>纳丁</t>
  </si>
  <si>
    <t>南希</t>
  </si>
  <si>
    <t>南茜</t>
  </si>
  <si>
    <t>诺米</t>
  </si>
  <si>
    <t>纳特利</t>
  </si>
  <si>
    <t>尼科尔</t>
  </si>
  <si>
    <t>尼基</t>
  </si>
  <si>
    <t>诺瑞恩</t>
  </si>
  <si>
    <t>诺玛</t>
  </si>
  <si>
    <t>奥里维拉</t>
  </si>
  <si>
    <t>佩吉</t>
  </si>
  <si>
    <t>帕姆</t>
  </si>
  <si>
    <t>帕梅拉</t>
  </si>
  <si>
    <t>帕特</t>
  </si>
  <si>
    <t>帕特雷茜亚</t>
  </si>
  <si>
    <t>帕蒂</t>
  </si>
  <si>
    <t>皮格</t>
  </si>
  <si>
    <t>佩尼</t>
  </si>
  <si>
    <t>菲洛梅娜</t>
  </si>
  <si>
    <t>菲利斯</t>
  </si>
  <si>
    <t>皮克西</t>
  </si>
  <si>
    <t>拉齐尔</t>
  </si>
  <si>
    <t>蕾贝卡</t>
  </si>
  <si>
    <t>雷吉娜</t>
  </si>
  <si>
    <t>李纳</t>
  </si>
  <si>
    <t>里桑达</t>
  </si>
  <si>
    <t>里维</t>
  </si>
  <si>
    <t>隆达</t>
  </si>
  <si>
    <t>里达</t>
  </si>
  <si>
    <t>罗伯达</t>
  </si>
  <si>
    <t>罗其勒</t>
  </si>
  <si>
    <t>罗莫娜</t>
  </si>
  <si>
    <t>罗萨</t>
  </si>
  <si>
    <t>罗撒里</t>
  </si>
  <si>
    <t>罗萨娜</t>
  </si>
  <si>
    <t>罗斯</t>
  </si>
  <si>
    <t>罗斯玛瑞</t>
  </si>
  <si>
    <t>罗斯玛莉</t>
  </si>
  <si>
    <t>罗茜</t>
  </si>
  <si>
    <t>鲁斯</t>
  </si>
  <si>
    <t>鲁茜</t>
  </si>
  <si>
    <t>萨布里娜</t>
  </si>
  <si>
    <t>萨迪</t>
  </si>
  <si>
    <t>塞利</t>
  </si>
  <si>
    <t>仙蒂</t>
  </si>
  <si>
    <t>桑德拉</t>
  </si>
  <si>
    <t>桑迪</t>
  </si>
  <si>
    <t>萨拉</t>
  </si>
  <si>
    <t>萨劳</t>
  </si>
  <si>
    <t>塞莲娜</t>
  </si>
  <si>
    <t>山诺恩</t>
  </si>
  <si>
    <t>夏隆</t>
  </si>
  <si>
    <t>山瑞</t>
  </si>
  <si>
    <t>肖娜</t>
  </si>
  <si>
    <t>谢拉</t>
  </si>
  <si>
    <t>雪莱</t>
  </si>
  <si>
    <t>谢里</t>
  </si>
  <si>
    <t>舍瑞</t>
  </si>
  <si>
    <t>谢瑞</t>
  </si>
  <si>
    <t>希拉</t>
  </si>
  <si>
    <t>西蒙娜</t>
  </si>
  <si>
    <t>斯坦希</t>
  </si>
  <si>
    <t>斯丹芬尼</t>
  </si>
  <si>
    <t>舒安尼</t>
  </si>
  <si>
    <t>苏珊</t>
  </si>
  <si>
    <t>苏珊尼</t>
  </si>
  <si>
    <t>舒兹</t>
  </si>
  <si>
    <t>苏维特拉娜</t>
  </si>
  <si>
    <t>塔马拉</t>
  </si>
  <si>
    <t>泰梅</t>
  </si>
  <si>
    <t>坦亚</t>
  </si>
  <si>
    <t>塔拉</t>
  </si>
  <si>
    <t>泰瑞萨</t>
  </si>
  <si>
    <t>特瑞</t>
  </si>
  <si>
    <t>泰瑞</t>
  </si>
  <si>
    <t>特蕾萨</t>
  </si>
  <si>
    <t>提凡尼</t>
  </si>
  <si>
    <t>提娜</t>
  </si>
  <si>
    <t>特蕾茜</t>
  </si>
  <si>
    <t>特雷西亚</t>
  </si>
  <si>
    <t>特里娜</t>
  </si>
  <si>
    <t>瓦勒里</t>
  </si>
  <si>
    <t>瓦尼萨</t>
  </si>
  <si>
    <t>维拉</t>
  </si>
  <si>
    <t>维罗尼卡</t>
  </si>
  <si>
    <t>维吉</t>
  </si>
  <si>
    <t>维多利亚</t>
  </si>
  <si>
    <t>维奥莱特</t>
  </si>
  <si>
    <t>维吉尼亚</t>
  </si>
  <si>
    <t>维韦安</t>
  </si>
  <si>
    <t>汪达</t>
  </si>
  <si>
    <t>瓦内塔</t>
  </si>
  <si>
    <t>温迪</t>
  </si>
  <si>
    <t>威尔玛</t>
  </si>
  <si>
    <t>姚兰达</t>
  </si>
  <si>
    <t>伊沃内</t>
  </si>
  <si>
    <t>阿隆</t>
  </si>
  <si>
    <t>埃贝</t>
  </si>
  <si>
    <t>埃贝尔</t>
  </si>
  <si>
    <t>亚当</t>
  </si>
  <si>
    <t>亚德瑞安</t>
  </si>
  <si>
    <t>亚德雷尼</t>
  </si>
  <si>
    <t>阿麦德</t>
  </si>
  <si>
    <t>阿基奥</t>
  </si>
  <si>
    <t>阿基拉</t>
  </si>
  <si>
    <t>埃尔</t>
  </si>
  <si>
    <t>埃兰</t>
  </si>
  <si>
    <t>阿兰尼</t>
  </si>
  <si>
    <t>埃伦</t>
  </si>
  <si>
    <t>埃尔伯特</t>
  </si>
  <si>
    <t>阿历克</t>
  </si>
  <si>
    <t>阿贾德罗</t>
  </si>
  <si>
    <t>亚历山大</t>
  </si>
  <si>
    <t>阿尔弗雷德</t>
  </si>
  <si>
    <t>埃尔顿</t>
  </si>
  <si>
    <t>埃尔特雷德</t>
  </si>
  <si>
    <t>埃尔文</t>
  </si>
  <si>
    <t>安伯罗斯</t>
  </si>
  <si>
    <t>阿莫斯</t>
  </si>
  <si>
    <t>安德鲁</t>
  </si>
  <si>
    <t>安迪</t>
  </si>
  <si>
    <t>安东尼</t>
  </si>
  <si>
    <t>安顿</t>
  </si>
  <si>
    <t>阿贝</t>
  </si>
  <si>
    <t>阿达</t>
  </si>
  <si>
    <t>阿登</t>
  </si>
  <si>
    <t>埃里尔</t>
  </si>
  <si>
    <t>阿里斯特</t>
  </si>
  <si>
    <t>阿里斯提蒂斯</t>
  </si>
  <si>
    <t>阿伦</t>
  </si>
  <si>
    <t>阿洛</t>
  </si>
  <si>
    <t>阿曼德</t>
  </si>
  <si>
    <t>阿涅尔</t>
  </si>
  <si>
    <t>埃莫德</t>
  </si>
  <si>
    <t>亚瑟</t>
  </si>
  <si>
    <t>阿亚</t>
  </si>
  <si>
    <t>阿什</t>
  </si>
  <si>
    <t>埃斯顿</t>
  </si>
  <si>
    <t>奥斯汀</t>
  </si>
  <si>
    <t>白瑞特</t>
  </si>
  <si>
    <t>巴尼</t>
  </si>
  <si>
    <t>巴特</t>
  </si>
  <si>
    <t>博嘉德</t>
  </si>
  <si>
    <t>本</t>
  </si>
  <si>
    <t>本尼迪特</t>
  </si>
  <si>
    <t>本内托</t>
  </si>
  <si>
    <t>本杰明</t>
  </si>
  <si>
    <t>本尼特</t>
  </si>
  <si>
    <t>奔尼</t>
  </si>
  <si>
    <t>贝诺特</t>
  </si>
  <si>
    <t>波纳德</t>
  </si>
  <si>
    <t>波特</t>
  </si>
  <si>
    <t>波特兰德</t>
  </si>
  <si>
    <t>比利</t>
  </si>
  <si>
    <t>毕肖普</t>
  </si>
  <si>
    <t>布兰尼</t>
  </si>
  <si>
    <t>布雷克</t>
  </si>
  <si>
    <t>布隆多</t>
  </si>
  <si>
    <t>波</t>
  </si>
  <si>
    <t>鲍伯</t>
  </si>
  <si>
    <t>波比</t>
  </si>
  <si>
    <t>伯德</t>
  </si>
  <si>
    <t>波瑞斯</t>
  </si>
  <si>
    <t>伯莱德</t>
  </si>
  <si>
    <t>伯莱登</t>
  </si>
  <si>
    <t>布拉德福德</t>
  </si>
  <si>
    <t>布莱德利</t>
  </si>
  <si>
    <t>布莱恩</t>
  </si>
  <si>
    <t>布莱登</t>
  </si>
  <si>
    <t>布兰登</t>
  </si>
  <si>
    <t>布兰特</t>
  </si>
  <si>
    <t>伯瑞特</t>
  </si>
  <si>
    <t>布朗</t>
  </si>
  <si>
    <t>布鲁克</t>
  </si>
  <si>
    <t>布鲁斯</t>
  </si>
  <si>
    <t>布鲁诺</t>
  </si>
  <si>
    <t>布雷斯</t>
  </si>
  <si>
    <t>布德</t>
  </si>
  <si>
    <t>布弗德</t>
  </si>
  <si>
    <t>伯顿</t>
  </si>
  <si>
    <t>布奇</t>
  </si>
  <si>
    <t>白隆</t>
  </si>
  <si>
    <t>考</t>
  </si>
  <si>
    <t>凯尔</t>
  </si>
  <si>
    <t>考尔伯</t>
  </si>
  <si>
    <t>考勒</t>
  </si>
  <si>
    <t>卡尔文</t>
  </si>
  <si>
    <t>凯莫隆</t>
  </si>
  <si>
    <t>卡尔</t>
  </si>
  <si>
    <t>卡勒</t>
  </si>
  <si>
    <t>卡洛斯</t>
  </si>
  <si>
    <t>卡尔特</t>
  </si>
  <si>
    <t>凯西</t>
  </si>
  <si>
    <t>科希尔</t>
  </si>
  <si>
    <t>凯德利克</t>
  </si>
  <si>
    <t>科萨</t>
  </si>
  <si>
    <t>查德</t>
  </si>
  <si>
    <t>查尔斯</t>
  </si>
  <si>
    <t>查理</t>
  </si>
  <si>
    <t>切斯特</t>
  </si>
  <si>
    <t>切特</t>
  </si>
  <si>
    <t>齐普</t>
  </si>
  <si>
    <t>克瑞斯</t>
  </si>
  <si>
    <t>克利斯托芬</t>
  </si>
  <si>
    <t>楚克</t>
  </si>
  <si>
    <t>希安</t>
  </si>
  <si>
    <t>克莱伦斯</t>
  </si>
  <si>
    <t>克拉克</t>
  </si>
  <si>
    <t>科雷</t>
  </si>
  <si>
    <t>克里弗德</t>
  </si>
  <si>
    <t>克莱德</t>
  </si>
  <si>
    <t>克迪</t>
  </si>
  <si>
    <t>克林</t>
  </si>
  <si>
    <t>考诺</t>
  </si>
  <si>
    <t>康拉德</t>
  </si>
  <si>
    <t>康斯坦丁</t>
  </si>
  <si>
    <t>科贝特</t>
  </si>
  <si>
    <t>考德</t>
  </si>
  <si>
    <t>考尼留斯</t>
  </si>
  <si>
    <t>考利</t>
  </si>
  <si>
    <t>科拉格</t>
  </si>
  <si>
    <t>塞鲁斯</t>
  </si>
  <si>
    <t>达尔</t>
  </si>
  <si>
    <t>丹勒</t>
  </si>
  <si>
    <t>达拉斯</t>
  </si>
  <si>
    <t>达蒙</t>
  </si>
  <si>
    <t>丹</t>
  </si>
  <si>
    <t>丹尼尔</t>
  </si>
  <si>
    <t>达尼</t>
  </si>
  <si>
    <t>丹特</t>
  </si>
  <si>
    <t>达隆</t>
  </si>
  <si>
    <t>戴夫</t>
  </si>
  <si>
    <t>达维</t>
  </si>
  <si>
    <t>戴维</t>
  </si>
  <si>
    <t>迪恩</t>
  </si>
  <si>
    <t>德尔</t>
  </si>
  <si>
    <t>丹尼斯</t>
  </si>
  <si>
    <t>丹尼</t>
  </si>
  <si>
    <t>德里克</t>
  </si>
  <si>
    <t>德斯蒙德</t>
  </si>
  <si>
    <t>德冯</t>
  </si>
  <si>
    <t>戴特</t>
  </si>
  <si>
    <t>多克</t>
  </si>
  <si>
    <t>多里奇</t>
  </si>
  <si>
    <t>多芬</t>
  </si>
  <si>
    <t>多米尼奇</t>
  </si>
  <si>
    <t>多恩</t>
  </si>
  <si>
    <t>唐纳德</t>
  </si>
  <si>
    <t>道格拉斯</t>
  </si>
  <si>
    <t>德鲁</t>
  </si>
  <si>
    <t>丢克</t>
  </si>
  <si>
    <t>登坎</t>
  </si>
  <si>
    <t>杜斯汀</t>
  </si>
  <si>
    <t>杜瓦恩</t>
  </si>
  <si>
    <t>德维特</t>
  </si>
  <si>
    <t>迪兰</t>
  </si>
  <si>
    <t>厄尔</t>
  </si>
  <si>
    <t>埃德</t>
  </si>
  <si>
    <t>埃迪</t>
  </si>
  <si>
    <t>埃德嘉</t>
  </si>
  <si>
    <t>埃迪森</t>
  </si>
  <si>
    <t>埃德蒙德</t>
  </si>
  <si>
    <t>埃尔贾</t>
  </si>
  <si>
    <t>艾利奥特</t>
  </si>
  <si>
    <t>艾尔顿</t>
  </si>
  <si>
    <t>埃梅尔</t>
  </si>
  <si>
    <t>艾曼努尔</t>
  </si>
  <si>
    <t>埃默特</t>
  </si>
  <si>
    <t>埃诺奇</t>
  </si>
  <si>
    <t>埃利克</t>
  </si>
  <si>
    <t>厄尼斯特</t>
  </si>
  <si>
    <t>厄内尔</t>
  </si>
  <si>
    <t>埃洛</t>
  </si>
  <si>
    <t>厄维恩</t>
  </si>
  <si>
    <t>埃珊</t>
  </si>
  <si>
    <t>尤基尼</t>
  </si>
  <si>
    <t>伊万</t>
  </si>
  <si>
    <t>费班</t>
  </si>
  <si>
    <t>费拉尔</t>
  </si>
  <si>
    <t>费利克斯</t>
  </si>
  <si>
    <t>费迪南德</t>
  </si>
  <si>
    <t>福勒什</t>
  </si>
  <si>
    <t>弗洛伊德</t>
  </si>
  <si>
    <t>弗瑞斯特</t>
  </si>
  <si>
    <t>弗朗西斯科</t>
  </si>
  <si>
    <t>弗兰克</t>
  </si>
  <si>
    <t>弗兰克林</t>
  </si>
  <si>
    <t>弗朗兹</t>
  </si>
  <si>
    <t>弗瑞德</t>
  </si>
  <si>
    <t>福瑞德里克</t>
  </si>
  <si>
    <t>盖伯</t>
  </si>
  <si>
    <t>盖贝里</t>
  </si>
  <si>
    <t>盖特诺</t>
  </si>
  <si>
    <t>盖瑞特</t>
  </si>
  <si>
    <t>盖里</t>
  </si>
  <si>
    <t>盖德</t>
  </si>
  <si>
    <t>格弗里</t>
  </si>
  <si>
    <t>乔治</t>
  </si>
  <si>
    <t>杰拉德</t>
  </si>
  <si>
    <t>杰瑞</t>
  </si>
  <si>
    <t>杰尔伯特</t>
  </si>
  <si>
    <t>吉尔默</t>
  </si>
  <si>
    <t>基诺</t>
  </si>
  <si>
    <t>格伦</t>
  </si>
  <si>
    <t>刚扎洛</t>
  </si>
  <si>
    <t>高登</t>
  </si>
  <si>
    <t>格拉汉姆</t>
  </si>
  <si>
    <t>格兰特</t>
  </si>
  <si>
    <t>格瑞格</t>
  </si>
  <si>
    <t>格里高里</t>
  </si>
  <si>
    <t>格利</t>
  </si>
  <si>
    <t>古勒诺</t>
  </si>
  <si>
    <t>格斯</t>
  </si>
  <si>
    <t>盖</t>
  </si>
  <si>
    <t>汉尔</t>
  </si>
  <si>
    <t>汉普顿</t>
  </si>
  <si>
    <t>汉</t>
  </si>
  <si>
    <t>汉克</t>
  </si>
  <si>
    <t>汉斯</t>
  </si>
  <si>
    <t>哈蒂</t>
  </si>
  <si>
    <t>哈兰</t>
  </si>
  <si>
    <t>哈里</t>
  </si>
  <si>
    <t>哈洛德</t>
  </si>
  <si>
    <t>哈里森</t>
  </si>
  <si>
    <t>哈瑞</t>
  </si>
  <si>
    <t>哈维</t>
  </si>
  <si>
    <t>海登</t>
  </si>
  <si>
    <t>希斯</t>
  </si>
  <si>
    <t>希斯特</t>
  </si>
  <si>
    <t>哈科特</t>
  </si>
  <si>
    <t>海尔姆特</t>
  </si>
  <si>
    <t>亨利</t>
  </si>
  <si>
    <t>赫伯</t>
  </si>
  <si>
    <t>赫伯特</t>
  </si>
  <si>
    <t>赫曼</t>
  </si>
  <si>
    <t>赫尔兹</t>
  </si>
  <si>
    <t>霍克</t>
  </si>
  <si>
    <t>霍尔登</t>
  </si>
  <si>
    <t>霍莫</t>
  </si>
  <si>
    <t>霍瑞斯</t>
  </si>
  <si>
    <t>霍华德</t>
  </si>
  <si>
    <t>休</t>
  </si>
  <si>
    <t>胡格</t>
  </si>
  <si>
    <t>亨特</t>
  </si>
  <si>
    <t>伊安</t>
  </si>
  <si>
    <t>伊格那西奥</t>
  </si>
  <si>
    <t>伊格</t>
  </si>
  <si>
    <t>伊克</t>
  </si>
  <si>
    <t>伊拉</t>
  </si>
  <si>
    <t>欧弗恩</t>
  </si>
  <si>
    <t>欧文</t>
  </si>
  <si>
    <t>伊萨克</t>
  </si>
  <si>
    <t>伊索</t>
  </si>
  <si>
    <t>伊斯麦尔</t>
  </si>
  <si>
    <t>埃万</t>
  </si>
  <si>
    <t>伊瓦尔</t>
  </si>
  <si>
    <t>杰克</t>
  </si>
  <si>
    <t>雅各布</t>
  </si>
  <si>
    <t>杰卡</t>
  </si>
  <si>
    <t>詹姆斯</t>
  </si>
  <si>
    <t>詹米</t>
  </si>
  <si>
    <t>贾洛德</t>
  </si>
  <si>
    <t>简森</t>
  </si>
  <si>
    <t>杰斯帕</t>
  </si>
  <si>
    <t>贾维尔</t>
  </si>
  <si>
    <t>杰</t>
  </si>
  <si>
    <t>基恩-保罗</t>
  </si>
  <si>
    <t>基恩-皮埃尔</t>
  </si>
  <si>
    <t>基德</t>
  </si>
  <si>
    <t>杰里米亚</t>
  </si>
  <si>
    <t>杰里米</t>
  </si>
  <si>
    <t>杰洛梅</t>
  </si>
  <si>
    <t>杰瑟</t>
  </si>
  <si>
    <t>吉姆</t>
  </si>
  <si>
    <t>乔</t>
  </si>
  <si>
    <t>乔尔</t>
  </si>
  <si>
    <t>约瑟夫</t>
  </si>
  <si>
    <t>乔安</t>
  </si>
  <si>
    <t>约翰</t>
  </si>
  <si>
    <t>琼斯</t>
  </si>
  <si>
    <t>琼亚</t>
  </si>
  <si>
    <t>乔纳山</t>
  </si>
  <si>
    <t>乔丹</t>
  </si>
  <si>
    <t>约舒亚</t>
  </si>
  <si>
    <t>裘德</t>
  </si>
  <si>
    <t>裘尔斯</t>
  </si>
  <si>
    <t>朱斯丁</t>
  </si>
  <si>
    <t>凯</t>
  </si>
  <si>
    <t>卡瑞恩</t>
  </si>
  <si>
    <t>基冈</t>
  </si>
  <si>
    <t>凯斯</t>
  </si>
  <si>
    <t>科尔</t>
  </si>
  <si>
    <t>凯利</t>
  </si>
  <si>
    <t>科恩</t>
  </si>
  <si>
    <t>科尼斯</t>
  </si>
  <si>
    <t>肯恩</t>
  </si>
  <si>
    <t>科尔文</t>
  </si>
  <si>
    <t>坎恩</t>
  </si>
  <si>
    <t>基科</t>
  </si>
  <si>
    <t>兰斯</t>
  </si>
  <si>
    <t>莱利</t>
  </si>
  <si>
    <t>拉尔斯</t>
  </si>
  <si>
    <t>拉兹尔</t>
  </si>
  <si>
    <t>李</t>
  </si>
  <si>
    <t>雷夫</t>
  </si>
  <si>
    <t>勒兰德</t>
  </si>
  <si>
    <t>李奥</t>
  </si>
  <si>
    <t>里恩</t>
  </si>
  <si>
    <t>莱昂纳德</t>
  </si>
  <si>
    <t>勒瑞奥</t>
  </si>
  <si>
    <t>莱斯特</t>
  </si>
  <si>
    <t>刘易斯</t>
  </si>
  <si>
    <t>李埃姆</t>
  </si>
  <si>
    <t>琳德希</t>
  </si>
  <si>
    <t>莱昂纳尔</t>
  </si>
  <si>
    <t>莱伊奥德</t>
  </si>
  <si>
    <t>娄根</t>
  </si>
  <si>
    <t>龙</t>
  </si>
  <si>
    <t>洛尼</t>
  </si>
  <si>
    <t>娄</t>
  </si>
  <si>
    <t>娄尔</t>
  </si>
  <si>
    <t>路易斯</t>
  </si>
  <si>
    <t>洛维尔</t>
  </si>
  <si>
    <t>乐基</t>
  </si>
  <si>
    <t>路德威格</t>
  </si>
  <si>
    <t>路琪</t>
  </si>
  <si>
    <t>卢克</t>
  </si>
  <si>
    <t>路德</t>
  </si>
  <si>
    <t>李曼</t>
  </si>
  <si>
    <t>林登</t>
  </si>
  <si>
    <t>马可</t>
  </si>
  <si>
    <t>麦克罗</t>
  </si>
  <si>
    <t>马尔科姆</t>
  </si>
  <si>
    <t>曼弗雷德</t>
  </si>
  <si>
    <t>麦尼</t>
  </si>
  <si>
    <t>麦克</t>
  </si>
  <si>
    <t>马塞罗</t>
  </si>
  <si>
    <t>马尔科</t>
  </si>
  <si>
    <t>马尔库斯</t>
  </si>
  <si>
    <t>马里奥</t>
  </si>
  <si>
    <t>马瑞恩</t>
  </si>
  <si>
    <t>马克</t>
  </si>
  <si>
    <t>马龙</t>
  </si>
  <si>
    <t>马歇尔</t>
  </si>
  <si>
    <t>马丁</t>
  </si>
  <si>
    <t>马尔文</t>
  </si>
  <si>
    <t>马休</t>
  </si>
  <si>
    <t>马特</t>
  </si>
  <si>
    <t>麦克斯</t>
  </si>
  <si>
    <t>麦克斯威尔</t>
  </si>
  <si>
    <t>梅尔</t>
  </si>
  <si>
    <t>梅尔文</t>
  </si>
  <si>
    <t>米克</t>
  </si>
  <si>
    <t>迈克</t>
  </si>
  <si>
    <t>米尔斯</t>
  </si>
  <si>
    <t>米奇</t>
  </si>
  <si>
    <t>穆罕默德</t>
  </si>
  <si>
    <t>蒙特</t>
  </si>
  <si>
    <t>莫里尔</t>
  </si>
  <si>
    <t>莫里斯</t>
  </si>
  <si>
    <t>莫顿</t>
  </si>
  <si>
    <t>穆雷</t>
  </si>
  <si>
    <t>米莱斯</t>
  </si>
  <si>
    <t>纳特</t>
  </si>
  <si>
    <t>纳斯恩</t>
  </si>
  <si>
    <t>纳斯尼尔</t>
  </si>
  <si>
    <t>尼尔</t>
  </si>
  <si>
    <t>尼德</t>
  </si>
  <si>
    <t>尼尔森</t>
  </si>
  <si>
    <t>纽特</t>
  </si>
  <si>
    <t>尼古拉斯</t>
  </si>
  <si>
    <t>尼克</t>
  </si>
  <si>
    <t>尼科拉斯</t>
  </si>
  <si>
    <t>诺亚</t>
  </si>
  <si>
    <t>诺姆</t>
  </si>
  <si>
    <t>诺曼</t>
  </si>
  <si>
    <t>诺里斯</t>
  </si>
  <si>
    <t>奥尔夫</t>
  </si>
  <si>
    <t>奥利弗</t>
  </si>
  <si>
    <t>奥蒂斯</t>
  </si>
  <si>
    <t>奥文</t>
  </si>
  <si>
    <t>帕克</t>
  </si>
  <si>
    <t>帕特里克</t>
  </si>
  <si>
    <t>保尔</t>
  </si>
  <si>
    <t>帕维尔</t>
  </si>
  <si>
    <t>波西瓦尔</t>
  </si>
  <si>
    <t>波西</t>
  </si>
  <si>
    <t>佩里</t>
  </si>
  <si>
    <t>皮特</t>
  </si>
  <si>
    <t>彼德</t>
  </si>
  <si>
    <t>费德拉斯</t>
  </si>
  <si>
    <t>菲尔</t>
  </si>
  <si>
    <t>菲利普</t>
  </si>
  <si>
    <t>皮尔斯</t>
  </si>
  <si>
    <t>皮埃尔</t>
  </si>
  <si>
    <t>普里斯滕</t>
  </si>
  <si>
    <t>括恩</t>
  </si>
  <si>
    <t>括丁</t>
  </si>
  <si>
    <t>昆恩</t>
  </si>
  <si>
    <t>拉杜</t>
  </si>
  <si>
    <t>拉菲尔</t>
  </si>
  <si>
    <t>拉尔夫</t>
  </si>
  <si>
    <t>拉梅</t>
  </si>
  <si>
    <t>兰希</t>
  </si>
  <si>
    <t>兰达尔</t>
  </si>
  <si>
    <t>兰道夫</t>
  </si>
  <si>
    <t>兰迪</t>
  </si>
  <si>
    <t>劳尔</t>
  </si>
  <si>
    <t>雷蒙德</t>
  </si>
  <si>
    <t>雷格</t>
  </si>
  <si>
    <t>雷吉纳尔德</t>
  </si>
  <si>
    <t>雷尼</t>
  </si>
  <si>
    <t>林左</t>
  </si>
  <si>
    <t>里克斯</t>
  </si>
  <si>
    <t>雷纳尔多</t>
  </si>
  <si>
    <t>里查德</t>
  </si>
  <si>
    <t>雷克</t>
  </si>
  <si>
    <t>罗比</t>
  </si>
  <si>
    <t>罗贝</t>
  </si>
  <si>
    <t>罗贝特</t>
  </si>
  <si>
    <t>洛基</t>
  </si>
  <si>
    <t>罗德尼</t>
  </si>
  <si>
    <t>洛兰德</t>
  </si>
  <si>
    <t>罗恩</t>
  </si>
  <si>
    <t>罗纳德</t>
  </si>
  <si>
    <t>罗瑞</t>
  </si>
  <si>
    <t>洛斯</t>
  </si>
  <si>
    <t>罗伊</t>
  </si>
  <si>
    <t>鲁迪</t>
  </si>
  <si>
    <t>罗普 特</t>
  </si>
  <si>
    <t>拉什尔</t>
  </si>
  <si>
    <t>拉斯提</t>
  </si>
  <si>
    <t>瑞安</t>
  </si>
  <si>
    <t>萨德</t>
  </si>
  <si>
    <t>绍尔</t>
  </si>
  <si>
    <t>塞瓦拖</t>
  </si>
  <si>
    <t>山姆</t>
  </si>
  <si>
    <t>萨缪尔</t>
  </si>
  <si>
    <t>山德普</t>
  </si>
  <si>
    <t>桑托斯</t>
  </si>
  <si>
    <t>索尔</t>
  </si>
  <si>
    <t>斯卡利斯</t>
  </si>
  <si>
    <t>斯科特</t>
  </si>
  <si>
    <t>希恩</t>
  </si>
  <si>
    <t>塞巴斯蒂安</t>
  </si>
  <si>
    <t>塞尔吉奥</t>
  </si>
  <si>
    <t>塞斯</t>
  </si>
  <si>
    <t>塞墨尔</t>
  </si>
  <si>
    <t>谢尔登</t>
  </si>
  <si>
    <t>舍尔登</t>
  </si>
  <si>
    <t>舍曼</t>
  </si>
  <si>
    <t>西蒙</t>
  </si>
  <si>
    <t>辛德尼</t>
  </si>
  <si>
    <t>希门</t>
  </si>
  <si>
    <t>斯拉德</t>
  </si>
  <si>
    <t>索尼</t>
  </si>
  <si>
    <t>斯班塞</t>
  </si>
  <si>
    <t>斯坦</t>
  </si>
  <si>
    <t>斯坦利</t>
  </si>
  <si>
    <t>斯蒂芬</t>
  </si>
  <si>
    <t>斯蒂夫</t>
  </si>
  <si>
    <t>斯丹芬</t>
  </si>
  <si>
    <t>斯图尔特</t>
  </si>
  <si>
    <t>苏勒曼</t>
  </si>
  <si>
    <t>舒文</t>
  </si>
  <si>
    <t>塞尔维斯特</t>
  </si>
  <si>
    <t>泰德</t>
  </si>
  <si>
    <t>塔卡</t>
  </si>
  <si>
    <t>泰伦斯</t>
  </si>
  <si>
    <t>桑德斯</t>
  </si>
  <si>
    <t>山尼</t>
  </si>
  <si>
    <t>西奥德瑞</t>
  </si>
  <si>
    <t>托马斯</t>
  </si>
  <si>
    <t>蒂姆</t>
  </si>
  <si>
    <t>提莫希</t>
  </si>
  <si>
    <t>托比阿斯</t>
  </si>
  <si>
    <t>托德</t>
  </si>
  <si>
    <t>汤姆</t>
  </si>
  <si>
    <t>托尼</t>
  </si>
  <si>
    <t>特兰</t>
  </si>
  <si>
    <t>特拉维斯</t>
  </si>
  <si>
    <t>特伦特</t>
  </si>
  <si>
    <t>特伦顿</t>
  </si>
  <si>
    <t>特里弗</t>
  </si>
  <si>
    <t>特瑞普</t>
  </si>
  <si>
    <t>泰勒</t>
  </si>
  <si>
    <t>泰森</t>
  </si>
  <si>
    <t>凡迪姆</t>
  </si>
  <si>
    <t>维尔</t>
  </si>
  <si>
    <t>瓦恩斯</t>
  </si>
  <si>
    <t>弗内</t>
  </si>
  <si>
    <t>费隆</t>
  </si>
  <si>
    <t>维克多</t>
  </si>
  <si>
    <t>维科托</t>
  </si>
  <si>
    <t>文森兹奥</t>
  </si>
  <si>
    <t>弗格</t>
  </si>
  <si>
    <t>维吉尔</t>
  </si>
  <si>
    <t>维拉蒂米尔</t>
  </si>
  <si>
    <t>维德</t>
  </si>
  <si>
    <t>瓦尔多</t>
  </si>
  <si>
    <t>瓦尔莱斯</t>
  </si>
  <si>
    <t>瓦尔特</t>
  </si>
  <si>
    <t>威尼</t>
  </si>
  <si>
    <t>华伦</t>
  </si>
  <si>
    <t>韦伯</t>
  </si>
  <si>
    <t>文德尔</t>
  </si>
  <si>
    <t>威斯利</t>
  </si>
  <si>
    <t>威尔伯特</t>
  </si>
  <si>
    <t>威尔弗瑞德</t>
  </si>
  <si>
    <t>威兰</t>
  </si>
  <si>
    <t>威尔</t>
  </si>
  <si>
    <t>维拉德</t>
  </si>
  <si>
    <t>威廉姆</t>
  </si>
  <si>
    <t>威尔森</t>
  </si>
  <si>
    <t>温斯顿</t>
  </si>
  <si>
    <t>伍德罗</t>
  </si>
  <si>
    <t>宣</t>
  </si>
  <si>
    <t>杨茜</t>
  </si>
  <si>
    <t>尤瑞</t>
  </si>
  <si>
    <t>伊弗斯</t>
  </si>
  <si>
    <t>赞奇里亚</t>
  </si>
  <si>
    <t>扎克</t>
  </si>
  <si>
    <t>兹布隆</t>
  </si>
  <si>
    <t>泽克</t>
  </si>
  <si>
    <t>佐尔丹</t>
  </si>
  <si>
    <t>佐里克斯</t>
  </si>
  <si>
    <t>泽吉</t>
  </si>
  <si>
    <t>马克汉姆爵士</t>
  </si>
  <si>
    <t>裁判托马斯</t>
  </si>
  <si>
    <t>向导马格莉特</t>
  </si>
  <si>
    <t>诗人埃莉萨</t>
  </si>
  <si>
    <t>塞莉</t>
  </si>
  <si>
    <t>马尔维克先生</t>
  </si>
  <si>
    <t>绍尔-沙克斯</t>
  </si>
  <si>
    <t>布兰特-费兰</t>
  </si>
  <si>
    <t>凯洛琳-威瑟</t>
  </si>
  <si>
    <t>罗格-泰尔马</t>
  </si>
  <si>
    <t>威廉姆-达维斯</t>
  </si>
  <si>
    <t>唐纳-理斯</t>
  </si>
  <si>
    <t>格兰特-瓦兰达</t>
  </si>
  <si>
    <t>米尔-路基</t>
  </si>
  <si>
    <t>比尔-拉斯克</t>
  </si>
  <si>
    <t>塞克尼特-恩德斯</t>
  </si>
  <si>
    <t>查尔斯-科切特爵士</t>
  </si>
  <si>
    <t>威廉姆-塞塔格</t>
  </si>
  <si>
    <t>巴斯洛缪-海墨尔</t>
  </si>
  <si>
    <t>斯丹芬尼-山德</t>
  </si>
  <si>
    <t>劳伦斯-马克</t>
  </si>
  <si>
    <t>斯第格-斯尼克</t>
  </si>
  <si>
    <t>立德-罗文</t>
  </si>
  <si>
    <t>福瑞德里克-奥格</t>
  </si>
  <si>
    <t>里桑德-斯维特</t>
  </si>
  <si>
    <t>埃伯登泽-索渥</t>
  </si>
  <si>
    <t>蕾贝卡-迪万</t>
  </si>
  <si>
    <t>达德拉斯-福克</t>
  </si>
  <si>
    <t>托马斯-格雷</t>
  </si>
  <si>
    <t>哈夫-维克</t>
  </si>
  <si>
    <t>安东尼-格林</t>
  </si>
  <si>
    <t>托尔-安文</t>
  </si>
  <si>
    <t>仙帝</t>
  </si>
  <si>
    <t>古树</t>
  </si>
  <si>
    <t>埃莉斯-哈格</t>
  </si>
  <si>
    <t>人偶</t>
  </si>
  <si>
    <t>幼龙</t>
  </si>
  <si>
    <t>管家</t>
  </si>
  <si>
    <t>贺斯法九世</t>
  </si>
  <si>
    <t>德根-凯尔丁</t>
  </si>
  <si>
    <t>杰森-凯尔丁</t>
  </si>
  <si>
    <t>劳莱尔-凯尔丁</t>
  </si>
  <si>
    <t>弗斯-凯尔丁</t>
  </si>
  <si>
    <t>瑞德-凯尔丁</t>
  </si>
  <si>
    <t>索尔-凯尔丁</t>
  </si>
  <si>
    <t>阿尔文-凯尔丁</t>
  </si>
  <si>
    <t>艾尔伦-洛克维</t>
  </si>
  <si>
    <t>埃兰-汉尼</t>
  </si>
  <si>
    <t>凯瑟琳王后</t>
  </si>
  <si>
    <t>精灵王</t>
  </si>
  <si>
    <t>劳伦-斯迪尔</t>
  </si>
  <si>
    <t>假冒的劳伦</t>
  </si>
  <si>
    <t>信使</t>
  </si>
  <si>
    <t>仲裁人格瑞</t>
  </si>
  <si>
    <t>怀特大使</t>
  </si>
  <si>
    <t>斯克尔大使</t>
  </si>
  <si>
    <t>仲裁人费尔维泽</t>
  </si>
  <si>
    <t>仲裁人斯利恩</t>
  </si>
  <si>
    <t>格文-玛格努斯</t>
  </si>
  <si>
    <t>瑞瑟雷克特</t>
  </si>
  <si>
    <t>克拉格-汉克</t>
  </si>
  <si>
    <t>卡格汉爵士</t>
  </si>
  <si>
    <t>智者罗伯特</t>
  </si>
  <si>
    <t>卡斯托</t>
  </si>
  <si>
    <t>马克西姆</t>
  </si>
  <si>
    <t>达克-谢德</t>
  </si>
  <si>
    <t>托尔伯蒂</t>
  </si>
  <si>
    <t>阿基巴德-艾恩法斯特</t>
  </si>
  <si>
    <t>光明神庙</t>
  </si>
  <si>
    <t>暗黑神庙</t>
  </si>
  <si>
    <t>卡米尔女士</t>
  </si>
  <si>
    <t>忒林维泽</t>
  </si>
  <si>
    <t>马吉姆-达斯克</t>
  </si>
  <si>
    <t>德弗里克-派尔丁</t>
  </si>
  <si>
    <t>诺伯特-西拉丝</t>
  </si>
  <si>
    <t>乔安-卡里德</t>
  </si>
  <si>
    <t>尼尔斯-斯坦利</t>
  </si>
  <si>
    <t>斯巴克-伯恩基德</t>
  </si>
  <si>
    <t>托恩-威泽斯密</t>
  </si>
  <si>
    <t>艾尔希-培顿</t>
  </si>
  <si>
    <t>基里安-米斯瑞特</t>
  </si>
  <si>
    <t>佩琪-来文西尔</t>
  </si>
  <si>
    <t>特格-斯莱瑟</t>
  </si>
  <si>
    <t>查德科-唐瑟夫</t>
  </si>
  <si>
    <t>莫地-奥丁</t>
  </si>
  <si>
    <t>埃兹诺格-斯莱什</t>
  </si>
  <si>
    <t>托肯-费斯特</t>
  </si>
  <si>
    <t>托根-渥斯特</t>
  </si>
  <si>
    <t>德林-卡内基</t>
  </si>
  <si>
    <t>卡恩-斯通科利夫</t>
  </si>
  <si>
    <t>凯林-格雷达</t>
  </si>
  <si>
    <t>科拉德林-西尔普</t>
  </si>
  <si>
    <t>希林-法尔科内</t>
  </si>
  <si>
    <t>捷辛-苏拉提</t>
  </si>
  <si>
    <t>兰希-拉弗赛特</t>
  </si>
  <si>
    <t>凯德拉克-斯蒂德</t>
  </si>
  <si>
    <t>阿尔丁-泰罗克</t>
  </si>
  <si>
    <t>布拉泽-罗斯汉姆</t>
  </si>
  <si>
    <t>帕特文-费尔本</t>
  </si>
  <si>
    <t>鲁那斯-萨达</t>
  </si>
  <si>
    <t>榴弹枪宗师</t>
  </si>
  <si>
    <t>普丁-劳兹</t>
  </si>
  <si>
    <t>伊斯拉姆-格洛威尔</t>
  </si>
  <si>
    <t>费德文-斯密森</t>
  </si>
  <si>
    <t>道格拉斯-埃弗森</t>
  </si>
  <si>
    <t>拉比萨-尼德伦</t>
  </si>
  <si>
    <t>米尔扬-奎克</t>
  </si>
  <si>
    <t>奇拉德-比斯</t>
  </si>
  <si>
    <t>麦德沃里</t>
  </si>
  <si>
    <t>哈利安-那夫莫尔</t>
  </si>
  <si>
    <t>维尔狄克-劳兹</t>
  </si>
  <si>
    <t>德坎-富德来特</t>
  </si>
  <si>
    <t>布朗达</t>
  </si>
  <si>
    <t>金德-特斯通</t>
  </si>
  <si>
    <t>阿什-坦普</t>
  </si>
  <si>
    <t>布雷泽</t>
  </si>
  <si>
    <t>索里克-文森</t>
  </si>
  <si>
    <t>瑞斯林-革林斯道</t>
  </si>
  <si>
    <t>海德-维特凯普</t>
  </si>
  <si>
    <t>托伯伦-瑞恩谢德</t>
  </si>
  <si>
    <t>特伦</t>
  </si>
  <si>
    <t>乔那森-肯恩</t>
  </si>
  <si>
    <t>兰拉-斯通莱特</t>
  </si>
  <si>
    <t>埃兰奇</t>
  </si>
  <si>
    <t>伯特-斯德渥</t>
  </si>
  <si>
    <t>希瑟-德姆利忒</t>
  </si>
  <si>
    <t>茱丽安</t>
  </si>
  <si>
    <t>米莱斯-菲德文特</t>
  </si>
  <si>
    <t>克维尔-布里门</t>
  </si>
  <si>
    <t>斯顿-海尔斯曼</t>
  </si>
  <si>
    <t>邦布大哥</t>
  </si>
  <si>
    <t>坦普斯</t>
  </si>
  <si>
    <t>埃珊-莱特斯文</t>
  </si>
  <si>
    <t>晨星海伦娜</t>
  </si>
  <si>
    <t>沙莫斯-德布林</t>
  </si>
  <si>
    <t>加斯-奈克尔</t>
  </si>
  <si>
    <t>塞斯-达克莫</t>
  </si>
  <si>
    <t>卡林-阿卡尼亚</t>
  </si>
  <si>
    <t>菲顿-克莱文</t>
  </si>
  <si>
    <t>萨缪尔-拜森</t>
  </si>
  <si>
    <t>佩吉-布鲁斯文</t>
  </si>
  <si>
    <t>梅迪克-维泽森</t>
  </si>
  <si>
    <t>贝特胡德-凯夫希尔</t>
  </si>
  <si>
    <t>布里汉姆</t>
  </si>
  <si>
    <t>沙那-托马斯</t>
  </si>
  <si>
    <t>托马斯-摩尔</t>
  </si>
  <si>
    <t>格里斯</t>
  </si>
  <si>
    <t>凯利-霍利菲尔德</t>
  </si>
  <si>
    <t>汪达-富斯克</t>
  </si>
  <si>
    <t>伊万达-托马斯</t>
  </si>
  <si>
    <t>芭芭拉-威斯门</t>
  </si>
  <si>
    <t>特萨-格林斯沃德</t>
  </si>
  <si>
    <t>克因</t>
  </si>
  <si>
    <t>格里高里-威埃达</t>
  </si>
  <si>
    <t>嘉瑞特-多迪斯</t>
  </si>
  <si>
    <t>佩特拉-克莱利亚</t>
  </si>
  <si>
    <t>奇兰-劳拉瑟尔</t>
  </si>
  <si>
    <t>罗伯特-索洛</t>
  </si>
  <si>
    <t>克劳德-阿格亚尔</t>
  </si>
  <si>
    <t>偷窃术专家</t>
  </si>
  <si>
    <t>偷窃术大师</t>
  </si>
  <si>
    <t>偷窃术宗师</t>
  </si>
  <si>
    <t>格里成-菲德巴恩</t>
  </si>
  <si>
    <t>李诺德-斯格那</t>
  </si>
  <si>
    <t>快嘴斯尔克</t>
  </si>
  <si>
    <t>谢尔登-密斯特</t>
  </si>
  <si>
    <t>奥伯瑞克-克雷恩</t>
  </si>
  <si>
    <t>科尼斯-威尔那</t>
  </si>
  <si>
    <t>凯拉-斯迪利</t>
  </si>
  <si>
    <t>安伯莱赫特-布劳勒</t>
  </si>
  <si>
    <t>埃尔顿-布莱克</t>
  </si>
  <si>
    <t>吉尼-斯威夫特</t>
  </si>
  <si>
    <t>猎人莱文</t>
  </si>
  <si>
    <t>埃德嘉-博斯汉姆</t>
  </si>
  <si>
    <t>保拉-布莱斯</t>
  </si>
  <si>
    <t>拉斯特</t>
  </si>
  <si>
    <t>波利-莱芬格</t>
  </si>
  <si>
    <t>里尼-谢德拉那</t>
  </si>
  <si>
    <t>伊夫利</t>
  </si>
  <si>
    <t>埃德嘉-威尔巴克</t>
  </si>
  <si>
    <t>埃兹贝特-温特斯普恩</t>
  </si>
  <si>
    <t>路西德-埃普</t>
  </si>
  <si>
    <t>阿格塔-博特南</t>
  </si>
  <si>
    <t>道洛希-森加卡</t>
  </si>
  <si>
    <t>威廉姆-斯密森</t>
  </si>
  <si>
    <t>格瑞克-豪斯索那</t>
  </si>
  <si>
    <t>弗林-埃林</t>
  </si>
  <si>
    <t>瓦特-高琳</t>
  </si>
  <si>
    <t>卡桑德拉-霍尔登</t>
  </si>
  <si>
    <t>维尔-鲁迪门</t>
  </si>
  <si>
    <t>诺伯特-哈威斯特</t>
  </si>
  <si>
    <t>榴弹枪专家</t>
  </si>
  <si>
    <t>兰达内-渥夫顿</t>
  </si>
  <si>
    <t>猎鹿人麦可尔</t>
  </si>
  <si>
    <t>特雷西亚-斯迪可夫</t>
  </si>
  <si>
    <t>克莱迪亚斯-伯恩奇德</t>
  </si>
  <si>
    <t>利斯莱汀</t>
  </si>
  <si>
    <t>卡拉-斯达姆安</t>
  </si>
  <si>
    <t>莱文希尔</t>
  </si>
  <si>
    <t>杰斯帕-威尔门</t>
  </si>
  <si>
    <t>索洛门-利夫斯通</t>
  </si>
  <si>
    <t>海尔格-怀特斯基</t>
  </si>
  <si>
    <t>索森-哈特斯</t>
  </si>
  <si>
    <t>斯利亚-塞巴门</t>
  </si>
  <si>
    <t>布莱肯-利弗斯通</t>
  </si>
  <si>
    <t>霍利斯</t>
  </si>
  <si>
    <t>亚伯-泰那</t>
  </si>
  <si>
    <t>伯兰-吉斯莫</t>
  </si>
  <si>
    <t>特瑞普-特林森</t>
  </si>
  <si>
    <t>斯图亚特-怀特斯基</t>
  </si>
  <si>
    <t>凯萨克-奥德顿</t>
  </si>
  <si>
    <t>外交术专家</t>
  </si>
  <si>
    <t>塔伦</t>
  </si>
  <si>
    <t>斯伯达</t>
  </si>
  <si>
    <t>普德-斯通</t>
  </si>
  <si>
    <t>克里斯迪-诺索渥</t>
  </si>
  <si>
    <t>特伦特-斯特利</t>
  </si>
  <si>
    <t>埃尔莫-佩斯</t>
  </si>
  <si>
    <t>布雷斯-渥特谢德</t>
  </si>
  <si>
    <t>伊萨克-埃普尔</t>
  </si>
  <si>
    <t>梅迪克-鲍维斯</t>
  </si>
  <si>
    <t>凯斯瑞-唐斯格</t>
  </si>
  <si>
    <t>利塔-洛根</t>
  </si>
  <si>
    <t>卡拉-塔伦特</t>
  </si>
  <si>
    <t>派德斯-维斯</t>
  </si>
  <si>
    <t>劳瑞-文特布莱</t>
  </si>
  <si>
    <t>埃利-法斯威尔</t>
  </si>
  <si>
    <t>泰比特-密斯普林</t>
  </si>
  <si>
    <t>珍尼特-托马斯</t>
  </si>
  <si>
    <t>丹尼斯-凯夫希尔</t>
  </si>
  <si>
    <t>彼德-塞伯</t>
  </si>
  <si>
    <t>德冯-埃弗斯</t>
  </si>
  <si>
    <t>忒利斯-恩普</t>
  </si>
  <si>
    <t>费尔丁-赫斯麦</t>
  </si>
  <si>
    <t>埃利斯-那渥</t>
  </si>
  <si>
    <t>威尔伯-埃尔西米</t>
  </si>
  <si>
    <t>梅莉莎-卡伦德</t>
  </si>
  <si>
    <t>劳莱尔-埃恩斯尔</t>
  </si>
  <si>
    <t>泰尔加-德斯非尔</t>
  </si>
  <si>
    <t>亚萨德-斯诺</t>
  </si>
  <si>
    <t>罗纳德-基尼</t>
  </si>
  <si>
    <t>希瑟-卡德</t>
  </si>
  <si>
    <t>哈利安-桑普森</t>
  </si>
  <si>
    <t>劳尔-德维斯</t>
  </si>
  <si>
    <t>卫兵</t>
  </si>
  <si>
    <t>城堡守卫</t>
  </si>
  <si>
    <t>埃利克-斯维罗</t>
  </si>
  <si>
    <t>塞斯-达克森</t>
  </si>
  <si>
    <t>达伦-坦普</t>
  </si>
  <si>
    <t>盖里-查姆</t>
  </si>
  <si>
    <t>罗兰德-艾恩法斯特</t>
  </si>
  <si>
    <t>索尔-伦伯拉</t>
  </si>
  <si>
    <t>费迪南德-威斯康</t>
  </si>
  <si>
    <t>吉娜-巴尼斯</t>
  </si>
  <si>
    <t>忒西亚-兰特</t>
  </si>
  <si>
    <t>提莫希-豪克</t>
  </si>
  <si>
    <t>希瑟-修斯</t>
  </si>
  <si>
    <t>吉芬-海米克</t>
  </si>
  <si>
    <t>欧弗恩-克尔</t>
  </si>
  <si>
    <t>波兰纳-萨拉克</t>
  </si>
  <si>
    <t>阿格塔-诺贝</t>
  </si>
  <si>
    <t>文森特-阿贝斯</t>
  </si>
  <si>
    <t>达拉亚-斯巴克</t>
  </si>
  <si>
    <t>竞技场主人</t>
  </si>
  <si>
    <t>亚当-麦卡斯</t>
  </si>
  <si>
    <t>阿历克斯-瑟门</t>
  </si>
  <si>
    <t>安德鲁-格拉姆</t>
  </si>
  <si>
    <t>阿普莉尔-李</t>
  </si>
  <si>
    <t>本杰明-班特</t>
  </si>
  <si>
    <t>比尔-尼斯密尔</t>
  </si>
  <si>
    <t>鲍伯-扬</t>
  </si>
  <si>
    <t>伯尼兰-萨斯</t>
  </si>
  <si>
    <t>布莱安-德莫斯</t>
  </si>
  <si>
    <t>布莱安-康普</t>
  </si>
  <si>
    <t>伯瑞安-法里那</t>
  </si>
  <si>
    <t>卡尔-平德</t>
  </si>
  <si>
    <t>查尔斯-萨姆</t>
  </si>
  <si>
    <t>克瑞斯-贝兹</t>
  </si>
  <si>
    <t>克里斯-罗克</t>
  </si>
  <si>
    <t>克里斯迪-范诺</t>
  </si>
  <si>
    <t>楚克-兰森</t>
  </si>
  <si>
    <t>戴夫-波顿</t>
  </si>
  <si>
    <t>戴维-莫林斯</t>
  </si>
  <si>
    <t>戴维-里奇</t>
  </si>
  <si>
    <t>戴维-范拉</t>
  </si>
  <si>
    <t>迪恩-吉布森</t>
  </si>
  <si>
    <t>爱德华-哈德森</t>
  </si>
  <si>
    <t>乔治-艾门德</t>
  </si>
  <si>
    <t>乔治-罗弗</t>
  </si>
  <si>
    <t>格瑞格-弗尔顿</t>
  </si>
  <si>
    <t>格斯-史密德</t>
  </si>
  <si>
    <t>伊安-波兰德</t>
  </si>
  <si>
    <t>杰克-罗斯</t>
  </si>
  <si>
    <t>詹姆斯-迪金森</t>
  </si>
  <si>
    <t>杰夫-彼格曼</t>
  </si>
  <si>
    <t>杰夫-布拉纳</t>
  </si>
  <si>
    <t>杰夫-兰格特</t>
  </si>
  <si>
    <t>珍尼弗-波兰德</t>
  </si>
  <si>
    <t>乔尔-凯利</t>
  </si>
  <si>
    <t>约翰-波顿</t>
  </si>
  <si>
    <t>约翰-吉布森</t>
  </si>
  <si>
    <t>约翰-卡拉索</t>
  </si>
  <si>
    <t>约翰-麦金</t>
  </si>
  <si>
    <t>约翰-斯罗斯基</t>
  </si>
  <si>
    <t>范-卡格汉</t>
  </si>
  <si>
    <t>茱莉安-尤兰诺</t>
  </si>
  <si>
    <t>凯斯-弗兰特</t>
  </si>
  <si>
    <t>凯斯-泰拉内</t>
  </si>
  <si>
    <t>科恩-斯班塞</t>
  </si>
  <si>
    <t>科恩-汤姆森</t>
  </si>
  <si>
    <t>科特-梅基弗</t>
  </si>
  <si>
    <t>利萨-怀特蒙</t>
  </si>
  <si>
    <t>罗尔-哈德森</t>
  </si>
  <si>
    <t>马克森-布奇特</t>
  </si>
  <si>
    <t>马克-考德文</t>
  </si>
  <si>
    <t>麦克-渥夫</t>
  </si>
  <si>
    <t>尼克-瓦根</t>
  </si>
  <si>
    <t>保尔-拉德纳</t>
  </si>
  <si>
    <t>菲兰-萨克</t>
  </si>
  <si>
    <t>蕾贝卡-克利塞德</t>
  </si>
  <si>
    <t>里基-克瑞德</t>
  </si>
  <si>
    <t>罗伯特-金</t>
  </si>
  <si>
    <t>瑞安-戴德</t>
  </si>
  <si>
    <t>斯科特-怀特</t>
  </si>
  <si>
    <t>斯蒂夫-贝凯</t>
  </si>
  <si>
    <t>斯蒂夫-杰斯帕</t>
  </si>
  <si>
    <t>斯蒂夫-维塞法</t>
  </si>
  <si>
    <t>蒂姆-兰尔</t>
  </si>
  <si>
    <t>特尔西-埃瓦那</t>
  </si>
  <si>
    <t>瓦尔特-强森</t>
  </si>
  <si>
    <t>德文-查普曼</t>
  </si>
  <si>
    <t>德里克-切斯特</t>
  </si>
  <si>
    <t>埃利克-威廉姆森</t>
  </si>
  <si>
    <t>汤姆-泽利夫</t>
  </si>
  <si>
    <t>劳德-罗普兹</t>
  </si>
  <si>
    <t>吉斯通</t>
  </si>
  <si>
    <t>忍者渥克</t>
  </si>
  <si>
    <t>安德鲁-匹德斯</t>
  </si>
  <si>
    <t>布莱</t>
  </si>
  <si>
    <t>古代术士莫菲斯多</t>
  </si>
  <si>
    <t>竞赛胜利者</t>
  </si>
  <si>
    <t>路易斯国王</t>
  </si>
  <si>
    <t>瑞德里克</t>
  </si>
  <si>
    <t>古斯渥夫</t>
  </si>
  <si>
    <t>阿隆-卡斯特</t>
  </si>
  <si>
    <t>瑞普-海利尔</t>
  </si>
  <si>
    <t>罗贝特-贝尔克耐普</t>
  </si>
  <si>
    <t>因法那</t>
  </si>
  <si>
    <t>渥克</t>
  </si>
  <si>
    <t>康德斯</t>
  </si>
  <si>
    <t>马塞斯-贝哈特</t>
  </si>
  <si>
    <t>坦亚-基科林</t>
  </si>
  <si>
    <t>布拉汉-凯达</t>
  </si>
  <si>
    <t>卡林-泰利昂</t>
  </si>
  <si>
    <t>佩奇-提斯</t>
  </si>
  <si>
    <t>凯拉-卡德林</t>
  </si>
  <si>
    <t>因杰-于尔</t>
  </si>
  <si>
    <t>埃力克-怀特门</t>
  </si>
  <si>
    <t>达门-海克尔</t>
  </si>
  <si>
    <t>卡里斯-莫根</t>
  </si>
  <si>
    <t>利西亚-雷文克</t>
  </si>
  <si>
    <t>菲德斯-图尔门</t>
  </si>
  <si>
    <t>杰斯帕-费什</t>
  </si>
  <si>
    <t>凯利-加内特</t>
  </si>
  <si>
    <t>雷吉娜-费恩</t>
  </si>
  <si>
    <t>塞德-罗比森</t>
  </si>
  <si>
    <t>泰沙-维尔</t>
  </si>
  <si>
    <t>瑞尔本-德斯</t>
  </si>
  <si>
    <t>奥利克-高密斯</t>
  </si>
  <si>
    <t>德若克-豪文</t>
  </si>
  <si>
    <t>迪安娜-迪特克</t>
  </si>
  <si>
    <t>塞恩德-渥森</t>
  </si>
  <si>
    <t>迪达-布鲁渥</t>
  </si>
  <si>
    <t>索利泰尔-贝尔夫</t>
  </si>
  <si>
    <t>天纳-维泽曼</t>
  </si>
  <si>
    <t>塞达-埃弗莫</t>
  </si>
  <si>
    <t>塔马拉-安德斯</t>
  </si>
  <si>
    <t>罗伯达-瑟本</t>
  </si>
  <si>
    <t>塞曼沙-基尔斯</t>
  </si>
  <si>
    <t>泰比特-莱茵</t>
  </si>
  <si>
    <t>贾斯麦尼-加弗斯</t>
  </si>
  <si>
    <t>埃拉桑达-里斯</t>
  </si>
  <si>
    <t>卡林德拉-高登赛特</t>
  </si>
  <si>
    <t>阿尔文-伯纳克老德</t>
  </si>
  <si>
    <t>尼维克-阿兰德</t>
  </si>
  <si>
    <t>米兰-渥尔林</t>
  </si>
  <si>
    <t>沙拉-菲尔波</t>
  </si>
  <si>
    <t>琳达-德拉肯</t>
  </si>
  <si>
    <t>费利斯-奥克塞德</t>
  </si>
  <si>
    <t>杰西-凯德林</t>
  </si>
  <si>
    <t>基里安-瑞德芬</t>
  </si>
  <si>
    <t>卡桑-斯格菲</t>
  </si>
  <si>
    <t>莱芬-利文斯特</t>
  </si>
  <si>
    <t>汤姆-阿诺</t>
  </si>
  <si>
    <t>凯尔-德能</t>
  </si>
  <si>
    <t>托尼-艾文斯</t>
  </si>
  <si>
    <t>克里斯-米勒</t>
  </si>
  <si>
    <t>埃利克-海弗</t>
  </si>
  <si>
    <t>海尔博</t>
  </si>
  <si>
    <t>劳尔-特拉利斯</t>
  </si>
  <si>
    <t>番尼-波利蒂</t>
  </si>
  <si>
    <t>塔利雅-莱文渥德</t>
  </si>
  <si>
    <t>哈利-昆恩</t>
  </si>
  <si>
    <t>麦迪-塔伦特</t>
  </si>
  <si>
    <t>加力安-莱密斯</t>
  </si>
  <si>
    <t>[0,-1,-1,-1]</t>
  </si>
  <si>
    <t>[0,-1,-1,-1]</t>
    <phoneticPr fontId="1" type="noConversion"/>
  </si>
  <si>
    <t>coin</t>
  </si>
  <si>
    <t>battle.1.Ff2</t>
  </si>
  <si>
    <t>battle.4.Af3</t>
  </si>
  <si>
    <t>battle.5.Mm1</t>
  </si>
  <si>
    <t>battle.6.Mf1</t>
  </si>
  <si>
    <t>警犬，卡尔萨斯用狗当中比较凶猛的獒犬来当警犬，恐怖的气势可以让对手瞬间不敢动弹，真不知道那些士兵怎么驯服这种警犬的</t>
    <phoneticPr fontId="1" type="noConversion"/>
  </si>
  <si>
    <t>士兵，卡尔萨斯监狱的士兵别看他一副盔甲很有神圣的感觉其实都是一帮吃软怕硬的家伙，平时还比较喜欢挖鼻屎</t>
    <phoneticPr fontId="1" type="noConversion"/>
  </si>
  <si>
    <t>瓦力瓦斯，卡尔萨城监狱的屠夫，人见人倒花见花谢。随时随地都处在十分亢奋的状态，攻击力非常强大，有虐待倾向。</t>
    <phoneticPr fontId="1" type="noConversion"/>
  </si>
  <si>
    <t>卫兵队长，是卡尔萨斯叛军的士兵长，绝对服从首领瓦尔的他，会让所有反抗的人全部杀掉</t>
    <phoneticPr fontId="1" type="noConversion"/>
  </si>
  <si>
    <t>瓦尔，卡尔萨斯叛乱军的首领。据说拥有神秘图鉴的法师，使用强大混乱法术把人玩弄于鼓掌之间</t>
    <phoneticPr fontId="1" type="noConversion"/>
  </si>
  <si>
    <t>污水怪</t>
    <phoneticPr fontId="1" type="noConversion"/>
  </si>
  <si>
    <t>污水怪，泡泡沼泽中的污水怪是经过史莱姆王的魔法进化成而成的怪物，完全听从史莱姆王 的指挥</t>
    <phoneticPr fontId="1" type="noConversion"/>
  </si>
  <si>
    <t>泥人</t>
    <phoneticPr fontId="1" type="noConversion"/>
  </si>
  <si>
    <t>泥人，它是和污水怪称作史莱姆王的哼哈二将，被它缠住 的生物将会立刻腐蚀掉成为它的能量</t>
    <phoneticPr fontId="1" type="noConversion"/>
  </si>
  <si>
    <t>史莱姆王（BOSS）</t>
    <phoneticPr fontId="1" type="noConversion"/>
  </si>
  <si>
    <t>史莱姆王，泡沫沼泽深处的史莱姆后的守卫者，这家伙以为带着一个死去国王王冠就是王了，可他是标准的气管炎在，史莱姆后面前根本不敢带那顶王冠</t>
    <phoneticPr fontId="1" type="noConversion"/>
  </si>
  <si>
    <t>史莱姆后，泡沫沼泽最高统治者，别看她比史莱姆王看上去可爱，发起火来简直就是母老虎，可以说物理攻击对其根本不起作用只会受到魔法的攻击</t>
    <phoneticPr fontId="1" type="noConversion"/>
  </si>
  <si>
    <t>monster.20.wushuiguai</t>
    <phoneticPr fontId="1" type="noConversion"/>
  </si>
  <si>
    <t>monster.23.shilaimuwang</t>
    <phoneticPr fontId="1" type="noConversion"/>
  </si>
  <si>
    <t>monster.24.shilaimuhou</t>
    <phoneticPr fontId="1" type="noConversion"/>
  </si>
  <si>
    <t>monster.15.jingquan</t>
    <phoneticPr fontId="1" type="noConversion"/>
  </si>
  <si>
    <t>monster.16.shibing</t>
    <phoneticPr fontId="1" type="noConversion"/>
  </si>
  <si>
    <t>monster.17.tufuwaliwasi</t>
    <phoneticPr fontId="1" type="noConversion"/>
  </si>
  <si>
    <t>monster.18.weibingduizhang</t>
    <phoneticPr fontId="1" type="noConversion"/>
  </si>
  <si>
    <t>monster.19.panjunshoulingmushiwaer</t>
    <phoneticPr fontId="1" type="noConversion"/>
  </si>
  <si>
    <t>cid</t>
    <phoneticPr fontId="1" type="noConversion"/>
  </si>
  <si>
    <t>组id</t>
    <phoneticPr fontId="1" type="noConversion"/>
  </si>
  <si>
    <t>职业</t>
    <phoneticPr fontId="1" type="noConversion"/>
  </si>
  <si>
    <t>name</t>
    <phoneticPr fontId="1" type="noConversion"/>
  </si>
  <si>
    <t>content</t>
    <phoneticPr fontId="1" type="noConversion"/>
  </si>
  <si>
    <t>avatar_class_name</t>
    <phoneticPr fontId="1" type="noConversion"/>
  </si>
  <si>
    <t>class_name</t>
    <phoneticPr fontId="1" type="noConversion"/>
  </si>
  <si>
    <t>level</t>
    <phoneticPr fontId="1" type="noConversion"/>
  </si>
  <si>
    <t>hp</t>
    <phoneticPr fontId="1" type="noConversion"/>
  </si>
  <si>
    <t>mp</t>
    <phoneticPr fontId="1" type="noConversion"/>
  </si>
  <si>
    <t>phy_att</t>
    <phoneticPr fontId="1" type="noConversion"/>
  </si>
  <si>
    <t>phy_def</t>
    <phoneticPr fontId="1" type="noConversion"/>
  </si>
  <si>
    <t>mag_att</t>
    <phoneticPr fontId="1" type="noConversion"/>
  </si>
  <si>
    <t>mag_def</t>
    <phoneticPr fontId="1" type="noConversion"/>
  </si>
  <si>
    <t>agility</t>
    <phoneticPr fontId="1" type="noConversion"/>
  </si>
  <si>
    <t>dodge</t>
    <phoneticPr fontId="1" type="noConversion"/>
  </si>
  <si>
    <t>size_x</t>
    <phoneticPr fontId="1" type="noConversion"/>
  </si>
  <si>
    <t>size_z</t>
    <phoneticPr fontId="1" type="noConversion"/>
  </si>
  <si>
    <t>碰撞范围</t>
    <phoneticPr fontId="1" type="noConversion"/>
  </si>
  <si>
    <t>是否boss</t>
    <phoneticPr fontId="1" type="noConversion"/>
  </si>
  <si>
    <t>武器</t>
    <phoneticPr fontId="1" type="noConversion"/>
  </si>
  <si>
    <t>技能</t>
    <phoneticPr fontId="1" type="noConversion"/>
  </si>
  <si>
    <t>击杀奖励</t>
    <phoneticPr fontId="1" type="noConversion"/>
  </si>
  <si>
    <t>基础Exp</t>
    <phoneticPr fontId="1" type="noConversion"/>
  </si>
  <si>
    <t>JOB</t>
    <phoneticPr fontId="1" type="noConversion"/>
  </si>
  <si>
    <t>类型</t>
    <phoneticPr fontId="1" type="noConversion"/>
  </si>
  <si>
    <t>hp系数</t>
    <phoneticPr fontId="1" type="noConversion"/>
  </si>
  <si>
    <t>遇敌种类1</t>
    <phoneticPr fontId="1" type="noConversion"/>
  </si>
  <si>
    <t>遇敌数量1</t>
    <phoneticPr fontId="1" type="noConversion"/>
  </si>
  <si>
    <t>遇敌总数范围</t>
    <phoneticPr fontId="1" type="noConversion"/>
  </si>
  <si>
    <t>暴击率(千分率)</t>
    <phoneticPr fontId="1" type="noConversion"/>
  </si>
  <si>
    <t>修炼表</t>
    <phoneticPr fontId="1" type="noConversion"/>
  </si>
  <si>
    <t>战士</t>
    <phoneticPr fontId="1" type="noConversion"/>
  </si>
  <si>
    <t>等级</t>
    <phoneticPr fontId="1" type="noConversion"/>
  </si>
  <si>
    <t>金币价值人物参数上限&amp;宝石价值下限</t>
    <phoneticPr fontId="1" type="noConversion"/>
  </si>
  <si>
    <t>金币价格</t>
    <phoneticPr fontId="1" type="noConversion"/>
  </si>
  <si>
    <t>等级范围</t>
    <phoneticPr fontId="1" type="noConversion"/>
  </si>
  <si>
    <t>血</t>
    <phoneticPr fontId="1" type="noConversion"/>
  </si>
  <si>
    <t>魔</t>
    <phoneticPr fontId="1" type="noConversion"/>
  </si>
  <si>
    <t>攻</t>
    <phoneticPr fontId="1" type="noConversion"/>
  </si>
  <si>
    <t>防</t>
    <phoneticPr fontId="1" type="noConversion"/>
  </si>
  <si>
    <t>魔攻</t>
  </si>
  <si>
    <t>魔攻</t>
    <phoneticPr fontId="1" type="noConversion"/>
  </si>
  <si>
    <t>速</t>
    <phoneticPr fontId="1" type="noConversion"/>
  </si>
  <si>
    <t>暴击率</t>
    <phoneticPr fontId="1" type="noConversion"/>
  </si>
  <si>
    <t>闪避率</t>
    <phoneticPr fontId="1" type="noConversion"/>
  </si>
  <si>
    <t>魔防</t>
  </si>
  <si>
    <t>魔防</t>
    <phoneticPr fontId="1" type="noConversion"/>
  </si>
  <si>
    <t>宝石价值人物参数上限</t>
    <phoneticPr fontId="1" type="noConversion"/>
  </si>
  <si>
    <t>宝石价格</t>
    <phoneticPr fontId="1" type="noConversion"/>
  </si>
  <si>
    <t xml:space="preserve"> </t>
    <phoneticPr fontId="1" type="noConversion"/>
  </si>
  <si>
    <t>物攻</t>
  </si>
  <si>
    <t>物防</t>
  </si>
  <si>
    <t>速度</t>
  </si>
  <si>
    <t>hp加成</t>
  </si>
  <si>
    <t>mp加成</t>
  </si>
  <si>
    <t>爆击</t>
  </si>
  <si>
    <t>闪避</t>
  </si>
  <si>
    <t>1,2,3</t>
  </si>
  <si>
    <t>61：武器
62：衣服
63：手套
64：装饰</t>
    <phoneticPr fontId="1" type="noConversion"/>
  </si>
  <si>
    <t>标准装备取5级一阶段</t>
    <phoneticPr fontId="1" type="noConversion"/>
  </si>
  <si>
    <t>主</t>
    <phoneticPr fontId="1" type="noConversion"/>
  </si>
  <si>
    <t>辅</t>
    <phoneticPr fontId="1" type="noConversion"/>
  </si>
  <si>
    <t>水龙之弓</t>
  </si>
  <si>
    <t>灵魂之弓</t>
  </si>
  <si>
    <t>摘星之弓</t>
  </si>
  <si>
    <t>米斯特汀之弓</t>
  </si>
  <si>
    <t>提法雷特之弓</t>
  </si>
  <si>
    <t>基梅尔之弓</t>
  </si>
  <si>
    <t>巴赫姆之弩</t>
  </si>
  <si>
    <t>比纳西尔之弩</t>
  </si>
  <si>
    <t>乌尔里希之弩</t>
  </si>
  <si>
    <t>cid</t>
    <phoneticPr fontId="1" type="noConversion"/>
  </si>
  <si>
    <t>type</t>
    <phoneticPr fontId="1" type="noConversion"/>
  </si>
  <si>
    <t>level</t>
    <phoneticPr fontId="1" type="noConversion"/>
  </si>
  <si>
    <t>jobs</t>
    <phoneticPr fontId="1" type="noConversion"/>
  </si>
  <si>
    <t>name</t>
    <phoneticPr fontId="1" type="noConversion"/>
  </si>
  <si>
    <t>content</t>
    <phoneticPr fontId="1" type="noConversion"/>
  </si>
  <si>
    <t>class_name</t>
    <phoneticPr fontId="1" type="noConversion"/>
  </si>
  <si>
    <t>is_new</t>
    <phoneticPr fontId="1" type="noConversion"/>
  </si>
  <si>
    <t>can_buy</t>
    <phoneticPr fontId="1" type="noConversion"/>
  </si>
  <si>
    <t>buy_coin</t>
    <phoneticPr fontId="1" type="noConversion"/>
  </si>
  <si>
    <t>buy_gem</t>
    <phoneticPr fontId="1" type="noConversion"/>
  </si>
  <si>
    <t>sale_coin</t>
    <phoneticPr fontId="1" type="noConversion"/>
  </si>
  <si>
    <t>worth</t>
    <phoneticPr fontId="1" type="noConversion"/>
  </si>
  <si>
    <t>durability</t>
    <phoneticPr fontId="1" type="noConversion"/>
  </si>
  <si>
    <t>序号</t>
    <phoneticPr fontId="1" type="noConversion"/>
  </si>
  <si>
    <r>
      <rPr>
        <sz val="8"/>
        <rFont val="宋体"/>
        <family val="2"/>
        <charset val="134"/>
      </rPr>
      <t>备注：</t>
    </r>
    <r>
      <rPr>
        <sz val="8"/>
        <rFont val="Arial"/>
        <family val="2"/>
      </rPr>
      <t xml:space="preserve">alchemy_equipment </t>
    </r>
    <r>
      <rPr>
        <sz val="8"/>
        <rFont val="宋体"/>
        <family val="2"/>
        <charset val="134"/>
      </rPr>
      <t>表</t>
    </r>
    <phoneticPr fontId="1" type="noConversion"/>
  </si>
  <si>
    <t>battle.3.Am3</t>
  </si>
  <si>
    <t>battle.2.Fm2</t>
  </si>
  <si>
    <t>battle.4.Af3</t>
    <phoneticPr fontId="1" type="noConversion"/>
  </si>
  <si>
    <t>job</t>
    <phoneticPr fontId="1" type="noConversion"/>
  </si>
  <si>
    <t>sound3</t>
  </si>
  <si>
    <t>行走声</t>
    <phoneticPr fontId="1" type="noConversion"/>
  </si>
  <si>
    <t>声效名</t>
    <phoneticPr fontId="1" type="noConversion"/>
  </si>
  <si>
    <t>声效注释</t>
    <phoneticPr fontId="1" type="noConversion"/>
  </si>
  <si>
    <t>sound4</t>
  </si>
  <si>
    <t>sound5</t>
  </si>
  <si>
    <t>sound2</t>
    <phoneticPr fontId="1" type="noConversion"/>
  </si>
  <si>
    <t>狼死哀声</t>
    <phoneticPr fontId="1" type="noConversion"/>
  </si>
  <si>
    <t>sound1</t>
    <phoneticPr fontId="1" type="noConversion"/>
  </si>
  <si>
    <t>老鼠死声</t>
    <phoneticPr fontId="1" type="noConversion"/>
  </si>
  <si>
    <t>快速</t>
    <phoneticPr fontId="1" type="noConversion"/>
  </si>
  <si>
    <t>sound6</t>
  </si>
  <si>
    <t>sound7</t>
  </si>
  <si>
    <t>sound8</t>
  </si>
  <si>
    <t>挥刀声</t>
    <phoneticPr fontId="1" type="noConversion"/>
  </si>
  <si>
    <t>sound9</t>
  </si>
  <si>
    <t>sound10</t>
  </si>
  <si>
    <t>爆炸声</t>
    <phoneticPr fontId="1" type="noConversion"/>
  </si>
  <si>
    <t>sound11</t>
  </si>
  <si>
    <t>拳头打击声</t>
    <phoneticPr fontId="1" type="noConversion"/>
  </si>
  <si>
    <t>sound12</t>
  </si>
  <si>
    <t>sound13</t>
  </si>
  <si>
    <t>sound14</t>
  </si>
  <si>
    <t>sound15</t>
  </si>
  <si>
    <t>sound16</t>
  </si>
  <si>
    <t>sound17</t>
  </si>
  <si>
    <t>中刀声</t>
    <phoneticPr fontId="1" type="noConversion"/>
  </si>
  <si>
    <t>sound18</t>
  </si>
  <si>
    <t>sound19</t>
  </si>
  <si>
    <t>sound20</t>
  </si>
  <si>
    <t>装备声</t>
    <phoneticPr fontId="1" type="noConversion"/>
  </si>
  <si>
    <t>sound21</t>
  </si>
  <si>
    <t>sound22</t>
  </si>
  <si>
    <t>轰鸣声</t>
    <phoneticPr fontId="1" type="noConversion"/>
  </si>
  <si>
    <t>sound23</t>
  </si>
  <si>
    <t>施法打击声</t>
    <phoneticPr fontId="1" type="noConversion"/>
  </si>
  <si>
    <t>sound24</t>
  </si>
  <si>
    <t>arcuz</t>
  </si>
  <si>
    <t>专辑</t>
    <phoneticPr fontId="1" type="noConversion"/>
  </si>
  <si>
    <t>备注</t>
    <phoneticPr fontId="1" type="noConversion"/>
  </si>
  <si>
    <t>sound39</t>
    <phoneticPr fontId="1" type="noConversion"/>
  </si>
  <si>
    <t>恢复类施法</t>
    <phoneticPr fontId="1" type="noConversion"/>
  </si>
  <si>
    <t>sound37</t>
    <phoneticPr fontId="1" type="noConversion"/>
  </si>
  <si>
    <t>使用</t>
    <phoneticPr fontId="1" type="noConversion"/>
  </si>
  <si>
    <t>天使之羽使用时声效</t>
    <phoneticPr fontId="1" type="noConversion"/>
  </si>
  <si>
    <t>sound41</t>
    <phoneticPr fontId="1" type="noConversion"/>
  </si>
  <si>
    <t>BOSS死时声</t>
    <phoneticPr fontId="1" type="noConversion"/>
  </si>
  <si>
    <t>sound42</t>
  </si>
  <si>
    <t>sound51</t>
    <phoneticPr fontId="1" type="noConversion"/>
  </si>
  <si>
    <t>怪兽叫声</t>
    <phoneticPr fontId="1" type="noConversion"/>
  </si>
  <si>
    <t>sound54</t>
    <phoneticPr fontId="1" type="noConversion"/>
  </si>
  <si>
    <t>喝药水声</t>
    <phoneticPr fontId="1" type="noConversion"/>
  </si>
  <si>
    <t>sound55</t>
  </si>
  <si>
    <t>加血，加魔，清毒等状态物品使用</t>
    <phoneticPr fontId="1" type="noConversion"/>
  </si>
  <si>
    <t>sound58</t>
    <phoneticPr fontId="1" type="noConversion"/>
  </si>
  <si>
    <t>传送声</t>
    <phoneticPr fontId="1" type="noConversion"/>
  </si>
  <si>
    <t>sound81</t>
    <phoneticPr fontId="1" type="noConversion"/>
  </si>
  <si>
    <t>战士挥刀声音</t>
    <phoneticPr fontId="1" type="noConversion"/>
  </si>
  <si>
    <t>怪物中刀中箭声音</t>
    <phoneticPr fontId="1" type="noConversion"/>
  </si>
  <si>
    <t>弓手射箭声音</t>
    <phoneticPr fontId="1" type="noConversion"/>
  </si>
  <si>
    <t>人物行走声</t>
    <phoneticPr fontId="1" type="noConversion"/>
  </si>
  <si>
    <t>扔石头为普通打击</t>
    <phoneticPr fontId="1" type="noConversion"/>
  </si>
  <si>
    <t>扔一排香蕉皮</t>
    <phoneticPr fontId="1" type="noConversion"/>
  </si>
  <si>
    <t>飞小刀普通打击</t>
    <phoneticPr fontId="1" type="noConversion"/>
  </si>
  <si>
    <t>乱石范围攻击</t>
    <phoneticPr fontId="1" type="noConversion"/>
  </si>
  <si>
    <t>单体自爆（自己死亡）</t>
    <phoneticPr fontId="1" type="noConversion"/>
  </si>
  <si>
    <t>补血技</t>
    <phoneticPr fontId="1" type="noConversion"/>
  </si>
  <si>
    <t>强力打击（单体）</t>
    <phoneticPr fontId="1" type="noConversion"/>
  </si>
  <si>
    <t>撞击纵列(拼命冲刺)</t>
    <phoneticPr fontId="1" type="noConversion"/>
  </si>
  <si>
    <t>虎掌横扫（一排攻击）</t>
    <phoneticPr fontId="1" type="noConversion"/>
  </si>
  <si>
    <t>普通刺击</t>
    <phoneticPr fontId="1" type="noConversion"/>
  </si>
  <si>
    <t>普通砍</t>
    <phoneticPr fontId="1" type="noConversion"/>
  </si>
  <si>
    <t>旋风斩，全体攻击</t>
    <phoneticPr fontId="1" type="noConversion"/>
  </si>
  <si>
    <t>防御</t>
    <phoneticPr fontId="1" type="noConversion"/>
  </si>
  <si>
    <t>纵向突刺</t>
    <phoneticPr fontId="1" type="noConversion"/>
  </si>
  <si>
    <t>普通泥浆投</t>
    <phoneticPr fontId="1" type="noConversion"/>
  </si>
  <si>
    <t xml:space="preserve">  </t>
    <phoneticPr fontId="1" type="noConversion"/>
  </si>
  <si>
    <t>唱歌 全体催眠技能</t>
    <phoneticPr fontId="1" type="noConversion"/>
  </si>
  <si>
    <t>水晶球敲击</t>
    <phoneticPr fontId="1" type="noConversion"/>
  </si>
  <si>
    <t>防御</t>
    <phoneticPr fontId="1" type="noConversion"/>
  </si>
  <si>
    <t>火球术</t>
    <phoneticPr fontId="1" type="noConversion"/>
  </si>
  <si>
    <t>召唤红色史莱姆</t>
    <phoneticPr fontId="1" type="noConversion"/>
  </si>
  <si>
    <t>火墙术</t>
    <phoneticPr fontId="1" type="noConversion"/>
  </si>
  <si>
    <t>十字斩</t>
    <phoneticPr fontId="1" type="noConversion"/>
  </si>
  <si>
    <t>防御提升</t>
    <phoneticPr fontId="1" type="noConversion"/>
  </si>
  <si>
    <t>攻击力提升</t>
    <phoneticPr fontId="1" type="noConversion"/>
  </si>
  <si>
    <t>猛烈一击，单体</t>
    <phoneticPr fontId="1" type="noConversion"/>
  </si>
  <si>
    <t>冲上去咬</t>
    <phoneticPr fontId="1" type="noConversion"/>
  </si>
  <si>
    <t>召唤同伴</t>
    <phoneticPr fontId="1" type="noConversion"/>
  </si>
  <si>
    <t>face_class_name_1</t>
  </si>
  <si>
    <t>face_class_name_2</t>
  </si>
  <si>
    <t>s_face_class_name_1</t>
  </si>
  <si>
    <t>s_face_class_name_2</t>
  </si>
  <si>
    <t>face.2.Fm2</t>
  </si>
  <si>
    <t>face.1.Ff2</t>
  </si>
  <si>
    <t>face.3.Am3</t>
  </si>
  <si>
    <t>face.4.Af3</t>
  </si>
  <si>
    <t>face.6.Mf1</t>
  </si>
  <si>
    <t>sface.2.Fm2</t>
  </si>
  <si>
    <t>sface.1.Ff2</t>
  </si>
  <si>
    <t>sface.3.Am3</t>
  </si>
  <si>
    <t>sface.4.Af3</t>
  </si>
  <si>
    <t>sface.5.Mm1</t>
  </si>
  <si>
    <t>sface.6.Mf1</t>
  </si>
  <si>
    <t>盗贼</t>
    <phoneticPr fontId="1" type="noConversion"/>
  </si>
  <si>
    <t>睡眠攻击</t>
    <phoneticPr fontId="1" type="noConversion"/>
  </si>
  <si>
    <t>飞小刀为普通打击</t>
    <phoneticPr fontId="1" type="noConversion"/>
  </si>
  <si>
    <t>强力一斩</t>
    <phoneticPr fontId="1" type="noConversion"/>
  </si>
  <si>
    <t>monster.21.niren</t>
    <phoneticPr fontId="1" type="noConversion"/>
  </si>
  <si>
    <t>type</t>
  </si>
  <si>
    <t>物品作用cid</t>
  </si>
  <si>
    <t>tips</t>
  </si>
  <si>
    <t>class_name</t>
  </si>
  <si>
    <t>is_new</t>
  </si>
  <si>
    <t>can_buy</t>
  </si>
  <si>
    <t>buy_coin</t>
  </si>
  <si>
    <t>buy_gem</t>
  </si>
  <si>
    <t>售系统价格</t>
  </si>
  <si>
    <t>售顾客价格</t>
  </si>
  <si>
    <t>是否消耗(1消耗)</t>
  </si>
  <si>
    <t>生命药水（小）</t>
  </si>
  <si>
    <t>可以恢复少量的生命值</t>
  </si>
  <si>
    <t>item.1.xiaopinmofayaoji</t>
  </si>
  <si>
    <t>面包</t>
  </si>
  <si>
    <t>刚出炉热乎乎的面包，散发着诱人的麦香</t>
  </si>
  <si>
    <t>铁镐</t>
  </si>
  <si>
    <t>用金属材料制作出来的，可以用来挖掘出矿物或者道具</t>
  </si>
  <si>
    <t>木钥匙</t>
  </si>
  <si>
    <t>用木料制作出来的钥匙，可以开启木质箱子</t>
  </si>
  <si>
    <t>行动力药剂（小）</t>
  </si>
  <si>
    <t>可以恢复微量的行动力</t>
  </si>
  <si>
    <t>行动力药剂（中）</t>
  </si>
  <si>
    <t>可以恢复少量的行动力</t>
  </si>
  <si>
    <t>行动力药剂（大）</t>
  </si>
  <si>
    <t>可以恢复大量的行动力</t>
  </si>
  <si>
    <t>行动力药剂（max）</t>
  </si>
  <si>
    <t>可以恢复所有的行动力</t>
  </si>
  <si>
    <t>幸运草</t>
  </si>
  <si>
    <t>一种多年生草本植物，可以提升成功率</t>
  </si>
  <si>
    <t>强化石</t>
  </si>
  <si>
    <t>合成使用的材料，一般BOSS身上掉落和人民币购买</t>
  </si>
  <si>
    <t>美酒</t>
  </si>
  <si>
    <t>只有香醇的美酒才可以吸引这里的强者，刷新酒馆的英雄</t>
  </si>
  <si>
    <t>天使之羽</t>
  </si>
  <si>
    <t>传说是天使翅膀上得到羽毛，在战斗中拥有让人起死回生的能力，是一种非常稀有的道具</t>
  </si>
  <si>
    <t>竞技入场卷</t>
  </si>
  <si>
    <t>竞技场的必备物品，拥有它才能踏上战神之路。增加在竞技场的比赛数</t>
  </si>
  <si>
    <t>经验卷（小）</t>
  </si>
  <si>
    <t>使用后少量的增加英雄的战斗经验，每天可以是有一定的次数限制哦</t>
  </si>
  <si>
    <t>经验卷（大）</t>
  </si>
  <si>
    <t>使用后大量的增加英雄的战斗经验，每天可以是有一定的次数限制哦</t>
  </si>
  <si>
    <t>魔法药水（小）</t>
  </si>
  <si>
    <t>可以恢复少量的魔法值</t>
  </si>
  <si>
    <t>葡萄酒</t>
  </si>
  <si>
    <t>用新鲜的葡萄汁发酵酿成葡萄酒,喝上去会有甜甜的味道</t>
  </si>
  <si>
    <t>酸酸乳</t>
  </si>
  <si>
    <t>带有酸酸的牛奶味道的饮料，很受年轻女孩的喜爱</t>
  </si>
  <si>
    <t>果冻三明治</t>
  </si>
  <si>
    <t>以两片面包夹一些果冻而成的食品，味道清甜好吃</t>
  </si>
  <si>
    <t>石头弹丸</t>
  </si>
  <si>
    <t>用石头为材料经过少许加工而成的武器，可以用来防身攻击怪物用</t>
  </si>
  <si>
    <t>烧肉</t>
  </si>
  <si>
    <t>经过加工后味道非常棒的食材，一般配合酒味道更佳可是和尚可别碰哦</t>
  </si>
  <si>
    <t>骨头汤</t>
  </si>
  <si>
    <t>用骨头经过很长时间熬出来的汤，非常美味，而且很有营。</t>
  </si>
  <si>
    <t>铁质钥匙</t>
  </si>
  <si>
    <t>用铁块制作出来的钥匙，可以开启铁质箱子</t>
  </si>
  <si>
    <t>解毒药剂</t>
  </si>
  <si>
    <t>经过多种药材调配拥有解除百毒的药剂，是旅客必备的药瓶</t>
  </si>
  <si>
    <t>软石药剂</t>
  </si>
  <si>
    <t>可以解除石化的状态，当心解除某些石头雕像后出现奇异的事哦</t>
  </si>
  <si>
    <t>万能药剂</t>
  </si>
  <si>
    <t>高级药剂师们研究制作出的药剂，可以解除所有状态，能治百病</t>
  </si>
  <si>
    <t>沙漏</t>
  </si>
  <si>
    <t>非常有用的道具 可以加快炼金生产的速度，提高工作效率</t>
  </si>
  <si>
    <t>泥浆散射（人物旋转）</t>
    <phoneticPr fontId="1" type="noConversion"/>
  </si>
  <si>
    <t>身体压击</t>
    <phoneticPr fontId="1" type="noConversion"/>
  </si>
  <si>
    <t>身体撞击</t>
    <phoneticPr fontId="1" type="noConversion"/>
  </si>
  <si>
    <t>恢复血</t>
    <phoneticPr fontId="1" type="noConversion"/>
  </si>
  <si>
    <t>召唤给类小史莱姆</t>
    <phoneticPr fontId="1" type="noConversion"/>
  </si>
  <si>
    <t>风魔法</t>
    <phoneticPr fontId="1" type="noConversion"/>
  </si>
  <si>
    <t>火魔法</t>
    <phoneticPr fontId="1" type="noConversion"/>
  </si>
  <si>
    <t>直线球滚击（肉弹战车）</t>
    <phoneticPr fontId="1" type="noConversion"/>
  </si>
  <si>
    <t>全体水魔法</t>
    <phoneticPr fontId="1" type="noConversion"/>
  </si>
  <si>
    <t>普通打击</t>
    <phoneticPr fontId="1" type="noConversion"/>
  </si>
  <si>
    <t>单体水魔法</t>
    <phoneticPr fontId="1" type="noConversion"/>
  </si>
  <si>
    <t>battle.7.Ff1</t>
    <phoneticPr fontId="1" type="noConversion"/>
  </si>
  <si>
    <t>battle.8.Fm1</t>
  </si>
  <si>
    <t>battle.8.Fm1</t>
    <phoneticPr fontId="1" type="noConversion"/>
  </si>
  <si>
    <t>battle.9.Am1</t>
  </si>
  <si>
    <t>battle.9.Am1</t>
    <phoneticPr fontId="1" type="noConversion"/>
  </si>
  <si>
    <t>battle.12.Mf1</t>
    <phoneticPr fontId="1" type="noConversion"/>
  </si>
  <si>
    <t>battle.11.Mm1</t>
  </si>
  <si>
    <t>battle.11.Mm1</t>
    <phoneticPr fontId="1" type="noConversion"/>
  </si>
  <si>
    <t>战士女</t>
    <phoneticPr fontId="1" type="noConversion"/>
  </si>
  <si>
    <t>战士男</t>
    <phoneticPr fontId="1" type="noConversion"/>
  </si>
  <si>
    <t>弓手男</t>
    <phoneticPr fontId="1" type="noConversion"/>
  </si>
  <si>
    <t>弓手女</t>
    <phoneticPr fontId="1" type="noConversion"/>
  </si>
  <si>
    <t>法师男</t>
    <phoneticPr fontId="1" type="noConversion"/>
  </si>
  <si>
    <t>法师女</t>
    <phoneticPr fontId="1" type="noConversion"/>
  </si>
  <si>
    <t>黑色史莱姆</t>
    <phoneticPr fontId="1" type="noConversion"/>
  </si>
  <si>
    <t>怪物2</t>
    <phoneticPr fontId="1" type="noConversion"/>
  </si>
  <si>
    <t>怪物1</t>
    <phoneticPr fontId="1" type="noConversion"/>
  </si>
  <si>
    <t>monsterList.csv需要增加一列 描述战斗中怪物的站位信息，格式有如下2种：</t>
  </si>
  <si>
    <t>{"6":1171,"7":1171,"8":1171,"4":171}    boss固定时：6，7，8号位置有怪(id) 1171 。 4号位置有怪171</t>
  </si>
  <si>
    <t>{"num":5,"gp":[[171,70],[1171,30]]}     随机时：最大怪数量5 ， 怪(id) 171出现概率70%，怪id 1171出现概率30%</t>
  </si>
  <si>
    <t>怪物3</t>
    <phoneticPr fontId="1" type="noConversion"/>
  </si>
  <si>
    <t>怪物4</t>
    <phoneticPr fontId="1" type="noConversion"/>
  </si>
  <si>
    <t>最高数量</t>
    <phoneticPr fontId="1" type="noConversion"/>
  </si>
  <si>
    <t>出现概率</t>
    <phoneticPr fontId="1" type="noConversion"/>
  </si>
  <si>
    <t>出现概率</t>
    <phoneticPr fontId="1" type="noConversion"/>
  </si>
  <si>
    <t>普通怪站位说明</t>
    <phoneticPr fontId="1" type="noConversion"/>
  </si>
  <si>
    <t>BOSS怪物固定站位说明</t>
    <phoneticPr fontId="1" type="noConversion"/>
  </si>
  <si>
    <t>怪物CID</t>
    <phoneticPr fontId="1" type="noConversion"/>
  </si>
  <si>
    <t>"[",H8,",",I8,"]"</t>
    <phoneticPr fontId="1" type="noConversion"/>
  </si>
  <si>
    <t>站位规则</t>
    <phoneticPr fontId="1" type="noConversion"/>
  </si>
  <si>
    <t>id1为基本案例</t>
    <phoneticPr fontId="1" type="noConversion"/>
  </si>
  <si>
    <t>,",","[",H8,",",I8,"]"</t>
    <phoneticPr fontId="1" type="noConversion"/>
  </si>
  <si>
    <t>,",","[",K8,",",L8,"]"</t>
    <phoneticPr fontId="1" type="noConversion"/>
  </si>
  <si>
    <t>,",","[",N8,",",O8,"]"</t>
    <phoneticPr fontId="1" type="noConversion"/>
  </si>
  <si>
    <t>,",","[",Q8,",",R8,"]"</t>
    <phoneticPr fontId="1" type="noConversion"/>
  </si>
  <si>
    <t>三角石头怪</t>
    <phoneticPr fontId="1" type="noConversion"/>
  </si>
  <si>
    <t>9级盗贼</t>
  </si>
  <si>
    <t>矮人矿工</t>
  </si>
  <si>
    <t>矮人矿工</t>
    <phoneticPr fontId="1" type="noConversion"/>
  </si>
  <si>
    <t>小石头怪</t>
    <phoneticPr fontId="1" type="noConversion"/>
  </si>
  <si>
    <t>红色史莱姆</t>
    <phoneticPr fontId="1" type="noConversion"/>
  </si>
  <si>
    <t>{"6":2271,"7":2271,"8":2271,"4":2671,"1":2771}</t>
    <phoneticPr fontId="1" type="noConversion"/>
  </si>
  <si>
    <t>矮人矿工BOSS</t>
    <phoneticPr fontId="1" type="noConversion"/>
  </si>
  <si>
    <t>盗贼头目BOSS</t>
    <phoneticPr fontId="1" type="noConversion"/>
  </si>
  <si>
    <t>开战对白</t>
  </si>
  <si>
    <t>咔嚓！咔嚓！讨厌的人类</t>
    <phoneticPr fontId="1" type="noConversion"/>
  </si>
  <si>
    <t>把值钱的东西交出来</t>
    <phoneticPr fontId="1" type="noConversion"/>
  </si>
  <si>
    <t>face_class_name</t>
  </si>
  <si>
    <t>s_face_class_name</t>
  </si>
  <si>
    <t>1风2火3水</t>
  </si>
  <si>
    <t>face</t>
  </si>
  <si>
    <t>战士男</t>
  </si>
  <si>
    <t>play.1.zs_yase</t>
  </si>
  <si>
    <t>战士女</t>
  </si>
  <si>
    <t>play.2.zs_zhende</t>
  </si>
  <si>
    <t>弓手男</t>
  </si>
  <si>
    <t>play.3.gj_luobin</t>
  </si>
  <si>
    <t>弓手女</t>
  </si>
  <si>
    <t>play.4.gj_wulaniya</t>
  </si>
  <si>
    <t>法师男</t>
  </si>
  <si>
    <t>play.5.fs_bote</t>
  </si>
  <si>
    <t>法师女</t>
  </si>
  <si>
    <t>play.6.fs_xiana</t>
  </si>
  <si>
    <t>face.6.Mf3</t>
  </si>
  <si>
    <t>face.5.Mm1</t>
    <phoneticPr fontId="1" type="noConversion"/>
  </si>
  <si>
    <t>物品id</t>
  </si>
  <si>
    <t>need_lev</t>
  </si>
  <si>
    <t>sort</t>
  </si>
  <si>
    <t>is_online</t>
  </si>
  <si>
    <t>131</t>
  </si>
  <si>
    <t>232</t>
  </si>
  <si>
    <t>331</t>
  </si>
  <si>
    <t>431</t>
  </si>
  <si>
    <t>111</t>
  </si>
  <si>
    <t>木头</t>
  </si>
  <si>
    <t>石头</t>
  </si>
  <si>
    <t>小麦</t>
  </si>
  <si>
    <t>杂草</t>
  </si>
  <si>
    <t>cai.1.mutou</t>
  </si>
  <si>
    <t>cai.2.shitou</t>
  </si>
  <si>
    <t>cai.3.xiaomai</t>
  </si>
  <si>
    <t>cai.4.zacao</t>
  </si>
  <si>
    <t>item.1.shenminyaoshuixiao</t>
  </si>
  <si>
    <t>1611</t>
  </si>
  <si>
    <t>item.16.mofayaoshuixiao</t>
  </si>
  <si>
    <t>item.24.jieduyaoji</t>
  </si>
  <si>
    <t>2014</t>
  </si>
  <si>
    <t>item.20.shitoudanwan</t>
  </si>
  <si>
    <t>2313</t>
  </si>
  <si>
    <t>item.23.tieyaoshi</t>
  </si>
  <si>
    <t>nedds</t>
  </si>
  <si>
    <t>[[111,1]]</t>
  </si>
  <si>
    <t>1,3</t>
  </si>
  <si>
    <t>1,2</t>
  </si>
  <si>
    <t>2,3</t>
  </si>
  <si>
    <t>人物形象</t>
    <phoneticPr fontId="1" type="noConversion"/>
  </si>
  <si>
    <t>人物名字</t>
    <phoneticPr fontId="1" type="noConversion"/>
  </si>
  <si>
    <t>需求图鉴ID</t>
    <phoneticPr fontId="1" type="noConversion"/>
  </si>
  <si>
    <t>升级条件</t>
    <phoneticPr fontId="1" type="noConversion"/>
  </si>
  <si>
    <t>材料1</t>
    <phoneticPr fontId="1" type="noConversion"/>
  </si>
  <si>
    <t>材料1数量</t>
    <phoneticPr fontId="1" type="noConversion"/>
  </si>
  <si>
    <t>材料2</t>
    <phoneticPr fontId="1" type="noConversion"/>
  </si>
  <si>
    <t>材料2数量</t>
    <phoneticPr fontId="1" type="noConversion"/>
  </si>
  <si>
    <t>材料3</t>
    <phoneticPr fontId="1" type="noConversion"/>
  </si>
  <si>
    <t>材料3数量</t>
    <phoneticPr fontId="1" type="noConversion"/>
  </si>
  <si>
    <t>其他</t>
    <phoneticPr fontId="1" type="noConversion"/>
  </si>
  <si>
    <t>其他数量</t>
    <phoneticPr fontId="1" type="noConversion"/>
  </si>
  <si>
    <t>金币</t>
    <phoneticPr fontId="1" type="noConversion"/>
  </si>
  <si>
    <t>扩地</t>
    <phoneticPr fontId="1" type="noConversion"/>
  </si>
  <si>
    <t>1星</t>
    <phoneticPr fontId="1" type="noConversion"/>
  </si>
  <si>
    <t>0.5星</t>
    <phoneticPr fontId="1" type="noConversion"/>
  </si>
  <si>
    <t>1.5星</t>
    <phoneticPr fontId="1" type="noConversion"/>
  </si>
  <si>
    <t>刷新时间</t>
    <phoneticPr fontId="1" type="noConversion"/>
  </si>
  <si>
    <t>金币收入</t>
    <phoneticPr fontId="1" type="noConversion"/>
  </si>
  <si>
    <t>宝石花费</t>
    <phoneticPr fontId="1" type="noConversion"/>
  </si>
  <si>
    <t>金币花费</t>
    <phoneticPr fontId="1" type="noConversion"/>
  </si>
  <si>
    <t>订单收入</t>
    <phoneticPr fontId="1" type="noConversion"/>
  </si>
  <si>
    <t>打怪收入</t>
    <phoneticPr fontId="1" type="noConversion"/>
  </si>
  <si>
    <t>收入大致比例</t>
    <phoneticPr fontId="1" type="noConversion"/>
  </si>
  <si>
    <t>较多</t>
    <phoneticPr fontId="1" type="noConversion"/>
  </si>
  <si>
    <t>备注</t>
    <phoneticPr fontId="1" type="noConversion"/>
  </si>
  <si>
    <t>时间频率越高，物品等级越高，收入越高</t>
    <phoneticPr fontId="1" type="noConversion"/>
  </si>
  <si>
    <t>较少</t>
    <phoneticPr fontId="1" type="noConversion"/>
  </si>
  <si>
    <t>让打怪掉落物品丰富一下而已</t>
    <phoneticPr fontId="1" type="noConversion"/>
  </si>
  <si>
    <t>任务收入</t>
    <phoneticPr fontId="1" type="noConversion"/>
  </si>
  <si>
    <t>收入固定</t>
    <phoneticPr fontId="1" type="noConversion"/>
  </si>
  <si>
    <t>合成</t>
    <phoneticPr fontId="1" type="noConversion"/>
  </si>
  <si>
    <t>花费大致比例</t>
    <phoneticPr fontId="1" type="noConversion"/>
  </si>
  <si>
    <t>[6522,0,0]</t>
    <phoneticPr fontId="1" type="noConversion"/>
  </si>
  <si>
    <t>大量</t>
    <phoneticPr fontId="1" type="noConversion"/>
  </si>
  <si>
    <t>升级自宅</t>
    <phoneticPr fontId="1" type="noConversion"/>
  </si>
  <si>
    <t>升级酒馆</t>
    <phoneticPr fontId="1" type="noConversion"/>
  </si>
  <si>
    <t>教堂恢复血魔</t>
    <phoneticPr fontId="1" type="noConversion"/>
  </si>
  <si>
    <t>中等（固定数）</t>
    <phoneticPr fontId="1" type="noConversion"/>
  </si>
  <si>
    <t>中等</t>
    <phoneticPr fontId="1" type="noConversion"/>
  </si>
  <si>
    <t>升级铁匠铺</t>
    <phoneticPr fontId="1" type="noConversion"/>
  </si>
  <si>
    <t>声望获得</t>
    <phoneticPr fontId="1" type="noConversion"/>
  </si>
  <si>
    <t>获得比例</t>
    <phoneticPr fontId="1" type="noConversion"/>
  </si>
  <si>
    <t>竞技场比赛胜利获得</t>
    <phoneticPr fontId="1" type="noConversion"/>
  </si>
  <si>
    <t>竞技场比赛失败获得</t>
    <phoneticPr fontId="1" type="noConversion"/>
  </si>
  <si>
    <t>较多</t>
    <phoneticPr fontId="1" type="noConversion"/>
  </si>
  <si>
    <t>很少</t>
    <phoneticPr fontId="1" type="noConversion"/>
  </si>
  <si>
    <t>玩家切磋获得</t>
    <phoneticPr fontId="1" type="noConversion"/>
  </si>
  <si>
    <t>任务给到</t>
    <phoneticPr fontId="1" type="noConversion"/>
  </si>
  <si>
    <t>一般</t>
    <phoneticPr fontId="1" type="noConversion"/>
  </si>
  <si>
    <t>固定有限，满足体验而已</t>
    <phoneticPr fontId="1" type="noConversion"/>
  </si>
  <si>
    <t>雇佣佣兵刷品质</t>
    <phoneticPr fontId="1" type="noConversion"/>
  </si>
  <si>
    <t>合成时间加速</t>
    <phoneticPr fontId="1" type="noConversion"/>
  </si>
  <si>
    <t>合成成功率提升</t>
    <phoneticPr fontId="1" type="noConversion"/>
  </si>
  <si>
    <t>体力道具</t>
    <phoneticPr fontId="1" type="noConversion"/>
  </si>
  <si>
    <t>副本即时刷新</t>
    <phoneticPr fontId="1" type="noConversion"/>
  </si>
  <si>
    <t>材料直接购买</t>
    <phoneticPr fontId="1" type="noConversion"/>
  </si>
  <si>
    <t>声望花费</t>
    <phoneticPr fontId="1" type="noConversion"/>
  </si>
  <si>
    <t>花费比例</t>
    <phoneticPr fontId="1" type="noConversion"/>
  </si>
  <si>
    <t>竞技场入场券</t>
    <phoneticPr fontId="1" type="noConversion"/>
  </si>
  <si>
    <t>雇佣佣兵</t>
    <phoneticPr fontId="1" type="noConversion"/>
  </si>
  <si>
    <t>佣兵合成</t>
    <phoneticPr fontId="1" type="noConversion"/>
  </si>
  <si>
    <t>主角晋级</t>
    <phoneticPr fontId="1" type="noConversion"/>
  </si>
  <si>
    <t>亲密度提升</t>
    <phoneticPr fontId="1" type="noConversion"/>
  </si>
  <si>
    <t>属性强化赌博</t>
    <phoneticPr fontId="1" type="noConversion"/>
  </si>
  <si>
    <t>[0,0,0]</t>
    <phoneticPr fontId="1" type="noConversion"/>
  </si>
  <si>
    <t>采矿收集</t>
    <phoneticPr fontId="1" type="noConversion"/>
  </si>
  <si>
    <t>训练佣兵</t>
    <phoneticPr fontId="1" type="noConversion"/>
  </si>
  <si>
    <t>打怪</t>
    <phoneticPr fontId="1" type="noConversion"/>
  </si>
  <si>
    <t>处理
订单</t>
    <phoneticPr fontId="1" type="noConversion"/>
  </si>
  <si>
    <t>合成
物品</t>
    <phoneticPr fontId="1" type="noConversion"/>
  </si>
  <si>
    <t>玩家PK</t>
    <phoneticPr fontId="1" type="noConversion"/>
  </si>
  <si>
    <t>装
饰
装
扮</t>
    <phoneticPr fontId="1" type="noConversion"/>
  </si>
  <si>
    <t>雇佣</t>
    <phoneticPr fontId="1" type="noConversion"/>
  </si>
  <si>
    <t>副本冒险剧情故事</t>
    <phoneticPr fontId="1" type="noConversion"/>
  </si>
  <si>
    <t>游戏中玩家核心操作体验分布</t>
    <phoneticPr fontId="1" type="noConversion"/>
  </si>
  <si>
    <t>信赖度</t>
    <phoneticPr fontId="1" type="noConversion"/>
  </si>
  <si>
    <t>battle.10.Af1</t>
    <phoneticPr fontId="1" type="noConversion"/>
  </si>
  <si>
    <t>力量决定一切~</t>
    <phoneticPr fontId="1" type="noConversion"/>
  </si>
  <si>
    <t>我的剑能划破一切</t>
    <phoneticPr fontId="1" type="noConversion"/>
  </si>
  <si>
    <t>跑再快，也逃不出我的箭~</t>
    <phoneticPr fontId="1" type="noConversion"/>
  </si>
  <si>
    <t>让你看看我的百步穿杨</t>
    <phoneticPr fontId="1" type="noConversion"/>
  </si>
  <si>
    <t>法力无边</t>
    <phoneticPr fontId="1" type="noConversion"/>
  </si>
  <si>
    <t>忏悔吧</t>
    <phoneticPr fontId="1" type="noConversion"/>
  </si>
  <si>
    <t>援攻等级</t>
  </si>
  <si>
    <t>职业</t>
  </si>
  <si>
    <t>技能id</t>
  </si>
  <si>
    <t>需要相应职业好友数</t>
  </si>
  <si>
    <t xml:space="preserve">需要相应职业好友等级 </t>
  </si>
  <si>
    <t>速度等份</t>
    <phoneticPr fontId="1" type="noConversion"/>
  </si>
  <si>
    <t>战士</t>
  </si>
  <si>
    <t>弓手</t>
  </si>
  <si>
    <t>法师</t>
  </si>
  <si>
    <t>成长</t>
  </si>
  <si>
    <t>gid</t>
  </si>
  <si>
    <t>avatar</t>
  </si>
  <si>
    <t>[122,-1,-1,-1]</t>
    <phoneticPr fontId="1" type="noConversion"/>
  </si>
  <si>
    <t>[3122,-1,-1,-1]</t>
    <phoneticPr fontId="1" type="noConversion"/>
  </si>
  <si>
    <t>[3122,-1,-1,-1]</t>
    <phoneticPr fontId="1" type="noConversion"/>
  </si>
  <si>
    <t>[5122,-1,-1,-1]</t>
    <phoneticPr fontId="1" type="noConversion"/>
  </si>
  <si>
    <t>[5122,-1,-1,-1]</t>
    <phoneticPr fontId="1" type="noConversion"/>
  </si>
  <si>
    <t>时间调整参数值</t>
    <phoneticPr fontId="1" type="noConversion"/>
  </si>
  <si>
    <t>例子</t>
    <phoneticPr fontId="1" type="noConversion"/>
  </si>
  <si>
    <t>奖励的类型</t>
    <phoneticPr fontId="1" type="noConversion"/>
  </si>
  <si>
    <t>1或者2</t>
    <phoneticPr fontId="1" type="noConversion"/>
  </si>
  <si>
    <t>NPC形象全出来后定义</t>
    <phoneticPr fontId="1" type="noConversion"/>
  </si>
  <si>
    <t>多数量额外增加金币数</t>
    <phoneticPr fontId="1" type="noConversion"/>
  </si>
  <si>
    <t>face.8.Fm2</t>
    <phoneticPr fontId="1" type="noConversion"/>
  </si>
  <si>
    <t>face.7.Ff2</t>
    <phoneticPr fontId="1" type="noConversion"/>
  </si>
  <si>
    <t>face.9.Am3</t>
    <phoneticPr fontId="1" type="noConversion"/>
  </si>
  <si>
    <t>face.10.Af3</t>
    <phoneticPr fontId="1" type="noConversion"/>
  </si>
  <si>
    <t>face.11.Mm1</t>
    <phoneticPr fontId="1" type="noConversion"/>
  </si>
  <si>
    <t>face.12.Mf1</t>
    <phoneticPr fontId="1" type="noConversion"/>
  </si>
  <si>
    <t>sface.8.Fm2</t>
    <phoneticPr fontId="1" type="noConversion"/>
  </si>
  <si>
    <t>sface.7.Ff2</t>
    <phoneticPr fontId="1" type="noConversion"/>
  </si>
  <si>
    <t>sface.9.Am3</t>
    <phoneticPr fontId="1" type="noConversion"/>
  </si>
  <si>
    <t>sface.10.Af3</t>
    <phoneticPr fontId="1" type="noConversion"/>
  </si>
  <si>
    <t>sface.11.Mm1</t>
    <phoneticPr fontId="1" type="noConversion"/>
  </si>
  <si>
    <t>sface.12.Mf1</t>
    <phoneticPr fontId="1" type="noConversion"/>
  </si>
  <si>
    <t>battle.7.Ff1</t>
  </si>
  <si>
    <t>battle.10.Af1</t>
  </si>
  <si>
    <t>face.9.Am3</t>
  </si>
  <si>
    <t>battle.12.Mf1</t>
  </si>
  <si>
    <t>[]</t>
    <phoneticPr fontId="1" type="noConversion"/>
  </si>
  <si>
    <t>LV</t>
    <phoneticPr fontId="1" type="noConversion"/>
  </si>
  <si>
    <t>物攻</t>
    <phoneticPr fontId="1" type="noConversion"/>
  </si>
  <si>
    <t>物防</t>
    <phoneticPr fontId="1" type="noConversion"/>
  </si>
  <si>
    <t>血</t>
    <phoneticPr fontId="1" type="noConversion"/>
  </si>
  <si>
    <t>face.5.Mm1</t>
  </si>
  <si>
    <t>1,2,3,4,5,6,7</t>
  </si>
  <si>
    <t>1,2,3,4,5,6,7</t>
    <phoneticPr fontId="1" type="noConversion"/>
  </si>
  <si>
    <t>{"6":1071,"7":1071,"8":1071,"1":1671}</t>
    <phoneticPr fontId="1" type="noConversion"/>
  </si>
  <si>
    <t>play.1.zs_yase</t>
    <phoneticPr fontId="1" type="noConversion"/>
  </si>
  <si>
    <t>play.2.zs_zhende</t>
    <phoneticPr fontId="1" type="noConversion"/>
  </si>
  <si>
    <t>play.3.gj_luobin</t>
    <phoneticPr fontId="1" type="noConversion"/>
  </si>
  <si>
    <t>play.4.gj_wulaniya</t>
    <phoneticPr fontId="1" type="noConversion"/>
  </si>
  <si>
    <t>play.5.fs_bote</t>
    <phoneticPr fontId="1" type="noConversion"/>
  </si>
  <si>
    <t>play.6.fs_xiana</t>
    <phoneticPr fontId="1" type="noConversion"/>
  </si>
  <si>
    <t>scene_player_class_1</t>
  </si>
  <si>
    <t>scene_player_class_2</t>
    <phoneticPr fontId="1" type="noConversion"/>
  </si>
  <si>
    <t>play.7.Ff1</t>
  </si>
  <si>
    <t>crit</t>
    <phoneticPr fontId="1" type="noConversion"/>
  </si>
  <si>
    <t>scmonster.15.jingquan</t>
  </si>
  <si>
    <t>scmonster.17.tufuwaliwasi</t>
  </si>
  <si>
    <t>scmonster.18.weibingduizhang</t>
  </si>
  <si>
    <t>scmonster.19.panjunshoulingmushiwaer</t>
  </si>
  <si>
    <t>scmonster.20.wushuiguai</t>
  </si>
  <si>
    <t>scmonster.21.niren</t>
  </si>
  <si>
    <t>scmonster.23.shilaimuwang</t>
  </si>
  <si>
    <t>scmonster.24.shilaimuhou</t>
  </si>
  <si>
    <t>大三角石头怪</t>
    <phoneticPr fontId="1" type="noConversion"/>
  </si>
  <si>
    <t>scmonster.25.dasanjiaoshitouguai</t>
    <phoneticPr fontId="1" type="noConversion"/>
  </si>
  <si>
    <t>monster.25.dasanjiaoshitouguai</t>
    <phoneticPr fontId="1" type="noConversion"/>
  </si>
  <si>
    <t>大三角石头怪，长的一副三角形样子的怪物，不知道的人以为是一个石矿脉呢</t>
    <phoneticPr fontId="1" type="noConversion"/>
  </si>
  <si>
    <t>大三角石头怪</t>
    <phoneticPr fontId="1" type="noConversion"/>
  </si>
  <si>
    <t>[3014,122,0]</t>
    <phoneticPr fontId="1" type="noConversion"/>
  </si>
  <si>
    <t>[2122,0,0]</t>
    <phoneticPr fontId="1" type="noConversion"/>
  </si>
  <si>
    <t>[0,0,0]</t>
    <phoneticPr fontId="1" type="noConversion"/>
  </si>
  <si>
    <t>金币培养</t>
  </si>
  <si>
    <t>金币培养</t>
    <phoneticPr fontId="1" type="noConversion"/>
  </si>
  <si>
    <t>加强培养</t>
  </si>
  <si>
    <t>加强培养</t>
    <phoneticPr fontId="1" type="noConversion"/>
  </si>
  <si>
    <t>白金培养</t>
  </si>
  <si>
    <t>白金培养</t>
    <phoneticPr fontId="1" type="noConversion"/>
  </si>
  <si>
    <t>VIP培养</t>
  </si>
  <si>
    <t>VIP培养</t>
    <phoneticPr fontId="1" type="noConversion"/>
  </si>
  <si>
    <t>职业</t>
    <phoneticPr fontId="1" type="noConversion"/>
  </si>
  <si>
    <t>金币培养
最大值</t>
    <phoneticPr fontId="1" type="noConversion"/>
  </si>
  <si>
    <t>金币培养
最小值</t>
    <phoneticPr fontId="1" type="noConversion"/>
  </si>
  <si>
    <t>加强培养
最小值</t>
    <phoneticPr fontId="1" type="noConversion"/>
  </si>
  <si>
    <t>白金培养
最小值</t>
    <phoneticPr fontId="1" type="noConversion"/>
  </si>
  <si>
    <t>加强培养
最大值</t>
    <phoneticPr fontId="1" type="noConversion"/>
  </si>
  <si>
    <t>白金培养
最大值</t>
    <phoneticPr fontId="1" type="noConversion"/>
  </si>
  <si>
    <t>VIP培养
最小值</t>
    <phoneticPr fontId="1" type="noConversion"/>
  </si>
  <si>
    <t>VIP培养
最大值</t>
    <phoneticPr fontId="1" type="noConversion"/>
  </si>
  <si>
    <t>金币花费</t>
    <phoneticPr fontId="1" type="noConversion"/>
  </si>
  <si>
    <t>宝石花费</t>
    <phoneticPr fontId="1" type="noConversion"/>
  </si>
  <si>
    <t>宝石花费</t>
    <phoneticPr fontId="1" type="noConversion"/>
  </si>
  <si>
    <t>攻击力</t>
    <phoneticPr fontId="1" type="noConversion"/>
  </si>
  <si>
    <t>培养级别</t>
    <phoneticPr fontId="1" type="noConversion"/>
  </si>
  <si>
    <t>物防</t>
    <phoneticPr fontId="1" type="noConversion"/>
  </si>
  <si>
    <t>魔攻</t>
    <phoneticPr fontId="1" type="noConversion"/>
  </si>
  <si>
    <t>速度</t>
    <phoneticPr fontId="1" type="noConversion"/>
  </si>
  <si>
    <t>暴击</t>
    <phoneticPr fontId="1" type="noConversion"/>
  </si>
  <si>
    <t>闪避</t>
    <phoneticPr fontId="1" type="noConversion"/>
  </si>
  <si>
    <t>轮动手臂，然后把刀挥出去</t>
    <phoneticPr fontId="1" type="noConversion"/>
  </si>
  <si>
    <t>来到目标面前，转动身体，用下部的尖角打击目标</t>
    <phoneticPr fontId="1" type="noConversion"/>
  </si>
  <si>
    <t>张大嘴巴使劲的咬下，咬下一刻有崩裂的小碎石</t>
    <phoneticPr fontId="1" type="noConversion"/>
  </si>
  <si>
    <t>走到面前，小用力用头撞一下</t>
    <phoneticPr fontId="1" type="noConversion"/>
  </si>
  <si>
    <t>捡起地上的石头，扔出来</t>
    <phoneticPr fontId="1" type="noConversion"/>
  </si>
  <si>
    <t>跑到面前，用牙顶</t>
    <phoneticPr fontId="1" type="noConversion"/>
  </si>
  <si>
    <t>普通打击，轮手臂拍一下</t>
    <phoneticPr fontId="1" type="noConversion"/>
  </si>
  <si>
    <t>扑通起来，爪子爪一下，或者头啄一下</t>
    <phoneticPr fontId="1" type="noConversion"/>
  </si>
  <si>
    <t>普通打击，转身用虎尾巴抽一下</t>
    <phoneticPr fontId="1" type="noConversion"/>
  </si>
  <si>
    <t>弹起来压一下</t>
    <phoneticPr fontId="1" type="noConversion"/>
  </si>
  <si>
    <t>自宅</t>
    <phoneticPr fontId="1" type="noConversion"/>
  </si>
  <si>
    <t>需要金币</t>
    <phoneticPr fontId="1" type="noConversion"/>
  </si>
  <si>
    <t>需要宝石</t>
    <phoneticPr fontId="1" type="noConversion"/>
  </si>
  <si>
    <t>需要经营等级</t>
    <phoneticPr fontId="1" type="noConversion"/>
  </si>
  <si>
    <t>NPC</t>
  </si>
  <si>
    <t>Join</t>
  </si>
  <si>
    <t>#</t>
  </si>
  <si>
    <t>Professions</t>
  </si>
  <si>
    <t>Cost/w</t>
  </si>
  <si>
    <t>Action Text</t>
  </si>
  <si>
    <t>In Party Benefit</t>
  </si>
  <si>
    <t>Join Text</t>
  </si>
  <si>
    <t>Dismiss Text</t>
  </si>
  <si>
    <t>铁匠</t>
  </si>
  <si>
    <t>可修复所有兵器，%01拿走你每次所得金币的%17％。</t>
  </si>
  <si>
    <t>我很高兴加入你的队伍。不过你得付我200个金币，并分我所找到的金币的%17％。我会修补你交给我的所有兵器。</t>
  </si>
  <si>
    <t>哦，别解雇我，我会好好干的！</t>
  </si>
  <si>
    <t>铸甲匠</t>
  </si>
  <si>
    <t>可修复所有盔甲，%01拿走你每次所得金币的%17％。</t>
  </si>
  <si>
    <t>我专职修补铠甲。如果你付我200个金币并分给我所找到的金币的%17％，你一定不会后悔的。</t>
  </si>
  <si>
    <t>炼金术士</t>
  </si>
  <si>
    <t>可修复所有魔法物品，%01拿走你每次所得金币的%17％。</t>
  </si>
  <si>
    <t>我可以修复你交给我的所有魔法物件，兵器和铠甲除外。但你必须付我400个金币，并分给我所发现的金币的%17％。</t>
  </si>
  <si>
    <t>求求你了，主人。别解雇我，我会尽力的。</t>
  </si>
  <si>
    <t>学者</t>
  </si>
  <si>
    <t>可鉴定任何物品，并使所得经验值提高5个百分点。%01拿走你每次所得金币的%17％。</t>
  </si>
  <si>
    <t>我在魔法学校拜托马斯-格雷为师修炼了八年，钻研如何鉴定魔法物件。你只要付我500个金币并分给我所发现的金币的%17％，我就加入你的队伍。</t>
  </si>
  <si>
    <t>向导</t>
  </si>
  <si>
    <t>使到任何一地的路程缩短1天（最短为1天）。%01拿走你每次所得金币的%17％。</t>
  </si>
  <si>
    <t>我对整个大陆的地形了如指掌，知道所有的近路和小道。你付我100个金币并分给我所发现的金币的%17％，我就为你领路。</t>
  </si>
  <si>
    <t>我的要价已经很低了，你连%17％都付不起吗？</t>
  </si>
  <si>
    <t>带路人</t>
  </si>
  <si>
    <t>使到任何一地的路程缩短2天（最短为1天）。%01拿走你每次所得金币的%17％。</t>
  </si>
  <si>
    <t>我对整个大陆的地形了如指掌，知道所有的近路和小道。你付我200个金币并分给我所发现的金币的%17％，我就为你领路。</t>
  </si>
  <si>
    <t>指路人</t>
  </si>
  <si>
    <t>我对整个大陆的地形了如指掌，知道所有的近路和小道。你付我300个金币并分给我所发现的金币的%17％，我就为你领路。</t>
  </si>
  <si>
    <t>水手</t>
  </si>
  <si>
    <t>使水路行程缩短2天（至少为1天）。%01拿走你每次所得金币的%17％。</t>
  </si>
  <si>
    <t>啊，我可是个经验丰富的水手。如果你录用我，我可以使你坐船航行的航程缩短2天。不过你得付我100个金币，并分给我所找到的金币的%17％。</t>
  </si>
  <si>
    <t>什么，你就把我丢在这儿了？</t>
  </si>
  <si>
    <t>领航员</t>
  </si>
  <si>
    <t>使水路行程缩短3天（至少为1天）。%01拿走你每次所得金币的%17％。</t>
  </si>
  <si>
    <t>我对大陆周围的水路了如指掌，凭我的高超航海技术，我可以使航程缩短3天的路程。不过你得付我200个金币，并分给我所发现的金币的%17％。</t>
  </si>
  <si>
    <t>为什么要这样对待我，咱们再好好谈谈吧！</t>
  </si>
  <si>
    <t>医师</t>
  </si>
  <si>
    <t>救死扶伤</t>
  </si>
  <si>
    <t>每天一次恢复你的所有角色的生命值。%01拿走你每次所得金币的%17％。</t>
  </si>
  <si>
    <t>你只要付我500个金币，并分给我所发现的金币的%17％，我就跟你的队伍走。每天一次我将治疗你们的所有伤员，只要还没有一命归西。</t>
  </si>
  <si>
    <t>怎么不要我了，谁会为你们疗伤呢？</t>
  </si>
  <si>
    <t>医学专家</t>
  </si>
  <si>
    <t>每天一次恢复你的所有角色的生命值，并使其身体处于正常状况（处于死亡，被石化或被灭绝状态则不能恢复）。%01拿走你每次所得金币的%17％。</t>
  </si>
  <si>
    <t>作为一个医学专家，我每天一次可以治愈你们的伤口和各种不利状态(死亡和石化状态除外)。你只要向我的教堂奉献2000个金币并分给你所发现的金币的%17％就行了。</t>
  </si>
  <si>
    <t>医术大师</t>
  </si>
  <si>
    <t>每天一次彻底恢复你的所有角色的身体状况，并加满生命值。%01拿走你每次所得金币的%17％。</t>
  </si>
  <si>
    <t>作为医术大师，求我治病的人络绎不绝，但我每天只能治疗一次。除了灭绝状态，我几乎可包治百病。你必须向我的神庙捐献5000个金币并分给我你所找到的金币的%17％。</t>
  </si>
  <si>
    <t>教练</t>
  </si>
  <si>
    <t>使你的经验值提高10个百分点。%01拿走你每次所得金币的%17％。</t>
  </si>
  <si>
    <t>我能向你解释和了解一路上的所见所闻。我的忠告可以提高你的经验值。我的要价是300个金币并分给我你所发现的金币的%17％。</t>
  </si>
  <si>
    <t>没有我的指点迷津，你的进步会慢得多！别解雇我。</t>
  </si>
  <si>
    <t>导师</t>
  </si>
  <si>
    <t>使你的经验值提高15个百分点。%01拿走你每次所得金币的%17％。</t>
  </si>
  <si>
    <t>我能向你解释和了解一路上的所见所闻。我的忠告可以提高你的经验值。我的要价是700个金币并分给我你所发现的金币的%17％。</t>
  </si>
  <si>
    <t>兵器专家</t>
  </si>
  <si>
    <t>使所有角色的兵器技术提高2点。%01拿走你每次所得金币的%17％。</t>
  </si>
  <si>
    <t>忠告总能使人受益。而我关于兵器和战斗的见解更是非凡。在对敌作战中，我的指点会大大提高你的兵器技术。你只要付我300个金币并分给我所发现的金币的%17％。</t>
  </si>
  <si>
    <t>你将失去我的忠告，再考虑考虑吧！</t>
  </si>
  <si>
    <t>兵器大师</t>
  </si>
  <si>
    <t>使所有角色的兵器技术提高3点。%01拿走你每次所得金币的%17％。</t>
  </si>
  <si>
    <t>忠告总能使人受益。而我关于兵器和战斗的见解更是非凡。在对敌作战中，我的指点会大大提高你的兵器技术。你只要付我400个金币并分给我所发现的金币的%17％。</t>
  </si>
  <si>
    <t>低级魔法师</t>
  </si>
  <si>
    <t>使所有角色元素魔法（水、火、土、气）技术值提高2点。%01拿走你每次所得金币的%17％。</t>
  </si>
  <si>
    <t>我会为你指点迷津，稍微提高你的魔法技术，让你免受没有魔法之苦。我的要价是500个金币并分给我你所发现的金币的%17％。</t>
  </si>
  <si>
    <t>录用我的花费这么低，你又可以学习无穷的魔法技术，为什么不要我了？</t>
  </si>
  <si>
    <t>中级魔法师</t>
  </si>
  <si>
    <t>使所有角色元素魔法（水、火、土、气）技术值提高3点。%01拿走你每次所得金币的%17％。</t>
  </si>
  <si>
    <t>我会为你指点迷津，大大提高你的元素魔法技术，传你几手绝招。我的要价是1000个金币并分给我你所发现的金币的%17％。</t>
  </si>
  <si>
    <t>高级魔法师</t>
  </si>
  <si>
    <t>使所有角色元素魔法（水、火、土、气）技术值提高4点。%01拿走你每次所得金币的%17％。</t>
  </si>
  <si>
    <t>我会为你指点迷津，大大提高你的元素魔法技术，传你几手绝招。我的要价是2000个金币并分给我你所发现的金币的%17％。</t>
  </si>
  <si>
    <t>商人</t>
  </si>
  <si>
    <t>使所有角色的经商技术提高4点。%01拿走你每次所得金币的%17％。</t>
  </si>
  <si>
    <t>有些时候人们总是碍于面子不喜欢和别人讨价还价。我却可以在你和商人做生意时给你些忠告。我的要价是100个金币并分给我所发现的金币的%17％。</t>
  </si>
  <si>
    <t>不要我了，开玩笑吧！没有我，你的金币就少得多了！</t>
  </si>
  <si>
    <t>精明商人</t>
  </si>
  <si>
    <t>使所有角色的经商技术提高6点。%01拿走你每次所得金币的%17％。</t>
  </si>
  <si>
    <t>作为一个资深的商人行会成员和一个精明的商人，我对经商的伎俩了如指掌。我会帮助你和别人讨价还价，得到一个合理的价位。我的要价是200个金币并分给我所发现的金币的%17％。</t>
  </si>
  <si>
    <t>侦察兵</t>
  </si>
  <si>
    <t>使所有角色的洞察技术提高6点。%01拿走你每次所得金币的%17％。</t>
  </si>
  <si>
    <t>我的目光锐利，嗓音洪亮，可以在危险来临前事先警告你，说不定还能救你们一命。我的要价是300个金币并分给我所发现的金币的%17％。</t>
  </si>
  <si>
    <t>我不在谁为你报警呢？主人，你可犯了个大错误！</t>
  </si>
  <si>
    <t>炼丹师</t>
  </si>
  <si>
    <t>使你的所有角色的炼金技术提高4点。%01拿走你每次所得金币的%17％。</t>
  </si>
  <si>
    <t>我整天在钻研炼丹技术，对各类药品了如指掌。如果你录用我，我可以在研制药品方面助你一臂之力。我的要价是400个金币并分我你所发现金币的%17％。</t>
  </si>
  <si>
    <t>我做了我应该做的，你还要解雇我，真不讲道理！</t>
  </si>
  <si>
    <t>炼丹专家</t>
  </si>
  <si>
    <t>使你的所有角色的炼金技术提高8点。%01拿走你每次所得金币的%17％。</t>
  </si>
  <si>
    <t>钻研炼金术已成为我生命的一部分，我可以轻而易举地提高你的药品的效力。我的要价是600个金币并分我你所发现金币的%17％。</t>
  </si>
  <si>
    <t>补锅匠</t>
  </si>
  <si>
    <t>使你的所有角色的陷井拆卸技术提高4点。%01拿走你每次所得金币的%17％。</t>
  </si>
  <si>
    <t>我对修理工具和开锁等技术都略知一二。如果你付我200个金币并分给我所发现的金币的%17％，我就尽心尽力为你效劳。</t>
  </si>
  <si>
    <t>将来你掉进陷井时候就会想起我的！</t>
  </si>
  <si>
    <t>锁匠</t>
  </si>
  <si>
    <t>使你的所有角色的陷井拆卸技术提高6点。%01拿走你每次所得金币的%17％。</t>
  </si>
  <si>
    <t>开锁可是门技术活，不是每个人都能轻易学会的。在历险中你们一定需要一个专家锁匠为你们解决问题。如果你们付我300个金币并分给我所发现的金币的%17％，我就为你们效劳。</t>
  </si>
  <si>
    <t>傻瓜</t>
  </si>
  <si>
    <t>使你的所有角色的幸运值提高5点。%01拿走你每次所得金币的%17％。</t>
  </si>
  <si>
    <t>众神总对酒鬼、孩子和傻瓜们青睐有加。我就是个傻瓜，让我与你们同行，说不定众神也会宠爱你们。我只要100个金币并分给我所发现的金币的%17％。</t>
  </si>
  <si>
    <t>跟着你挺有趣的，后会有期。</t>
  </si>
  <si>
    <t>烟囱清扫工</t>
  </si>
  <si>
    <t>使你的所有角色的幸运值提高20点。%01拿走你每次所得金币的%17％。</t>
  </si>
  <si>
    <t>人们总说清扫烟囱很幸运。我不知道为什么会这样说。清扫烟囱可是件力气活。你们如果付我200个金币并分给我所发现的金币的%17％，我会跟你们走。也许我能带给你们好运。</t>
  </si>
  <si>
    <t>搬运工</t>
  </si>
  <si>
    <t>安营扎寨时可减少1天的食物消耗量（至少消耗1天的食物）。%01拿走你每次所得金币的%17％。</t>
  </si>
  <si>
    <t>如果你们要找人为你们在旅途中提行李或做饭，那你们可找对人了。我只要100个金币并分给我所发现的金币的%17％。</t>
  </si>
  <si>
    <t>安营扎寨时可减少2天的食物消耗量（至少消耗1天的食物）。%01拿走你每次所得金币的%17％。</t>
  </si>
  <si>
    <t>只要付我200个金币并分给我所发现的金币的%17％，我会为你们安排一路的作息时间，安营扎寨。你会知道我是物有所值的。</t>
  </si>
  <si>
    <t>经纪人</t>
  </si>
  <si>
    <t>使你找到的金币数量增加10个百分点。%01拿走你每次所得金币的%17％。</t>
  </si>
  <si>
    <t>付我500个金币并分给我所发现的金币的%17％，我会为你们理财，发掘奇珍异宝，使你们的财产增加5个百分点。</t>
  </si>
  <si>
    <t>记住，没有我你会失去一大笔钱。</t>
  </si>
  <si>
    <t>银行家</t>
  </si>
  <si>
    <t>使你找到的金币数量增加20个百分点。%01拿走你每次所得金币的%17％。</t>
  </si>
  <si>
    <t>付我1000个金币并分给我所发现的金币的%17％，我会为你们理财，发掘奇珍异宝，使你们的财产增加10个百分点。</t>
  </si>
  <si>
    <t>伙夫</t>
  </si>
  <si>
    <t>提供食物</t>
  </si>
  <si>
    <t>每天提供1天的食物（最长可提供十四天）。%01拿走你每次所得金币的%17％。</t>
  </si>
  <si>
    <t>你们可曾想过要个高明的厨师？付我300个金币并分给我所发现的金币的%17％，我会增加你们的食物量并为队伍做饭。你不会后悔的，人们都对我做的菜赞不绝口！</t>
  </si>
  <si>
    <t xml:space="preserve">没有我，你就只能靠馊面包和凉水度日了?  </t>
  </si>
  <si>
    <t>厨师</t>
  </si>
  <si>
    <t>每天提供2天的食物（最长可提供十四天）。%01拿走你每次所得金币的%17％。</t>
  </si>
  <si>
    <t>我曾在埃拉西亚最好的厨师学校学习过。如果你们付我400个金币并分给我所发现的金币的%17％，我就给你们做饭。</t>
  </si>
  <si>
    <t>骑手</t>
  </si>
  <si>
    <t>使驿站旅程减少2天路程（至少为1天）。%01拿走你每次所得金币的%17％。</t>
  </si>
  <si>
    <t>我看你对驾驭马匹一窍不通，我很乐意在你从驿站租马时为你们照料马匹。在我的帮助下你们可以更快的到达目的地。我的要价是100个金币并分给我所发现的金币的%17％。</t>
  </si>
  <si>
    <t>啊，我知道，我对你已经没有用了。</t>
  </si>
  <si>
    <t>诗人</t>
  </si>
  <si>
    <t>使你的声誉一直向一个方向发展。%01拿走你得到的所有金币的%17％。</t>
  </si>
  <si>
    <t>到哪里我都以一个著名音乐家的身份而名震天下。如果我和你在一起，会对你的声誉有所影响。我只要1000个金币并分给我所发现的金币的%17％。</t>
  </si>
  <si>
    <t>我们本来有协议的，你怎么能象丢垃圾一样把我扔在这儿呢？</t>
  </si>
  <si>
    <t>巫医</t>
  </si>
  <si>
    <t>使你的所有角色防御水、火、土、气、肢体、心智魔法的技术提高20点。%01拿走你得到的所有金币的%17％。</t>
  </si>
  <si>
    <t>埃拉西亚到处是危险的巫师，大多会施展可怕的元素魔法，有的还喜欢施展心智魔法和肢体魔法来攻击敌人。但我知道抵御这些魔法的魔法，并能使这种魔法持续有效。如果让我与你们同行我会施展该项魔法。我的要价是1000个金币并分给我所发现的金币的%17％。</t>
  </si>
  <si>
    <t>你不怕那些神奇的魔法了吗？我提醒过你了，好好想想吧！</t>
  </si>
  <si>
    <t>绘图师</t>
  </si>
  <si>
    <t>使魔力神眼的魔法技术一直保持专家级水平。%01拿走你得到的所有金币的%17％。</t>
  </si>
  <si>
    <t>付我200个金币并分给我所发现的金币的%17％，我能持续施展专家级水平的魔力神眼魔法。</t>
  </si>
  <si>
    <t>就算你会魔力神眼魔法，有我在身边可以节省魔法能量，你想到这一点吗？</t>
  </si>
  <si>
    <t>追风狂人</t>
  </si>
  <si>
    <t>飞行奇术</t>
  </si>
  <si>
    <t>每天施展一次飞行奇术魔法(持续时间2小时)。%01拿走你得到的所有金币的%17％。</t>
  </si>
  <si>
    <t>你们想飞吗？让我与你们同行我每天一次向你们施展飞行奇术魔法。我的要价是2000个金币并分给我所发现的金币的%17％。很便宜，不是吗？</t>
  </si>
  <si>
    <t>就为了这么点钱就放弃学习飞行奇术魔法？好好考虑一下吧，朋友。</t>
  </si>
  <si>
    <t>浪里白条</t>
  </si>
  <si>
    <t>凌波微步</t>
  </si>
  <si>
    <t>每天施展一次凌波微步魔法(持续时间3小时)。%01拿走你得到的所有金币的%17％。</t>
  </si>
  <si>
    <t>古老预言传说有能在水面行走的强大魔法，而我重新发现了这个秘密。我每天一次可以向你们施展凌波微步的魔法。你只要付我1000个金币并分给我所发现的金币的%17％。</t>
  </si>
  <si>
    <t>就为了这么点钱就放弃学习凌波微步魔法？好好考虑一下吧，朋友。</t>
  </si>
  <si>
    <t>神行太保</t>
  </si>
  <si>
    <t>时空之门</t>
  </si>
  <si>
    <t xml:space="preserve">每天一次施展大师级的时空之门魔法技术。%01拿走你得到的所有金币的%17％。 </t>
  </si>
  <si>
    <t>有些魔法能够复制埃拉西亚的自然魔力，时空之门就是其中之一。我对这项魔法的理解已达到大师级水平。如果雇佣我，我每天一次为你们施展该项魔法。我的要价为2000个金币并分给我所发现的金币的%17％。</t>
  </si>
  <si>
    <t>就为了这么点钱就放弃学习时空之门魔法？好好考虑一下吧，朋友。</t>
  </si>
  <si>
    <t>救世神医</t>
  </si>
  <si>
    <t>圣灵佑佐</t>
  </si>
  <si>
    <t>每天一次施展大师级圣灵佑佐的魔法技术(持续时间2小时)。%01拿走你得到的所有金币的%17％。</t>
  </si>
  <si>
    <t>向我的神庙捐献200个金币并分给神庙所发现的金币的%17％，我就和你们一起闯荡江湖并每天施展一次圣灵佑佐魔法。</t>
  </si>
  <si>
    <t>我已经向众神祈祷过了，他们说一旦你解雇我，他们会大发雷霆。好好考虑一下吧！</t>
  </si>
  <si>
    <t>号手</t>
  </si>
  <si>
    <t>军号声胜</t>
  </si>
  <si>
    <t>每天一次施展大师级天赐神力的魔法技术(持续时间两小时)。%01拿走你得到的所有金币的%17％。</t>
  </si>
  <si>
    <t>所有的部队都要个号手以便在战斗中鼓舞斗志。你的队伍也要象我这样一个人。如果你付我300个金币并分给我所发现的金币的%17％，我就跟你们走。</t>
  </si>
  <si>
    <t>探险家</t>
  </si>
  <si>
    <t>所有旅程减少1天路程(最短为1天路程)。%01拿走你得到的所有金币的%17％。</t>
  </si>
  <si>
    <t>以我多年的旅行经验，无论你们走陆路还是水路我都可以使你们缩短1天的路程。我只要100个金币并分给我所发现的金币的%17％。</t>
  </si>
  <si>
    <t>既然我已没什么用了，好吧！请记住我为你效力的这段日子。</t>
  </si>
  <si>
    <t>海盗</t>
  </si>
  <si>
    <t xml:space="preserve">航船路程减少2天旅程。找到的金币数量增加10个百分点，声誉一直下降。%01拿走你得到的所有金币的%17％。 </t>
  </si>
  <si>
    <t>啊，我一生追求在海上自由航行的那种感觉，知道怎样在海上抄近道以加快速度，并且知道怎样理财。但这两天我挺不走运的，如果你付我500个金币并分给我所发现的金币的%17％，我就死心塌地为你效劳。</t>
  </si>
  <si>
    <t>随从</t>
  </si>
  <si>
    <t>每个角色的铠甲和兵器技术提高2点。%01拿走你得到的所有金币的%17％。</t>
  </si>
  <si>
    <t>每个剑客都要有个随从为他们看管兵器和铠甲。如果你付我600个金币并分给我所发现的金币的%17％，我就做你的随从。</t>
  </si>
  <si>
    <t>星象学家</t>
  </si>
  <si>
    <t>每个角色的洞察术提高5点，幸运值增加10点。%01拿走你得到的所有金币的%17％。</t>
  </si>
  <si>
    <t>我一直在钻研如何增加幸运。如果你付我400个金币并分给我所发现的金币的%17％，我就会使你的队伍好运常伴。</t>
  </si>
  <si>
    <t>我想你以后会后悔的！</t>
  </si>
  <si>
    <t>吉普赛人</t>
  </si>
  <si>
    <t>休息时减少1天的食物消耗量(最少消耗1天的食物)。每个角色的经商技术提高3点，声誉一直下降。%01拿走你得到的所有金币的%17％。</t>
  </si>
  <si>
    <t>我的一生都过着颠沛流离的生活。如果你付我100个金币并分给我所发现的金币的%17％，我将传授你旅行的技巧和如何及时应变。</t>
  </si>
  <si>
    <t>外交官</t>
  </si>
  <si>
    <t>有%01加入你的队伍，你们在任何种族都会成为最受欢迎的人。%01拿走你得到的所有金币的%17％。</t>
  </si>
  <si>
    <t>并不是每个人都知道如何与陌生人打交道。而这正是我的特长。如果让我与你们同行，我能教你如何融入这个社会。我的要价是500个金币并分给我所发现的金币的%17％。</t>
  </si>
  <si>
    <t>等等！听我说！我知道你并不想解雇我，我明白的！</t>
  </si>
  <si>
    <t>骗子</t>
  </si>
  <si>
    <t>每个角色的经商术提高8点，声誉一直下降。%01花费你得到的所有金币的%17％。</t>
  </si>
  <si>
    <t>许多人会在谈话中不知不觉地放弃原先的立场，作出一些他们自己也会认为不可思议的荒唐决定。其实技巧很简单，就是不停的说话，使对方无暇思考你的真正意图。如果你付我200个金币并分给我所发现的金币的%17％，我就和你在一起传授你这项技术。</t>
  </si>
  <si>
    <t>夜盗</t>
  </si>
  <si>
    <t>每个角色的陷井拆卸术和偷窃术提高8点。声誉一直下降。%01不会花你一文钱。</t>
  </si>
  <si>
    <t>想破解机关和陷井吗？这可是门技术活。自从我出狱后三年来我一直干这个行当。如果你需要的话，我就跟你们走，我不取分文，只想增加点经验。</t>
  </si>
  <si>
    <t>邪恶法师</t>
  </si>
  <si>
    <t>神佑一时</t>
  </si>
  <si>
    <t>每天施展一次神佑一日魔法，持续时间为6个小时。%01花费你得到的所有金币的%17％。</t>
  </si>
  <si>
    <t>不在魔法师圈子里混的人根本不知道神佑一日魔法。只要你们录用我，我会每天施展一次这种魔法。只要给我2500个金币并分我所发现金币的%17％就够了</t>
  </si>
  <si>
    <t>就为了这么点钱就放弃学习高深的魔法咒语？好好考虑一下吧，朋友。</t>
  </si>
  <si>
    <t>教士</t>
  </si>
  <si>
    <t>使所有角色自我魔法（肢体、心智、灵魂魔法）技术提高2点。%01花费你得到的所有金币的%17％。</t>
  </si>
  <si>
    <t>付我500个金币并分我所发现金币的%17％，我会稍微提高你的肢体魔法技术。</t>
  </si>
  <si>
    <t>我不在，你不但失去了一个好朋友，一位精神导师，而且失去了与众神沟通的纽带。你不会这样做的吧！</t>
  </si>
  <si>
    <t>主教</t>
  </si>
  <si>
    <t>使所有角色自我魔法（肢体、心智、灵魂魔法）技术提高3点。%01花费你得到的所有金币的%17％。</t>
  </si>
  <si>
    <t>付我1000个金币并分我所发现金币的%17％，我会大大提高你的肢体魔法技术。</t>
  </si>
  <si>
    <t>大主教</t>
  </si>
  <si>
    <t>使所有角色自我魔法（肢体、心智、灵魂魔法）技术提高4点。%01花费你得到的所有金币的%17％。</t>
  </si>
  <si>
    <t>只要付我2000个金币并分我所发现金币的%17％，我会使你的肢体魔法技术急剧上升。</t>
  </si>
  <si>
    <t>僧侣</t>
  </si>
  <si>
    <t>使所有角色空手和躲避技术提高2点。%01花费你得到的所有金币的%17％。</t>
  </si>
  <si>
    <t>我能使你的精神和身体得到全面的严格训练。使你的空手搏斗技术迅速提高。我只要500个金币并分我所发现金币的%17％。</t>
  </si>
  <si>
    <t>我的本事你才学了点皮毛。这么快就放弃了吗，小子？</t>
  </si>
  <si>
    <t>智者</t>
  </si>
  <si>
    <t>使所有角色鉴定物品和鉴定怪物的能力提高6点。%01花费你得到的所有金币的%17％。</t>
  </si>
  <si>
    <t>在埃拉西亚我鉴定物品和鉴定怪物的能力已达到炉火纯青的地步。只要付我750个金币并分我所发现金币的%17％，我会在路途中助你一臂之力。</t>
  </si>
  <si>
    <t>记住，你将失去我的忠告和渊博的知识！</t>
  </si>
  <si>
    <t>猎人</t>
  </si>
  <si>
    <t>使所有角色鉴定怪物的能力提高4点。%01花费你得到的所有金币的%17％。</t>
  </si>
  <si>
    <t>在埃拉西亚我捕获的怪兽数量最多，对它们的习性也有所了解。尽管我现在不打猎了。但只要付我500个金币并分我所发现金币的%17％，我会在路途中提一些忠告的。</t>
  </si>
  <si>
    <t>材料</t>
    <phoneticPr fontId="1" type="noConversion"/>
  </si>
  <si>
    <t>施工图纸</t>
    <phoneticPr fontId="1" type="noConversion"/>
  </si>
  <si>
    <t>设计图纸II</t>
    <phoneticPr fontId="1" type="noConversion"/>
  </si>
  <si>
    <t>设计图纸III</t>
    <phoneticPr fontId="1" type="noConversion"/>
  </si>
  <si>
    <t>设计图纸IV</t>
    <phoneticPr fontId="1" type="noConversion"/>
  </si>
  <si>
    <t>设计图纸V</t>
    <phoneticPr fontId="1" type="noConversion"/>
  </si>
  <si>
    <t>出什么事了，是我不够努力吗？</t>
  </si>
  <si>
    <t>出什么事了，是我不够努力吗？</t>
    <phoneticPr fontId="1" type="noConversion"/>
  </si>
  <si>
    <t>为什么不要我了，我的能力没用吗？</t>
  </si>
  <si>
    <t>为什么不要我了，我的能力没用吗？</t>
    <phoneticPr fontId="1" type="noConversion"/>
  </si>
  <si>
    <t>怎么不要我了，谁会为你们杀敌呢？</t>
  </si>
  <si>
    <t>怎么不要我了，谁会为你们杀敌呢？</t>
    <phoneticPr fontId="1" type="noConversion"/>
  </si>
  <si>
    <t>录用我的花费这么低，你又可以学习无穷的魔法和技能，为什么不要我了？</t>
  </si>
  <si>
    <t>录用我的花费这么低，你又可以学习无穷的魔法和技能，为什么不要我了？</t>
    <phoneticPr fontId="1" type="noConversion"/>
  </si>
  <si>
    <t>你竟要解雇我这个鼓舞士气的指挥家，在战斗中你可要倒霉的！</t>
    <phoneticPr fontId="1" type="noConversion"/>
  </si>
  <si>
    <t>啊，你忍心不要我这个可怜的老兵吗？请再考虑一下吧！</t>
  </si>
  <si>
    <t>啊，你忍心不要我这个可怜的老兵吗？请再考虑一下吧！</t>
    <phoneticPr fontId="1" type="noConversion"/>
  </si>
  <si>
    <t>我为你拼命，还为你省钱，就得到这个结果？</t>
  </si>
  <si>
    <t>我为你拼命，还为你省钱，就得到这个结果？</t>
    <phoneticPr fontId="1" type="noConversion"/>
  </si>
  <si>
    <t>怎么回事？我可一直在努力啊！</t>
  </si>
  <si>
    <t>怎么回事？我可一直在努力啊！</t>
    <phoneticPr fontId="1" type="noConversion"/>
  </si>
  <si>
    <t>好吧，我可不会向别人乞求什么。要是你要解雇我，尽管这样做吧。</t>
    <phoneticPr fontId="1" type="noConversion"/>
  </si>
  <si>
    <t>我不在，你不但失去了一个好朋友，一位精神导师，而且失去了与众神沟通的纽带。你不会这样做的吧！</t>
    <phoneticPr fontId="1" type="noConversion"/>
  </si>
  <si>
    <t>我已经向众神祈祷过了，他们说一旦你解雇我，他们会大发雷霆。</t>
  </si>
  <si>
    <t>好好考虑一下吧！</t>
  </si>
  <si>
    <t>你竟要解雇我这个鼓舞士气的指挥家？</t>
  </si>
  <si>
    <t>解雇我，在战斗中你可要倒霉的！</t>
  </si>
  <si>
    <t>既然我已没什么用了，好吧！</t>
  </si>
  <si>
    <t>请记住我为你效力的这段日子。</t>
  </si>
  <si>
    <t>我不在，你将会失去了一个好朋友。</t>
  </si>
  <si>
    <t>你不会这样做的吧！</t>
  </si>
  <si>
    <t>哎~我的本事你才学了点皮毛。</t>
  </si>
  <si>
    <t>这么快就放弃了吗，小子？</t>
  </si>
  <si>
    <t>好吧，我可不会向别人乞求什么。</t>
  </si>
  <si>
    <t>要是你要解雇我，尽管这样做吧。</t>
  </si>
  <si>
    <t>木头</t>
    <phoneticPr fontId="1" type="noConversion"/>
  </si>
  <si>
    <t>石头</t>
    <phoneticPr fontId="1" type="noConversion"/>
  </si>
  <si>
    <t>杂草</t>
    <phoneticPr fontId="1" type="noConversion"/>
  </si>
  <si>
    <t>木材</t>
    <phoneticPr fontId="1" type="noConversion"/>
  </si>
  <si>
    <t>砖头</t>
    <phoneticPr fontId="1" type="noConversion"/>
  </si>
  <si>
    <t>麻绳</t>
    <phoneticPr fontId="1" type="noConversion"/>
  </si>
  <si>
    <t>order_count</t>
  </si>
  <si>
    <t>title_x_length</t>
  </si>
  <si>
    <t>need_level</t>
  </si>
  <si>
    <t>need_items</t>
  </si>
  <si>
    <t>need_coin</t>
  </si>
  <si>
    <t>need_prestige</t>
  </si>
  <si>
    <t>npc_class</t>
  </si>
  <si>
    <t>npc_chat</t>
  </si>
  <si>
    <t>等级</t>
    <phoneticPr fontId="1" type="noConversion"/>
  </si>
  <si>
    <t>最大订单数</t>
    <phoneticPr fontId="1" type="noConversion"/>
  </si>
  <si>
    <t>设计图纸I</t>
    <phoneticPr fontId="1" type="noConversion"/>
  </si>
  <si>
    <t>设计图纸II</t>
    <phoneticPr fontId="1" type="noConversion"/>
  </si>
  <si>
    <t>设计图纸III</t>
    <phoneticPr fontId="1" type="noConversion"/>
  </si>
  <si>
    <t>设计图纸IV</t>
    <phoneticPr fontId="1" type="noConversion"/>
  </si>
  <si>
    <t>设计图纸V</t>
    <phoneticPr fontId="1" type="noConversion"/>
  </si>
  <si>
    <t>是否可修</t>
  </si>
  <si>
    <t>修理等级</t>
  </si>
  <si>
    <t>沙子</t>
    <phoneticPr fontId="1" type="noConversion"/>
  </si>
  <si>
    <t>铁钉</t>
    <phoneticPr fontId="1" type="noConversion"/>
  </si>
  <si>
    <t>玻璃</t>
    <phoneticPr fontId="1" type="noConversion"/>
  </si>
  <si>
    <t>技能</t>
    <phoneticPr fontId="1" type="noConversion"/>
  </si>
  <si>
    <t>火</t>
    <phoneticPr fontId="1" type="noConversion"/>
  </si>
  <si>
    <t>水</t>
    <phoneticPr fontId="1" type="noConversion"/>
  </si>
  <si>
    <t>风</t>
    <phoneticPr fontId="1" type="noConversion"/>
  </si>
  <si>
    <t>火焰斩I</t>
  </si>
  <si>
    <t>火焰斩II</t>
  </si>
  <si>
    <t>火焰斩III</t>
  </si>
  <si>
    <t>火焰斩IV</t>
  </si>
  <si>
    <t>火焰斩V</t>
  </si>
  <si>
    <t>怒气I</t>
  </si>
  <si>
    <t>怒气II</t>
  </si>
  <si>
    <t>怒气III</t>
  </si>
  <si>
    <t>怒气IV</t>
  </si>
  <si>
    <t>怒气V</t>
  </si>
  <si>
    <t>毒箭I</t>
  </si>
  <si>
    <t>毒箭II</t>
  </si>
  <si>
    <t>毒箭III</t>
  </si>
  <si>
    <t>毒箭IV</t>
  </si>
  <si>
    <t>毒箭V</t>
  </si>
  <si>
    <t>迅驰I</t>
  </si>
  <si>
    <t>迅驰II</t>
  </si>
  <si>
    <t>迅驰III</t>
  </si>
  <si>
    <t>迅驰IV</t>
  </si>
  <si>
    <t>迅驰V</t>
  </si>
  <si>
    <t>解毒术</t>
  </si>
  <si>
    <t>石化取消术</t>
  </si>
  <si>
    <t>魔法弹</t>
  </si>
  <si>
    <t>战士</t>
    <phoneticPr fontId="1" type="noConversion"/>
  </si>
  <si>
    <t>火焰一字斩I</t>
    <phoneticPr fontId="1" type="noConversion"/>
  </si>
  <si>
    <t>火焰一字斩II</t>
    <phoneticPr fontId="1" type="noConversion"/>
  </si>
  <si>
    <t>火焰一字斩III</t>
    <phoneticPr fontId="1" type="noConversion"/>
  </si>
  <si>
    <t>火焰一字斩IV</t>
    <phoneticPr fontId="1" type="noConversion"/>
  </si>
  <si>
    <t>火焰一字斩V</t>
    <phoneticPr fontId="1" type="noConversion"/>
  </si>
  <si>
    <t>火焰贯通斩I</t>
    <phoneticPr fontId="1" type="noConversion"/>
  </si>
  <si>
    <t>火焰贯通斩II</t>
    <phoneticPr fontId="1" type="noConversion"/>
  </si>
  <si>
    <t>火焰贯通斩III</t>
    <phoneticPr fontId="1" type="noConversion"/>
  </si>
  <si>
    <t>火焰贯通斩IV</t>
    <phoneticPr fontId="1" type="noConversion"/>
  </si>
  <si>
    <t>火焰贯通斩V</t>
    <phoneticPr fontId="1" type="noConversion"/>
  </si>
  <si>
    <t>火焰十字斩I</t>
    <phoneticPr fontId="1" type="noConversion"/>
  </si>
  <si>
    <t>火焰十字斩II</t>
    <phoneticPr fontId="1" type="noConversion"/>
  </si>
  <si>
    <t>火焰十字斩III</t>
    <phoneticPr fontId="1" type="noConversion"/>
  </si>
  <si>
    <t>火焰十字斩IV</t>
    <phoneticPr fontId="1" type="noConversion"/>
  </si>
  <si>
    <t>火焰十字斩V</t>
    <phoneticPr fontId="1" type="noConversion"/>
  </si>
  <si>
    <t>寒冰一字斩I</t>
  </si>
  <si>
    <t>寒冰一字斩II</t>
  </si>
  <si>
    <t>寒冰一字斩III</t>
  </si>
  <si>
    <t>寒冰一字斩IV</t>
  </si>
  <si>
    <t>寒冰一字斩V</t>
  </si>
  <si>
    <t>寒冰贯通斩I</t>
  </si>
  <si>
    <t>寒冰贯通斩II</t>
  </si>
  <si>
    <t>寒冰贯通斩III</t>
  </si>
  <si>
    <t>寒冰贯通斩IV</t>
  </si>
  <si>
    <t>寒冰贯通斩V</t>
  </si>
  <si>
    <t>寒冰十字斩I</t>
  </si>
  <si>
    <t>寒冰十字斩II</t>
  </si>
  <si>
    <t>寒冰十字斩III</t>
  </si>
  <si>
    <t>寒冰十字斩IV</t>
  </si>
  <si>
    <t>寒冰十字斩V</t>
  </si>
  <si>
    <t>飓风一字斩I</t>
  </si>
  <si>
    <t>飓风一字斩II</t>
  </si>
  <si>
    <t>飓风一字斩III</t>
  </si>
  <si>
    <t>飓风一字斩IV</t>
  </si>
  <si>
    <t>飓风一字斩V</t>
  </si>
  <si>
    <t>飓风贯通斩I</t>
  </si>
  <si>
    <t>飓风贯通斩II</t>
  </si>
  <si>
    <t>飓风贯通斩III</t>
  </si>
  <si>
    <t>飓风贯通斩IV</t>
  </si>
  <si>
    <t>飓风贯通斩V</t>
  </si>
  <si>
    <t>飓风十字斩I</t>
  </si>
  <si>
    <t>飓风十字斩II</t>
  </si>
  <si>
    <t>飓风十字斩III</t>
  </si>
  <si>
    <t>飓风十字斩IV</t>
  </si>
  <si>
    <t>飓风十字斩V</t>
  </si>
  <si>
    <t>●</t>
  </si>
  <si>
    <t>通用增益</t>
    <phoneticPr fontId="1" type="noConversion"/>
  </si>
  <si>
    <t>火焰散射I</t>
    <phoneticPr fontId="1" type="noConversion"/>
  </si>
  <si>
    <t>火焰散射II</t>
    <phoneticPr fontId="1" type="noConversion"/>
  </si>
  <si>
    <t>火焰散射III</t>
    <phoneticPr fontId="1" type="noConversion"/>
  </si>
  <si>
    <t>火焰散射IV</t>
    <phoneticPr fontId="1" type="noConversion"/>
  </si>
  <si>
    <t>火焰散射V</t>
    <phoneticPr fontId="1" type="noConversion"/>
  </si>
  <si>
    <t>弓手</t>
    <phoneticPr fontId="1" type="noConversion"/>
  </si>
  <si>
    <t>火焰贯通射I</t>
    <phoneticPr fontId="1" type="noConversion"/>
  </si>
  <si>
    <t>火焰贯通射II</t>
    <phoneticPr fontId="1" type="noConversion"/>
  </si>
  <si>
    <t>火焰贯通射III</t>
    <phoneticPr fontId="1" type="noConversion"/>
  </si>
  <si>
    <t>火焰贯通射IV</t>
    <phoneticPr fontId="1" type="noConversion"/>
  </si>
  <si>
    <t>火焰贯通射V</t>
    <phoneticPr fontId="1" type="noConversion"/>
  </si>
  <si>
    <t>火焰乱射I</t>
    <phoneticPr fontId="1" type="noConversion"/>
  </si>
  <si>
    <t>火焰乱射II</t>
    <phoneticPr fontId="1" type="noConversion"/>
  </si>
  <si>
    <t>火焰乱射III</t>
    <phoneticPr fontId="1" type="noConversion"/>
  </si>
  <si>
    <t>火焰乱射IV</t>
    <phoneticPr fontId="1" type="noConversion"/>
  </si>
  <si>
    <t>火焰乱射V</t>
    <phoneticPr fontId="1" type="noConversion"/>
  </si>
  <si>
    <t>寒冰散射I</t>
  </si>
  <si>
    <t>寒冰散射II</t>
  </si>
  <si>
    <t>寒冰散射III</t>
  </si>
  <si>
    <t>寒冰散射IV</t>
  </si>
  <si>
    <t>寒冰散射V</t>
  </si>
  <si>
    <t>寒冰贯通射I</t>
  </si>
  <si>
    <t>寒冰贯通射II</t>
  </si>
  <si>
    <t>寒冰贯通射III</t>
  </si>
  <si>
    <t>寒冰贯通射IV</t>
  </si>
  <si>
    <t>寒冰贯通射V</t>
  </si>
  <si>
    <t>寒冰乱射I</t>
  </si>
  <si>
    <t>寒冰乱射II</t>
  </si>
  <si>
    <t>寒冰乱射III</t>
  </si>
  <si>
    <t>寒冰乱射IV</t>
  </si>
  <si>
    <t>寒冰乱射V</t>
  </si>
  <si>
    <t>飓风散射I</t>
  </si>
  <si>
    <t>飓风散射II</t>
  </si>
  <si>
    <t>飓风散射III</t>
  </si>
  <si>
    <t>飓风散射IV</t>
  </si>
  <si>
    <t>飓风散射V</t>
  </si>
  <si>
    <t>飓风贯通射I</t>
  </si>
  <si>
    <t>飓风贯通射II</t>
  </si>
  <si>
    <t>飓风贯通射III</t>
  </si>
  <si>
    <t>飓风贯通射IV</t>
  </si>
  <si>
    <t>飓风贯通射V</t>
    <phoneticPr fontId="1" type="noConversion"/>
  </si>
  <si>
    <t>飓风乱射I</t>
    <phoneticPr fontId="1" type="noConversion"/>
  </si>
  <si>
    <t>飓风乱射II</t>
    <phoneticPr fontId="1" type="noConversion"/>
  </si>
  <si>
    <t>飓风乱射III</t>
    <phoneticPr fontId="1" type="noConversion"/>
  </si>
  <si>
    <t>飓风乱射IV</t>
    <phoneticPr fontId="1" type="noConversion"/>
  </si>
  <si>
    <t>飓风乱射V</t>
    <phoneticPr fontId="1" type="noConversion"/>
  </si>
  <si>
    <t>法师</t>
    <phoneticPr fontId="1" type="noConversion"/>
  </si>
  <si>
    <t>法师</t>
    <phoneticPr fontId="1" type="noConversion"/>
  </si>
  <si>
    <t>（全）超暴风术V</t>
    <phoneticPr fontId="1" type="noConversion"/>
  </si>
  <si>
    <t>（全）超暴风术IV</t>
    <phoneticPr fontId="1" type="noConversion"/>
  </si>
  <si>
    <t>（全）超暴风术III</t>
    <phoneticPr fontId="1" type="noConversion"/>
  </si>
  <si>
    <t>（全）超暴风术II</t>
    <phoneticPr fontId="1" type="noConversion"/>
  </si>
  <si>
    <t>（全）超暴风术I</t>
    <phoneticPr fontId="1" type="noConversion"/>
  </si>
  <si>
    <t>（单）狂风术I</t>
    <phoneticPr fontId="1" type="noConversion"/>
  </si>
  <si>
    <t>（单）狂风术II</t>
    <phoneticPr fontId="1" type="noConversion"/>
  </si>
  <si>
    <t>（单）狂风术III</t>
    <phoneticPr fontId="1" type="noConversion"/>
  </si>
  <si>
    <t>（单）狂风术IV</t>
    <phoneticPr fontId="1" type="noConversion"/>
  </si>
  <si>
    <t>（单）狂风术V</t>
    <phoneticPr fontId="1" type="noConversion"/>
  </si>
  <si>
    <t>（单）冰球术II</t>
    <phoneticPr fontId="1" type="noConversion"/>
  </si>
  <si>
    <t>（单）冰球术III</t>
    <phoneticPr fontId="1" type="noConversion"/>
  </si>
  <si>
    <t>（单）冰球术IV</t>
    <phoneticPr fontId="1" type="noConversion"/>
  </si>
  <si>
    <t>（单）冰球术V</t>
    <phoneticPr fontId="1" type="noConversion"/>
  </si>
  <si>
    <t>（单）冰球术I</t>
    <phoneticPr fontId="1" type="noConversion"/>
  </si>
  <si>
    <t>（全）冰天雪地I</t>
    <phoneticPr fontId="1" type="noConversion"/>
  </si>
  <si>
    <t>（全）冰天雪地II</t>
    <phoneticPr fontId="1" type="noConversion"/>
  </si>
  <si>
    <t>（全）冰天雪地III</t>
    <phoneticPr fontId="1" type="noConversion"/>
  </si>
  <si>
    <t>（全）冰天雪地IV</t>
    <phoneticPr fontId="1" type="noConversion"/>
  </si>
  <si>
    <t>（全）冰天雪地V</t>
    <phoneticPr fontId="1" type="noConversion"/>
  </si>
  <si>
    <t>（全）陨石术I</t>
    <phoneticPr fontId="1" type="noConversion"/>
  </si>
  <si>
    <t>（全）陨石术II</t>
    <phoneticPr fontId="1" type="noConversion"/>
  </si>
  <si>
    <t>（全）陨石术III</t>
    <phoneticPr fontId="1" type="noConversion"/>
  </si>
  <si>
    <t>（全）陨石术V</t>
    <phoneticPr fontId="1" type="noConversion"/>
  </si>
  <si>
    <t>（单）火球术II</t>
    <phoneticPr fontId="1" type="noConversion"/>
  </si>
  <si>
    <t>（单）火球术III</t>
    <phoneticPr fontId="1" type="noConversion"/>
  </si>
  <si>
    <t>（单）火球术IV</t>
    <phoneticPr fontId="1" type="noConversion"/>
  </si>
  <si>
    <t>（单）火球术V</t>
    <phoneticPr fontId="1" type="noConversion"/>
  </si>
  <si>
    <t>（单）火球术I</t>
    <phoneticPr fontId="1" type="noConversion"/>
  </si>
  <si>
    <t>（单）石化术I</t>
    <phoneticPr fontId="1" type="noConversion"/>
  </si>
  <si>
    <t>（单）石化术II</t>
    <phoneticPr fontId="1" type="noConversion"/>
  </si>
  <si>
    <t>（单）石化术III</t>
    <phoneticPr fontId="1" type="noConversion"/>
  </si>
  <si>
    <t>（单）石化术IV</t>
    <phoneticPr fontId="1" type="noConversion"/>
  </si>
  <si>
    <t>（全）陨石术IV</t>
    <phoneticPr fontId="1" type="noConversion"/>
  </si>
  <si>
    <t>（全）全体石化术I</t>
    <phoneticPr fontId="1" type="noConversion"/>
  </si>
  <si>
    <t>（全）全体石化术II</t>
    <phoneticPr fontId="1" type="noConversion"/>
  </si>
  <si>
    <t>（全）全体石化术III</t>
    <phoneticPr fontId="1" type="noConversion"/>
  </si>
  <si>
    <t>（全）全体石化术IV</t>
    <phoneticPr fontId="1" type="noConversion"/>
  </si>
  <si>
    <t>（全）全体石化术V</t>
    <phoneticPr fontId="1" type="noConversion"/>
  </si>
  <si>
    <t>（单）石化术V</t>
    <phoneticPr fontId="1" type="noConversion"/>
  </si>
  <si>
    <t>（单）攻击力上升I</t>
    <phoneticPr fontId="1" type="noConversion"/>
  </si>
  <si>
    <t>（单）攻击力上升II</t>
    <phoneticPr fontId="1" type="noConversion"/>
  </si>
  <si>
    <t>（单）攻击力上升III</t>
    <phoneticPr fontId="1" type="noConversion"/>
  </si>
  <si>
    <t>（单）攻击力上升IV</t>
    <phoneticPr fontId="1" type="noConversion"/>
  </si>
  <si>
    <t>（单）攻击力上升V</t>
    <phoneticPr fontId="1" type="noConversion"/>
  </si>
  <si>
    <t>（单）防御力上升I</t>
    <phoneticPr fontId="1" type="noConversion"/>
  </si>
  <si>
    <t>（单）防御力上升II</t>
    <phoneticPr fontId="1" type="noConversion"/>
  </si>
  <si>
    <t>（单）防御力上升III</t>
    <phoneticPr fontId="1" type="noConversion"/>
  </si>
  <si>
    <t>（单）防御力上升IV</t>
    <phoneticPr fontId="1" type="noConversion"/>
  </si>
  <si>
    <t>（单）防御力上升V</t>
    <phoneticPr fontId="1" type="noConversion"/>
  </si>
  <si>
    <t>（单）寒冰斩I</t>
    <phoneticPr fontId="1" type="noConversion"/>
  </si>
  <si>
    <t>（单）寒冰斩II</t>
    <phoneticPr fontId="1" type="noConversion"/>
  </si>
  <si>
    <t>（单）寒冰斩III</t>
    <phoneticPr fontId="1" type="noConversion"/>
  </si>
  <si>
    <t>（单）寒冰斩IV</t>
    <phoneticPr fontId="1" type="noConversion"/>
  </si>
  <si>
    <t>（单）寒冰斩V</t>
    <phoneticPr fontId="1" type="noConversion"/>
  </si>
  <si>
    <t>（单）疾风斩I</t>
    <phoneticPr fontId="1" type="noConversion"/>
  </si>
  <si>
    <t>（单）疾风斩II</t>
    <phoneticPr fontId="1" type="noConversion"/>
  </si>
  <si>
    <t>（单）疾风斩III</t>
    <phoneticPr fontId="1" type="noConversion"/>
  </si>
  <si>
    <t>（单）疾风斩IV</t>
    <phoneticPr fontId="1" type="noConversion"/>
  </si>
  <si>
    <t>（单）疾风斩V</t>
    <phoneticPr fontId="1" type="noConversion"/>
  </si>
  <si>
    <t>（单）火箭I</t>
    <phoneticPr fontId="1" type="noConversion"/>
  </si>
  <si>
    <t>（单）火箭II</t>
    <phoneticPr fontId="1" type="noConversion"/>
  </si>
  <si>
    <t>（单）火箭III</t>
    <phoneticPr fontId="1" type="noConversion"/>
  </si>
  <si>
    <t>（单）火箭IV</t>
    <phoneticPr fontId="1" type="noConversion"/>
  </si>
  <si>
    <t>（单）火箭V</t>
    <phoneticPr fontId="1" type="noConversion"/>
  </si>
  <si>
    <t>（单）冰箭I</t>
    <phoneticPr fontId="1" type="noConversion"/>
  </si>
  <si>
    <t>（单）冰箭II</t>
    <phoneticPr fontId="1" type="noConversion"/>
  </si>
  <si>
    <t>（单）冰箭III</t>
    <phoneticPr fontId="1" type="noConversion"/>
  </si>
  <si>
    <t>（单）冰箭IV</t>
    <phoneticPr fontId="1" type="noConversion"/>
  </si>
  <si>
    <t>（单）冰箭V</t>
    <phoneticPr fontId="1" type="noConversion"/>
  </si>
  <si>
    <t>（单）疾风箭I</t>
    <phoneticPr fontId="1" type="noConversion"/>
  </si>
  <si>
    <t>（单）疾风箭II</t>
    <phoneticPr fontId="1" type="noConversion"/>
  </si>
  <si>
    <t>（单）疾风箭III</t>
    <phoneticPr fontId="1" type="noConversion"/>
  </si>
  <si>
    <t>（单）疾风箭IV</t>
    <phoneticPr fontId="1" type="noConversion"/>
  </si>
  <si>
    <t>（单）疾风箭V</t>
    <phoneticPr fontId="1" type="noConversion"/>
  </si>
  <si>
    <t>重斩</t>
    <phoneticPr fontId="1" type="noConversion"/>
  </si>
  <si>
    <t>强力一箭</t>
    <phoneticPr fontId="1" type="noConversion"/>
  </si>
  <si>
    <t>史莱姆后（BOSS）</t>
    <phoneticPr fontId="1" type="noConversion"/>
  </si>
  <si>
    <t>content</t>
    <phoneticPr fontId="1" type="noConversion"/>
  </si>
  <si>
    <t>房间扩大至9X9\n增加最大订单数至4\n佣兵最大雇佣数至6</t>
    <phoneticPr fontId="1" type="noConversion"/>
  </si>
  <si>
    <t>房间扩大至10X10\n增加最大订单数至5\n增兵最大雇佣数至9</t>
  </si>
  <si>
    <t>房间扩大至11X11\n增加最大订单数至6\n增兵最大雇佣数至12</t>
  </si>
  <si>
    <t>房间扩大至12X12\n增加最大订单数至7\n增兵最大雇佣数至15</t>
  </si>
  <si>
    <t>房间扩大至13X13\n增加最大订单数至8\n增兵最大雇佣数至18</t>
  </si>
  <si>
    <t>房间扩大至14X14\n增加最大订单数至9\n增兵最大雇佣数至21</t>
  </si>
  <si>
    <t>房间扩大至15X15\n增加最大订单数至10\n增兵最大雇佣数至24</t>
  </si>
  <si>
    <t>房间扩大至16X16\n增加最大订单数至11\n增兵最大雇佣数至27</t>
  </si>
  <si>
    <t>房间扩大至17X17\n增加最大订单数至12\n增兵最大雇佣数至30</t>
  </si>
  <si>
    <t>房间扩大至18X18\n增加最大订单数至13\n增兵最大雇佣数至33</t>
  </si>
  <si>
    <t>房间扩大至19X19\n增加最大订单数至14\n增兵最大雇佣数至36</t>
  </si>
  <si>
    <t>房间扩大至20X20\n增加最大订单数至15\n增兵最大雇佣数至39</t>
  </si>
  <si>
    <t>房间扩大至21X21\n增加最大订单数至16\n增兵最大雇佣数至42</t>
  </si>
  <si>
    <t>房间扩大至22X22\n增加最大订单数至17\n增兵最大雇佣数至45</t>
  </si>
  <si>
    <t>face.4.Af3</t>
    <phoneticPr fontId="1" type="noConversion"/>
  </si>
  <si>
    <t>{"7":5671}</t>
    <phoneticPr fontId="1" type="noConversion"/>
  </si>
  <si>
    <t>{"7":5571,"3":5571}</t>
    <phoneticPr fontId="1" type="noConversion"/>
  </si>
  <si>
    <t>剧情盗贼</t>
    <phoneticPr fontId="1" type="noConversion"/>
  </si>
  <si>
    <t>{4星}佣兵出现！\n高星佣兵概率上升！\n刷新时间缩至20小时！</t>
    <phoneticPr fontId="1" type="noConversion"/>
  </si>
  <si>
    <t>{6星}佣兵出现！\n高星佣兵概率上升！\n英雄人物出现！\n刷新时间缩至16小时！</t>
    <phoneticPr fontId="1" type="noConversion"/>
  </si>
  <si>
    <t>{8星}佣兵出现！\n高星佣兵概率上升！\n新增英雄人物！\n刷新时间缩至12小时！</t>
    <phoneticPr fontId="1" type="noConversion"/>
  </si>
  <si>
    <t>{10星}佣兵出现！\n高星佣兵概率上升！\n全英雄人物登场！\n刷新时间缩至8小时！</t>
    <phoneticPr fontId="1" type="noConversion"/>
  </si>
  <si>
    <t>盗贼艾斯</t>
    <phoneticPr fontId="1" type="noConversion"/>
  </si>
  <si>
    <t>设计图纸I</t>
    <phoneticPr fontId="1" type="noConversion"/>
  </si>
  <si>
    <t>item.38.shejituzhi1</t>
    <phoneticPr fontId="1" type="noConversion"/>
  </si>
  <si>
    <t>item.39.shejituzhi2</t>
    <phoneticPr fontId="1" type="noConversion"/>
  </si>
  <si>
    <t>item.40.shejituzhi3</t>
    <phoneticPr fontId="1" type="noConversion"/>
  </si>
  <si>
    <t>item.41.shejituzhi4</t>
    <phoneticPr fontId="1" type="noConversion"/>
  </si>
  <si>
    <t>item.42.shejituzhi5</t>
    <phoneticPr fontId="1" type="noConversion"/>
  </si>
  <si>
    <t>速度X2</t>
    <phoneticPr fontId="1" type="noConversion"/>
  </si>
  <si>
    <t>速度X1</t>
    <phoneticPr fontId="1" type="noConversion"/>
  </si>
  <si>
    <t>魔防</t>
    <phoneticPr fontId="1" type="noConversion"/>
  </si>
  <si>
    <t>战士</t>
    <phoneticPr fontId="1" type="noConversion"/>
  </si>
  <si>
    <t>弓手</t>
    <phoneticPr fontId="1" type="noConversion"/>
  </si>
  <si>
    <t>法师</t>
    <phoneticPr fontId="1" type="noConversion"/>
  </si>
  <si>
    <t>100基数</t>
    <phoneticPr fontId="1" type="noConversion"/>
  </si>
  <si>
    <t>金币培养每级增加最高幅度</t>
    <phoneticPr fontId="1" type="noConversion"/>
  </si>
  <si>
    <t>加强培养每级增加最高幅度</t>
    <phoneticPr fontId="1" type="noConversion"/>
  </si>
  <si>
    <t>最小参数</t>
    <phoneticPr fontId="1" type="noConversion"/>
  </si>
  <si>
    <t>全是1</t>
    <phoneticPr fontId="1" type="noConversion"/>
  </si>
  <si>
    <t>最低值</t>
    <phoneticPr fontId="1" type="noConversion"/>
  </si>
  <si>
    <t>min_phy_att</t>
  </si>
  <si>
    <t>min_phy_def</t>
  </si>
  <si>
    <t>min_mag_att</t>
  </si>
  <si>
    <t>min_mag_def</t>
  </si>
  <si>
    <t>min_agility</t>
  </si>
  <si>
    <t>min_crit</t>
  </si>
  <si>
    <t>min_dodge</t>
  </si>
  <si>
    <t>max_phy_att</t>
  </si>
  <si>
    <t>max_phy_def</t>
  </si>
  <si>
    <t>max_mag_att</t>
  </si>
  <si>
    <t>max_mag_def</t>
  </si>
  <si>
    <t>max_agility</t>
  </si>
  <si>
    <t>max_crit</t>
  </si>
  <si>
    <t>max_dodge</t>
  </si>
  <si>
    <t>type</t>
    <phoneticPr fontId="1" type="noConversion"/>
  </si>
  <si>
    <t>1,2,3,4</t>
    <phoneticPr fontId="1" type="noConversion"/>
  </si>
  <si>
    <t>最小调控参数</t>
    <phoneticPr fontId="1" type="noConversion"/>
  </si>
  <si>
    <t>放大倍数</t>
    <phoneticPr fontId="1" type="noConversion"/>
  </si>
  <si>
    <t>辅助的经营等级</t>
    <phoneticPr fontId="1" type="noConversion"/>
  </si>
  <si>
    <t>星级</t>
    <phoneticPr fontId="1" type="noConversion"/>
  </si>
  <si>
    <t>需要经营等级</t>
    <phoneticPr fontId="1" type="noConversion"/>
  </si>
  <si>
    <t>需要金币</t>
    <phoneticPr fontId="1" type="noConversion"/>
  </si>
  <si>
    <t>需要主角等级</t>
    <phoneticPr fontId="1" type="noConversion"/>
  </si>
  <si>
    <t>position</t>
  </si>
  <si>
    <t>gem</t>
  </si>
  <si>
    <t>神勇令牌</t>
    <phoneticPr fontId="1" type="noConversion"/>
  </si>
  <si>
    <t>need_role_level</t>
  </si>
  <si>
    <t>scmonster.16.shibing</t>
    <phoneticPr fontId="1" type="noConversion"/>
  </si>
  <si>
    <t>scmonster.26.heishibing</t>
    <phoneticPr fontId="1" type="noConversion"/>
  </si>
  <si>
    <t>scmonster.27.heiweibingduizhang</t>
    <phoneticPr fontId="1" type="noConversion"/>
  </si>
  <si>
    <t>scmonster.28.heijingquan</t>
    <phoneticPr fontId="1" type="noConversion"/>
  </si>
  <si>
    <t>monster.26.heishibing</t>
    <phoneticPr fontId="1" type="noConversion"/>
  </si>
  <si>
    <t>monster.27.heiweibingduizhang</t>
    <phoneticPr fontId="1" type="noConversion"/>
  </si>
  <si>
    <t>monster.28.heijingquan</t>
    <phoneticPr fontId="1" type="noConversion"/>
  </si>
  <si>
    <t>黑士兵莱姆</t>
    <phoneticPr fontId="1" type="noConversion"/>
  </si>
  <si>
    <t>黑骑士汉克</t>
    <phoneticPr fontId="1" type="noConversion"/>
  </si>
  <si>
    <t>地狱犬道格</t>
    <phoneticPr fontId="1" type="noConversion"/>
  </si>
  <si>
    <t>{"7":5771}</t>
    <phoneticPr fontId="1" type="noConversion"/>
  </si>
  <si>
    <t>{"7":5871}</t>
    <phoneticPr fontId="1" type="noConversion"/>
  </si>
  <si>
    <t>{"7":5971}</t>
    <phoneticPr fontId="1" type="noConversion"/>
  </si>
  <si>
    <t>黑士兵莱姆</t>
    <phoneticPr fontId="1" type="noConversion"/>
  </si>
  <si>
    <t>地狱犬道格</t>
    <phoneticPr fontId="1" type="noConversion"/>
  </si>
  <si>
    <t>.</t>
    <phoneticPr fontId="1" type="noConversion"/>
  </si>
  <si>
    <t>黑骑士汉克</t>
    <phoneticPr fontId="1" type="noConversion"/>
  </si>
  <si>
    <t>最小数量</t>
    <phoneticPr fontId="1" type="noConversion"/>
  </si>
  <si>
    <t>facenpc.15.cat</t>
  </si>
  <si>
    <t>facenpc.15.cat</t>
    <phoneticPr fontId="1" type="noConversion"/>
  </si>
  <si>
    <t>[[1733,1],[131,2]]</t>
  </si>
  <si>
    <t>test.1</t>
  </si>
  <si>
    <t>可修理佣兵35级的武器</t>
    <phoneticPr fontId="1" type="noConversion"/>
  </si>
  <si>
    <t>可修理佣兵10级的武器</t>
    <phoneticPr fontId="1" type="noConversion"/>
  </si>
  <si>
    <t>可修理佣兵50级的武器</t>
    <phoneticPr fontId="1" type="noConversion"/>
  </si>
  <si>
    <t>可修理佣兵80级的武器</t>
    <phoneticPr fontId="1" type="noConversion"/>
  </si>
  <si>
    <t>彼德-佐普</t>
    <phoneticPr fontId="1" type="noConversion"/>
  </si>
  <si>
    <t>塞斯</t>
    <phoneticPr fontId="1" type="noConversion"/>
  </si>
  <si>
    <t>达克森</t>
    <phoneticPr fontId="1" type="noConversion"/>
  </si>
  <si>
    <t>坦普</t>
  </si>
  <si>
    <t>查姆</t>
  </si>
  <si>
    <t>艾恩法斯特</t>
  </si>
  <si>
    <t>伦伯拉</t>
  </si>
  <si>
    <t>威斯康</t>
  </si>
  <si>
    <t>巴尼斯</t>
  </si>
  <si>
    <t>兰特</t>
  </si>
  <si>
    <t>豪克</t>
    <phoneticPr fontId="1" type="noConversion"/>
  </si>
  <si>
    <t>修斯</t>
  </si>
  <si>
    <t>海米克</t>
  </si>
  <si>
    <t>克尔</t>
  </si>
  <si>
    <t>萨拉克</t>
  </si>
  <si>
    <t>诺贝</t>
  </si>
  <si>
    <t>阿贝斯</t>
    <phoneticPr fontId="1" type="noConversion"/>
  </si>
  <si>
    <t>斯巴克</t>
  </si>
  <si>
    <t>麦卡斯</t>
  </si>
  <si>
    <t>瑟门</t>
  </si>
  <si>
    <t>格拉姆</t>
  </si>
  <si>
    <t>阿普莉尔</t>
    <phoneticPr fontId="1" type="noConversion"/>
  </si>
  <si>
    <t>班特</t>
  </si>
  <si>
    <t>尼斯密尔</t>
  </si>
  <si>
    <t>扬</t>
  </si>
  <si>
    <t>萨斯</t>
  </si>
  <si>
    <t>德莫斯</t>
  </si>
  <si>
    <t>康普</t>
  </si>
  <si>
    <t>法里那</t>
  </si>
  <si>
    <t>平德</t>
  </si>
  <si>
    <t>萨姆</t>
  </si>
  <si>
    <t>贝兹</t>
  </si>
  <si>
    <t>罗克</t>
    <phoneticPr fontId="1" type="noConversion"/>
  </si>
  <si>
    <t>范诺</t>
  </si>
  <si>
    <t>兰森</t>
  </si>
  <si>
    <t>波顿</t>
  </si>
  <si>
    <t>莫林斯</t>
  </si>
  <si>
    <t>里奇</t>
  </si>
  <si>
    <t>范拉</t>
  </si>
  <si>
    <t>吉布森</t>
  </si>
  <si>
    <t>哈德森</t>
  </si>
  <si>
    <t>艾门德</t>
  </si>
  <si>
    <t>罗弗</t>
  </si>
  <si>
    <t>弗尔顿</t>
  </si>
  <si>
    <t>史密德</t>
  </si>
  <si>
    <t>波兰德</t>
  </si>
  <si>
    <t>迪金森</t>
  </si>
  <si>
    <t>彼格曼</t>
  </si>
  <si>
    <t>布拉纳</t>
  </si>
  <si>
    <t>兰格特</t>
  </si>
  <si>
    <t>卡拉索</t>
  </si>
  <si>
    <t>麦金</t>
  </si>
  <si>
    <t>斯罗斯基</t>
  </si>
  <si>
    <t>卡格汉</t>
  </si>
  <si>
    <t>尤兰诺</t>
  </si>
  <si>
    <t>弗兰特</t>
  </si>
  <si>
    <t>泰拉内</t>
  </si>
  <si>
    <t>汤姆森</t>
  </si>
  <si>
    <t>梅基弗</t>
  </si>
  <si>
    <t>怀特蒙</t>
  </si>
  <si>
    <t>布奇特</t>
  </si>
  <si>
    <t>考德文</t>
  </si>
  <si>
    <t>渥夫</t>
    <phoneticPr fontId="1" type="noConversion"/>
  </si>
  <si>
    <t>瓦根</t>
  </si>
  <si>
    <t>拉德纳</t>
  </si>
  <si>
    <t>佐普</t>
  </si>
  <si>
    <t>萨克</t>
  </si>
  <si>
    <t>克利塞德</t>
  </si>
  <si>
    <t>克瑞德</t>
  </si>
  <si>
    <t>金</t>
  </si>
  <si>
    <t>戴德</t>
  </si>
  <si>
    <t>怀特</t>
  </si>
  <si>
    <t>贝凯</t>
  </si>
  <si>
    <t>维塞法</t>
  </si>
  <si>
    <t>兰尔</t>
  </si>
  <si>
    <t>达伦</t>
  </si>
  <si>
    <t>罗兰德</t>
  </si>
  <si>
    <t>忒西亚</t>
  </si>
  <si>
    <t>吉芬</t>
  </si>
  <si>
    <t>波兰纳</t>
  </si>
  <si>
    <t>阿格塔</t>
  </si>
  <si>
    <t>文森特</t>
  </si>
  <si>
    <t>达拉亚</t>
  </si>
  <si>
    <t>阿历克斯</t>
  </si>
  <si>
    <t>比尔</t>
  </si>
  <si>
    <t>伯尼兰</t>
  </si>
  <si>
    <t>布莱安</t>
  </si>
  <si>
    <t>伯瑞安</t>
  </si>
  <si>
    <t>克里斯</t>
  </si>
  <si>
    <t>克里斯迪</t>
  </si>
  <si>
    <t>爱德华</t>
  </si>
  <si>
    <t>杰夫</t>
  </si>
  <si>
    <t>范</t>
  </si>
  <si>
    <t>茱莉安</t>
  </si>
  <si>
    <t>科特</t>
  </si>
  <si>
    <t>罗尔</t>
  </si>
  <si>
    <t>马克森</t>
  </si>
  <si>
    <t>菲兰</t>
  </si>
  <si>
    <t>里基</t>
  </si>
  <si>
    <t>罗伯特</t>
  </si>
  <si>
    <t>1,2,3,4,5</t>
    <phoneticPr fontId="1" type="noConversion"/>
  </si>
  <si>
    <t>1,2,3,4,5,6,7,8,9,10,11,12,13,14,15,16,17,18,19,20,21,22,23,24,25,26,27,28,29</t>
    <phoneticPr fontId="1" type="noConversion"/>
  </si>
  <si>
    <t>派驻点id</t>
  </si>
  <si>
    <t>地图id</t>
  </si>
  <si>
    <t>icon_class</t>
  </si>
  <si>
    <t>x</t>
  </si>
  <si>
    <t>y</t>
  </si>
  <si>
    <t>固定奖励</t>
  </si>
  <si>
    <t>sp</t>
  </si>
  <si>
    <t>需要佣兵等级</t>
  </si>
  <si>
    <t>需要佣兵个数</t>
  </si>
  <si>
    <t>需要时间</t>
  </si>
  <si>
    <t>出现随机奖励的概率</t>
  </si>
  <si>
    <t>随机奖励[[3334,1,80],[cid,num,pro]]</t>
  </si>
  <si>
    <t>[[3334,1,80],[3434,2,20]]</t>
  </si>
  <si>
    <t>monster.29.qiufan</t>
  </si>
  <si>
    <t>monster.30.fulu</t>
  </si>
  <si>
    <t>scmonster.29.qiufan</t>
    <phoneticPr fontId="1" type="noConversion"/>
  </si>
  <si>
    <t>sfacemonster.29.qiufan</t>
    <phoneticPr fontId="1" type="noConversion"/>
  </si>
  <si>
    <t>[[3315,10]]</t>
  </si>
  <si>
    <t>[[3315,100]]</t>
  </si>
  <si>
    <t>[[3315,500]]</t>
  </si>
  <si>
    <t>[[3315,2000]]</t>
  </si>
  <si>
    <t>[[3315,10000]]</t>
  </si>
  <si>
    <t>[[3315,50000]]</t>
  </si>
  <si>
    <t>[[3315,200000]]</t>
  </si>
  <si>
    <t>[[3315,500000]]</t>
  </si>
  <si>
    <t>[[3315,1000000]]</t>
  </si>
  <si>
    <t>sfacemonster.30.fulu</t>
    <phoneticPr fontId="1" type="noConversion"/>
  </si>
  <si>
    <t>[{"type":"2","id":"coin","num":"5","per":"800000"},{"type":"1","id":"1733","num":"1","per":"500000"},{"type":"1","id":"131","num":"1","per":"100000"},{"type":"1","id":"431","num":"1","per":"100000"}]</t>
  </si>
  <si>
    <t>[{"type":"2","id":"coin","num":"5","per":"800000"},{"type":"1","id":"232","num":"1","per":"500000"},{"type":"1","id":"131","num":"1","per":"100000"},{"type":"1","id":"431","num":"1","per":"100000"}]</t>
  </si>
  <si>
    <t>[{"type":"2","id":"coin","num":"20","per":"1000000"},{"type":"1","id":"1015","num":"1","per":"10000"}]</t>
  </si>
  <si>
    <t>[{"type":"2","id":"coin","num":"11","per":"1000000"}]</t>
  </si>
  <si>
    <t>[{"type":"2","id":"coin","num":"5","per":"800000"},{"type":"1","id":"331","num":"1","per":"300000"},{"type":"1","id":"831","num":"1","per":"100000"},{"type":"1","id":"731","num":"1","per":"100000"},{"type":"1","id":"16521","num":"1","per":"50000"},{"type":"1","id":"16621","num":"1","per":"50000"},{"type":"1","id":"18521","num":"1","per":"50000"}]</t>
    <phoneticPr fontId="1" type="noConversion"/>
  </si>
  <si>
    <t>[{"type":"2","id":"coin","num":"5","per":"800000"},{"type":"1","id":"232","num":"1","per":"500000"},{"type":"1","id":"131","num":"1","per":"100000"},{"type":"1","id":"431","num":"1","per":"100000"},{"type":"1","id":"18421","num":"1","per":"50000"},{"type":"1","id":"16921","num":"1","per":"50000"}]</t>
    <phoneticPr fontId="1" type="noConversion"/>
  </si>
  <si>
    <t>[{"type":"2","id":"coin","num":"5","per":"800000"},{"type":"1","id":"232","num":"2","per":"300000"},{"type":"1","id":"1032","num":"1","per":"100000"},{"type":"1","id":"632","num":"1","per":"100000"},{"type":"1","id":"18421","num":"1","per":"50000"},{"type":"1","id":"17121","num":"1","per":"50000"}]</t>
    <phoneticPr fontId="1" type="noConversion"/>
  </si>
  <si>
    <t>[{"type":"2","id":"coin","num":"20","per":"1000000"},{"type":"1","id":"1015","num":"1","per":"10000"},{"type":"1","id":"4315","num":"1","per":"1000000"},{"type":"1","id":"24121","num":"1","per":"1000000"},{"type":"1","id":"24221","num":"1","per":"1000000"},{"type":"1","id":"24321","num":"1","per":"1000000"},{"type":"1","id":"24421","num":"1","per":"1000000"},{"type":"1","id":"24521","num":"1","per":"500000"},{"type":"1","id":"24621","num":"1","per":"500000"},{"type":"1","id":"24721","num":"1","per":"500000"},{"type":"1","id":"24821","num":"1","per":"500000"}]</t>
    <phoneticPr fontId="1" type="noConversion"/>
  </si>
  <si>
    <t>[{"type":"2","id":"coin","num":"5","per":"800000"},{"type":"1","id":"1733","num":"2","per":"300000"},{"type":"1","id":"131","num":"2","per":"50000"},{"type":"1","id":"431","num":"2","per":"50000"},{"type":"1","id":"18621","num":"1","per":"50000"}]</t>
    <phoneticPr fontId="1" type="noConversion"/>
  </si>
  <si>
    <t>[{"type":"2","id":"coin","num":"20","per":"1000000"},{"type":"1","id":"1015","num":"1","per":"10000"},{"type":"1","id":"23721","num":"1","per":"1000000"},{"type":"1","id":"20121","num":"1","per":"1000000"},{"type":"1","id":"20221","num":"1","per":"1000000"},{"type":"1","id":"20321","num":"1","per":"1000000"},{"type":"1","id":"20421","num":"1","per":"500000"},{"type":"1","id":"20521","num":"1","per":"500000"},{"type":"1","id":"20621","num":"1","per":"500000"},{"type":"1","id":"20721","num":"1","per":"500000"},{"type":"1","id":"20821","num":"1","per":"500000"}]</t>
    <phoneticPr fontId="1" type="noConversion"/>
  </si>
  <si>
    <t>我方等级</t>
    <phoneticPr fontId="1" type="noConversion"/>
  </si>
  <si>
    <t>敌方等级</t>
    <phoneticPr fontId="1" type="noConversion"/>
  </si>
  <si>
    <t>衰减/增幅率</t>
    <phoneticPr fontId="1" type="noConversion"/>
  </si>
  <si>
    <t>敌方基础经验值</t>
    <phoneticPr fontId="1" type="noConversion"/>
  </si>
  <si>
    <t>修正参数下限</t>
    <phoneticPr fontId="1" type="noConversion"/>
  </si>
  <si>
    <t>修正参数上限</t>
    <phoneticPr fontId="1" type="noConversion"/>
  </si>
  <si>
    <t>等级修正参数</t>
    <phoneticPr fontId="1" type="noConversion"/>
  </si>
  <si>
    <t>经验值获得（只考虑等级修正）</t>
    <phoneticPr fontId="1" type="noConversion"/>
  </si>
  <si>
    <t>x^3+50x</t>
    <phoneticPr fontId="1" type="noConversion"/>
  </si>
  <si>
    <t>.</t>
    <phoneticPr fontId="1" type="noConversion"/>
  </si>
  <si>
    <t>一场战斗</t>
    <phoneticPr fontId="1" type="noConversion"/>
  </si>
  <si>
    <t>20秒</t>
    <phoneticPr fontId="1" type="noConversion"/>
  </si>
  <si>
    <t>快</t>
    <phoneticPr fontId="1" type="noConversion"/>
  </si>
  <si>
    <t>慢</t>
    <phoneticPr fontId="1" type="noConversion"/>
  </si>
  <si>
    <t>40秒</t>
    <phoneticPr fontId="1" type="noConversion"/>
  </si>
  <si>
    <t>[0,0,0]</t>
    <phoneticPr fontId="1" type="noConversion"/>
  </si>
  <si>
    <t>把骷髅的样子换成人，凶一点的那种胖胖的也行然后叫上的球可以绑在手上攻击方式就用手上的铁球砸上去</t>
    <phoneticPr fontId="1" type="noConversion"/>
  </si>
  <si>
    <t>就换成人的样子，攻击方式就地上捡起石头丢过去</t>
    <phoneticPr fontId="1" type="noConversion"/>
  </si>
  <si>
    <t>http://devstaticalchemy.happyfish001.com/renren/alchemy/image/worldmap/bg.jpg</t>
  </si>
  <si>
    <t>mapicon5</t>
  </si>
  <si>
    <t>望镇</t>
  </si>
  <si>
    <t>mapicon2</t>
  </si>
  <si>
    <t>[["coin",2]]</t>
  </si>
  <si>
    <t>着小镇</t>
  </si>
  <si>
    <t>mapicon3</t>
  </si>
  <si>
    <t>mapicon4</t>
  </si>
  <si>
    <t>望着小镇</t>
  </si>
  <si>
    <t>mapicon1</t>
  </si>
  <si>
    <t>[["831",1],["coin",2],["exp",3]]</t>
  </si>
  <si>
    <t>[["131",10],["431",10],["exp",80]]</t>
    <phoneticPr fontId="1" type="noConversion"/>
  </si>
  <si>
    <t>[["1731",10],["231",10],["331",10],["831",10],["exp",100]]</t>
    <phoneticPr fontId="1" type="noConversion"/>
  </si>
  <si>
    <t>[["131",10],["431",10],["exp",80]]</t>
  </si>
  <si>
    <t>[["1731",10],["231",10],["331",10],["831",10],["exp",100]]</t>
  </si>
  <si>
    <t>王城小镇</t>
    <phoneticPr fontId="1" type="noConversion"/>
  </si>
  <si>
    <t>卡尔萨斯</t>
    <phoneticPr fontId="1" type="noConversion"/>
  </si>
  <si>
    <t>翡翠森林</t>
    <phoneticPr fontId="1" type="noConversion"/>
  </si>
  <si>
    <t>矮人矿洞</t>
    <phoneticPr fontId="1" type="noConversion"/>
  </si>
  <si>
    <t>泡泡藻泽</t>
    <phoneticPr fontId="1" type="noConversion"/>
  </si>
  <si>
    <t>mapicon1</t>
    <phoneticPr fontId="1" type="noConversion"/>
  </si>
  <si>
    <t>mapicon2</t>
    <phoneticPr fontId="1" type="noConversion"/>
  </si>
  <si>
    <t>mapicon3</t>
    <phoneticPr fontId="1" type="noConversion"/>
  </si>
  <si>
    <t>mapicon4</t>
    <phoneticPr fontId="1" type="noConversion"/>
  </si>
  <si>
    <t>mapicon5</t>
    <phoneticPr fontId="1" type="noConversion"/>
  </si>
  <si>
    <t>[5122,0,0]</t>
    <phoneticPr fontId="1" type="noConversion"/>
  </si>
  <si>
    <t>[1122,0,0]</t>
    <phoneticPr fontId="1" type="noConversion"/>
  </si>
  <si>
    <t>囚犯3</t>
    <phoneticPr fontId="1" type="noConversion"/>
  </si>
  <si>
    <t>俘虏4</t>
    <phoneticPr fontId="1" type="noConversion"/>
  </si>
  <si>
    <t>屠夫瓦力瓦斯5</t>
    <phoneticPr fontId="1" type="noConversion"/>
  </si>
  <si>
    <t>卫兵队长6</t>
    <phoneticPr fontId="1" type="noConversion"/>
  </si>
  <si>
    <t>黑士兵莱姆7</t>
    <phoneticPr fontId="1" type="noConversion"/>
  </si>
  <si>
    <t>黑骑士汉克8</t>
    <phoneticPr fontId="1" type="noConversion"/>
  </si>
  <si>
    <t>地狱犬道格9</t>
    <phoneticPr fontId="1" type="noConversion"/>
  </si>
  <si>
    <t>叛军首领牧师瓦尔10</t>
    <phoneticPr fontId="1" type="noConversion"/>
  </si>
  <si>
    <t>[["1733",10],["231",10],["331",10],["831",10],["exp",100]]</t>
    <phoneticPr fontId="1" type="noConversion"/>
  </si>
  <si>
    <t>agility系数</t>
    <phoneticPr fontId="1" type="noConversion"/>
  </si>
  <si>
    <t>掉落物品2
概率</t>
    <phoneticPr fontId="1" type="noConversion"/>
  </si>
  <si>
    <t>掉落物品3
名称</t>
    <phoneticPr fontId="1" type="noConversion"/>
  </si>
  <si>
    <t>掉落物品3
CID</t>
    <phoneticPr fontId="1" type="noConversion"/>
  </si>
  <si>
    <t>掉落物品3
概率</t>
    <phoneticPr fontId="1" type="noConversion"/>
  </si>
  <si>
    <t>掉落物品4
名称</t>
    <phoneticPr fontId="1" type="noConversion"/>
  </si>
  <si>
    <t>mag_att系数</t>
    <phoneticPr fontId="1" type="noConversion"/>
  </si>
  <si>
    <t>mag_def系数</t>
    <phoneticPr fontId="1" type="noConversion"/>
  </si>
  <si>
    <t>crit系数</t>
    <phoneticPr fontId="1" type="noConversion"/>
  </si>
  <si>
    <t>dodge系数</t>
    <phoneticPr fontId="1" type="noConversion"/>
  </si>
  <si>
    <t>物攻</t>
    <phoneticPr fontId="1" type="noConversion"/>
  </si>
  <si>
    <t>物防</t>
    <phoneticPr fontId="1" type="noConversion"/>
  </si>
  <si>
    <t>mp系数</t>
    <phoneticPr fontId="1" type="noConversion"/>
  </si>
  <si>
    <t>phy_att系数</t>
    <phoneticPr fontId="1" type="noConversion"/>
  </si>
  <si>
    <t>phy_def系数</t>
    <phoneticPr fontId="1" type="noConversion"/>
  </si>
  <si>
    <t>警犬</t>
    <phoneticPr fontId="1" type="noConversion"/>
  </si>
  <si>
    <t>士兵</t>
    <phoneticPr fontId="1" type="noConversion"/>
  </si>
  <si>
    <t>星级级别</t>
    <phoneticPr fontId="1" type="noConversion"/>
  </si>
  <si>
    <t>半星</t>
    <phoneticPr fontId="1" type="noConversion"/>
  </si>
  <si>
    <t>半星最弱AF</t>
    <phoneticPr fontId="1" type="noConversion"/>
  </si>
  <si>
    <t>一星最弱AC</t>
    <phoneticPr fontId="1" type="noConversion"/>
  </si>
  <si>
    <t>二星最弱W</t>
    <phoneticPr fontId="1" type="noConversion"/>
  </si>
  <si>
    <t>一星半最弱Z</t>
    <phoneticPr fontId="1" type="noConversion"/>
  </si>
  <si>
    <t>25（15）</t>
    <phoneticPr fontId="1" type="noConversion"/>
  </si>
  <si>
    <t>属性最大值</t>
    <phoneticPr fontId="1" type="noConversion"/>
  </si>
  <si>
    <t>属性最小值</t>
    <phoneticPr fontId="1" type="noConversion"/>
  </si>
  <si>
    <t>听说你这有木材,我要订一块！</t>
    <phoneticPr fontId="1" type="noConversion"/>
  </si>
  <si>
    <t>不错，下次再来光顾！</t>
  </si>
  <si>
    <t>什么呀，真没用！</t>
  </si>
  <si>
    <t>家里需要木材,修理下门哦！</t>
  </si>
  <si>
    <t>感谢感谢！</t>
  </si>
  <si>
    <t>你敢不敢再傻点~！</t>
  </si>
  <si>
    <t>听说你有了个炼金炉可以做木材了啊？</t>
    <phoneticPr fontId="1" type="noConversion"/>
  </si>
  <si>
    <t>你太了不起啦~！</t>
  </si>
  <si>
    <t>哎，真是失望啊~！</t>
  </si>
  <si>
    <t>求板砖一块！</t>
    <phoneticPr fontId="1" type="noConversion"/>
  </si>
  <si>
    <t>你做的砖头质量不错。</t>
    <phoneticPr fontId="1" type="noConversion"/>
  </si>
  <si>
    <t>怎么开门营业的，砖头都做不好。</t>
    <phoneticPr fontId="1" type="noConversion"/>
  </si>
  <si>
    <t>我要订一块砖头，装修防身都有用。</t>
    <phoneticPr fontId="1" type="noConversion"/>
  </si>
  <si>
    <t>谢谢你啦！砖头都做得这么好。</t>
    <phoneticPr fontId="1" type="noConversion"/>
  </si>
  <si>
    <t>我有砖头就先砸了你铺子。</t>
    <phoneticPr fontId="1" type="noConversion"/>
  </si>
  <si>
    <t>帮我做块砖头吧，我急着砌新围墙。</t>
    <phoneticPr fontId="1" type="noConversion"/>
  </si>
  <si>
    <t>做得真好，太感谢啦！</t>
    <phoneticPr fontId="1" type="noConversion"/>
  </si>
  <si>
    <t>真想一砖拍翻你。</t>
    <phoneticPr fontId="1" type="noConversion"/>
  </si>
  <si>
    <t>我要订一袋面粉，回家做面包吃。</t>
    <phoneticPr fontId="1" type="noConversion"/>
  </si>
  <si>
    <t>你的面粉又白又细，没添加增白剂吧。</t>
    <phoneticPr fontId="1" type="noConversion"/>
  </si>
  <si>
    <t>我建议你洗洗关门吧。</t>
    <phoneticPr fontId="1" type="noConversion"/>
  </si>
  <si>
    <t>面粉，快！我要面粉！饿啊~~</t>
    <phoneticPr fontId="1" type="noConversion"/>
  </si>
  <si>
    <t>终于有面粉了，这下饿不死了。</t>
    <phoneticPr fontId="1" type="noConversion"/>
  </si>
  <si>
    <t>连点面粉都做不好，你故意想饿死我啊！</t>
    <phoneticPr fontId="1" type="noConversion"/>
  </si>
  <si>
    <t>听说你家的面粉很不错，帮我做点吧。</t>
    <phoneticPr fontId="1" type="noConversion"/>
  </si>
  <si>
    <t>这面粉的确是好啊，以后我会常来的。</t>
    <phoneticPr fontId="1" type="noConversion"/>
  </si>
  <si>
    <t>这家店太糟糕了！</t>
    <phoneticPr fontId="1" type="noConversion"/>
  </si>
  <si>
    <t>听说你这里什么都有，帮我做根麻绳吧。</t>
    <phoneticPr fontId="1" type="noConversion"/>
  </si>
  <si>
    <t>这麻绳挺结实的，不错！</t>
    <phoneticPr fontId="1" type="noConversion"/>
  </si>
  <si>
    <t>小样，我要去投诉你！</t>
    <phoneticPr fontId="1" type="noConversion"/>
  </si>
  <si>
    <t>我要麻绳捆东西，记得做得结实点。</t>
    <phoneticPr fontId="1" type="noConversion"/>
  </si>
  <si>
    <t>钱不用找了，给猫咪买猫粮吧。</t>
    <phoneticPr fontId="1" type="noConversion"/>
  </si>
  <si>
    <t>什么破店？竟然还没倒闭关门。</t>
    <phoneticPr fontId="1" type="noConversion"/>
  </si>
  <si>
    <t>你这里有麻绳吗？给我一捆。</t>
    <phoneticPr fontId="1" type="noConversion"/>
  </si>
  <si>
    <t>太谢谢啦！帮我谢谢你全家哦。</t>
    <phoneticPr fontId="1" type="noConversion"/>
  </si>
  <si>
    <t>恨你这家破店！我还恨你全家。</t>
    <phoneticPr fontId="1" type="noConversion"/>
  </si>
  <si>
    <t>没钱买丝绸，只能买块粗布做衣裳。</t>
    <phoneticPr fontId="1" type="noConversion"/>
  </si>
  <si>
    <t>你竟然把粗布做出了丝绸的手感。</t>
    <phoneticPr fontId="1" type="noConversion"/>
  </si>
  <si>
    <t>我对你不仅是失望，更是绝望！</t>
    <phoneticPr fontId="1" type="noConversion"/>
  </si>
  <si>
    <t>穿惯了丝绸，买块粗布尝试下自然风。</t>
    <phoneticPr fontId="1" type="noConversion"/>
  </si>
  <si>
    <t>这布一摸就是纯天然手工制作。</t>
    <phoneticPr fontId="1" type="noConversion"/>
  </si>
  <si>
    <t>哼，等着我的律师信吧。</t>
    <phoneticPr fontId="1" type="noConversion"/>
  </si>
  <si>
    <t>粗布还有货吗，亲~</t>
    <phoneticPr fontId="1" type="noConversion"/>
  </si>
  <si>
    <t>亲，东西太好了，全5星评价哦！</t>
    <phoneticPr fontId="1" type="noConversion"/>
  </si>
  <si>
    <t>我要给你差评！</t>
    <phoneticPr fontId="1" type="noConversion"/>
  </si>
  <si>
    <t>你们出售粗线吗？我要订一卷。</t>
    <phoneticPr fontId="1" type="noConversion"/>
  </si>
  <si>
    <t>这线的确够粗，赞！</t>
    <phoneticPr fontId="1" type="noConversion"/>
  </si>
  <si>
    <t>我不会再来了！</t>
    <phoneticPr fontId="1" type="noConversion"/>
  </si>
  <si>
    <t>我需要粗线缝麻袋。</t>
    <phoneticPr fontId="1" type="noConversion"/>
  </si>
  <si>
    <t>货不错，改天介绍朋友来。</t>
    <phoneticPr fontId="1" type="noConversion"/>
  </si>
  <si>
    <t>这么垃圾的店，怎么没人管的？</t>
    <phoneticPr fontId="1" type="noConversion"/>
  </si>
  <si>
    <t>你们的粗线怎么卖？</t>
    <phoneticPr fontId="1" type="noConversion"/>
  </si>
  <si>
    <t>这就是粗线啊，没想象中那么粗嘛。</t>
    <phoneticPr fontId="1" type="noConversion"/>
  </si>
  <si>
    <t>不会做生意就不要出来开店。</t>
    <phoneticPr fontId="1" type="noConversion"/>
  </si>
  <si>
    <t>我要买根皮带，不然裤子总往下掉。</t>
    <phoneticPr fontId="1" type="noConversion"/>
  </si>
  <si>
    <t>谢谢你的皮带，拯救了我的裤子。</t>
    <phoneticPr fontId="1" type="noConversion"/>
  </si>
  <si>
    <t>没有皮带，让我怎么活啊！</t>
    <phoneticPr fontId="1" type="noConversion"/>
  </si>
  <si>
    <t>听说你家的皮货不错，帮我做根皮带吧。</t>
    <phoneticPr fontId="1" type="noConversion"/>
  </si>
  <si>
    <t>皮带做得不错，看赏！</t>
    <phoneticPr fontId="1" type="noConversion"/>
  </si>
  <si>
    <t>你还有脸开店？</t>
    <phoneticPr fontId="1" type="noConversion"/>
  </si>
  <si>
    <t>订做高级皮带一根。</t>
    <phoneticPr fontId="1" type="noConversion"/>
  </si>
  <si>
    <t>这是给你的赏钱。</t>
    <phoneticPr fontId="1" type="noConversion"/>
  </si>
  <si>
    <t>你们这种低级小店果然做不出高级货。</t>
    <phoneticPr fontId="1" type="noConversion"/>
  </si>
  <si>
    <t>给我块上好的皮革，我要做皮草大衣。</t>
    <phoneticPr fontId="1" type="noConversion"/>
  </si>
  <si>
    <t>这么好的皮革一定能做出最好的大衣。</t>
    <phoneticPr fontId="1" type="noConversion"/>
  </si>
  <si>
    <t>你要赔偿我的损失！</t>
    <phoneticPr fontId="1" type="noConversion"/>
  </si>
  <si>
    <t>听说你这里有上好的皮革，我要买！</t>
    <phoneticPr fontId="1" type="noConversion"/>
  </si>
  <si>
    <t>百闻不如一见，真是好货色！</t>
    <phoneticPr fontId="1" type="noConversion"/>
  </si>
  <si>
    <t>气死我了！</t>
    <phoneticPr fontId="1" type="noConversion"/>
  </si>
  <si>
    <t>我要皮革，用来做靴子。</t>
    <phoneticPr fontId="1" type="noConversion"/>
  </si>
  <si>
    <t>这皮革真心不错。</t>
    <phoneticPr fontId="1" type="noConversion"/>
  </si>
  <si>
    <t>我再也不来了！</t>
    <phoneticPr fontId="1" type="noConversion"/>
  </si>
  <si>
    <t>我要纯铁打造的铁锭。</t>
    <phoneticPr fontId="1" type="noConversion"/>
  </si>
  <si>
    <t>这铁锭真沉，看来用足了料。</t>
    <phoneticPr fontId="1" type="noConversion"/>
  </si>
  <si>
    <t>你这么信任你们，结果却灵我太失望了。</t>
    <phoneticPr fontId="1" type="noConversion"/>
  </si>
  <si>
    <t>订一个铁锭，可别缺斤短两哦。</t>
    <phoneticPr fontId="1" type="noConversion"/>
  </si>
  <si>
    <t>哇，做得这么好，我太爱你了！</t>
    <phoneticPr fontId="1" type="noConversion"/>
  </si>
  <si>
    <t>没见过比你更二的人，哼~</t>
    <phoneticPr fontId="1" type="noConversion"/>
  </si>
  <si>
    <t>用你的炼金炉帮我烧制块铁锭吧。</t>
    <phoneticPr fontId="1" type="noConversion"/>
  </si>
  <si>
    <t>好炉子少出好铁锭啊。</t>
    <phoneticPr fontId="1" type="noConversion"/>
  </si>
  <si>
    <t>诅咒你的店明天就倒闭。</t>
    <phoneticPr fontId="1" type="noConversion"/>
  </si>
  <si>
    <t>我喜欢闪闪亮亮的玻璃，我要订一大块。</t>
    <phoneticPr fontId="1" type="noConversion"/>
  </si>
  <si>
    <t>哇，玻璃真闪亮！</t>
    <phoneticPr fontId="1" type="noConversion"/>
  </si>
  <si>
    <t>你是把我订的玻璃砸了还是吃了？</t>
    <phoneticPr fontId="1" type="noConversion"/>
  </si>
  <si>
    <t>家里的窗户坏了，需要重安块玻璃。</t>
    <phoneticPr fontId="1" type="noConversion"/>
  </si>
  <si>
    <t>大小尺寸都很合适，不错。</t>
    <phoneticPr fontId="1" type="noConversion"/>
  </si>
  <si>
    <t>我太让我失望了！</t>
    <phoneticPr fontId="1" type="noConversion"/>
  </si>
  <si>
    <t>玻璃玻璃，快做块玻璃给我。</t>
    <phoneticPr fontId="1" type="noConversion"/>
  </si>
  <si>
    <t>银货两讫，拿货走人。</t>
    <phoneticPr fontId="1" type="noConversion"/>
  </si>
  <si>
    <t>早知道应该签份超时赔偿的合同了。</t>
    <phoneticPr fontId="1" type="noConversion"/>
  </si>
  <si>
    <t>请问一盒铁钉多少钱？</t>
    <phoneticPr fontId="1" type="noConversion"/>
  </si>
  <si>
    <t>闪亮的铁钉，很适合恶作剧，hoho~</t>
    <phoneticPr fontId="1" type="noConversion"/>
  </si>
  <si>
    <t>什么破店~</t>
    <phoneticPr fontId="1" type="noConversion"/>
  </si>
  <si>
    <t>家里要装修，急需铁钉。</t>
    <phoneticPr fontId="1" type="noConversion"/>
  </si>
  <si>
    <t>小小铁钉，大大用处。</t>
    <phoneticPr fontId="1" type="noConversion"/>
  </si>
  <si>
    <t>听说你会做铁钉哦，我要订做！</t>
    <phoneticPr fontId="1" type="noConversion"/>
  </si>
  <si>
    <t>哇，铁钉的型号很齐全哦。</t>
    <phoneticPr fontId="1" type="noConversion"/>
  </si>
  <si>
    <t>小东西都做不好，你们怎么接大订单啊？</t>
    <phoneticPr fontId="1" type="noConversion"/>
  </si>
  <si>
    <t>我要下订单！我要空瓶子。</t>
    <phoneticPr fontId="1" type="noConversion"/>
  </si>
  <si>
    <t>这回家里的油盐酱醋有东西装了。</t>
    <phoneticPr fontId="1" type="noConversion"/>
  </si>
  <si>
    <t>打死也不来这里买东西了。</t>
    <phoneticPr fontId="1" type="noConversion"/>
  </si>
  <si>
    <t>求一打空瓶子！</t>
    <phoneticPr fontId="1" type="noConversion"/>
  </si>
  <si>
    <t>瓶子很漂亮哦。</t>
    <phoneticPr fontId="1" type="noConversion"/>
  </si>
  <si>
    <t>还我瓶子~~瓶子啊~</t>
    <phoneticPr fontId="1" type="noConversion"/>
  </si>
  <si>
    <t>我需要瓶子装杂物。</t>
    <phoneticPr fontId="1" type="noConversion"/>
  </si>
  <si>
    <t>这个瓶子我喜欢。</t>
    <phoneticPr fontId="1" type="noConversion"/>
  </si>
  <si>
    <t>顾客是上帝，你懂不懂啊？</t>
    <phoneticPr fontId="1" type="noConversion"/>
  </si>
  <si>
    <t>订瓶墨水，我要尝试用墨水染衣服。</t>
    <phoneticPr fontId="1" type="noConversion"/>
  </si>
  <si>
    <t>这个墨水的颜色很不错嘛。</t>
    <phoneticPr fontId="1" type="noConversion"/>
  </si>
  <si>
    <t>等我有了墨水，肯定泼你一脸。</t>
    <phoneticPr fontId="1" type="noConversion"/>
  </si>
  <si>
    <t>家里墨水用光了，来补货。</t>
    <phoneticPr fontId="1" type="noConversion"/>
  </si>
  <si>
    <t>你做的东西，肯定没问题。</t>
    <phoneticPr fontId="1" type="noConversion"/>
  </si>
  <si>
    <t>又不是只有你这里有卖墨水。</t>
    <phoneticPr fontId="1" type="noConversion"/>
  </si>
  <si>
    <t>明天要上写字课，急需墨水一瓶。</t>
    <phoneticPr fontId="1" type="noConversion"/>
  </si>
  <si>
    <t>你们店的效率太高了。</t>
    <phoneticPr fontId="1" type="noConversion"/>
  </si>
  <si>
    <t>我是急用啊急用！现在怎么办？</t>
    <phoneticPr fontId="1" type="noConversion"/>
  </si>
  <si>
    <t>衣服破了，买卷细线补一补。</t>
    <phoneticPr fontId="1" type="noConversion"/>
  </si>
  <si>
    <t>你家的线柔韧性很强嘛。</t>
    <phoneticPr fontId="1" type="noConversion"/>
  </si>
  <si>
    <t>简直就是浪费我的时间和感情嘛。</t>
    <phoneticPr fontId="1" type="noConversion"/>
  </si>
  <si>
    <t>老板，你家的线批发还是零售？</t>
    <phoneticPr fontId="1" type="noConversion"/>
  </si>
  <si>
    <t>订单处理速度真是快！</t>
    <phoneticPr fontId="1" type="noConversion"/>
  </si>
  <si>
    <t>就你这处理订单的速度，还开店？</t>
    <phoneticPr fontId="1" type="noConversion"/>
  </si>
  <si>
    <t>我要卷细线，什么时候可以交货？</t>
    <phoneticPr fontId="1" type="noConversion"/>
  </si>
  <si>
    <t>哇哈哈，真是好线啊好线！</t>
    <phoneticPr fontId="1" type="noConversion"/>
  </si>
  <si>
    <t>突然觉得你是我见过最傻的卖家。</t>
    <phoneticPr fontId="1" type="noConversion"/>
  </si>
  <si>
    <t>我要上好的丝绸。</t>
    <phoneticPr fontId="1" type="noConversion"/>
  </si>
  <si>
    <t>这丝绸摸起来太滑了，喜欢！</t>
    <phoneticPr fontId="1" type="noConversion"/>
  </si>
  <si>
    <t>不会做就早说，又不是只有你一家店。</t>
    <phoneticPr fontId="1" type="noConversion"/>
  </si>
  <si>
    <t>朋友过生日，订匹丝绸做礼物。</t>
    <phoneticPr fontId="1" type="noConversion"/>
  </si>
  <si>
    <t>就冲你这速度，我下回还来。</t>
    <phoneticPr fontId="1" type="noConversion"/>
  </si>
  <si>
    <t>什么订单都接，难怪你忙不过来。</t>
    <phoneticPr fontId="1" type="noConversion"/>
  </si>
  <si>
    <t>你这里有没有世上最美丽的丝绸？</t>
    <phoneticPr fontId="1" type="noConversion"/>
  </si>
  <si>
    <t>这是我见过的最美的丝绸了。</t>
    <phoneticPr fontId="1" type="noConversion"/>
  </si>
  <si>
    <t>你的店能不能再二点？</t>
    <phoneticPr fontId="1" type="noConversion"/>
  </si>
  <si>
    <t>现在流行麻布衣服，我也订块麻布。</t>
    <phoneticPr fontId="1" type="noConversion"/>
  </si>
  <si>
    <t>纯属手工制作，确实不错。</t>
    <phoneticPr fontId="1" type="noConversion"/>
  </si>
  <si>
    <t>哎~~我只能仰天长叹了~</t>
    <phoneticPr fontId="1" type="noConversion"/>
  </si>
  <si>
    <t>我要订制最透气的麻布。</t>
    <phoneticPr fontId="1" type="noConversion"/>
  </si>
  <si>
    <t>麻布真透气。</t>
    <phoneticPr fontId="1" type="noConversion"/>
  </si>
  <si>
    <t>你在搞什么呀~</t>
    <phoneticPr fontId="1" type="noConversion"/>
  </si>
  <si>
    <t>为了回归自然，我要块麻布做衣裳。</t>
    <phoneticPr fontId="1" type="noConversion"/>
  </si>
  <si>
    <t>这是我关顾过的最好的店铺。</t>
    <phoneticPr fontId="1" type="noConversion"/>
  </si>
  <si>
    <t>这是我遇到的最糟糕的店铺。</t>
    <phoneticPr fontId="1" type="noConversion"/>
  </si>
  <si>
    <t>我要一卷麻线。</t>
    <phoneticPr fontId="1" type="noConversion"/>
  </si>
  <si>
    <t>好货好货~~</t>
    <phoneticPr fontId="1" type="noConversion"/>
  </si>
  <si>
    <t>算了，我大人大量不和你计较。</t>
    <phoneticPr fontId="1" type="noConversion"/>
  </si>
  <si>
    <t>你能做出最坚韧牢固的麻线吗？</t>
    <phoneticPr fontId="1" type="noConversion"/>
  </si>
  <si>
    <t>麻线这东西真是剪不断理还乱啊~</t>
    <phoneticPr fontId="1" type="noConversion"/>
  </si>
  <si>
    <t>你已经被我拖入黑名单了。</t>
    <phoneticPr fontId="1" type="noConversion"/>
  </si>
  <si>
    <t>我要用麻线做装备，有多少我全要了。</t>
    <phoneticPr fontId="1" type="noConversion"/>
  </si>
  <si>
    <t>有了麻线，我就能做装备了。</t>
    <phoneticPr fontId="1" type="noConversion"/>
  </si>
  <si>
    <t>没见过比你脸皮更厚的卖家。</t>
    <phoneticPr fontId="1" type="noConversion"/>
  </si>
  <si>
    <t>普通皮革已无法满足我了，我要加厚的皮革。</t>
    <phoneticPr fontId="1" type="noConversion"/>
  </si>
  <si>
    <t>加厚的皮革能做出更牢固的装备。</t>
    <phoneticPr fontId="1" type="noConversion"/>
  </si>
  <si>
    <t>我真是高估你了。</t>
    <phoneticPr fontId="1" type="noConversion"/>
  </si>
  <si>
    <t>下订单来咯！厚皮革来上一块。</t>
    <phoneticPr fontId="1" type="noConversion"/>
  </si>
  <si>
    <t>超赞的皮革，够厚实！</t>
    <phoneticPr fontId="1" type="noConversion"/>
  </si>
  <si>
    <t>竟然没有按时完成订单，太让我桑心了。</t>
    <phoneticPr fontId="1" type="noConversion"/>
  </si>
  <si>
    <t>我要厚皮革，快点帮我做。</t>
    <phoneticPr fontId="1" type="noConversion"/>
  </si>
  <si>
    <t>做得还算可以，我就勉强收下了。</t>
    <phoneticPr fontId="1" type="noConversion"/>
  </si>
  <si>
    <t>我的内心受到了创伤。</t>
    <phoneticPr fontId="1" type="noConversion"/>
  </si>
  <si>
    <t>来根厚皮带，越厚的越好。</t>
    <phoneticPr fontId="1" type="noConversion"/>
  </si>
  <si>
    <t>这皮带真够厚的，不错。</t>
    <phoneticPr fontId="1" type="noConversion"/>
  </si>
  <si>
    <t>一根皮带也要拖时间，至于嘛~</t>
    <phoneticPr fontId="1" type="noConversion"/>
  </si>
  <si>
    <t>给我根厚皮带，看谁以后还敢欺负我。</t>
    <phoneticPr fontId="1" type="noConversion"/>
  </si>
  <si>
    <t>这皮带穿戴防身都可以用，好物！</t>
    <phoneticPr fontId="1" type="noConversion"/>
  </si>
  <si>
    <t>看我抽不死你！</t>
    <phoneticPr fontId="1" type="noConversion"/>
  </si>
  <si>
    <t>给我厚皮带！我求抽，我是M~（|||）</t>
    <phoneticPr fontId="1" type="noConversion"/>
  </si>
  <si>
    <t>这皮带抽起来就是爽啊。</t>
    <phoneticPr fontId="1" type="noConversion"/>
  </si>
  <si>
    <t>你让我好郁闷~</t>
    <phoneticPr fontId="1" type="noConversion"/>
  </si>
  <si>
    <t>订购重皮，回家做铠甲。</t>
    <phoneticPr fontId="1" type="noConversion"/>
  </si>
  <si>
    <t>这是牛皮的还是猪皮的？</t>
    <phoneticPr fontId="1" type="noConversion"/>
  </si>
  <si>
    <t>你个背信弃义忘恩负义的家伙。</t>
    <phoneticPr fontId="1" type="noConversion"/>
  </si>
  <si>
    <t>听说你家啥都卖，我要订一块重皮。</t>
    <phoneticPr fontId="1" type="noConversion"/>
  </si>
  <si>
    <t>这次我很满意，下次再来买其它的东西。</t>
    <phoneticPr fontId="1" type="noConversion"/>
  </si>
  <si>
    <t>我记住你了！</t>
    <phoneticPr fontId="1" type="noConversion"/>
  </si>
  <si>
    <t>去了好多店都不卖重皮，还好你这里有。</t>
    <phoneticPr fontId="1" type="noConversion"/>
  </si>
  <si>
    <t>一流的重皮，完美的服务。</t>
    <phoneticPr fontId="1" type="noConversion"/>
  </si>
  <si>
    <t>别再让我见到你。</t>
    <phoneticPr fontId="1" type="noConversion"/>
  </si>
  <si>
    <t>我要纯钢的钢锭，可别偷工减料了。</t>
    <phoneticPr fontId="1" type="noConversion"/>
  </si>
  <si>
    <t>这钢锭十足十打造的，都可以砸死人。</t>
    <phoneticPr fontId="1" type="noConversion"/>
  </si>
  <si>
    <t>这是黑店！</t>
    <phoneticPr fontId="1" type="noConversion"/>
  </si>
  <si>
    <t>钢锭一块多少钱啊？我要订购。</t>
    <phoneticPr fontId="1" type="noConversion"/>
  </si>
  <si>
    <t>非常感谢你能按时完工。</t>
    <phoneticPr fontId="1" type="noConversion"/>
  </si>
  <si>
    <t>别逼我说三字经。</t>
    <phoneticPr fontId="1" type="noConversion"/>
  </si>
  <si>
    <t>给我最坚硬的钢锭，我要造最强的兵器。</t>
    <phoneticPr fontId="1" type="noConversion"/>
  </si>
  <si>
    <t>这钢锭够硬，咬都咬不动。</t>
    <phoneticPr fontId="1" type="noConversion"/>
  </si>
  <si>
    <t>没见过比你更二的。</t>
    <phoneticPr fontId="1" type="noConversion"/>
  </si>
  <si>
    <t>纯银的银锭有吗？订做要多少钱？</t>
    <phoneticPr fontId="1" type="noConversion"/>
  </si>
  <si>
    <t>感觉挺沉的，应该没有缺斤少两。</t>
    <phoneticPr fontId="1" type="noConversion"/>
  </si>
  <si>
    <t>我要找人砸了你的店。</t>
    <phoneticPr fontId="1" type="noConversion"/>
  </si>
  <si>
    <t>你的银锭不是镀银的吧？我先订块看看。</t>
    <phoneticPr fontId="1" type="noConversion"/>
  </si>
  <si>
    <t>果然是纯银的好货，谢啦！</t>
    <phoneticPr fontId="1" type="noConversion"/>
  </si>
  <si>
    <t>我很想骂人怎么办？</t>
    <phoneticPr fontId="1" type="noConversion"/>
  </si>
  <si>
    <t>现在银价飞涨，买块银锭存着保值。</t>
    <phoneticPr fontId="1" type="noConversion"/>
  </si>
  <si>
    <t>好大块银子啊！</t>
    <phoneticPr fontId="1" type="noConversion"/>
  </si>
  <si>
    <t>这家店太没有信誉了。</t>
    <phoneticPr fontId="1" type="noConversion"/>
  </si>
  <si>
    <t>银线很少见，你家竟然有卖！</t>
    <phoneticPr fontId="1" type="noConversion"/>
  </si>
  <si>
    <t>你家银线的做工真是好。</t>
    <phoneticPr fontId="1" type="noConversion"/>
  </si>
  <si>
    <t>就知道你的技术做不出银线来。</t>
    <phoneticPr fontId="1" type="noConversion"/>
  </si>
  <si>
    <t>订购一卷银线，质量不好我可不付钱哦。</t>
    <phoneticPr fontId="1" type="noConversion"/>
  </si>
  <si>
    <t>银线能有这样的韧性，你的技术太厉害了！</t>
    <phoneticPr fontId="1" type="noConversion"/>
  </si>
  <si>
    <t>没这金刚钻就别揽这瓷器活呀。</t>
    <phoneticPr fontId="1" type="noConversion"/>
  </si>
  <si>
    <t>我想在衣服上装饰银线，一定很美。</t>
    <phoneticPr fontId="1" type="noConversion"/>
  </si>
  <si>
    <t>哇，这银线闪闪发亮，太美了。</t>
    <phoneticPr fontId="1" type="noConversion"/>
  </si>
  <si>
    <t>太让我失望了。</t>
    <phoneticPr fontId="1" type="noConversion"/>
  </si>
  <si>
    <t>作为一名工人，我缺少一把铁镐。</t>
    <phoneticPr fontId="1" type="noConversion"/>
  </si>
  <si>
    <t>拿你的地板来试试这铁镐。</t>
    <phoneticPr fontId="1" type="noConversion"/>
  </si>
  <si>
    <t>你这是欺骗消费者。</t>
    <phoneticPr fontId="1" type="noConversion"/>
  </si>
  <si>
    <t>铁镐用处多，我要订一把。</t>
    <phoneticPr fontId="1" type="noConversion"/>
  </si>
  <si>
    <t>铁镐可是居家旅行杀怪越货的必备物品。</t>
    <phoneticPr fontId="1" type="noConversion"/>
  </si>
  <si>
    <t>就凭你这小样，还想把店做大？</t>
    <phoneticPr fontId="1" type="noConversion"/>
  </si>
  <si>
    <t>给我做把万能铁镐吧。</t>
    <phoneticPr fontId="1" type="noConversion"/>
  </si>
  <si>
    <t>铁镐在手，万事不愁。</t>
    <phoneticPr fontId="1" type="noConversion"/>
  </si>
  <si>
    <t>你到底有没有时间概念？</t>
    <phoneticPr fontId="1" type="noConversion"/>
  </si>
  <si>
    <t>我的钥匙丢了，你帮我用木头做把钥匙吧。</t>
    <phoneticPr fontId="1" type="noConversion"/>
  </si>
  <si>
    <t>不知道这钥匙能不能开锁。</t>
    <phoneticPr fontId="1" type="noConversion"/>
  </si>
  <si>
    <t>这什么服务质量，太差了！</t>
    <phoneticPr fontId="1" type="noConversion"/>
  </si>
  <si>
    <t>听说你啥都会做，我要订做一把木钥匙。</t>
    <phoneticPr fontId="1" type="noConversion"/>
  </si>
  <si>
    <t>又能开锁又能做装饰，这的确是好东西。</t>
    <phoneticPr fontId="1" type="noConversion"/>
  </si>
  <si>
    <t>徒有虚名的家伙。</t>
    <phoneticPr fontId="1" type="noConversion"/>
  </si>
  <si>
    <t>木钥匙你会不会做？</t>
    <phoneticPr fontId="1" type="noConversion"/>
  </si>
  <si>
    <t>没想到你真会做木钥匙。</t>
    <phoneticPr fontId="1" type="noConversion"/>
  </si>
  <si>
    <t>早就料到你不会做了。</t>
    <phoneticPr fontId="1" type="noConversion"/>
  </si>
  <si>
    <t>我要外出冒险，先订制一个石头弹丸。</t>
    <phoneticPr fontId="1" type="noConversion"/>
  </si>
  <si>
    <t>这东西还是有一定杀伤力的。</t>
    <phoneticPr fontId="1" type="noConversion"/>
  </si>
  <si>
    <t>石头弹丸都做不好，看来你没有童年啊。</t>
    <phoneticPr fontId="1" type="noConversion"/>
  </si>
  <si>
    <t>最近外头不太平，买个石头弹丸防身。</t>
    <phoneticPr fontId="1" type="noConversion"/>
  </si>
  <si>
    <t>有了石头弹丸，我要让那些怪物知道厉害。</t>
    <phoneticPr fontId="1" type="noConversion"/>
  </si>
  <si>
    <t>你看不起我是不是？以后不来了！</t>
    <phoneticPr fontId="1" type="noConversion"/>
  </si>
  <si>
    <t>请帮我做个石头弹丸。</t>
    <phoneticPr fontId="1" type="noConversion"/>
  </si>
  <si>
    <t>石头弹丸的做工不错，不知杀伤力如何。</t>
    <phoneticPr fontId="1" type="noConversion"/>
  </si>
  <si>
    <t>我是好人，没做好我也不会责怪你。</t>
    <phoneticPr fontId="1" type="noConversion"/>
  </si>
  <si>
    <t>钥匙丢了，只能重新做把铁质钥匙。</t>
    <phoneticPr fontId="1" type="noConversion"/>
  </si>
  <si>
    <t>我先回家试试能不能开门。</t>
    <phoneticPr fontId="1" type="noConversion"/>
  </si>
  <si>
    <t>钥匙没做好，我怎么回家啊？</t>
    <phoneticPr fontId="1" type="noConversion"/>
  </si>
  <si>
    <t>开宝箱的铁质钥匙能订做吗？</t>
    <phoneticPr fontId="1" type="noConversion"/>
  </si>
  <si>
    <t>希望能用它打开所有的宝箱。</t>
    <phoneticPr fontId="1" type="noConversion"/>
  </si>
  <si>
    <t>你有愧老板这个职位。</t>
    <phoneticPr fontId="1" type="noConversion"/>
  </si>
  <si>
    <t>钥匙还是铁打的好，我订把铁质钥匙。</t>
    <phoneticPr fontId="1" type="noConversion"/>
  </si>
  <si>
    <t>做工精细，手艺上乘！</t>
    <phoneticPr fontId="1" type="noConversion"/>
  </si>
  <si>
    <t>从头到脚都鄙视你！</t>
    <phoneticPr fontId="1" type="noConversion"/>
  </si>
  <si>
    <t>家里的水泥地太冷了，我想订木质地板。</t>
    <phoneticPr fontId="1" type="noConversion"/>
  </si>
  <si>
    <t>还是木头地板看起来有品位。</t>
    <phoneticPr fontId="1" type="noConversion"/>
  </si>
  <si>
    <t>店破，老板看起来更poor~</t>
    <phoneticPr fontId="1" type="noConversion"/>
  </si>
  <si>
    <t>木头地板是按平方卖的吗？</t>
    <phoneticPr fontId="1" type="noConversion"/>
  </si>
  <si>
    <t>不错不错，我很喜欢。</t>
    <phoneticPr fontId="1" type="noConversion"/>
  </si>
  <si>
    <t>我的损失谁来赔偿？</t>
    <phoneticPr fontId="1" type="noConversion"/>
  </si>
  <si>
    <t>家里装修，准备铺木头地板。</t>
    <phoneticPr fontId="1" type="noConversion"/>
  </si>
  <si>
    <t>你顺便帮我把木头地板铺好吧。</t>
    <phoneticPr fontId="1" type="noConversion"/>
  </si>
  <si>
    <t>你太没用了，我鄙视你。</t>
    <phoneticPr fontId="1" type="noConversion"/>
  </si>
  <si>
    <t>房子想换个风格，买张红砖墙纸试试。</t>
    <phoneticPr fontId="1" type="noConversion"/>
  </si>
  <si>
    <t>红砖墙纸太逼真了。</t>
    <phoneticPr fontId="1" type="noConversion"/>
  </si>
  <si>
    <t>这都做不好，你太失败了。</t>
    <phoneticPr fontId="1" type="noConversion"/>
  </si>
  <si>
    <t>现在流行红砖墙纸，我也要买。</t>
    <phoneticPr fontId="1" type="noConversion"/>
  </si>
  <si>
    <t>红砖墙纸太符合我的审美风格了。</t>
    <phoneticPr fontId="1" type="noConversion"/>
  </si>
  <si>
    <t>你弄块砖自裁吧。</t>
    <phoneticPr fontId="1" type="noConversion"/>
  </si>
  <si>
    <t>你的红砖墙纸粘性够吗？我先买张试试。</t>
    <phoneticPr fontId="1" type="noConversion"/>
  </si>
  <si>
    <t>东西很不错，过几天再来光顾。</t>
    <phoneticPr fontId="1" type="noConversion"/>
  </si>
  <si>
    <t>我的订单都不按时做好，你是活腻了。</t>
    <phoneticPr fontId="1" type="noConversion"/>
  </si>
  <si>
    <t>睡木床有益健康，我要订做张木质床。</t>
    <phoneticPr fontId="1" type="noConversion"/>
  </si>
  <si>
    <t>木质床又漂亮又牢固。</t>
    <phoneticPr fontId="1" type="noConversion"/>
  </si>
  <si>
    <t>如果你以死谢罪，我就原谅你。</t>
    <phoneticPr fontId="1" type="noConversion"/>
  </si>
  <si>
    <t>我要买张木质床，记得做大点。</t>
    <phoneticPr fontId="1" type="noConversion"/>
  </si>
  <si>
    <t>这床不错，很适合滚床单。</t>
    <phoneticPr fontId="1" type="noConversion"/>
  </si>
  <si>
    <t>你买块豆腐撞死算了。</t>
    <phoneticPr fontId="1" type="noConversion"/>
  </si>
  <si>
    <t>记得选用最好的木材给我做张木质床。</t>
    <phoneticPr fontId="1" type="noConversion"/>
  </si>
  <si>
    <t>今晚可以睡个好觉了。</t>
    <phoneticPr fontId="1" type="noConversion"/>
  </si>
  <si>
    <t>诅咒你以后没床睡。</t>
    <phoneticPr fontId="1" type="noConversion"/>
  </si>
  <si>
    <t>没有时间概念的我，急需挂钟。</t>
    <phoneticPr fontId="1" type="noConversion"/>
  </si>
  <si>
    <t>希望挂钟能让我有点时间概念。</t>
    <phoneticPr fontId="1" type="noConversion"/>
  </si>
  <si>
    <t>没想到你比我还没有时间概念。</t>
    <phoneticPr fontId="1" type="noConversion"/>
  </si>
  <si>
    <t>挂个挂钟，就不会忘记吃饭时间了。</t>
    <phoneticPr fontId="1" type="noConversion"/>
  </si>
  <si>
    <t>样子做得不错，就是不知道准不准时。</t>
    <phoneticPr fontId="1" type="noConversion"/>
  </si>
  <si>
    <t>不完成顾客的订单是不对的。</t>
    <phoneticPr fontId="1" type="noConversion"/>
  </si>
  <si>
    <t>有没有会报时的挂钟？</t>
    <phoneticPr fontId="1" type="noConversion"/>
  </si>
  <si>
    <t>不错不错，我很满意。</t>
    <phoneticPr fontId="1" type="noConversion"/>
  </si>
  <si>
    <t>你这是在砸自己的招牌。</t>
    <phoneticPr fontId="1" type="noConversion"/>
  </si>
  <si>
    <t>家里的木门被我踢坏了，赶快来订一扇。</t>
    <phoneticPr fontId="1" type="noConversion"/>
  </si>
  <si>
    <t>希望这扇木门不会再被我踢坏了。</t>
    <phoneticPr fontId="1" type="noConversion"/>
  </si>
  <si>
    <t>你害得我家里没有门用了。</t>
    <phoneticPr fontId="1" type="noConversion"/>
  </si>
  <si>
    <t>请用上好的木材帮我做扇木门。</t>
    <phoneticPr fontId="1" type="noConversion"/>
  </si>
  <si>
    <t>门的式样不错，但这木材不知道好不好。</t>
    <phoneticPr fontId="1" type="noConversion"/>
  </si>
  <si>
    <t>你真是难堪大任。</t>
    <phoneticPr fontId="1" type="noConversion"/>
  </si>
  <si>
    <t>订做木门一扇。做好了有赏，做不好请你吃耳光。</t>
    <phoneticPr fontId="1" type="noConversion"/>
  </si>
  <si>
    <t>我日思夜想的木门啊，终于盼到你了。</t>
    <phoneticPr fontId="1" type="noConversion"/>
  </si>
  <si>
    <t>我代替所有人狠狠地鄙视你。</t>
    <phoneticPr fontId="1" type="noConversion"/>
  </si>
  <si>
    <t>我要去求婚了，特意来订做把花束。</t>
    <phoneticPr fontId="1" type="noConversion"/>
  </si>
  <si>
    <t>这花束真美！希望能促成我的姻缘。</t>
    <phoneticPr fontId="1" type="noConversion"/>
  </si>
  <si>
    <t>如果这次求婚不成功，我会恨你一辈子。</t>
    <phoneticPr fontId="1" type="noConversion"/>
  </si>
  <si>
    <t>生日快到了，自己订束花送自己。</t>
    <phoneticPr fontId="1" type="noConversion"/>
  </si>
  <si>
    <t>这花真漂亮，不知道会不会引蜜蜂。</t>
    <phoneticPr fontId="1" type="noConversion"/>
  </si>
  <si>
    <t>这东西对我很重要，你怎能做不好？</t>
    <phoneticPr fontId="1" type="noConversion"/>
  </si>
  <si>
    <t>我要一束鲜花，去追求我爱的人！</t>
    <phoneticPr fontId="1" type="noConversion"/>
  </si>
  <si>
    <t>为了下一代，抓紧谈恋爱。</t>
    <phoneticPr fontId="1" type="noConversion"/>
  </si>
  <si>
    <t>你准备现在才开始种花吗？</t>
    <phoneticPr fontId="1" type="noConversion"/>
  </si>
  <si>
    <t>田里乌鸦满天飞，快帮我做个稻草人吧。</t>
    <phoneticPr fontId="1" type="noConversion"/>
  </si>
  <si>
    <t>这个稻草人真逼真，乌鸦一定会被吓跑。</t>
    <phoneticPr fontId="1" type="noConversion"/>
  </si>
  <si>
    <t>身为老板的你，不会明白农民的苦楚。</t>
    <phoneticPr fontId="1" type="noConversion"/>
  </si>
  <si>
    <t>平日太孤单，订做个稻草人陪我玩。</t>
    <phoneticPr fontId="1" type="noConversion"/>
  </si>
  <si>
    <t>这稻草人看起来很桀骜不驯啊。</t>
    <phoneticPr fontId="1" type="noConversion"/>
  </si>
  <si>
    <t>尼玛的太坑爹了有木有。</t>
    <phoneticPr fontId="1" type="noConversion"/>
  </si>
  <si>
    <t>听说你连稻草人也会做，帮我做个吧。</t>
    <phoneticPr fontId="1" type="noConversion"/>
  </si>
  <si>
    <t>你果然心灵手巧！</t>
    <phoneticPr fontId="1" type="noConversion"/>
  </si>
  <si>
    <t>搞神马东东啊？</t>
    <phoneticPr fontId="1" type="noConversion"/>
  </si>
  <si>
    <t>好饿，求面包！</t>
    <phoneticPr fontId="1" type="noConversion"/>
  </si>
  <si>
    <t>面包真美味！</t>
    <phoneticPr fontId="1" type="noConversion"/>
  </si>
  <si>
    <t>你想饿死我啊？</t>
    <phoneticPr fontId="1" type="noConversion"/>
  </si>
  <si>
    <t>听说你开始卖面包了，我特意来捧场。</t>
    <phoneticPr fontId="1" type="noConversion"/>
  </si>
  <si>
    <t>面包太好吃了，你干脆改行开面包房吧。</t>
    <phoneticPr fontId="1" type="noConversion"/>
  </si>
  <si>
    <t>别说我没来捧场，是你自己不珍惜机会。</t>
    <phoneticPr fontId="1" type="noConversion"/>
  </si>
  <si>
    <t>最近减肥，我只吃全麦面包。</t>
    <phoneticPr fontId="1" type="noConversion"/>
  </si>
  <si>
    <t>面包好吃得我都想哭了。</t>
    <phoneticPr fontId="1" type="noConversion"/>
  </si>
  <si>
    <t>没有面包就算了，我当减肥了。</t>
    <phoneticPr fontId="1" type="noConversion"/>
  </si>
  <si>
    <t>老远就闻到葡萄酒的芳香，我要订一瓶。</t>
    <phoneticPr fontId="1" type="noConversion"/>
  </si>
  <si>
    <t>今朝有酒今朝醉，明天要喝再来订。</t>
    <phoneticPr fontId="1" type="noConversion"/>
  </si>
  <si>
    <t>你不会是自己把葡萄酒偷偷喝完了吧。</t>
    <phoneticPr fontId="1" type="noConversion"/>
  </si>
  <si>
    <t>我要一瓶美容又养颜的葡萄酒。</t>
    <phoneticPr fontId="1" type="noConversion"/>
  </si>
  <si>
    <t>喝了葡萄酒，面色就会更红润哦。</t>
    <phoneticPr fontId="1" type="noConversion"/>
  </si>
  <si>
    <t>我似乎闻到你身上有酒味哦。</t>
    <phoneticPr fontId="1" type="noConversion"/>
  </si>
  <si>
    <t>我要酒，上好的葡萄酒！</t>
    <phoneticPr fontId="1" type="noConversion"/>
  </si>
  <si>
    <t>来，我们干一杯。</t>
    <phoneticPr fontId="1" type="noConversion"/>
  </si>
  <si>
    <t>代我问候你全家。</t>
    <phoneticPr fontId="1" type="noConversion"/>
  </si>
  <si>
    <t>最近肠胃不通畅，只能指望你的酸酸乳了。</t>
    <phoneticPr fontId="1" type="noConversion"/>
  </si>
  <si>
    <t>希望酸酸乳能帮助肠胃动起来。</t>
    <phoneticPr fontId="1" type="noConversion"/>
  </si>
  <si>
    <t>你是不是彻底遗忘了我的订单？</t>
    <phoneticPr fontId="1" type="noConversion"/>
  </si>
  <si>
    <t>我爱喝酸酸甜甜的酸酸乳，我要订做！</t>
    <phoneticPr fontId="1" type="noConversion"/>
  </si>
  <si>
    <t>嘻嘻，真好喝~</t>
    <phoneticPr fontId="1" type="noConversion"/>
  </si>
  <si>
    <t>原来你就是传说中的奸商。</t>
    <phoneticPr fontId="1" type="noConversion"/>
  </si>
  <si>
    <t>我家马桶吸力不够，只能靠你的酸酸乳了。</t>
    <phoneticPr fontId="1" type="noConversion"/>
  </si>
  <si>
    <t>哈~通畅了~</t>
    <phoneticPr fontId="1" type="noConversion"/>
  </si>
  <si>
    <t>没有酸酸乳，我的便秘哪天才能好啊！</t>
    <phoneticPr fontId="1" type="noConversion"/>
  </si>
  <si>
    <t>果冻三明治是你家的新品？给我来一份。</t>
    <phoneticPr fontId="1" type="noConversion"/>
  </si>
  <si>
    <t>哇，好吃！你不开甜品店真是可惜了。</t>
    <phoneticPr fontId="1" type="noConversion"/>
  </si>
  <si>
    <t>我的三明治不会是被那只黑猫吃掉了吧。</t>
    <phoneticPr fontId="1" type="noConversion"/>
  </si>
  <si>
    <t>我爱果冻也爱三明治，那就来份果冻三明治。</t>
    <phoneticPr fontId="1" type="noConversion"/>
  </si>
  <si>
    <t>果冻好吃，三明治也好吃，果冻三明治真好吃。</t>
    <phoneticPr fontId="1" type="noConversion"/>
  </si>
  <si>
    <t>你到底会不会做果冻三明治呀？</t>
    <phoneticPr fontId="1" type="noConversion"/>
  </si>
  <si>
    <t>我要一份果冻三明治。</t>
    <phoneticPr fontId="1" type="noConversion"/>
  </si>
  <si>
    <t>尼玛太好吃了！</t>
    <phoneticPr fontId="1" type="noConversion"/>
  </si>
  <si>
    <t>投诉！我要投诉到底！</t>
    <phoneticPr fontId="1" type="noConversion"/>
  </si>
  <si>
    <t>民以食为天，来块烧肉，回家下酒。</t>
    <phoneticPr fontId="1" type="noConversion"/>
  </si>
  <si>
    <t>我可是无肉不欢的。</t>
    <phoneticPr fontId="1" type="noConversion"/>
  </si>
  <si>
    <t>没有肉，让我怎么活啊？</t>
    <phoneticPr fontId="1" type="noConversion"/>
  </si>
  <si>
    <t>听闻你家的烧肉是秘制的，来一块。</t>
    <phoneticPr fontId="1" type="noConversion"/>
  </si>
  <si>
    <t>烧肉真好吃，真庆幸自己是食肉动物。</t>
    <phoneticPr fontId="1" type="noConversion"/>
  </si>
  <si>
    <t>你这是在逼我去吃草。</t>
    <phoneticPr fontId="1" type="noConversion"/>
  </si>
  <si>
    <t>吃了烧肉才有力气，记得给我块大的。</t>
    <phoneticPr fontId="1" type="noConversion"/>
  </si>
  <si>
    <t>谢谢你的烧肉，带回家慢慢品尝。</t>
    <phoneticPr fontId="1" type="noConversion"/>
  </si>
  <si>
    <t>当心我把你炖炖吃了，再加点孜然。</t>
    <phoneticPr fontId="1" type="noConversion"/>
  </si>
  <si>
    <t>最近缺钙，买份骨头汤补补。</t>
    <phoneticPr fontId="1" type="noConversion"/>
  </si>
  <si>
    <t>神仙不老骨头汤，美味！</t>
    <phoneticPr fontId="1" type="noConversion"/>
  </si>
  <si>
    <t>早知道我自己熬骨头汤喝了。</t>
    <phoneticPr fontId="1" type="noConversion"/>
  </si>
  <si>
    <t>我要尝遍天下美食，这次试试你的骨头汤。</t>
    <phoneticPr fontId="1" type="noConversion"/>
  </si>
  <si>
    <t>你考虑下开饭店吧。</t>
    <phoneticPr fontId="1" type="noConversion"/>
  </si>
  <si>
    <t>就你这小样还熬骨头汤？</t>
    <phoneticPr fontId="1" type="noConversion"/>
  </si>
  <si>
    <t>喝点骨头汤，可以回复元气。</t>
    <phoneticPr fontId="1" type="noConversion"/>
  </si>
  <si>
    <t>养身又养心，真是好汤。</t>
    <phoneticPr fontId="1" type="noConversion"/>
  </si>
  <si>
    <t>你让我充满了怨气！</t>
    <phoneticPr fontId="1" type="noConversion"/>
  </si>
  <si>
    <t>感觉衣柜里永远少件衣服，我要订做件皮衣。</t>
    <phoneticPr fontId="1" type="noConversion"/>
  </si>
  <si>
    <t>穿了皮衣的我，是不是更有精神了？</t>
    <phoneticPr fontId="1" type="noConversion"/>
  </si>
  <si>
    <t>遇到这么悲惨的事，我太伤心了。</t>
    <phoneticPr fontId="1" type="noConversion"/>
  </si>
  <si>
    <t>天冷了，买件皮衣御寒。</t>
    <phoneticPr fontId="1" type="noConversion"/>
  </si>
  <si>
    <t>你可以考虑做裁缝去了。</t>
    <phoneticPr fontId="1" type="noConversion"/>
  </si>
  <si>
    <t>我要去微博曝光这家店的恶劣行径！</t>
    <phoneticPr fontId="1" type="noConversion"/>
  </si>
  <si>
    <t>没衣服穿了，快帮我做件皮衣。</t>
    <phoneticPr fontId="1" type="noConversion"/>
  </si>
  <si>
    <t>宽大的皮衣穿起来舒服又自由。</t>
    <phoneticPr fontId="1" type="noConversion"/>
  </si>
  <si>
    <t>不穿衣服会被警察抓起来的，怎么办？</t>
    <phoneticPr fontId="1" type="noConversion"/>
  </si>
  <si>
    <t>我要去学习法术，先订做件布袍。</t>
    <phoneticPr fontId="1" type="noConversion"/>
  </si>
  <si>
    <t>穿了布袍，真像个法师了。</t>
    <phoneticPr fontId="1" type="noConversion"/>
  </si>
  <si>
    <t>我早就怀疑你的手艺了。</t>
    <phoneticPr fontId="1" type="noConversion"/>
  </si>
  <si>
    <t>终于把衣服穿坏了，可以买件新布袍了。</t>
    <phoneticPr fontId="1" type="noConversion"/>
  </si>
  <si>
    <t>很合身，款式也不错。</t>
    <phoneticPr fontId="1" type="noConversion"/>
  </si>
  <si>
    <t>怎么有你这样的卖家？</t>
    <phoneticPr fontId="1" type="noConversion"/>
  </si>
  <si>
    <t>还是喜欢布料的衣服，就订做见布袍吧。</t>
    <phoneticPr fontId="1" type="noConversion"/>
  </si>
  <si>
    <t>这件袍子太适合我了。</t>
    <phoneticPr fontId="1" type="noConversion"/>
  </si>
  <si>
    <t>小样你等着，我会要你好看的。</t>
    <phoneticPr fontId="1" type="noConversion"/>
  </si>
  <si>
    <t>皮衣太硬了，订做件软皮衣。</t>
    <phoneticPr fontId="1" type="noConversion"/>
  </si>
  <si>
    <t>软皮衣穿着真是舒服。</t>
    <phoneticPr fontId="1" type="noConversion"/>
  </si>
  <si>
    <t>我想揍你，可以吗？</t>
    <phoneticPr fontId="1" type="noConversion"/>
  </si>
  <si>
    <t>帮我量身定做一件软皮衣。</t>
    <phoneticPr fontId="1" type="noConversion"/>
  </si>
  <si>
    <t>专为我订做的衣服，世上可只有一件。</t>
    <phoneticPr fontId="1" type="noConversion"/>
  </si>
  <si>
    <t>你能不能再无耻一点？</t>
    <phoneticPr fontId="1" type="noConversion"/>
  </si>
  <si>
    <t>软皮衣适合打怪时穿，给我来一件。</t>
    <phoneticPr fontId="1" type="noConversion"/>
  </si>
  <si>
    <t>皮质够软，不错不错！</t>
    <phoneticPr fontId="1" type="noConversion"/>
  </si>
  <si>
    <t>我等着这件衣服呢，没它怎么打怪啊？</t>
    <phoneticPr fontId="1" type="noConversion"/>
  </si>
  <si>
    <t>帮我在布袍上绣点美丽的花纹。</t>
    <phoneticPr fontId="1" type="noConversion"/>
  </si>
  <si>
    <t>有了花纹布袍变得超有气场。</t>
    <phoneticPr fontId="1" type="noConversion"/>
  </si>
  <si>
    <t>果然绣花这种事已经快要失传了。</t>
    <phoneticPr fontId="1" type="noConversion"/>
  </si>
  <si>
    <t>我想要件不一般的衣裳，绣纹布袍值得一试。</t>
    <phoneticPr fontId="1" type="noConversion"/>
  </si>
  <si>
    <t>穿上绣纹布袍超有范。</t>
    <phoneticPr fontId="1" type="noConversion"/>
  </si>
  <si>
    <t>财神会代替我惩罚你的。</t>
    <phoneticPr fontId="1" type="noConversion"/>
  </si>
  <si>
    <t>听说你们家有新货了，给我来件绣纹布袍。</t>
    <phoneticPr fontId="1" type="noConversion"/>
  </si>
  <si>
    <t>绣上花纹的布袍会不会防御力更强？</t>
    <phoneticPr fontId="1" type="noConversion"/>
  </si>
  <si>
    <t>我要绣纹布袍！不做给我我就和你拼命！</t>
    <phoneticPr fontId="1" type="noConversion"/>
  </si>
  <si>
    <t>我要订做一件革铠，穿着它去寻找卡迪尔之书。</t>
    <phoneticPr fontId="1" type="noConversion"/>
  </si>
  <si>
    <t>穿上这件革铠，我是不是英气焕发？</t>
    <phoneticPr fontId="1" type="noConversion"/>
  </si>
  <si>
    <t>你这里真是道具店？</t>
    <phoneticPr fontId="1" type="noConversion"/>
  </si>
  <si>
    <t>我要外出打怪，帮我做件防身的革铠。</t>
    <phoneticPr fontId="1" type="noConversion"/>
  </si>
  <si>
    <t>这件革铠真厚实，防御力一定很强。</t>
    <phoneticPr fontId="1" type="noConversion"/>
  </si>
  <si>
    <t>作为一名老板，你是失败的典范。</t>
    <phoneticPr fontId="1" type="noConversion"/>
  </si>
  <si>
    <t>你家的皮革不错，我要订一件革铠。</t>
    <phoneticPr fontId="1" type="noConversion"/>
  </si>
  <si>
    <t>用的是上好的皮革，革铠很不错。</t>
    <phoneticPr fontId="1" type="noConversion"/>
  </si>
  <si>
    <t>以后有空我来教你怎么开店吧。</t>
    <phoneticPr fontId="1" type="noConversion"/>
  </si>
  <si>
    <t>最近天好冷，必须买件厚袍来御寒。</t>
    <phoneticPr fontId="1" type="noConversion"/>
  </si>
  <si>
    <t>这件厚袍真暖和。</t>
    <phoneticPr fontId="1" type="noConversion"/>
  </si>
  <si>
    <t>再见！以后最好不要相见。</t>
    <phoneticPr fontId="1" type="noConversion"/>
  </si>
  <si>
    <t>我要件厚袍，要足够厚才行哦。</t>
    <phoneticPr fontId="1" type="noConversion"/>
  </si>
  <si>
    <t>袍子太厚了，我都快不能动了。</t>
    <phoneticPr fontId="1" type="noConversion"/>
  </si>
  <si>
    <t>给你记左勾拳，再来记右勾拳，痛快！</t>
    <phoneticPr fontId="1" type="noConversion"/>
  </si>
  <si>
    <t>你家厚袍质量如何呀？帮我做件看看。</t>
    <phoneticPr fontId="1" type="noConversion"/>
  </si>
  <si>
    <t>用料足，这是家好店！</t>
    <phoneticPr fontId="1" type="noConversion"/>
  </si>
  <si>
    <t>不是裁缝，做衣服就是不可靠。</t>
    <phoneticPr fontId="1" type="noConversion"/>
  </si>
  <si>
    <t>我还缺副皮手套，今天特别来订做。</t>
    <phoneticPr fontId="1" type="noConversion"/>
  </si>
  <si>
    <t>戴上手套，气场也强大了。</t>
    <phoneticPr fontId="1" type="noConversion"/>
  </si>
  <si>
    <t>有钱你都不会赚，够傻！</t>
    <phoneticPr fontId="1" type="noConversion"/>
  </si>
  <si>
    <t>我的手总是很冷，买副皮手套戴戴。</t>
    <phoneticPr fontId="1" type="noConversion"/>
  </si>
  <si>
    <t>好精美的皮手套。</t>
    <phoneticPr fontId="1" type="noConversion"/>
  </si>
  <si>
    <t>你好回家洗洗睡了。</t>
    <phoneticPr fontId="1" type="noConversion"/>
  </si>
  <si>
    <t>作为皮货的忠实爱好者，这次要订一副皮手套。</t>
    <phoneticPr fontId="1" type="noConversion"/>
  </si>
  <si>
    <t>你家的皮货我最信任了。</t>
    <phoneticPr fontId="1" type="noConversion"/>
  </si>
  <si>
    <t>你是老板还是来打酱油的？</t>
    <phoneticPr fontId="1" type="noConversion"/>
  </si>
  <si>
    <t>为了保护头发，我要买顶布帽。</t>
    <phoneticPr fontId="1" type="noConversion"/>
  </si>
  <si>
    <t>我戴布帽的样子是不是很搞笑？</t>
    <phoneticPr fontId="1" type="noConversion"/>
  </si>
  <si>
    <t>我看错你了！</t>
    <phoneticPr fontId="1" type="noConversion"/>
  </si>
  <si>
    <t>我爱收集各种帽子，这次想收一顶布帽。</t>
    <phoneticPr fontId="1" type="noConversion"/>
  </si>
  <si>
    <t>每次看到这顶帽子，我都会想起你的。</t>
    <phoneticPr fontId="1" type="noConversion"/>
  </si>
  <si>
    <t>不做我的订单就是对我莫大的羞辱！</t>
    <phoneticPr fontId="1" type="noConversion"/>
  </si>
  <si>
    <t>买顶布帽戴戴，冒充一下文化人。</t>
    <phoneticPr fontId="1" type="noConversion"/>
  </si>
  <si>
    <t>戴上布帽果然气质非凡了。</t>
    <phoneticPr fontId="1" type="noConversion"/>
  </si>
  <si>
    <t>怎么看你怎么没文化。</t>
    <phoneticPr fontId="1" type="noConversion"/>
  </si>
  <si>
    <t>为了让冒险旅程更精彩，请帮我加固革铠。</t>
    <phoneticPr fontId="1" type="noConversion"/>
  </si>
  <si>
    <t>有了这件加固的革铠，我可以放心去冒险了。</t>
    <phoneticPr fontId="1" type="noConversion"/>
  </si>
  <si>
    <t>你毁了我的冒险，毁了我的梦想！</t>
    <phoneticPr fontId="1" type="noConversion"/>
  </si>
  <si>
    <t>订一件加固的革铠，我好期待这件新装备。</t>
    <phoneticPr fontId="1" type="noConversion"/>
  </si>
  <si>
    <t>你没有让我失望，我太喜欢了。</t>
    <phoneticPr fontId="1" type="noConversion"/>
  </si>
  <si>
    <t>你必须赔偿我的精神损失。</t>
    <phoneticPr fontId="1" type="noConversion"/>
  </si>
  <si>
    <t>约了人打架，快帮我做件加固的革铠。</t>
    <phoneticPr fontId="1" type="noConversion"/>
  </si>
  <si>
    <t>革铠很牢固。我穿着它干架去了。</t>
    <phoneticPr fontId="1" type="noConversion"/>
  </si>
  <si>
    <t>你害死我了！</t>
    <phoneticPr fontId="1" type="noConversion"/>
  </si>
  <si>
    <t>给厚袍绣上花纹，一定会更美哦！</t>
    <phoneticPr fontId="1" type="noConversion"/>
  </si>
  <si>
    <t>厚袍只是多了点花纹，就多收这么多钱。</t>
    <phoneticPr fontId="1" type="noConversion"/>
  </si>
  <si>
    <t>看你那样子也不像会绣花的。</t>
    <phoneticPr fontId="1" type="noConversion"/>
  </si>
  <si>
    <t>我要件纯手工制作的花纹厚袍。</t>
    <phoneticPr fontId="1" type="noConversion"/>
  </si>
  <si>
    <t>这花纹是用机器绣的吧~太假了~</t>
    <phoneticPr fontId="1" type="noConversion"/>
  </si>
  <si>
    <t>你妈叫你回家吃饭，吃完饭就别回来了。</t>
    <phoneticPr fontId="1" type="noConversion"/>
  </si>
  <si>
    <t>花纹厚袍是新货吗？给我来一件。</t>
    <phoneticPr fontId="1" type="noConversion"/>
  </si>
  <si>
    <t>做工精良，手艺出众！</t>
    <phoneticPr fontId="1" type="noConversion"/>
  </si>
  <si>
    <t>改天我会带人把你的店给砸了。</t>
    <phoneticPr fontId="1" type="noConversion"/>
  </si>
  <si>
    <t>最近在装酷，订一副漆黑的皮手套。</t>
    <phoneticPr fontId="1" type="noConversion"/>
  </si>
  <si>
    <t>戴上漆黑的皮手套，感觉自己像杀手。</t>
    <phoneticPr fontId="1" type="noConversion"/>
  </si>
  <si>
    <t>脑袋傻就算了，但你的脑袋还进了水。</t>
    <phoneticPr fontId="1" type="noConversion"/>
  </si>
  <si>
    <t>戴上漆黑的皮手套是不是打怪会更顺手？</t>
    <phoneticPr fontId="1" type="noConversion"/>
  </si>
  <si>
    <t>这手套戴上感觉很好嘛。</t>
    <phoneticPr fontId="1" type="noConversion"/>
  </si>
  <si>
    <t>连我都敢骗，胆子不小嘛。</t>
    <phoneticPr fontId="1" type="noConversion"/>
  </si>
  <si>
    <t>我看中漆黑的皮手套了，赶快给我做一副。</t>
    <phoneticPr fontId="1" type="noConversion"/>
  </si>
  <si>
    <t>东西看上去不错，等用过再来评价。</t>
    <phoneticPr fontId="1" type="noConversion"/>
  </si>
  <si>
    <t>你会激起民愤的！</t>
    <phoneticPr fontId="1" type="noConversion"/>
  </si>
  <si>
    <t>我就要去远行，需要一顶旅人布帽。</t>
    <phoneticPr fontId="1" type="noConversion"/>
  </si>
  <si>
    <t>希望这顶旅人布帽能陪伴我的整个旅程。</t>
    <phoneticPr fontId="1" type="noConversion"/>
  </si>
  <si>
    <t>你欺负伦家，555~~</t>
    <phoneticPr fontId="1" type="noConversion"/>
  </si>
  <si>
    <t>买顶旅人布帽，送给即将远行的朋友。</t>
    <phoneticPr fontId="1" type="noConversion"/>
  </si>
  <si>
    <t>希望我朋友会喜欢这顶旅人布帽。</t>
    <phoneticPr fontId="1" type="noConversion"/>
  </si>
  <si>
    <t>这店真黑，比黑洞还黑。</t>
    <phoneticPr fontId="1" type="noConversion"/>
  </si>
  <si>
    <t>啊~我是远行的旅人，我要订做旅人布帽。</t>
    <phoneticPr fontId="1" type="noConversion"/>
  </si>
  <si>
    <t>作为远行的旅人，我很赞赏你的手艺。</t>
    <phoneticPr fontId="1" type="noConversion"/>
  </si>
  <si>
    <t>你这是在逼我动手！</t>
    <phoneticPr fontId="1" type="noConversion"/>
  </si>
  <si>
    <t>硬皮大衣的防御力够高，帮我做一件吧。</t>
    <phoneticPr fontId="1" type="noConversion"/>
  </si>
  <si>
    <t>硬皮大衣让我的防御力大幅度提升。</t>
    <phoneticPr fontId="1" type="noConversion"/>
  </si>
  <si>
    <t>你到底会不会做生意？</t>
    <phoneticPr fontId="1" type="noConversion"/>
  </si>
  <si>
    <t>最近很流行硬皮大衣，我也要潮一把！</t>
    <phoneticPr fontId="1" type="noConversion"/>
  </si>
  <si>
    <t>穿上大衣的我酷毙了！</t>
    <phoneticPr fontId="1" type="noConversion"/>
  </si>
  <si>
    <t>我不是容易发火的人，但发起火来不是人！</t>
    <phoneticPr fontId="1" type="noConversion"/>
  </si>
  <si>
    <t>为了相亲这件大事，我要订做件硬皮大衣。</t>
    <phoneticPr fontId="1" type="noConversion"/>
  </si>
  <si>
    <t>这衣服太衬托我的气质了。</t>
    <phoneticPr fontId="1" type="noConversion"/>
  </si>
  <si>
    <t>快给我个解释，不然我把你的店给砸了。</t>
    <phoneticPr fontId="1" type="noConversion"/>
  </si>
  <si>
    <t>环形的袍子很个性，我要订一件。</t>
    <phoneticPr fontId="1" type="noConversion"/>
  </si>
  <si>
    <t>环形袍穿出去，绝对不会撞衫。</t>
    <phoneticPr fontId="1" type="noConversion"/>
  </si>
  <si>
    <t>世上竟然还有没完成订单这种事？</t>
    <phoneticPr fontId="1" type="noConversion"/>
  </si>
  <si>
    <t>听说你们店的新品环形袍人气很高，我要一件。</t>
    <phoneticPr fontId="1" type="noConversion"/>
  </si>
  <si>
    <t>够时尚，够前卫！</t>
    <phoneticPr fontId="1" type="noConversion"/>
  </si>
  <si>
    <t>我现在最大的愿望就是揍飞你！</t>
    <phoneticPr fontId="1" type="noConversion"/>
  </si>
  <si>
    <t>老板，我要订做环形袍。</t>
    <phoneticPr fontId="1" type="noConversion"/>
  </si>
  <si>
    <t>希望环形袍能遮住我肚子上的肥肉。</t>
    <phoneticPr fontId="1" type="noConversion"/>
  </si>
  <si>
    <t>没见过这么做生意的。</t>
    <phoneticPr fontId="1" type="noConversion"/>
  </si>
  <si>
    <t>硬皮手套戴起来更有型，来一副！</t>
    <phoneticPr fontId="1" type="noConversion"/>
  </si>
  <si>
    <t>哈哈，这就是我一直在寻找的手套啊！</t>
    <phoneticPr fontId="1" type="noConversion"/>
  </si>
  <si>
    <t>信不信我一巴掌拍翻你？</t>
    <phoneticPr fontId="1" type="noConversion"/>
  </si>
  <si>
    <t>你会不会做硬皮手套？</t>
    <phoneticPr fontId="1" type="noConversion"/>
  </si>
  <si>
    <t>做工不错，用料上乘。</t>
    <phoneticPr fontId="1" type="noConversion"/>
  </si>
  <si>
    <t>我要举报你，我上头有人！</t>
    <phoneticPr fontId="1" type="noConversion"/>
  </si>
  <si>
    <t>订做硬皮手套一副。</t>
    <phoneticPr fontId="1" type="noConversion"/>
  </si>
  <si>
    <t>做工一般般，将就着用吧。</t>
    <phoneticPr fontId="1" type="noConversion"/>
  </si>
  <si>
    <t>让你见识下什么是暴力事件。</t>
    <phoneticPr fontId="1" type="noConversion"/>
  </si>
  <si>
    <t>毛线帽又好看又时尚，来一顶！</t>
    <phoneticPr fontId="1" type="noConversion"/>
  </si>
  <si>
    <t>戴了毛线帽，立刻变成时尚达人了。</t>
    <phoneticPr fontId="1" type="noConversion"/>
  </si>
  <si>
    <t>人不要脸，天下无敌。</t>
    <phoneticPr fontId="1" type="noConversion"/>
  </si>
  <si>
    <t>最近有点冷，毛线帽比较保暖。</t>
    <phoneticPr fontId="1" type="noConversion"/>
  </si>
  <si>
    <t>戴上好暖和哦！</t>
    <phoneticPr fontId="1" type="noConversion"/>
  </si>
  <si>
    <t>黑店呀黑店！</t>
    <phoneticPr fontId="1" type="noConversion"/>
  </si>
  <si>
    <t>作为时尚人士，怎能缺少毛线帽呢？</t>
    <phoneticPr fontId="1" type="noConversion"/>
  </si>
  <si>
    <t>哇哈哈~~这么赞的帽子太有爱了！</t>
    <phoneticPr fontId="1" type="noConversion"/>
  </si>
  <si>
    <t>不就是顶帽子嘛，这都做不来？</t>
    <phoneticPr fontId="1" type="noConversion"/>
  </si>
  <si>
    <t>哼哼，我升官了，为此来订做件斥候皮衣。</t>
    <phoneticPr fontId="1" type="noConversion"/>
  </si>
  <si>
    <t>我是不是特别英勇神武？</t>
    <phoneticPr fontId="1" type="noConversion"/>
  </si>
  <si>
    <t>我要变身成流氓，和你好好清算下账。</t>
    <phoneticPr fontId="1" type="noConversion"/>
  </si>
  <si>
    <t>为了提高灵敏性，我要买件斥候皮衣。</t>
    <phoneticPr fontId="1" type="noConversion"/>
  </si>
  <si>
    <t>穿上斥候皮衣，感觉自己更加敏捷了。</t>
    <phoneticPr fontId="1" type="noConversion"/>
  </si>
  <si>
    <t>我恨奸商！</t>
    <phoneticPr fontId="1" type="noConversion"/>
  </si>
  <si>
    <t>别家的斥候皮衣好贵呀，还是在你这里买吧。</t>
    <phoneticPr fontId="1" type="noConversion"/>
  </si>
  <si>
    <t>价格公道，你是好人啊！</t>
    <phoneticPr fontId="1" type="noConversion"/>
  </si>
  <si>
    <t>我会让消协联系你的。</t>
    <phoneticPr fontId="1" type="noConversion"/>
  </si>
  <si>
    <t>我穿了三年的巫师袍坏了，只能来做一件。</t>
    <phoneticPr fontId="1" type="noConversion"/>
  </si>
  <si>
    <t>希望这件巫师袍能穿上三年。</t>
    <phoneticPr fontId="1" type="noConversion"/>
  </si>
  <si>
    <t>我不会生气的，我只会骂人。</t>
    <phoneticPr fontId="1" type="noConversion"/>
  </si>
  <si>
    <t>终于成为巫师了，赶快买件巫师袍。</t>
    <phoneticPr fontId="1" type="noConversion"/>
  </si>
  <si>
    <t>这是我的第一件巫师袍，激动啊！</t>
    <phoneticPr fontId="1" type="noConversion"/>
  </si>
  <si>
    <t>我要用巫术让你赚不到钱！</t>
    <phoneticPr fontId="1" type="noConversion"/>
  </si>
  <si>
    <t>在你家订做了好多东了，这次订件巫师袍。</t>
    <phoneticPr fontId="1" type="noConversion"/>
  </si>
  <si>
    <t>质量是一如既往地好，要继续努力哦！</t>
    <phoneticPr fontId="1" type="noConversion"/>
  </si>
  <si>
    <t>我对你的失望程度比龙顶山还高！</t>
    <phoneticPr fontId="1" type="noConversion"/>
  </si>
  <si>
    <t>帮我做一副最帅的斥候手套。</t>
    <phoneticPr fontId="1" type="noConversion"/>
  </si>
  <si>
    <t>只有斥候手套才配得上我的风姿。</t>
    <phoneticPr fontId="1" type="noConversion"/>
  </si>
  <si>
    <t>我这种官二代你也敢得罪？</t>
    <phoneticPr fontId="1" type="noConversion"/>
  </si>
  <si>
    <t>为了配我的皮衣，再订做副斥候手套。</t>
    <phoneticPr fontId="1" type="noConversion"/>
  </si>
  <si>
    <t>皮衣和手套好般配。</t>
    <phoneticPr fontId="1" type="noConversion"/>
  </si>
  <si>
    <t>我们做斥候的最后探听情报，你以后给我当心点。</t>
    <phoneticPr fontId="1" type="noConversion"/>
  </si>
  <si>
    <t>斥候手套是什么东东？订做副看看。</t>
    <phoneticPr fontId="1" type="noConversion"/>
  </si>
  <si>
    <t>这幅手套我喜欢！</t>
    <phoneticPr fontId="1" type="noConversion"/>
  </si>
  <si>
    <t>因为我比较好骗，所以欺负我吗？</t>
    <phoneticPr fontId="1" type="noConversion"/>
  </si>
  <si>
    <t>作为一名巫师，怎能缺少帽子？</t>
    <phoneticPr fontId="1" type="noConversion"/>
  </si>
  <si>
    <t>巫师帽可是能提升巫术能力的！</t>
    <phoneticPr fontId="1" type="noConversion"/>
  </si>
  <si>
    <t>我会诅咒你的。怕了是不是？</t>
    <phoneticPr fontId="1" type="noConversion"/>
  </si>
  <si>
    <t>我通过巫师考试啦！为了庆祝买顶巫师帽。</t>
    <phoneticPr fontId="1" type="noConversion"/>
  </si>
  <si>
    <t>戴上巫师帽，感觉真的像个巫师了。</t>
    <phoneticPr fontId="1" type="noConversion"/>
  </si>
  <si>
    <t>别以为你是老板，我就不敢骂你。</t>
    <phoneticPr fontId="1" type="noConversion"/>
  </si>
  <si>
    <t>你家的巫师帽真漂亮，我要买一顶配我的新衣服。</t>
    <phoneticPr fontId="1" type="noConversion"/>
  </si>
  <si>
    <t>这帽子太好看了！</t>
    <phoneticPr fontId="1" type="noConversion"/>
  </si>
  <si>
    <t>得罪了我，你有得受了。</t>
    <phoneticPr fontId="1" type="noConversion"/>
  </si>
  <si>
    <t>订做一件狙击手之衣，做得不好我可不付钱。</t>
    <phoneticPr fontId="1" type="noConversion"/>
  </si>
  <si>
    <t>穿上狙击手之衣，我就能百发百中啦！</t>
    <phoneticPr fontId="1" type="noConversion"/>
  </si>
  <si>
    <t>没有狙击手之衣，我照样百发百中。</t>
    <phoneticPr fontId="1" type="noConversion"/>
  </si>
  <si>
    <t>听闻狙击手之衣可以防箭，我一定要买一件。</t>
    <phoneticPr fontId="1" type="noConversion"/>
  </si>
  <si>
    <t>看起来很普通嘛，试穿看看。</t>
    <phoneticPr fontId="1" type="noConversion"/>
  </si>
  <si>
    <t>我打怪时若被箭射中，就会来问你要赔偿。</t>
    <phoneticPr fontId="1" type="noConversion"/>
  </si>
  <si>
    <t>狙击手之衣看起来好帅，我也要一件。</t>
    <phoneticPr fontId="1" type="noConversion"/>
  </si>
  <si>
    <t>我穿上狙击手之衣，世界立刻明亮了！</t>
    <phoneticPr fontId="1" type="noConversion"/>
  </si>
  <si>
    <t>衣服没做好是小事，诚信丧失可是大事。</t>
    <phoneticPr fontId="1" type="noConversion"/>
  </si>
  <si>
    <t>我是无所不能的魔导师，我要订做一件法袍。</t>
    <phoneticPr fontId="1" type="noConversion"/>
  </si>
  <si>
    <t>谢谢！以后需要魔导师，记得联系我。</t>
    <phoneticPr fontId="1" type="noConversion"/>
  </si>
  <si>
    <t>我要召唤异界的魔王，踩平你的破店。</t>
    <phoneticPr fontId="1" type="noConversion"/>
  </si>
  <si>
    <t>我的魔导师法袍被怪抓破了，只能再买一件了。</t>
    <phoneticPr fontId="1" type="noConversion"/>
  </si>
  <si>
    <t>我会好好爱惜这件魔导师法袍的。</t>
    <phoneticPr fontId="1" type="noConversion"/>
  </si>
  <si>
    <t>你比野外的怪更更更可恶！</t>
    <phoneticPr fontId="1" type="noConversion"/>
  </si>
  <si>
    <t>听说魔导师法袍可以增强法力，给我来一件。</t>
    <phoneticPr fontId="1" type="noConversion"/>
  </si>
  <si>
    <t>哇哈哈，穿上后感觉自己的法力无边了。</t>
    <phoneticPr fontId="1" type="noConversion"/>
  </si>
  <si>
    <t>你知道得罪魔导师的后果是什么吗？</t>
    <phoneticPr fontId="1" type="noConversion"/>
  </si>
  <si>
    <t>我要一副提升准确度的狙击手手套。</t>
    <phoneticPr fontId="1" type="noConversion"/>
  </si>
  <si>
    <t>有了狙击手手套，我就是神射手了。</t>
    <phoneticPr fontId="1" type="noConversion"/>
  </si>
  <si>
    <t>竟然忘带箭了，不然铁定让你变成刺猬。</t>
    <phoneticPr fontId="1" type="noConversion"/>
  </si>
  <si>
    <t>普通手套戴腻了，换副狙击手手套试试。</t>
    <phoneticPr fontId="1" type="noConversion"/>
  </si>
  <si>
    <t>这手套手感真好~</t>
    <phoneticPr fontId="1" type="noConversion"/>
  </si>
  <si>
    <t>我要把你当皮球拍~拍~拍~</t>
    <phoneticPr fontId="1" type="noConversion"/>
  </si>
  <si>
    <t>你会做狙击手手套？帮我做一副吧！</t>
    <phoneticPr fontId="1" type="noConversion"/>
  </si>
  <si>
    <t>这手套难道也是炼金炉炼出来的？</t>
    <phoneticPr fontId="1" type="noConversion"/>
  </si>
  <si>
    <t>我要学大师兄踢翻你的炼金炉！</t>
    <phoneticPr fontId="1" type="noConversion"/>
  </si>
  <si>
    <t>快快快！快给我做顶无穷法师帽。</t>
    <phoneticPr fontId="1" type="noConversion"/>
  </si>
  <si>
    <t>我的法术考试就指望无穷法术帽了。</t>
    <phoneticPr fontId="1" type="noConversion"/>
  </si>
  <si>
    <t>这回我的法术课要挂了。</t>
    <phoneticPr fontId="1" type="noConversion"/>
  </si>
  <si>
    <t>无穷法术帽真有无穷法术吗？尝试一下。</t>
    <phoneticPr fontId="1" type="noConversion"/>
  </si>
  <si>
    <t>这帽子太神奇了，戴上后我的法力大增。</t>
    <phoneticPr fontId="1" type="noConversion"/>
  </si>
  <si>
    <t>没有无穷法师帽，我还能靠自己！</t>
    <phoneticPr fontId="1" type="noConversion"/>
  </si>
  <si>
    <t>无穷法师帽这名字太吸引人了，必须定一顶。</t>
    <phoneticPr fontId="1" type="noConversion"/>
  </si>
  <si>
    <t>让我试试是不是真能法术无穷。</t>
    <phoneticPr fontId="1" type="noConversion"/>
  </si>
  <si>
    <t>我当从来没见过你，小二。</t>
    <phoneticPr fontId="1" type="noConversion"/>
  </si>
  <si>
    <t>疾风革铠一定能让我跑得更快！我要订一件。</t>
    <phoneticPr fontId="1" type="noConversion"/>
  </si>
  <si>
    <t>跑如疾风，势如闪电。疾风革铠非同凡响！</t>
    <phoneticPr fontId="1" type="noConversion"/>
  </si>
  <si>
    <t>少了疾风革铠的我，就像缺了翅膀的小鸟。</t>
    <phoneticPr fontId="1" type="noConversion"/>
  </si>
  <si>
    <t>朋友推荐我来买疾风革铠。</t>
    <phoneticPr fontId="1" type="noConversion"/>
  </si>
  <si>
    <t>疾风像马的名字，怎么会给衣服取这名？</t>
    <phoneticPr fontId="1" type="noConversion"/>
  </si>
  <si>
    <t>你失去的是民心啊！</t>
    <phoneticPr fontId="1" type="noConversion"/>
  </si>
  <si>
    <t>我想拥有飞一般的速度，疾风革铠能帮我吗？</t>
    <phoneticPr fontId="1" type="noConversion"/>
  </si>
  <si>
    <t>穿上疾风革铠，果然更加敏捷了。</t>
    <phoneticPr fontId="1" type="noConversion"/>
  </si>
  <si>
    <t>我为你感到悲哀。</t>
    <phoneticPr fontId="1" type="noConversion"/>
  </si>
  <si>
    <t>元素袍可是样新鲜玩意，我要尝试下。</t>
    <phoneticPr fontId="1" type="noConversion"/>
  </si>
  <si>
    <t>自然界的四大元素在这件袍子上得到了很好的体现。</t>
    <phoneticPr fontId="1" type="noConversion"/>
  </si>
  <si>
    <t>做生意怎能如此不给力？</t>
    <phoneticPr fontId="1" type="noConversion"/>
  </si>
  <si>
    <t>亲，元素袍有货吗？</t>
    <phoneticPr fontId="1" type="noConversion"/>
  </si>
  <si>
    <t>我太喜欢元素袍了，谢谢亲啦！</t>
    <phoneticPr fontId="1" type="noConversion"/>
  </si>
  <si>
    <t>亲，当心出门被雷劈哦~</t>
    <phoneticPr fontId="1" type="noConversion"/>
  </si>
  <si>
    <t>身为法术练习者，怎能没有强大的元素袍？</t>
    <phoneticPr fontId="1" type="noConversion"/>
  </si>
  <si>
    <t>哇咔咔，穿上元素袍，法力无边啦！</t>
    <phoneticPr fontId="1" type="noConversion"/>
  </si>
  <si>
    <t>我有一种想要吐血的冲动。</t>
    <phoneticPr fontId="1" type="noConversion"/>
  </si>
  <si>
    <t>万能的神啊，请赐我一副疾风手套吧。</t>
    <phoneticPr fontId="1" type="noConversion"/>
  </si>
  <si>
    <t>有了疾风手套，我也能玩葵花点穴手。</t>
    <phoneticPr fontId="1" type="noConversion"/>
  </si>
  <si>
    <t>果然店铺信誉神马的很不靠谱。</t>
    <phoneticPr fontId="1" type="noConversion"/>
  </si>
  <si>
    <t>订购一副疾风手套。</t>
    <phoneticPr fontId="1" type="noConversion"/>
  </si>
  <si>
    <t>货是好货，就是贵了点。</t>
    <phoneticPr fontId="1" type="noConversion"/>
  </si>
  <si>
    <t>东西没做好，大家都不想的。</t>
    <phoneticPr fontId="1" type="noConversion"/>
  </si>
  <si>
    <t>听闻这里是专业道具店，我要副疾风手套。</t>
    <phoneticPr fontId="1" type="noConversion"/>
  </si>
  <si>
    <t>戴上疾风手套，是不是可以飞起来？</t>
    <phoneticPr fontId="1" type="noConversion"/>
  </si>
  <si>
    <t>此店有风险，购物需谨慎。</t>
    <phoneticPr fontId="1" type="noConversion"/>
  </si>
  <si>
    <t>元素帽很酷，我也想要。</t>
    <phoneticPr fontId="1" type="noConversion"/>
  </si>
  <si>
    <t>回家想想如何搭配。</t>
    <phoneticPr fontId="1" type="noConversion"/>
  </si>
  <si>
    <t>人家好难过好失望好桑心哦！</t>
    <phoneticPr fontId="1" type="noConversion"/>
  </si>
  <si>
    <t>作为潮人，必须订购一顶元素帽。</t>
    <phoneticPr fontId="1" type="noConversion"/>
  </si>
  <si>
    <t>为什么我看不懂这帽子有啥元素？</t>
    <phoneticPr fontId="1" type="noConversion"/>
  </si>
  <si>
    <t>人家都在巴结我，你竟然直接无视我。</t>
    <phoneticPr fontId="1" type="noConversion"/>
  </si>
  <si>
    <t>我素帽纸达人，我想要元素帽！</t>
    <phoneticPr fontId="1" type="noConversion"/>
  </si>
  <si>
    <t>我素帽纸达人！我爱元素帽！</t>
    <phoneticPr fontId="1" type="noConversion"/>
  </si>
  <si>
    <t>我会帮店铺进行负面宣传的，不收费哦。</t>
    <phoneticPr fontId="1" type="noConversion"/>
  </si>
  <si>
    <t>我是勇者，自然要穿勇者服。</t>
    <phoneticPr fontId="1" type="noConversion"/>
  </si>
  <si>
    <t>穿上勇者服的我，简直有如战神下凡！</t>
    <phoneticPr fontId="1" type="noConversion"/>
  </si>
  <si>
    <t>勇者是不会和你这种小老百姓计较的。</t>
    <phoneticPr fontId="1" type="noConversion"/>
  </si>
  <si>
    <t>我好想成为勇者哦，买件勇者服过过瘾吧。</t>
    <phoneticPr fontId="1" type="noConversion"/>
  </si>
  <si>
    <t>穿上勇者服，感觉自己真的成为勇者了。</t>
    <phoneticPr fontId="1" type="noConversion"/>
  </si>
  <si>
    <t>我成为勇者的梦想，因为订单没完成而破灭。</t>
    <phoneticPr fontId="1" type="noConversion"/>
  </si>
  <si>
    <t>你家的勇者服真帅，来一件。</t>
    <phoneticPr fontId="1" type="noConversion"/>
  </si>
  <si>
    <t>真是馈赠亲友的好东西！</t>
    <phoneticPr fontId="1" type="noConversion"/>
  </si>
  <si>
    <t>你太不给面子了。</t>
    <phoneticPr fontId="1" type="noConversion"/>
  </si>
  <si>
    <t>只有勇者法袍才配得上我那高贵的气质。</t>
    <phoneticPr fontId="1" type="noConversion"/>
  </si>
  <si>
    <t>勇者法袍似乎没有我想象中的那么高级嘛。</t>
    <phoneticPr fontId="1" type="noConversion"/>
  </si>
  <si>
    <t>乌龟的爬行速度都比你做订单的速度快。</t>
    <phoneticPr fontId="1" type="noConversion"/>
  </si>
  <si>
    <t>请问~能帮我做件勇者法袍吗？</t>
    <phoneticPr fontId="1" type="noConversion"/>
  </si>
  <si>
    <t>感谢你为我制作这么棒的勇者法袍。</t>
    <phoneticPr fontId="1" type="noConversion"/>
  </si>
  <si>
    <t>哎，也许我是没有穿勇者法袍的命。</t>
    <phoneticPr fontId="1" type="noConversion"/>
  </si>
  <si>
    <t>勇者法袍是法袍中的战斗机，必须订一件！</t>
    <phoneticPr fontId="1" type="noConversion"/>
  </si>
  <si>
    <t>哇，既能增加攻击力又能提升法力值哦！</t>
    <phoneticPr fontId="1" type="noConversion"/>
  </si>
  <si>
    <t>订单神马的都是浮云啊。</t>
    <phoneticPr fontId="1" type="noConversion"/>
  </si>
  <si>
    <t>我要勇者手套，快快帮我做！</t>
    <phoneticPr fontId="1" type="noConversion"/>
  </si>
  <si>
    <t>听说戴上勇者手套就能天下无敌哦！</t>
    <phoneticPr fontId="1" type="noConversion"/>
  </si>
  <si>
    <t>这真是一个奸商横行的时代。</t>
    <phoneticPr fontId="1" type="noConversion"/>
  </si>
  <si>
    <t>我要做勇者，给我来副用这手套。</t>
    <phoneticPr fontId="1" type="noConversion"/>
  </si>
  <si>
    <t>凡是和勇者沾边的东西，我都喜欢！</t>
    <phoneticPr fontId="1" type="noConversion"/>
  </si>
  <si>
    <t>这破店竟然不做我的生意，太气人了。</t>
    <phoneticPr fontId="1" type="noConversion"/>
  </si>
  <si>
    <t>我是勇者，就必须戴勇者手套！</t>
    <phoneticPr fontId="1" type="noConversion"/>
  </si>
  <si>
    <t>勇者手套质量过关，绝对是信得过产品。</t>
    <phoneticPr fontId="1" type="noConversion"/>
  </si>
  <si>
    <t>我以勇者的身份来讨伐这家经常交不出货的店铺。</t>
    <phoneticPr fontId="1" type="noConversion"/>
  </si>
  <si>
    <t>订做勇者帽要多少钱？</t>
    <phoneticPr fontId="1" type="noConversion"/>
  </si>
  <si>
    <t>勇者帽太适合我了。</t>
    <phoneticPr fontId="1" type="noConversion"/>
  </si>
  <si>
    <t>在这个二货横行的时代，我还要和奸商斗智斗勇。</t>
    <phoneticPr fontId="1" type="noConversion"/>
  </si>
  <si>
    <t>这里开始卖勇者帽了，怎么不早通知我呀？</t>
    <phoneticPr fontId="1" type="noConversion"/>
  </si>
  <si>
    <t>我早就想要顶勇者帽，终于了却心愿了。</t>
    <phoneticPr fontId="1" type="noConversion"/>
  </si>
  <si>
    <t>我恨你的人，更恨你的店。</t>
    <phoneticPr fontId="1" type="noConversion"/>
  </si>
  <si>
    <t>做一顶勇者帽要多久？</t>
    <phoneticPr fontId="1" type="noConversion"/>
  </si>
  <si>
    <t>千盼万盼终于盼到我的勇者帽了。</t>
    <phoneticPr fontId="1" type="noConversion"/>
  </si>
  <si>
    <t>你的RP很有问题。</t>
    <phoneticPr fontId="1" type="noConversion"/>
  </si>
  <si>
    <t>最近很流行查堤拉之服，我也要一件。</t>
    <phoneticPr fontId="1" type="noConversion"/>
  </si>
  <si>
    <t>做工精美，值得表扬。</t>
    <phoneticPr fontId="1" type="noConversion"/>
  </si>
  <si>
    <t>我代表游戏研发团队，狠狠批评你！</t>
    <phoneticPr fontId="1" type="noConversion"/>
  </si>
  <si>
    <t>你家有没有最新产品，查堤拉之服？</t>
    <phoneticPr fontId="1" type="noConversion"/>
  </si>
  <si>
    <t>新产品就是让人眼前一亮。</t>
    <phoneticPr fontId="1" type="noConversion"/>
  </si>
  <si>
    <t>期望越高，失望越大。</t>
    <phoneticPr fontId="1" type="noConversion"/>
  </si>
  <si>
    <t>我要量身定做一件查堤拉之服。</t>
    <phoneticPr fontId="1" type="noConversion"/>
  </si>
  <si>
    <t>超级合身，极其赞！</t>
    <phoneticPr fontId="1" type="noConversion"/>
  </si>
  <si>
    <t>这件事不是这么容易就能了结的。</t>
    <phoneticPr fontId="1" type="noConversion"/>
  </si>
  <si>
    <t>买道具买上瘾了，这次要买普罗休斯手套。</t>
    <phoneticPr fontId="1" type="noConversion"/>
  </si>
  <si>
    <t>我又多了一件珍藏的道具。</t>
    <phoneticPr fontId="1" type="noConversion"/>
  </si>
  <si>
    <t>看来我和普罗休斯手套有缘无分啊。</t>
    <phoneticPr fontId="1" type="noConversion"/>
  </si>
  <si>
    <t>挑花眼了，就买普罗休斯手套吧。</t>
    <phoneticPr fontId="1" type="noConversion"/>
  </si>
  <si>
    <t>东西还真不错！今天没带小费，抱歉了。</t>
    <phoneticPr fontId="1" type="noConversion"/>
  </si>
  <si>
    <t>虽然这次交易失败了，希望下次能够交易愉快。</t>
    <phoneticPr fontId="1" type="noConversion"/>
  </si>
  <si>
    <t>奥美拉之帽到底美不美？</t>
    <phoneticPr fontId="1" type="noConversion"/>
  </si>
  <si>
    <t>奥美拉之帽不错，适合我！</t>
    <phoneticPr fontId="1" type="noConversion"/>
  </si>
  <si>
    <t>是我来打你，还是你自己来挨打，选吧！</t>
    <phoneticPr fontId="1" type="noConversion"/>
  </si>
  <si>
    <t>好久没买新帽子了，这次买顶奥美拉之帽。</t>
    <phoneticPr fontId="1" type="noConversion"/>
  </si>
  <si>
    <t>戴上新帽子，真神奇！</t>
    <phoneticPr fontId="1" type="noConversion"/>
  </si>
  <si>
    <t>你可以把可爱的黑猫当货物给我。</t>
    <phoneticPr fontId="1" type="noConversion"/>
  </si>
  <si>
    <t>我要件学徒服，急需！</t>
    <phoneticPr fontId="1" type="noConversion"/>
  </si>
  <si>
    <t>穿上学徒服做学徒去了。</t>
    <phoneticPr fontId="1" type="noConversion"/>
  </si>
  <si>
    <t>都说我是急需了，你到底听进去没有？</t>
    <phoneticPr fontId="1" type="noConversion"/>
  </si>
  <si>
    <t>什么衣服都有了，就缺件学徒服了。</t>
    <phoneticPr fontId="1" type="noConversion"/>
  </si>
  <si>
    <t>你的东西，我放心。</t>
    <phoneticPr fontId="1" type="noConversion"/>
  </si>
  <si>
    <t>再这么下去，你在游戏里的声望会越来越差。</t>
    <phoneticPr fontId="1" type="noConversion"/>
  </si>
  <si>
    <t>我想要把石质剑，但又怕自己拿不动。</t>
    <phoneticPr fontId="1" type="noConversion"/>
  </si>
  <si>
    <t>石质剑太沉了！</t>
    <phoneticPr fontId="1" type="noConversion"/>
  </si>
  <si>
    <t>我对你的信任已随春水向东流。</t>
    <phoneticPr fontId="1" type="noConversion"/>
  </si>
  <si>
    <t>贱贱贱，石质剑~~我要订做哦！</t>
    <phoneticPr fontId="1" type="noConversion"/>
  </si>
  <si>
    <t>这石质剑真是好贱，好贱~</t>
    <phoneticPr fontId="1" type="noConversion"/>
  </si>
  <si>
    <t>我的梦想是做名剑客，现在却成了贱客。</t>
    <phoneticPr fontId="1" type="noConversion"/>
  </si>
  <si>
    <t>弓手怎能少了弓？给我一把石弓。</t>
    <phoneticPr fontId="1" type="noConversion"/>
  </si>
  <si>
    <t>有了石弓，我又可以上战场杀敌。</t>
    <phoneticPr fontId="1" type="noConversion"/>
  </si>
  <si>
    <t>受惊了！你竟连最简单的武器都做不好？</t>
    <phoneticPr fontId="1" type="noConversion"/>
  </si>
  <si>
    <t>我要学习射箭，先订一把石弓。</t>
    <phoneticPr fontId="1" type="noConversion"/>
  </si>
  <si>
    <t>我马上就开始学习射箭。</t>
    <phoneticPr fontId="1" type="noConversion"/>
  </si>
  <si>
    <t>等我学会射箭，就先拿你当靶子。</t>
    <phoneticPr fontId="1" type="noConversion"/>
  </si>
  <si>
    <t>你能把石杖做得轻一些吗？</t>
    <phoneticPr fontId="1" type="noConversion"/>
  </si>
  <si>
    <t>用石杖施法，不如拿它直接拍人更具杀伤力。</t>
    <phoneticPr fontId="1" type="noConversion"/>
  </si>
  <si>
    <t>我知道卖石杖没赚头，你就不能当是为人民服务？</t>
    <phoneticPr fontId="1" type="noConversion"/>
  </si>
  <si>
    <t>我的石杖断了，只能订根新的。</t>
    <phoneticPr fontId="1" type="noConversion"/>
  </si>
  <si>
    <t>感觉用起来不太顺手嘛~</t>
    <phoneticPr fontId="1" type="noConversion"/>
  </si>
  <si>
    <t>难怪没见你挂招牌，原来是已经砸了。</t>
    <phoneticPr fontId="1" type="noConversion"/>
  </si>
  <si>
    <t>上次的重甲快把我压死了，还是换件轻甲吧。</t>
    <phoneticPr fontId="1" type="noConversion"/>
  </si>
  <si>
    <t>还是轻甲穿起来舒服，还透气！</t>
    <phoneticPr fontId="1" type="noConversion"/>
  </si>
  <si>
    <t>做不好早说，有必要拖到现在嘛~</t>
    <phoneticPr fontId="1" type="noConversion"/>
  </si>
  <si>
    <t>我这小身板，也只能穿轻甲了。</t>
    <phoneticPr fontId="1" type="noConversion"/>
  </si>
  <si>
    <t>做得不错，名副其实的“轻”甲。</t>
    <phoneticPr fontId="1" type="noConversion"/>
  </si>
  <si>
    <t>你是让我赤膊上阵打怪吗？</t>
    <phoneticPr fontId="1" type="noConversion"/>
  </si>
  <si>
    <t>去冒险前，订把铁剑防身。</t>
    <phoneticPr fontId="1" type="noConversion"/>
  </si>
  <si>
    <t>有了这把铁剑，鬼怪都不敢近身了。</t>
    <phoneticPr fontId="1" type="noConversion"/>
  </si>
  <si>
    <t>我猜到了开头，没猜到这结局，ca~</t>
    <phoneticPr fontId="1" type="noConversion"/>
  </si>
  <si>
    <t>求铁剑一把。</t>
    <phoneticPr fontId="1" type="noConversion"/>
  </si>
  <si>
    <t>额，铁剑好沉，只能扛回家了。</t>
    <phoneticPr fontId="1" type="noConversion"/>
  </si>
  <si>
    <t>只听说金价大涨，没听说铁涨价呀~</t>
    <phoneticPr fontId="1" type="noConversion"/>
  </si>
  <si>
    <t>我要买把铁弓，升级下武器。</t>
    <phoneticPr fontId="1" type="noConversion"/>
  </si>
  <si>
    <t>铁弓的攻击力真是不错。</t>
    <phoneticPr fontId="1" type="noConversion"/>
  </si>
  <si>
    <t>赔偿我的铁弓！！！</t>
    <phoneticPr fontId="1" type="noConversion"/>
  </si>
  <si>
    <t>铁弓是不是很贵？不贵就买一把。</t>
    <phoneticPr fontId="1" type="noConversion"/>
  </si>
  <si>
    <t>铁弓的精准度还是挺高的。</t>
    <phoneticPr fontId="1" type="noConversion"/>
  </si>
  <si>
    <t>你得罪的可是传说中的勇士哦~</t>
    <phoneticPr fontId="1" type="noConversion"/>
  </si>
  <si>
    <t>为了百姓安居乐业，我要买根铁杖去杀怪。</t>
    <phoneticPr fontId="1" type="noConversion"/>
  </si>
  <si>
    <t>回家好好擦一擦我的新铁杖。</t>
    <phoneticPr fontId="1" type="noConversion"/>
  </si>
  <si>
    <t>你就是这么对待为人民服务的英雄的吗？</t>
    <phoneticPr fontId="1" type="noConversion"/>
  </si>
  <si>
    <t>各种法杖我都要收集，这次要买铁杖啦！</t>
    <phoneticPr fontId="1" type="noConversion"/>
  </si>
  <si>
    <t>铁杖是我的新收藏品。</t>
    <phoneticPr fontId="1" type="noConversion"/>
  </si>
  <si>
    <t>让我想想新学的那个诅咒术怎么使来着~</t>
    <phoneticPr fontId="1" type="noConversion"/>
  </si>
  <si>
    <t>我来升级装备啦！请给我做一件轻铠甲吧。</t>
    <phoneticPr fontId="1" type="noConversion"/>
  </si>
  <si>
    <t>轻铠甲穿着很舒服，装备升级成功啦！</t>
    <phoneticPr fontId="1" type="noConversion"/>
  </si>
  <si>
    <t>你素坏人，我再也不想见到你啦！</t>
    <phoneticPr fontId="1" type="noConversion"/>
  </si>
  <si>
    <t>我力气小，只能买轻铠甲穿。</t>
    <phoneticPr fontId="1" type="noConversion"/>
  </si>
  <si>
    <t>轻铠甲真的很轻，防御力也不错。</t>
    <phoneticPr fontId="1" type="noConversion"/>
  </si>
  <si>
    <t>祝福你的店生意惨淡，早日关门。</t>
    <phoneticPr fontId="1" type="noConversion"/>
  </si>
  <si>
    <t>作为速度型的战士，突刺剑很适合我。</t>
    <phoneticPr fontId="1" type="noConversion"/>
  </si>
  <si>
    <t>小怪们，等待着本大爷华丽的一击吧！</t>
    <phoneticPr fontId="1" type="noConversion"/>
  </si>
  <si>
    <t>你坏了我的大事！</t>
    <phoneticPr fontId="1" type="noConversion"/>
  </si>
  <si>
    <t>用惯了普通的剑，换把突刺剑试试。</t>
    <phoneticPr fontId="1" type="noConversion"/>
  </si>
  <si>
    <t>突刺剑让我出手的速度更快了！</t>
    <phoneticPr fontId="1" type="noConversion"/>
  </si>
  <si>
    <t>终于遇到个有钱不赚的傻子了。</t>
    <phoneticPr fontId="1" type="noConversion"/>
  </si>
  <si>
    <t>求长弓一把，多少钱？</t>
    <phoneticPr fontId="1" type="noConversion"/>
  </si>
  <si>
    <t>长弓有多好，用过才知道。</t>
    <phoneticPr fontId="1" type="noConversion"/>
  </si>
  <si>
    <t>看在你家猫咪的份上，原谅你了。</t>
    <phoneticPr fontId="1" type="noConversion"/>
  </si>
  <si>
    <t>我来买长弓啦！多久能做完？</t>
    <phoneticPr fontId="1" type="noConversion"/>
  </si>
  <si>
    <t>速度快，做工好，以后我会常来的。</t>
    <phoneticPr fontId="1" type="noConversion"/>
  </si>
  <si>
    <t>神马破店啊？都让我吐槽无能了。</t>
    <phoneticPr fontId="1" type="noConversion"/>
  </si>
  <si>
    <t>听说很多人用的都是你家的魔杖，所以我跟风来买了。</t>
    <phoneticPr fontId="1" type="noConversion"/>
  </si>
  <si>
    <t>下次能给我打个8折吗？</t>
    <phoneticPr fontId="1" type="noConversion"/>
  </si>
  <si>
    <t>各种怨念~我都可以去拍咒怨了。</t>
    <phoneticPr fontId="1" type="noConversion"/>
  </si>
  <si>
    <t>每个法师都需要一根魔杖。</t>
    <phoneticPr fontId="1" type="noConversion"/>
  </si>
  <si>
    <t>货是好货，就是贵了点。</t>
    <phoneticPr fontId="1" type="noConversion"/>
  </si>
  <si>
    <t>点做大了，就开始欺客了。</t>
    <phoneticPr fontId="1" type="noConversion"/>
  </si>
  <si>
    <t>你家的重甲有多重？</t>
    <phoneticPr fontId="1" type="noConversion"/>
  </si>
  <si>
    <t>重甲的确够重，不过这说明用料足嘛。</t>
    <phoneticPr fontId="1" type="noConversion"/>
  </si>
  <si>
    <t>你的店改名叫专业拖单吧。</t>
    <phoneticPr fontId="1" type="noConversion"/>
  </si>
  <si>
    <t>掌柜的，赶快给我做件重甲。</t>
    <phoneticPr fontId="1" type="noConversion"/>
  </si>
  <si>
    <t>只有我这种健壮的身材，才能把重甲撑起来。</t>
    <phoneticPr fontId="1" type="noConversion"/>
  </si>
  <si>
    <t>你这小胳膊小细腿的，估计连我一拳都吃不消。</t>
    <phoneticPr fontId="1" type="noConversion"/>
  </si>
  <si>
    <t>流年不利，总是被打伤，赶快订购大盾。</t>
    <phoneticPr fontId="1" type="noConversion"/>
  </si>
  <si>
    <t>大盾给予我全方位的保护。</t>
    <phoneticPr fontId="1" type="noConversion"/>
  </si>
  <si>
    <t>这个订单对我很重要啊！</t>
    <phoneticPr fontId="1" type="noConversion"/>
  </si>
  <si>
    <t>订做一面很大的大盾。</t>
    <phoneticPr fontId="1" type="noConversion"/>
  </si>
  <si>
    <t>大盾足够大，很符合我的追求。</t>
    <phoneticPr fontId="1" type="noConversion"/>
  </si>
  <si>
    <t>我们的恩怨从这个订单开始。</t>
    <phoneticPr fontId="1" type="noConversion"/>
  </si>
  <si>
    <t>万能的老板，这次我要买阔剑。</t>
    <phoneticPr fontId="1" type="noConversion"/>
  </si>
  <si>
    <t>阔剑果然比普通的剑有特色。</t>
    <phoneticPr fontId="1" type="noConversion"/>
  </si>
  <si>
    <t>我打赌你压根不知道啥是阔剑。</t>
    <phoneticPr fontId="1" type="noConversion"/>
  </si>
  <si>
    <t>听说阔剑是种很好的武器，我要订做把。</t>
    <phoneticPr fontId="1" type="noConversion"/>
  </si>
  <si>
    <t>阔剑的攻击力果然够BT。</t>
    <phoneticPr fontId="1" type="noConversion"/>
  </si>
  <si>
    <t>老板，你肿么了？</t>
    <phoneticPr fontId="1" type="noConversion"/>
  </si>
  <si>
    <t>我要买把猎弓练习射箭。</t>
    <phoneticPr fontId="1" type="noConversion"/>
  </si>
  <si>
    <t>猫咪，你陪我练射箭吧。你会是个好靶子的。</t>
    <phoneticPr fontId="1" type="noConversion"/>
  </si>
  <si>
    <t>没有猎弓你让我如何练功？</t>
    <phoneticPr fontId="1" type="noConversion"/>
  </si>
  <si>
    <t>求购优质猎弓一把，必须线条流畅。</t>
    <phoneticPr fontId="1" type="noConversion"/>
  </si>
  <si>
    <t>猎弓这顺滑的线条，真是比美女还诱人啊！</t>
    <phoneticPr fontId="1" type="noConversion"/>
  </si>
  <si>
    <t>你把我订的猎弓给我吐出来！</t>
    <phoneticPr fontId="1" type="noConversion"/>
  </si>
  <si>
    <t>为了突显我的个性，订做根漆黑的魔杖。</t>
    <phoneticPr fontId="1" type="noConversion"/>
  </si>
  <si>
    <t>漆黑的魔杖把我衬托得更酷了。</t>
    <phoneticPr fontId="1" type="noConversion"/>
  </si>
  <si>
    <t>你这是小瞧法师吗？</t>
    <phoneticPr fontId="1" type="noConversion"/>
  </si>
  <si>
    <t>请给我根漆黑的魔杖，它能增强我的法力。</t>
    <phoneticPr fontId="1" type="noConversion"/>
  </si>
  <si>
    <t>别人都把黑色魔杖当装饰，只有我知道它的强大！</t>
    <phoneticPr fontId="1" type="noConversion"/>
  </si>
  <si>
    <t>如果我有漆黑的魔杖，现在就能把你的店铲平了。</t>
    <phoneticPr fontId="1" type="noConversion"/>
  </si>
  <si>
    <t>听说你会做超酷的钢铁铠甲，我要订！</t>
    <phoneticPr fontId="1" type="noConversion"/>
  </si>
  <si>
    <t>穿上了钢铁铠甲，觉得自己比超人还厉害。</t>
    <phoneticPr fontId="1" type="noConversion"/>
  </si>
  <si>
    <t>听闻你很厉害，现在才知道只是误传。</t>
    <phoneticPr fontId="1" type="noConversion"/>
  </si>
  <si>
    <t>有了钢铁铠甲，我是不是就能变身成钢铁侠？</t>
    <phoneticPr fontId="1" type="noConversion"/>
  </si>
  <si>
    <t>钢铁铠甲质量不错，可惜没附带变身功能。</t>
    <phoneticPr fontId="1" type="noConversion"/>
  </si>
  <si>
    <t>不能变身就算了，没必要货都不给我吧。</t>
    <phoneticPr fontId="1" type="noConversion"/>
  </si>
  <si>
    <t>要对自己好点，买面钢铁大盾防身。</t>
    <phoneticPr fontId="1" type="noConversion"/>
  </si>
  <si>
    <t>钢铁大盾让我防御力大增。</t>
    <phoneticPr fontId="1" type="noConversion"/>
  </si>
  <si>
    <t>老板，你这是在耍我吗？</t>
    <phoneticPr fontId="1" type="noConversion"/>
  </si>
  <si>
    <t>我需要防御力超强的钢铁大盾。</t>
    <phoneticPr fontId="1" type="noConversion"/>
  </si>
  <si>
    <t>再也不用怕打怪时受伤了。</t>
    <phoneticPr fontId="1" type="noConversion"/>
  </si>
  <si>
    <t>等我吃饱了回来和你打一架！</t>
    <phoneticPr fontId="1" type="noConversion"/>
  </si>
  <si>
    <t>买把双刃长剑好耍给大家看我刚学的剑法。</t>
    <phoneticPr fontId="1" type="noConversion"/>
  </si>
  <si>
    <t>好剑，好剑！</t>
    <phoneticPr fontId="1" type="noConversion"/>
  </si>
  <si>
    <t>好贱，好贱！</t>
    <phoneticPr fontId="1" type="noConversion"/>
  </si>
  <si>
    <t>我来买把新武器，就双刃长剑好了。</t>
    <phoneticPr fontId="1" type="noConversion"/>
  </si>
  <si>
    <t>我是剑客我好帅！</t>
    <phoneticPr fontId="1" type="noConversion"/>
  </si>
  <si>
    <t>你可以想象一下，惹恼剑客的下场。</t>
    <phoneticPr fontId="1" type="noConversion"/>
  </si>
  <si>
    <t>听说你会做粘花弓，我要下订单。</t>
    <phoneticPr fontId="1" type="noConversion"/>
  </si>
  <si>
    <t>这么快就做好了，我很满意。</t>
    <phoneticPr fontId="1" type="noConversion"/>
  </si>
  <si>
    <t>给你差评！全部零分！</t>
    <phoneticPr fontId="1" type="noConversion"/>
  </si>
  <si>
    <t>订做一把粘花弓。</t>
    <phoneticPr fontId="1" type="noConversion"/>
  </si>
  <si>
    <t>别人那都没有货，就你这里有呢。</t>
    <phoneticPr fontId="1" type="noConversion"/>
  </si>
  <si>
    <t>怎么到处都买不到粘花弓？</t>
    <phoneticPr fontId="1" type="noConversion"/>
  </si>
  <si>
    <t>今天心情极好，来买根导士手杖。</t>
    <phoneticPr fontId="1" type="noConversion"/>
  </si>
  <si>
    <t>下单是一时冲动，现在不想要了怎么办？</t>
    <phoneticPr fontId="1" type="noConversion"/>
  </si>
  <si>
    <t>你看，你家猫咪都对你不满了！</t>
    <phoneticPr fontId="1" type="noConversion"/>
  </si>
  <si>
    <t>近来法力大涨，奖励自己一根导士手杖。</t>
    <phoneticPr fontId="1" type="noConversion"/>
  </si>
  <si>
    <t>主角做出来的东西果然非同一般。</t>
    <phoneticPr fontId="1" type="noConversion"/>
  </si>
  <si>
    <t>店铺越做越大，怎么信誉越来越差？</t>
    <phoneticPr fontId="1" type="noConversion"/>
  </si>
  <si>
    <t>妈妈说打架一定要穿环形铠，于是我来买了。</t>
    <phoneticPr fontId="1" type="noConversion"/>
  </si>
  <si>
    <t>我不喜欢环形铠甲，能换货吗？</t>
    <phoneticPr fontId="1" type="noConversion"/>
  </si>
  <si>
    <t>我不再信任这家店了。</t>
    <phoneticPr fontId="1" type="noConversion"/>
  </si>
  <si>
    <t>现在订做环形铠，明天能做好吗？</t>
    <phoneticPr fontId="1" type="noConversion"/>
  </si>
  <si>
    <t>环形铠能给我周全的保护。</t>
    <phoneticPr fontId="1" type="noConversion"/>
  </si>
  <si>
    <t>二货，吃我一招天马流星拳！</t>
    <phoneticPr fontId="1" type="noConversion"/>
  </si>
  <si>
    <t>求环形盾防身！</t>
    <phoneticPr fontId="1" type="noConversion"/>
  </si>
  <si>
    <t>环形盾可是现在最流行的盾牌。</t>
    <phoneticPr fontId="1" type="noConversion"/>
  </si>
  <si>
    <t>再这么下去，我都不想认你这个主角了。</t>
    <phoneticPr fontId="1" type="noConversion"/>
  </si>
  <si>
    <t>赶下时髦，订面环形盾玩玩。</t>
    <phoneticPr fontId="1" type="noConversion"/>
  </si>
  <si>
    <t>东西不错，很感谢！</t>
    <phoneticPr fontId="1" type="noConversion"/>
  </si>
  <si>
    <t>我对你的失望如滔滔江水，延绵不绝。</t>
    <phoneticPr fontId="1" type="noConversion"/>
  </si>
  <si>
    <t>我的骑士剑坏了，来买把新的。</t>
    <phoneticPr fontId="1" type="noConversion"/>
  </si>
  <si>
    <t>这把骑士剑一看就出自名家之手。</t>
    <phoneticPr fontId="1" type="noConversion"/>
  </si>
  <si>
    <t>主角童鞋，你不能这么不自觉啊！</t>
    <phoneticPr fontId="1" type="noConversion"/>
  </si>
  <si>
    <t>我终于存够钱买骑士剑了！</t>
    <phoneticPr fontId="1" type="noConversion"/>
  </si>
  <si>
    <t>下次一定要给我打折啊！</t>
    <phoneticPr fontId="1" type="noConversion"/>
  </si>
  <si>
    <t>打折我也不来，除非白送我。</t>
    <phoneticPr fontId="1" type="noConversion"/>
  </si>
  <si>
    <t>听说格斗弓既能远程攻击又能近身格斗哦！</t>
    <phoneticPr fontId="1" type="noConversion"/>
  </si>
  <si>
    <t>格斗弓实乃神器也！</t>
    <phoneticPr fontId="1" type="noConversion"/>
  </si>
  <si>
    <t>就说你做不出这么高级的武器吧。</t>
    <phoneticPr fontId="1" type="noConversion"/>
  </si>
  <si>
    <t>升级武器咯！这次试试格斗弓。</t>
    <phoneticPr fontId="1" type="noConversion"/>
  </si>
  <si>
    <t>哇！格斗弓何止是牛X，简直就是牛X。</t>
    <phoneticPr fontId="1" type="noConversion"/>
  </si>
  <si>
    <t>你的所作所为，让我内牛满面。</t>
    <phoneticPr fontId="1" type="noConversion"/>
  </si>
  <si>
    <t>来根魔术师之杖。</t>
    <phoneticPr fontId="1" type="noConversion"/>
  </si>
  <si>
    <t>法术可以打怪，变魔术可以赚钱哦~</t>
    <phoneticPr fontId="1" type="noConversion"/>
  </si>
  <si>
    <t>你自己不想赚钱，不要妨碍我赚钱呀！</t>
    <phoneticPr fontId="1" type="noConversion"/>
  </si>
  <si>
    <t>你会做魔术师之杖吗？</t>
    <phoneticPr fontId="1" type="noConversion"/>
  </si>
  <si>
    <t>只有这家店铺会做魔术师之杖。</t>
    <phoneticPr fontId="1" type="noConversion"/>
  </si>
  <si>
    <t>我这么善良的人不会为难你的。</t>
    <phoneticPr fontId="1" type="noConversion"/>
  </si>
  <si>
    <t>作为一名骑士，怎能缺少骑士铠？</t>
    <phoneticPr fontId="1" type="noConversion"/>
  </si>
  <si>
    <t>我是一名骑士，我要去营救公主了。</t>
    <phoneticPr fontId="1" type="noConversion"/>
  </si>
  <si>
    <t>你的疏忽让你失去了我这么一位好客户。</t>
    <phoneticPr fontId="1" type="noConversion"/>
  </si>
  <si>
    <t>我要骑士铠甲，多久能做好！</t>
    <phoneticPr fontId="1" type="noConversion"/>
  </si>
  <si>
    <t>我很喜欢骑士铠甲哦！</t>
    <phoneticPr fontId="1" type="noConversion"/>
  </si>
  <si>
    <t>不用你以死谢罪，自断经脉就行了。</t>
    <phoneticPr fontId="1" type="noConversion"/>
  </si>
  <si>
    <t>来升级我们的店吧！每升一级，地方就能大不少呢~&amp;&amp;升级啦，房纸宽又大！有了大房子我们就可以多接点委托的订单，赚更多钱啦！&amp;&amp;主人，升级后空间大了，可以多留点位置招募点佣兵哦！&amp;&amp;升级了，房间大了，怎么得也得增加个大猫窝吧~喵~</t>
    <phoneticPr fontId="1" type="noConversion"/>
  </si>
  <si>
    <t>升级升级啦！哇，房间更大更亮堂了，没想到我也可以住上大房纸啊！&amp;&amp;订单越多钞票才能多多哦。升级后我们就可以接更多订单啦！不愁没生意喵！&amp;&amp;升级后可以雇佣更多的佣兵陪可乐玩哦，喵喵喵~开心！&amp;&amp;啦啦啦，升级了！更大的房间、更多的雇佣兵，还能接更多订单哦！激动喵~</t>
    <phoneticPr fontId="1" type="noConversion"/>
  </si>
  <si>
    <t>升级了，房子又变大啦！今天可要开派对庆祝哦！&amp;&amp;升级后，就可以雇佣更多的佣兵了，以后打架胜算更高了！&amp;&amp;喵啦啦~~我们现在可以接更多的订单啦！为了早日发财，努力升级吧！&amp;&amp;升级后，房间更大了、佣兵更多了、订单也接不完啦~~</t>
    <phoneticPr fontId="1" type="noConversion"/>
  </si>
  <si>
    <t>只要升级店铺，我就会有更多的客人，接更多的订单哦~亲，为了升级努力吧，亲~&amp;&amp;最近打架似乎不太给力哦~为了更强大，就需要升级店铺招募更多的佣兵。&amp;&amp;喵呜~人家想要住更大的房子嘛，升级了空间才会更大哦！&amp;&amp;升级升级！为了大房纸，为了打架更给力，为了更多的订单，升级升级亲~</t>
    <phoneticPr fontId="1" type="noConversion"/>
  </si>
  <si>
    <t>为了更大的猫窝，为了更大的房子，为了更多的订单，为了更多的佣兵，快点升级店铺吧！&amp;&amp;升级后可以雇佣很多佣兵哦，让我算算，恩~这次升级可以共用18个佣兵啦！&amp;&amp;有没有觉得最大订单数有点少？没关系，只要将店铺升级，就能接更多的订单。&amp;&amp;人心总是无法满足了，有了大房子，就希望有更大的房纸，快点升级店铺，让我们的房间更大一些吧。</t>
    <phoneticPr fontId="1" type="noConversion"/>
  </si>
  <si>
    <t>我要大房纸，你能实现我的愿望吗？快快升级店铺吧！&amp;&amp;最近打架输了好几场呢，要想赢就升级下店铺，雇更多的佣兵吧。&amp;&amp;客人太多，订单接不过来啦！升级一下店铺，让小店能做更多的生意。&amp;&amp;升级店铺，才能名利双收，要大房纸有大房纸，要佣兵有佣兵，还能接更多订单哦。</t>
    <phoneticPr fontId="1" type="noConversion"/>
  </si>
  <si>
    <t>不是我手脚快，生意才会好。只有升级了店铺，订单才能多起来。&amp;&amp;我考虑找个好喵喵结婚，那要需要更大的房间才行哦，为了我快去升级店铺，扩大房间吧。&amp;&amp;最近常有佣兵表示想加入我们，可没有地方安置新的佣兵了，就趁这个机会升级店铺，雇佣更多的佣兵吧。&amp;&amp;做人一定要有上进心，难道你不想让房间更大，订单更多，佣兵更棒吗？想的话就升级店铺吧。</t>
    <phoneticPr fontId="1" type="noConversion"/>
  </si>
  <si>
    <t>继上次升级店铺已经过了好久啦，再不升级，就不能接更多的订单啦！&amp;&amp;再不多雇佣些佣兵，就要打不过BOSS了，快升级店铺让更多的佣兵加入我们。&amp;&amp;客人这么多，都没地方呆了，必须要升级店铺，扩大房间！&amp;&amp;为了更大的房子、更多的钱和更强的佣兵，为了我们美好的明天，请升级店铺吧！</t>
    <phoneticPr fontId="1" type="noConversion"/>
  </si>
  <si>
    <t>拜托你用心点升级店铺，等级够了房子还会大，房子大了才会来更多的客人接更多的订单。&amp;&amp;为了多出点位置招募佣兵，快快把店铺升级吧。&amp;&amp;现在店铺的等级能接的订单太少啦！为了赚更多的钱，接更多的订单，升级店铺吧！&amp;&amp;经常有佣兵来慕名拜访我们店铺，可是店铺已经没有多余的地方住更多的佣兵了，升级店铺，让店铺更大，也可以招募更多佣兵哦。</t>
    <phoneticPr fontId="1" type="noConversion"/>
  </si>
  <si>
    <t>首要重任就是升级店铺，升级后才能招募更多的佣兵来帮我们打架哦。&amp;&amp;订单是店铺的生命，为了能接更多的订单，升级一下店铺吧&amp;&amp;升级店铺才能有更大的房间，招待更多的客人，赚更多的钱！&amp;&amp;再不升级店铺，我们的生意就要跑掉啦！到时候怎么混？</t>
    <phoneticPr fontId="1" type="noConversion"/>
  </si>
  <si>
    <t>店铺升级是头等大事！为了有更大的房子，为了接更多的订单，请加油升级店铺！&amp;&amp;听说很多有名的佣兵都想加入我们，可是没有多余的地方啦！快升级店铺吧。&amp;&amp;最近客源广进，收入也不断提升，可是不升级店铺就不能接更多的订单哦。为了店铺美好的未来，升级吧！&amp;&amp;店铺的未来掌握在你的手中！升级店铺才能扩建房间，扩大营业规模。</t>
    <phoneticPr fontId="1" type="noConversion"/>
  </si>
  <si>
    <t>喵呜，贪欲真可怕~我想住像别墅那么大的房子嘛，为了满足我的小小愿望，快升级店铺，扩大房间吧。&amp;&amp;最近生意不太好呀，必须努力接订单才行！为了能接更多的订单，就升级一下店铺吧~到时候就有钱买更多的鱼吃啦！&amp;&amp;哎呀呀，有没有觉得打架的佣兵都不够强？升级一下店铺，让更多的佣兵来帮助我们吧！&amp;&amp;为了有钱买鱼，为了住上更大的房子，为了打架更爽，快升级店铺吧！</t>
    <phoneticPr fontId="1" type="noConversion"/>
  </si>
  <si>
    <t>不升级店铺就没法赚更多的钱哦~也会错失很多厉害的佣兵。喵呜，不想发生这样的杯具，就把店铺升个级吧。&amp;&amp;顾客提意见了，说我们的店铺太拥挤了。为了给顾客更好的服务，接到更多的订单，把店铺升个级，扩建一下吧。&amp;&amp;店铺升级后，才能赚更多的钱，我的手脚才会更勤快哦。到时候记得给我多买点鱼罐头。&amp;&amp;佣兵的位置又买了，要想招募更多佣兵，一定要升级才行！</t>
    <phoneticPr fontId="1" type="noConversion"/>
  </si>
  <si>
    <t>加把劲，把店铺升个级吧！这样才能招募更多的佣兵，接更多的订单喵~&amp;&amp;没有什么比升级店铺更重要的啦！为了订单多多，赚钱多多，然后买多多的鱼罐头，我会天天叮嘱你升级店铺的。&amp;&amp;佣兵们说现在的地方好挤，为了改善环境，顺便多招募几个佣兵，就把我们的店铺升个级吧。&amp;&amp;喵喵喵~店铺升级好处多！扩建之后订单多，房间大了佣兵多！快快升级店铺吧！</t>
    <phoneticPr fontId="1" type="noConversion"/>
  </si>
  <si>
    <t>如果酒馆能升下级，可能来的佣兵就会更多哦~&amp;&amp;听说这个世界上有很多有名的英雄，如果我的酒馆也够有名，他们一定会来吧~！&amp;&amp;酒馆升级的话，可以放更多的酒，这样佣兵来的次数也会多哦~！&amp;&amp;早一天升个级，伙计们干活手脚会快不少~</t>
    <phoneticPr fontId="1" type="noConversion"/>
  </si>
  <si>
    <t>话说只有酒馆升了级，才会有更多的英雄来光顾啊~&amp;&amp;升级后的酒馆才会更有名，有名了才能吸引更多的佣兵来喝酒哦。&amp;&amp;高星级的佣兵只会光顾高等级的酒馆，想要招募到好佣兵，记得升级酒馆吧。&amp;&amp;酒馆升级了，伙计们的手脚会更勤快，佣兵光顾的次数也会变多哦。</t>
    <phoneticPr fontId="1" type="noConversion"/>
  </si>
  <si>
    <t>听说英雄们只会去又有名又高级的酒馆，要想见到传说中的英雄，就加紧升级酒馆吧。&amp;&amp;酒馆等级高了，酒才会好喝，佣兵们才乐意经常来光顾哦。&amp;&amp;酒店等级高，服务才会好，佣兵和英雄们来光顾的次数才能增多。&amp;&amp;我们现在等级还太低，没法吸引高星佣兵。快快升级酒馆，把高星的佣兵吸引过来吧。</t>
    <phoneticPr fontId="1" type="noConversion"/>
  </si>
  <si>
    <t>我一直想要见到传说中的英雄人们，快点升级酒馆，让我的梦想早日实现吧。&amp;&amp;再给酒馆升个级，10星佣兵就会光顾我们酒馆了。&amp;&amp;若佣兵来得次数太少，那就尝试下升级酒馆，用美味的酒和超好的服务来吸引他们吧。&amp;&amp;记得升级酒馆，那样才能遇上更多的英雄和高星的佣兵。</t>
    <phoneticPr fontId="1" type="noConversion"/>
  </si>
  <si>
    <t>如果能升级下铁匠铺，多添加点工具什么的，我就能修更复杂的武器和装备了。&amp;&amp;最近的锤子不太好使啊，等铁匠铺升级了我怎么也得换把好锤子~&amp;&amp;我说，如果你帮我升级下铁匠铺，我要怎么答谢你呢？</t>
    <phoneticPr fontId="1" type="noConversion"/>
  </si>
  <si>
    <t>现在用的武器越来越高级了，目前的铁匠铺已经无法去修理更高级的武器了，快快升级下铁匠铺吧！&amp;&amp;为了能更好地为佣兵们服务，我请求升级铁匠铺！&amp;&amp;如果能升级下铁匠铺，我就能修理更多的武器，佣兵们打起怪来也会更顺手。</t>
    <phoneticPr fontId="1" type="noConversion"/>
  </si>
  <si>
    <t>升级了铁匠铺，我就能修理50级的武器啦！这是么多美好的事情啊！&amp;&amp;我的铁锤用旧了，换个新的才能修理更高级的武器，快去升级铁匠铺吧。&amp;&amp;为了让佣兵的战斗力更高，请升级铁匠铺，让我修理更高级的武器吧。</t>
    <phoneticPr fontId="1" type="noConversion"/>
  </si>
  <si>
    <t>为了让我能成为铁匠界的佼佼者，修理更高级的武器，请升级下铁匠铺吧！&amp;&amp;现在到处都在使用又高级又复杂的武器，再不升级兵器铺，我可不会修理那些武器啊。&amp;&amp;铁匠铺等级越高，我能修理的武器也越多哦！</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</si>
</sst>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_ "/>
    <numFmt numFmtId="177" formatCode="0.00_);[Red]\(0.00\)"/>
    <numFmt numFmtId="178" formatCode="0_);[Red]\(0\)"/>
    <numFmt numFmtId="179" formatCode="0.0_);[Red]\(0.0\)"/>
  </numFmts>
  <fonts count="31">
    <font>
      <sz val="11"/>
      <color theme="1"/>
      <name val="宋体"/>
      <family val="2"/>
      <charset val="134"/>
      <scheme val="minor"/>
    </font>
    <font>
      <sz val="9"/>
      <name val="宋体"/>
      <family val="2"/>
      <charset val="134"/>
      <scheme val="minor"/>
    </font>
    <font>
      <b/>
      <sz val="11"/>
      <color theme="1"/>
      <name val="宋体"/>
      <family val="3"/>
      <charset val="134"/>
      <scheme val="minor"/>
    </font>
    <font>
      <sz val="11"/>
      <color rgb="FF00B050"/>
      <name val="宋体"/>
      <family val="2"/>
      <charset val="134"/>
      <scheme val="minor"/>
    </font>
    <font>
      <sz val="11"/>
      <color rgb="FF00B050"/>
      <name val="宋体"/>
      <family val="3"/>
      <charset val="134"/>
      <scheme val="minor"/>
    </font>
    <font>
      <sz val="10.5"/>
      <color theme="1"/>
      <name val="Calibri"/>
      <family val="2"/>
    </font>
    <font>
      <sz val="10.5"/>
      <color theme="1"/>
      <name val="宋体"/>
      <family val="3"/>
      <charset val="134"/>
    </font>
    <font>
      <b/>
      <sz val="11"/>
      <color rgb="FF00B050"/>
      <name val="宋体"/>
      <family val="3"/>
      <charset val="134"/>
      <scheme val="minor"/>
    </font>
    <font>
      <sz val="9"/>
      <color theme="1"/>
      <name val="宋体"/>
      <family val="2"/>
      <charset val="134"/>
      <scheme val="minor"/>
    </font>
    <font>
      <sz val="11"/>
      <name val="宋体"/>
      <family val="3"/>
      <charset val="134"/>
      <scheme val="minor"/>
    </font>
    <font>
      <b/>
      <sz val="9"/>
      <color theme="1"/>
      <name val="宋体"/>
      <family val="3"/>
      <charset val="134"/>
      <scheme val="minor"/>
    </font>
    <font>
      <sz val="11"/>
      <color theme="1"/>
      <name val="宋体"/>
      <family val="3"/>
      <charset val="134"/>
      <scheme val="minor"/>
    </font>
    <font>
      <sz val="11"/>
      <color indexed="8"/>
      <name val="MS PGothic"/>
      <family val="2"/>
      <charset val="128"/>
    </font>
    <font>
      <sz val="9"/>
      <name val="宋体"/>
      <family val="3"/>
      <charset val="134"/>
    </font>
    <font>
      <sz val="11"/>
      <name val="宋体"/>
      <family val="3"/>
      <charset val="134"/>
    </font>
    <font>
      <b/>
      <sz val="10"/>
      <color indexed="12"/>
      <name val="Arial"/>
      <family val="2"/>
    </font>
    <font>
      <sz val="8"/>
      <color theme="1"/>
      <name val="微软雅黑"/>
      <family val="2"/>
      <charset val="134"/>
    </font>
    <font>
      <b/>
      <sz val="8"/>
      <color theme="1"/>
      <name val="微软雅黑"/>
      <family val="2"/>
      <charset val="134"/>
    </font>
    <font>
      <sz val="8"/>
      <name val="微软雅黑"/>
      <family val="2"/>
      <charset val="134"/>
    </font>
    <font>
      <sz val="8"/>
      <name val="宋体"/>
      <family val="2"/>
      <charset val="134"/>
    </font>
    <font>
      <sz val="8"/>
      <name val="Arial"/>
      <family val="2"/>
    </font>
    <font>
      <b/>
      <sz val="11"/>
      <color rgb="FF0070C0"/>
      <name val="宋体"/>
      <family val="3"/>
      <charset val="134"/>
      <scheme val="minor"/>
    </font>
    <font>
      <sz val="11"/>
      <color rgb="FF0070C0"/>
      <name val="宋体"/>
      <family val="3"/>
      <charset val="134"/>
      <scheme val="minor"/>
    </font>
    <font>
      <sz val="11"/>
      <color rgb="FFFF0000"/>
      <name val="宋体"/>
      <family val="2"/>
      <charset val="134"/>
      <scheme val="minor"/>
    </font>
    <font>
      <b/>
      <sz val="10"/>
      <color indexed="12"/>
      <name val="宋体"/>
      <family val="3"/>
      <charset val="134"/>
    </font>
    <font>
      <sz val="11"/>
      <color rgb="FF0070C0"/>
      <name val="宋体"/>
      <family val="2"/>
      <charset val="134"/>
      <scheme val="minor"/>
    </font>
    <font>
      <sz val="10"/>
      <color theme="1"/>
      <name val="Arial Unicode MS"/>
      <family val="2"/>
      <charset val="134"/>
    </font>
    <font>
      <sz val="8"/>
      <color rgb="FF7030A0"/>
      <name val="微软雅黑"/>
      <family val="2"/>
      <charset val="134"/>
    </font>
    <font>
      <b/>
      <sz val="8"/>
      <color rgb="FF7030A0"/>
      <name val="微软雅黑"/>
      <family val="2"/>
      <charset val="134"/>
    </font>
    <font>
      <b/>
      <sz val="8"/>
      <name val="微软雅黑"/>
      <family val="2"/>
      <charset val="134"/>
    </font>
    <font>
      <sz val="10"/>
      <color theme="1"/>
      <name val="宋体"/>
      <family val="3"/>
      <charset val="134"/>
      <scheme val="minor"/>
    </font>
  </fonts>
  <fills count="27">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
      <patternFill patternType="solid">
        <fgColor theme="2" tint="-0.499984740745262"/>
        <bgColor indexed="64"/>
      </patternFill>
    </fill>
    <fill>
      <patternFill patternType="solid">
        <fgColor theme="9" tint="0.59999389629810485"/>
        <bgColor indexed="64"/>
      </patternFill>
    </fill>
    <fill>
      <patternFill patternType="solid">
        <fgColor rgb="FF92D050"/>
        <bgColor indexed="64"/>
      </patternFill>
    </fill>
    <fill>
      <patternFill patternType="solid">
        <fgColor rgb="FF00B050"/>
        <bgColor indexed="64"/>
      </patternFill>
    </fill>
    <fill>
      <patternFill patternType="solid">
        <fgColor theme="6" tint="0.39997558519241921"/>
        <bgColor indexed="64"/>
      </patternFill>
    </fill>
    <fill>
      <patternFill patternType="solid">
        <fgColor rgb="FFFFC000"/>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1" tint="4.9989318521683403E-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4" tint="-0.249977111117893"/>
        <bgColor indexed="64"/>
      </patternFill>
    </fill>
    <fill>
      <patternFill patternType="solid">
        <fgColor rgb="FFFF0000"/>
        <bgColor indexed="64"/>
      </patternFill>
    </fill>
    <fill>
      <patternFill patternType="solid">
        <fgColor rgb="FF00B0F0"/>
        <bgColor indexed="64"/>
      </patternFill>
    </fill>
    <fill>
      <patternFill patternType="solid">
        <fgColor rgb="FF0070C0"/>
        <bgColor indexed="64"/>
      </patternFill>
    </fill>
    <fill>
      <patternFill patternType="solid">
        <fgColor theme="8" tint="0.39997558519241921"/>
        <bgColor indexed="64"/>
      </patternFill>
    </fill>
    <fill>
      <patternFill patternType="solid">
        <fgColor theme="6" tint="-0.499984740745262"/>
        <bgColor indexed="64"/>
      </patternFill>
    </fill>
    <fill>
      <patternFill patternType="solid">
        <fgColor rgb="FF7030A0"/>
        <bgColor indexed="64"/>
      </patternFill>
    </fill>
    <fill>
      <patternFill patternType="solid">
        <fgColor theme="9" tint="-0.249977111117893"/>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79998168889431442"/>
        <bgColor indexed="64"/>
      </patternFill>
    </fill>
  </fills>
  <borders count="3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s>
  <cellStyleXfs count="1">
    <xf numFmtId="0" fontId="0" fillId="0" borderId="0">
      <alignment vertical="center"/>
    </xf>
  </cellStyleXfs>
  <cellXfs count="346">
    <xf numFmtId="0" fontId="0" fillId="0" borderId="0" xfId="0">
      <alignment vertical="center"/>
    </xf>
    <xf numFmtId="0" fontId="2" fillId="0" borderId="0" xfId="0" applyFont="1">
      <alignment vertical="center"/>
    </xf>
    <xf numFmtId="0" fontId="4" fillId="0" borderId="1" xfId="0" applyFont="1" applyBorder="1">
      <alignment vertical="center"/>
    </xf>
    <xf numFmtId="0" fontId="4" fillId="0" borderId="2" xfId="0" applyFont="1" applyBorder="1">
      <alignment vertical="center"/>
    </xf>
    <xf numFmtId="0" fontId="3" fillId="0" borderId="2" xfId="0" applyFont="1" applyBorder="1">
      <alignment vertical="center"/>
    </xf>
    <xf numFmtId="0" fontId="4" fillId="0" borderId="3" xfId="0" applyFont="1"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2" fillId="0" borderId="0" xfId="0" applyFont="1" applyAlignment="1">
      <alignment vertical="center" wrapText="1"/>
    </xf>
    <xf numFmtId="9" fontId="0" fillId="0" borderId="0" xfId="0" applyNumberFormat="1">
      <alignment vertical="center"/>
    </xf>
    <xf numFmtId="0" fontId="0" fillId="0" borderId="0" xfId="0" applyAlignment="1">
      <alignment horizontal="left" vertical="center"/>
    </xf>
    <xf numFmtId="0" fontId="2" fillId="0" borderId="0" xfId="0" applyFont="1" applyAlignment="1">
      <alignment horizontal="left" vertical="center"/>
    </xf>
    <xf numFmtId="0" fontId="0" fillId="2" borderId="0" xfId="0" applyFill="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9" fontId="0" fillId="2" borderId="8" xfId="0" applyNumberFormat="1" applyFill="1" applyBorder="1" applyAlignment="1">
      <alignment horizontal="left" vertical="center"/>
    </xf>
    <xf numFmtId="0" fontId="0" fillId="2" borderId="9" xfId="0" applyFill="1" applyBorder="1" applyAlignment="1">
      <alignment horizontal="left" vertical="center"/>
    </xf>
    <xf numFmtId="0" fontId="0" fillId="2" borderId="0" xfId="0" applyFill="1" applyBorder="1" applyAlignment="1">
      <alignment horizontal="left" vertical="center"/>
    </xf>
    <xf numFmtId="9" fontId="0" fillId="2" borderId="10" xfId="0" applyNumberFormat="1" applyFill="1" applyBorder="1" applyAlignment="1">
      <alignment horizontal="left" vertical="center"/>
    </xf>
    <xf numFmtId="0" fontId="0" fillId="2" borderId="11" xfId="0" applyFill="1" applyBorder="1" applyAlignment="1">
      <alignment horizontal="left" vertical="center"/>
    </xf>
    <xf numFmtId="176" fontId="0" fillId="2" borderId="12" xfId="0" applyNumberFormat="1" applyFill="1" applyBorder="1" applyAlignment="1">
      <alignment horizontal="left" vertical="center"/>
    </xf>
    <xf numFmtId="0" fontId="0" fillId="2" borderId="12" xfId="0" applyFill="1" applyBorder="1" applyAlignment="1">
      <alignment horizontal="left" vertical="center"/>
    </xf>
    <xf numFmtId="10" fontId="0" fillId="2" borderId="13" xfId="0" applyNumberFormat="1" applyFill="1" applyBorder="1" applyAlignment="1">
      <alignment horizontal="left" vertical="center"/>
    </xf>
    <xf numFmtId="0" fontId="0" fillId="0" borderId="6" xfId="0" applyBorder="1" applyAlignment="1">
      <alignment horizontal="left" vertical="center"/>
    </xf>
    <xf numFmtId="0" fontId="6" fillId="0" borderId="7" xfId="0" applyFont="1" applyBorder="1" applyAlignment="1">
      <alignment horizontal="left" vertical="center"/>
    </xf>
    <xf numFmtId="0" fontId="0" fillId="0" borderId="7" xfId="0" applyBorder="1" applyAlignment="1">
      <alignment horizontal="left" vertical="center"/>
    </xf>
    <xf numFmtId="9" fontId="0" fillId="0" borderId="8" xfId="0" applyNumberFormat="1"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9" fontId="0" fillId="0" borderId="13" xfId="0" applyNumberFormat="1" applyBorder="1" applyAlignment="1">
      <alignment horizontal="left" vertical="center"/>
    </xf>
    <xf numFmtId="0" fontId="0" fillId="0" borderId="9" xfId="0" applyBorder="1" applyAlignment="1">
      <alignment horizontal="left" vertical="center"/>
    </xf>
    <xf numFmtId="0" fontId="6" fillId="0" borderId="0" xfId="0" applyFont="1" applyBorder="1" applyAlignment="1">
      <alignment horizontal="left" vertical="center"/>
    </xf>
    <xf numFmtId="0" fontId="0" fillId="0" borderId="0" xfId="0" applyBorder="1" applyAlignment="1">
      <alignment horizontal="left" vertical="center"/>
    </xf>
    <xf numFmtId="9" fontId="0" fillId="0" borderId="10" xfId="0" applyNumberFormat="1" applyBorder="1" applyAlignment="1">
      <alignment horizontal="left" vertical="center"/>
    </xf>
    <xf numFmtId="9" fontId="0" fillId="2" borderId="13" xfId="0" applyNumberFormat="1" applyFill="1" applyBorder="1" applyAlignment="1">
      <alignment horizontal="left" vertical="center"/>
    </xf>
    <xf numFmtId="0" fontId="7" fillId="0" borderId="0" xfId="0" applyFont="1" applyAlignment="1">
      <alignment horizontal="left" vertical="center"/>
    </xf>
    <xf numFmtId="0" fontId="2"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vertical="center" wrapText="1"/>
    </xf>
    <xf numFmtId="0" fontId="0" fillId="3" borderId="0" xfId="0" applyFill="1" applyAlignment="1">
      <alignment vertical="center" wrapText="1"/>
    </xf>
    <xf numFmtId="0" fontId="2" fillId="3" borderId="0" xfId="0" applyFont="1" applyFill="1" applyAlignment="1">
      <alignment vertical="center" wrapText="1"/>
    </xf>
    <xf numFmtId="0" fontId="0" fillId="0" borderId="0" xfId="0" applyAlignment="1">
      <alignment horizontal="right" vertical="center" wrapText="1"/>
    </xf>
    <xf numFmtId="0" fontId="0" fillId="0" borderId="0" xfId="0" applyAlignment="1">
      <alignment horizontal="right" vertical="center"/>
    </xf>
    <xf numFmtId="0" fontId="8" fillId="0" borderId="0" xfId="0" applyFont="1">
      <alignment vertical="center"/>
    </xf>
    <xf numFmtId="0" fontId="0" fillId="0" borderId="14" xfId="0" applyBorder="1">
      <alignment vertical="center"/>
    </xf>
    <xf numFmtId="0" fontId="10" fillId="0" borderId="0" xfId="0" applyFont="1">
      <alignment vertical="center"/>
    </xf>
    <xf numFmtId="0" fontId="0" fillId="0" borderId="0" xfId="0" applyAlignment="1"/>
    <xf numFmtId="0" fontId="0" fillId="0" borderId="0" xfId="0" applyFill="1" applyAlignment="1"/>
    <xf numFmtId="0" fontId="0" fillId="0" borderId="0" xfId="0" applyNumberFormat="1" applyFill="1" applyAlignment="1">
      <alignment horizontal="center"/>
    </xf>
    <xf numFmtId="0" fontId="0" fillId="0" borderId="0" xfId="0">
      <alignment vertical="center"/>
    </xf>
    <xf numFmtId="0" fontId="0" fillId="4" borderId="9" xfId="0" applyFill="1" applyBorder="1" applyAlignment="1">
      <alignment horizontal="left" vertical="center"/>
    </xf>
    <xf numFmtId="0" fontId="0" fillId="4" borderId="0" xfId="0" applyFill="1" applyBorder="1" applyAlignment="1">
      <alignment horizontal="left" vertical="center"/>
    </xf>
    <xf numFmtId="9" fontId="0" fillId="4" borderId="10" xfId="0" applyNumberFormat="1" applyFill="1" applyBorder="1" applyAlignment="1">
      <alignment horizontal="left" vertical="center"/>
    </xf>
    <xf numFmtId="0" fontId="0" fillId="4" borderId="0" xfId="0" applyFill="1" applyAlignment="1">
      <alignment horizontal="left" vertical="center"/>
    </xf>
    <xf numFmtId="0" fontId="10" fillId="5" borderId="0" xfId="0" applyFont="1" applyFill="1">
      <alignment vertical="center"/>
    </xf>
    <xf numFmtId="0" fontId="8" fillId="5" borderId="0" xfId="0" applyFont="1" applyFill="1">
      <alignment vertical="center"/>
    </xf>
    <xf numFmtId="0" fontId="0" fillId="5" borderId="0" xfId="0" applyNumberFormat="1" applyFill="1" applyAlignment="1">
      <alignment horizontal="center"/>
    </xf>
    <xf numFmtId="0" fontId="11" fillId="0" borderId="0" xfId="0" applyFont="1">
      <alignment vertical="center"/>
    </xf>
    <xf numFmtId="0" fontId="0" fillId="0" borderId="0" xfId="0" applyNumberFormat="1" applyFont="1" applyFill="1" applyBorder="1" applyAlignment="1" applyProtection="1">
      <alignment vertical="center"/>
    </xf>
    <xf numFmtId="0" fontId="12" fillId="0" borderId="0" xfId="0" applyNumberFormat="1" applyFont="1" applyFill="1" applyBorder="1" applyAlignment="1" applyProtection="1">
      <alignment vertical="center"/>
    </xf>
    <xf numFmtId="0" fontId="14" fillId="0" borderId="0" xfId="0" applyNumberFormat="1" applyFont="1" applyFill="1" applyBorder="1" applyAlignment="1" applyProtection="1">
      <alignment vertical="center"/>
    </xf>
    <xf numFmtId="0" fontId="9" fillId="0" borderId="0" xfId="0" applyNumberFormat="1" applyFont="1" applyFill="1" applyBorder="1" applyAlignment="1" applyProtection="1">
      <alignment vertical="center"/>
    </xf>
    <xf numFmtId="0" fontId="9" fillId="0" borderId="0" xfId="0" applyFont="1">
      <alignment vertical="center"/>
    </xf>
    <xf numFmtId="176" fontId="0" fillId="0" borderId="0" xfId="0" applyNumberFormat="1">
      <alignment vertical="center"/>
    </xf>
    <xf numFmtId="177" fontId="0" fillId="0" borderId="0" xfId="0" applyNumberFormat="1">
      <alignment vertical="center"/>
    </xf>
    <xf numFmtId="0" fontId="0" fillId="6" borderId="0" xfId="0" applyFill="1">
      <alignment vertical="center"/>
    </xf>
    <xf numFmtId="0" fontId="3" fillId="0" borderId="0" xfId="0" applyFont="1">
      <alignment vertical="center"/>
    </xf>
    <xf numFmtId="178" fontId="0" fillId="0" borderId="0" xfId="0" applyNumberFormat="1">
      <alignment vertical="center"/>
    </xf>
    <xf numFmtId="178" fontId="2" fillId="0" borderId="0" xfId="0" applyNumberFormat="1" applyFont="1">
      <alignment vertical="center"/>
    </xf>
    <xf numFmtId="0" fontId="2" fillId="0" borderId="1" xfId="0"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4" xfId="0" applyFont="1" applyBorder="1">
      <alignment vertical="center"/>
    </xf>
    <xf numFmtId="0" fontId="2" fillId="0" borderId="0" xfId="0" applyFont="1" applyBorder="1">
      <alignment vertical="center"/>
    </xf>
    <xf numFmtId="0" fontId="11" fillId="0" borderId="0" xfId="0" applyFont="1" applyBorder="1">
      <alignment vertical="center"/>
    </xf>
    <xf numFmtId="0" fontId="11" fillId="0" borderId="5" xfId="0" applyFont="1" applyBorder="1">
      <alignment vertical="center"/>
    </xf>
    <xf numFmtId="0" fontId="2" fillId="0" borderId="23" xfId="0" applyFont="1" applyBorder="1">
      <alignment vertical="center"/>
    </xf>
    <xf numFmtId="0" fontId="0" fillId="0" borderId="24" xfId="0" applyBorder="1">
      <alignment vertical="center"/>
    </xf>
    <xf numFmtId="0" fontId="0" fillId="0" borderId="25" xfId="0" applyBorder="1">
      <alignment vertical="center"/>
    </xf>
    <xf numFmtId="0" fontId="0" fillId="0" borderId="1" xfId="0" applyBorder="1">
      <alignment vertical="center"/>
    </xf>
    <xf numFmtId="177" fontId="0" fillId="0" borderId="0" xfId="0" applyNumberFormat="1" applyBorder="1">
      <alignment vertical="center"/>
    </xf>
    <xf numFmtId="177" fontId="0" fillId="0" borderId="5" xfId="0" applyNumberFormat="1" applyBorder="1">
      <alignment vertical="center"/>
    </xf>
    <xf numFmtId="177" fontId="0" fillId="0" borderId="24" xfId="0" applyNumberFormat="1" applyBorder="1">
      <alignment vertical="center"/>
    </xf>
    <xf numFmtId="177" fontId="0" fillId="0" borderId="25" xfId="0" applyNumberFormat="1" applyBorder="1">
      <alignment vertical="center"/>
    </xf>
    <xf numFmtId="177" fontId="0" fillId="0" borderId="4" xfId="0" applyNumberFormat="1" applyBorder="1">
      <alignment vertical="center"/>
    </xf>
    <xf numFmtId="177" fontId="0" fillId="0" borderId="23" xfId="0" applyNumberFormat="1" applyBorder="1">
      <alignment vertical="center"/>
    </xf>
    <xf numFmtId="177" fontId="2" fillId="0" borderId="4" xfId="0" applyNumberFormat="1" applyFont="1" applyBorder="1">
      <alignment vertical="center"/>
    </xf>
    <xf numFmtId="0" fontId="3" fillId="0" borderId="0" xfId="0" applyFont="1" applyBorder="1">
      <alignment vertical="center"/>
    </xf>
    <xf numFmtId="176" fontId="4" fillId="0" borderId="0" xfId="0" applyNumberFormat="1" applyFont="1" applyBorder="1">
      <alignment vertical="center"/>
    </xf>
    <xf numFmtId="177" fontId="2" fillId="0" borderId="1" xfId="0" applyNumberFormat="1" applyFont="1" applyBorder="1">
      <alignment vertical="center"/>
    </xf>
    <xf numFmtId="177" fontId="0" fillId="0" borderId="2" xfId="0" applyNumberFormat="1" applyBorder="1">
      <alignment vertical="center"/>
    </xf>
    <xf numFmtId="177" fontId="0" fillId="0" borderId="3" xfId="0" applyNumberFormat="1" applyBorder="1">
      <alignment vertical="center"/>
    </xf>
    <xf numFmtId="0" fontId="15" fillId="0" borderId="0" xfId="0" applyFont="1" applyAlignment="1"/>
    <xf numFmtId="178" fontId="2" fillId="0" borderId="14" xfId="0" applyNumberFormat="1" applyFont="1" applyBorder="1">
      <alignment vertical="center"/>
    </xf>
    <xf numFmtId="178" fontId="2" fillId="6" borderId="14" xfId="0" applyNumberFormat="1" applyFont="1" applyFill="1" applyBorder="1">
      <alignment vertical="center"/>
    </xf>
    <xf numFmtId="179" fontId="2" fillId="0" borderId="14" xfId="0" applyNumberFormat="1" applyFont="1" applyBorder="1">
      <alignment vertical="center"/>
    </xf>
    <xf numFmtId="179" fontId="2" fillId="6" borderId="14" xfId="0" applyNumberFormat="1" applyFont="1" applyFill="1" applyBorder="1">
      <alignment vertical="center"/>
    </xf>
    <xf numFmtId="178" fontId="0" fillId="6" borderId="14" xfId="0" applyNumberFormat="1" applyFill="1" applyBorder="1">
      <alignment vertical="center"/>
    </xf>
    <xf numFmtId="178" fontId="0" fillId="0" borderId="14" xfId="0" applyNumberFormat="1" applyBorder="1">
      <alignment vertical="center"/>
    </xf>
    <xf numFmtId="179" fontId="0" fillId="0" borderId="14" xfId="0" applyNumberFormat="1" applyBorder="1">
      <alignment vertical="center"/>
    </xf>
    <xf numFmtId="179" fontId="0" fillId="6" borderId="14" xfId="0" applyNumberFormat="1" applyFill="1" applyBorder="1">
      <alignment vertical="center"/>
    </xf>
    <xf numFmtId="178" fontId="2" fillId="0" borderId="15" xfId="0" applyNumberFormat="1" applyFont="1" applyBorder="1">
      <alignment vertical="center"/>
    </xf>
    <xf numFmtId="178" fontId="2" fillId="6" borderId="16" xfId="0" applyNumberFormat="1" applyFont="1" applyFill="1" applyBorder="1">
      <alignment vertical="center"/>
    </xf>
    <xf numFmtId="178" fontId="2" fillId="0" borderId="16" xfId="0" applyNumberFormat="1" applyFont="1" applyBorder="1">
      <alignment vertical="center"/>
    </xf>
    <xf numFmtId="179" fontId="2" fillId="0" borderId="16" xfId="0" applyNumberFormat="1" applyFont="1" applyBorder="1">
      <alignment vertical="center"/>
    </xf>
    <xf numFmtId="179" fontId="2" fillId="6" borderId="16" xfId="0" applyNumberFormat="1" applyFont="1" applyFill="1" applyBorder="1">
      <alignment vertical="center"/>
    </xf>
    <xf numFmtId="179" fontId="2" fillId="6" borderId="17" xfId="0" applyNumberFormat="1" applyFont="1" applyFill="1" applyBorder="1">
      <alignment vertical="center"/>
    </xf>
    <xf numFmtId="178" fontId="2" fillId="0" borderId="18" xfId="0" applyNumberFormat="1" applyFont="1" applyBorder="1">
      <alignment vertical="center"/>
    </xf>
    <xf numFmtId="179" fontId="0" fillId="6" borderId="19" xfId="0" applyNumberFormat="1" applyFill="1" applyBorder="1">
      <alignment vertical="center"/>
    </xf>
    <xf numFmtId="179" fontId="2" fillId="6" borderId="19" xfId="0" applyNumberFormat="1" applyFont="1" applyFill="1" applyBorder="1">
      <alignment vertical="center"/>
    </xf>
    <xf numFmtId="178" fontId="2" fillId="0" borderId="20" xfId="0" applyNumberFormat="1" applyFont="1" applyBorder="1">
      <alignment vertical="center"/>
    </xf>
    <xf numFmtId="178" fontId="0" fillId="6" borderId="21" xfId="0" applyNumberFormat="1" applyFill="1" applyBorder="1">
      <alignment vertical="center"/>
    </xf>
    <xf numFmtId="178" fontId="0" fillId="0" borderId="21" xfId="0" applyNumberFormat="1" applyBorder="1">
      <alignment vertical="center"/>
    </xf>
    <xf numFmtId="179" fontId="0" fillId="0" borderId="21" xfId="0" applyNumberFormat="1" applyBorder="1">
      <alignment vertical="center"/>
    </xf>
    <xf numFmtId="179" fontId="0" fillId="6" borderId="21" xfId="0" applyNumberFormat="1" applyFill="1" applyBorder="1">
      <alignment vertical="center"/>
    </xf>
    <xf numFmtId="179" fontId="0" fillId="6" borderId="22" xfId="0" applyNumberFormat="1" applyFill="1" applyBorder="1">
      <alignment vertical="center"/>
    </xf>
    <xf numFmtId="178" fontId="15" fillId="0" borderId="0" xfId="0" applyNumberFormat="1" applyFont="1" applyAlignment="1"/>
    <xf numFmtId="0" fontId="3" fillId="0" borderId="4" xfId="0" applyFont="1" applyBorder="1">
      <alignment vertical="center"/>
    </xf>
    <xf numFmtId="0" fontId="3" fillId="0" borderId="5" xfId="0" applyFont="1" applyBorder="1">
      <alignment vertical="center"/>
    </xf>
    <xf numFmtId="0" fontId="0" fillId="0" borderId="28" xfId="0" applyBorder="1">
      <alignment vertical="center"/>
    </xf>
    <xf numFmtId="0" fontId="2" fillId="0" borderId="14" xfId="0" applyFont="1" applyBorder="1">
      <alignment vertical="center"/>
    </xf>
    <xf numFmtId="0" fontId="11" fillId="0" borderId="14" xfId="0" applyFont="1" applyBorder="1">
      <alignment vertical="center"/>
    </xf>
    <xf numFmtId="0" fontId="2" fillId="0" borderId="15" xfId="0" applyFont="1" applyBorder="1">
      <alignment vertical="center"/>
    </xf>
    <xf numFmtId="0" fontId="2" fillId="0" borderId="16" xfId="0" applyFont="1" applyBorder="1">
      <alignment vertical="center"/>
    </xf>
    <xf numFmtId="0" fontId="0" fillId="0" borderId="17" xfId="0" applyBorder="1">
      <alignment vertical="center"/>
    </xf>
    <xf numFmtId="0" fontId="2" fillId="0" borderId="18" xfId="0" applyFont="1" applyBorder="1">
      <alignment vertical="center"/>
    </xf>
    <xf numFmtId="0" fontId="2" fillId="0" borderId="19" xfId="0" applyFont="1" applyBorder="1">
      <alignment vertical="center"/>
    </xf>
    <xf numFmtId="0" fontId="11" fillId="0" borderId="18" xfId="0" applyFont="1" applyBorder="1">
      <alignment vertical="center"/>
    </xf>
    <xf numFmtId="0" fontId="11" fillId="0" borderId="19" xfId="0" applyFont="1" applyBorder="1">
      <alignment vertical="center"/>
    </xf>
    <xf numFmtId="0" fontId="11" fillId="0" borderId="20" xfId="0" applyFont="1" applyBorder="1">
      <alignment vertical="center"/>
    </xf>
    <xf numFmtId="0" fontId="11" fillId="0" borderId="21" xfId="0" applyFont="1" applyBorder="1">
      <alignment vertical="center"/>
    </xf>
    <xf numFmtId="0" fontId="11" fillId="0" borderId="22" xfId="0" applyFont="1" applyBorder="1">
      <alignment vertical="center"/>
    </xf>
    <xf numFmtId="176" fontId="15" fillId="0" borderId="0" xfId="0" applyNumberFormat="1" applyFont="1" applyAlignment="1"/>
    <xf numFmtId="178" fontId="0" fillId="6" borderId="0" xfId="0" applyNumberFormat="1" applyFill="1">
      <alignment vertical="center"/>
    </xf>
    <xf numFmtId="178" fontId="0" fillId="7" borderId="0" xfId="0" applyNumberFormat="1" applyFill="1">
      <alignment vertical="center"/>
    </xf>
    <xf numFmtId="0" fontId="16" fillId="0" borderId="14" xfId="0" applyFont="1" applyFill="1" applyBorder="1">
      <alignment vertical="center"/>
    </xf>
    <xf numFmtId="0" fontId="16" fillId="6" borderId="14" xfId="0" applyFont="1" applyFill="1" applyBorder="1">
      <alignment vertical="center"/>
    </xf>
    <xf numFmtId="0" fontId="16" fillId="8" borderId="14" xfId="0" applyFont="1" applyFill="1" applyBorder="1">
      <alignment vertical="center"/>
    </xf>
    <xf numFmtId="0" fontId="17" fillId="0" borderId="14" xfId="0" applyFont="1" applyFill="1" applyBorder="1">
      <alignment vertical="center"/>
    </xf>
    <xf numFmtId="0" fontId="16" fillId="0" borderId="14" xfId="0" applyFont="1" applyFill="1" applyBorder="1" applyAlignment="1">
      <alignment horizontal="center" vertical="center" wrapText="1"/>
    </xf>
    <xf numFmtId="0" fontId="18" fillId="8" borderId="14" xfId="0" applyFont="1" applyFill="1" applyBorder="1">
      <alignment vertical="center"/>
    </xf>
    <xf numFmtId="178" fontId="0" fillId="0" borderId="0" xfId="0" applyNumberFormat="1" applyFill="1">
      <alignment vertical="center"/>
    </xf>
    <xf numFmtId="178" fontId="0" fillId="0" borderId="0" xfId="0" applyNumberFormat="1" applyFill="1" applyAlignment="1"/>
    <xf numFmtId="178" fontId="15" fillId="0" borderId="0" xfId="0" applyNumberFormat="1" applyFont="1" applyFill="1" applyAlignment="1"/>
    <xf numFmtId="0" fontId="0" fillId="0" borderId="0" xfId="0" applyAlignment="1">
      <alignment horizontal="right"/>
    </xf>
    <xf numFmtId="0" fontId="9" fillId="0" borderId="14" xfId="0" applyNumberFormat="1" applyFont="1" applyFill="1" applyBorder="1" applyAlignment="1" applyProtection="1">
      <alignment vertical="center"/>
    </xf>
    <xf numFmtId="0" fontId="0" fillId="0" borderId="14" xfId="0" applyNumberFormat="1" applyFont="1" applyFill="1" applyBorder="1" applyAlignment="1" applyProtection="1">
      <alignment vertical="center"/>
    </xf>
    <xf numFmtId="0" fontId="12" fillId="0" borderId="14" xfId="0" applyNumberFormat="1" applyFont="1" applyFill="1" applyBorder="1" applyAlignment="1" applyProtection="1">
      <alignment vertical="center"/>
    </xf>
    <xf numFmtId="0" fontId="14" fillId="0" borderId="14" xfId="0" applyNumberFormat="1" applyFont="1" applyFill="1" applyBorder="1" applyAlignment="1" applyProtection="1">
      <alignment vertical="center"/>
    </xf>
    <xf numFmtId="0" fontId="9" fillId="0" borderId="14" xfId="0" applyFont="1" applyBorder="1">
      <alignment vertical="center"/>
    </xf>
    <xf numFmtId="9" fontId="0" fillId="0" borderId="14" xfId="0" applyNumberFormat="1" applyBorder="1">
      <alignment vertical="center"/>
    </xf>
    <xf numFmtId="0" fontId="0" fillId="9" borderId="0" xfId="0" applyFill="1" applyAlignment="1"/>
    <xf numFmtId="0" fontId="0" fillId="9" borderId="0" xfId="0" applyFill="1" applyAlignment="1">
      <alignment horizontal="right"/>
    </xf>
    <xf numFmtId="0" fontId="0" fillId="0" borderId="0" xfId="0" applyFill="1" applyAlignment="1">
      <alignment horizontal="right"/>
    </xf>
    <xf numFmtId="0" fontId="16" fillId="0" borderId="14" xfId="0" applyFont="1" applyFill="1" applyBorder="1" applyAlignment="1">
      <alignment horizontal="right" vertical="center"/>
    </xf>
    <xf numFmtId="0" fontId="16" fillId="0" borderId="0" xfId="0" applyFont="1">
      <alignment vertical="center"/>
    </xf>
    <xf numFmtId="0" fontId="17" fillId="0" borderId="0" xfId="0" applyFont="1">
      <alignment vertical="center"/>
    </xf>
    <xf numFmtId="0" fontId="16" fillId="0" borderId="0" xfId="0" applyFont="1" applyBorder="1">
      <alignment vertical="center"/>
    </xf>
    <xf numFmtId="0" fontId="16" fillId="10" borderId="0" xfId="0" applyFont="1" applyFill="1" applyBorder="1">
      <alignment vertical="center"/>
    </xf>
    <xf numFmtId="0" fontId="16" fillId="10" borderId="10" xfId="0" applyFont="1" applyFill="1" applyBorder="1">
      <alignment vertical="center"/>
    </xf>
    <xf numFmtId="0" fontId="17" fillId="0" borderId="0" xfId="0" applyFont="1" applyBorder="1">
      <alignment vertical="center"/>
    </xf>
    <xf numFmtId="0" fontId="17" fillId="10" borderId="0" xfId="0" applyFont="1" applyFill="1" applyBorder="1">
      <alignment vertical="center"/>
    </xf>
    <xf numFmtId="0" fontId="17" fillId="10" borderId="10" xfId="0" applyFont="1" applyFill="1" applyBorder="1">
      <alignment vertical="center"/>
    </xf>
    <xf numFmtId="0" fontId="16" fillId="11" borderId="0" xfId="0" applyFont="1" applyFill="1">
      <alignment vertical="center"/>
    </xf>
    <xf numFmtId="0" fontId="17" fillId="11" borderId="0" xfId="0" applyFont="1" applyFill="1">
      <alignment vertical="center"/>
    </xf>
    <xf numFmtId="176" fontId="16" fillId="0" borderId="0" xfId="0" applyNumberFormat="1" applyFont="1" applyBorder="1">
      <alignment vertical="center"/>
    </xf>
    <xf numFmtId="176" fontId="16" fillId="10" borderId="0" xfId="0" applyNumberFormat="1" applyFont="1" applyFill="1" applyBorder="1">
      <alignment vertical="center"/>
    </xf>
    <xf numFmtId="176" fontId="16" fillId="10" borderId="10" xfId="0" applyNumberFormat="1" applyFont="1" applyFill="1" applyBorder="1">
      <alignment vertical="center"/>
    </xf>
    <xf numFmtId="0" fontId="16" fillId="3" borderId="0" xfId="0" applyFont="1" applyFill="1" applyBorder="1">
      <alignment vertical="center"/>
    </xf>
    <xf numFmtId="176" fontId="16" fillId="3" borderId="0" xfId="0" applyNumberFormat="1" applyFont="1" applyFill="1" applyBorder="1">
      <alignment vertical="center"/>
    </xf>
    <xf numFmtId="0" fontId="16" fillId="0" borderId="0" xfId="0" applyFont="1" applyFill="1" applyBorder="1">
      <alignment vertical="center"/>
    </xf>
    <xf numFmtId="176" fontId="16" fillId="0" borderId="0" xfId="0" applyNumberFormat="1" applyFont="1" applyFill="1" applyBorder="1">
      <alignment vertical="center"/>
    </xf>
    <xf numFmtId="0" fontId="0" fillId="0" borderId="0" xfId="0" applyFill="1">
      <alignment vertical="center"/>
    </xf>
    <xf numFmtId="0" fontId="0" fillId="10" borderId="0" xfId="0" applyFill="1">
      <alignment vertical="center"/>
    </xf>
    <xf numFmtId="0" fontId="16" fillId="0" borderId="0" xfId="0" applyFont="1" applyAlignment="1">
      <alignment vertical="center" wrapText="1"/>
    </xf>
    <xf numFmtId="176" fontId="16" fillId="0" borderId="0" xfId="0" applyNumberFormat="1" applyFont="1">
      <alignment vertical="center"/>
    </xf>
    <xf numFmtId="0" fontId="0" fillId="12" borderId="0" xfId="0" applyFill="1">
      <alignment vertical="center"/>
    </xf>
    <xf numFmtId="0" fontId="16" fillId="12" borderId="0" xfId="0" applyFont="1" applyFill="1" applyBorder="1">
      <alignment vertical="center"/>
    </xf>
    <xf numFmtId="0" fontId="16" fillId="0" borderId="0" xfId="0" applyFont="1" applyAlignment="1">
      <alignment horizontal="right" vertical="center"/>
    </xf>
    <xf numFmtId="0" fontId="16" fillId="6" borderId="0" xfId="0" applyFont="1" applyFill="1">
      <alignment vertical="center"/>
    </xf>
    <xf numFmtId="176" fontId="17" fillId="0" borderId="0" xfId="0" applyNumberFormat="1" applyFont="1">
      <alignment vertical="center"/>
    </xf>
    <xf numFmtId="10" fontId="17" fillId="0" borderId="0" xfId="0" applyNumberFormat="1" applyFont="1">
      <alignment vertical="center"/>
    </xf>
    <xf numFmtId="176" fontId="17" fillId="0" borderId="0" xfId="0" applyNumberFormat="1" applyFont="1" applyAlignment="1"/>
    <xf numFmtId="176" fontId="17" fillId="6" borderId="0" xfId="0" applyNumberFormat="1" applyFont="1" applyFill="1">
      <alignment vertical="center"/>
    </xf>
    <xf numFmtId="0" fontId="18" fillId="0" borderId="0" xfId="0" applyFont="1" applyAlignment="1">
      <alignment vertical="center" wrapText="1"/>
    </xf>
    <xf numFmtId="0" fontId="19" fillId="0" borderId="0" xfId="0" applyFont="1" applyAlignment="1">
      <alignment vertical="center" wrapText="1"/>
    </xf>
    <xf numFmtId="0" fontId="16" fillId="0" borderId="0" xfId="0" applyFont="1" applyAlignment="1">
      <alignment horizontal="center" vertical="center"/>
    </xf>
    <xf numFmtId="0" fontId="16" fillId="13" borderId="0" xfId="0" applyFont="1" applyFill="1">
      <alignment vertical="center"/>
    </xf>
    <xf numFmtId="0" fontId="16" fillId="13" borderId="0" xfId="0" applyFont="1" applyFill="1" applyAlignment="1">
      <alignment horizontal="center" vertical="center"/>
    </xf>
    <xf numFmtId="0" fontId="16" fillId="14" borderId="0" xfId="0" applyFont="1" applyFill="1">
      <alignment vertical="center"/>
    </xf>
    <xf numFmtId="0" fontId="16" fillId="14" borderId="0" xfId="0" applyFont="1" applyFill="1" applyAlignment="1">
      <alignment horizontal="center" vertical="center"/>
    </xf>
    <xf numFmtId="0" fontId="16" fillId="15" borderId="0" xfId="0" applyFont="1" applyFill="1">
      <alignment vertical="center"/>
    </xf>
    <xf numFmtId="0" fontId="16" fillId="15" borderId="0" xfId="0" applyFont="1" applyFill="1" applyAlignment="1">
      <alignment horizontal="center" vertical="center"/>
    </xf>
    <xf numFmtId="0" fontId="16" fillId="16" borderId="0" xfId="0" applyFont="1" applyFill="1">
      <alignment vertical="center"/>
    </xf>
    <xf numFmtId="0" fontId="16" fillId="16" borderId="0" xfId="0" applyFont="1" applyFill="1" applyAlignment="1">
      <alignment horizontal="center" vertical="center"/>
    </xf>
    <xf numFmtId="0" fontId="16" fillId="0" borderId="0" xfId="0" applyFont="1" applyFill="1">
      <alignment vertical="center"/>
    </xf>
    <xf numFmtId="0" fontId="0" fillId="0" borderId="0" xfId="0" applyFill="1" applyAlignment="1">
      <alignment horizontal="left"/>
    </xf>
    <xf numFmtId="0" fontId="0" fillId="0" borderId="0" xfId="0" applyAlignment="1">
      <alignment horizontal="left"/>
    </xf>
    <xf numFmtId="3" fontId="0" fillId="0" borderId="0" xfId="0" applyNumberFormat="1">
      <alignment vertical="center"/>
    </xf>
    <xf numFmtId="0" fontId="0" fillId="0" borderId="0" xfId="0" applyNumberFormat="1" applyFill="1" applyAlignment="1">
      <alignment horizontal="right"/>
    </xf>
    <xf numFmtId="0" fontId="0" fillId="0" borderId="0" xfId="0" applyFill="1" applyAlignment="1"/>
    <xf numFmtId="0" fontId="0" fillId="0" borderId="0" xfId="0" applyFill="1" applyAlignment="1">
      <alignment horizontal="center"/>
    </xf>
    <xf numFmtId="0" fontId="0" fillId="0" borderId="0" xfId="0">
      <alignment vertical="center"/>
    </xf>
    <xf numFmtId="0" fontId="0" fillId="0" borderId="0" xfId="0" applyFill="1" applyAlignment="1">
      <alignment horizontal="center"/>
    </xf>
    <xf numFmtId="0" fontId="0" fillId="0" borderId="0" xfId="0" applyAlignment="1">
      <alignment horizontal="center" vertical="center"/>
    </xf>
    <xf numFmtId="0" fontId="10" fillId="0" borderId="0" xfId="0" applyFont="1" applyAlignment="1">
      <alignment horizontal="center" vertical="center"/>
    </xf>
    <xf numFmtId="0" fontId="8" fillId="0" borderId="0" xfId="0" applyFont="1" applyAlignment="1">
      <alignment horizontal="center" vertical="center"/>
    </xf>
    <xf numFmtId="49" fontId="0" fillId="0" borderId="0" xfId="0" applyNumberFormat="1">
      <alignment vertical="center"/>
    </xf>
    <xf numFmtId="0" fontId="0" fillId="0" borderId="14" xfId="0" applyFill="1" applyBorder="1">
      <alignment vertical="center"/>
    </xf>
    <xf numFmtId="0" fontId="0" fillId="10" borderId="14" xfId="0" applyFill="1" applyBorder="1">
      <alignment vertical="center"/>
    </xf>
    <xf numFmtId="0" fontId="2" fillId="10" borderId="14" xfId="0" applyFont="1" applyFill="1" applyBorder="1">
      <alignment vertical="center"/>
    </xf>
    <xf numFmtId="0" fontId="11" fillId="10" borderId="14" xfId="0" applyFont="1" applyFill="1" applyBorder="1">
      <alignment vertical="center"/>
    </xf>
    <xf numFmtId="0" fontId="2" fillId="10" borderId="15" xfId="0" applyFont="1" applyFill="1" applyBorder="1">
      <alignment vertical="center"/>
    </xf>
    <xf numFmtId="0" fontId="2" fillId="10" borderId="16" xfId="0" applyFont="1" applyFill="1" applyBorder="1">
      <alignment vertical="center"/>
    </xf>
    <xf numFmtId="0" fontId="2" fillId="10" borderId="17" xfId="0" applyFont="1" applyFill="1" applyBorder="1">
      <alignment vertical="center"/>
    </xf>
    <xf numFmtId="0" fontId="2" fillId="10" borderId="18" xfId="0" applyFont="1" applyFill="1" applyBorder="1">
      <alignment vertical="center"/>
    </xf>
    <xf numFmtId="0" fontId="11" fillId="10" borderId="19" xfId="0" applyFont="1" applyFill="1" applyBorder="1">
      <alignment vertical="center"/>
    </xf>
    <xf numFmtId="0" fontId="0" fillId="10" borderId="19" xfId="0" applyFill="1" applyBorder="1">
      <alignment vertical="center"/>
    </xf>
    <xf numFmtId="0" fontId="11" fillId="0" borderId="32" xfId="0" applyFont="1" applyBorder="1">
      <alignment vertical="center"/>
    </xf>
    <xf numFmtId="0" fontId="2" fillId="0" borderId="0" xfId="0" applyFont="1" applyAlignment="1">
      <alignment horizontal="right" vertical="center"/>
    </xf>
    <xf numFmtId="0" fontId="21" fillId="10" borderId="18" xfId="0" applyFont="1" applyFill="1" applyBorder="1">
      <alignment vertical="center"/>
    </xf>
    <xf numFmtId="0" fontId="21" fillId="10" borderId="14" xfId="0" applyFont="1" applyFill="1" applyBorder="1">
      <alignment vertical="center"/>
    </xf>
    <xf numFmtId="0" fontId="22" fillId="10" borderId="14" xfId="0" applyFont="1" applyFill="1" applyBorder="1">
      <alignment vertical="center"/>
    </xf>
    <xf numFmtId="0" fontId="22" fillId="10" borderId="19" xfId="0" applyFont="1" applyFill="1" applyBorder="1">
      <alignment vertical="center"/>
    </xf>
    <xf numFmtId="0" fontId="22" fillId="0" borderId="0" xfId="0" applyFont="1">
      <alignment vertical="center"/>
    </xf>
    <xf numFmtId="0" fontId="22" fillId="0" borderId="18" xfId="0" applyFont="1" applyBorder="1">
      <alignment vertical="center"/>
    </xf>
    <xf numFmtId="0" fontId="22" fillId="0" borderId="14" xfId="0" applyFont="1" applyBorder="1">
      <alignment vertical="center"/>
    </xf>
    <xf numFmtId="0" fontId="22" fillId="0" borderId="19" xfId="0" applyFont="1" applyBorder="1">
      <alignment vertical="center"/>
    </xf>
    <xf numFmtId="0" fontId="22" fillId="0" borderId="32" xfId="0" applyFont="1" applyBorder="1">
      <alignment vertical="center"/>
    </xf>
    <xf numFmtId="0" fontId="21" fillId="10" borderId="20" xfId="0" applyFont="1" applyFill="1" applyBorder="1">
      <alignment vertical="center"/>
    </xf>
    <xf numFmtId="0" fontId="22" fillId="10" borderId="21" xfId="0" applyFont="1" applyFill="1" applyBorder="1">
      <alignment vertical="center"/>
    </xf>
    <xf numFmtId="0" fontId="22" fillId="10" borderId="22" xfId="0" applyFont="1" applyFill="1" applyBorder="1">
      <alignment vertical="center"/>
    </xf>
    <xf numFmtId="0" fontId="22" fillId="0" borderId="20" xfId="0" applyFont="1" applyBorder="1">
      <alignment vertical="center"/>
    </xf>
    <xf numFmtId="0" fontId="22" fillId="0" borderId="21" xfId="0" applyFont="1" applyBorder="1">
      <alignment vertical="center"/>
    </xf>
    <xf numFmtId="0" fontId="22" fillId="0" borderId="22" xfId="0" applyFont="1" applyBorder="1">
      <alignment vertical="center"/>
    </xf>
    <xf numFmtId="178" fontId="23" fillId="0" borderId="0" xfId="0" applyNumberFormat="1" applyFont="1" applyFill="1">
      <alignment vertical="center"/>
    </xf>
    <xf numFmtId="178" fontId="23" fillId="7" borderId="0" xfId="0" applyNumberFormat="1" applyFont="1" applyFill="1">
      <alignment vertical="center"/>
    </xf>
    <xf numFmtId="0" fontId="0" fillId="0" borderId="0" xfId="0">
      <alignment vertical="center"/>
    </xf>
    <xf numFmtId="178" fontId="15" fillId="0" borderId="0" xfId="0" applyNumberFormat="1" applyFont="1" applyAlignment="1"/>
    <xf numFmtId="178" fontId="0" fillId="0" borderId="0" xfId="0" applyNumberFormat="1" applyFill="1" applyAlignment="1"/>
    <xf numFmtId="178" fontId="23" fillId="0" borderId="0" xfId="0" applyNumberFormat="1" applyFont="1" applyFill="1">
      <alignment vertical="center"/>
    </xf>
    <xf numFmtId="178" fontId="23" fillId="7" borderId="0" xfId="0" applyNumberFormat="1" applyFont="1" applyFill="1">
      <alignment vertical="center"/>
    </xf>
    <xf numFmtId="176" fontId="24" fillId="0" borderId="0" xfId="0" applyNumberFormat="1" applyFont="1" applyAlignment="1"/>
    <xf numFmtId="0" fontId="15" fillId="0" borderId="0" xfId="0" applyFont="1" applyAlignment="1"/>
    <xf numFmtId="176" fontId="15" fillId="0" borderId="0" xfId="0" applyNumberFormat="1" applyFont="1" applyAlignment="1"/>
    <xf numFmtId="178" fontId="0" fillId="7" borderId="0" xfId="0" applyNumberFormat="1" applyFill="1">
      <alignment vertical="center"/>
    </xf>
    <xf numFmtId="0" fontId="21" fillId="0" borderId="0" xfId="0" applyFont="1">
      <alignment vertical="center"/>
    </xf>
    <xf numFmtId="178" fontId="25" fillId="10" borderId="0" xfId="0" applyNumberFormat="1" applyFont="1" applyFill="1">
      <alignment vertical="center"/>
    </xf>
    <xf numFmtId="0" fontId="8" fillId="11" borderId="0" xfId="0" applyFont="1" applyFill="1">
      <alignment vertical="center"/>
    </xf>
    <xf numFmtId="0" fontId="8" fillId="6" borderId="0" xfId="0" applyFont="1" applyFill="1">
      <alignment vertical="center"/>
    </xf>
    <xf numFmtId="0" fontId="8" fillId="22" borderId="0" xfId="0" applyFont="1" applyFill="1">
      <alignment vertical="center"/>
    </xf>
    <xf numFmtId="0" fontId="8" fillId="9" borderId="0" xfId="0" applyFont="1" applyFill="1">
      <alignment vertical="center"/>
    </xf>
    <xf numFmtId="0" fontId="16" fillId="19" borderId="14" xfId="0" applyFont="1" applyFill="1" applyBorder="1">
      <alignment vertical="center"/>
    </xf>
    <xf numFmtId="0" fontId="8" fillId="10" borderId="0" xfId="0" applyFont="1" applyFill="1">
      <alignment vertical="center"/>
    </xf>
    <xf numFmtId="0" fontId="0" fillId="10" borderId="0" xfId="0" applyFill="1" applyAlignment="1">
      <alignment horizontal="center"/>
    </xf>
    <xf numFmtId="0" fontId="0" fillId="10" borderId="0" xfId="0" applyNumberFormat="1" applyFill="1" applyAlignment="1">
      <alignment horizontal="right"/>
    </xf>
    <xf numFmtId="3" fontId="0" fillId="10" borderId="0" xfId="0" applyNumberFormat="1" applyFill="1">
      <alignment vertical="center"/>
    </xf>
    <xf numFmtId="49" fontId="0" fillId="10" borderId="0" xfId="0" applyNumberFormat="1" applyFill="1">
      <alignment vertical="center"/>
    </xf>
    <xf numFmtId="0" fontId="0" fillId="0" borderId="0" xfId="0" applyAlignment="1">
      <alignment horizontal="center" vertical="center"/>
    </xf>
    <xf numFmtId="0" fontId="0" fillId="0" borderId="0" xfId="0" applyAlignment="1">
      <alignment horizontal="center"/>
    </xf>
    <xf numFmtId="0" fontId="0" fillId="0" borderId="0" xfId="0" applyFill="1" applyAlignment="1">
      <alignment horizontal="center" vertical="center"/>
    </xf>
    <xf numFmtId="0" fontId="0" fillId="0" borderId="0" xfId="0" applyAlignment="1">
      <alignment horizontal="center" vertical="center"/>
    </xf>
    <xf numFmtId="0" fontId="0" fillId="0" borderId="0" xfId="0" applyFill="1">
      <alignment vertical="center"/>
    </xf>
    <xf numFmtId="0" fontId="0" fillId="0" borderId="0" xfId="0" applyFill="1" applyAlignment="1">
      <alignment horizontal="center" vertical="center"/>
    </xf>
    <xf numFmtId="0" fontId="0" fillId="0" borderId="10" xfId="0" applyFill="1" applyBorder="1">
      <alignment vertical="center"/>
    </xf>
    <xf numFmtId="0" fontId="0" fillId="0" borderId="0" xfId="0" applyFill="1" applyBorder="1">
      <alignment vertical="center"/>
    </xf>
    <xf numFmtId="0" fontId="0" fillId="0" borderId="14" xfId="0" applyBorder="1" applyAlignment="1">
      <alignment horizontal="left"/>
    </xf>
    <xf numFmtId="176" fontId="0" fillId="0" borderId="0" xfId="0" applyNumberFormat="1" applyAlignment="1">
      <alignment vertical="center" wrapText="1"/>
    </xf>
    <xf numFmtId="176" fontId="0" fillId="10" borderId="0" xfId="0" applyNumberFormat="1" applyFill="1">
      <alignment vertical="center"/>
    </xf>
    <xf numFmtId="0" fontId="0" fillId="18" borderId="0" xfId="0" applyFill="1">
      <alignment vertical="center"/>
    </xf>
    <xf numFmtId="0" fontId="2" fillId="18" borderId="15" xfId="0" applyFont="1" applyFill="1" applyBorder="1">
      <alignment vertical="center"/>
    </xf>
    <xf numFmtId="0" fontId="2" fillId="18" borderId="16" xfId="0" applyFont="1" applyFill="1" applyBorder="1">
      <alignment vertical="center"/>
    </xf>
    <xf numFmtId="0" fontId="0" fillId="18" borderId="17" xfId="0" applyFill="1" applyBorder="1">
      <alignment vertical="center"/>
    </xf>
    <xf numFmtId="0" fontId="2" fillId="18" borderId="18" xfId="0" applyFont="1" applyFill="1" applyBorder="1">
      <alignment vertical="center"/>
    </xf>
    <xf numFmtId="0" fontId="2" fillId="18" borderId="19" xfId="0" applyFont="1" applyFill="1" applyBorder="1">
      <alignment vertical="center"/>
    </xf>
    <xf numFmtId="0" fontId="21" fillId="18" borderId="18" xfId="0" applyFont="1" applyFill="1" applyBorder="1">
      <alignment vertical="center"/>
    </xf>
    <xf numFmtId="0" fontId="22" fillId="18" borderId="18" xfId="0" applyFont="1" applyFill="1" applyBorder="1">
      <alignment vertical="center"/>
    </xf>
    <xf numFmtId="0" fontId="22" fillId="18" borderId="14" xfId="0" applyFont="1" applyFill="1" applyBorder="1">
      <alignment vertical="center"/>
    </xf>
    <xf numFmtId="0" fontId="22" fillId="18" borderId="19" xfId="0" applyFont="1" applyFill="1" applyBorder="1">
      <alignment vertical="center"/>
    </xf>
    <xf numFmtId="0" fontId="22" fillId="18" borderId="0" xfId="0" applyFont="1" applyFill="1">
      <alignment vertical="center"/>
    </xf>
    <xf numFmtId="0" fontId="11" fillId="18" borderId="18" xfId="0" applyFont="1" applyFill="1" applyBorder="1">
      <alignment vertical="center"/>
    </xf>
    <xf numFmtId="0" fontId="11" fillId="18" borderId="14" xfId="0" applyFont="1" applyFill="1" applyBorder="1">
      <alignment vertical="center"/>
    </xf>
    <xf numFmtId="0" fontId="11" fillId="18" borderId="19" xfId="0" applyFont="1" applyFill="1" applyBorder="1">
      <alignment vertical="center"/>
    </xf>
    <xf numFmtId="0" fontId="21" fillId="18" borderId="20" xfId="0" applyFont="1" applyFill="1" applyBorder="1">
      <alignment vertical="center"/>
    </xf>
    <xf numFmtId="0" fontId="22" fillId="18" borderId="20" xfId="0" applyFont="1" applyFill="1" applyBorder="1">
      <alignment vertical="center"/>
    </xf>
    <xf numFmtId="0" fontId="22" fillId="18" borderId="21" xfId="0" applyFont="1" applyFill="1" applyBorder="1">
      <alignment vertical="center"/>
    </xf>
    <xf numFmtId="0" fontId="22" fillId="18" borderId="22" xfId="0" applyFont="1" applyFill="1" applyBorder="1">
      <alignment vertical="center"/>
    </xf>
    <xf numFmtId="176" fontId="26" fillId="0" borderId="0" xfId="0" applyNumberFormat="1" applyFont="1">
      <alignment vertical="center"/>
    </xf>
    <xf numFmtId="0" fontId="27" fillId="0" borderId="14" xfId="0" applyFont="1" applyFill="1" applyBorder="1">
      <alignment vertical="center"/>
    </xf>
    <xf numFmtId="0" fontId="28" fillId="0" borderId="14" xfId="0" applyFont="1" applyFill="1" applyBorder="1">
      <alignment vertical="center"/>
    </xf>
    <xf numFmtId="0" fontId="27" fillId="19" borderId="14" xfId="0" applyFont="1" applyFill="1" applyBorder="1">
      <alignment vertical="center"/>
    </xf>
    <xf numFmtId="0" fontId="27" fillId="6" borderId="14" xfId="0" applyFont="1" applyFill="1" applyBorder="1">
      <alignment vertical="center"/>
    </xf>
    <xf numFmtId="0" fontId="27" fillId="8" borderId="14" xfId="0" applyFont="1" applyFill="1" applyBorder="1">
      <alignment vertical="center"/>
    </xf>
    <xf numFmtId="178" fontId="16" fillId="4" borderId="14" xfId="0" applyNumberFormat="1" applyFont="1" applyFill="1" applyBorder="1">
      <alignment vertical="center"/>
    </xf>
    <xf numFmtId="0" fontId="17" fillId="4" borderId="14" xfId="0" applyFont="1" applyFill="1" applyBorder="1">
      <alignment vertical="center"/>
    </xf>
    <xf numFmtId="0" fontId="16" fillId="23" borderId="14" xfId="0" applyFont="1" applyFill="1" applyBorder="1">
      <alignment vertical="center"/>
    </xf>
    <xf numFmtId="0" fontId="17" fillId="23" borderId="14" xfId="0" applyFont="1" applyFill="1" applyBorder="1">
      <alignment vertical="center"/>
    </xf>
    <xf numFmtId="0" fontId="18" fillId="0" borderId="14" xfId="0" applyFont="1" applyFill="1" applyBorder="1">
      <alignment vertical="center"/>
    </xf>
    <xf numFmtId="0" fontId="18" fillId="23" borderId="14" xfId="0" applyFont="1" applyFill="1" applyBorder="1">
      <alignment vertical="center"/>
    </xf>
    <xf numFmtId="0" fontId="18" fillId="23" borderId="14" xfId="0" applyFont="1" applyFill="1" applyBorder="1" applyAlignment="1">
      <alignment horizontal="center" vertical="center" wrapText="1"/>
    </xf>
    <xf numFmtId="0" fontId="29" fillId="23" borderId="14" xfId="0" applyFont="1" applyFill="1" applyBorder="1">
      <alignment vertical="center"/>
    </xf>
    <xf numFmtId="0" fontId="16" fillId="17" borderId="14" xfId="0" applyFont="1" applyFill="1" applyBorder="1">
      <alignment vertical="center"/>
    </xf>
    <xf numFmtId="0" fontId="16" fillId="17" borderId="14" xfId="0" applyFont="1" applyFill="1" applyBorder="1" applyAlignment="1">
      <alignment vertical="center" wrapText="1"/>
    </xf>
    <xf numFmtId="0" fontId="17" fillId="17" borderId="14" xfId="0" applyFont="1" applyFill="1" applyBorder="1">
      <alignment vertical="center"/>
    </xf>
    <xf numFmtId="0" fontId="16" fillId="24" borderId="14" xfId="0" applyFont="1" applyFill="1" applyBorder="1">
      <alignment vertical="center"/>
    </xf>
    <xf numFmtId="0" fontId="16" fillId="24" borderId="14" xfId="0" applyFont="1" applyFill="1" applyBorder="1" applyAlignment="1">
      <alignment horizontal="right" vertical="center"/>
    </xf>
    <xf numFmtId="0" fontId="16" fillId="24" borderId="14" xfId="0" applyFont="1" applyFill="1" applyBorder="1" applyAlignment="1">
      <alignment vertical="center" wrapText="1"/>
    </xf>
    <xf numFmtId="0" fontId="16" fillId="24" borderId="14" xfId="0" applyFont="1" applyFill="1" applyBorder="1" applyAlignment="1">
      <alignment horizontal="center" vertical="center" wrapText="1"/>
    </xf>
    <xf numFmtId="0" fontId="17" fillId="24" borderId="14" xfId="0" applyFont="1" applyFill="1" applyBorder="1">
      <alignment vertical="center"/>
    </xf>
    <xf numFmtId="0" fontId="0" fillId="24" borderId="0" xfId="0" applyFill="1">
      <alignment vertical="center"/>
    </xf>
    <xf numFmtId="0" fontId="18" fillId="24" borderId="14" xfId="0" applyFont="1" applyFill="1" applyBorder="1">
      <alignment vertical="center"/>
    </xf>
    <xf numFmtId="176" fontId="17" fillId="0" borderId="0" xfId="0" applyNumberFormat="1" applyFont="1" applyFill="1">
      <alignment vertical="center"/>
    </xf>
    <xf numFmtId="0" fontId="16" fillId="0" borderId="0" xfId="0" applyFont="1" applyFill="1" applyAlignment="1">
      <alignment horizontal="right" vertical="center"/>
    </xf>
    <xf numFmtId="0" fontId="17" fillId="6" borderId="0" xfId="0" applyFont="1" applyFill="1">
      <alignment vertical="center"/>
    </xf>
    <xf numFmtId="0" fontId="0" fillId="0" borderId="0" xfId="0" applyFill="1" applyAlignment="1">
      <alignment horizontal="right" vertical="center"/>
    </xf>
    <xf numFmtId="177" fontId="16" fillId="19" borderId="14" xfId="0" applyNumberFormat="1" applyFont="1" applyFill="1" applyBorder="1">
      <alignment vertical="center"/>
    </xf>
    <xf numFmtId="177" fontId="16" fillId="0" borderId="14" xfId="0" applyNumberFormat="1" applyFont="1" applyFill="1" applyBorder="1">
      <alignment vertical="center"/>
    </xf>
    <xf numFmtId="177" fontId="16" fillId="0" borderId="14" xfId="0" applyNumberFormat="1" applyFont="1" applyFill="1" applyBorder="1" applyAlignment="1">
      <alignment horizontal="center" vertical="center" wrapText="1"/>
    </xf>
    <xf numFmtId="177" fontId="17" fillId="0" borderId="14" xfId="0" applyNumberFormat="1" applyFont="1" applyFill="1" applyBorder="1">
      <alignment vertical="center"/>
    </xf>
    <xf numFmtId="177" fontId="16" fillId="8" borderId="14" xfId="0" applyNumberFormat="1" applyFont="1" applyFill="1" applyBorder="1">
      <alignment vertical="center"/>
    </xf>
    <xf numFmtId="177" fontId="16" fillId="6" borderId="14" xfId="0" applyNumberFormat="1" applyFont="1" applyFill="1" applyBorder="1">
      <alignment vertical="center"/>
    </xf>
    <xf numFmtId="177" fontId="18" fillId="8" borderId="14" xfId="0" applyNumberFormat="1" applyFont="1" applyFill="1" applyBorder="1">
      <alignment vertical="center"/>
    </xf>
    <xf numFmtId="0" fontId="16" fillId="25" borderId="14" xfId="0" applyFont="1" applyFill="1" applyBorder="1">
      <alignment vertical="center"/>
    </xf>
    <xf numFmtId="0" fontId="16" fillId="26" borderId="14" xfId="0" applyFont="1" applyFill="1" applyBorder="1">
      <alignment vertical="center"/>
    </xf>
    <xf numFmtId="0" fontId="30" fillId="6" borderId="0" xfId="0" applyFont="1" applyFill="1" applyAlignment="1">
      <alignment vertical="center"/>
    </xf>
    <xf numFmtId="0" fontId="0" fillId="6" borderId="0" xfId="0" applyFill="1" applyAlignment="1">
      <alignment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0" fontId="0" fillId="0" borderId="31" xfId="0" applyBorder="1" applyAlignment="1">
      <alignment horizontal="center" vertical="center"/>
    </xf>
    <xf numFmtId="0" fontId="0" fillId="0" borderId="27" xfId="0" applyBorder="1" applyAlignment="1">
      <alignment horizontal="center" vertical="center"/>
    </xf>
    <xf numFmtId="176" fontId="0" fillId="0" borderId="29" xfId="0" applyNumberFormat="1" applyBorder="1" applyAlignment="1">
      <alignment horizontal="center" vertical="center"/>
    </xf>
    <xf numFmtId="0" fontId="0" fillId="0" borderId="0" xfId="0" applyAlignment="1">
      <alignment horizontal="center" vertical="top" wrapText="1"/>
    </xf>
    <xf numFmtId="0" fontId="0" fillId="0" borderId="0" xfId="0" applyAlignment="1">
      <alignment horizontal="center" vertical="center"/>
    </xf>
    <xf numFmtId="0" fontId="0" fillId="0" borderId="0" xfId="0" applyAlignment="1">
      <alignment horizontal="center" vertical="top"/>
    </xf>
    <xf numFmtId="0" fontId="16" fillId="6" borderId="14" xfId="0" applyFont="1" applyFill="1" applyBorder="1" applyAlignment="1">
      <alignment horizontal="center" vertical="center" wrapText="1"/>
    </xf>
    <xf numFmtId="0" fontId="16" fillId="6" borderId="14" xfId="0" applyFont="1" applyFill="1" applyBorder="1" applyAlignment="1">
      <alignment horizontal="center" vertical="center"/>
    </xf>
    <xf numFmtId="0" fontId="16" fillId="18" borderId="14" xfId="0" applyFont="1" applyFill="1" applyBorder="1" applyAlignment="1">
      <alignment horizontal="center" vertical="center" wrapText="1"/>
    </xf>
    <xf numFmtId="0" fontId="16" fillId="18" borderId="14" xfId="0" applyFont="1" applyFill="1" applyBorder="1" applyAlignment="1">
      <alignment horizontal="center" vertical="center"/>
    </xf>
    <xf numFmtId="0" fontId="16" fillId="17" borderId="14" xfId="0" applyFont="1" applyFill="1" applyBorder="1" applyAlignment="1">
      <alignment horizontal="center" vertical="center"/>
    </xf>
    <xf numFmtId="0" fontId="16" fillId="19" borderId="14" xfId="0" applyFont="1" applyFill="1" applyBorder="1" applyAlignment="1">
      <alignment horizontal="center" vertical="center" wrapText="1"/>
    </xf>
    <xf numFmtId="0" fontId="16" fillId="19" borderId="14" xfId="0" applyFont="1" applyFill="1" applyBorder="1" applyAlignment="1">
      <alignment horizontal="center" vertical="center"/>
    </xf>
    <xf numFmtId="0" fontId="16" fillId="7" borderId="14" xfId="0" applyFont="1" applyFill="1" applyBorder="1" applyAlignment="1">
      <alignment horizontal="center" vertical="center"/>
    </xf>
    <xf numFmtId="0" fontId="16" fillId="21" borderId="14" xfId="0" applyFont="1" applyFill="1" applyBorder="1" applyAlignment="1">
      <alignment horizontal="center" vertical="center"/>
    </xf>
    <xf numFmtId="0" fontId="16" fillId="9" borderId="14" xfId="0" applyFont="1" applyFill="1" applyBorder="1" applyAlignment="1">
      <alignment horizontal="center" vertical="center"/>
    </xf>
    <xf numFmtId="0" fontId="16" fillId="20" borderId="14" xfId="0" applyFont="1" applyFill="1" applyBorder="1" applyAlignment="1">
      <alignment horizontal="center" vertical="center"/>
    </xf>
  </cellXfs>
  <cellStyles count="1">
    <cellStyle name="常规" xfId="0" builtinId="0"/>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扩展佣兵数量!$B$3:$B$44</c:f>
              <c:numCache>
                <c:formatCode>General</c:formatCode>
                <c:ptCount val="42"/>
                <c:pt idx="0">
                  <c:v>300</c:v>
                </c:pt>
                <c:pt idx="1">
                  <c:v>500</c:v>
                </c:pt>
                <c:pt idx="2">
                  <c:v>900</c:v>
                </c:pt>
                <c:pt idx="3">
                  <c:v>1400</c:v>
                </c:pt>
                <c:pt idx="4">
                  <c:v>2000</c:v>
                </c:pt>
                <c:pt idx="5">
                  <c:v>2900</c:v>
                </c:pt>
                <c:pt idx="6">
                  <c:v>4000</c:v>
                </c:pt>
                <c:pt idx="7">
                  <c:v>5300</c:v>
                </c:pt>
                <c:pt idx="8">
                  <c:v>6900</c:v>
                </c:pt>
                <c:pt idx="9">
                  <c:v>8800</c:v>
                </c:pt>
                <c:pt idx="10">
                  <c:v>11000</c:v>
                </c:pt>
                <c:pt idx="11">
                  <c:v>14000</c:v>
                </c:pt>
                <c:pt idx="12">
                  <c:v>16000</c:v>
                </c:pt>
                <c:pt idx="13">
                  <c:v>20000</c:v>
                </c:pt>
                <c:pt idx="14">
                  <c:v>23000</c:v>
                </c:pt>
                <c:pt idx="15">
                  <c:v>27000</c:v>
                </c:pt>
                <c:pt idx="16">
                  <c:v>32000</c:v>
                </c:pt>
                <c:pt idx="17">
                  <c:v>37000</c:v>
                </c:pt>
                <c:pt idx="18">
                  <c:v>43000</c:v>
                </c:pt>
                <c:pt idx="19">
                  <c:v>49000</c:v>
                </c:pt>
                <c:pt idx="20">
                  <c:v>55000</c:v>
                </c:pt>
                <c:pt idx="21">
                  <c:v>63000</c:v>
                </c:pt>
                <c:pt idx="22">
                  <c:v>70000</c:v>
                </c:pt>
                <c:pt idx="23">
                  <c:v>79000</c:v>
                </c:pt>
                <c:pt idx="24">
                  <c:v>88000</c:v>
                </c:pt>
                <c:pt idx="25">
                  <c:v>98000</c:v>
                </c:pt>
                <c:pt idx="26">
                  <c:v>108000</c:v>
                </c:pt>
                <c:pt idx="27">
                  <c:v>120000</c:v>
                </c:pt>
                <c:pt idx="28">
                  <c:v>130000</c:v>
                </c:pt>
                <c:pt idx="29">
                  <c:v>140000</c:v>
                </c:pt>
                <c:pt idx="30">
                  <c:v>160000</c:v>
                </c:pt>
                <c:pt idx="31">
                  <c:v>170000</c:v>
                </c:pt>
                <c:pt idx="32">
                  <c:v>190000</c:v>
                </c:pt>
                <c:pt idx="33">
                  <c:v>200000</c:v>
                </c:pt>
                <c:pt idx="34">
                  <c:v>220000</c:v>
                </c:pt>
                <c:pt idx="35">
                  <c:v>240000</c:v>
                </c:pt>
                <c:pt idx="36">
                  <c:v>260000</c:v>
                </c:pt>
                <c:pt idx="37">
                  <c:v>280000</c:v>
                </c:pt>
                <c:pt idx="38">
                  <c:v>300000</c:v>
                </c:pt>
                <c:pt idx="39">
                  <c:v>320000</c:v>
                </c:pt>
                <c:pt idx="40">
                  <c:v>340000</c:v>
                </c:pt>
                <c:pt idx="41">
                  <c:v>360000</c:v>
                </c:pt>
              </c:numCache>
            </c:numRef>
          </c:val>
          <c:smooth val="0"/>
        </c:ser>
        <c:dLbls>
          <c:showLegendKey val="0"/>
          <c:showVal val="0"/>
          <c:showCatName val="0"/>
          <c:showSerName val="0"/>
          <c:showPercent val="0"/>
          <c:showBubbleSize val="0"/>
        </c:dLbls>
        <c:marker val="1"/>
        <c:smooth val="0"/>
        <c:axId val="88920448"/>
        <c:axId val="88921984"/>
      </c:lineChart>
      <c:catAx>
        <c:axId val="88920448"/>
        <c:scaling>
          <c:orientation val="minMax"/>
        </c:scaling>
        <c:delete val="0"/>
        <c:axPos val="b"/>
        <c:majorTickMark val="out"/>
        <c:minorTickMark val="none"/>
        <c:tickLblPos val="nextTo"/>
        <c:crossAx val="88921984"/>
        <c:crosses val="autoZero"/>
        <c:auto val="1"/>
        <c:lblAlgn val="ctr"/>
        <c:lblOffset val="100"/>
        <c:noMultiLvlLbl val="0"/>
      </c:catAx>
      <c:valAx>
        <c:axId val="88921984"/>
        <c:scaling>
          <c:orientation val="minMax"/>
        </c:scaling>
        <c:delete val="0"/>
        <c:axPos val="l"/>
        <c:majorGridlines/>
        <c:numFmt formatCode="General" sourceLinked="1"/>
        <c:majorTickMark val="out"/>
        <c:minorTickMark val="none"/>
        <c:tickLblPos val="nextTo"/>
        <c:crossAx val="8892044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'佣兵-等级经验表'!$B$6:$B$104</c:f>
              <c:numCache>
                <c:formatCode>General</c:formatCode>
                <c:ptCount val="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numCache>
            </c:numRef>
          </c:val>
          <c:smooth val="0"/>
        </c:ser>
        <c:ser>
          <c:idx val="1"/>
          <c:order val="1"/>
          <c:marker>
            <c:symbol val="none"/>
          </c:marker>
          <c:val>
            <c:numRef>
              <c:f>'佣兵-等级经验表'!$C$6:$C$104</c:f>
              <c:numCache>
                <c:formatCode>General</c:formatCode>
                <c:ptCount val="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numCache>
            </c:numRef>
          </c:val>
          <c:smooth val="0"/>
        </c:ser>
        <c:dLbls>
          <c:showLegendKey val="0"/>
          <c:showVal val="0"/>
          <c:showCatName val="0"/>
          <c:showSerName val="0"/>
          <c:showPercent val="0"/>
          <c:showBubbleSize val="0"/>
        </c:dLbls>
        <c:marker val="1"/>
        <c:smooth val="0"/>
        <c:axId val="53466624"/>
        <c:axId val="53468160"/>
      </c:lineChart>
      <c:catAx>
        <c:axId val="53466624"/>
        <c:scaling>
          <c:orientation val="minMax"/>
        </c:scaling>
        <c:delete val="0"/>
        <c:axPos val="b"/>
        <c:majorTickMark val="out"/>
        <c:minorTickMark val="none"/>
        <c:tickLblPos val="nextTo"/>
        <c:crossAx val="53468160"/>
        <c:crosses val="autoZero"/>
        <c:auto val="1"/>
        <c:lblAlgn val="ctr"/>
        <c:lblOffset val="100"/>
        <c:noMultiLvlLbl val="0"/>
      </c:catAx>
      <c:valAx>
        <c:axId val="53468160"/>
        <c:scaling>
          <c:orientation val="minMax"/>
        </c:scaling>
        <c:delete val="0"/>
        <c:axPos val="l"/>
        <c:majorGridlines/>
        <c:numFmt formatCode="General" sourceLinked="1"/>
        <c:majorTickMark val="out"/>
        <c:minorTickMark val="none"/>
        <c:tickLblPos val="nextTo"/>
        <c:crossAx val="53466624"/>
        <c:crosses val="autoZero"/>
        <c:crossBetween val="between"/>
      </c:valAx>
    </c:plotArea>
    <c:legend>
      <c:legendPos val="r"/>
      <c:overlay val="0"/>
    </c:legend>
    <c:plotVisOnly val="1"/>
    <c:dispBlanksAs val="gap"/>
    <c:showDLblsOverMax val="0"/>
  </c:chart>
  <c:printSettings>
    <c:headerFooter/>
    <c:pageMargins b="0.75000000000000078" l="0.70000000000000062" r="0.70000000000000062" t="0.7500000000000007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店铺经验表!$B$6:$B$104</c:f>
              <c:numCache>
                <c:formatCode>General</c:formatCode>
                <c:ptCount val="99"/>
                <c:pt idx="0">
                  <c:v>8</c:v>
                </c:pt>
                <c:pt idx="1">
                  <c:v>27</c:v>
                </c:pt>
                <c:pt idx="2">
                  <c:v>65</c:v>
                </c:pt>
                <c:pt idx="3">
                  <c:v>129</c:v>
                </c:pt>
                <c:pt idx="4">
                  <c:v>225</c:v>
                </c:pt>
                <c:pt idx="5">
                  <c:v>363</c:v>
                </c:pt>
                <c:pt idx="6">
                  <c:v>550</c:v>
                </c:pt>
                <c:pt idx="7">
                  <c:v>795</c:v>
                </c:pt>
                <c:pt idx="8">
                  <c:v>1109</c:v>
                </c:pt>
                <c:pt idx="9">
                  <c:v>1500</c:v>
                </c:pt>
                <c:pt idx="10">
                  <c:v>1981</c:v>
                </c:pt>
                <c:pt idx="11">
                  <c:v>2562</c:v>
                </c:pt>
                <c:pt idx="12">
                  <c:v>3257</c:v>
                </c:pt>
                <c:pt idx="13">
                  <c:v>4079</c:v>
                </c:pt>
                <c:pt idx="14">
                  <c:v>5042</c:v>
                </c:pt>
                <c:pt idx="15">
                  <c:v>6162</c:v>
                </c:pt>
                <c:pt idx="16">
                  <c:v>7456</c:v>
                </c:pt>
                <c:pt idx="17">
                  <c:v>8940</c:v>
                </c:pt>
                <c:pt idx="18">
                  <c:v>10633</c:v>
                </c:pt>
                <c:pt idx="19">
                  <c:v>12556</c:v>
                </c:pt>
                <c:pt idx="20">
                  <c:v>14730</c:v>
                </c:pt>
                <c:pt idx="21">
                  <c:v>17178</c:v>
                </c:pt>
                <c:pt idx="22">
                  <c:v>19923</c:v>
                </c:pt>
                <c:pt idx="23">
                  <c:v>22991</c:v>
                </c:pt>
                <c:pt idx="24">
                  <c:v>26411</c:v>
                </c:pt>
                <c:pt idx="25">
                  <c:v>30211</c:v>
                </c:pt>
                <c:pt idx="26">
                  <c:v>34422</c:v>
                </c:pt>
                <c:pt idx="27">
                  <c:v>39077</c:v>
                </c:pt>
                <c:pt idx="28">
                  <c:v>44212</c:v>
                </c:pt>
                <c:pt idx="29">
                  <c:v>49864</c:v>
                </c:pt>
                <c:pt idx="30">
                  <c:v>56072</c:v>
                </c:pt>
                <c:pt idx="31">
                  <c:v>62878</c:v>
                </c:pt>
                <c:pt idx="32">
                  <c:v>70328</c:v>
                </c:pt>
                <c:pt idx="33">
                  <c:v>78468</c:v>
                </c:pt>
                <c:pt idx="34">
                  <c:v>87349</c:v>
                </c:pt>
                <c:pt idx="35">
                  <c:v>97024</c:v>
                </c:pt>
                <c:pt idx="36">
                  <c:v>107550</c:v>
                </c:pt>
                <c:pt idx="37">
                  <c:v>118986</c:v>
                </c:pt>
                <c:pt idx="38">
                  <c:v>131395</c:v>
                </c:pt>
                <c:pt idx="39">
                  <c:v>144846</c:v>
                </c:pt>
                <c:pt idx="40">
                  <c:v>159409</c:v>
                </c:pt>
                <c:pt idx="41">
                  <c:v>175159</c:v>
                </c:pt>
                <c:pt idx="42">
                  <c:v>192176</c:v>
                </c:pt>
                <c:pt idx="43">
                  <c:v>210544</c:v>
                </c:pt>
                <c:pt idx="44">
                  <c:v>230353</c:v>
                </c:pt>
                <c:pt idx="45">
                  <c:v>251695</c:v>
                </c:pt>
                <c:pt idx="46">
                  <c:v>274672</c:v>
                </c:pt>
                <c:pt idx="47">
                  <c:v>299388</c:v>
                </c:pt>
                <c:pt idx="48">
                  <c:v>325955</c:v>
                </c:pt>
                <c:pt idx="49">
                  <c:v>354489</c:v>
                </c:pt>
                <c:pt idx="50">
                  <c:v>385115</c:v>
                </c:pt>
                <c:pt idx="51">
                  <c:v>417964</c:v>
                </c:pt>
                <c:pt idx="52">
                  <c:v>453174</c:v>
                </c:pt>
                <c:pt idx="53">
                  <c:v>490892</c:v>
                </c:pt>
                <c:pt idx="54">
                  <c:v>531270</c:v>
                </c:pt>
                <c:pt idx="55">
                  <c:v>574472</c:v>
                </c:pt>
                <c:pt idx="56">
                  <c:v>620670</c:v>
                </c:pt>
                <c:pt idx="57">
                  <c:v>670043</c:v>
                </c:pt>
                <c:pt idx="58">
                  <c:v>722783</c:v>
                </c:pt>
                <c:pt idx="59">
                  <c:v>779091</c:v>
                </c:pt>
                <c:pt idx="60">
                  <c:v>839178</c:v>
                </c:pt>
                <c:pt idx="61">
                  <c:v>903269</c:v>
                </c:pt>
                <c:pt idx="62">
                  <c:v>971598</c:v>
                </c:pt>
                <c:pt idx="63">
                  <c:v>1044413</c:v>
                </c:pt>
                <c:pt idx="64">
                  <c:v>1121976</c:v>
                </c:pt>
                <c:pt idx="65">
                  <c:v>1204561</c:v>
                </c:pt>
                <c:pt idx="66">
                  <c:v>1292460</c:v>
                </c:pt>
                <c:pt idx="67">
                  <c:v>1385976</c:v>
                </c:pt>
                <c:pt idx="68">
                  <c:v>1485432</c:v>
                </c:pt>
                <c:pt idx="69">
                  <c:v>1591165</c:v>
                </c:pt>
                <c:pt idx="70">
                  <c:v>1703532</c:v>
                </c:pt>
                <c:pt idx="71">
                  <c:v>1822908</c:v>
                </c:pt>
                <c:pt idx="72">
                  <c:v>1949686</c:v>
                </c:pt>
                <c:pt idx="73">
                  <c:v>2084281</c:v>
                </c:pt>
                <c:pt idx="74">
                  <c:v>2227131</c:v>
                </c:pt>
                <c:pt idx="75">
                  <c:v>2378694</c:v>
                </c:pt>
                <c:pt idx="76">
                  <c:v>2539453</c:v>
                </c:pt>
                <c:pt idx="77">
                  <c:v>2709916</c:v>
                </c:pt>
                <c:pt idx="78">
                  <c:v>2890616</c:v>
                </c:pt>
                <c:pt idx="79">
                  <c:v>3082116</c:v>
                </c:pt>
                <c:pt idx="80">
                  <c:v>3285006</c:v>
                </c:pt>
                <c:pt idx="81">
                  <c:v>3499905</c:v>
                </c:pt>
                <c:pt idx="82">
                  <c:v>3727466</c:v>
                </c:pt>
                <c:pt idx="83">
                  <c:v>3968375</c:v>
                </c:pt>
                <c:pt idx="84">
                  <c:v>4223351</c:v>
                </c:pt>
                <c:pt idx="85">
                  <c:v>4493151</c:v>
                </c:pt>
                <c:pt idx="86">
                  <c:v>4778570</c:v>
                </c:pt>
                <c:pt idx="87">
                  <c:v>5080443</c:v>
                </c:pt>
                <c:pt idx="88">
                  <c:v>5399647</c:v>
                </c:pt>
                <c:pt idx="89">
                  <c:v>5737105</c:v>
                </c:pt>
                <c:pt idx="90">
                  <c:v>6093782</c:v>
                </c:pt>
                <c:pt idx="91">
                  <c:v>6470696</c:v>
                </c:pt>
                <c:pt idx="92">
                  <c:v>6868912</c:v>
                </c:pt>
                <c:pt idx="93">
                  <c:v>7289553</c:v>
                </c:pt>
                <c:pt idx="94">
                  <c:v>7733792</c:v>
                </c:pt>
                <c:pt idx="95">
                  <c:v>8202866</c:v>
                </c:pt>
                <c:pt idx="96">
                  <c:v>8698069</c:v>
                </c:pt>
                <c:pt idx="97">
                  <c:v>9220762</c:v>
                </c:pt>
                <c:pt idx="98">
                  <c:v>9772372</c:v>
                </c:pt>
              </c:numCache>
            </c:numRef>
          </c:val>
          <c:smooth val="0"/>
        </c:ser>
        <c:ser>
          <c:idx val="1"/>
          <c:order val="1"/>
          <c:marker>
            <c:symbol val="none"/>
          </c:marker>
          <c:val>
            <c:numRef>
              <c:f>店铺经验表!$C$6:$C$104</c:f>
              <c:numCache>
                <c:formatCode>General</c:formatCode>
                <c:ptCount val="99"/>
                <c:pt idx="0">
                  <c:v>19</c:v>
                </c:pt>
                <c:pt idx="1">
                  <c:v>38</c:v>
                </c:pt>
                <c:pt idx="2">
                  <c:v>64</c:v>
                </c:pt>
                <c:pt idx="3">
                  <c:v>96</c:v>
                </c:pt>
                <c:pt idx="4">
                  <c:v>138</c:v>
                </c:pt>
                <c:pt idx="5">
                  <c:v>187</c:v>
                </c:pt>
                <c:pt idx="6">
                  <c:v>245</c:v>
                </c:pt>
                <c:pt idx="7">
                  <c:v>314</c:v>
                </c:pt>
                <c:pt idx="8">
                  <c:v>391</c:v>
                </c:pt>
                <c:pt idx="9">
                  <c:v>481</c:v>
                </c:pt>
                <c:pt idx="10">
                  <c:v>581</c:v>
                </c:pt>
                <c:pt idx="11">
                  <c:v>695</c:v>
                </c:pt>
                <c:pt idx="12">
                  <c:v>822</c:v>
                </c:pt>
                <c:pt idx="13">
                  <c:v>963</c:v>
                </c:pt>
                <c:pt idx="14">
                  <c:v>1120</c:v>
                </c:pt>
                <c:pt idx="15">
                  <c:v>1294</c:v>
                </c:pt>
                <c:pt idx="16">
                  <c:v>1484</c:v>
                </c:pt>
                <c:pt idx="17">
                  <c:v>1693</c:v>
                </c:pt>
                <c:pt idx="18">
                  <c:v>1923</c:v>
                </c:pt>
                <c:pt idx="19">
                  <c:v>2174</c:v>
                </c:pt>
                <c:pt idx="20">
                  <c:v>2448</c:v>
                </c:pt>
                <c:pt idx="21">
                  <c:v>2745</c:v>
                </c:pt>
                <c:pt idx="22">
                  <c:v>3068</c:v>
                </c:pt>
                <c:pt idx="23">
                  <c:v>3420</c:v>
                </c:pt>
                <c:pt idx="24">
                  <c:v>3800</c:v>
                </c:pt>
                <c:pt idx="25">
                  <c:v>4211</c:v>
                </c:pt>
                <c:pt idx="26">
                  <c:v>4655</c:v>
                </c:pt>
                <c:pt idx="27">
                  <c:v>5135</c:v>
                </c:pt>
                <c:pt idx="28">
                  <c:v>5652</c:v>
                </c:pt>
                <c:pt idx="29">
                  <c:v>6208</c:v>
                </c:pt>
                <c:pt idx="30">
                  <c:v>6806</c:v>
                </c:pt>
                <c:pt idx="31">
                  <c:v>7450</c:v>
                </c:pt>
                <c:pt idx="32">
                  <c:v>8140</c:v>
                </c:pt>
                <c:pt idx="33">
                  <c:v>8881</c:v>
                </c:pt>
                <c:pt idx="34">
                  <c:v>9675</c:v>
                </c:pt>
                <c:pt idx="35">
                  <c:v>10526</c:v>
                </c:pt>
                <c:pt idx="36">
                  <c:v>11436</c:v>
                </c:pt>
                <c:pt idx="37">
                  <c:v>12409</c:v>
                </c:pt>
                <c:pt idx="38">
                  <c:v>13451</c:v>
                </c:pt>
                <c:pt idx="39">
                  <c:v>14563</c:v>
                </c:pt>
                <c:pt idx="40">
                  <c:v>15750</c:v>
                </c:pt>
                <c:pt idx="41">
                  <c:v>17017</c:v>
                </c:pt>
                <c:pt idx="42">
                  <c:v>18368</c:v>
                </c:pt>
                <c:pt idx="43">
                  <c:v>19809</c:v>
                </c:pt>
                <c:pt idx="44">
                  <c:v>21342</c:v>
                </c:pt>
                <c:pt idx="45">
                  <c:v>22977</c:v>
                </c:pt>
                <c:pt idx="46">
                  <c:v>24716</c:v>
                </c:pt>
                <c:pt idx="47">
                  <c:v>26567</c:v>
                </c:pt>
                <c:pt idx="48">
                  <c:v>28534</c:v>
                </c:pt>
                <c:pt idx="49">
                  <c:v>30626</c:v>
                </c:pt>
                <c:pt idx="50">
                  <c:v>32849</c:v>
                </c:pt>
                <c:pt idx="51">
                  <c:v>35210</c:v>
                </c:pt>
                <c:pt idx="52">
                  <c:v>37718</c:v>
                </c:pt>
                <c:pt idx="53">
                  <c:v>40378</c:v>
                </c:pt>
                <c:pt idx="54">
                  <c:v>43202</c:v>
                </c:pt>
                <c:pt idx="55">
                  <c:v>46198</c:v>
                </c:pt>
                <c:pt idx="56">
                  <c:v>49373</c:v>
                </c:pt>
                <c:pt idx="57">
                  <c:v>52740</c:v>
                </c:pt>
                <c:pt idx="58">
                  <c:v>56308</c:v>
                </c:pt>
                <c:pt idx="59">
                  <c:v>60087</c:v>
                </c:pt>
                <c:pt idx="60">
                  <c:v>64091</c:v>
                </c:pt>
                <c:pt idx="61">
                  <c:v>68329</c:v>
                </c:pt>
                <c:pt idx="62">
                  <c:v>72815</c:v>
                </c:pt>
                <c:pt idx="63">
                  <c:v>77563</c:v>
                </c:pt>
                <c:pt idx="64">
                  <c:v>82585</c:v>
                </c:pt>
                <c:pt idx="65">
                  <c:v>87899</c:v>
                </c:pt>
                <c:pt idx="66">
                  <c:v>93516</c:v>
                </c:pt>
                <c:pt idx="67">
                  <c:v>99456</c:v>
                </c:pt>
                <c:pt idx="68">
                  <c:v>105733</c:v>
                </c:pt>
                <c:pt idx="69">
                  <c:v>112367</c:v>
                </c:pt>
                <c:pt idx="70">
                  <c:v>119376</c:v>
                </c:pt>
                <c:pt idx="71">
                  <c:v>126778</c:v>
                </c:pt>
                <c:pt idx="72">
                  <c:v>134595</c:v>
                </c:pt>
                <c:pt idx="73">
                  <c:v>142850</c:v>
                </c:pt>
                <c:pt idx="74">
                  <c:v>151563</c:v>
                </c:pt>
                <c:pt idx="75">
                  <c:v>160759</c:v>
                </c:pt>
                <c:pt idx="76">
                  <c:v>170463</c:v>
                </c:pt>
                <c:pt idx="77">
                  <c:v>180700</c:v>
                </c:pt>
                <c:pt idx="78">
                  <c:v>191500</c:v>
                </c:pt>
                <c:pt idx="79">
                  <c:v>202890</c:v>
                </c:pt>
                <c:pt idx="80">
                  <c:v>214899</c:v>
                </c:pt>
                <c:pt idx="81">
                  <c:v>227561</c:v>
                </c:pt>
                <c:pt idx="82">
                  <c:v>240909</c:v>
                </c:pt>
                <c:pt idx="83">
                  <c:v>254976</c:v>
                </c:pt>
                <c:pt idx="84">
                  <c:v>269800</c:v>
                </c:pt>
                <c:pt idx="85">
                  <c:v>285419</c:v>
                </c:pt>
                <c:pt idx="86">
                  <c:v>301873</c:v>
                </c:pt>
                <c:pt idx="87">
                  <c:v>319204</c:v>
                </c:pt>
                <c:pt idx="88">
                  <c:v>337458</c:v>
                </c:pt>
                <c:pt idx="89">
                  <c:v>356677</c:v>
                </c:pt>
                <c:pt idx="90">
                  <c:v>376914</c:v>
                </c:pt>
                <c:pt idx="91">
                  <c:v>398216</c:v>
                </c:pt>
                <c:pt idx="92">
                  <c:v>420641</c:v>
                </c:pt>
                <c:pt idx="93">
                  <c:v>444239</c:v>
                </c:pt>
                <c:pt idx="94">
                  <c:v>469074</c:v>
                </c:pt>
                <c:pt idx="95">
                  <c:v>495203</c:v>
                </c:pt>
                <c:pt idx="96">
                  <c:v>522693</c:v>
                </c:pt>
                <c:pt idx="97">
                  <c:v>551610</c:v>
                </c:pt>
                <c:pt idx="98">
                  <c:v>582024</c:v>
                </c:pt>
              </c:numCache>
            </c:numRef>
          </c:val>
          <c:smooth val="0"/>
        </c:ser>
        <c:dLbls>
          <c:showLegendKey val="0"/>
          <c:showVal val="0"/>
          <c:showCatName val="0"/>
          <c:showSerName val="0"/>
          <c:showPercent val="0"/>
          <c:showBubbleSize val="0"/>
        </c:dLbls>
        <c:marker val="1"/>
        <c:smooth val="0"/>
        <c:axId val="121149312"/>
        <c:axId val="121150848"/>
      </c:lineChart>
      <c:catAx>
        <c:axId val="121149312"/>
        <c:scaling>
          <c:orientation val="minMax"/>
        </c:scaling>
        <c:delete val="0"/>
        <c:axPos val="b"/>
        <c:majorTickMark val="out"/>
        <c:minorTickMark val="none"/>
        <c:tickLblPos val="nextTo"/>
        <c:crossAx val="121150848"/>
        <c:crosses val="autoZero"/>
        <c:auto val="1"/>
        <c:lblAlgn val="ctr"/>
        <c:lblOffset val="100"/>
        <c:noMultiLvlLbl val="0"/>
      </c:catAx>
      <c:valAx>
        <c:axId val="121150848"/>
        <c:scaling>
          <c:orientation val="minMax"/>
        </c:scaling>
        <c:delete val="0"/>
        <c:axPos val="l"/>
        <c:majorGridlines/>
        <c:numFmt formatCode="General" sourceLinked="1"/>
        <c:majorTickMark val="out"/>
        <c:minorTickMark val="none"/>
        <c:tickLblPos val="nextTo"/>
        <c:crossAx val="121149312"/>
        <c:crosses val="autoZero"/>
        <c:crossBetween val="between"/>
      </c:valAx>
    </c:plotArea>
    <c:legend>
      <c:legendPos val="r"/>
      <c:overlay val="0"/>
    </c:legend>
    <c:plotVisOnly val="1"/>
    <c:dispBlanksAs val="gap"/>
    <c:showDLblsOverMax val="0"/>
  </c:chart>
  <c:printSettings>
    <c:headerFooter/>
    <c:pageMargins b="0.75000000000000078" l="0.70000000000000062" r="0.70000000000000062" t="0.75000000000000078" header="0.30000000000000032" footer="0.30000000000000032"/>
    <c:pageSetup/>
  </c:printSettings>
</c:chartSpace>
</file>

<file path=xl/ctrlProps/ctrlProp1.xml><?xml version="1.0" encoding="utf-8"?>
<formControlPr xmlns="http://schemas.microsoft.com/office/spreadsheetml/2009/9/main" objectType="Scroll" dx="16" fmlaLink="$B$1" horiz="1" max="100" min="1" page="0" val="50"/>
</file>

<file path=xl/ctrlProps/ctrlProp2.xml><?xml version="1.0" encoding="utf-8"?>
<formControlPr xmlns="http://schemas.microsoft.com/office/spreadsheetml/2009/9/main" objectType="Scroll" dx="16" fmlaLink="$D$1" horiz="1" max="100" min="1" page="0" val="50"/>
</file>

<file path=xl/ctrlProps/ctrlProp3.xml><?xml version="1.0" encoding="utf-8"?>
<formControlPr xmlns="http://schemas.microsoft.com/office/spreadsheetml/2009/9/main" objectType="Scroll" dx="16" fmlaLink="$Y$2" horiz="1" max="20" min="1" page="0" val="4"/>
</file>

<file path=xl/ctrlProps/ctrlProp4.xml><?xml version="1.0" encoding="utf-8"?>
<formControlPr xmlns="http://schemas.microsoft.com/office/spreadsheetml/2009/9/main" objectType="Scroll" dx="16" fmlaLink="$Z$2" horiz="1" max="10" min="1" page="0" val="2"/>
</file>

<file path=xl/ctrlProps/ctrlProp5.xml><?xml version="1.0" encoding="utf-8"?>
<formControlPr xmlns="http://schemas.microsoft.com/office/spreadsheetml/2009/9/main" objectType="Scroll" dx="16" fmlaLink="#REF!" horiz="1" inc="50" max="10000" page="0" val="500"/>
</file>

<file path=xl/ctrlProps/ctrlProp6.xml><?xml version="1.0" encoding="utf-8"?>
<formControlPr xmlns="http://schemas.microsoft.com/office/spreadsheetml/2009/9/main" objectType="Scroll" dx="16" fmlaLink="#REF!" horiz="1" inc="50" max="10000" page="0" val="500"/>
</file>

<file path=xl/ctrlProps/ctrlProp7.xml><?xml version="1.0" encoding="utf-8"?>
<formControlPr xmlns="http://schemas.microsoft.com/office/spreadsheetml/2009/9/main" objectType="Scroll" dx="16" fmlaLink="$B$32" horiz="1" max="10" page="0" val="0"/>
</file>

<file path=xl/ctrlProps/ctrlProp8.xml><?xml version="1.0" encoding="utf-8"?>
<formControlPr xmlns="http://schemas.microsoft.com/office/spreadsheetml/2009/9/main" objectType="Scroll" dx="16" fmlaLink="$B$28" horiz="1" max="40" page="0" val="40"/>
</file>

<file path=xl/ctrlProps/ctrlProp9.xml><?xml version="1.0" encoding="utf-8"?>
<formControlPr xmlns="http://schemas.microsoft.com/office/spreadsheetml/2009/9/main" objectType="Scroll" dx="16" fmlaLink="$B$29" horiz="1" max="40" page="0" val="40"/>
</file>

<file path=xl/ctrlProps/ctrlProp10.xml><?xml version="1.0" encoding="utf-8"?>
<formControlPr xmlns="http://schemas.microsoft.com/office/spreadsheetml/2009/9/main" objectType="Scroll" dx="16" fmlaLink="$B$30" horiz="1" max="10" page="0" val="0"/>
</file>

<file path=xl/ctrlProps/ctrlProp11.xml><?xml version="1.0" encoding="utf-8"?>
<formControlPr xmlns="http://schemas.microsoft.com/office/spreadsheetml/2009/9/main" objectType="Scroll" dx="16" fmlaLink="$B$33" horiz="1" inc="20" max="60" page="0" val="0"/>
</file>

<file path=xl/ctrlProps/ctrlProp12.xml><?xml version="1.0" encoding="utf-8"?>
<formControlPr xmlns="http://schemas.microsoft.com/office/spreadsheetml/2009/9/main" objectType="Scroll" dx="16" fmlaLink="$B$31" horiz="1" inc="10" max="100" page="0" val="50"/>
</file>

<file path=xl/ctrlProps/ctrlProp13.xml><?xml version="1.0" encoding="utf-8"?>
<formControlPr xmlns="http://schemas.microsoft.com/office/spreadsheetml/2009/9/main" objectType="Scroll" dx="16" fmlaLink="$B$43" horiz="1" max="10" page="0" val="0"/>
</file>

<file path=xl/ctrlProps/ctrlProp14.xml><?xml version="1.0" encoding="utf-8"?>
<formControlPr xmlns="http://schemas.microsoft.com/office/spreadsheetml/2009/9/main" objectType="Scroll" dx="16" fmlaLink="$B$39" horiz="1" max="30" page="0" val="30"/>
</file>

<file path=xl/ctrlProps/ctrlProp15.xml><?xml version="1.0" encoding="utf-8"?>
<formControlPr xmlns="http://schemas.microsoft.com/office/spreadsheetml/2009/9/main" objectType="Scroll" dx="16" fmlaLink="$B$40" horiz="1" max="40" page="0" val="40"/>
</file>

<file path=xl/ctrlProps/ctrlProp16.xml><?xml version="1.0" encoding="utf-8"?>
<formControlPr xmlns="http://schemas.microsoft.com/office/spreadsheetml/2009/9/main" objectType="Scroll" dx="16" fmlaLink="$B$41" horiz="1" max="10" page="0" val="0"/>
</file>

<file path=xl/ctrlProps/ctrlProp17.xml><?xml version="1.0" encoding="utf-8"?>
<formControlPr xmlns="http://schemas.microsoft.com/office/spreadsheetml/2009/9/main" objectType="Scroll" dx="16" fmlaLink="#REF!" horiz="1" inc="20" max="60" page="0" val="0"/>
</file>

<file path=xl/ctrlProps/ctrlProp18.xml><?xml version="1.0" encoding="utf-8"?>
<formControlPr xmlns="http://schemas.microsoft.com/office/spreadsheetml/2009/9/main" objectType="Scroll" dx="16" fmlaLink="$B$42" horiz="1" inc="10" max="100" page="0" val="50"/>
</file>

<file path=xl/ctrlProps/ctrlProp19.xml><?xml version="1.0" encoding="utf-8"?>
<formControlPr xmlns="http://schemas.microsoft.com/office/spreadsheetml/2009/9/main" objectType="Scroll" dx="16" fmlaLink="$B$27" horiz="1" max="20" min="1" page="0" val="20"/>
</file>

<file path=xl/ctrlProps/ctrlProp20.xml><?xml version="1.0" encoding="utf-8"?>
<formControlPr xmlns="http://schemas.microsoft.com/office/spreadsheetml/2009/9/main" objectType="Scroll" dx="16" fmlaLink="$B$38" horiz="1" max="30" min="1" page="0"/>
</file>

<file path=xl/ctrlProps/ctrlProp21.xml><?xml version="1.0" encoding="utf-8"?>
<formControlPr xmlns="http://schemas.microsoft.com/office/spreadsheetml/2009/9/main" objectType="Scroll" dx="16" fmlaLink="$E$51" horiz="1" max="50" min="1" page="0" val="50"/>
</file>

<file path=xl/ctrlProps/ctrlProp22.xml><?xml version="1.0" encoding="utf-8"?>
<formControlPr xmlns="http://schemas.microsoft.com/office/spreadsheetml/2009/9/main" objectType="Scroll" dx="16" fmlaLink="$F$51" horiz="1" max="50" page="0" val="30"/>
</file>

<file path=xl/ctrlProps/ctrlProp23.xml><?xml version="1.0" encoding="utf-8"?>
<formControlPr xmlns="http://schemas.microsoft.com/office/spreadsheetml/2009/9/main" objectType="Scroll" dx="16" fmlaLink="$E$208" horiz="1" max="50" min="1" page="0" val="10"/>
</file>

<file path=xl/ctrlProps/ctrlProp24.xml><?xml version="1.0" encoding="utf-8"?>
<formControlPr xmlns="http://schemas.microsoft.com/office/spreadsheetml/2009/9/main" objectType="Scroll" dx="16" fmlaLink="$F$208" horiz="1" max="50" min="1" page="0" val="10"/>
</file>

<file path=xl/ctrlProps/ctrlProp25.xml><?xml version="1.0" encoding="utf-8"?>
<formControlPr xmlns="http://schemas.microsoft.com/office/spreadsheetml/2009/9/main" objectType="Scroll" dx="16" fmlaLink="$B$3" horiz="1" max="100" page="0" val="3"/>
</file>

<file path=xl/ctrlProps/ctrlProp26.xml><?xml version="1.0" encoding="utf-8"?>
<formControlPr xmlns="http://schemas.microsoft.com/office/spreadsheetml/2009/9/main" objectType="Scroll" dx="16" fmlaLink="$B$2" horiz="1" max="10000" min="1" page="0" val="835"/>
</file>

<file path=xl/ctrlProps/ctrlProp27.xml><?xml version="1.0" encoding="utf-8"?>
<formControlPr xmlns="http://schemas.microsoft.com/office/spreadsheetml/2009/9/main" objectType="Scroll" dx="16" fmlaLink="$B$1" horiz="1" max="100" min="1" page="0" val="2"/>
</file>

<file path=xl/ctrlProps/ctrlProp28.xml><?xml version="1.0" encoding="utf-8"?>
<formControlPr xmlns="http://schemas.microsoft.com/office/spreadsheetml/2009/9/main" objectType="Scroll" dx="16" fmlaLink="$B$3" horiz="1" max="100" page="0" val="3"/>
</file>

<file path=xl/ctrlProps/ctrlProp29.xml><?xml version="1.0" encoding="utf-8"?>
<formControlPr xmlns="http://schemas.microsoft.com/office/spreadsheetml/2009/9/main" objectType="Scroll" dx="16" fmlaLink="$B$2" horiz="1" max="10000" min="1" page="0" val="200"/>
</file>

<file path=xl/ctrlProps/ctrlProp30.xml><?xml version="1.0" encoding="utf-8"?>
<formControlPr xmlns="http://schemas.microsoft.com/office/spreadsheetml/2009/9/main" objectType="Scroll" dx="16" fmlaLink="$B$1" horiz="1" max="100" min="1" page="0" val="2"/>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18" Type="http://schemas.openxmlformats.org/officeDocument/2006/relationships/image" Target="../media/image4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19" Type="http://schemas.openxmlformats.org/officeDocument/2006/relationships/image" Target="../media/image47.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30480</xdr:colOff>
          <xdr:row>0</xdr:row>
          <xdr:rowOff>22860</xdr:rowOff>
        </xdr:from>
        <xdr:to>
          <xdr:col>2</xdr:col>
          <xdr:colOff>609600</xdr:colOff>
          <xdr:row>0</xdr:row>
          <xdr:rowOff>167640</xdr:rowOff>
        </xdr:to>
        <xdr:sp macro="" textlink="">
          <xdr:nvSpPr>
            <xdr:cNvPr id="96257" name="Scroll Bar 1" hidden="1">
              <a:extLst>
                <a:ext uri="{63B3BB69-23CF-44E3-9099-C40C66FF867C}">
                  <a14:compatExt spid="_x0000_s96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30480</xdr:colOff>
          <xdr:row>0</xdr:row>
          <xdr:rowOff>22860</xdr:rowOff>
        </xdr:from>
        <xdr:to>
          <xdr:col>4</xdr:col>
          <xdr:colOff>609600</xdr:colOff>
          <xdr:row>0</xdr:row>
          <xdr:rowOff>167640</xdr:rowOff>
        </xdr:to>
        <xdr:sp macro="" textlink="">
          <xdr:nvSpPr>
            <xdr:cNvPr id="96258" name="Scroll Bar 2" hidden="1">
              <a:extLst>
                <a:ext uri="{63B3BB69-23CF-44E3-9099-C40C66FF867C}">
                  <a14:compatExt spid="_x0000_s962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12</xdr:col>
      <xdr:colOff>182880</xdr:colOff>
      <xdr:row>1</xdr:row>
      <xdr:rowOff>125730</xdr:rowOff>
    </xdr:from>
    <xdr:to>
      <xdr:col>19</xdr:col>
      <xdr:colOff>487680</xdr:colOff>
      <xdr:row>16</xdr:row>
      <xdr:rowOff>125730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15240</xdr:colOff>
      <xdr:row>12</xdr:row>
      <xdr:rowOff>0</xdr:rowOff>
    </xdr:from>
    <xdr:to>
      <xdr:col>4</xdr:col>
      <xdr:colOff>396273</xdr:colOff>
      <xdr:row>24</xdr:row>
      <xdr:rowOff>60992</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1478280" y="1844040"/>
          <a:ext cx="381033" cy="365792"/>
        </a:xfrm>
        <a:prstGeom prst="rect">
          <a:avLst/>
        </a:prstGeom>
      </xdr:spPr>
    </xdr:pic>
    <xdr:clientData/>
  </xdr:twoCellAnchor>
  <xdr:twoCellAnchor editAs="oneCell">
    <xdr:from>
      <xdr:col>4</xdr:col>
      <xdr:colOff>15240</xdr:colOff>
      <xdr:row>17</xdr:row>
      <xdr:rowOff>7620</xdr:rowOff>
    </xdr:from>
    <xdr:to>
      <xdr:col>4</xdr:col>
      <xdr:colOff>464859</xdr:colOff>
      <xdr:row>25</xdr:row>
      <xdr:rowOff>30522</xdr:rowOff>
    </xdr:to>
    <xdr:pic>
      <xdr:nvPicPr>
        <xdr:cNvPr id="3" name="图片 2"/>
        <xdr:cNvPicPr>
          <a:picLocks noChangeAspect="1"/>
        </xdr:cNvPicPr>
      </xdr:nvPicPr>
      <xdr:blipFill>
        <a:blip xmlns:r="http://schemas.openxmlformats.org/officeDocument/2006/relationships" r:embed="rId2" cstate="print"/>
        <a:stretch>
          <a:fillRect/>
        </a:stretch>
      </xdr:blipFill>
      <xdr:spPr>
        <a:xfrm>
          <a:off x="1478280" y="2613660"/>
          <a:ext cx="449619" cy="487722"/>
        </a:xfrm>
        <a:prstGeom prst="rect">
          <a:avLst/>
        </a:prstGeom>
      </xdr:spPr>
    </xdr:pic>
    <xdr:clientData/>
  </xdr:twoCellAnchor>
  <xdr:twoCellAnchor editAs="oneCell">
    <xdr:from>
      <xdr:col>4</xdr:col>
      <xdr:colOff>15240</xdr:colOff>
      <xdr:row>22</xdr:row>
      <xdr:rowOff>7620</xdr:rowOff>
    </xdr:from>
    <xdr:to>
      <xdr:col>4</xdr:col>
      <xdr:colOff>381032</xdr:colOff>
      <xdr:row>24</xdr:row>
      <xdr:rowOff>38129</xdr:rowOff>
    </xdr:to>
    <xdr:pic>
      <xdr:nvPicPr>
        <xdr:cNvPr id="4" name="图片 3"/>
        <xdr:cNvPicPr>
          <a:picLocks noChangeAspect="1"/>
        </xdr:cNvPicPr>
      </xdr:nvPicPr>
      <xdr:blipFill>
        <a:blip xmlns:r="http://schemas.openxmlformats.org/officeDocument/2006/relationships" r:embed="rId3" cstate="print"/>
        <a:stretch>
          <a:fillRect/>
        </a:stretch>
      </xdr:blipFill>
      <xdr:spPr>
        <a:xfrm>
          <a:off x="1478280" y="3375660"/>
          <a:ext cx="365792" cy="335309"/>
        </a:xfrm>
        <a:prstGeom prst="rect">
          <a:avLst/>
        </a:prstGeom>
      </xdr:spPr>
    </xdr:pic>
    <xdr:clientData/>
  </xdr:twoCellAnchor>
  <xdr:twoCellAnchor editAs="oneCell">
    <xdr:from>
      <xdr:col>4</xdr:col>
      <xdr:colOff>15240</xdr:colOff>
      <xdr:row>27</xdr:row>
      <xdr:rowOff>15240</xdr:rowOff>
    </xdr:from>
    <xdr:to>
      <xdr:col>4</xdr:col>
      <xdr:colOff>579169</xdr:colOff>
      <xdr:row>28</xdr:row>
      <xdr:rowOff>42</xdr:rowOff>
    </xdr:to>
    <xdr:pic>
      <xdr:nvPicPr>
        <xdr:cNvPr id="5" name="图片 4"/>
        <xdr:cNvPicPr>
          <a:picLocks noChangeAspect="1"/>
        </xdr:cNvPicPr>
      </xdr:nvPicPr>
      <xdr:blipFill>
        <a:blip xmlns:r="http://schemas.openxmlformats.org/officeDocument/2006/relationships" r:embed="rId4" cstate="print"/>
        <a:stretch>
          <a:fillRect/>
        </a:stretch>
      </xdr:blipFill>
      <xdr:spPr>
        <a:xfrm>
          <a:off x="1478280" y="4145280"/>
          <a:ext cx="563929" cy="480102"/>
        </a:xfrm>
        <a:prstGeom prst="rect">
          <a:avLst/>
        </a:prstGeom>
      </xdr:spPr>
    </xdr:pic>
    <xdr:clientData/>
  </xdr:twoCellAnchor>
  <xdr:twoCellAnchor editAs="oneCell">
    <xdr:from>
      <xdr:col>4</xdr:col>
      <xdr:colOff>15240</xdr:colOff>
      <xdr:row>28</xdr:row>
      <xdr:rowOff>7620</xdr:rowOff>
    </xdr:from>
    <xdr:to>
      <xdr:col>4</xdr:col>
      <xdr:colOff>388652</xdr:colOff>
      <xdr:row>30</xdr:row>
      <xdr:rowOff>76232</xdr:rowOff>
    </xdr:to>
    <xdr:pic>
      <xdr:nvPicPr>
        <xdr:cNvPr id="6" name="图片 5"/>
        <xdr:cNvPicPr>
          <a:picLocks noChangeAspect="1"/>
        </xdr:cNvPicPr>
      </xdr:nvPicPr>
      <xdr:blipFill>
        <a:blip xmlns:r="http://schemas.openxmlformats.org/officeDocument/2006/relationships" r:embed="rId5" cstate="print"/>
        <a:stretch>
          <a:fillRect/>
        </a:stretch>
      </xdr:blipFill>
      <xdr:spPr>
        <a:xfrm>
          <a:off x="1478280" y="4632960"/>
          <a:ext cx="373412" cy="373412"/>
        </a:xfrm>
        <a:prstGeom prst="rect">
          <a:avLst/>
        </a:prstGeom>
      </xdr:spPr>
    </xdr:pic>
    <xdr:clientData/>
  </xdr:twoCellAnchor>
  <xdr:twoCellAnchor editAs="oneCell">
    <xdr:from>
      <xdr:col>4</xdr:col>
      <xdr:colOff>15240</xdr:colOff>
      <xdr:row>38</xdr:row>
      <xdr:rowOff>7620</xdr:rowOff>
    </xdr:from>
    <xdr:to>
      <xdr:col>4</xdr:col>
      <xdr:colOff>449618</xdr:colOff>
      <xdr:row>67</xdr:row>
      <xdr:rowOff>502964</xdr:rowOff>
    </xdr:to>
    <xdr:pic>
      <xdr:nvPicPr>
        <xdr:cNvPr id="7" name="图片 6"/>
        <xdr:cNvPicPr>
          <a:picLocks noChangeAspect="1"/>
        </xdr:cNvPicPr>
      </xdr:nvPicPr>
      <xdr:blipFill>
        <a:blip xmlns:r="http://schemas.openxmlformats.org/officeDocument/2006/relationships" r:embed="rId6" cstate="print"/>
        <a:stretch>
          <a:fillRect/>
        </a:stretch>
      </xdr:blipFill>
      <xdr:spPr>
        <a:xfrm>
          <a:off x="1478280" y="6156960"/>
          <a:ext cx="434378" cy="502964"/>
        </a:xfrm>
        <a:prstGeom prst="rect">
          <a:avLst/>
        </a:prstGeom>
      </xdr:spPr>
    </xdr:pic>
    <xdr:clientData/>
  </xdr:twoCellAnchor>
  <xdr:twoCellAnchor editAs="oneCell">
    <xdr:from>
      <xdr:col>4</xdr:col>
      <xdr:colOff>15240</xdr:colOff>
      <xdr:row>33</xdr:row>
      <xdr:rowOff>7620</xdr:rowOff>
    </xdr:from>
    <xdr:to>
      <xdr:col>4</xdr:col>
      <xdr:colOff>373411</xdr:colOff>
      <xdr:row>67</xdr:row>
      <xdr:rowOff>312447</xdr:rowOff>
    </xdr:to>
    <xdr:pic>
      <xdr:nvPicPr>
        <xdr:cNvPr id="8" name="图片 7"/>
        <xdr:cNvPicPr>
          <a:picLocks noChangeAspect="1"/>
        </xdr:cNvPicPr>
      </xdr:nvPicPr>
      <xdr:blipFill>
        <a:blip xmlns:r="http://schemas.openxmlformats.org/officeDocument/2006/relationships" r:embed="rId7" cstate="print"/>
        <a:stretch>
          <a:fillRect/>
        </a:stretch>
      </xdr:blipFill>
      <xdr:spPr>
        <a:xfrm>
          <a:off x="1478280" y="5394960"/>
          <a:ext cx="358171" cy="312447"/>
        </a:xfrm>
        <a:prstGeom prst="rect">
          <a:avLst/>
        </a:prstGeom>
      </xdr:spPr>
    </xdr:pic>
    <xdr:clientData/>
  </xdr:twoCellAnchor>
  <xdr:twoCellAnchor editAs="oneCell">
    <xdr:from>
      <xdr:col>4</xdr:col>
      <xdr:colOff>47625</xdr:colOff>
      <xdr:row>71</xdr:row>
      <xdr:rowOff>57150</xdr:rowOff>
    </xdr:from>
    <xdr:to>
      <xdr:col>4</xdr:col>
      <xdr:colOff>619125</xdr:colOff>
      <xdr:row>1364</xdr:row>
      <xdr:rowOff>22860</xdr:rowOff>
    </xdr:to>
    <xdr:pic>
      <xdr:nvPicPr>
        <xdr:cNvPr id="13"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1676400" y="10839450"/>
          <a:ext cx="571500" cy="685800"/>
        </a:xfrm>
        <a:prstGeom prst="rect">
          <a:avLst/>
        </a:prstGeom>
        <a:noFill/>
        <a:ln w="1">
          <a:noFill/>
          <a:miter lim="800000"/>
          <a:headEnd/>
          <a:tailEnd type="none" w="med" len="med"/>
        </a:ln>
        <a:effectLst/>
      </xdr:spPr>
    </xdr:pic>
    <xdr:clientData/>
  </xdr:twoCellAnchor>
  <xdr:twoCellAnchor editAs="oneCell">
    <xdr:from>
      <xdr:col>4</xdr:col>
      <xdr:colOff>76201</xdr:colOff>
      <xdr:row>87</xdr:row>
      <xdr:rowOff>9525</xdr:rowOff>
    </xdr:from>
    <xdr:to>
      <xdr:col>4</xdr:col>
      <xdr:colOff>526291</xdr:colOff>
      <xdr:row>87</xdr:row>
      <xdr:rowOff>590550</xdr:rowOff>
    </xdr:to>
    <xdr:pic>
      <xdr:nvPicPr>
        <xdr:cNvPr id="11269" name="Picture 5"/>
        <xdr:cNvPicPr>
          <a:picLocks noChangeAspect="1" noChangeArrowheads="1"/>
        </xdr:cNvPicPr>
      </xdr:nvPicPr>
      <xdr:blipFill>
        <a:blip xmlns:r="http://schemas.openxmlformats.org/officeDocument/2006/relationships" r:embed="rId9" cstate="print"/>
        <a:srcRect/>
        <a:stretch>
          <a:fillRect/>
        </a:stretch>
      </xdr:blipFill>
      <xdr:spPr bwMode="auto">
        <a:xfrm>
          <a:off x="1539241" y="12811125"/>
          <a:ext cx="450090" cy="581025"/>
        </a:xfrm>
        <a:prstGeom prst="rect">
          <a:avLst/>
        </a:prstGeom>
        <a:noFill/>
        <a:ln w="1">
          <a:noFill/>
          <a:miter lim="800000"/>
          <a:headEnd/>
          <a:tailEnd type="none" w="med" len="med"/>
        </a:ln>
        <a:effectLst/>
      </xdr:spPr>
    </xdr:pic>
    <xdr:clientData/>
  </xdr:twoCellAnchor>
  <xdr:twoCellAnchor editAs="oneCell">
    <xdr:from>
      <xdr:col>4</xdr:col>
      <xdr:colOff>57151</xdr:colOff>
      <xdr:row>104</xdr:row>
      <xdr:rowOff>122767</xdr:rowOff>
    </xdr:from>
    <xdr:to>
      <xdr:col>4</xdr:col>
      <xdr:colOff>590551</xdr:colOff>
      <xdr:row>1367</xdr:row>
      <xdr:rowOff>52493</xdr:rowOff>
    </xdr:to>
    <xdr:pic>
      <xdr:nvPicPr>
        <xdr:cNvPr id="11270" name="Picture 6"/>
        <xdr:cNvPicPr>
          <a:picLocks noChangeAspect="1" noChangeArrowheads="1"/>
        </xdr:cNvPicPr>
      </xdr:nvPicPr>
      <xdr:blipFill>
        <a:blip xmlns:r="http://schemas.openxmlformats.org/officeDocument/2006/relationships" r:embed="rId10" cstate="print"/>
        <a:srcRect/>
        <a:stretch>
          <a:fillRect/>
        </a:stretch>
      </xdr:blipFill>
      <xdr:spPr bwMode="auto">
        <a:xfrm>
          <a:off x="1685926" y="13267267"/>
          <a:ext cx="533400" cy="601133"/>
        </a:xfrm>
        <a:prstGeom prst="rect">
          <a:avLst/>
        </a:prstGeom>
        <a:noFill/>
        <a:ln w="1">
          <a:noFill/>
          <a:miter lim="800000"/>
          <a:headEnd/>
          <a:tailEnd type="none" w="med" len="med"/>
        </a:ln>
        <a:effectLst/>
      </xdr:spPr>
    </xdr:pic>
    <xdr:clientData/>
  </xdr:twoCellAnchor>
  <xdr:twoCellAnchor editAs="oneCell">
    <xdr:from>
      <xdr:col>4</xdr:col>
      <xdr:colOff>9526</xdr:colOff>
      <xdr:row>103</xdr:row>
      <xdr:rowOff>52387</xdr:rowOff>
    </xdr:from>
    <xdr:to>
      <xdr:col>4</xdr:col>
      <xdr:colOff>581026</xdr:colOff>
      <xdr:row>1367</xdr:row>
      <xdr:rowOff>65722</xdr:rowOff>
    </xdr:to>
    <xdr:pic>
      <xdr:nvPicPr>
        <xdr:cNvPr id="1127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1638301" y="12292012"/>
          <a:ext cx="571500" cy="614362"/>
        </a:xfrm>
        <a:prstGeom prst="rect">
          <a:avLst/>
        </a:prstGeom>
        <a:noFill/>
        <a:ln w="1">
          <a:noFill/>
          <a:miter lim="800000"/>
          <a:headEnd/>
          <a:tailEnd type="none" w="med" len="med"/>
        </a:ln>
        <a:effectLst/>
      </xdr:spPr>
    </xdr:pic>
    <xdr:clientData/>
  </xdr:twoCellAnchor>
  <xdr:twoCellAnchor editAs="oneCell">
    <xdr:from>
      <xdr:col>4</xdr:col>
      <xdr:colOff>20955</xdr:colOff>
      <xdr:row>120</xdr:row>
      <xdr:rowOff>52645</xdr:rowOff>
    </xdr:from>
    <xdr:to>
      <xdr:col>4</xdr:col>
      <xdr:colOff>563880</xdr:colOff>
      <xdr:row>1367</xdr:row>
      <xdr:rowOff>55940</xdr:rowOff>
    </xdr:to>
    <xdr:pic>
      <xdr:nvPicPr>
        <xdr:cNvPr id="1127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483995" y="15071665"/>
          <a:ext cx="542925" cy="604580"/>
        </a:xfrm>
        <a:prstGeom prst="rect">
          <a:avLst/>
        </a:prstGeom>
        <a:noFill/>
        <a:ln w="1">
          <a:noFill/>
          <a:miter lim="800000"/>
          <a:headEnd/>
          <a:tailEnd type="none" w="med" len="med"/>
        </a:ln>
        <a:effectLst/>
      </xdr:spPr>
    </xdr:pic>
    <xdr:clientData/>
  </xdr:twoCellAnchor>
  <xdr:twoCellAnchor editAs="oneCell">
    <xdr:from>
      <xdr:col>4</xdr:col>
      <xdr:colOff>123825</xdr:colOff>
      <xdr:row>39</xdr:row>
      <xdr:rowOff>57150</xdr:rowOff>
    </xdr:from>
    <xdr:to>
      <xdr:col>4</xdr:col>
      <xdr:colOff>476250</xdr:colOff>
      <xdr:row>67</xdr:row>
      <xdr:rowOff>419100</xdr:rowOff>
    </xdr:to>
    <xdr:pic>
      <xdr:nvPicPr>
        <xdr:cNvPr id="11274" name="Picture 10"/>
        <xdr:cNvPicPr>
          <a:picLocks noChangeAspect="1" noChangeArrowheads="1"/>
        </xdr:cNvPicPr>
      </xdr:nvPicPr>
      <xdr:blipFill>
        <a:blip xmlns:r="http://schemas.openxmlformats.org/officeDocument/2006/relationships" r:embed="rId13" cstate="print"/>
        <a:srcRect/>
        <a:stretch>
          <a:fillRect/>
        </a:stretch>
      </xdr:blipFill>
      <xdr:spPr bwMode="auto">
        <a:xfrm>
          <a:off x="1752600" y="6724650"/>
          <a:ext cx="352425" cy="419100"/>
        </a:xfrm>
        <a:prstGeom prst="rect">
          <a:avLst/>
        </a:prstGeom>
        <a:noFill/>
        <a:ln w="1">
          <a:noFill/>
          <a:miter lim="800000"/>
          <a:headEnd/>
          <a:tailEnd type="none" w="med" len="med"/>
        </a:ln>
        <a:effectLst/>
      </xdr:spPr>
    </xdr:pic>
    <xdr:clientData/>
  </xdr:twoCellAnchor>
  <xdr:twoCellAnchor editAs="oneCell">
    <xdr:from>
      <xdr:col>4</xdr:col>
      <xdr:colOff>0</xdr:colOff>
      <xdr:row>44</xdr:row>
      <xdr:rowOff>9525</xdr:rowOff>
    </xdr:from>
    <xdr:to>
      <xdr:col>4</xdr:col>
      <xdr:colOff>447675</xdr:colOff>
      <xdr:row>67</xdr:row>
      <xdr:rowOff>476250</xdr:rowOff>
    </xdr:to>
    <xdr:pic>
      <xdr:nvPicPr>
        <xdr:cNvPr id="11275" name="Picture 11"/>
        <xdr:cNvPicPr>
          <a:picLocks noChangeAspect="1" noChangeArrowheads="1"/>
        </xdr:cNvPicPr>
      </xdr:nvPicPr>
      <xdr:blipFill>
        <a:blip xmlns:r="http://schemas.openxmlformats.org/officeDocument/2006/relationships" r:embed="rId14" cstate="print"/>
        <a:srcRect/>
        <a:stretch>
          <a:fillRect/>
        </a:stretch>
      </xdr:blipFill>
      <xdr:spPr bwMode="auto">
        <a:xfrm>
          <a:off x="1628775" y="7439025"/>
          <a:ext cx="447675" cy="476250"/>
        </a:xfrm>
        <a:prstGeom prst="rect">
          <a:avLst/>
        </a:prstGeom>
        <a:noFill/>
        <a:ln w="1">
          <a:noFill/>
          <a:miter lim="800000"/>
          <a:headEnd/>
          <a:tailEnd type="none" w="med" len="med"/>
        </a:ln>
        <a:effectLst/>
      </xdr:spPr>
    </xdr:pic>
    <xdr:clientData/>
  </xdr:twoCellAnchor>
  <xdr:twoCellAnchor editAs="oneCell">
    <xdr:from>
      <xdr:col>4</xdr:col>
      <xdr:colOff>57150</xdr:colOff>
      <xdr:row>49</xdr:row>
      <xdr:rowOff>66675</xdr:rowOff>
    </xdr:from>
    <xdr:to>
      <xdr:col>4</xdr:col>
      <xdr:colOff>390525</xdr:colOff>
      <xdr:row>67</xdr:row>
      <xdr:rowOff>314325</xdr:rowOff>
    </xdr:to>
    <xdr:pic>
      <xdr:nvPicPr>
        <xdr:cNvPr id="11276" name="Picture 12"/>
        <xdr:cNvPicPr>
          <a:picLocks noChangeAspect="1" noChangeArrowheads="1"/>
        </xdr:cNvPicPr>
      </xdr:nvPicPr>
      <xdr:blipFill>
        <a:blip xmlns:r="http://schemas.openxmlformats.org/officeDocument/2006/relationships" r:embed="rId15" cstate="print"/>
        <a:srcRect/>
        <a:stretch>
          <a:fillRect/>
        </a:stretch>
      </xdr:blipFill>
      <xdr:spPr bwMode="auto">
        <a:xfrm>
          <a:off x="1685925" y="8258175"/>
          <a:ext cx="333375" cy="314325"/>
        </a:xfrm>
        <a:prstGeom prst="rect">
          <a:avLst/>
        </a:prstGeom>
        <a:noFill/>
        <a:ln w="1">
          <a:noFill/>
          <a:miter lim="800000"/>
          <a:headEnd/>
          <a:tailEnd type="none" w="med" len="med"/>
        </a:ln>
        <a:effectLst/>
      </xdr:spPr>
    </xdr:pic>
    <xdr:clientData/>
  </xdr:twoCellAnchor>
  <xdr:twoCellAnchor editAs="oneCell">
    <xdr:from>
      <xdr:col>4</xdr:col>
      <xdr:colOff>76200</xdr:colOff>
      <xdr:row>54</xdr:row>
      <xdr:rowOff>19050</xdr:rowOff>
    </xdr:from>
    <xdr:to>
      <xdr:col>4</xdr:col>
      <xdr:colOff>581025</xdr:colOff>
      <xdr:row>67</xdr:row>
      <xdr:rowOff>714375</xdr:rowOff>
    </xdr:to>
    <xdr:pic>
      <xdr:nvPicPr>
        <xdr:cNvPr id="11277" name="Picture 13"/>
        <xdr:cNvPicPr>
          <a:picLocks noChangeAspect="1" noChangeArrowheads="1"/>
        </xdr:cNvPicPr>
      </xdr:nvPicPr>
      <xdr:blipFill>
        <a:blip xmlns:r="http://schemas.openxmlformats.org/officeDocument/2006/relationships" r:embed="rId16" cstate="print"/>
        <a:srcRect/>
        <a:stretch>
          <a:fillRect/>
        </a:stretch>
      </xdr:blipFill>
      <xdr:spPr bwMode="auto">
        <a:xfrm>
          <a:off x="1704975" y="8972550"/>
          <a:ext cx="504825" cy="714375"/>
        </a:xfrm>
        <a:prstGeom prst="rect">
          <a:avLst/>
        </a:prstGeom>
        <a:noFill/>
        <a:ln w="1">
          <a:noFill/>
          <a:miter lim="800000"/>
          <a:headEnd/>
          <a:tailEnd type="none" w="med" len="med"/>
        </a:ln>
        <a:effectLst/>
      </xdr:spPr>
    </xdr:pic>
    <xdr:clientData/>
  </xdr:twoCellAnchor>
  <xdr:twoCellAnchor editAs="oneCell">
    <xdr:from>
      <xdr:col>4</xdr:col>
      <xdr:colOff>47625</xdr:colOff>
      <xdr:row>55</xdr:row>
      <xdr:rowOff>38100</xdr:rowOff>
    </xdr:from>
    <xdr:to>
      <xdr:col>4</xdr:col>
      <xdr:colOff>466725</xdr:colOff>
      <xdr:row>67</xdr:row>
      <xdr:rowOff>428625</xdr:rowOff>
    </xdr:to>
    <xdr:pic>
      <xdr:nvPicPr>
        <xdr:cNvPr id="11278" name="Picture 14"/>
        <xdr:cNvPicPr>
          <a:picLocks noChangeAspect="1" noChangeArrowheads="1"/>
        </xdr:cNvPicPr>
      </xdr:nvPicPr>
      <xdr:blipFill>
        <a:blip xmlns:r="http://schemas.openxmlformats.org/officeDocument/2006/relationships" r:embed="rId17" cstate="print"/>
        <a:srcRect/>
        <a:stretch>
          <a:fillRect/>
        </a:stretch>
      </xdr:blipFill>
      <xdr:spPr bwMode="auto">
        <a:xfrm>
          <a:off x="1676400" y="9734550"/>
          <a:ext cx="419100" cy="428625"/>
        </a:xfrm>
        <a:prstGeom prst="rect">
          <a:avLst/>
        </a:prstGeom>
        <a:noFill/>
        <a:ln w="1">
          <a:noFill/>
          <a:miter lim="800000"/>
          <a:headEnd/>
          <a:tailEnd type="none" w="med" len="med"/>
        </a:ln>
        <a:effectLst/>
      </xdr:spPr>
    </xdr:pic>
    <xdr:clientData/>
  </xdr:twoCellAnchor>
  <xdr:twoCellAnchor editAs="oneCell">
    <xdr:from>
      <xdr:col>4</xdr:col>
      <xdr:colOff>38100</xdr:colOff>
      <xdr:row>60</xdr:row>
      <xdr:rowOff>47625</xdr:rowOff>
    </xdr:from>
    <xdr:to>
      <xdr:col>4</xdr:col>
      <xdr:colOff>523875</xdr:colOff>
      <xdr:row>67</xdr:row>
      <xdr:rowOff>390525</xdr:rowOff>
    </xdr:to>
    <xdr:pic>
      <xdr:nvPicPr>
        <xdr:cNvPr id="11279" name="Picture 15"/>
        <xdr:cNvPicPr>
          <a:picLocks noChangeAspect="1" noChangeArrowheads="1"/>
        </xdr:cNvPicPr>
      </xdr:nvPicPr>
      <xdr:blipFill>
        <a:blip xmlns:r="http://schemas.openxmlformats.org/officeDocument/2006/relationships" r:embed="rId18" cstate="print"/>
        <a:srcRect/>
        <a:stretch>
          <a:fillRect/>
        </a:stretch>
      </xdr:blipFill>
      <xdr:spPr bwMode="auto">
        <a:xfrm>
          <a:off x="1666875" y="10506075"/>
          <a:ext cx="485775" cy="390525"/>
        </a:xfrm>
        <a:prstGeom prst="rect">
          <a:avLst/>
        </a:prstGeom>
        <a:noFill/>
        <a:ln w="1">
          <a:noFill/>
          <a:miter lim="800000"/>
          <a:headEnd/>
          <a:tailEnd type="none" w="med" len="med"/>
        </a:ln>
        <a:effectLst/>
      </xdr:spPr>
    </xdr:pic>
    <xdr:clientData/>
  </xdr:twoCellAnchor>
  <xdr:twoCellAnchor editAs="oneCell">
    <xdr:from>
      <xdr:col>3</xdr:col>
      <xdr:colOff>314325</xdr:colOff>
      <xdr:row>65</xdr:row>
      <xdr:rowOff>28575</xdr:rowOff>
    </xdr:from>
    <xdr:to>
      <xdr:col>4</xdr:col>
      <xdr:colOff>704850</xdr:colOff>
      <xdr:row>67</xdr:row>
      <xdr:rowOff>714375</xdr:rowOff>
    </xdr:to>
    <xdr:pic>
      <xdr:nvPicPr>
        <xdr:cNvPr id="11280" name="Picture 16"/>
        <xdr:cNvPicPr>
          <a:picLocks noChangeAspect="1" noChangeArrowheads="1"/>
        </xdr:cNvPicPr>
      </xdr:nvPicPr>
      <xdr:blipFill>
        <a:blip xmlns:r="http://schemas.openxmlformats.org/officeDocument/2006/relationships" r:embed="rId19" cstate="print"/>
        <a:srcRect/>
        <a:stretch>
          <a:fillRect/>
        </a:stretch>
      </xdr:blipFill>
      <xdr:spPr bwMode="auto">
        <a:xfrm>
          <a:off x="1600200" y="11249025"/>
          <a:ext cx="733425" cy="714375"/>
        </a:xfrm>
        <a:prstGeom prst="rect">
          <a:avLst/>
        </a:prstGeom>
        <a:noFill/>
        <a:ln w="1">
          <a:noFill/>
          <a:miter lim="800000"/>
          <a:headEnd/>
          <a:tailEnd type="none" w="med" len="med"/>
        </a:ln>
        <a:effectLst/>
      </xdr:spPr>
    </xdr:pic>
    <xdr:clientData/>
  </xdr:twoCellAnchor>
  <xdr:twoCellAnchor editAs="oneCell">
    <xdr:from>
      <xdr:col>4</xdr:col>
      <xdr:colOff>38100</xdr:colOff>
      <xdr:row>121</xdr:row>
      <xdr:rowOff>114300</xdr:rowOff>
    </xdr:from>
    <xdr:to>
      <xdr:col>4</xdr:col>
      <xdr:colOff>647700</xdr:colOff>
      <xdr:row>1366</xdr:row>
      <xdr:rowOff>158115</xdr:rowOff>
    </xdr:to>
    <xdr:pic>
      <xdr:nvPicPr>
        <xdr:cNvPr id="21" name="Picture 5"/>
        <xdr:cNvPicPr>
          <a:picLocks noChangeAspect="1" noChangeArrowheads="1"/>
        </xdr:cNvPicPr>
      </xdr:nvPicPr>
      <xdr:blipFill>
        <a:blip xmlns:r="http://schemas.openxmlformats.org/officeDocument/2006/relationships" r:embed="rId20" cstate="print"/>
        <a:srcRect/>
        <a:stretch>
          <a:fillRect/>
        </a:stretch>
      </xdr:blipFill>
      <xdr:spPr bwMode="auto">
        <a:xfrm>
          <a:off x="1666875" y="15878175"/>
          <a:ext cx="609600" cy="523875"/>
        </a:xfrm>
        <a:prstGeom prst="rect">
          <a:avLst/>
        </a:prstGeom>
        <a:noFill/>
        <a:ln w="1">
          <a:noFill/>
          <a:miter lim="800000"/>
          <a:headEnd/>
          <a:tailEnd type="none" w="med" len="med"/>
        </a:ln>
        <a:effectLst/>
      </xdr:spPr>
    </xdr:pic>
    <xdr:clientData/>
  </xdr:twoCellAnchor>
  <xdr:twoCellAnchor editAs="oneCell">
    <xdr:from>
      <xdr:col>4</xdr:col>
      <xdr:colOff>57150</xdr:colOff>
      <xdr:row>137</xdr:row>
      <xdr:rowOff>19050</xdr:rowOff>
    </xdr:from>
    <xdr:to>
      <xdr:col>4</xdr:col>
      <xdr:colOff>695325</xdr:colOff>
      <xdr:row>1367</xdr:row>
      <xdr:rowOff>99060</xdr:rowOff>
    </xdr:to>
    <xdr:pic>
      <xdr:nvPicPr>
        <xdr:cNvPr id="22" name="Picture 6"/>
        <xdr:cNvPicPr>
          <a:picLocks noChangeAspect="1" noChangeArrowheads="1"/>
        </xdr:cNvPicPr>
      </xdr:nvPicPr>
      <xdr:blipFill>
        <a:blip xmlns:r="http://schemas.openxmlformats.org/officeDocument/2006/relationships" r:embed="rId21" cstate="print"/>
        <a:srcRect/>
        <a:stretch>
          <a:fillRect/>
        </a:stretch>
      </xdr:blipFill>
      <xdr:spPr bwMode="auto">
        <a:xfrm>
          <a:off x="1685925" y="16554450"/>
          <a:ext cx="638175" cy="647700"/>
        </a:xfrm>
        <a:prstGeom prst="rect">
          <a:avLst/>
        </a:prstGeom>
        <a:noFill/>
        <a:ln w="1">
          <a:noFill/>
          <a:miter lim="800000"/>
          <a:headEnd/>
          <a:tailEnd type="none" w="med" len="med"/>
        </a:ln>
        <a:effectLst/>
      </xdr:spPr>
    </xdr:pic>
    <xdr:clientData/>
  </xdr:twoCellAnchor>
  <xdr:twoCellAnchor editAs="oneCell">
    <xdr:from>
      <xdr:col>4</xdr:col>
      <xdr:colOff>49530</xdr:colOff>
      <xdr:row>154</xdr:row>
      <xdr:rowOff>266700</xdr:rowOff>
    </xdr:from>
    <xdr:to>
      <xdr:col>4</xdr:col>
      <xdr:colOff>563880</xdr:colOff>
      <xdr:row>1366</xdr:row>
      <xdr:rowOff>158115</xdr:rowOff>
    </xdr:to>
    <xdr:pic>
      <xdr:nvPicPr>
        <xdr:cNvPr id="23"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1512570" y="18249900"/>
          <a:ext cx="514350" cy="523875"/>
        </a:xfrm>
        <a:prstGeom prst="rect">
          <a:avLst/>
        </a:prstGeom>
        <a:noFill/>
        <a:ln w="1">
          <a:noFill/>
          <a:miter lim="800000"/>
          <a:headEnd/>
          <a:tailEnd type="none" w="med" len="med"/>
        </a:ln>
        <a:effectLst/>
      </xdr:spPr>
    </xdr:pic>
    <xdr:clientData/>
  </xdr:twoCellAnchor>
  <xdr:twoCellAnchor editAs="oneCell">
    <xdr:from>
      <xdr:col>4</xdr:col>
      <xdr:colOff>30480</xdr:colOff>
      <xdr:row>153</xdr:row>
      <xdr:rowOff>104775</xdr:rowOff>
    </xdr:from>
    <xdr:to>
      <xdr:col>4</xdr:col>
      <xdr:colOff>582930</xdr:colOff>
      <xdr:row>1367</xdr:row>
      <xdr:rowOff>13335</xdr:rowOff>
    </xdr:to>
    <xdr:pic>
      <xdr:nvPicPr>
        <xdr:cNvPr id="24"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1493520" y="17341215"/>
          <a:ext cx="552450" cy="561975"/>
        </a:xfrm>
        <a:prstGeom prst="rect">
          <a:avLst/>
        </a:prstGeom>
        <a:noFill/>
        <a:ln w="1">
          <a:noFill/>
          <a:miter lim="800000"/>
          <a:headEnd/>
          <a:tailEnd type="none" w="med" len="med"/>
        </a:ln>
        <a:effectLst/>
      </xdr:spPr>
    </xdr:pic>
    <xdr:clientData/>
  </xdr:twoCellAnchor>
  <mc:AlternateContent xmlns:mc="http://schemas.openxmlformats.org/markup-compatibility/2006">
    <mc:Choice xmlns:a14="http://schemas.microsoft.com/office/drawing/2010/main" Requires="a14">
      <xdr:twoCellAnchor editAs="oneCell">
        <xdr:from>
          <xdr:col>24</xdr:col>
          <xdr:colOff>198120</xdr:colOff>
          <xdr:row>2</xdr:row>
          <xdr:rowOff>22860</xdr:rowOff>
        </xdr:from>
        <xdr:to>
          <xdr:col>26</xdr:col>
          <xdr:colOff>30480</xdr:colOff>
          <xdr:row>3</xdr:row>
          <xdr:rowOff>22860</xdr:rowOff>
        </xdr:to>
        <xdr:sp macro="" textlink="">
          <xdr:nvSpPr>
            <xdr:cNvPr id="11265" name="Scroll Bar 1" hidden="1">
              <a:extLst>
                <a:ext uri="{63B3BB69-23CF-44E3-9099-C40C66FF867C}">
                  <a14:compatExt spid="_x0000_s11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22860</xdr:colOff>
          <xdr:row>2</xdr:row>
          <xdr:rowOff>22860</xdr:rowOff>
        </xdr:from>
        <xdr:to>
          <xdr:col>37</xdr:col>
          <xdr:colOff>30480</xdr:colOff>
          <xdr:row>3</xdr:row>
          <xdr:rowOff>22860</xdr:rowOff>
        </xdr:to>
        <xdr:sp macro="" textlink="">
          <xdr:nvSpPr>
            <xdr:cNvPr id="11266" name="Scroll Bar 2" hidden="1">
              <a:extLst>
                <a:ext uri="{63B3BB69-23CF-44E3-9099-C40C66FF867C}">
                  <a14:compatExt spid="_x0000_s11266"/>
                </a:ext>
              </a:extLst>
            </xdr:cNvPr>
            <xdr:cNvSpPr/>
          </xdr:nvSpPr>
          <xdr:spPr>
            <a:xfrm>
              <a:off x="0" y="0"/>
              <a:ext cx="0" cy="0"/>
            </a:xfrm>
            <a:prstGeom prst="rect">
              <a:avLst/>
            </a:prstGeom>
          </xdr:spPr>
        </xdr:sp>
        <xdr:clientData/>
      </xdr:twoCellAnchor>
    </mc:Choice>
    <mc:Fallback/>
  </mc:AlternateContent>
  <xdr:twoCellAnchor editAs="oneCell">
    <xdr:from>
      <xdr:col>4</xdr:col>
      <xdr:colOff>45720</xdr:colOff>
      <xdr:row>67</xdr:row>
      <xdr:rowOff>45720</xdr:rowOff>
    </xdr:from>
    <xdr:to>
      <xdr:col>4</xdr:col>
      <xdr:colOff>793866</xdr:colOff>
      <xdr:row>67</xdr:row>
      <xdr:rowOff>731520</xdr:rowOff>
    </xdr:to>
    <xdr:pic>
      <xdr:nvPicPr>
        <xdr:cNvPr id="28" name="图片 27"/>
        <xdr:cNvPicPr>
          <a:picLocks noChangeAspect="1"/>
        </xdr:cNvPicPr>
      </xdr:nvPicPr>
      <xdr:blipFill>
        <a:blip xmlns:r="http://schemas.openxmlformats.org/officeDocument/2006/relationships" r:embed="rId3" cstate="print"/>
        <a:stretch>
          <a:fillRect/>
        </a:stretch>
      </xdr:blipFill>
      <xdr:spPr>
        <a:xfrm>
          <a:off x="1508760" y="12214860"/>
          <a:ext cx="748146" cy="685800"/>
        </a:xfrm>
        <a:prstGeom prst="rect">
          <a:avLst/>
        </a:prstGeom>
      </xdr:spPr>
    </xdr:pic>
    <xdr:clientData/>
  </xdr:twoCellAnchor>
  <xdr:twoCellAnchor editAs="oneCell">
    <xdr:from>
      <xdr:col>4</xdr:col>
      <xdr:colOff>83820</xdr:colOff>
      <xdr:row>68</xdr:row>
      <xdr:rowOff>38100</xdr:rowOff>
    </xdr:from>
    <xdr:to>
      <xdr:col>4</xdr:col>
      <xdr:colOff>655370</xdr:colOff>
      <xdr:row>1364</xdr:row>
      <xdr:rowOff>83885</xdr:rowOff>
    </xdr:to>
    <xdr:pic>
      <xdr:nvPicPr>
        <xdr:cNvPr id="9" name="图片 8"/>
        <xdr:cNvPicPr>
          <a:picLocks noChangeAspect="1"/>
        </xdr:cNvPicPr>
      </xdr:nvPicPr>
      <xdr:blipFill>
        <a:blip xmlns:r="http://schemas.openxmlformats.org/officeDocument/2006/relationships" r:embed="rId24"/>
        <a:stretch>
          <a:fillRect/>
        </a:stretch>
      </xdr:blipFill>
      <xdr:spPr>
        <a:xfrm>
          <a:off x="1546860" y="12976860"/>
          <a:ext cx="571550" cy="746825"/>
        </a:xfrm>
        <a:prstGeom prst="rect">
          <a:avLst/>
        </a:prstGeom>
      </xdr:spPr>
    </xdr:pic>
    <xdr:clientData/>
  </xdr:twoCellAnchor>
  <xdr:twoCellAnchor editAs="oneCell">
    <xdr:from>
      <xdr:col>4</xdr:col>
      <xdr:colOff>53340</xdr:colOff>
      <xdr:row>69</xdr:row>
      <xdr:rowOff>83820</xdr:rowOff>
    </xdr:from>
    <xdr:to>
      <xdr:col>4</xdr:col>
      <xdr:colOff>716337</xdr:colOff>
      <xdr:row>1364</xdr:row>
      <xdr:rowOff>152471</xdr:rowOff>
    </xdr:to>
    <xdr:pic>
      <xdr:nvPicPr>
        <xdr:cNvPr id="10" name="图片 9"/>
        <xdr:cNvPicPr>
          <a:picLocks noChangeAspect="1"/>
        </xdr:cNvPicPr>
      </xdr:nvPicPr>
      <xdr:blipFill>
        <a:blip xmlns:r="http://schemas.openxmlformats.org/officeDocument/2006/relationships" r:embed="rId25"/>
        <a:stretch>
          <a:fillRect/>
        </a:stretch>
      </xdr:blipFill>
      <xdr:spPr>
        <a:xfrm>
          <a:off x="1516380" y="13876020"/>
          <a:ext cx="662997" cy="815411"/>
        </a:xfrm>
        <a:prstGeom prst="rect">
          <a:avLst/>
        </a:prstGeom>
      </xdr:spPr>
    </xdr:pic>
    <xdr:clientData/>
  </xdr:twoCellAnchor>
  <xdr:twoCellAnchor editAs="oneCell">
    <xdr:from>
      <xdr:col>4</xdr:col>
      <xdr:colOff>114300</xdr:colOff>
      <xdr:row>70</xdr:row>
      <xdr:rowOff>121920</xdr:rowOff>
    </xdr:from>
    <xdr:to>
      <xdr:col>4</xdr:col>
      <xdr:colOff>701091</xdr:colOff>
      <xdr:row>1364</xdr:row>
      <xdr:rowOff>83885</xdr:rowOff>
    </xdr:to>
    <xdr:pic>
      <xdr:nvPicPr>
        <xdr:cNvPr id="11" name="图片 10"/>
        <xdr:cNvPicPr>
          <a:picLocks noChangeAspect="1"/>
        </xdr:cNvPicPr>
      </xdr:nvPicPr>
      <xdr:blipFill>
        <a:blip xmlns:r="http://schemas.openxmlformats.org/officeDocument/2006/relationships" r:embed="rId26"/>
        <a:stretch>
          <a:fillRect/>
        </a:stretch>
      </xdr:blipFill>
      <xdr:spPr>
        <a:xfrm>
          <a:off x="1577340" y="14843760"/>
          <a:ext cx="586791" cy="746825"/>
        </a:xfrm>
        <a:prstGeom prst="rect">
          <a:avLst/>
        </a:prstGeom>
      </xdr:spPr>
    </xdr:pic>
    <xdr:clientData/>
  </xdr:twoCellAnchor>
  <xdr:twoCellAnchor editAs="oneCell">
    <xdr:from>
      <xdr:col>4</xdr:col>
      <xdr:colOff>22860</xdr:colOff>
      <xdr:row>155</xdr:row>
      <xdr:rowOff>76200</xdr:rowOff>
    </xdr:from>
    <xdr:to>
      <xdr:col>4</xdr:col>
      <xdr:colOff>678237</xdr:colOff>
      <xdr:row>1367</xdr:row>
      <xdr:rowOff>76254</xdr:rowOff>
    </xdr:to>
    <xdr:pic>
      <xdr:nvPicPr>
        <xdr:cNvPr id="12" name="图片 11"/>
        <xdr:cNvPicPr>
          <a:picLocks noChangeAspect="1"/>
        </xdr:cNvPicPr>
      </xdr:nvPicPr>
      <xdr:blipFill>
        <a:blip xmlns:r="http://schemas.openxmlformats.org/officeDocument/2006/relationships" r:embed="rId27"/>
        <a:stretch>
          <a:fillRect/>
        </a:stretch>
      </xdr:blipFill>
      <xdr:spPr>
        <a:xfrm>
          <a:off x="1485900" y="37170360"/>
          <a:ext cx="655377" cy="624894"/>
        </a:xfrm>
        <a:prstGeom prst="rect">
          <a:avLst/>
        </a:prstGeom>
      </xdr:spPr>
    </xdr:pic>
    <xdr:clientData/>
  </xdr:twoCellAnchor>
  <xdr:twoCellAnchor editAs="oneCell">
    <xdr:from>
      <xdr:col>4</xdr:col>
      <xdr:colOff>60960</xdr:colOff>
      <xdr:row>171</xdr:row>
      <xdr:rowOff>144780</xdr:rowOff>
    </xdr:from>
    <xdr:to>
      <xdr:col>4</xdr:col>
      <xdr:colOff>701096</xdr:colOff>
      <xdr:row>1367</xdr:row>
      <xdr:rowOff>22910</xdr:rowOff>
    </xdr:to>
    <xdr:pic>
      <xdr:nvPicPr>
        <xdr:cNvPr id="14" name="图片 13"/>
        <xdr:cNvPicPr>
          <a:picLocks noChangeAspect="1"/>
        </xdr:cNvPicPr>
      </xdr:nvPicPr>
      <xdr:blipFill>
        <a:blip xmlns:r="http://schemas.openxmlformats.org/officeDocument/2006/relationships" r:embed="rId28"/>
        <a:stretch>
          <a:fillRect/>
        </a:stretch>
      </xdr:blipFill>
      <xdr:spPr>
        <a:xfrm>
          <a:off x="1524000" y="40248840"/>
          <a:ext cx="640136" cy="571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30480</xdr:colOff>
          <xdr:row>5</xdr:row>
          <xdr:rowOff>38100</xdr:rowOff>
        </xdr:from>
        <xdr:to>
          <xdr:col>1</xdr:col>
          <xdr:colOff>601980</xdr:colOff>
          <xdr:row>5</xdr:row>
          <xdr:rowOff>152400</xdr:rowOff>
        </xdr:to>
        <xdr:sp macro="" textlink="">
          <xdr:nvSpPr>
            <xdr:cNvPr id="46081" name="Scroll Bar 1" hidden="1">
              <a:extLst>
                <a:ext uri="{63B3BB69-23CF-44E3-9099-C40C66FF867C}">
                  <a14:compatExt spid="_x0000_s46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30480</xdr:colOff>
          <xdr:row>7</xdr:row>
          <xdr:rowOff>38100</xdr:rowOff>
        </xdr:from>
        <xdr:to>
          <xdr:col>1</xdr:col>
          <xdr:colOff>601980</xdr:colOff>
          <xdr:row>7</xdr:row>
          <xdr:rowOff>152400</xdr:rowOff>
        </xdr:to>
        <xdr:sp macro="" textlink="">
          <xdr:nvSpPr>
            <xdr:cNvPr id="46082" name="Scroll Bar 2" hidden="1">
              <a:extLst>
                <a:ext uri="{63B3BB69-23CF-44E3-9099-C40C66FF867C}">
                  <a14:compatExt spid="_x0000_s46082"/>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411480</xdr:colOff>
          <xdr:row>31</xdr:row>
          <xdr:rowOff>7620</xdr:rowOff>
        </xdr:from>
        <xdr:to>
          <xdr:col>3</xdr:col>
          <xdr:colOff>1242060</xdr:colOff>
          <xdr:row>31</xdr:row>
          <xdr:rowOff>152400</xdr:rowOff>
        </xdr:to>
        <xdr:sp macro="" textlink="">
          <xdr:nvSpPr>
            <xdr:cNvPr id="5122" name="Scroll Bar 2" hidden="1">
              <a:extLst>
                <a:ext uri="{63B3BB69-23CF-44E3-9099-C40C66FF867C}">
                  <a14:compatExt spid="_x0000_s51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27</xdr:row>
          <xdr:rowOff>7620</xdr:rowOff>
        </xdr:from>
        <xdr:to>
          <xdr:col>3</xdr:col>
          <xdr:colOff>1249680</xdr:colOff>
          <xdr:row>27</xdr:row>
          <xdr:rowOff>152400</xdr:rowOff>
        </xdr:to>
        <xdr:sp macro="" textlink="">
          <xdr:nvSpPr>
            <xdr:cNvPr id="5123" name="Scroll Bar 3" hidden="1">
              <a:extLst>
                <a:ext uri="{63B3BB69-23CF-44E3-9099-C40C66FF867C}">
                  <a14:compatExt spid="_x0000_s51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28</xdr:row>
          <xdr:rowOff>7620</xdr:rowOff>
        </xdr:from>
        <xdr:to>
          <xdr:col>3</xdr:col>
          <xdr:colOff>1249680</xdr:colOff>
          <xdr:row>28</xdr:row>
          <xdr:rowOff>152400</xdr:rowOff>
        </xdr:to>
        <xdr:sp macro="" textlink="">
          <xdr:nvSpPr>
            <xdr:cNvPr id="5124" name="Scroll Bar 4" hidden="1">
              <a:extLst>
                <a:ext uri="{63B3BB69-23CF-44E3-9099-C40C66FF867C}">
                  <a14:compatExt spid="_x0000_s51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29</xdr:row>
          <xdr:rowOff>7620</xdr:rowOff>
        </xdr:from>
        <xdr:to>
          <xdr:col>3</xdr:col>
          <xdr:colOff>1249680</xdr:colOff>
          <xdr:row>29</xdr:row>
          <xdr:rowOff>152400</xdr:rowOff>
        </xdr:to>
        <xdr:sp macro="" textlink="">
          <xdr:nvSpPr>
            <xdr:cNvPr id="5125" name="Scroll Bar 5" hidden="1">
              <a:extLst>
                <a:ext uri="{63B3BB69-23CF-44E3-9099-C40C66FF867C}">
                  <a14:compatExt spid="_x0000_s5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32</xdr:row>
          <xdr:rowOff>7620</xdr:rowOff>
        </xdr:from>
        <xdr:to>
          <xdr:col>3</xdr:col>
          <xdr:colOff>1249680</xdr:colOff>
          <xdr:row>32</xdr:row>
          <xdr:rowOff>152400</xdr:rowOff>
        </xdr:to>
        <xdr:sp macro="" textlink="">
          <xdr:nvSpPr>
            <xdr:cNvPr id="5126" name="Scroll Bar 6" hidden="1">
              <a:extLst>
                <a:ext uri="{63B3BB69-23CF-44E3-9099-C40C66FF867C}">
                  <a14:compatExt spid="_x0000_s51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30</xdr:row>
          <xdr:rowOff>7620</xdr:rowOff>
        </xdr:from>
        <xdr:to>
          <xdr:col>3</xdr:col>
          <xdr:colOff>1249680</xdr:colOff>
          <xdr:row>30</xdr:row>
          <xdr:rowOff>152400</xdr:rowOff>
        </xdr:to>
        <xdr:sp macro="" textlink="">
          <xdr:nvSpPr>
            <xdr:cNvPr id="5127" name="Scroll Bar 7" hidden="1">
              <a:extLst>
                <a:ext uri="{63B3BB69-23CF-44E3-9099-C40C66FF867C}">
                  <a14:compatExt spid="_x0000_s51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411480</xdr:colOff>
          <xdr:row>42</xdr:row>
          <xdr:rowOff>7620</xdr:rowOff>
        </xdr:from>
        <xdr:to>
          <xdr:col>3</xdr:col>
          <xdr:colOff>1242060</xdr:colOff>
          <xdr:row>42</xdr:row>
          <xdr:rowOff>152400</xdr:rowOff>
        </xdr:to>
        <xdr:sp macro="" textlink="">
          <xdr:nvSpPr>
            <xdr:cNvPr id="5130" name="Scroll Bar 10" hidden="1">
              <a:extLst>
                <a:ext uri="{63B3BB69-23CF-44E3-9099-C40C66FF867C}">
                  <a14:compatExt spid="_x0000_s51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38</xdr:row>
          <xdr:rowOff>7620</xdr:rowOff>
        </xdr:from>
        <xdr:to>
          <xdr:col>3</xdr:col>
          <xdr:colOff>1249680</xdr:colOff>
          <xdr:row>38</xdr:row>
          <xdr:rowOff>152400</xdr:rowOff>
        </xdr:to>
        <xdr:sp macro="" textlink="">
          <xdr:nvSpPr>
            <xdr:cNvPr id="5131" name="Scroll Bar 11" hidden="1">
              <a:extLst>
                <a:ext uri="{63B3BB69-23CF-44E3-9099-C40C66FF867C}">
                  <a14:compatExt spid="_x0000_s51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39</xdr:row>
          <xdr:rowOff>7620</xdr:rowOff>
        </xdr:from>
        <xdr:to>
          <xdr:col>3</xdr:col>
          <xdr:colOff>1249680</xdr:colOff>
          <xdr:row>39</xdr:row>
          <xdr:rowOff>152400</xdr:rowOff>
        </xdr:to>
        <xdr:sp macro="" textlink="">
          <xdr:nvSpPr>
            <xdr:cNvPr id="5132" name="Scroll Bar 12" hidden="1">
              <a:extLst>
                <a:ext uri="{63B3BB69-23CF-44E3-9099-C40C66FF867C}">
                  <a14:compatExt spid="_x0000_s51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40</xdr:row>
          <xdr:rowOff>7620</xdr:rowOff>
        </xdr:from>
        <xdr:to>
          <xdr:col>3</xdr:col>
          <xdr:colOff>1249680</xdr:colOff>
          <xdr:row>40</xdr:row>
          <xdr:rowOff>152400</xdr:rowOff>
        </xdr:to>
        <xdr:sp macro="" textlink="">
          <xdr:nvSpPr>
            <xdr:cNvPr id="5133" name="Scroll Bar 13" hidden="1">
              <a:extLst>
                <a:ext uri="{63B3BB69-23CF-44E3-9099-C40C66FF867C}">
                  <a14:compatExt spid="_x0000_s51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41</xdr:row>
          <xdr:rowOff>0</xdr:rowOff>
        </xdr:from>
        <xdr:to>
          <xdr:col>3</xdr:col>
          <xdr:colOff>1249680</xdr:colOff>
          <xdr:row>41</xdr:row>
          <xdr:rowOff>144780</xdr:rowOff>
        </xdr:to>
        <xdr:sp macro="" textlink="">
          <xdr:nvSpPr>
            <xdr:cNvPr id="5134" name="Scroll Bar 14" hidden="1">
              <a:extLst>
                <a:ext uri="{63B3BB69-23CF-44E3-9099-C40C66FF867C}">
                  <a14:compatExt spid="_x0000_s51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41</xdr:row>
          <xdr:rowOff>7620</xdr:rowOff>
        </xdr:from>
        <xdr:to>
          <xdr:col>3</xdr:col>
          <xdr:colOff>1249680</xdr:colOff>
          <xdr:row>41</xdr:row>
          <xdr:rowOff>152400</xdr:rowOff>
        </xdr:to>
        <xdr:sp macro="" textlink="">
          <xdr:nvSpPr>
            <xdr:cNvPr id="5135" name="Scroll Bar 15" hidden="1">
              <a:extLst>
                <a:ext uri="{63B3BB69-23CF-44E3-9099-C40C66FF867C}">
                  <a14:compatExt spid="_x0000_s51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26</xdr:row>
          <xdr:rowOff>7620</xdr:rowOff>
        </xdr:from>
        <xdr:to>
          <xdr:col>3</xdr:col>
          <xdr:colOff>1249680</xdr:colOff>
          <xdr:row>26</xdr:row>
          <xdr:rowOff>152400</xdr:rowOff>
        </xdr:to>
        <xdr:sp macro="" textlink="">
          <xdr:nvSpPr>
            <xdr:cNvPr id="5136" name="Scroll Bar 16" hidden="1">
              <a:extLst>
                <a:ext uri="{63B3BB69-23CF-44E3-9099-C40C66FF867C}">
                  <a14:compatExt spid="_x0000_s51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37</xdr:row>
          <xdr:rowOff>7620</xdr:rowOff>
        </xdr:from>
        <xdr:to>
          <xdr:col>3</xdr:col>
          <xdr:colOff>1249680</xdr:colOff>
          <xdr:row>37</xdr:row>
          <xdr:rowOff>152400</xdr:rowOff>
        </xdr:to>
        <xdr:sp macro="" textlink="">
          <xdr:nvSpPr>
            <xdr:cNvPr id="5137" name="Scroll Bar 17" hidden="1">
              <a:extLst>
                <a:ext uri="{63B3BB69-23CF-44E3-9099-C40C66FF867C}">
                  <a14:compatExt spid="_x0000_s51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563880</xdr:colOff>
          <xdr:row>50</xdr:row>
          <xdr:rowOff>7620</xdr:rowOff>
        </xdr:from>
        <xdr:to>
          <xdr:col>5</xdr:col>
          <xdr:colOff>0</xdr:colOff>
          <xdr:row>50</xdr:row>
          <xdr:rowOff>152400</xdr:rowOff>
        </xdr:to>
        <xdr:sp macro="" textlink="">
          <xdr:nvSpPr>
            <xdr:cNvPr id="5138" name="Scroll Bar 18" hidden="1">
              <a:extLst>
                <a:ext uri="{63B3BB69-23CF-44E3-9099-C40C66FF867C}">
                  <a14:compatExt spid="_x0000_s51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426720</xdr:colOff>
          <xdr:row>50</xdr:row>
          <xdr:rowOff>7620</xdr:rowOff>
        </xdr:from>
        <xdr:to>
          <xdr:col>6</xdr:col>
          <xdr:colOff>0</xdr:colOff>
          <xdr:row>50</xdr:row>
          <xdr:rowOff>152400</xdr:rowOff>
        </xdr:to>
        <xdr:sp macro="" textlink="">
          <xdr:nvSpPr>
            <xdr:cNvPr id="5139" name="Scroll Bar 19" hidden="1">
              <a:extLst>
                <a:ext uri="{63B3BB69-23CF-44E3-9099-C40C66FF867C}">
                  <a14:compatExt spid="_x0000_s51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556260</xdr:colOff>
          <xdr:row>207</xdr:row>
          <xdr:rowOff>22860</xdr:rowOff>
        </xdr:from>
        <xdr:to>
          <xdr:col>4</xdr:col>
          <xdr:colOff>1249680</xdr:colOff>
          <xdr:row>207</xdr:row>
          <xdr:rowOff>160020</xdr:rowOff>
        </xdr:to>
        <xdr:sp macro="" textlink="">
          <xdr:nvSpPr>
            <xdr:cNvPr id="5140" name="Scroll Bar 20" hidden="1">
              <a:extLst>
                <a:ext uri="{63B3BB69-23CF-44E3-9099-C40C66FF867C}">
                  <a14:compatExt spid="_x0000_s51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411480</xdr:colOff>
          <xdr:row>207</xdr:row>
          <xdr:rowOff>22860</xdr:rowOff>
        </xdr:from>
        <xdr:to>
          <xdr:col>5</xdr:col>
          <xdr:colOff>1112520</xdr:colOff>
          <xdr:row>207</xdr:row>
          <xdr:rowOff>160020</xdr:rowOff>
        </xdr:to>
        <xdr:sp macro="" textlink="">
          <xdr:nvSpPr>
            <xdr:cNvPr id="5141" name="Scroll Bar 21" hidden="1">
              <a:extLst>
                <a:ext uri="{63B3BB69-23CF-44E3-9099-C40C66FF867C}">
                  <a14:compatExt spid="_x0000_s5141"/>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7</xdr:col>
      <xdr:colOff>350520</xdr:colOff>
      <xdr:row>0</xdr:row>
      <xdr:rowOff>83820</xdr:rowOff>
    </xdr:from>
    <xdr:to>
      <xdr:col>14</xdr:col>
      <xdr:colOff>365760</xdr:colOff>
      <xdr:row>15</xdr:row>
      <xdr:rowOff>57150</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60960</xdr:colOff>
          <xdr:row>2</xdr:row>
          <xdr:rowOff>45720</xdr:rowOff>
        </xdr:from>
        <xdr:to>
          <xdr:col>1</xdr:col>
          <xdr:colOff>944880</xdr:colOff>
          <xdr:row>2</xdr:row>
          <xdr:rowOff>152400</xdr:rowOff>
        </xdr:to>
        <xdr:sp macro="" textlink="">
          <xdr:nvSpPr>
            <xdr:cNvPr id="25601" name="Scroll Bar 1" hidden="1">
              <a:extLst>
                <a:ext uri="{63B3BB69-23CF-44E3-9099-C40C66FF867C}">
                  <a14:compatExt spid="_x0000_s256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60960</xdr:colOff>
          <xdr:row>1</xdr:row>
          <xdr:rowOff>45720</xdr:rowOff>
        </xdr:from>
        <xdr:to>
          <xdr:col>1</xdr:col>
          <xdr:colOff>944880</xdr:colOff>
          <xdr:row>1</xdr:row>
          <xdr:rowOff>152400</xdr:rowOff>
        </xdr:to>
        <xdr:sp macro="" textlink="">
          <xdr:nvSpPr>
            <xdr:cNvPr id="25602" name="Scroll Bar 2" hidden="1">
              <a:extLst>
                <a:ext uri="{63B3BB69-23CF-44E3-9099-C40C66FF867C}">
                  <a14:compatExt spid="_x0000_s256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60960</xdr:colOff>
          <xdr:row>0</xdr:row>
          <xdr:rowOff>45720</xdr:rowOff>
        </xdr:from>
        <xdr:to>
          <xdr:col>1</xdr:col>
          <xdr:colOff>944880</xdr:colOff>
          <xdr:row>0</xdr:row>
          <xdr:rowOff>152400</xdr:rowOff>
        </xdr:to>
        <xdr:sp macro="" textlink="">
          <xdr:nvSpPr>
            <xdr:cNvPr id="25603" name="Scroll Bar 3" hidden="1">
              <a:extLst>
                <a:ext uri="{63B3BB69-23CF-44E3-9099-C40C66FF867C}">
                  <a14:compatExt spid="_x0000_s25603"/>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18</xdr:col>
      <xdr:colOff>60960</xdr:colOff>
      <xdr:row>0</xdr:row>
      <xdr:rowOff>30480</xdr:rowOff>
    </xdr:from>
    <xdr:to>
      <xdr:col>28</xdr:col>
      <xdr:colOff>419100</xdr:colOff>
      <xdr:row>2</xdr:row>
      <xdr:rowOff>510540</xdr:rowOff>
    </xdr:to>
    <xdr:pic>
      <xdr:nvPicPr>
        <xdr:cNvPr id="3"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999720" y="30480"/>
          <a:ext cx="6454140" cy="1744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312421</xdr:colOff>
      <xdr:row>4</xdr:row>
      <xdr:rowOff>45719</xdr:rowOff>
    </xdr:from>
    <xdr:to>
      <xdr:col>1</xdr:col>
      <xdr:colOff>400457</xdr:colOff>
      <xdr:row>4</xdr:row>
      <xdr:rowOff>609600</xdr:rowOff>
    </xdr:to>
    <xdr:pic>
      <xdr:nvPicPr>
        <xdr:cNvPr id="4" name="图片 3"/>
        <xdr:cNvPicPr>
          <a:picLocks noChangeAspect="1"/>
        </xdr:cNvPicPr>
      </xdr:nvPicPr>
      <xdr:blipFill>
        <a:blip xmlns:r="http://schemas.openxmlformats.org/officeDocument/2006/relationships" r:embed="rId2" cstate="print"/>
        <a:stretch>
          <a:fillRect/>
        </a:stretch>
      </xdr:blipFill>
      <xdr:spPr>
        <a:xfrm>
          <a:off x="312421" y="2575559"/>
          <a:ext cx="491896" cy="563881"/>
        </a:xfrm>
        <a:prstGeom prst="rect">
          <a:avLst/>
        </a:prstGeom>
      </xdr:spPr>
    </xdr:pic>
    <xdr:clientData/>
  </xdr:twoCellAnchor>
  <xdr:twoCellAnchor editAs="oneCell">
    <xdr:from>
      <xdr:col>1</xdr:col>
      <xdr:colOff>38101</xdr:colOff>
      <xdr:row>2</xdr:row>
      <xdr:rowOff>33064</xdr:rowOff>
    </xdr:from>
    <xdr:to>
      <xdr:col>1</xdr:col>
      <xdr:colOff>480061</xdr:colOff>
      <xdr:row>2</xdr:row>
      <xdr:rowOff>617219</xdr:rowOff>
    </xdr:to>
    <xdr:pic>
      <xdr:nvPicPr>
        <xdr:cNvPr id="5" name="图片 4"/>
        <xdr:cNvPicPr>
          <a:picLocks noChangeAspect="1"/>
        </xdr:cNvPicPr>
      </xdr:nvPicPr>
      <xdr:blipFill>
        <a:blip xmlns:r="http://schemas.openxmlformats.org/officeDocument/2006/relationships" r:embed="rId3" cstate="print"/>
        <a:stretch>
          <a:fillRect/>
        </a:stretch>
      </xdr:blipFill>
      <xdr:spPr>
        <a:xfrm>
          <a:off x="441961" y="1297984"/>
          <a:ext cx="441960" cy="584155"/>
        </a:xfrm>
        <a:prstGeom prst="rect">
          <a:avLst/>
        </a:prstGeom>
      </xdr:spPr>
    </xdr:pic>
    <xdr:clientData/>
  </xdr:twoCellAnchor>
  <xdr:twoCellAnchor editAs="oneCell">
    <xdr:from>
      <xdr:col>1</xdr:col>
      <xdr:colOff>22860</xdr:colOff>
      <xdr:row>1</xdr:row>
      <xdr:rowOff>42244</xdr:rowOff>
    </xdr:from>
    <xdr:to>
      <xdr:col>1</xdr:col>
      <xdr:colOff>517872</xdr:colOff>
      <xdr:row>1</xdr:row>
      <xdr:rowOff>617220</xdr:rowOff>
    </xdr:to>
    <xdr:pic>
      <xdr:nvPicPr>
        <xdr:cNvPr id="6" name="图片 5"/>
        <xdr:cNvPicPr>
          <a:picLocks noChangeAspect="1"/>
        </xdr:cNvPicPr>
      </xdr:nvPicPr>
      <xdr:blipFill>
        <a:blip xmlns:r="http://schemas.openxmlformats.org/officeDocument/2006/relationships" r:embed="rId4" cstate="print"/>
        <a:stretch>
          <a:fillRect/>
        </a:stretch>
      </xdr:blipFill>
      <xdr:spPr>
        <a:xfrm>
          <a:off x="426720" y="674704"/>
          <a:ext cx="495012" cy="574976"/>
        </a:xfrm>
        <a:prstGeom prst="rect">
          <a:avLst/>
        </a:prstGeom>
      </xdr:spPr>
    </xdr:pic>
    <xdr:clientData/>
  </xdr:twoCellAnchor>
  <xdr:twoCellAnchor editAs="oneCell">
    <xdr:from>
      <xdr:col>1</xdr:col>
      <xdr:colOff>14511</xdr:colOff>
      <xdr:row>3</xdr:row>
      <xdr:rowOff>38100</xdr:rowOff>
    </xdr:from>
    <xdr:to>
      <xdr:col>1</xdr:col>
      <xdr:colOff>464899</xdr:colOff>
      <xdr:row>3</xdr:row>
      <xdr:rowOff>609600</xdr:rowOff>
    </xdr:to>
    <xdr:pic>
      <xdr:nvPicPr>
        <xdr:cNvPr id="7" name="图片 6"/>
        <xdr:cNvPicPr>
          <a:picLocks noChangeAspect="1"/>
        </xdr:cNvPicPr>
      </xdr:nvPicPr>
      <xdr:blipFill>
        <a:blip xmlns:r="http://schemas.openxmlformats.org/officeDocument/2006/relationships" r:embed="rId5" cstate="print"/>
        <a:stretch>
          <a:fillRect/>
        </a:stretch>
      </xdr:blipFill>
      <xdr:spPr>
        <a:xfrm>
          <a:off x="342171" y="1935480"/>
          <a:ext cx="450388" cy="571500"/>
        </a:xfrm>
        <a:prstGeom prst="rect">
          <a:avLst/>
        </a:prstGeom>
      </xdr:spPr>
    </xdr:pic>
    <xdr:clientData/>
  </xdr:twoCellAnchor>
  <xdr:twoCellAnchor editAs="oneCell">
    <xdr:from>
      <xdr:col>1</xdr:col>
      <xdr:colOff>15241</xdr:colOff>
      <xdr:row>6</xdr:row>
      <xdr:rowOff>38100</xdr:rowOff>
    </xdr:from>
    <xdr:to>
      <xdr:col>1</xdr:col>
      <xdr:colOff>463928</xdr:colOff>
      <xdr:row>6</xdr:row>
      <xdr:rowOff>617313</xdr:rowOff>
    </xdr:to>
    <xdr:pic>
      <xdr:nvPicPr>
        <xdr:cNvPr id="8" name="图片 7"/>
        <xdr:cNvPicPr>
          <a:picLocks noChangeAspect="1"/>
        </xdr:cNvPicPr>
      </xdr:nvPicPr>
      <xdr:blipFill>
        <a:blip xmlns:r="http://schemas.openxmlformats.org/officeDocument/2006/relationships" r:embed="rId6" cstate="print"/>
        <a:stretch>
          <a:fillRect/>
        </a:stretch>
      </xdr:blipFill>
      <xdr:spPr>
        <a:xfrm>
          <a:off x="342901" y="3832860"/>
          <a:ext cx="448687" cy="579213"/>
        </a:xfrm>
        <a:prstGeom prst="rect">
          <a:avLst/>
        </a:prstGeom>
      </xdr:spPr>
    </xdr:pic>
    <xdr:clientData/>
  </xdr:twoCellAnchor>
  <xdr:twoCellAnchor editAs="oneCell">
    <xdr:from>
      <xdr:col>0</xdr:col>
      <xdr:colOff>305512</xdr:colOff>
      <xdr:row>5</xdr:row>
      <xdr:rowOff>22861</xdr:rowOff>
    </xdr:from>
    <xdr:to>
      <xdr:col>1</xdr:col>
      <xdr:colOff>388697</xdr:colOff>
      <xdr:row>5</xdr:row>
      <xdr:rowOff>617221</xdr:rowOff>
    </xdr:to>
    <xdr:pic>
      <xdr:nvPicPr>
        <xdr:cNvPr id="9" name="图片 8"/>
        <xdr:cNvPicPr>
          <a:picLocks noChangeAspect="1"/>
        </xdr:cNvPicPr>
      </xdr:nvPicPr>
      <xdr:blipFill>
        <a:blip xmlns:r="http://schemas.openxmlformats.org/officeDocument/2006/relationships" r:embed="rId7" cstate="print"/>
        <a:stretch>
          <a:fillRect/>
        </a:stretch>
      </xdr:blipFill>
      <xdr:spPr>
        <a:xfrm>
          <a:off x="305512" y="3185161"/>
          <a:ext cx="487045" cy="594360"/>
        </a:xfrm>
        <a:prstGeom prst="rect">
          <a:avLst/>
        </a:prstGeom>
      </xdr:spPr>
    </xdr:pic>
    <xdr:clientData/>
  </xdr:twoCellAnchor>
  <xdr:twoCellAnchor editAs="oneCell">
    <xdr:from>
      <xdr:col>5</xdr:col>
      <xdr:colOff>22860</xdr:colOff>
      <xdr:row>8</xdr:row>
      <xdr:rowOff>15240</xdr:rowOff>
    </xdr:from>
    <xdr:to>
      <xdr:col>5</xdr:col>
      <xdr:colOff>487720</xdr:colOff>
      <xdr:row>8</xdr:row>
      <xdr:rowOff>624893</xdr:rowOff>
    </xdr:to>
    <xdr:pic>
      <xdr:nvPicPr>
        <xdr:cNvPr id="13" name="图片 12"/>
        <xdr:cNvPicPr>
          <a:picLocks noChangeAspect="1"/>
        </xdr:cNvPicPr>
      </xdr:nvPicPr>
      <xdr:blipFill>
        <a:blip xmlns:r="http://schemas.openxmlformats.org/officeDocument/2006/relationships" r:embed="rId8" cstate="print"/>
        <a:stretch>
          <a:fillRect/>
        </a:stretch>
      </xdr:blipFill>
      <xdr:spPr>
        <a:xfrm>
          <a:off x="5455920" y="5105400"/>
          <a:ext cx="464860" cy="609653"/>
        </a:xfrm>
        <a:prstGeom prst="rect">
          <a:avLst/>
        </a:prstGeom>
      </xdr:spPr>
    </xdr:pic>
    <xdr:clientData/>
  </xdr:twoCellAnchor>
  <xdr:twoCellAnchor editAs="oneCell">
    <xdr:from>
      <xdr:col>4</xdr:col>
      <xdr:colOff>30480</xdr:colOff>
      <xdr:row>7</xdr:row>
      <xdr:rowOff>60960</xdr:rowOff>
    </xdr:from>
    <xdr:to>
      <xdr:col>4</xdr:col>
      <xdr:colOff>609650</xdr:colOff>
      <xdr:row>7</xdr:row>
      <xdr:rowOff>632510</xdr:rowOff>
    </xdr:to>
    <xdr:pic>
      <xdr:nvPicPr>
        <xdr:cNvPr id="10" name="图片 9"/>
        <xdr:cNvPicPr>
          <a:picLocks noChangeAspect="1"/>
        </xdr:cNvPicPr>
      </xdr:nvPicPr>
      <xdr:blipFill>
        <a:blip xmlns:r="http://schemas.openxmlformats.org/officeDocument/2006/relationships" r:embed="rId9" cstate="print"/>
        <a:stretch>
          <a:fillRect/>
        </a:stretch>
      </xdr:blipFill>
      <xdr:spPr>
        <a:xfrm>
          <a:off x="3779520" y="4488180"/>
          <a:ext cx="579170" cy="571550"/>
        </a:xfrm>
        <a:prstGeom prst="rect">
          <a:avLst/>
        </a:prstGeom>
      </xdr:spPr>
    </xdr:pic>
    <xdr:clientData/>
  </xdr:twoCellAnchor>
  <xdr:twoCellAnchor editAs="oneCell">
    <xdr:from>
      <xdr:col>4</xdr:col>
      <xdr:colOff>30480</xdr:colOff>
      <xdr:row>9</xdr:row>
      <xdr:rowOff>91440</xdr:rowOff>
    </xdr:from>
    <xdr:to>
      <xdr:col>4</xdr:col>
      <xdr:colOff>434375</xdr:colOff>
      <xdr:row>9</xdr:row>
      <xdr:rowOff>548680</xdr:rowOff>
    </xdr:to>
    <xdr:pic>
      <xdr:nvPicPr>
        <xdr:cNvPr id="11" name="图片 10"/>
        <xdr:cNvPicPr>
          <a:picLocks noChangeAspect="1"/>
        </xdr:cNvPicPr>
      </xdr:nvPicPr>
      <xdr:blipFill>
        <a:blip xmlns:r="http://schemas.openxmlformats.org/officeDocument/2006/relationships" r:embed="rId10" cstate="print"/>
        <a:stretch>
          <a:fillRect/>
        </a:stretch>
      </xdr:blipFill>
      <xdr:spPr>
        <a:xfrm>
          <a:off x="3779520" y="5814060"/>
          <a:ext cx="403895" cy="457240"/>
        </a:xfrm>
        <a:prstGeom prst="rect">
          <a:avLst/>
        </a:prstGeom>
      </xdr:spPr>
    </xdr:pic>
    <xdr:clientData/>
  </xdr:twoCellAnchor>
  <xdr:twoCellAnchor editAs="oneCell">
    <xdr:from>
      <xdr:col>5</xdr:col>
      <xdr:colOff>30480</xdr:colOff>
      <xdr:row>10</xdr:row>
      <xdr:rowOff>22860</xdr:rowOff>
    </xdr:from>
    <xdr:to>
      <xdr:col>5</xdr:col>
      <xdr:colOff>464858</xdr:colOff>
      <xdr:row>10</xdr:row>
      <xdr:rowOff>556306</xdr:rowOff>
    </xdr:to>
    <xdr:pic>
      <xdr:nvPicPr>
        <xdr:cNvPr id="12" name="图片 11"/>
        <xdr:cNvPicPr>
          <a:picLocks noChangeAspect="1"/>
        </xdr:cNvPicPr>
      </xdr:nvPicPr>
      <xdr:blipFill>
        <a:blip xmlns:r="http://schemas.openxmlformats.org/officeDocument/2006/relationships" r:embed="rId11" cstate="print"/>
        <a:stretch>
          <a:fillRect/>
        </a:stretch>
      </xdr:blipFill>
      <xdr:spPr>
        <a:xfrm>
          <a:off x="5463540" y="6377940"/>
          <a:ext cx="434378" cy="533446"/>
        </a:xfrm>
        <a:prstGeom prst="rect">
          <a:avLst/>
        </a:prstGeom>
      </xdr:spPr>
    </xdr:pic>
    <xdr:clientData/>
  </xdr:twoCellAnchor>
  <xdr:twoCellAnchor editAs="oneCell">
    <xdr:from>
      <xdr:col>4</xdr:col>
      <xdr:colOff>45720</xdr:colOff>
      <xdr:row>11</xdr:row>
      <xdr:rowOff>38100</xdr:rowOff>
    </xdr:from>
    <xdr:to>
      <xdr:col>4</xdr:col>
      <xdr:colOff>472477</xdr:colOff>
      <xdr:row>11</xdr:row>
      <xdr:rowOff>563926</xdr:rowOff>
    </xdr:to>
    <xdr:pic>
      <xdr:nvPicPr>
        <xdr:cNvPr id="14" name="图片 13"/>
        <xdr:cNvPicPr>
          <a:picLocks noChangeAspect="1"/>
        </xdr:cNvPicPr>
      </xdr:nvPicPr>
      <xdr:blipFill>
        <a:blip xmlns:r="http://schemas.openxmlformats.org/officeDocument/2006/relationships" r:embed="rId12" cstate="print"/>
        <a:stretch>
          <a:fillRect/>
        </a:stretch>
      </xdr:blipFill>
      <xdr:spPr>
        <a:xfrm>
          <a:off x="3794760" y="7025640"/>
          <a:ext cx="426757" cy="525826"/>
        </a:xfrm>
        <a:prstGeom prst="rect">
          <a:avLst/>
        </a:prstGeom>
      </xdr:spPr>
    </xdr:pic>
    <xdr:clientData/>
  </xdr:twoCellAnchor>
  <xdr:twoCellAnchor editAs="oneCell">
    <xdr:from>
      <xdr:col>5</xdr:col>
      <xdr:colOff>38100</xdr:colOff>
      <xdr:row>12</xdr:row>
      <xdr:rowOff>91440</xdr:rowOff>
    </xdr:from>
    <xdr:to>
      <xdr:col>5</xdr:col>
      <xdr:colOff>434374</xdr:colOff>
      <xdr:row>12</xdr:row>
      <xdr:rowOff>541059</xdr:rowOff>
    </xdr:to>
    <xdr:pic>
      <xdr:nvPicPr>
        <xdr:cNvPr id="15" name="图片 14"/>
        <xdr:cNvPicPr>
          <a:picLocks noChangeAspect="1"/>
        </xdr:cNvPicPr>
      </xdr:nvPicPr>
      <xdr:blipFill>
        <a:blip xmlns:r="http://schemas.openxmlformats.org/officeDocument/2006/relationships" r:embed="rId13" cstate="print"/>
        <a:stretch>
          <a:fillRect/>
        </a:stretch>
      </xdr:blipFill>
      <xdr:spPr>
        <a:xfrm>
          <a:off x="5471160" y="7711440"/>
          <a:ext cx="396274" cy="449619"/>
        </a:xfrm>
        <a:prstGeom prst="rect">
          <a:avLst/>
        </a:prstGeom>
      </xdr:spPr>
    </xdr:pic>
    <xdr:clientData/>
  </xdr:twoCellAnchor>
  <xdr:twoCellAnchor editAs="oneCell">
    <xdr:from>
      <xdr:col>1</xdr:col>
      <xdr:colOff>0</xdr:colOff>
      <xdr:row>7</xdr:row>
      <xdr:rowOff>0</xdr:rowOff>
    </xdr:from>
    <xdr:to>
      <xdr:col>1</xdr:col>
      <xdr:colOff>554781</xdr:colOff>
      <xdr:row>8</xdr:row>
      <xdr:rowOff>38100</xdr:rowOff>
    </xdr:to>
    <xdr:pic>
      <xdr:nvPicPr>
        <xdr:cNvPr id="50178" name="Picture 2"/>
        <xdr:cNvPicPr>
          <a:picLocks noChangeAspect="1" noChangeArrowheads="1"/>
        </xdr:cNvPicPr>
      </xdr:nvPicPr>
      <xdr:blipFill>
        <a:blip xmlns:r="http://schemas.openxmlformats.org/officeDocument/2006/relationships" r:embed="rId14" cstate="print"/>
        <a:srcRect/>
        <a:stretch>
          <a:fillRect/>
        </a:stretch>
      </xdr:blipFill>
      <xdr:spPr bwMode="auto">
        <a:xfrm>
          <a:off x="447675" y="4400550"/>
          <a:ext cx="554781" cy="695325"/>
        </a:xfrm>
        <a:prstGeom prst="rect">
          <a:avLst/>
        </a:prstGeom>
        <a:noFill/>
        <a:ln w="1">
          <a:noFill/>
          <a:miter lim="800000"/>
          <a:headEnd/>
          <a:tailEnd type="none" w="med" len="med"/>
        </a:ln>
        <a:effectLst/>
      </xdr:spPr>
    </xdr:pic>
    <xdr:clientData/>
  </xdr:twoCellAnchor>
  <xdr:twoCellAnchor editAs="oneCell">
    <xdr:from>
      <xdr:col>1</xdr:col>
      <xdr:colOff>1</xdr:colOff>
      <xdr:row>8</xdr:row>
      <xdr:rowOff>0</xdr:rowOff>
    </xdr:from>
    <xdr:to>
      <xdr:col>1</xdr:col>
      <xdr:colOff>518479</xdr:colOff>
      <xdr:row>9</xdr:row>
      <xdr:rowOff>47625</xdr:rowOff>
    </xdr:to>
    <xdr:pic>
      <xdr:nvPicPr>
        <xdr:cNvPr id="50179" name="Picture 3"/>
        <xdr:cNvPicPr>
          <a:picLocks noChangeAspect="1" noChangeArrowheads="1"/>
        </xdr:cNvPicPr>
      </xdr:nvPicPr>
      <xdr:blipFill>
        <a:blip xmlns:r="http://schemas.openxmlformats.org/officeDocument/2006/relationships" r:embed="rId15" cstate="print"/>
        <a:srcRect/>
        <a:stretch>
          <a:fillRect/>
        </a:stretch>
      </xdr:blipFill>
      <xdr:spPr bwMode="auto">
        <a:xfrm>
          <a:off x="447676" y="5057775"/>
          <a:ext cx="518478" cy="676275"/>
        </a:xfrm>
        <a:prstGeom prst="rect">
          <a:avLst/>
        </a:prstGeom>
        <a:noFill/>
        <a:ln w="1">
          <a:noFill/>
          <a:miter lim="800000"/>
          <a:headEnd/>
          <a:tailEnd type="none" w="med" len="med"/>
        </a:ln>
        <a:effectLst/>
      </xdr:spPr>
    </xdr:pic>
    <xdr:clientData/>
  </xdr:twoCellAnchor>
  <xdr:twoCellAnchor editAs="oneCell">
    <xdr:from>
      <xdr:col>1</xdr:col>
      <xdr:colOff>0</xdr:colOff>
      <xdr:row>9</xdr:row>
      <xdr:rowOff>0</xdr:rowOff>
    </xdr:from>
    <xdr:to>
      <xdr:col>1</xdr:col>
      <xdr:colOff>514350</xdr:colOff>
      <xdr:row>10</xdr:row>
      <xdr:rowOff>52107</xdr:rowOff>
    </xdr:to>
    <xdr:pic>
      <xdr:nvPicPr>
        <xdr:cNvPr id="50180" name="Picture 4"/>
        <xdr:cNvPicPr>
          <a:picLocks noChangeAspect="1" noChangeArrowheads="1"/>
        </xdr:cNvPicPr>
      </xdr:nvPicPr>
      <xdr:blipFill>
        <a:blip xmlns:r="http://schemas.openxmlformats.org/officeDocument/2006/relationships" r:embed="rId16" cstate="print"/>
        <a:srcRect/>
        <a:stretch>
          <a:fillRect/>
        </a:stretch>
      </xdr:blipFill>
      <xdr:spPr bwMode="auto">
        <a:xfrm>
          <a:off x="447675" y="5686425"/>
          <a:ext cx="514350" cy="680757"/>
        </a:xfrm>
        <a:prstGeom prst="rect">
          <a:avLst/>
        </a:prstGeom>
        <a:noFill/>
        <a:ln w="1">
          <a:noFill/>
          <a:miter lim="800000"/>
          <a:headEnd/>
          <a:tailEnd type="none" w="med" len="med"/>
        </a:ln>
        <a:effectLst/>
      </xdr:spPr>
    </xdr:pic>
    <xdr:clientData/>
  </xdr:twoCellAnchor>
  <xdr:twoCellAnchor editAs="oneCell">
    <xdr:from>
      <xdr:col>1</xdr:col>
      <xdr:colOff>0</xdr:colOff>
      <xdr:row>10</xdr:row>
      <xdr:rowOff>1</xdr:rowOff>
    </xdr:from>
    <xdr:to>
      <xdr:col>1</xdr:col>
      <xdr:colOff>457200</xdr:colOff>
      <xdr:row>11</xdr:row>
      <xdr:rowOff>0</xdr:rowOff>
    </xdr:to>
    <xdr:pic>
      <xdr:nvPicPr>
        <xdr:cNvPr id="50181" name="Picture 5"/>
        <xdr:cNvPicPr>
          <a:picLocks noChangeAspect="1" noChangeArrowheads="1"/>
        </xdr:cNvPicPr>
      </xdr:nvPicPr>
      <xdr:blipFill>
        <a:blip xmlns:r="http://schemas.openxmlformats.org/officeDocument/2006/relationships" r:embed="rId17" cstate="print"/>
        <a:srcRect/>
        <a:stretch>
          <a:fillRect/>
        </a:stretch>
      </xdr:blipFill>
      <xdr:spPr bwMode="auto">
        <a:xfrm>
          <a:off x="447675" y="6315076"/>
          <a:ext cx="457200" cy="635794"/>
        </a:xfrm>
        <a:prstGeom prst="rect">
          <a:avLst/>
        </a:prstGeom>
        <a:noFill/>
        <a:ln w="1">
          <a:noFill/>
          <a:miter lim="800000"/>
          <a:headEnd/>
          <a:tailEnd type="none" w="med" len="med"/>
        </a:ln>
        <a:effectLst/>
      </xdr:spPr>
    </xdr:pic>
    <xdr:clientData/>
  </xdr:twoCellAnchor>
  <xdr:twoCellAnchor editAs="oneCell">
    <xdr:from>
      <xdr:col>1</xdr:col>
      <xdr:colOff>28575</xdr:colOff>
      <xdr:row>10</xdr:row>
      <xdr:rowOff>609601</xdr:rowOff>
    </xdr:from>
    <xdr:to>
      <xdr:col>1</xdr:col>
      <xdr:colOff>514350</xdr:colOff>
      <xdr:row>11</xdr:row>
      <xdr:rowOff>623889</xdr:rowOff>
    </xdr:to>
    <xdr:pic>
      <xdr:nvPicPr>
        <xdr:cNvPr id="50182" name="Picture 6"/>
        <xdr:cNvPicPr>
          <a:picLocks noChangeAspect="1" noChangeArrowheads="1"/>
        </xdr:cNvPicPr>
      </xdr:nvPicPr>
      <xdr:blipFill>
        <a:blip xmlns:r="http://schemas.openxmlformats.org/officeDocument/2006/relationships" r:embed="rId18" cstate="print"/>
        <a:srcRect/>
        <a:stretch>
          <a:fillRect/>
        </a:stretch>
      </xdr:blipFill>
      <xdr:spPr bwMode="auto">
        <a:xfrm>
          <a:off x="476250" y="6924676"/>
          <a:ext cx="485775" cy="642938"/>
        </a:xfrm>
        <a:prstGeom prst="rect">
          <a:avLst/>
        </a:prstGeom>
        <a:noFill/>
        <a:ln w="1">
          <a:noFill/>
          <a:miter lim="800000"/>
          <a:headEnd/>
          <a:tailEnd type="none" w="med" len="med"/>
        </a:ln>
        <a:effectLst/>
      </xdr:spPr>
    </xdr:pic>
    <xdr:clientData/>
  </xdr:twoCellAnchor>
  <xdr:twoCellAnchor editAs="oneCell">
    <xdr:from>
      <xdr:col>1</xdr:col>
      <xdr:colOff>1</xdr:colOff>
      <xdr:row>12</xdr:row>
      <xdr:rowOff>0</xdr:rowOff>
    </xdr:from>
    <xdr:to>
      <xdr:col>1</xdr:col>
      <xdr:colOff>495301</xdr:colOff>
      <xdr:row>13</xdr:row>
      <xdr:rowOff>17393</xdr:rowOff>
    </xdr:to>
    <xdr:pic>
      <xdr:nvPicPr>
        <xdr:cNvPr id="50183" name="Picture 7"/>
        <xdr:cNvPicPr>
          <a:picLocks noChangeAspect="1" noChangeArrowheads="1"/>
        </xdr:cNvPicPr>
      </xdr:nvPicPr>
      <xdr:blipFill>
        <a:blip xmlns:r="http://schemas.openxmlformats.org/officeDocument/2006/relationships" r:embed="rId19" cstate="print"/>
        <a:srcRect/>
        <a:stretch>
          <a:fillRect/>
        </a:stretch>
      </xdr:blipFill>
      <xdr:spPr bwMode="auto">
        <a:xfrm>
          <a:off x="447676" y="7572375"/>
          <a:ext cx="495300" cy="646043"/>
        </a:xfrm>
        <a:prstGeom prst="rect">
          <a:avLst/>
        </a:prstGeom>
        <a:noFill/>
        <a:ln w="1">
          <a:noFill/>
          <a:miter lim="800000"/>
          <a:headEnd/>
          <a:tailEnd type="none" w="med" len="med"/>
        </a:ln>
        <a:effectLst/>
      </xdr:spPr>
    </xdr:pic>
    <xdr:clientData/>
  </xdr:twoCellAnchor>
  <xdr:twoCellAnchor editAs="oneCell">
    <xdr:from>
      <xdr:col>1</xdr:col>
      <xdr:colOff>22860</xdr:colOff>
      <xdr:row>103</xdr:row>
      <xdr:rowOff>22860</xdr:rowOff>
    </xdr:from>
    <xdr:to>
      <xdr:col>1</xdr:col>
      <xdr:colOff>577641</xdr:colOff>
      <xdr:row>103</xdr:row>
      <xdr:rowOff>723900</xdr:rowOff>
    </xdr:to>
    <xdr:pic>
      <xdr:nvPicPr>
        <xdr:cNvPr id="83" name="Picture 2"/>
        <xdr:cNvPicPr>
          <a:picLocks noChangeAspect="1" noChangeArrowheads="1"/>
        </xdr:cNvPicPr>
      </xdr:nvPicPr>
      <xdr:blipFill>
        <a:blip xmlns:r="http://schemas.openxmlformats.org/officeDocument/2006/relationships" r:embed="rId14" cstate="print"/>
        <a:srcRect/>
        <a:stretch>
          <a:fillRect/>
        </a:stretch>
      </xdr:blipFill>
      <xdr:spPr bwMode="auto">
        <a:xfrm>
          <a:off x="426720" y="33718500"/>
          <a:ext cx="554781" cy="701040"/>
        </a:xfrm>
        <a:prstGeom prst="rect">
          <a:avLst/>
        </a:prstGeom>
        <a:noFill/>
        <a:ln w="1">
          <a:noFill/>
          <a:miter lim="800000"/>
          <a:headEnd/>
          <a:tailEnd type="none" w="med" len="med"/>
        </a:ln>
        <a:effectLst/>
      </xdr:spPr>
    </xdr:pic>
    <xdr:clientData/>
  </xdr:twoCellAnchor>
  <xdr:twoCellAnchor editAs="oneCell">
    <xdr:from>
      <xdr:col>1</xdr:col>
      <xdr:colOff>15240</xdr:colOff>
      <xdr:row>13</xdr:row>
      <xdr:rowOff>38100</xdr:rowOff>
    </xdr:from>
    <xdr:to>
      <xdr:col>1</xdr:col>
      <xdr:colOff>533718</xdr:colOff>
      <xdr:row>13</xdr:row>
      <xdr:rowOff>718185</xdr:rowOff>
    </xdr:to>
    <xdr:pic>
      <xdr:nvPicPr>
        <xdr:cNvPr id="84" name="Picture 3"/>
        <xdr:cNvPicPr>
          <a:picLocks noChangeAspect="1" noChangeArrowheads="1"/>
        </xdr:cNvPicPr>
      </xdr:nvPicPr>
      <xdr:blipFill>
        <a:blip xmlns:r="http://schemas.openxmlformats.org/officeDocument/2006/relationships" r:embed="rId15" cstate="print"/>
        <a:srcRect/>
        <a:stretch>
          <a:fillRect/>
        </a:stretch>
      </xdr:blipFill>
      <xdr:spPr bwMode="auto">
        <a:xfrm>
          <a:off x="419100" y="8290560"/>
          <a:ext cx="518478" cy="680085"/>
        </a:xfrm>
        <a:prstGeom prst="rect">
          <a:avLst/>
        </a:prstGeom>
        <a:noFill/>
        <a:ln w="1">
          <a:noFill/>
          <a:miter lim="800000"/>
          <a:headEnd/>
          <a:tailEnd type="none" w="med" len="med"/>
        </a:ln>
        <a:effectLst/>
      </xdr:spPr>
    </xdr:pic>
    <xdr:clientData/>
  </xdr:twoCellAnchor>
  <xdr:twoCellAnchor editAs="oneCell">
    <xdr:from>
      <xdr:col>1</xdr:col>
      <xdr:colOff>0</xdr:colOff>
      <xdr:row>133</xdr:row>
      <xdr:rowOff>0</xdr:rowOff>
    </xdr:from>
    <xdr:to>
      <xdr:col>1</xdr:col>
      <xdr:colOff>514350</xdr:colOff>
      <xdr:row>133</xdr:row>
      <xdr:rowOff>684567</xdr:rowOff>
    </xdr:to>
    <xdr:pic>
      <xdr:nvPicPr>
        <xdr:cNvPr id="85" name="Picture 4"/>
        <xdr:cNvPicPr>
          <a:picLocks noChangeAspect="1" noChangeArrowheads="1"/>
        </xdr:cNvPicPr>
      </xdr:nvPicPr>
      <xdr:blipFill>
        <a:blip xmlns:r="http://schemas.openxmlformats.org/officeDocument/2006/relationships" r:embed="rId16" cstate="print"/>
        <a:srcRect/>
        <a:stretch>
          <a:fillRect/>
        </a:stretch>
      </xdr:blipFill>
      <xdr:spPr bwMode="auto">
        <a:xfrm>
          <a:off x="403860" y="38686740"/>
          <a:ext cx="514350" cy="684567"/>
        </a:xfrm>
        <a:prstGeom prst="rect">
          <a:avLst/>
        </a:prstGeom>
        <a:noFill/>
        <a:ln w="1">
          <a:noFill/>
          <a:miter lim="800000"/>
          <a:headEnd/>
          <a:tailEnd type="none" w="med" len="med"/>
        </a:ln>
        <a:effectLst/>
      </xdr:spPr>
    </xdr:pic>
    <xdr:clientData/>
  </xdr:twoCellAnchor>
  <xdr:twoCellAnchor editAs="oneCell">
    <xdr:from>
      <xdr:col>1</xdr:col>
      <xdr:colOff>38100</xdr:colOff>
      <xdr:row>73</xdr:row>
      <xdr:rowOff>53340</xdr:rowOff>
    </xdr:from>
    <xdr:to>
      <xdr:col>1</xdr:col>
      <xdr:colOff>533400</xdr:colOff>
      <xdr:row>73</xdr:row>
      <xdr:rowOff>701040</xdr:rowOff>
    </xdr:to>
    <xdr:pic>
      <xdr:nvPicPr>
        <xdr:cNvPr id="87" name="Picture 7"/>
        <xdr:cNvPicPr>
          <a:picLocks noChangeAspect="1" noChangeArrowheads="1"/>
        </xdr:cNvPicPr>
      </xdr:nvPicPr>
      <xdr:blipFill>
        <a:blip xmlns:r="http://schemas.openxmlformats.org/officeDocument/2006/relationships" r:embed="rId19" cstate="print"/>
        <a:srcRect/>
        <a:stretch>
          <a:fillRect/>
        </a:stretch>
      </xdr:blipFill>
      <xdr:spPr bwMode="auto">
        <a:xfrm>
          <a:off x="441960" y="24795480"/>
          <a:ext cx="495300" cy="647700"/>
        </a:xfrm>
        <a:prstGeom prst="rect">
          <a:avLst/>
        </a:prstGeom>
        <a:noFill/>
        <a:ln w="1">
          <a:noFill/>
          <a:miter lim="800000"/>
          <a:headEnd/>
          <a:tailEnd type="none" w="med" len="med"/>
        </a:ln>
        <a:effectLst/>
      </xdr:spPr>
    </xdr:pic>
    <xdr:clientData/>
  </xdr:twoCellAnchor>
  <xdr:twoCellAnchor editAs="oneCell">
    <xdr:from>
      <xdr:col>1</xdr:col>
      <xdr:colOff>30480</xdr:colOff>
      <xdr:row>43</xdr:row>
      <xdr:rowOff>45720</xdr:rowOff>
    </xdr:from>
    <xdr:to>
      <xdr:col>1</xdr:col>
      <xdr:colOff>487680</xdr:colOff>
      <xdr:row>43</xdr:row>
      <xdr:rowOff>678179</xdr:rowOff>
    </xdr:to>
    <xdr:pic>
      <xdr:nvPicPr>
        <xdr:cNvPr id="88" name="Picture 5"/>
        <xdr:cNvPicPr>
          <a:picLocks noChangeAspect="1" noChangeArrowheads="1"/>
        </xdr:cNvPicPr>
      </xdr:nvPicPr>
      <xdr:blipFill>
        <a:blip xmlns:r="http://schemas.openxmlformats.org/officeDocument/2006/relationships" r:embed="rId17" cstate="print"/>
        <a:srcRect/>
        <a:stretch>
          <a:fillRect/>
        </a:stretch>
      </xdr:blipFill>
      <xdr:spPr bwMode="auto">
        <a:xfrm>
          <a:off x="434340" y="16786860"/>
          <a:ext cx="457200" cy="632459"/>
        </a:xfrm>
        <a:prstGeom prst="rect">
          <a:avLst/>
        </a:prstGeom>
        <a:noFill/>
        <a:ln w="1">
          <a:noFill/>
          <a:miter lim="800000"/>
          <a:headEnd/>
          <a:tailEnd type="none" w="med" len="med"/>
        </a:ln>
        <a:effectLst/>
      </xdr:spPr>
    </xdr:pic>
    <xdr:clientData/>
  </xdr:twoCellAnchor>
  <xdr:twoCellAnchor editAs="oneCell">
    <xdr:from>
      <xdr:col>1</xdr:col>
      <xdr:colOff>15240</xdr:colOff>
      <xdr:row>163</xdr:row>
      <xdr:rowOff>15240</xdr:rowOff>
    </xdr:from>
    <xdr:to>
      <xdr:col>1</xdr:col>
      <xdr:colOff>501015</xdr:colOff>
      <xdr:row>163</xdr:row>
      <xdr:rowOff>661988</xdr:rowOff>
    </xdr:to>
    <xdr:pic>
      <xdr:nvPicPr>
        <xdr:cNvPr id="90" name="Picture 6"/>
        <xdr:cNvPicPr>
          <a:picLocks noChangeAspect="1" noChangeArrowheads="1"/>
        </xdr:cNvPicPr>
      </xdr:nvPicPr>
      <xdr:blipFill>
        <a:blip xmlns:r="http://schemas.openxmlformats.org/officeDocument/2006/relationships" r:embed="rId18" cstate="print"/>
        <a:srcRect/>
        <a:stretch>
          <a:fillRect/>
        </a:stretch>
      </xdr:blipFill>
      <xdr:spPr bwMode="auto">
        <a:xfrm>
          <a:off x="419100" y="45773340"/>
          <a:ext cx="485775" cy="646748"/>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259080</xdr:colOff>
      <xdr:row>0</xdr:row>
      <xdr:rowOff>140970</xdr:rowOff>
    </xdr:from>
    <xdr:to>
      <xdr:col>14</xdr:col>
      <xdr:colOff>563880</xdr:colOff>
      <xdr:row>15</xdr:row>
      <xdr:rowOff>140970</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60960</xdr:colOff>
          <xdr:row>2</xdr:row>
          <xdr:rowOff>45720</xdr:rowOff>
        </xdr:from>
        <xdr:to>
          <xdr:col>1</xdr:col>
          <xdr:colOff>944880</xdr:colOff>
          <xdr:row>2</xdr:row>
          <xdr:rowOff>152400</xdr:rowOff>
        </xdr:to>
        <xdr:sp macro="" textlink="">
          <xdr:nvSpPr>
            <xdr:cNvPr id="26625" name="Scroll Bar 1" hidden="1">
              <a:extLst>
                <a:ext uri="{63B3BB69-23CF-44E3-9099-C40C66FF867C}">
                  <a14:compatExt spid="_x0000_s266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60960</xdr:colOff>
          <xdr:row>1</xdr:row>
          <xdr:rowOff>45720</xdr:rowOff>
        </xdr:from>
        <xdr:to>
          <xdr:col>1</xdr:col>
          <xdr:colOff>944880</xdr:colOff>
          <xdr:row>1</xdr:row>
          <xdr:rowOff>152400</xdr:rowOff>
        </xdr:to>
        <xdr:sp macro="" textlink="">
          <xdr:nvSpPr>
            <xdr:cNvPr id="26626" name="Scroll Bar 2" hidden="1">
              <a:extLst>
                <a:ext uri="{63B3BB69-23CF-44E3-9099-C40C66FF867C}">
                  <a14:compatExt spid="_x0000_s266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60960</xdr:colOff>
          <xdr:row>0</xdr:row>
          <xdr:rowOff>45720</xdr:rowOff>
        </xdr:from>
        <xdr:to>
          <xdr:col>1</xdr:col>
          <xdr:colOff>944880</xdr:colOff>
          <xdr:row>0</xdr:row>
          <xdr:rowOff>152400</xdr:rowOff>
        </xdr:to>
        <xdr:sp macro="" textlink="">
          <xdr:nvSpPr>
            <xdr:cNvPr id="26627" name="Scroll Bar 3" hidden="1">
              <a:extLst>
                <a:ext uri="{63B3BB69-23CF-44E3-9099-C40C66FF867C}">
                  <a14:compatExt spid="_x0000_s26627"/>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442368</xdr:colOff>
      <xdr:row>28</xdr:row>
      <xdr:rowOff>137616</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0" y="0"/>
          <a:ext cx="4709568" cy="5258256"/>
        </a:xfrm>
        <a:prstGeom prst="rect">
          <a:avLst/>
        </a:prstGeom>
      </xdr:spPr>
    </xdr:pic>
    <xdr:clientData/>
  </xdr:twoCellAnchor>
  <xdr:twoCellAnchor editAs="oneCell">
    <xdr:from>
      <xdr:col>8</xdr:col>
      <xdr:colOff>0</xdr:colOff>
      <xdr:row>0</xdr:row>
      <xdr:rowOff>0</xdr:rowOff>
    </xdr:from>
    <xdr:to>
      <xdr:col>15</xdr:col>
      <xdr:colOff>442368</xdr:colOff>
      <xdr:row>35</xdr:row>
      <xdr:rowOff>555</xdr:rowOff>
    </xdr:to>
    <xdr:pic>
      <xdr:nvPicPr>
        <xdr:cNvPr id="3" name="图片 2"/>
        <xdr:cNvPicPr>
          <a:picLocks noChangeAspect="1"/>
        </xdr:cNvPicPr>
      </xdr:nvPicPr>
      <xdr:blipFill>
        <a:blip xmlns:r="http://schemas.openxmlformats.org/officeDocument/2006/relationships" r:embed="rId2" cstate="print"/>
        <a:stretch>
          <a:fillRect/>
        </a:stretch>
      </xdr:blipFill>
      <xdr:spPr>
        <a:xfrm>
          <a:off x="4876800" y="0"/>
          <a:ext cx="4709568" cy="6401355"/>
        </a:xfrm>
        <a:prstGeom prst="rect">
          <a:avLst/>
        </a:prstGeom>
      </xdr:spPr>
    </xdr:pic>
    <xdr:clientData/>
  </xdr:twoCellAnchor>
  <xdr:twoCellAnchor editAs="oneCell">
    <xdr:from>
      <xdr:col>16</xdr:col>
      <xdr:colOff>0</xdr:colOff>
      <xdr:row>0</xdr:row>
      <xdr:rowOff>0</xdr:rowOff>
    </xdr:from>
    <xdr:to>
      <xdr:col>23</xdr:col>
      <xdr:colOff>442368</xdr:colOff>
      <xdr:row>30</xdr:row>
      <xdr:rowOff>175751</xdr:rowOff>
    </xdr:to>
    <xdr:pic>
      <xdr:nvPicPr>
        <xdr:cNvPr id="4" name="图片 3"/>
        <xdr:cNvPicPr>
          <a:picLocks noChangeAspect="1"/>
        </xdr:cNvPicPr>
      </xdr:nvPicPr>
      <xdr:blipFill>
        <a:blip xmlns:r="http://schemas.openxmlformats.org/officeDocument/2006/relationships" r:embed="rId3" cstate="print"/>
        <a:stretch>
          <a:fillRect/>
        </a:stretch>
      </xdr:blipFill>
      <xdr:spPr>
        <a:xfrm>
          <a:off x="9753600" y="0"/>
          <a:ext cx="4709568" cy="5662151"/>
        </a:xfrm>
        <a:prstGeom prst="rect">
          <a:avLst/>
        </a:prstGeom>
      </xdr:spPr>
    </xdr:pic>
    <xdr:clientData/>
  </xdr:twoCellAnchor>
  <xdr:twoCellAnchor editAs="oneCell">
    <xdr:from>
      <xdr:col>24</xdr:col>
      <xdr:colOff>0</xdr:colOff>
      <xdr:row>0</xdr:row>
      <xdr:rowOff>0</xdr:rowOff>
    </xdr:from>
    <xdr:to>
      <xdr:col>31</xdr:col>
      <xdr:colOff>442368</xdr:colOff>
      <xdr:row>33</xdr:row>
      <xdr:rowOff>8144</xdr:rowOff>
    </xdr:to>
    <xdr:pic>
      <xdr:nvPicPr>
        <xdr:cNvPr id="5" name="图片 4"/>
        <xdr:cNvPicPr>
          <a:picLocks noChangeAspect="1"/>
        </xdr:cNvPicPr>
      </xdr:nvPicPr>
      <xdr:blipFill>
        <a:blip xmlns:r="http://schemas.openxmlformats.org/officeDocument/2006/relationships" r:embed="rId4" cstate="print"/>
        <a:stretch>
          <a:fillRect/>
        </a:stretch>
      </xdr:blipFill>
      <xdr:spPr>
        <a:xfrm>
          <a:off x="14630400" y="0"/>
          <a:ext cx="4709568" cy="6043184"/>
        </a:xfrm>
        <a:prstGeom prst="rect">
          <a:avLst/>
        </a:prstGeom>
      </xdr:spPr>
    </xdr:pic>
    <xdr:clientData/>
  </xdr:twoCellAnchor>
  <xdr:twoCellAnchor editAs="oneCell">
    <xdr:from>
      <xdr:col>32</xdr:col>
      <xdr:colOff>0</xdr:colOff>
      <xdr:row>0</xdr:row>
      <xdr:rowOff>0</xdr:rowOff>
    </xdr:from>
    <xdr:to>
      <xdr:col>39</xdr:col>
      <xdr:colOff>442368</xdr:colOff>
      <xdr:row>37</xdr:row>
      <xdr:rowOff>38690</xdr:rowOff>
    </xdr:to>
    <xdr:pic>
      <xdr:nvPicPr>
        <xdr:cNvPr id="6" name="图片 5"/>
        <xdr:cNvPicPr>
          <a:picLocks noChangeAspect="1"/>
        </xdr:cNvPicPr>
      </xdr:nvPicPr>
      <xdr:blipFill>
        <a:blip xmlns:r="http://schemas.openxmlformats.org/officeDocument/2006/relationships" r:embed="rId5" cstate="print"/>
        <a:stretch>
          <a:fillRect/>
        </a:stretch>
      </xdr:blipFill>
      <xdr:spPr>
        <a:xfrm>
          <a:off x="19507200" y="0"/>
          <a:ext cx="4709568" cy="68052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5112;&#26007;&#22522;&#30784;&#32463;&#39564;&amp;&#24618;&#29289;&#32463;&#39564;&#20540;&#349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8860;&#37329;_&#22522;&#30784;&#25968;&#20540;&#349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21095;&#24773;_&#21095;&#24773;&#349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经验获得"/>
      <sheetName val="经验值"/>
      <sheetName val="怪物怪物"/>
      <sheetName val="Sheet4"/>
    </sheetNames>
    <sheetDataSet>
      <sheetData sheetId="0"/>
      <sheetData sheetId="1">
        <row r="1">
          <cell r="A1" t="str">
            <v>等级数</v>
          </cell>
          <cell r="B1" t="str">
            <v>总怪物数量</v>
          </cell>
          <cell r="C1" t="str">
            <v>战斗次数</v>
          </cell>
          <cell r="D1" t="str">
            <v>怪物经验</v>
          </cell>
          <cell r="E1" t="str">
            <v>人物升级经验</v>
          </cell>
          <cell r="F1" t="str">
            <v>人物总经验</v>
          </cell>
        </row>
        <row r="2">
          <cell r="A2">
            <v>1</v>
          </cell>
          <cell r="B2">
            <v>1</v>
          </cell>
          <cell r="C2">
            <v>1</v>
          </cell>
          <cell r="D2">
            <v>3</v>
          </cell>
          <cell r="E2">
            <v>0</v>
          </cell>
          <cell r="F2">
            <v>0</v>
          </cell>
          <cell r="H2">
            <v>0</v>
          </cell>
        </row>
        <row r="3">
          <cell r="A3">
            <v>2</v>
          </cell>
          <cell r="B3">
            <v>11</v>
          </cell>
          <cell r="C3">
            <v>4</v>
          </cell>
          <cell r="D3">
            <v>3</v>
          </cell>
          <cell r="E3">
            <v>30</v>
          </cell>
          <cell r="F3">
            <v>10</v>
          </cell>
          <cell r="H3">
            <v>0</v>
          </cell>
        </row>
        <row r="4">
          <cell r="A4">
            <v>3</v>
          </cell>
          <cell r="B4">
            <v>22</v>
          </cell>
          <cell r="C4">
            <v>8</v>
          </cell>
          <cell r="D4">
            <v>3</v>
          </cell>
          <cell r="E4">
            <v>70</v>
          </cell>
          <cell r="F4">
            <v>50</v>
          </cell>
          <cell r="H4">
            <v>0</v>
          </cell>
        </row>
        <row r="5">
          <cell r="A5">
            <v>4</v>
          </cell>
          <cell r="B5">
            <v>33</v>
          </cell>
          <cell r="C5">
            <v>11</v>
          </cell>
          <cell r="D5">
            <v>4</v>
          </cell>
          <cell r="E5">
            <v>130</v>
          </cell>
          <cell r="F5">
            <v>180</v>
          </cell>
          <cell r="H5">
            <v>0</v>
          </cell>
        </row>
        <row r="6">
          <cell r="A6">
            <v>5</v>
          </cell>
          <cell r="B6">
            <v>45</v>
          </cell>
          <cell r="C6">
            <v>15</v>
          </cell>
          <cell r="D6">
            <v>4</v>
          </cell>
          <cell r="E6">
            <v>180</v>
          </cell>
          <cell r="F6">
            <v>360</v>
          </cell>
          <cell r="H6">
            <v>0</v>
          </cell>
        </row>
        <row r="7">
          <cell r="A7">
            <v>6</v>
          </cell>
          <cell r="B7">
            <v>56</v>
          </cell>
          <cell r="C7">
            <v>19</v>
          </cell>
          <cell r="D7">
            <v>4</v>
          </cell>
          <cell r="E7">
            <v>220</v>
          </cell>
          <cell r="F7">
            <v>580</v>
          </cell>
          <cell r="H7">
            <v>0</v>
          </cell>
        </row>
        <row r="8">
          <cell r="A8">
            <v>7</v>
          </cell>
          <cell r="B8">
            <v>68</v>
          </cell>
          <cell r="C8">
            <v>23</v>
          </cell>
          <cell r="D8">
            <v>5</v>
          </cell>
          <cell r="E8">
            <v>340</v>
          </cell>
          <cell r="F8">
            <v>920</v>
          </cell>
          <cell r="H8">
            <v>0</v>
          </cell>
        </row>
        <row r="9">
          <cell r="A9">
            <v>8</v>
          </cell>
          <cell r="B9">
            <v>80</v>
          </cell>
          <cell r="C9">
            <v>27</v>
          </cell>
          <cell r="D9">
            <v>5</v>
          </cell>
          <cell r="E9">
            <v>400</v>
          </cell>
          <cell r="F9">
            <v>1320</v>
          </cell>
          <cell r="H9">
            <v>0</v>
          </cell>
        </row>
        <row r="10">
          <cell r="A10">
            <v>9</v>
          </cell>
          <cell r="B10">
            <v>92</v>
          </cell>
          <cell r="C10">
            <v>31</v>
          </cell>
          <cell r="D10">
            <v>5</v>
          </cell>
          <cell r="E10">
            <v>460</v>
          </cell>
          <cell r="F10">
            <v>1780</v>
          </cell>
          <cell r="H10">
            <v>0</v>
          </cell>
        </row>
        <row r="11">
          <cell r="A11">
            <v>10</v>
          </cell>
          <cell r="B11">
            <v>104</v>
          </cell>
          <cell r="C11">
            <v>35</v>
          </cell>
          <cell r="D11">
            <v>5</v>
          </cell>
          <cell r="E11">
            <v>520</v>
          </cell>
          <cell r="F11">
            <v>2300</v>
          </cell>
          <cell r="H11">
            <v>0</v>
          </cell>
        </row>
        <row r="12">
          <cell r="A12">
            <v>11</v>
          </cell>
          <cell r="B12">
            <v>117</v>
          </cell>
          <cell r="C12">
            <v>39</v>
          </cell>
          <cell r="D12">
            <v>6</v>
          </cell>
          <cell r="E12">
            <v>700</v>
          </cell>
          <cell r="F12">
            <v>3000</v>
          </cell>
          <cell r="H12">
            <v>0</v>
          </cell>
        </row>
        <row r="13">
          <cell r="A13">
            <v>12</v>
          </cell>
          <cell r="B13">
            <v>130</v>
          </cell>
          <cell r="C13">
            <v>44</v>
          </cell>
          <cell r="D13">
            <v>6</v>
          </cell>
          <cell r="E13">
            <v>800</v>
          </cell>
          <cell r="F13">
            <v>3800</v>
          </cell>
          <cell r="H13">
            <v>0</v>
          </cell>
        </row>
        <row r="14">
          <cell r="A14">
            <v>13</v>
          </cell>
          <cell r="B14">
            <v>143</v>
          </cell>
          <cell r="C14">
            <v>48</v>
          </cell>
          <cell r="D14">
            <v>6</v>
          </cell>
          <cell r="E14">
            <v>900</v>
          </cell>
          <cell r="F14">
            <v>4700</v>
          </cell>
          <cell r="H14">
            <v>0</v>
          </cell>
        </row>
        <row r="15">
          <cell r="A15">
            <v>14</v>
          </cell>
          <cell r="B15">
            <v>157</v>
          </cell>
          <cell r="C15">
            <v>53</v>
          </cell>
          <cell r="D15">
            <v>7</v>
          </cell>
          <cell r="E15">
            <v>1100</v>
          </cell>
          <cell r="F15">
            <v>5800</v>
          </cell>
          <cell r="H15">
            <v>0</v>
          </cell>
        </row>
        <row r="16">
          <cell r="A16">
            <v>15</v>
          </cell>
          <cell r="B16">
            <v>170</v>
          </cell>
          <cell r="C16">
            <v>57</v>
          </cell>
          <cell r="D16">
            <v>7</v>
          </cell>
          <cell r="E16">
            <v>1200</v>
          </cell>
          <cell r="F16">
            <v>7000</v>
          </cell>
          <cell r="H16">
            <v>0</v>
          </cell>
        </row>
        <row r="17">
          <cell r="A17">
            <v>16</v>
          </cell>
          <cell r="B17">
            <v>184</v>
          </cell>
          <cell r="C17">
            <v>62</v>
          </cell>
          <cell r="D17">
            <v>7</v>
          </cell>
          <cell r="E17">
            <v>1300</v>
          </cell>
          <cell r="F17">
            <v>8300</v>
          </cell>
          <cell r="H17">
            <v>0</v>
          </cell>
        </row>
        <row r="18">
          <cell r="A18">
            <v>17</v>
          </cell>
          <cell r="B18">
            <v>198</v>
          </cell>
          <cell r="C18">
            <v>66</v>
          </cell>
          <cell r="D18">
            <v>8</v>
          </cell>
          <cell r="E18">
            <v>1600</v>
          </cell>
          <cell r="F18">
            <v>9900</v>
          </cell>
          <cell r="H18">
            <v>0</v>
          </cell>
        </row>
        <row r="19">
          <cell r="A19">
            <v>18</v>
          </cell>
          <cell r="B19">
            <v>212</v>
          </cell>
          <cell r="C19">
            <v>71</v>
          </cell>
          <cell r="D19">
            <v>8</v>
          </cell>
          <cell r="E19">
            <v>1700</v>
          </cell>
          <cell r="F19">
            <v>11600</v>
          </cell>
          <cell r="H19">
            <v>0</v>
          </cell>
        </row>
        <row r="20">
          <cell r="A20">
            <v>19</v>
          </cell>
          <cell r="B20">
            <v>227</v>
          </cell>
          <cell r="C20">
            <v>76</v>
          </cell>
          <cell r="D20">
            <v>9</v>
          </cell>
          <cell r="E20">
            <v>2000</v>
          </cell>
          <cell r="F20">
            <v>13600</v>
          </cell>
          <cell r="H20">
            <v>0</v>
          </cell>
        </row>
        <row r="21">
          <cell r="A21">
            <v>20</v>
          </cell>
          <cell r="B21">
            <v>242</v>
          </cell>
          <cell r="C21">
            <v>81</v>
          </cell>
          <cell r="D21">
            <v>9</v>
          </cell>
          <cell r="E21">
            <v>2200</v>
          </cell>
          <cell r="F21">
            <v>15800</v>
          </cell>
          <cell r="H21">
            <v>0</v>
          </cell>
        </row>
        <row r="22">
          <cell r="A22">
            <v>21</v>
          </cell>
          <cell r="B22">
            <v>257</v>
          </cell>
          <cell r="C22">
            <v>86</v>
          </cell>
          <cell r="D22">
            <v>10</v>
          </cell>
          <cell r="E22">
            <v>2600</v>
          </cell>
          <cell r="F22">
            <v>18400</v>
          </cell>
          <cell r="H22">
            <v>0</v>
          </cell>
        </row>
        <row r="23">
          <cell r="A23">
            <v>22</v>
          </cell>
          <cell r="B23">
            <v>272</v>
          </cell>
          <cell r="C23">
            <v>91</v>
          </cell>
          <cell r="D23">
            <v>10</v>
          </cell>
          <cell r="E23">
            <v>2700</v>
          </cell>
          <cell r="F23">
            <v>21100</v>
          </cell>
          <cell r="H23">
            <v>0</v>
          </cell>
        </row>
        <row r="24">
          <cell r="A24">
            <v>23</v>
          </cell>
          <cell r="B24">
            <v>288</v>
          </cell>
          <cell r="C24">
            <v>96</v>
          </cell>
          <cell r="D24">
            <v>11</v>
          </cell>
          <cell r="E24">
            <v>3200</v>
          </cell>
          <cell r="F24">
            <v>24300</v>
          </cell>
          <cell r="H24">
            <v>0</v>
          </cell>
        </row>
        <row r="25">
          <cell r="A25">
            <v>24</v>
          </cell>
          <cell r="B25">
            <v>304</v>
          </cell>
          <cell r="C25">
            <v>102</v>
          </cell>
          <cell r="D25">
            <v>11</v>
          </cell>
          <cell r="E25">
            <v>3300</v>
          </cell>
          <cell r="F25">
            <v>27600</v>
          </cell>
          <cell r="H25">
            <v>0</v>
          </cell>
        </row>
        <row r="26">
          <cell r="A26">
            <v>25</v>
          </cell>
          <cell r="B26">
            <v>320</v>
          </cell>
          <cell r="C26">
            <v>107</v>
          </cell>
          <cell r="D26">
            <v>12</v>
          </cell>
          <cell r="E26">
            <v>3800</v>
          </cell>
          <cell r="F26">
            <v>31400</v>
          </cell>
          <cell r="H26">
            <v>0</v>
          </cell>
        </row>
        <row r="27">
          <cell r="A27">
            <v>26</v>
          </cell>
          <cell r="B27">
            <v>336</v>
          </cell>
          <cell r="C27">
            <v>112</v>
          </cell>
          <cell r="D27">
            <v>12</v>
          </cell>
          <cell r="E27">
            <v>4000</v>
          </cell>
          <cell r="F27">
            <v>35400</v>
          </cell>
          <cell r="H27">
            <v>0</v>
          </cell>
        </row>
        <row r="28">
          <cell r="A28">
            <v>27</v>
          </cell>
          <cell r="B28">
            <v>353</v>
          </cell>
          <cell r="C28">
            <v>118</v>
          </cell>
          <cell r="D28">
            <v>13</v>
          </cell>
          <cell r="E28">
            <v>4600</v>
          </cell>
          <cell r="F28">
            <v>40000</v>
          </cell>
          <cell r="H28">
            <v>0</v>
          </cell>
        </row>
        <row r="29">
          <cell r="A29">
            <v>28</v>
          </cell>
          <cell r="B29">
            <v>370</v>
          </cell>
          <cell r="C29">
            <v>124</v>
          </cell>
          <cell r="D29">
            <v>14</v>
          </cell>
          <cell r="E29">
            <v>5200</v>
          </cell>
          <cell r="F29">
            <v>45200</v>
          </cell>
          <cell r="H29">
            <v>0</v>
          </cell>
        </row>
        <row r="30">
          <cell r="A30">
            <v>29</v>
          </cell>
          <cell r="B30">
            <v>387</v>
          </cell>
          <cell r="C30">
            <v>129</v>
          </cell>
          <cell r="D30">
            <v>14</v>
          </cell>
          <cell r="E30">
            <v>5400</v>
          </cell>
          <cell r="F30">
            <v>50600</v>
          </cell>
          <cell r="H30">
            <v>0</v>
          </cell>
        </row>
        <row r="31">
          <cell r="A31">
            <v>30</v>
          </cell>
          <cell r="B31">
            <v>405</v>
          </cell>
          <cell r="C31">
            <v>135</v>
          </cell>
          <cell r="D31">
            <v>15</v>
          </cell>
          <cell r="E31">
            <v>6100</v>
          </cell>
          <cell r="F31">
            <v>56700</v>
          </cell>
          <cell r="H31">
            <v>0</v>
          </cell>
        </row>
        <row r="32">
          <cell r="A32">
            <v>31</v>
          </cell>
          <cell r="B32">
            <v>422</v>
          </cell>
          <cell r="C32">
            <v>141</v>
          </cell>
          <cell r="D32">
            <v>16</v>
          </cell>
          <cell r="E32">
            <v>6800</v>
          </cell>
          <cell r="F32">
            <v>63500</v>
          </cell>
          <cell r="H32">
            <v>0</v>
          </cell>
        </row>
        <row r="33">
          <cell r="A33">
            <v>32</v>
          </cell>
          <cell r="B33">
            <v>440</v>
          </cell>
          <cell r="C33">
            <v>147</v>
          </cell>
          <cell r="D33">
            <v>17</v>
          </cell>
          <cell r="E33">
            <v>7500</v>
          </cell>
          <cell r="F33">
            <v>71000</v>
          </cell>
          <cell r="H33">
            <v>0</v>
          </cell>
        </row>
        <row r="34">
          <cell r="A34">
            <v>33</v>
          </cell>
          <cell r="B34">
            <v>458</v>
          </cell>
          <cell r="C34">
            <v>153</v>
          </cell>
          <cell r="D34">
            <v>18</v>
          </cell>
          <cell r="E34">
            <v>8200</v>
          </cell>
          <cell r="F34">
            <v>79200</v>
          </cell>
          <cell r="H34">
            <v>0</v>
          </cell>
        </row>
        <row r="35">
          <cell r="A35">
            <v>34</v>
          </cell>
          <cell r="B35">
            <v>477</v>
          </cell>
          <cell r="C35">
            <v>159</v>
          </cell>
          <cell r="D35">
            <v>18</v>
          </cell>
          <cell r="E35">
            <v>8600</v>
          </cell>
          <cell r="F35">
            <v>87800</v>
          </cell>
          <cell r="H35">
            <v>0</v>
          </cell>
        </row>
        <row r="36">
          <cell r="A36">
            <v>35</v>
          </cell>
          <cell r="B36">
            <v>496</v>
          </cell>
          <cell r="C36">
            <v>166</v>
          </cell>
          <cell r="D36">
            <v>19</v>
          </cell>
          <cell r="E36">
            <v>9400</v>
          </cell>
          <cell r="F36">
            <v>97200</v>
          </cell>
          <cell r="H36">
            <v>0</v>
          </cell>
        </row>
        <row r="37">
          <cell r="A37">
            <v>36</v>
          </cell>
          <cell r="B37">
            <v>515</v>
          </cell>
          <cell r="C37">
            <v>172</v>
          </cell>
          <cell r="D37">
            <v>20</v>
          </cell>
          <cell r="E37">
            <v>10300</v>
          </cell>
          <cell r="F37">
            <v>107500</v>
          </cell>
          <cell r="H37">
            <v>0</v>
          </cell>
        </row>
        <row r="38">
          <cell r="A38">
            <v>37</v>
          </cell>
          <cell r="B38">
            <v>534</v>
          </cell>
          <cell r="C38">
            <v>178</v>
          </cell>
          <cell r="D38">
            <v>21</v>
          </cell>
          <cell r="E38">
            <v>11200</v>
          </cell>
          <cell r="F38">
            <v>118700</v>
          </cell>
          <cell r="H38">
            <v>0</v>
          </cell>
        </row>
        <row r="39">
          <cell r="A39">
            <v>38</v>
          </cell>
          <cell r="B39">
            <v>554</v>
          </cell>
          <cell r="C39">
            <v>185</v>
          </cell>
          <cell r="D39">
            <v>22</v>
          </cell>
          <cell r="E39">
            <v>12200</v>
          </cell>
          <cell r="F39">
            <v>130900</v>
          </cell>
          <cell r="H39">
            <v>0</v>
          </cell>
        </row>
        <row r="40">
          <cell r="A40">
            <v>39</v>
          </cell>
          <cell r="B40">
            <v>574</v>
          </cell>
          <cell r="C40">
            <v>192</v>
          </cell>
          <cell r="D40">
            <v>24</v>
          </cell>
          <cell r="E40">
            <v>13800</v>
          </cell>
          <cell r="F40">
            <v>144700</v>
          </cell>
          <cell r="H40">
            <v>0</v>
          </cell>
        </row>
        <row r="41">
          <cell r="A41">
            <v>40</v>
          </cell>
          <cell r="B41">
            <v>594</v>
          </cell>
          <cell r="C41">
            <v>198</v>
          </cell>
          <cell r="D41">
            <v>25</v>
          </cell>
          <cell r="E41">
            <v>14900</v>
          </cell>
          <cell r="F41">
            <v>159600</v>
          </cell>
          <cell r="H41">
            <v>0</v>
          </cell>
        </row>
        <row r="42">
          <cell r="A42">
            <v>41</v>
          </cell>
          <cell r="B42">
            <v>615</v>
          </cell>
          <cell r="C42">
            <v>205</v>
          </cell>
          <cell r="D42">
            <v>26</v>
          </cell>
          <cell r="E42">
            <v>16000</v>
          </cell>
          <cell r="F42">
            <v>175600</v>
          </cell>
          <cell r="H42">
            <v>0</v>
          </cell>
        </row>
        <row r="43">
          <cell r="A43">
            <v>42</v>
          </cell>
          <cell r="B43">
            <v>636</v>
          </cell>
          <cell r="C43">
            <v>212</v>
          </cell>
          <cell r="D43">
            <v>27</v>
          </cell>
          <cell r="E43">
            <v>17200</v>
          </cell>
          <cell r="F43">
            <v>192800</v>
          </cell>
          <cell r="H43">
            <v>0</v>
          </cell>
        </row>
        <row r="44">
          <cell r="A44">
            <v>43</v>
          </cell>
          <cell r="B44">
            <v>657</v>
          </cell>
          <cell r="C44">
            <v>219</v>
          </cell>
          <cell r="D44">
            <v>29</v>
          </cell>
          <cell r="E44">
            <v>19100</v>
          </cell>
          <cell r="F44">
            <v>211900</v>
          </cell>
          <cell r="H44">
            <v>0</v>
          </cell>
        </row>
        <row r="45">
          <cell r="A45">
            <v>44</v>
          </cell>
          <cell r="B45">
            <v>678</v>
          </cell>
          <cell r="C45">
            <v>226</v>
          </cell>
          <cell r="D45">
            <v>30</v>
          </cell>
          <cell r="E45">
            <v>20300</v>
          </cell>
          <cell r="F45">
            <v>232200</v>
          </cell>
          <cell r="H45">
            <v>0</v>
          </cell>
        </row>
        <row r="46">
          <cell r="A46">
            <v>45</v>
          </cell>
          <cell r="B46">
            <v>700</v>
          </cell>
          <cell r="C46">
            <v>234</v>
          </cell>
          <cell r="D46">
            <v>32</v>
          </cell>
          <cell r="E46">
            <v>22400</v>
          </cell>
          <cell r="F46">
            <v>254600</v>
          </cell>
          <cell r="H46">
            <v>0</v>
          </cell>
        </row>
        <row r="47">
          <cell r="A47">
            <v>46</v>
          </cell>
          <cell r="B47">
            <v>722</v>
          </cell>
          <cell r="C47">
            <v>241</v>
          </cell>
          <cell r="D47">
            <v>33</v>
          </cell>
          <cell r="E47">
            <v>23800</v>
          </cell>
          <cell r="F47">
            <v>278400</v>
          </cell>
          <cell r="H47">
            <v>0</v>
          </cell>
        </row>
        <row r="48">
          <cell r="A48">
            <v>47</v>
          </cell>
          <cell r="B48">
            <v>745</v>
          </cell>
          <cell r="C48">
            <v>249</v>
          </cell>
          <cell r="D48">
            <v>35</v>
          </cell>
          <cell r="E48">
            <v>26100</v>
          </cell>
          <cell r="F48">
            <v>304500</v>
          </cell>
          <cell r="H48">
            <v>0</v>
          </cell>
        </row>
        <row r="49">
          <cell r="A49">
            <v>48</v>
          </cell>
          <cell r="B49">
            <v>767</v>
          </cell>
          <cell r="C49">
            <v>256</v>
          </cell>
          <cell r="D49">
            <v>37</v>
          </cell>
          <cell r="E49">
            <v>28400</v>
          </cell>
          <cell r="F49">
            <v>332900</v>
          </cell>
          <cell r="H49">
            <v>0</v>
          </cell>
        </row>
        <row r="50">
          <cell r="A50">
            <v>49</v>
          </cell>
          <cell r="B50">
            <v>790</v>
          </cell>
          <cell r="C50">
            <v>264</v>
          </cell>
          <cell r="D50">
            <v>39</v>
          </cell>
          <cell r="E50">
            <v>30800</v>
          </cell>
          <cell r="F50">
            <v>363700</v>
          </cell>
          <cell r="H50">
            <v>0</v>
          </cell>
        </row>
        <row r="51">
          <cell r="A51">
            <v>50</v>
          </cell>
          <cell r="B51">
            <v>814</v>
          </cell>
          <cell r="C51">
            <v>272</v>
          </cell>
          <cell r="D51">
            <v>41</v>
          </cell>
          <cell r="E51">
            <v>33400</v>
          </cell>
          <cell r="F51">
            <v>397100</v>
          </cell>
          <cell r="H51">
            <v>0</v>
          </cell>
        </row>
        <row r="52">
          <cell r="A52">
            <v>51</v>
          </cell>
          <cell r="B52">
            <v>837</v>
          </cell>
          <cell r="C52">
            <v>279</v>
          </cell>
          <cell r="D52">
            <v>43</v>
          </cell>
          <cell r="E52">
            <v>36000</v>
          </cell>
          <cell r="F52">
            <v>433100</v>
          </cell>
          <cell r="H52">
            <v>0</v>
          </cell>
        </row>
        <row r="53">
          <cell r="A53">
            <v>52</v>
          </cell>
          <cell r="B53">
            <v>861</v>
          </cell>
          <cell r="C53">
            <v>287</v>
          </cell>
          <cell r="D53">
            <v>45</v>
          </cell>
          <cell r="E53">
            <v>38700</v>
          </cell>
          <cell r="F53">
            <v>471800</v>
          </cell>
          <cell r="H53">
            <v>0</v>
          </cell>
        </row>
        <row r="54">
          <cell r="A54">
            <v>53</v>
          </cell>
          <cell r="B54">
            <v>885</v>
          </cell>
          <cell r="C54">
            <v>295</v>
          </cell>
          <cell r="D54">
            <v>47</v>
          </cell>
          <cell r="E54">
            <v>41600</v>
          </cell>
          <cell r="F54">
            <v>513400</v>
          </cell>
          <cell r="H54">
            <v>0</v>
          </cell>
        </row>
        <row r="55">
          <cell r="A55">
            <v>54</v>
          </cell>
          <cell r="B55">
            <v>910</v>
          </cell>
          <cell r="C55">
            <v>304</v>
          </cell>
          <cell r="D55">
            <v>50</v>
          </cell>
          <cell r="E55">
            <v>45500</v>
          </cell>
          <cell r="F55">
            <v>558900</v>
          </cell>
          <cell r="H55">
            <v>0</v>
          </cell>
        </row>
        <row r="56">
          <cell r="A56">
            <v>55</v>
          </cell>
          <cell r="B56">
            <v>935</v>
          </cell>
          <cell r="C56">
            <v>312</v>
          </cell>
          <cell r="D56">
            <v>52</v>
          </cell>
          <cell r="E56">
            <v>48600</v>
          </cell>
          <cell r="F56">
            <v>607500</v>
          </cell>
          <cell r="H56">
            <v>0</v>
          </cell>
        </row>
        <row r="57">
          <cell r="A57">
            <v>56</v>
          </cell>
          <cell r="B57">
            <v>960</v>
          </cell>
          <cell r="C57">
            <v>320</v>
          </cell>
          <cell r="D57">
            <v>55</v>
          </cell>
          <cell r="E57">
            <v>52800</v>
          </cell>
          <cell r="F57">
            <v>660300</v>
          </cell>
          <cell r="H57">
            <v>0</v>
          </cell>
        </row>
        <row r="58">
          <cell r="A58">
            <v>57</v>
          </cell>
          <cell r="B58">
            <v>986</v>
          </cell>
          <cell r="C58">
            <v>329</v>
          </cell>
          <cell r="D58">
            <v>58</v>
          </cell>
          <cell r="E58">
            <v>57200</v>
          </cell>
          <cell r="F58">
            <v>717500</v>
          </cell>
          <cell r="H58">
            <v>0</v>
          </cell>
        </row>
        <row r="59">
          <cell r="A59">
            <v>58</v>
          </cell>
          <cell r="B59">
            <v>1011</v>
          </cell>
          <cell r="C59">
            <v>337</v>
          </cell>
          <cell r="D59">
            <v>60</v>
          </cell>
          <cell r="E59">
            <v>60700</v>
          </cell>
          <cell r="F59">
            <v>778200</v>
          </cell>
          <cell r="H59">
            <v>0</v>
          </cell>
        </row>
        <row r="60">
          <cell r="A60">
            <v>59</v>
          </cell>
          <cell r="B60">
            <v>1038</v>
          </cell>
          <cell r="C60">
            <v>346</v>
          </cell>
          <cell r="D60">
            <v>64</v>
          </cell>
          <cell r="E60">
            <v>66400</v>
          </cell>
          <cell r="F60">
            <v>844600</v>
          </cell>
          <cell r="H60">
            <v>0</v>
          </cell>
        </row>
        <row r="61">
          <cell r="A61">
            <v>60</v>
          </cell>
          <cell r="B61">
            <v>1064</v>
          </cell>
          <cell r="C61">
            <v>355</v>
          </cell>
          <cell r="D61">
            <v>67</v>
          </cell>
          <cell r="E61">
            <v>71300</v>
          </cell>
          <cell r="F61">
            <v>915900</v>
          </cell>
          <cell r="H61">
            <v>0</v>
          </cell>
        </row>
        <row r="62">
          <cell r="A62">
            <v>61</v>
          </cell>
          <cell r="B62">
            <v>1091</v>
          </cell>
          <cell r="C62">
            <v>364</v>
          </cell>
          <cell r="D62">
            <v>70</v>
          </cell>
          <cell r="E62">
            <v>76000</v>
          </cell>
          <cell r="F62">
            <v>991900</v>
          </cell>
          <cell r="H62">
            <v>0</v>
          </cell>
        </row>
        <row r="63">
          <cell r="A63">
            <v>62</v>
          </cell>
          <cell r="B63">
            <v>1118</v>
          </cell>
          <cell r="C63">
            <v>373</v>
          </cell>
          <cell r="D63">
            <v>74</v>
          </cell>
          <cell r="E63">
            <v>83000</v>
          </cell>
          <cell r="F63">
            <v>1074900</v>
          </cell>
          <cell r="H63">
            <v>0</v>
          </cell>
        </row>
        <row r="64">
          <cell r="A64">
            <v>63</v>
          </cell>
          <cell r="B64">
            <v>1146</v>
          </cell>
          <cell r="C64">
            <v>382</v>
          </cell>
          <cell r="D64">
            <v>77</v>
          </cell>
          <cell r="E64">
            <v>88000</v>
          </cell>
          <cell r="F64">
            <v>1162900</v>
          </cell>
          <cell r="H64">
            <v>0</v>
          </cell>
        </row>
        <row r="65">
          <cell r="A65">
            <v>64</v>
          </cell>
          <cell r="B65">
            <v>1174</v>
          </cell>
          <cell r="C65">
            <v>392</v>
          </cell>
          <cell r="D65">
            <v>81</v>
          </cell>
          <cell r="E65">
            <v>95000</v>
          </cell>
          <cell r="F65">
            <v>1257900</v>
          </cell>
          <cell r="H65">
            <v>0</v>
          </cell>
        </row>
        <row r="66">
          <cell r="A66">
            <v>65</v>
          </cell>
          <cell r="B66">
            <v>1202</v>
          </cell>
          <cell r="C66">
            <v>401</v>
          </cell>
          <cell r="D66">
            <v>85</v>
          </cell>
          <cell r="E66">
            <v>102000</v>
          </cell>
          <cell r="F66">
            <v>1359900</v>
          </cell>
          <cell r="H66">
            <v>0</v>
          </cell>
        </row>
        <row r="67">
          <cell r="A67">
            <v>66</v>
          </cell>
          <cell r="B67">
            <v>1231</v>
          </cell>
          <cell r="C67">
            <v>411</v>
          </cell>
          <cell r="D67">
            <v>90</v>
          </cell>
          <cell r="E67">
            <v>111000</v>
          </cell>
          <cell r="F67">
            <v>1470900</v>
          </cell>
          <cell r="H67">
            <v>0</v>
          </cell>
        </row>
        <row r="68">
          <cell r="A68">
            <v>67</v>
          </cell>
          <cell r="B68">
            <v>1260</v>
          </cell>
          <cell r="C68">
            <v>420</v>
          </cell>
          <cell r="D68">
            <v>94</v>
          </cell>
          <cell r="E68">
            <v>118000</v>
          </cell>
          <cell r="F68">
            <v>1588900</v>
          </cell>
          <cell r="H68">
            <v>0</v>
          </cell>
        </row>
        <row r="69">
          <cell r="A69">
            <v>68</v>
          </cell>
          <cell r="B69">
            <v>1289</v>
          </cell>
          <cell r="C69">
            <v>430</v>
          </cell>
          <cell r="D69">
            <v>99</v>
          </cell>
          <cell r="E69">
            <v>128000</v>
          </cell>
          <cell r="F69">
            <v>1716900</v>
          </cell>
          <cell r="H69">
            <v>0</v>
          </cell>
        </row>
        <row r="70">
          <cell r="A70">
            <v>69</v>
          </cell>
          <cell r="B70">
            <v>1318</v>
          </cell>
          <cell r="C70">
            <v>440</v>
          </cell>
          <cell r="D70">
            <v>104</v>
          </cell>
          <cell r="E70">
            <v>137000</v>
          </cell>
          <cell r="F70">
            <v>1853900</v>
          </cell>
          <cell r="H70">
            <v>0</v>
          </cell>
        </row>
        <row r="71">
          <cell r="A71">
            <v>70</v>
          </cell>
          <cell r="B71">
            <v>1348</v>
          </cell>
          <cell r="C71">
            <v>450</v>
          </cell>
          <cell r="D71">
            <v>109</v>
          </cell>
          <cell r="E71">
            <v>147000</v>
          </cell>
          <cell r="F71">
            <v>2000900</v>
          </cell>
          <cell r="H71">
            <v>0</v>
          </cell>
        </row>
        <row r="72">
          <cell r="A72">
            <v>71</v>
          </cell>
          <cell r="B72">
            <v>1379</v>
          </cell>
          <cell r="C72">
            <v>460</v>
          </cell>
          <cell r="D72">
            <v>115</v>
          </cell>
          <cell r="E72">
            <v>159000</v>
          </cell>
          <cell r="F72">
            <v>2159900</v>
          </cell>
          <cell r="H72">
            <v>0</v>
          </cell>
        </row>
        <row r="73">
          <cell r="A73">
            <v>72</v>
          </cell>
          <cell r="B73">
            <v>1410</v>
          </cell>
          <cell r="C73">
            <v>470</v>
          </cell>
          <cell r="D73">
            <v>120</v>
          </cell>
          <cell r="E73">
            <v>169000</v>
          </cell>
          <cell r="F73">
            <v>2328900</v>
          </cell>
          <cell r="H73">
            <v>0</v>
          </cell>
        </row>
        <row r="74">
          <cell r="A74">
            <v>73</v>
          </cell>
          <cell r="B74">
            <v>1441</v>
          </cell>
          <cell r="C74">
            <v>481</v>
          </cell>
          <cell r="D74">
            <v>126</v>
          </cell>
          <cell r="E74">
            <v>182000</v>
          </cell>
          <cell r="F74">
            <v>2510900</v>
          </cell>
          <cell r="H74">
            <v>0</v>
          </cell>
        </row>
        <row r="75">
          <cell r="A75">
            <v>74</v>
          </cell>
          <cell r="B75">
            <v>1472</v>
          </cell>
          <cell r="C75">
            <v>491</v>
          </cell>
          <cell r="D75">
            <v>133</v>
          </cell>
          <cell r="E75">
            <v>196000</v>
          </cell>
          <cell r="F75">
            <v>2706900</v>
          </cell>
          <cell r="H75">
            <v>0</v>
          </cell>
        </row>
        <row r="76">
          <cell r="A76">
            <v>75</v>
          </cell>
          <cell r="B76">
            <v>1504</v>
          </cell>
          <cell r="C76">
            <v>502</v>
          </cell>
          <cell r="D76">
            <v>139</v>
          </cell>
          <cell r="E76">
            <v>209000</v>
          </cell>
          <cell r="F76">
            <v>2915900</v>
          </cell>
          <cell r="H76">
            <v>0</v>
          </cell>
        </row>
        <row r="77">
          <cell r="A77">
            <v>76</v>
          </cell>
          <cell r="B77">
            <v>1536</v>
          </cell>
          <cell r="C77">
            <v>512</v>
          </cell>
          <cell r="D77">
            <v>146</v>
          </cell>
          <cell r="E77">
            <v>224000</v>
          </cell>
          <cell r="F77">
            <v>3139900</v>
          </cell>
          <cell r="H77">
            <v>0</v>
          </cell>
        </row>
        <row r="78">
          <cell r="A78">
            <v>77</v>
          </cell>
          <cell r="B78">
            <v>1569</v>
          </cell>
          <cell r="C78">
            <v>523</v>
          </cell>
          <cell r="D78">
            <v>154</v>
          </cell>
          <cell r="E78">
            <v>242000</v>
          </cell>
          <cell r="F78">
            <v>3381900</v>
          </cell>
          <cell r="H78">
            <v>0</v>
          </cell>
        </row>
        <row r="79">
          <cell r="A79">
            <v>78</v>
          </cell>
          <cell r="B79">
            <v>1601</v>
          </cell>
          <cell r="C79">
            <v>534</v>
          </cell>
          <cell r="D79">
            <v>161</v>
          </cell>
          <cell r="E79">
            <v>258000</v>
          </cell>
          <cell r="F79">
            <v>3639900</v>
          </cell>
          <cell r="H79">
            <v>0</v>
          </cell>
        </row>
        <row r="80">
          <cell r="A80">
            <v>79</v>
          </cell>
          <cell r="B80">
            <v>1635</v>
          </cell>
          <cell r="C80">
            <v>545</v>
          </cell>
          <cell r="D80">
            <v>169</v>
          </cell>
          <cell r="E80">
            <v>276000</v>
          </cell>
          <cell r="F80">
            <v>3915900</v>
          </cell>
          <cell r="H80">
            <v>0</v>
          </cell>
        </row>
        <row r="81">
          <cell r="A81">
            <v>80</v>
          </cell>
          <cell r="B81">
            <v>1668</v>
          </cell>
          <cell r="C81">
            <v>556</v>
          </cell>
          <cell r="D81">
            <v>178</v>
          </cell>
          <cell r="E81">
            <v>297000</v>
          </cell>
          <cell r="F81">
            <v>4212900</v>
          </cell>
          <cell r="H81">
            <v>0</v>
          </cell>
        </row>
        <row r="82">
          <cell r="A82">
            <v>81</v>
          </cell>
          <cell r="B82">
            <v>1702</v>
          </cell>
          <cell r="C82">
            <v>568</v>
          </cell>
          <cell r="D82">
            <v>187</v>
          </cell>
          <cell r="E82">
            <v>318000</v>
          </cell>
          <cell r="F82">
            <v>4530900</v>
          </cell>
          <cell r="H82">
            <v>0</v>
          </cell>
        </row>
        <row r="83">
          <cell r="A83">
            <v>82</v>
          </cell>
          <cell r="B83">
            <v>1737</v>
          </cell>
          <cell r="C83">
            <v>579</v>
          </cell>
          <cell r="D83">
            <v>196</v>
          </cell>
          <cell r="E83">
            <v>340000</v>
          </cell>
          <cell r="F83">
            <v>4870900</v>
          </cell>
          <cell r="H83">
            <v>0</v>
          </cell>
        </row>
        <row r="84">
          <cell r="A84">
            <v>83</v>
          </cell>
          <cell r="B84">
            <v>1772</v>
          </cell>
          <cell r="C84">
            <v>591</v>
          </cell>
          <cell r="D84">
            <v>206</v>
          </cell>
          <cell r="E84">
            <v>365000</v>
          </cell>
          <cell r="F84">
            <v>5235900</v>
          </cell>
          <cell r="H84">
            <v>0</v>
          </cell>
        </row>
        <row r="85">
          <cell r="A85">
            <v>84</v>
          </cell>
          <cell r="B85">
            <v>1807</v>
          </cell>
          <cell r="C85">
            <v>603</v>
          </cell>
          <cell r="D85">
            <v>216</v>
          </cell>
          <cell r="E85">
            <v>390000</v>
          </cell>
          <cell r="F85">
            <v>5625900</v>
          </cell>
          <cell r="H85">
            <v>0</v>
          </cell>
        </row>
        <row r="86">
          <cell r="A86">
            <v>85</v>
          </cell>
          <cell r="B86">
            <v>1842</v>
          </cell>
          <cell r="C86">
            <v>614</v>
          </cell>
          <cell r="D86">
            <v>227</v>
          </cell>
          <cell r="E86">
            <v>418000</v>
          </cell>
          <cell r="F86">
            <v>6043900</v>
          </cell>
          <cell r="H86">
            <v>0</v>
          </cell>
        </row>
        <row r="87">
          <cell r="A87">
            <v>86</v>
          </cell>
          <cell r="B87">
            <v>1878</v>
          </cell>
          <cell r="C87">
            <v>626</v>
          </cell>
          <cell r="D87">
            <v>239</v>
          </cell>
          <cell r="E87">
            <v>449000</v>
          </cell>
          <cell r="F87">
            <v>6492900</v>
          </cell>
          <cell r="H87">
            <v>0</v>
          </cell>
        </row>
        <row r="88">
          <cell r="A88">
            <v>87</v>
          </cell>
          <cell r="B88">
            <v>1915</v>
          </cell>
          <cell r="C88">
            <v>639</v>
          </cell>
          <cell r="D88">
            <v>251</v>
          </cell>
          <cell r="E88">
            <v>481000</v>
          </cell>
          <cell r="F88">
            <v>6973900</v>
          </cell>
          <cell r="H88">
            <v>0</v>
          </cell>
        </row>
        <row r="89">
          <cell r="A89">
            <v>88</v>
          </cell>
          <cell r="B89">
            <v>1951</v>
          </cell>
          <cell r="C89">
            <v>651</v>
          </cell>
          <cell r="D89">
            <v>263</v>
          </cell>
          <cell r="E89">
            <v>513000</v>
          </cell>
          <cell r="F89">
            <v>7486900</v>
          </cell>
          <cell r="H89">
            <v>0</v>
          </cell>
        </row>
        <row r="90">
          <cell r="A90">
            <v>89</v>
          </cell>
          <cell r="B90">
            <v>1989</v>
          </cell>
          <cell r="C90">
            <v>663</v>
          </cell>
          <cell r="D90">
            <v>276</v>
          </cell>
          <cell r="E90">
            <v>549000</v>
          </cell>
          <cell r="F90">
            <v>8035900</v>
          </cell>
          <cell r="H90">
            <v>0</v>
          </cell>
        </row>
        <row r="91">
          <cell r="A91">
            <v>90</v>
          </cell>
          <cell r="B91">
            <v>2026</v>
          </cell>
          <cell r="C91">
            <v>676</v>
          </cell>
          <cell r="D91">
            <v>290</v>
          </cell>
          <cell r="E91">
            <v>588000</v>
          </cell>
          <cell r="F91">
            <v>8623900</v>
          </cell>
          <cell r="H91">
            <v>0</v>
          </cell>
        </row>
        <row r="92">
          <cell r="A92">
            <v>91</v>
          </cell>
          <cell r="B92">
            <v>2064</v>
          </cell>
          <cell r="C92">
            <v>688</v>
          </cell>
          <cell r="D92">
            <v>305</v>
          </cell>
          <cell r="E92">
            <v>630000</v>
          </cell>
          <cell r="F92">
            <v>9253900</v>
          </cell>
          <cell r="H92">
            <v>0</v>
          </cell>
        </row>
        <row r="93">
          <cell r="A93">
            <v>92</v>
          </cell>
          <cell r="B93">
            <v>2102</v>
          </cell>
          <cell r="C93">
            <v>701</v>
          </cell>
          <cell r="D93">
            <v>320</v>
          </cell>
          <cell r="E93">
            <v>673000</v>
          </cell>
          <cell r="F93">
            <v>9926900</v>
          </cell>
          <cell r="H93">
            <v>0</v>
          </cell>
        </row>
        <row r="94">
          <cell r="A94">
            <v>93</v>
          </cell>
          <cell r="B94">
            <v>2141</v>
          </cell>
          <cell r="C94">
            <v>714</v>
          </cell>
          <cell r="D94">
            <v>336</v>
          </cell>
          <cell r="E94">
            <v>719000</v>
          </cell>
          <cell r="F94">
            <v>10645900</v>
          </cell>
          <cell r="H94">
            <v>0</v>
          </cell>
        </row>
        <row r="95">
          <cell r="A95">
            <v>94</v>
          </cell>
          <cell r="B95">
            <v>2180</v>
          </cell>
          <cell r="C95">
            <v>727</v>
          </cell>
          <cell r="D95">
            <v>353</v>
          </cell>
          <cell r="E95">
            <v>770000</v>
          </cell>
          <cell r="F95">
            <v>11415900</v>
          </cell>
          <cell r="H95">
            <v>0</v>
          </cell>
        </row>
        <row r="96">
          <cell r="A96">
            <v>95</v>
          </cell>
          <cell r="B96">
            <v>2220</v>
          </cell>
          <cell r="C96">
            <v>740</v>
          </cell>
          <cell r="D96">
            <v>370</v>
          </cell>
          <cell r="E96">
            <v>821000</v>
          </cell>
          <cell r="F96">
            <v>12236900</v>
          </cell>
          <cell r="H96">
            <v>0</v>
          </cell>
        </row>
        <row r="97">
          <cell r="A97">
            <v>96</v>
          </cell>
          <cell r="B97">
            <v>2260</v>
          </cell>
          <cell r="C97">
            <v>754</v>
          </cell>
          <cell r="D97">
            <v>389</v>
          </cell>
          <cell r="E97">
            <v>879000</v>
          </cell>
          <cell r="F97">
            <v>13115900</v>
          </cell>
          <cell r="H97">
            <v>0</v>
          </cell>
        </row>
        <row r="98">
          <cell r="A98">
            <v>97</v>
          </cell>
          <cell r="B98">
            <v>2300</v>
          </cell>
          <cell r="C98">
            <v>767</v>
          </cell>
          <cell r="D98">
            <v>408</v>
          </cell>
          <cell r="E98">
            <v>938000</v>
          </cell>
          <cell r="F98">
            <v>14053900</v>
          </cell>
          <cell r="H98">
            <v>0</v>
          </cell>
        </row>
        <row r="99">
          <cell r="A99">
            <v>98</v>
          </cell>
          <cell r="B99">
            <v>2341</v>
          </cell>
          <cell r="C99">
            <v>781</v>
          </cell>
          <cell r="D99">
            <v>429</v>
          </cell>
          <cell r="E99">
            <v>1004000</v>
          </cell>
          <cell r="F99">
            <v>15057900</v>
          </cell>
          <cell r="H99">
            <v>0</v>
          </cell>
        </row>
        <row r="100">
          <cell r="A100">
            <v>99</v>
          </cell>
          <cell r="B100">
            <v>2382</v>
          </cell>
          <cell r="C100">
            <v>794</v>
          </cell>
          <cell r="D100">
            <v>450</v>
          </cell>
          <cell r="E100">
            <v>1072000</v>
          </cell>
          <cell r="F100">
            <v>16129900</v>
          </cell>
          <cell r="H100">
            <v>0</v>
          </cell>
        </row>
        <row r="101">
          <cell r="A101">
            <v>100</v>
          </cell>
          <cell r="B101">
            <v>2424</v>
          </cell>
          <cell r="C101">
            <v>808</v>
          </cell>
          <cell r="D101">
            <v>473</v>
          </cell>
          <cell r="E101">
            <v>1147000</v>
          </cell>
          <cell r="F101">
            <v>17276900</v>
          </cell>
          <cell r="H101">
            <v>0</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材值"/>
      <sheetName val="材表"/>
      <sheetName val="材炼"/>
      <sheetName val="物值"/>
      <sheetName val="物表"/>
      <sheetName val="饰表"/>
      <sheetName val="工"/>
      <sheetName val="灶"/>
      <sheetName val="装值"/>
      <sheetName val="装表"/>
      <sheetName val="缝"/>
      <sheetName val="铁"/>
      <sheetName val="珠"/>
      <sheetName val="卷值"/>
      <sheetName val="卷表"/>
      <sheetName val="书"/>
      <sheetName val="造表"/>
      <sheetName val="合表"/>
      <sheetName val="总参考"/>
      <sheetName val="Sheet1"/>
      <sheetName val="配方掉落"/>
    </sheetNames>
    <sheetDataSet>
      <sheetData sheetId="0"/>
      <sheetData sheetId="1"/>
      <sheetData sheetId="2"/>
      <sheetData sheetId="3"/>
      <sheetData sheetId="4"/>
      <sheetData sheetId="5"/>
      <sheetData sheetId="6"/>
      <sheetData sheetId="7"/>
      <sheetData sheetId="8"/>
      <sheetData sheetId="9">
        <row r="2">
          <cell r="A2" t="str">
            <v>161</v>
          </cell>
          <cell r="B2">
            <v>61</v>
          </cell>
          <cell r="C2">
            <v>1</v>
          </cell>
          <cell r="D2">
            <v>1</v>
          </cell>
          <cell r="E2" t="str">
            <v>新手剑</v>
          </cell>
          <cell r="F2" t="str">
            <v>为了方便任何人使用所制作出来的短剑</v>
          </cell>
          <cell r="G2" t="str">
            <v>wepen.1.xinshoujian</v>
          </cell>
          <cell r="H2">
            <v>0</v>
          </cell>
          <cell r="I2">
            <v>0</v>
          </cell>
          <cell r="J2">
            <v>0</v>
          </cell>
          <cell r="K2">
            <v>0</v>
          </cell>
          <cell r="L2">
            <v>1</v>
          </cell>
          <cell r="M2">
            <v>0</v>
          </cell>
          <cell r="O2">
            <v>1</v>
          </cell>
        </row>
        <row r="3">
          <cell r="A3" t="str">
            <v>261</v>
          </cell>
          <cell r="B3">
            <v>61</v>
          </cell>
          <cell r="C3">
            <v>1</v>
          </cell>
          <cell r="D3">
            <v>2</v>
          </cell>
          <cell r="E3" t="str">
            <v>新手弓</v>
          </cell>
          <cell r="F3" t="str">
            <v>用一般的木条制作而成的弓一般 可以用来打猎</v>
          </cell>
          <cell r="G3" t="str">
            <v>wepen.2.xinshougong</v>
          </cell>
          <cell r="H3">
            <v>0</v>
          </cell>
          <cell r="I3">
            <v>0</v>
          </cell>
          <cell r="J3">
            <v>0</v>
          </cell>
          <cell r="K3">
            <v>0</v>
          </cell>
          <cell r="L3">
            <v>1</v>
          </cell>
          <cell r="M3">
            <v>0</v>
          </cell>
          <cell r="O3">
            <v>2</v>
          </cell>
        </row>
        <row r="4">
          <cell r="A4" t="str">
            <v>361</v>
          </cell>
          <cell r="B4">
            <v>61</v>
          </cell>
          <cell r="C4">
            <v>1</v>
          </cell>
          <cell r="D4">
            <v>3</v>
          </cell>
          <cell r="E4" t="str">
            <v>新手法杖</v>
          </cell>
          <cell r="F4" t="str">
            <v>比较基础的法杖，也可以给老人用来搀扶</v>
          </cell>
          <cell r="G4" t="str">
            <v>wepen.3.xinshoufazhang</v>
          </cell>
          <cell r="H4">
            <v>0</v>
          </cell>
          <cell r="I4">
            <v>0</v>
          </cell>
          <cell r="J4">
            <v>0</v>
          </cell>
          <cell r="K4">
            <v>0</v>
          </cell>
          <cell r="L4">
            <v>1</v>
          </cell>
          <cell r="M4">
            <v>0</v>
          </cell>
          <cell r="O4">
            <v>3</v>
          </cell>
        </row>
        <row r="5">
          <cell r="A5" t="str">
            <v>462</v>
          </cell>
          <cell r="B5">
            <v>62</v>
          </cell>
          <cell r="C5">
            <v>1</v>
          </cell>
          <cell r="D5" t="str">
            <v>1,2,3</v>
          </cell>
          <cell r="E5" t="str">
            <v>新手服</v>
          </cell>
          <cell r="F5" t="str">
            <v>用麻布加工而成的衣服，可以稍微减轻一些物理伤害</v>
          </cell>
          <cell r="G5" t="str">
            <v>wepen.4.xinshoufu</v>
          </cell>
          <cell r="H5">
            <v>0</v>
          </cell>
          <cell r="I5">
            <v>0</v>
          </cell>
          <cell r="J5">
            <v>0</v>
          </cell>
          <cell r="K5">
            <v>0</v>
          </cell>
          <cell r="L5">
            <v>1</v>
          </cell>
          <cell r="M5">
            <v>0</v>
          </cell>
          <cell r="O5">
            <v>4</v>
          </cell>
        </row>
        <row r="6">
          <cell r="A6" t="str">
            <v>561</v>
          </cell>
          <cell r="B6">
            <v>61</v>
          </cell>
          <cell r="C6">
            <v>10</v>
          </cell>
          <cell r="D6">
            <v>1</v>
          </cell>
          <cell r="E6" t="str">
            <v>石质剑</v>
          </cell>
          <cell r="F6" t="str">
            <v>以多功能使用为诉求，所制造出来的石质剑，具有一定的锋利程度</v>
          </cell>
          <cell r="G6" t="str">
            <v>wepen.5.shizhijian</v>
          </cell>
          <cell r="H6">
            <v>0</v>
          </cell>
          <cell r="I6">
            <v>0</v>
          </cell>
          <cell r="J6">
            <v>0</v>
          </cell>
          <cell r="K6">
            <v>0</v>
          </cell>
          <cell r="L6">
            <v>1</v>
          </cell>
          <cell r="M6">
            <v>50</v>
          </cell>
          <cell r="O6">
            <v>5</v>
          </cell>
        </row>
        <row r="7">
          <cell r="A7" t="str">
            <v>661</v>
          </cell>
          <cell r="B7">
            <v>61</v>
          </cell>
          <cell r="C7">
            <v>10</v>
          </cell>
          <cell r="D7">
            <v>2</v>
          </cell>
          <cell r="E7" t="str">
            <v>石弓</v>
          </cell>
          <cell r="F7" t="str">
            <v>伤害力并不是很高，但使用起来很方便的弓</v>
          </cell>
          <cell r="G7" t="str">
            <v>wepen.6.shigong</v>
          </cell>
          <cell r="H7">
            <v>0</v>
          </cell>
          <cell r="I7">
            <v>0</v>
          </cell>
          <cell r="J7">
            <v>0</v>
          </cell>
          <cell r="K7">
            <v>0</v>
          </cell>
          <cell r="L7">
            <v>1</v>
          </cell>
          <cell r="M7">
            <v>50</v>
          </cell>
          <cell r="O7">
            <v>6</v>
          </cell>
        </row>
        <row r="8">
          <cell r="A8" t="str">
            <v>761</v>
          </cell>
          <cell r="B8">
            <v>61</v>
          </cell>
          <cell r="C8">
            <v>10</v>
          </cell>
          <cell r="D8">
            <v>3</v>
          </cell>
          <cell r="E8" t="str">
            <v>石杖</v>
          </cell>
          <cell r="F8" t="str">
            <v>轻巧而短小的石杖。让使用者拥有一定的魔力增强效果</v>
          </cell>
          <cell r="G8" t="str">
            <v>wepen.7.shizhang</v>
          </cell>
          <cell r="H8">
            <v>0</v>
          </cell>
          <cell r="I8">
            <v>0</v>
          </cell>
          <cell r="J8">
            <v>0</v>
          </cell>
          <cell r="K8">
            <v>0</v>
          </cell>
          <cell r="L8">
            <v>1</v>
          </cell>
          <cell r="M8">
            <v>50</v>
          </cell>
          <cell r="O8">
            <v>7</v>
          </cell>
        </row>
        <row r="9">
          <cell r="A9" t="str">
            <v>862</v>
          </cell>
          <cell r="B9">
            <v>62</v>
          </cell>
          <cell r="C9">
            <v>10</v>
          </cell>
          <cell r="D9">
            <v>1</v>
          </cell>
          <cell r="E9" t="str">
            <v>轻甲</v>
          </cell>
          <cell r="F9" t="str">
            <v>比较贴身的轻型盔甲，穿着睡觉也不会觉得难受，保证一定速度下还有一定的防御能力</v>
          </cell>
          <cell r="G9" t="str">
            <v>wepen.8.qinjia</v>
          </cell>
          <cell r="H9">
            <v>0</v>
          </cell>
          <cell r="I9">
            <v>0</v>
          </cell>
          <cell r="J9">
            <v>0</v>
          </cell>
          <cell r="K9">
            <v>0</v>
          </cell>
          <cell r="L9">
            <v>1</v>
          </cell>
          <cell r="M9">
            <v>50</v>
          </cell>
          <cell r="O9">
            <v>8</v>
          </cell>
        </row>
        <row r="10">
          <cell r="A10" t="str">
            <v>962</v>
          </cell>
          <cell r="B10">
            <v>62</v>
          </cell>
          <cell r="C10">
            <v>10</v>
          </cell>
          <cell r="D10">
            <v>2</v>
          </cell>
          <cell r="E10" t="str">
            <v>皮衣</v>
          </cell>
          <cell r="F10" t="str">
            <v>价格低廉的皮制外套，穿久了会有特别的皮革风采</v>
          </cell>
          <cell r="G10" t="str">
            <v>wepen.9.piyi</v>
          </cell>
          <cell r="H10">
            <v>0</v>
          </cell>
          <cell r="I10">
            <v>0</v>
          </cell>
          <cell r="J10">
            <v>0</v>
          </cell>
          <cell r="K10">
            <v>0</v>
          </cell>
          <cell r="L10">
            <v>1</v>
          </cell>
          <cell r="M10">
            <v>50</v>
          </cell>
          <cell r="O10">
            <v>9</v>
          </cell>
        </row>
        <row r="11">
          <cell r="A11" t="str">
            <v>1062</v>
          </cell>
          <cell r="B11">
            <v>62</v>
          </cell>
          <cell r="C11">
            <v>10</v>
          </cell>
          <cell r="D11">
            <v>3</v>
          </cell>
          <cell r="E11" t="str">
            <v>布袍</v>
          </cell>
          <cell r="F11" t="str">
            <v>初级法师们穿的低级法袍，用简单的材料制作而成，具有一些的魔法防御力</v>
          </cell>
          <cell r="G11" t="str">
            <v>wepen.10.bupao</v>
          </cell>
          <cell r="H11">
            <v>0</v>
          </cell>
          <cell r="I11">
            <v>0</v>
          </cell>
          <cell r="J11">
            <v>0</v>
          </cell>
          <cell r="K11">
            <v>0</v>
          </cell>
          <cell r="L11">
            <v>1</v>
          </cell>
          <cell r="M11">
            <v>50</v>
          </cell>
          <cell r="O11">
            <v>10</v>
          </cell>
        </row>
        <row r="12">
          <cell r="A12" t="str">
            <v>1161</v>
          </cell>
          <cell r="B12">
            <v>61</v>
          </cell>
          <cell r="C12">
            <v>15</v>
          </cell>
          <cell r="D12">
            <v>1</v>
          </cell>
          <cell r="E12" t="str">
            <v>铁剑</v>
          </cell>
          <cell r="F12" t="str">
            <v>用铁矿锻造而成的剑威力还行只是重量有点重不方便携带</v>
          </cell>
          <cell r="G12" t="str">
            <v>wepen.11.tiejian</v>
          </cell>
          <cell r="H12">
            <v>0</v>
          </cell>
          <cell r="I12">
            <v>0</v>
          </cell>
          <cell r="J12">
            <v>0</v>
          </cell>
          <cell r="K12">
            <v>0</v>
          </cell>
          <cell r="L12">
            <v>1</v>
          </cell>
          <cell r="M12">
            <v>150</v>
          </cell>
          <cell r="O12">
            <v>11</v>
          </cell>
        </row>
        <row r="13">
          <cell r="A13" t="str">
            <v>1261</v>
          </cell>
          <cell r="B13">
            <v>61</v>
          </cell>
          <cell r="C13">
            <v>15</v>
          </cell>
          <cell r="D13">
            <v>2</v>
          </cell>
          <cell r="E13" t="str">
            <v>铁弓</v>
          </cell>
          <cell r="F13" t="str">
            <v>铁弓不仅拥有一定的攻击力因为其材质本身就可以作为一个武器</v>
          </cell>
          <cell r="G13" t="str">
            <v>wepen.12.tiegong</v>
          </cell>
          <cell r="H13">
            <v>0</v>
          </cell>
          <cell r="I13">
            <v>0</v>
          </cell>
          <cell r="J13">
            <v>0</v>
          </cell>
          <cell r="K13">
            <v>0</v>
          </cell>
          <cell r="L13">
            <v>1</v>
          </cell>
          <cell r="M13">
            <v>150</v>
          </cell>
          <cell r="O13">
            <v>12</v>
          </cell>
        </row>
        <row r="14">
          <cell r="A14" t="str">
            <v>1361</v>
          </cell>
          <cell r="B14">
            <v>61</v>
          </cell>
          <cell r="C14">
            <v>15</v>
          </cell>
          <cell r="D14">
            <v>3</v>
          </cell>
          <cell r="E14" t="str">
            <v>铁杖</v>
          </cell>
          <cell r="F14" t="str">
            <v>大多数法师们使用的简单坚固的手杖</v>
          </cell>
          <cell r="G14" t="str">
            <v>wepen.13.tiezhang</v>
          </cell>
          <cell r="H14">
            <v>0</v>
          </cell>
          <cell r="I14">
            <v>0</v>
          </cell>
          <cell r="J14">
            <v>0</v>
          </cell>
          <cell r="K14">
            <v>0</v>
          </cell>
          <cell r="L14">
            <v>1</v>
          </cell>
          <cell r="M14">
            <v>150</v>
          </cell>
          <cell r="O14">
            <v>13</v>
          </cell>
        </row>
        <row r="15">
          <cell r="A15" t="str">
            <v>1462</v>
          </cell>
          <cell r="B15">
            <v>62</v>
          </cell>
          <cell r="C15">
            <v>15</v>
          </cell>
          <cell r="D15">
            <v>1</v>
          </cell>
          <cell r="E15" t="str">
            <v>轻铠甲</v>
          </cell>
          <cell r="F15" t="str">
            <v>拥有强力的防御能力，但是穿在身上没有想象中那么重，是大多人最为喜欢的铠甲</v>
          </cell>
          <cell r="G15" t="str">
            <v>wepen.14.qingkaijia</v>
          </cell>
          <cell r="H15">
            <v>0</v>
          </cell>
          <cell r="I15">
            <v>0</v>
          </cell>
          <cell r="J15">
            <v>0</v>
          </cell>
          <cell r="K15">
            <v>0</v>
          </cell>
          <cell r="L15">
            <v>1</v>
          </cell>
          <cell r="M15">
            <v>150</v>
          </cell>
          <cell r="O15">
            <v>14</v>
          </cell>
        </row>
        <row r="16">
          <cell r="A16" t="str">
            <v>1562</v>
          </cell>
          <cell r="B16">
            <v>62</v>
          </cell>
          <cell r="C16">
            <v>15</v>
          </cell>
          <cell r="D16">
            <v>2</v>
          </cell>
          <cell r="E16" t="str">
            <v>软皮衣</v>
          </cell>
          <cell r="F16" t="str">
            <v>比较适合体型大的人穿戴，因为其衣服的弹性相当好，可以说是胖子们的最爱啦</v>
          </cell>
          <cell r="G16" t="str">
            <v>wepen.15.ranpiyi</v>
          </cell>
          <cell r="H16">
            <v>0</v>
          </cell>
          <cell r="I16">
            <v>0</v>
          </cell>
          <cell r="J16">
            <v>0</v>
          </cell>
          <cell r="K16">
            <v>0</v>
          </cell>
          <cell r="L16">
            <v>1</v>
          </cell>
          <cell r="M16">
            <v>180</v>
          </cell>
          <cell r="O16">
            <v>15</v>
          </cell>
        </row>
        <row r="17">
          <cell r="A17" t="str">
            <v>1662</v>
          </cell>
          <cell r="B17">
            <v>62</v>
          </cell>
          <cell r="C17">
            <v>15</v>
          </cell>
          <cell r="D17">
            <v>3</v>
          </cell>
          <cell r="E17" t="str">
            <v>绣纹布袍</v>
          </cell>
          <cell r="F17" t="str">
            <v>手工绣制在上面花纹深得大家喜爱，一般法师们泡妞就爱穿这个啦</v>
          </cell>
          <cell r="G17" t="str">
            <v>wepen.16.xiuwenbupao</v>
          </cell>
          <cell r="H17">
            <v>0</v>
          </cell>
          <cell r="I17">
            <v>0</v>
          </cell>
          <cell r="J17">
            <v>0</v>
          </cell>
          <cell r="K17">
            <v>0</v>
          </cell>
          <cell r="L17">
            <v>1</v>
          </cell>
          <cell r="M17">
            <v>180</v>
          </cell>
          <cell r="O17">
            <v>16</v>
          </cell>
        </row>
        <row r="18">
          <cell r="A18" t="str">
            <v>1761</v>
          </cell>
          <cell r="B18">
            <v>61</v>
          </cell>
          <cell r="C18">
            <v>20</v>
          </cell>
          <cell r="D18">
            <v>1</v>
          </cell>
          <cell r="E18" t="str">
            <v>突刺剑</v>
          </cell>
          <cell r="F18" t="str">
            <v>用于击剑比赛的剑，该剑虽然非常轻巧而性能优越，但是攻击方法只有刺一个动作</v>
          </cell>
          <cell r="G18" t="str">
            <v>wepen.17.tucijian</v>
          </cell>
          <cell r="H18">
            <v>0</v>
          </cell>
          <cell r="I18">
            <v>0</v>
          </cell>
          <cell r="J18">
            <v>0</v>
          </cell>
          <cell r="K18">
            <v>0</v>
          </cell>
          <cell r="L18">
            <v>1</v>
          </cell>
          <cell r="M18">
            <v>380</v>
          </cell>
          <cell r="O18">
            <v>17</v>
          </cell>
        </row>
        <row r="19">
          <cell r="A19" t="str">
            <v>1861</v>
          </cell>
          <cell r="B19">
            <v>61</v>
          </cell>
          <cell r="C19">
            <v>20</v>
          </cell>
          <cell r="D19">
            <v>2</v>
          </cell>
          <cell r="E19" t="str">
            <v>长弓</v>
          </cell>
          <cell r="F19" t="str">
            <v>长弓具有长远的射程和巨大的威力，而且造价相对来说便宜，部分还可以重复使用，是古代战争中必不可少的武器。</v>
          </cell>
          <cell r="G19" t="str">
            <v>wepen.18.changgong</v>
          </cell>
          <cell r="H19">
            <v>0</v>
          </cell>
          <cell r="I19">
            <v>0</v>
          </cell>
          <cell r="J19">
            <v>0</v>
          </cell>
          <cell r="K19">
            <v>0</v>
          </cell>
          <cell r="L19">
            <v>1</v>
          </cell>
          <cell r="M19">
            <v>380</v>
          </cell>
          <cell r="O19">
            <v>18</v>
          </cell>
        </row>
        <row r="20">
          <cell r="A20" t="str">
            <v>1961</v>
          </cell>
          <cell r="B20">
            <v>61</v>
          </cell>
          <cell r="C20">
            <v>20</v>
          </cell>
          <cell r="D20">
            <v>3</v>
          </cell>
          <cell r="E20" t="str">
            <v>魔杖</v>
          </cell>
          <cell r="F20" t="str">
            <v>蕴含魔力的手杖，进阶的魔法师爱用的手杖，可以有效的对抗魔物</v>
          </cell>
          <cell r="G20" t="str">
            <v>wepen.19.mozhang</v>
          </cell>
          <cell r="H20">
            <v>0</v>
          </cell>
          <cell r="I20">
            <v>0</v>
          </cell>
          <cell r="J20">
            <v>0</v>
          </cell>
          <cell r="K20">
            <v>0</v>
          </cell>
          <cell r="L20">
            <v>1</v>
          </cell>
          <cell r="M20">
            <v>380</v>
          </cell>
          <cell r="O20">
            <v>19</v>
          </cell>
        </row>
        <row r="21">
          <cell r="A21" t="str">
            <v>2062</v>
          </cell>
          <cell r="B21">
            <v>62</v>
          </cell>
          <cell r="C21">
            <v>20</v>
          </cell>
          <cell r="D21">
            <v>1</v>
          </cell>
          <cell r="E21" t="str">
            <v>重甲</v>
          </cell>
          <cell r="F21" t="str">
            <v>拥有强悍的防御能力，可以抵御许多大型魔物的伤害，因为有点重所以穿在身上行动有所不便</v>
          </cell>
          <cell r="G21" t="str">
            <v>wepen.20.zhongjia</v>
          </cell>
          <cell r="H21">
            <v>0</v>
          </cell>
          <cell r="I21">
            <v>0</v>
          </cell>
          <cell r="J21">
            <v>0</v>
          </cell>
          <cell r="K21">
            <v>0</v>
          </cell>
          <cell r="L21">
            <v>1</v>
          </cell>
          <cell r="M21">
            <v>380</v>
          </cell>
          <cell r="O21">
            <v>20</v>
          </cell>
        </row>
        <row r="22">
          <cell r="A22" t="str">
            <v>2162</v>
          </cell>
          <cell r="B22">
            <v>62</v>
          </cell>
          <cell r="C22">
            <v>20</v>
          </cell>
          <cell r="D22">
            <v>2</v>
          </cell>
          <cell r="E22" t="str">
            <v>革铠</v>
          </cell>
          <cell r="F22" t="str">
            <v>用动物皮革而制成的铠甲，适合灵巧性较强的人穿戴</v>
          </cell>
          <cell r="G22" t="str">
            <v>wepen.21.gekai</v>
          </cell>
          <cell r="H22">
            <v>0</v>
          </cell>
          <cell r="I22">
            <v>0</v>
          </cell>
          <cell r="J22">
            <v>0</v>
          </cell>
          <cell r="K22">
            <v>0</v>
          </cell>
          <cell r="L22">
            <v>1</v>
          </cell>
          <cell r="M22">
            <v>380</v>
          </cell>
          <cell r="O22">
            <v>21</v>
          </cell>
        </row>
        <row r="23">
          <cell r="A23" t="str">
            <v>2262</v>
          </cell>
          <cell r="B23">
            <v>62</v>
          </cell>
          <cell r="C23">
            <v>20</v>
          </cell>
          <cell r="D23">
            <v>3</v>
          </cell>
          <cell r="E23" t="str">
            <v>厚袍</v>
          </cell>
          <cell r="F23" t="str">
            <v>厚厚的法袍不仅可以抵御强力的魔法伤害，还可以当被子，非常温暖</v>
          </cell>
          <cell r="G23" t="str">
            <v>wepen.22.houpao</v>
          </cell>
          <cell r="H23">
            <v>0</v>
          </cell>
          <cell r="I23">
            <v>0</v>
          </cell>
          <cell r="J23">
            <v>0</v>
          </cell>
          <cell r="K23">
            <v>0</v>
          </cell>
          <cell r="L23">
            <v>1</v>
          </cell>
          <cell r="M23">
            <v>380</v>
          </cell>
          <cell r="O23">
            <v>22</v>
          </cell>
        </row>
        <row r="24">
          <cell r="A24" t="str">
            <v>2363</v>
          </cell>
          <cell r="B24">
            <v>63</v>
          </cell>
          <cell r="C24">
            <v>20</v>
          </cell>
          <cell r="D24">
            <v>1</v>
          </cell>
          <cell r="E24" t="str">
            <v>大盾</v>
          </cell>
          <cell r="F24" t="str">
            <v>骑士专用盾，因为体型比较和人一样大所以可以防御全身。</v>
          </cell>
          <cell r="G24" t="str">
            <v>wepen.23.dadun</v>
          </cell>
          <cell r="H24">
            <v>0</v>
          </cell>
          <cell r="I24">
            <v>0</v>
          </cell>
          <cell r="J24">
            <v>0</v>
          </cell>
          <cell r="K24">
            <v>0</v>
          </cell>
          <cell r="L24">
            <v>1</v>
          </cell>
          <cell r="M24">
            <v>300</v>
          </cell>
          <cell r="O24">
            <v>23</v>
          </cell>
        </row>
        <row r="25">
          <cell r="A25" t="str">
            <v>2463</v>
          </cell>
          <cell r="B25">
            <v>63</v>
          </cell>
          <cell r="C25">
            <v>20</v>
          </cell>
          <cell r="D25">
            <v>2</v>
          </cell>
          <cell r="E25" t="str">
            <v>皮手套</v>
          </cell>
          <cell r="F25" t="str">
            <v>用动物皮加工后制作出来的手套，放置手被划上</v>
          </cell>
          <cell r="G25" t="str">
            <v>wepen.24.pishoutao</v>
          </cell>
          <cell r="H25">
            <v>0</v>
          </cell>
          <cell r="I25">
            <v>0</v>
          </cell>
          <cell r="J25">
            <v>0</v>
          </cell>
          <cell r="K25">
            <v>0</v>
          </cell>
          <cell r="L25">
            <v>1</v>
          </cell>
          <cell r="M25">
            <v>300</v>
          </cell>
          <cell r="O25">
            <v>24</v>
          </cell>
        </row>
        <row r="26">
          <cell r="A26" t="str">
            <v>2563</v>
          </cell>
          <cell r="B26">
            <v>63</v>
          </cell>
          <cell r="C26">
            <v>20</v>
          </cell>
          <cell r="D26">
            <v>3</v>
          </cell>
          <cell r="E26" t="str">
            <v>布帽</v>
          </cell>
          <cell r="F26" t="str">
            <v>用布料制成的圆形帽子，让使用者变的更可爱的帽子</v>
          </cell>
          <cell r="G26" t="str">
            <v>wepen.25.bumao</v>
          </cell>
          <cell r="H26">
            <v>0</v>
          </cell>
          <cell r="I26">
            <v>0</v>
          </cell>
          <cell r="J26">
            <v>0</v>
          </cell>
          <cell r="K26">
            <v>0</v>
          </cell>
          <cell r="L26">
            <v>1</v>
          </cell>
          <cell r="M26">
            <v>300</v>
          </cell>
          <cell r="O26">
            <v>25</v>
          </cell>
        </row>
        <row r="27">
          <cell r="A27" t="str">
            <v>2661</v>
          </cell>
          <cell r="B27">
            <v>61</v>
          </cell>
          <cell r="C27">
            <v>25</v>
          </cell>
          <cell r="D27">
            <v>1</v>
          </cell>
          <cell r="E27" t="str">
            <v>阔剑</v>
          </cell>
          <cell r="F27" t="str">
            <v>平行的剑刃，长椭圆的头部，较宽厚的刀身和够双手使用的剑柄，属于非常有特色的武器，但是无论是马上，步战，平时防身，水上战斗都能发挥起作用</v>
          </cell>
          <cell r="G27" t="str">
            <v>wepen.26.kuojian</v>
          </cell>
          <cell r="H27">
            <v>0</v>
          </cell>
          <cell r="I27">
            <v>0</v>
          </cell>
          <cell r="J27">
            <v>0</v>
          </cell>
          <cell r="K27">
            <v>0</v>
          </cell>
          <cell r="L27">
            <v>1</v>
          </cell>
          <cell r="M27">
            <v>980</v>
          </cell>
          <cell r="O27">
            <v>26</v>
          </cell>
        </row>
        <row r="28">
          <cell r="A28" t="str">
            <v>2761</v>
          </cell>
          <cell r="B28">
            <v>61</v>
          </cell>
          <cell r="C28">
            <v>25</v>
          </cell>
          <cell r="D28">
            <v>2</v>
          </cell>
          <cell r="E28" t="str">
            <v>猎弓</v>
          </cell>
          <cell r="F28" t="str">
            <v>猎人们最常用的弓用来猎杀强大的魔物最好的武器。</v>
          </cell>
          <cell r="G28" t="str">
            <v>wepen.27.liegong</v>
          </cell>
          <cell r="H28">
            <v>0</v>
          </cell>
          <cell r="I28">
            <v>0</v>
          </cell>
          <cell r="J28">
            <v>0</v>
          </cell>
          <cell r="K28">
            <v>0</v>
          </cell>
          <cell r="L28">
            <v>1</v>
          </cell>
          <cell r="M28">
            <v>980</v>
          </cell>
          <cell r="O28">
            <v>27</v>
          </cell>
        </row>
        <row r="29">
          <cell r="A29" t="str">
            <v>2861</v>
          </cell>
          <cell r="B29">
            <v>61</v>
          </cell>
          <cell r="C29">
            <v>25</v>
          </cell>
          <cell r="D29">
            <v>3</v>
          </cell>
          <cell r="E29" t="str">
            <v>漆黑的魔杖</v>
          </cell>
          <cell r="F29" t="str">
            <v>沾染了邪恶的魔力导致杖身全是黑色，拥有强大的魔法能量</v>
          </cell>
          <cell r="G29" t="str">
            <v>wepen.28.qiheidemozhang</v>
          </cell>
          <cell r="H29">
            <v>0</v>
          </cell>
          <cell r="I29">
            <v>0</v>
          </cell>
          <cell r="J29">
            <v>0</v>
          </cell>
          <cell r="K29">
            <v>0</v>
          </cell>
          <cell r="L29">
            <v>1</v>
          </cell>
          <cell r="M29">
            <v>980</v>
          </cell>
          <cell r="O29">
            <v>28</v>
          </cell>
        </row>
        <row r="30">
          <cell r="A30" t="str">
            <v>2962</v>
          </cell>
          <cell r="B30">
            <v>62</v>
          </cell>
          <cell r="C30">
            <v>25</v>
          </cell>
          <cell r="D30">
            <v>1</v>
          </cell>
          <cell r="E30" t="str">
            <v>钢铁铠甲</v>
          </cell>
          <cell r="F30" t="str">
            <v>拥有重金属材质的铠甲，使人穿上去有点钢铁侠的感觉</v>
          </cell>
          <cell r="G30" t="str">
            <v>wepen.29.gangtiekaijia</v>
          </cell>
          <cell r="H30">
            <v>0</v>
          </cell>
          <cell r="I30">
            <v>0</v>
          </cell>
          <cell r="J30">
            <v>0</v>
          </cell>
          <cell r="K30">
            <v>0</v>
          </cell>
          <cell r="L30">
            <v>1</v>
          </cell>
          <cell r="M30">
            <v>980</v>
          </cell>
          <cell r="O30">
            <v>29</v>
          </cell>
        </row>
        <row r="31">
          <cell r="A31" t="str">
            <v>3062</v>
          </cell>
          <cell r="B31">
            <v>62</v>
          </cell>
          <cell r="C31">
            <v>25</v>
          </cell>
          <cell r="D31">
            <v>2</v>
          </cell>
          <cell r="E31" t="str">
            <v>加固的革铠</v>
          </cell>
          <cell r="F31" t="str">
            <v>比革铠的防御力更好，更加坚固点</v>
          </cell>
          <cell r="G31" t="str">
            <v>wepen.30.jiagudegekai</v>
          </cell>
          <cell r="H31">
            <v>0</v>
          </cell>
          <cell r="I31">
            <v>0</v>
          </cell>
          <cell r="J31">
            <v>0</v>
          </cell>
          <cell r="K31">
            <v>0</v>
          </cell>
          <cell r="L31">
            <v>1</v>
          </cell>
          <cell r="M31">
            <v>980</v>
          </cell>
          <cell r="O31">
            <v>30</v>
          </cell>
        </row>
        <row r="32">
          <cell r="A32" t="str">
            <v>3162</v>
          </cell>
          <cell r="B32">
            <v>62</v>
          </cell>
          <cell r="C32">
            <v>25</v>
          </cell>
          <cell r="D32">
            <v>3</v>
          </cell>
          <cell r="E32" t="str">
            <v>花纹厚袍</v>
          </cell>
          <cell r="F32" t="str">
            <v>非常大的法袍，法袍上有这金色针线绘制的花纹，有种贵族的感觉</v>
          </cell>
          <cell r="G32" t="str">
            <v>wepen.31.huawenhoupao</v>
          </cell>
          <cell r="H32">
            <v>0</v>
          </cell>
          <cell r="I32">
            <v>0</v>
          </cell>
          <cell r="J32">
            <v>0</v>
          </cell>
          <cell r="K32">
            <v>0</v>
          </cell>
          <cell r="L32">
            <v>1</v>
          </cell>
          <cell r="M32">
            <v>980</v>
          </cell>
          <cell r="O32">
            <v>31</v>
          </cell>
        </row>
        <row r="33">
          <cell r="A33" t="str">
            <v>3263</v>
          </cell>
          <cell r="B33">
            <v>63</v>
          </cell>
          <cell r="C33">
            <v>25</v>
          </cell>
          <cell r="D33">
            <v>1</v>
          </cell>
          <cell r="E33" t="str">
            <v>钢铁大盾</v>
          </cell>
          <cell r="F33" t="str">
            <v>直径1m的巨型大盾，比起一般的大盾，大大强化了防御力</v>
          </cell>
          <cell r="G33" t="str">
            <v>wepen.32.gangtiedadun</v>
          </cell>
          <cell r="H33">
            <v>0</v>
          </cell>
          <cell r="I33">
            <v>0</v>
          </cell>
          <cell r="J33">
            <v>0</v>
          </cell>
          <cell r="K33">
            <v>0</v>
          </cell>
          <cell r="L33">
            <v>1</v>
          </cell>
          <cell r="M33">
            <v>980</v>
          </cell>
          <cell r="O33">
            <v>32</v>
          </cell>
        </row>
        <row r="34">
          <cell r="A34" t="str">
            <v>3363</v>
          </cell>
          <cell r="B34">
            <v>63</v>
          </cell>
          <cell r="C34">
            <v>25</v>
          </cell>
          <cell r="D34">
            <v>2</v>
          </cell>
          <cell r="E34" t="str">
            <v>漆黑的皮手套</v>
          </cell>
          <cell r="F34" t="str">
            <v>沾染了邪恶的魔力的皮手套，邪恶的气息不知道会不会让使用者迷失心智</v>
          </cell>
          <cell r="G34" t="str">
            <v>wepen.33.qiheipishoutao</v>
          </cell>
          <cell r="H34">
            <v>0</v>
          </cell>
          <cell r="I34">
            <v>0</v>
          </cell>
          <cell r="J34">
            <v>0</v>
          </cell>
          <cell r="K34">
            <v>0</v>
          </cell>
          <cell r="L34">
            <v>1</v>
          </cell>
          <cell r="M34">
            <v>980</v>
          </cell>
          <cell r="O34">
            <v>33</v>
          </cell>
        </row>
        <row r="35">
          <cell r="A35" t="str">
            <v>3463</v>
          </cell>
          <cell r="B35">
            <v>63</v>
          </cell>
          <cell r="C35">
            <v>25</v>
          </cell>
          <cell r="D35">
            <v>3</v>
          </cell>
          <cell r="E35" t="str">
            <v>旅人布帽</v>
          </cell>
          <cell r="F35" t="str">
            <v>冒险家们旅行时经常带的帽子，可以挡风遮雨，也有良好的透气性，只是形象……</v>
          </cell>
          <cell r="G35" t="str">
            <v>wepen.34.lvrenbumao</v>
          </cell>
          <cell r="H35">
            <v>0</v>
          </cell>
          <cell r="I35">
            <v>0</v>
          </cell>
          <cell r="J35">
            <v>0</v>
          </cell>
          <cell r="K35">
            <v>0</v>
          </cell>
          <cell r="L35">
            <v>1</v>
          </cell>
          <cell r="M35">
            <v>980</v>
          </cell>
          <cell r="O35">
            <v>34</v>
          </cell>
        </row>
        <row r="36">
          <cell r="A36" t="str">
            <v>3561</v>
          </cell>
          <cell r="B36">
            <v>61</v>
          </cell>
          <cell r="C36">
            <v>30</v>
          </cell>
          <cell r="D36">
            <v>1</v>
          </cell>
          <cell r="E36" t="str">
            <v>双刃长剑</v>
          </cell>
          <cell r="F36" t="str">
            <v>以刀刃实用为诉求，所制造出的双刃长剑</v>
          </cell>
          <cell r="G36" t="str">
            <v>wepen.35.shuangrenchangjian</v>
          </cell>
          <cell r="H36">
            <v>0</v>
          </cell>
          <cell r="I36">
            <v>0</v>
          </cell>
          <cell r="J36">
            <v>0</v>
          </cell>
          <cell r="K36">
            <v>0</v>
          </cell>
          <cell r="L36">
            <v>1</v>
          </cell>
          <cell r="M36">
            <v>1510</v>
          </cell>
          <cell r="O36">
            <v>35</v>
          </cell>
        </row>
        <row r="37">
          <cell r="A37" t="str">
            <v>3661</v>
          </cell>
          <cell r="B37">
            <v>61</v>
          </cell>
          <cell r="C37">
            <v>30</v>
          </cell>
          <cell r="D37">
            <v>2</v>
          </cell>
          <cell r="E37" t="str">
            <v>粘花弓</v>
          </cell>
          <cell r="F37" t="str">
            <v>此弓自带有魔法箭矢，每次拉满弓就可以自己生成箭矢，非常有穿透力</v>
          </cell>
          <cell r="G37" t="str">
            <v>wepen.36.nianhuagong</v>
          </cell>
          <cell r="H37">
            <v>0</v>
          </cell>
          <cell r="I37">
            <v>0</v>
          </cell>
          <cell r="J37">
            <v>0</v>
          </cell>
          <cell r="K37">
            <v>0</v>
          </cell>
          <cell r="L37">
            <v>1</v>
          </cell>
          <cell r="M37">
            <v>1510</v>
          </cell>
          <cell r="O37">
            <v>36</v>
          </cell>
        </row>
        <row r="38">
          <cell r="A38" t="str">
            <v>3761</v>
          </cell>
          <cell r="B38">
            <v>61</v>
          </cell>
          <cell r="C38">
            <v>30</v>
          </cell>
          <cell r="D38">
            <v>3</v>
          </cell>
          <cell r="E38" t="str">
            <v>导士手杖</v>
          </cell>
          <cell r="F38" t="str">
            <v>高级法师使用的法杖，法杖上有一颗红色红晶石给人一种很贵重的感觉</v>
          </cell>
          <cell r="G38" t="str">
            <v>wepen.37.daoshishouzhang</v>
          </cell>
          <cell r="H38">
            <v>0</v>
          </cell>
          <cell r="I38">
            <v>0</v>
          </cell>
          <cell r="J38">
            <v>0</v>
          </cell>
          <cell r="K38">
            <v>0</v>
          </cell>
          <cell r="L38">
            <v>1</v>
          </cell>
          <cell r="M38">
            <v>1510</v>
          </cell>
          <cell r="O38">
            <v>37</v>
          </cell>
        </row>
        <row r="39">
          <cell r="A39" t="str">
            <v>3862</v>
          </cell>
          <cell r="B39">
            <v>62</v>
          </cell>
          <cell r="C39">
            <v>30</v>
          </cell>
          <cell r="D39">
            <v>1</v>
          </cell>
          <cell r="E39" t="str">
            <v>环形铠</v>
          </cell>
          <cell r="F39" t="str">
            <v>矮人在挖矿时得到的稀有矿石而制成的防御强悍的铠甲</v>
          </cell>
          <cell r="G39" t="str">
            <v>wepen.38.huanxingkai</v>
          </cell>
          <cell r="H39">
            <v>0</v>
          </cell>
          <cell r="I39">
            <v>0</v>
          </cell>
          <cell r="J39">
            <v>0</v>
          </cell>
          <cell r="K39">
            <v>0</v>
          </cell>
          <cell r="L39">
            <v>1</v>
          </cell>
          <cell r="M39">
            <v>1510</v>
          </cell>
          <cell r="O39">
            <v>38</v>
          </cell>
        </row>
        <row r="40">
          <cell r="A40" t="str">
            <v>3962</v>
          </cell>
          <cell r="B40">
            <v>62</v>
          </cell>
          <cell r="C40">
            <v>30</v>
          </cell>
          <cell r="D40">
            <v>2</v>
          </cell>
          <cell r="E40" t="str">
            <v>硬皮大衣</v>
          </cell>
          <cell r="F40" t="str">
            <v>用高级魔物的皮制作出来的皮衣，拥有很好的柔韧性</v>
          </cell>
          <cell r="G40" t="str">
            <v>wepen.39.yingpidayi</v>
          </cell>
          <cell r="H40">
            <v>0</v>
          </cell>
          <cell r="I40">
            <v>0</v>
          </cell>
          <cell r="J40">
            <v>0</v>
          </cell>
          <cell r="K40">
            <v>0</v>
          </cell>
          <cell r="L40">
            <v>1</v>
          </cell>
          <cell r="M40">
            <v>1510</v>
          </cell>
          <cell r="O40">
            <v>39</v>
          </cell>
        </row>
        <row r="41">
          <cell r="A41" t="str">
            <v>4062</v>
          </cell>
          <cell r="B41">
            <v>62</v>
          </cell>
          <cell r="C41">
            <v>30</v>
          </cell>
          <cell r="D41">
            <v>3</v>
          </cell>
          <cell r="E41" t="str">
            <v>环形袍</v>
          </cell>
          <cell r="F41" t="str">
            <v>传说强大的法师穿过的法袍，是许多高级法师利用魔法针线制作而成的</v>
          </cell>
          <cell r="G41" t="str">
            <v>wepen.40.huanxingpao</v>
          </cell>
          <cell r="H41">
            <v>0</v>
          </cell>
          <cell r="I41">
            <v>0</v>
          </cell>
          <cell r="J41">
            <v>0</v>
          </cell>
          <cell r="K41">
            <v>0</v>
          </cell>
          <cell r="L41">
            <v>1</v>
          </cell>
          <cell r="M41">
            <v>1510</v>
          </cell>
          <cell r="O41">
            <v>40</v>
          </cell>
        </row>
        <row r="42">
          <cell r="A42" t="str">
            <v>4163</v>
          </cell>
          <cell r="B42">
            <v>63</v>
          </cell>
          <cell r="C42">
            <v>30</v>
          </cell>
          <cell r="D42">
            <v>1</v>
          </cell>
          <cell r="E42" t="str">
            <v>环形盾</v>
          </cell>
          <cell r="F42" t="str">
            <v>矮人矿洞中的矿石制成，此盾牌耐火耐冰，是一个非常实用的盾</v>
          </cell>
          <cell r="G42" t="str">
            <v>wepen.41.huanxingdun</v>
          </cell>
          <cell r="H42">
            <v>0</v>
          </cell>
          <cell r="I42">
            <v>0</v>
          </cell>
          <cell r="J42">
            <v>0</v>
          </cell>
          <cell r="K42">
            <v>0</v>
          </cell>
          <cell r="L42">
            <v>1</v>
          </cell>
          <cell r="M42">
            <v>1510</v>
          </cell>
          <cell r="O42">
            <v>41</v>
          </cell>
        </row>
        <row r="43">
          <cell r="A43" t="str">
            <v>4263</v>
          </cell>
          <cell r="B43">
            <v>63</v>
          </cell>
          <cell r="C43">
            <v>30</v>
          </cell>
          <cell r="D43">
            <v>2</v>
          </cell>
          <cell r="E43" t="str">
            <v>硬皮手套</v>
          </cell>
          <cell r="F43" t="str">
            <v>高级魔物的皮制作出来的皮手套，此手套可以帮助使用者触碰到雷电</v>
          </cell>
          <cell r="G43" t="str">
            <v>wepen.42.yingpishoutao</v>
          </cell>
          <cell r="H43">
            <v>0</v>
          </cell>
          <cell r="I43">
            <v>0</v>
          </cell>
          <cell r="J43">
            <v>0</v>
          </cell>
          <cell r="K43">
            <v>0</v>
          </cell>
          <cell r="L43">
            <v>1</v>
          </cell>
          <cell r="M43">
            <v>1510</v>
          </cell>
          <cell r="O43">
            <v>42</v>
          </cell>
        </row>
        <row r="44">
          <cell r="A44" t="str">
            <v>4363</v>
          </cell>
          <cell r="B44">
            <v>63</v>
          </cell>
          <cell r="C44">
            <v>30</v>
          </cell>
          <cell r="D44">
            <v>3</v>
          </cell>
          <cell r="E44" t="str">
            <v>毛线帽</v>
          </cell>
          <cell r="F44" t="str">
            <v>为了保暖头部为目的所制作出来的毛线帽 ，有些人并不是为了保暖而是为了漂亮目的而穿着</v>
          </cell>
          <cell r="G44" t="str">
            <v>wepen.43.maoxianmao</v>
          </cell>
          <cell r="H44">
            <v>0</v>
          </cell>
          <cell r="I44">
            <v>0</v>
          </cell>
          <cell r="J44">
            <v>0</v>
          </cell>
          <cell r="K44">
            <v>0</v>
          </cell>
          <cell r="L44">
            <v>1</v>
          </cell>
          <cell r="M44">
            <v>1510</v>
          </cell>
          <cell r="O44">
            <v>43</v>
          </cell>
        </row>
        <row r="45">
          <cell r="A45" t="str">
            <v>4461</v>
          </cell>
          <cell r="B45">
            <v>61</v>
          </cell>
          <cell r="C45">
            <v>30</v>
          </cell>
          <cell r="D45">
            <v>1</v>
          </cell>
          <cell r="E45" t="str">
            <v>骑士剑</v>
          </cell>
          <cell r="F45" t="str">
            <v>王城骑士使用的贴身武器，拿在手上给人一种庄严的感觉</v>
          </cell>
          <cell r="G45" t="str">
            <v>wepen.44.qishijian</v>
          </cell>
          <cell r="H45">
            <v>0</v>
          </cell>
          <cell r="I45">
            <v>0</v>
          </cell>
          <cell r="J45">
            <v>0</v>
          </cell>
          <cell r="K45">
            <v>0</v>
          </cell>
          <cell r="L45">
            <v>1</v>
          </cell>
          <cell r="M45">
            <v>3200</v>
          </cell>
          <cell r="O45">
            <v>44</v>
          </cell>
        </row>
        <row r="46">
          <cell r="A46" t="str">
            <v>4561</v>
          </cell>
          <cell r="B46">
            <v>61</v>
          </cell>
          <cell r="C46">
            <v>30</v>
          </cell>
          <cell r="D46">
            <v>2</v>
          </cell>
          <cell r="E46" t="str">
            <v>格斗弓</v>
          </cell>
          <cell r="F46" t="str">
            <v>一些格斗家用的短弓，不近可以远程还可以用在近身武器相当很实用</v>
          </cell>
          <cell r="G46" t="str">
            <v>wepen.45.gedougong</v>
          </cell>
          <cell r="H46">
            <v>0</v>
          </cell>
          <cell r="I46">
            <v>0</v>
          </cell>
          <cell r="J46">
            <v>0</v>
          </cell>
          <cell r="K46">
            <v>0</v>
          </cell>
          <cell r="L46">
            <v>1</v>
          </cell>
          <cell r="M46">
            <v>3200</v>
          </cell>
          <cell r="O46">
            <v>45</v>
          </cell>
        </row>
        <row r="47">
          <cell r="A47" t="str">
            <v>4661</v>
          </cell>
          <cell r="B47">
            <v>61</v>
          </cell>
          <cell r="C47">
            <v>30</v>
          </cell>
          <cell r="D47">
            <v>3</v>
          </cell>
          <cell r="E47" t="str">
            <v>魔术师之杖</v>
          </cell>
          <cell r="F47" t="str">
            <v>使用时可以将使用者的精神力转换为破坏力的手杖。</v>
          </cell>
          <cell r="G47" t="str">
            <v>wepen.46.moshushizhizhang</v>
          </cell>
          <cell r="H47">
            <v>0</v>
          </cell>
          <cell r="I47">
            <v>0</v>
          </cell>
          <cell r="J47">
            <v>0</v>
          </cell>
          <cell r="K47">
            <v>0</v>
          </cell>
          <cell r="L47">
            <v>1</v>
          </cell>
          <cell r="M47">
            <v>3200</v>
          </cell>
          <cell r="O47">
            <v>46</v>
          </cell>
        </row>
        <row r="48">
          <cell r="A48" t="str">
            <v>4762</v>
          </cell>
          <cell r="B48">
            <v>62</v>
          </cell>
          <cell r="C48">
            <v>30</v>
          </cell>
          <cell r="D48">
            <v>1</v>
          </cell>
          <cell r="E48" t="str">
            <v>骑士铠</v>
          </cell>
          <cell r="F48" t="str">
            <v>王城骑士穿戴的铠甲，用金属整体打造的铠甲，特点为有优秀的防御力。</v>
          </cell>
          <cell r="G48" t="str">
            <v>wepen.47.qishikai</v>
          </cell>
          <cell r="H48">
            <v>0</v>
          </cell>
          <cell r="I48">
            <v>0</v>
          </cell>
          <cell r="J48">
            <v>0</v>
          </cell>
          <cell r="K48">
            <v>0</v>
          </cell>
          <cell r="L48">
            <v>1</v>
          </cell>
          <cell r="M48">
            <v>3200</v>
          </cell>
          <cell r="O48">
            <v>47</v>
          </cell>
        </row>
        <row r="49">
          <cell r="A49" t="str">
            <v>4862</v>
          </cell>
          <cell r="B49">
            <v>62</v>
          </cell>
          <cell r="C49">
            <v>30</v>
          </cell>
          <cell r="D49">
            <v>2</v>
          </cell>
          <cell r="E49" t="str">
            <v>斥候皮衣</v>
          </cell>
          <cell r="F49" t="str">
            <v>行动敏捷的侦查兵穿的紧身衣，适合潜伏以及晚上暗杀时候穿</v>
          </cell>
          <cell r="G49" t="str">
            <v>wepen.48.shihoupiyi</v>
          </cell>
          <cell r="H49">
            <v>0</v>
          </cell>
          <cell r="I49">
            <v>0</v>
          </cell>
          <cell r="J49">
            <v>0</v>
          </cell>
          <cell r="K49">
            <v>0</v>
          </cell>
          <cell r="L49">
            <v>1</v>
          </cell>
          <cell r="M49">
            <v>3200</v>
          </cell>
          <cell r="O49">
            <v>48</v>
          </cell>
        </row>
        <row r="50">
          <cell r="A50" t="str">
            <v>4962</v>
          </cell>
          <cell r="B50">
            <v>62</v>
          </cell>
          <cell r="C50">
            <v>30</v>
          </cell>
          <cell r="D50">
            <v>3</v>
          </cell>
          <cell r="E50" t="str">
            <v>巫师袍</v>
          </cell>
          <cell r="F50" t="str">
            <v>传说强大的黑魔法师穿过的法袍，可以遮盖全身</v>
          </cell>
          <cell r="G50" t="str">
            <v>wepen.49.wushipao</v>
          </cell>
          <cell r="H50">
            <v>0</v>
          </cell>
          <cell r="I50">
            <v>0</v>
          </cell>
          <cell r="J50">
            <v>0</v>
          </cell>
          <cell r="K50">
            <v>0</v>
          </cell>
          <cell r="L50">
            <v>1</v>
          </cell>
          <cell r="M50">
            <v>3200</v>
          </cell>
          <cell r="O50">
            <v>49</v>
          </cell>
        </row>
        <row r="51">
          <cell r="A51" t="str">
            <v>5063</v>
          </cell>
          <cell r="B51">
            <v>63</v>
          </cell>
          <cell r="C51">
            <v>30</v>
          </cell>
          <cell r="D51">
            <v>1</v>
          </cell>
          <cell r="E51" t="str">
            <v>骑士盾</v>
          </cell>
          <cell r="F51" t="str">
            <v>王城骑士使用的盾牌，是骑马作战用的盾牌, 盾牌中间可以放枪，在使用枪的同时也能进行有效的防御。</v>
          </cell>
          <cell r="G51" t="str">
            <v>wepen.50.qishidun</v>
          </cell>
          <cell r="H51">
            <v>0</v>
          </cell>
          <cell r="I51">
            <v>0</v>
          </cell>
          <cell r="J51">
            <v>0</v>
          </cell>
          <cell r="K51">
            <v>0</v>
          </cell>
          <cell r="L51">
            <v>1</v>
          </cell>
          <cell r="M51">
            <v>3200</v>
          </cell>
          <cell r="O51">
            <v>50</v>
          </cell>
        </row>
        <row r="52">
          <cell r="A52" t="str">
            <v>5163</v>
          </cell>
          <cell r="B52">
            <v>63</v>
          </cell>
          <cell r="C52">
            <v>30</v>
          </cell>
          <cell r="D52">
            <v>2</v>
          </cell>
          <cell r="E52" t="str">
            <v>斥候手套</v>
          </cell>
          <cell r="F52" t="str">
            <v>侦查兵专用的手套和斥候皮衣一起穿戴跟人感觉像是一个夜里刺杀的忍者</v>
          </cell>
          <cell r="G52" t="str">
            <v>wepen.51.shihoushoutao</v>
          </cell>
          <cell r="H52">
            <v>0</v>
          </cell>
          <cell r="I52">
            <v>0</v>
          </cell>
          <cell r="J52">
            <v>0</v>
          </cell>
          <cell r="K52">
            <v>0</v>
          </cell>
          <cell r="L52">
            <v>1</v>
          </cell>
          <cell r="M52">
            <v>3200</v>
          </cell>
          <cell r="O52">
            <v>51</v>
          </cell>
        </row>
        <row r="53">
          <cell r="A53" t="str">
            <v>5263</v>
          </cell>
          <cell r="B53">
            <v>63</v>
          </cell>
          <cell r="C53">
            <v>30</v>
          </cell>
          <cell r="D53">
            <v>3</v>
          </cell>
          <cell r="E53" t="str">
            <v>巫师帽</v>
          </cell>
          <cell r="F53" t="str">
            <v>黑魔法师穿戴过的巫师帽，配合巫师袍穿上去会给人一种若隐若现的神秘感</v>
          </cell>
          <cell r="G53" t="str">
            <v>wepen.52.wushimao</v>
          </cell>
          <cell r="H53">
            <v>0</v>
          </cell>
          <cell r="I53">
            <v>0</v>
          </cell>
          <cell r="J53">
            <v>0</v>
          </cell>
          <cell r="K53">
            <v>0</v>
          </cell>
          <cell r="L53">
            <v>1</v>
          </cell>
          <cell r="M53">
            <v>3200</v>
          </cell>
          <cell r="O53">
            <v>52</v>
          </cell>
        </row>
        <row r="54">
          <cell r="A54" t="str">
            <v>5361</v>
          </cell>
          <cell r="B54">
            <v>61</v>
          </cell>
          <cell r="C54">
            <v>35</v>
          </cell>
          <cell r="D54">
            <v>1</v>
          </cell>
          <cell r="E54" t="str">
            <v>骑士长之剑</v>
          </cell>
          <cell r="F54" t="str">
            <v>王城骑士长身份象征的圣剑，是国王亲自给予的，可以诛杀一切不法分子，是许多盗贼强盗闻风丧胆</v>
          </cell>
          <cell r="G54" t="str">
            <v>wepen.53.qishizhangzhijian</v>
          </cell>
          <cell r="H54">
            <v>0</v>
          </cell>
          <cell r="I54">
            <v>0</v>
          </cell>
          <cell r="J54">
            <v>0</v>
          </cell>
          <cell r="K54">
            <v>0</v>
          </cell>
          <cell r="L54">
            <v>1</v>
          </cell>
          <cell r="M54">
            <v>5060</v>
          </cell>
          <cell r="O54">
            <v>53</v>
          </cell>
        </row>
        <row r="55">
          <cell r="A55" t="str">
            <v>5461</v>
          </cell>
          <cell r="B55">
            <v>61</v>
          </cell>
          <cell r="C55">
            <v>35</v>
          </cell>
          <cell r="D55">
            <v>2</v>
          </cell>
          <cell r="E55" t="str">
            <v>狙击弓</v>
          </cell>
          <cell r="F55" t="str">
            <v>用各种材料混合而成的长弓，拥有较高的伤害力以及较远的射程为重点</v>
          </cell>
          <cell r="G55" t="str">
            <v>wepen.54.zhujigong</v>
          </cell>
          <cell r="H55">
            <v>0</v>
          </cell>
          <cell r="I55">
            <v>0</v>
          </cell>
          <cell r="J55">
            <v>0</v>
          </cell>
          <cell r="K55">
            <v>0</v>
          </cell>
          <cell r="L55">
            <v>1</v>
          </cell>
          <cell r="M55">
            <v>5060</v>
          </cell>
          <cell r="O55">
            <v>54</v>
          </cell>
        </row>
        <row r="56">
          <cell r="A56" t="str">
            <v>5561</v>
          </cell>
          <cell r="B56">
            <v>61</v>
          </cell>
          <cell r="C56">
            <v>35</v>
          </cell>
          <cell r="D56">
            <v>3</v>
          </cell>
          <cell r="E56" t="str">
            <v>月光之杖</v>
          </cell>
          <cell r="F56" t="str">
            <v>用吸收大量月光的石头做成杖，每当晚上整个杖会非常亮</v>
          </cell>
          <cell r="G56" t="str">
            <v>wepen.55.yueguangzhizhang</v>
          </cell>
          <cell r="H56">
            <v>0</v>
          </cell>
          <cell r="I56">
            <v>0</v>
          </cell>
          <cell r="J56">
            <v>0</v>
          </cell>
          <cell r="K56">
            <v>0</v>
          </cell>
          <cell r="L56">
            <v>1</v>
          </cell>
          <cell r="M56">
            <v>5060</v>
          </cell>
          <cell r="O56">
            <v>55</v>
          </cell>
        </row>
        <row r="57">
          <cell r="A57" t="str">
            <v>5662</v>
          </cell>
          <cell r="B57">
            <v>62</v>
          </cell>
          <cell r="C57">
            <v>35</v>
          </cell>
          <cell r="D57">
            <v>1</v>
          </cell>
          <cell r="E57" t="str">
            <v>骑士长之铠</v>
          </cell>
          <cell r="F57" t="str">
            <v>王城骑士长穿的盔甲，防御力超过一般王城士兵的穿的铠甲。是一种坚硬的金属做成的铠甲</v>
          </cell>
          <cell r="G57" t="str">
            <v>wepen.56.qishizhangzhikai</v>
          </cell>
          <cell r="H57">
            <v>0</v>
          </cell>
          <cell r="I57">
            <v>0</v>
          </cell>
          <cell r="J57">
            <v>0</v>
          </cell>
          <cell r="K57">
            <v>0</v>
          </cell>
          <cell r="L57">
            <v>1</v>
          </cell>
          <cell r="M57">
            <v>5060</v>
          </cell>
          <cell r="O57">
            <v>56</v>
          </cell>
        </row>
        <row r="58">
          <cell r="A58" t="str">
            <v>5762</v>
          </cell>
          <cell r="B58">
            <v>62</v>
          </cell>
          <cell r="C58">
            <v>35</v>
          </cell>
          <cell r="D58">
            <v>2</v>
          </cell>
          <cell r="E58" t="str">
            <v>狙击手之衣</v>
          </cell>
          <cell r="F58" t="str">
            <v>传说是一位猎人独自杀死了一只魔熊拔下其皮制作出来的衣服，不但可以抵御物理攻击而且也非常保暖</v>
          </cell>
          <cell r="G58" t="str">
            <v>wepen.57.zujishouzhiyi</v>
          </cell>
          <cell r="H58">
            <v>0</v>
          </cell>
          <cell r="I58">
            <v>0</v>
          </cell>
          <cell r="J58">
            <v>0</v>
          </cell>
          <cell r="K58">
            <v>0</v>
          </cell>
          <cell r="L58">
            <v>1</v>
          </cell>
          <cell r="M58">
            <v>5060</v>
          </cell>
          <cell r="O58">
            <v>57</v>
          </cell>
        </row>
        <row r="59">
          <cell r="A59" t="str">
            <v>5862</v>
          </cell>
          <cell r="B59">
            <v>62</v>
          </cell>
          <cell r="C59">
            <v>35</v>
          </cell>
          <cell r="D59">
            <v>3</v>
          </cell>
          <cell r="E59" t="str">
            <v>魔导师法袍</v>
          </cell>
          <cell r="F59" t="str">
            <v>宫廷法师穿的法袍，一般穿这件法袍的法师都是强大的智者不仅拥有强大的魔法也拥有上知天文下知地理的本事</v>
          </cell>
          <cell r="G59" t="str">
            <v>wepen.58.modaoshifapao</v>
          </cell>
          <cell r="H59">
            <v>0</v>
          </cell>
          <cell r="I59">
            <v>0</v>
          </cell>
          <cell r="J59">
            <v>0</v>
          </cell>
          <cell r="K59">
            <v>0</v>
          </cell>
          <cell r="L59">
            <v>1</v>
          </cell>
          <cell r="M59">
            <v>5060</v>
          </cell>
          <cell r="O59">
            <v>58</v>
          </cell>
        </row>
        <row r="60">
          <cell r="A60" t="str">
            <v>5963</v>
          </cell>
          <cell r="B60">
            <v>63</v>
          </cell>
          <cell r="C60">
            <v>35</v>
          </cell>
          <cell r="D60">
            <v>1</v>
          </cell>
          <cell r="E60" t="str">
            <v>骑士长之盾</v>
          </cell>
          <cell r="F60" t="str">
            <v>用混合的金属制作而成的沉重而坚硬的盾牌，据说可以抵挡炮弹</v>
          </cell>
          <cell r="G60" t="str">
            <v>wepen.59.qishizhangzhidun</v>
          </cell>
          <cell r="H60">
            <v>0</v>
          </cell>
          <cell r="I60">
            <v>0</v>
          </cell>
          <cell r="J60">
            <v>0</v>
          </cell>
          <cell r="K60">
            <v>0</v>
          </cell>
          <cell r="L60">
            <v>1</v>
          </cell>
          <cell r="M60">
            <v>5060</v>
          </cell>
          <cell r="O60">
            <v>59</v>
          </cell>
        </row>
        <row r="61">
          <cell r="A61" t="str">
            <v>6063</v>
          </cell>
          <cell r="B61">
            <v>63</v>
          </cell>
          <cell r="C61">
            <v>35</v>
          </cell>
          <cell r="D61">
            <v>2</v>
          </cell>
          <cell r="E61" t="str">
            <v>狙击手手套</v>
          </cell>
          <cell r="F61" t="str">
            <v>非常坚韧的手套是利用魔熊的皮制作而成，用力拉弓弦根本不会觉得会有疼痛感</v>
          </cell>
          <cell r="G61" t="str">
            <v>wepen.60.jujishoushoutao</v>
          </cell>
          <cell r="H61">
            <v>0</v>
          </cell>
          <cell r="I61">
            <v>0</v>
          </cell>
          <cell r="J61">
            <v>0</v>
          </cell>
          <cell r="K61">
            <v>0</v>
          </cell>
          <cell r="L61">
            <v>1</v>
          </cell>
          <cell r="M61">
            <v>5060</v>
          </cell>
          <cell r="O61">
            <v>60</v>
          </cell>
        </row>
        <row r="62">
          <cell r="A62" t="str">
            <v>6163</v>
          </cell>
          <cell r="B62">
            <v>63</v>
          </cell>
          <cell r="C62">
            <v>35</v>
          </cell>
          <cell r="D62">
            <v>3</v>
          </cell>
          <cell r="E62" t="str">
            <v>无穷法术帽</v>
          </cell>
          <cell r="F62" t="str">
            <v>使用各种魔法元素混合炼金出来的神奇的帽子，带上它会感觉有无穷无尽用之不竭的法力</v>
          </cell>
          <cell r="G62" t="str">
            <v>wepen.61.wuqiongfashumao</v>
          </cell>
          <cell r="H62">
            <v>0</v>
          </cell>
          <cell r="I62">
            <v>0</v>
          </cell>
          <cell r="J62">
            <v>0</v>
          </cell>
          <cell r="K62">
            <v>0</v>
          </cell>
          <cell r="L62">
            <v>1</v>
          </cell>
          <cell r="M62">
            <v>5060</v>
          </cell>
          <cell r="O62">
            <v>61</v>
          </cell>
        </row>
        <row r="63">
          <cell r="A63" t="str">
            <v>6261</v>
          </cell>
          <cell r="B63">
            <v>61</v>
          </cell>
          <cell r="C63">
            <v>40</v>
          </cell>
          <cell r="D63">
            <v>1</v>
          </cell>
          <cell r="E63" t="str">
            <v>十杰剑</v>
          </cell>
          <cell r="F63" t="str">
            <v>传说把世界最强的10个人称之为十杰，他们分别用自己的力量汇集在这把剑上，此剑可谓是威力无穷</v>
          </cell>
          <cell r="G63" t="str">
            <v>wepen.62.shijiejian</v>
          </cell>
          <cell r="H63">
            <v>0</v>
          </cell>
          <cell r="I63">
            <v>0</v>
          </cell>
          <cell r="J63">
            <v>0</v>
          </cell>
          <cell r="K63">
            <v>0</v>
          </cell>
          <cell r="L63">
            <v>1</v>
          </cell>
          <cell r="M63">
            <v>6170</v>
          </cell>
          <cell r="O63">
            <v>62</v>
          </cell>
        </row>
        <row r="64">
          <cell r="A64" t="str">
            <v>6361</v>
          </cell>
          <cell r="B64">
            <v>61</v>
          </cell>
          <cell r="C64">
            <v>40</v>
          </cell>
          <cell r="D64">
            <v>2</v>
          </cell>
          <cell r="E64" t="str">
            <v>竞技之弓</v>
          </cell>
          <cell r="F64" t="str">
            <v>古罗马竞技场比赛冠军拿的弓，这是实力的象征也是踏着许多死者尸体而得到的弓</v>
          </cell>
          <cell r="G64" t="str">
            <v>wepen.63.jingjizhigong</v>
          </cell>
          <cell r="H64">
            <v>0</v>
          </cell>
          <cell r="I64">
            <v>0</v>
          </cell>
          <cell r="J64">
            <v>0</v>
          </cell>
          <cell r="K64">
            <v>0</v>
          </cell>
          <cell r="L64">
            <v>1</v>
          </cell>
          <cell r="M64">
            <v>6170</v>
          </cell>
          <cell r="O64">
            <v>63</v>
          </cell>
        </row>
        <row r="65">
          <cell r="A65" t="str">
            <v>6461</v>
          </cell>
          <cell r="B65">
            <v>61</v>
          </cell>
          <cell r="C65">
            <v>40</v>
          </cell>
          <cell r="D65">
            <v>3</v>
          </cell>
          <cell r="E65" t="str">
            <v>元素杖</v>
          </cell>
          <cell r="F65" t="str">
            <v>此魔杖好似拥有生命，因为它只会它认为有资格使用他的人才可以拿起它，否则看到的就是一般的木棍。一旦使用它的人可以让自己拥有隐身以及瞬间移动的能力，是一件稀有的宝贝</v>
          </cell>
          <cell r="G65" t="str">
            <v>wepen.64.yuansuzhang</v>
          </cell>
          <cell r="H65">
            <v>0</v>
          </cell>
          <cell r="I65">
            <v>0</v>
          </cell>
          <cell r="J65">
            <v>0</v>
          </cell>
          <cell r="K65">
            <v>0</v>
          </cell>
          <cell r="L65">
            <v>1</v>
          </cell>
          <cell r="M65">
            <v>6170</v>
          </cell>
          <cell r="O65">
            <v>64</v>
          </cell>
        </row>
        <row r="66">
          <cell r="A66" t="str">
            <v>6562</v>
          </cell>
          <cell r="B66">
            <v>62</v>
          </cell>
          <cell r="C66">
            <v>40</v>
          </cell>
          <cell r="D66">
            <v>1</v>
          </cell>
          <cell r="E66" t="str">
            <v>巧匠铠甲</v>
          </cell>
          <cell r="F66" t="str">
            <v>一位传说中的铁匠用一块神石打造出的装备之一，此铠甲吸收天地精华，可以自我修复的能力，乃是举世无双的神器</v>
          </cell>
          <cell r="G66" t="str">
            <v>wepen.65.qiaojiankaijia</v>
          </cell>
          <cell r="H66">
            <v>0</v>
          </cell>
          <cell r="I66">
            <v>0</v>
          </cell>
          <cell r="J66">
            <v>0</v>
          </cell>
          <cell r="K66">
            <v>0</v>
          </cell>
          <cell r="L66">
            <v>1</v>
          </cell>
          <cell r="M66">
            <v>6170</v>
          </cell>
          <cell r="O66">
            <v>65</v>
          </cell>
        </row>
        <row r="67">
          <cell r="A67" t="str">
            <v>6662</v>
          </cell>
          <cell r="B67">
            <v>62</v>
          </cell>
          <cell r="C67">
            <v>40</v>
          </cell>
          <cell r="D67">
            <v>2</v>
          </cell>
          <cell r="E67" t="str">
            <v>疾风革铠</v>
          </cell>
          <cell r="F67" t="str">
            <v>这是用疾风狼的皮制作出来的衣服，穿上它会提升自己的速度，而且拥有短暂的飞行能力</v>
          </cell>
          <cell r="G67" t="str">
            <v>wepen.66.jifengekai</v>
          </cell>
          <cell r="H67">
            <v>0</v>
          </cell>
          <cell r="I67">
            <v>0</v>
          </cell>
          <cell r="J67">
            <v>0</v>
          </cell>
          <cell r="K67">
            <v>0</v>
          </cell>
          <cell r="L67">
            <v>1</v>
          </cell>
          <cell r="M67">
            <v>6170</v>
          </cell>
          <cell r="O67">
            <v>66</v>
          </cell>
        </row>
        <row r="68">
          <cell r="A68" t="str">
            <v>6762</v>
          </cell>
          <cell r="B68">
            <v>62</v>
          </cell>
          <cell r="C68">
            <v>40</v>
          </cell>
          <cell r="D68">
            <v>3</v>
          </cell>
          <cell r="E68" t="str">
            <v>元素袍</v>
          </cell>
          <cell r="F68" t="str">
            <v>利用各种元素浓缩而制成的法袍，可以抵挡自然元素的攻击，抗性也非常高</v>
          </cell>
          <cell r="G68" t="str">
            <v>wepen.67.yuansupao</v>
          </cell>
          <cell r="H68">
            <v>0</v>
          </cell>
          <cell r="I68">
            <v>0</v>
          </cell>
          <cell r="J68">
            <v>0</v>
          </cell>
          <cell r="K68">
            <v>0</v>
          </cell>
          <cell r="L68">
            <v>1</v>
          </cell>
          <cell r="M68">
            <v>6170</v>
          </cell>
          <cell r="O68">
            <v>67</v>
          </cell>
        </row>
        <row r="69">
          <cell r="A69" t="str">
            <v>6863</v>
          </cell>
          <cell r="B69">
            <v>63</v>
          </cell>
          <cell r="C69">
            <v>40</v>
          </cell>
          <cell r="D69">
            <v>1</v>
          </cell>
          <cell r="E69" t="str">
            <v>巧匠之盾</v>
          </cell>
          <cell r="F69" t="str">
            <v>一位传说中的铁匠用一块神石打造出的装备之一，此盾牌不止可以抵挡物理伤害，还可以吸收魔法伤害，同样拥有自我修复功能</v>
          </cell>
          <cell r="G69" t="str">
            <v>wepen.68.qiaojiangzhidun</v>
          </cell>
          <cell r="H69">
            <v>0</v>
          </cell>
          <cell r="I69">
            <v>0</v>
          </cell>
          <cell r="J69">
            <v>0</v>
          </cell>
          <cell r="K69">
            <v>0</v>
          </cell>
          <cell r="L69">
            <v>1</v>
          </cell>
          <cell r="M69">
            <v>6170</v>
          </cell>
          <cell r="O69">
            <v>68</v>
          </cell>
        </row>
        <row r="70">
          <cell r="A70" t="str">
            <v>6963</v>
          </cell>
          <cell r="B70">
            <v>63</v>
          </cell>
          <cell r="C70">
            <v>40</v>
          </cell>
          <cell r="D70">
            <v>2</v>
          </cell>
          <cell r="E70" t="str">
            <v>疾风手套</v>
          </cell>
          <cell r="F70" t="str">
            <v>利用疾风狼的皮制作出来的手套，带上它配合疾风革铠可以让自己的速度提升到极致</v>
          </cell>
          <cell r="G70" t="str">
            <v>wepen.69.jifenshoutao</v>
          </cell>
          <cell r="H70">
            <v>0</v>
          </cell>
          <cell r="I70">
            <v>0</v>
          </cell>
          <cell r="J70">
            <v>0</v>
          </cell>
          <cell r="K70">
            <v>0</v>
          </cell>
          <cell r="L70">
            <v>1</v>
          </cell>
          <cell r="M70">
            <v>6170</v>
          </cell>
          <cell r="O70">
            <v>69</v>
          </cell>
        </row>
        <row r="71">
          <cell r="A71" t="str">
            <v>7063</v>
          </cell>
          <cell r="B71">
            <v>63</v>
          </cell>
          <cell r="C71">
            <v>40</v>
          </cell>
          <cell r="D71">
            <v>3</v>
          </cell>
          <cell r="E71" t="str">
            <v>元素帽</v>
          </cell>
          <cell r="F71" t="str">
            <v>此帽子依然拥有浓缩的元素能量，不过它的能量可以让佩带次帽的法师元素攻击更加给力</v>
          </cell>
          <cell r="G71" t="str">
            <v>wepen.70.yuansumao</v>
          </cell>
          <cell r="H71">
            <v>0</v>
          </cell>
          <cell r="I71">
            <v>0</v>
          </cell>
          <cell r="J71">
            <v>0</v>
          </cell>
          <cell r="K71">
            <v>0</v>
          </cell>
          <cell r="L71">
            <v>1</v>
          </cell>
          <cell r="M71">
            <v>6170</v>
          </cell>
          <cell r="O71">
            <v>70</v>
          </cell>
        </row>
        <row r="72">
          <cell r="A72" t="str">
            <v>7161</v>
          </cell>
          <cell r="B72">
            <v>61</v>
          </cell>
          <cell r="C72">
            <v>40</v>
          </cell>
          <cell r="D72">
            <v>1</v>
          </cell>
          <cell r="E72" t="str">
            <v>勇者锋刃</v>
          </cell>
          <cell r="F72" t="str">
            <v>一位传说中的铁匠用一块神石打造出的装备之一，此武器削铁如泥，一般的剑鞘还不能存放必须要同样神石打造的才行</v>
          </cell>
          <cell r="G72" t="str">
            <v>wepen.71.yongzhefenren</v>
          </cell>
          <cell r="H72">
            <v>0</v>
          </cell>
          <cell r="I72">
            <v>0</v>
          </cell>
          <cell r="J72">
            <v>0</v>
          </cell>
          <cell r="K72">
            <v>0</v>
          </cell>
          <cell r="L72">
            <v>1</v>
          </cell>
          <cell r="M72">
            <v>11550</v>
          </cell>
          <cell r="O72">
            <v>71</v>
          </cell>
        </row>
        <row r="73">
          <cell r="A73" t="str">
            <v>7261</v>
          </cell>
          <cell r="B73">
            <v>61</v>
          </cell>
          <cell r="C73">
            <v>40</v>
          </cell>
          <cell r="D73">
            <v>2</v>
          </cell>
          <cell r="E73" t="str">
            <v>勇者之弓</v>
          </cell>
          <cell r="F73" t="str">
            <v>疾风狼的尖牙制成的迅捷长弓，此弓的射速极快，可以短短时间内释放好几重箭矢</v>
          </cell>
          <cell r="G73" t="str">
            <v>wepen.72.yongzhezhigong</v>
          </cell>
          <cell r="H73">
            <v>0</v>
          </cell>
          <cell r="I73">
            <v>0</v>
          </cell>
          <cell r="J73">
            <v>0</v>
          </cell>
          <cell r="K73">
            <v>0</v>
          </cell>
          <cell r="L73">
            <v>1</v>
          </cell>
          <cell r="M73">
            <v>11550</v>
          </cell>
          <cell r="O73">
            <v>72</v>
          </cell>
        </row>
        <row r="74">
          <cell r="A74" t="str">
            <v>7361</v>
          </cell>
          <cell r="B74">
            <v>61</v>
          </cell>
          <cell r="C74">
            <v>40</v>
          </cell>
          <cell r="D74">
            <v>3</v>
          </cell>
          <cell r="E74" t="str">
            <v>勇者之杖</v>
          </cell>
          <cell r="F74" t="str">
            <v>集齐大地所有元素的魔法杖，使用它可以呼风唤雨，据说可以控制天气的神奇法杖</v>
          </cell>
          <cell r="G74" t="str">
            <v>wepen.73.yongzhezhizhang</v>
          </cell>
          <cell r="H74">
            <v>0</v>
          </cell>
          <cell r="I74">
            <v>0</v>
          </cell>
          <cell r="J74">
            <v>0</v>
          </cell>
          <cell r="K74">
            <v>0</v>
          </cell>
          <cell r="L74">
            <v>1</v>
          </cell>
          <cell r="M74">
            <v>11550</v>
          </cell>
          <cell r="O74">
            <v>73</v>
          </cell>
        </row>
        <row r="75">
          <cell r="A75" t="str">
            <v>7462</v>
          </cell>
          <cell r="B75">
            <v>62</v>
          </cell>
          <cell r="C75">
            <v>40</v>
          </cell>
          <cell r="D75">
            <v>1</v>
          </cell>
          <cell r="E75" t="str">
            <v>勇者铠甲</v>
          </cell>
          <cell r="G75" t="str">
            <v>wepen.74.yongzhekaijia</v>
          </cell>
          <cell r="H75">
            <v>0</v>
          </cell>
          <cell r="I75">
            <v>0</v>
          </cell>
          <cell r="J75">
            <v>0</v>
          </cell>
          <cell r="K75">
            <v>0</v>
          </cell>
          <cell r="L75">
            <v>1</v>
          </cell>
          <cell r="M75">
            <v>11550</v>
          </cell>
          <cell r="O75">
            <v>74</v>
          </cell>
        </row>
        <row r="76">
          <cell r="A76" t="str">
            <v>7562</v>
          </cell>
          <cell r="B76">
            <v>62</v>
          </cell>
          <cell r="C76">
            <v>40</v>
          </cell>
          <cell r="D76">
            <v>2</v>
          </cell>
          <cell r="E76" t="str">
            <v>勇者服</v>
          </cell>
          <cell r="G76" t="str">
            <v>wepen.75.yongzhefu</v>
          </cell>
          <cell r="H76">
            <v>0</v>
          </cell>
          <cell r="I76">
            <v>0</v>
          </cell>
          <cell r="J76">
            <v>0</v>
          </cell>
          <cell r="K76">
            <v>0</v>
          </cell>
          <cell r="L76">
            <v>1</v>
          </cell>
          <cell r="M76">
            <v>11550</v>
          </cell>
          <cell r="O76">
            <v>75</v>
          </cell>
        </row>
        <row r="77">
          <cell r="A77" t="str">
            <v>7662</v>
          </cell>
          <cell r="B77">
            <v>62</v>
          </cell>
          <cell r="C77">
            <v>40</v>
          </cell>
          <cell r="D77">
            <v>3</v>
          </cell>
          <cell r="E77" t="str">
            <v>勇者法袍</v>
          </cell>
          <cell r="G77" t="str">
            <v>wepen.76.yongzhefapao</v>
          </cell>
          <cell r="H77">
            <v>0</v>
          </cell>
          <cell r="I77">
            <v>0</v>
          </cell>
          <cell r="J77">
            <v>0</v>
          </cell>
          <cell r="K77">
            <v>0</v>
          </cell>
          <cell r="L77">
            <v>1</v>
          </cell>
          <cell r="M77">
            <v>11550</v>
          </cell>
          <cell r="O77">
            <v>76</v>
          </cell>
        </row>
        <row r="78">
          <cell r="A78" t="str">
            <v>7763</v>
          </cell>
          <cell r="B78">
            <v>63</v>
          </cell>
          <cell r="C78">
            <v>40</v>
          </cell>
          <cell r="D78">
            <v>1</v>
          </cell>
          <cell r="E78" t="str">
            <v>勇者盾</v>
          </cell>
          <cell r="G78" t="str">
            <v>wepen.77.yongzhedun</v>
          </cell>
          <cell r="H78">
            <v>0</v>
          </cell>
          <cell r="I78">
            <v>0</v>
          </cell>
          <cell r="J78">
            <v>0</v>
          </cell>
          <cell r="K78">
            <v>0</v>
          </cell>
          <cell r="L78">
            <v>1</v>
          </cell>
          <cell r="M78">
            <v>11550</v>
          </cell>
          <cell r="O78">
            <v>77</v>
          </cell>
        </row>
        <row r="79">
          <cell r="A79" t="str">
            <v>7863</v>
          </cell>
          <cell r="B79">
            <v>63</v>
          </cell>
          <cell r="C79">
            <v>40</v>
          </cell>
          <cell r="D79">
            <v>2</v>
          </cell>
          <cell r="E79" t="str">
            <v>勇者手套</v>
          </cell>
          <cell r="G79" t="str">
            <v>wepen.78.yongzhishoutao</v>
          </cell>
          <cell r="H79">
            <v>0</v>
          </cell>
          <cell r="I79">
            <v>0</v>
          </cell>
          <cell r="J79">
            <v>0</v>
          </cell>
          <cell r="K79">
            <v>0</v>
          </cell>
          <cell r="L79">
            <v>1</v>
          </cell>
          <cell r="M79">
            <v>11550</v>
          </cell>
          <cell r="O79">
            <v>78</v>
          </cell>
        </row>
        <row r="80">
          <cell r="A80" t="str">
            <v>7963</v>
          </cell>
          <cell r="B80">
            <v>63</v>
          </cell>
          <cell r="C80">
            <v>40</v>
          </cell>
          <cell r="D80">
            <v>3</v>
          </cell>
          <cell r="E80" t="str">
            <v>勇者帽</v>
          </cell>
          <cell r="G80" t="str">
            <v>wepen.79.yongzhimao</v>
          </cell>
          <cell r="H80">
            <v>0</v>
          </cell>
          <cell r="I80">
            <v>0</v>
          </cell>
          <cell r="J80">
            <v>0</v>
          </cell>
          <cell r="K80">
            <v>0</v>
          </cell>
          <cell r="L80">
            <v>1</v>
          </cell>
          <cell r="M80">
            <v>11550</v>
          </cell>
          <cell r="O80">
            <v>79</v>
          </cell>
        </row>
        <row r="81">
          <cell r="A81" t="str">
            <v>8061</v>
          </cell>
          <cell r="B81">
            <v>61</v>
          </cell>
          <cell r="C81">
            <v>45</v>
          </cell>
          <cell r="D81">
            <v>1</v>
          </cell>
          <cell r="E81" t="str">
            <v>普罗之剑</v>
          </cell>
          <cell r="G81" t="str">
            <v>wepen.80.puluozhijian</v>
          </cell>
          <cell r="H81">
            <v>0</v>
          </cell>
          <cell r="I81">
            <v>0</v>
          </cell>
          <cell r="J81">
            <v>0</v>
          </cell>
          <cell r="K81">
            <v>0</v>
          </cell>
          <cell r="L81">
            <v>1</v>
          </cell>
          <cell r="M81">
            <v>17280</v>
          </cell>
          <cell r="O81">
            <v>80</v>
          </cell>
        </row>
        <row r="82">
          <cell r="A82" t="str">
            <v>8161</v>
          </cell>
          <cell r="B82">
            <v>61</v>
          </cell>
          <cell r="C82">
            <v>45</v>
          </cell>
          <cell r="D82">
            <v>2</v>
          </cell>
          <cell r="E82" t="str">
            <v>比纳西尔之弩</v>
          </cell>
          <cell r="G82" t="str">
            <v>wepen.81.binaxierzhinu</v>
          </cell>
          <cell r="H82">
            <v>0</v>
          </cell>
          <cell r="I82">
            <v>0</v>
          </cell>
          <cell r="J82">
            <v>0</v>
          </cell>
          <cell r="K82">
            <v>0</v>
          </cell>
          <cell r="L82">
            <v>1</v>
          </cell>
          <cell r="M82">
            <v>17280</v>
          </cell>
          <cell r="O82">
            <v>81</v>
          </cell>
        </row>
        <row r="83">
          <cell r="A83" t="str">
            <v>8261</v>
          </cell>
          <cell r="B83">
            <v>61</v>
          </cell>
          <cell r="C83">
            <v>45</v>
          </cell>
          <cell r="D83">
            <v>3</v>
          </cell>
          <cell r="E83" t="str">
            <v>基梅尔之杖</v>
          </cell>
          <cell r="G83" t="str">
            <v>wepen.82.jimeierzhizhang</v>
          </cell>
          <cell r="H83">
            <v>0</v>
          </cell>
          <cell r="I83">
            <v>0</v>
          </cell>
          <cell r="J83">
            <v>0</v>
          </cell>
          <cell r="K83">
            <v>0</v>
          </cell>
          <cell r="L83">
            <v>1</v>
          </cell>
          <cell r="M83">
            <v>17280</v>
          </cell>
          <cell r="O83">
            <v>82</v>
          </cell>
        </row>
        <row r="84">
          <cell r="A84" t="str">
            <v>8362</v>
          </cell>
          <cell r="B84">
            <v>62</v>
          </cell>
          <cell r="C84">
            <v>45</v>
          </cell>
          <cell r="D84">
            <v>1</v>
          </cell>
          <cell r="E84" t="str">
            <v>艾杰利亚之铠</v>
          </cell>
          <cell r="G84" t="str">
            <v>wepen.83.aijieliyazhikai</v>
          </cell>
          <cell r="H84">
            <v>0</v>
          </cell>
          <cell r="I84">
            <v>0</v>
          </cell>
          <cell r="J84">
            <v>0</v>
          </cell>
          <cell r="K84">
            <v>0</v>
          </cell>
          <cell r="L84">
            <v>1</v>
          </cell>
          <cell r="M84">
            <v>17280</v>
          </cell>
          <cell r="O84">
            <v>83</v>
          </cell>
        </row>
        <row r="85">
          <cell r="A85" t="str">
            <v>8462</v>
          </cell>
          <cell r="B85">
            <v>62</v>
          </cell>
          <cell r="C85">
            <v>45</v>
          </cell>
          <cell r="D85">
            <v>2</v>
          </cell>
          <cell r="E85" t="str">
            <v>查堤拉之服</v>
          </cell>
          <cell r="G85" t="str">
            <v>wepen.84.chatilazhifu</v>
          </cell>
          <cell r="H85">
            <v>0</v>
          </cell>
          <cell r="I85">
            <v>0</v>
          </cell>
          <cell r="J85">
            <v>0</v>
          </cell>
          <cell r="K85">
            <v>0</v>
          </cell>
          <cell r="L85">
            <v>1</v>
          </cell>
          <cell r="M85">
            <v>17280</v>
          </cell>
          <cell r="O85">
            <v>84</v>
          </cell>
        </row>
        <row r="86">
          <cell r="A86" t="str">
            <v>8562</v>
          </cell>
          <cell r="B86">
            <v>62</v>
          </cell>
          <cell r="C86">
            <v>45</v>
          </cell>
          <cell r="D86">
            <v>3</v>
          </cell>
          <cell r="E86" t="str">
            <v>辛帕托雷之袍</v>
          </cell>
          <cell r="G86" t="str">
            <v>wepen.85.xinpatuoleizhipao</v>
          </cell>
          <cell r="H86">
            <v>0</v>
          </cell>
          <cell r="I86">
            <v>0</v>
          </cell>
          <cell r="J86">
            <v>0</v>
          </cell>
          <cell r="K86">
            <v>0</v>
          </cell>
          <cell r="L86">
            <v>1</v>
          </cell>
          <cell r="M86">
            <v>17280</v>
          </cell>
          <cell r="O86">
            <v>85</v>
          </cell>
        </row>
        <row r="87">
          <cell r="A87" t="str">
            <v>8663</v>
          </cell>
          <cell r="B87">
            <v>63</v>
          </cell>
          <cell r="C87">
            <v>45</v>
          </cell>
          <cell r="D87">
            <v>1</v>
          </cell>
          <cell r="E87" t="str">
            <v>爱德拉之盾</v>
          </cell>
          <cell r="G87" t="str">
            <v>wepen.86.aidelazhidun</v>
          </cell>
          <cell r="H87">
            <v>0</v>
          </cell>
          <cell r="I87">
            <v>0</v>
          </cell>
          <cell r="J87">
            <v>0</v>
          </cell>
          <cell r="K87">
            <v>0</v>
          </cell>
          <cell r="L87">
            <v>1</v>
          </cell>
          <cell r="M87">
            <v>17280</v>
          </cell>
          <cell r="O87">
            <v>86</v>
          </cell>
        </row>
        <row r="88">
          <cell r="A88" t="str">
            <v>8763</v>
          </cell>
          <cell r="B88">
            <v>63</v>
          </cell>
          <cell r="C88">
            <v>45</v>
          </cell>
          <cell r="D88">
            <v>2</v>
          </cell>
          <cell r="E88" t="str">
            <v>普罗休斯手套</v>
          </cell>
          <cell r="G88" t="str">
            <v>wepen.87.puluoxiuxishoutao</v>
          </cell>
          <cell r="H88">
            <v>0</v>
          </cell>
          <cell r="I88">
            <v>0</v>
          </cell>
          <cell r="J88">
            <v>0</v>
          </cell>
          <cell r="K88">
            <v>0</v>
          </cell>
          <cell r="L88">
            <v>1</v>
          </cell>
          <cell r="M88">
            <v>17280</v>
          </cell>
          <cell r="O88">
            <v>87</v>
          </cell>
        </row>
        <row r="89">
          <cell r="A89" t="str">
            <v>8863</v>
          </cell>
          <cell r="B89">
            <v>63</v>
          </cell>
          <cell r="C89">
            <v>45</v>
          </cell>
          <cell r="D89">
            <v>3</v>
          </cell>
          <cell r="E89" t="str">
            <v>奥美拉之帽</v>
          </cell>
          <cell r="G89" t="str">
            <v>wepen.88.aomeilazhimao</v>
          </cell>
          <cell r="H89">
            <v>0</v>
          </cell>
          <cell r="I89">
            <v>0</v>
          </cell>
          <cell r="J89">
            <v>0</v>
          </cell>
          <cell r="K89">
            <v>0</v>
          </cell>
          <cell r="L89">
            <v>1</v>
          </cell>
          <cell r="M89">
            <v>17280</v>
          </cell>
          <cell r="O89">
            <v>88</v>
          </cell>
        </row>
        <row r="90">
          <cell r="A90" t="str">
            <v>8964</v>
          </cell>
          <cell r="B90">
            <v>64</v>
          </cell>
          <cell r="C90">
            <v>30</v>
          </cell>
          <cell r="D90" t="str">
            <v>1,2,3</v>
          </cell>
          <cell r="E90" t="str">
            <v>木质十字架</v>
          </cell>
          <cell r="F90" t="str">
            <v>未写</v>
          </cell>
          <cell r="G90" t="str">
            <v>wepen.89.muzhishizijia</v>
          </cell>
          <cell r="H90">
            <v>0</v>
          </cell>
          <cell r="I90">
            <v>0</v>
          </cell>
          <cell r="J90">
            <v>0</v>
          </cell>
          <cell r="K90">
            <v>0</v>
          </cell>
          <cell r="L90">
            <v>1</v>
          </cell>
          <cell r="M90">
            <v>3020</v>
          </cell>
          <cell r="O90">
            <v>89</v>
          </cell>
        </row>
        <row r="91">
          <cell r="A91" t="str">
            <v>9064</v>
          </cell>
          <cell r="B91">
            <v>64</v>
          </cell>
          <cell r="C91">
            <v>30</v>
          </cell>
          <cell r="D91" t="str">
            <v>1,2,3</v>
          </cell>
          <cell r="E91" t="str">
            <v>木质护身符</v>
          </cell>
          <cell r="F91" t="str">
            <v>未写</v>
          </cell>
          <cell r="G91" t="str">
            <v>wepen.90.muzhihushenfu</v>
          </cell>
          <cell r="H91">
            <v>0</v>
          </cell>
          <cell r="I91">
            <v>0</v>
          </cell>
          <cell r="J91">
            <v>0</v>
          </cell>
          <cell r="K91">
            <v>0</v>
          </cell>
          <cell r="L91">
            <v>1</v>
          </cell>
          <cell r="M91">
            <v>3020</v>
          </cell>
          <cell r="O91">
            <v>90</v>
          </cell>
        </row>
        <row r="92">
          <cell r="A92" t="str">
            <v>9164</v>
          </cell>
          <cell r="B92">
            <v>64</v>
          </cell>
          <cell r="C92">
            <v>30</v>
          </cell>
          <cell r="D92" t="str">
            <v>1,2,3</v>
          </cell>
          <cell r="E92" t="str">
            <v>木质项链</v>
          </cell>
          <cell r="F92" t="str">
            <v>未写</v>
          </cell>
          <cell r="G92" t="str">
            <v>wepen.91.muzhixianglian</v>
          </cell>
          <cell r="H92">
            <v>0</v>
          </cell>
          <cell r="I92">
            <v>0</v>
          </cell>
          <cell r="J92">
            <v>0</v>
          </cell>
          <cell r="K92">
            <v>0</v>
          </cell>
          <cell r="L92">
            <v>1</v>
          </cell>
          <cell r="M92">
            <v>3020</v>
          </cell>
          <cell r="O92">
            <v>91</v>
          </cell>
        </row>
        <row r="93">
          <cell r="A93" t="str">
            <v>9264</v>
          </cell>
          <cell r="B93">
            <v>64</v>
          </cell>
          <cell r="C93">
            <v>30</v>
          </cell>
          <cell r="D93" t="str">
            <v>1,2,3</v>
          </cell>
          <cell r="E93" t="str">
            <v>金属十字架</v>
          </cell>
          <cell r="F93" t="str">
            <v>未写</v>
          </cell>
          <cell r="G93" t="str">
            <v>wepen.92.jinshushizijia</v>
          </cell>
          <cell r="H93">
            <v>0</v>
          </cell>
          <cell r="I93">
            <v>0</v>
          </cell>
          <cell r="J93">
            <v>0</v>
          </cell>
          <cell r="K93">
            <v>0</v>
          </cell>
          <cell r="L93">
            <v>1</v>
          </cell>
          <cell r="M93">
            <v>5120</v>
          </cell>
          <cell r="O93">
            <v>92</v>
          </cell>
        </row>
        <row r="94">
          <cell r="A94" t="str">
            <v>9364</v>
          </cell>
          <cell r="B94">
            <v>64</v>
          </cell>
          <cell r="C94">
            <v>30</v>
          </cell>
          <cell r="D94" t="str">
            <v>1,2,3</v>
          </cell>
          <cell r="E94" t="str">
            <v>金属护身符</v>
          </cell>
          <cell r="F94" t="str">
            <v>未写</v>
          </cell>
          <cell r="G94" t="str">
            <v>wepen.93.jinshufushenfu</v>
          </cell>
          <cell r="H94">
            <v>0</v>
          </cell>
          <cell r="I94">
            <v>0</v>
          </cell>
          <cell r="J94">
            <v>0</v>
          </cell>
          <cell r="K94">
            <v>0</v>
          </cell>
          <cell r="L94">
            <v>1</v>
          </cell>
          <cell r="M94">
            <v>5120</v>
          </cell>
          <cell r="O94">
            <v>93</v>
          </cell>
        </row>
        <row r="95">
          <cell r="A95" t="str">
            <v>9464</v>
          </cell>
          <cell r="B95">
            <v>64</v>
          </cell>
          <cell r="C95">
            <v>30</v>
          </cell>
          <cell r="D95" t="str">
            <v>1,2,3</v>
          </cell>
          <cell r="E95" t="str">
            <v>坚果项链</v>
          </cell>
          <cell r="F95" t="str">
            <v>未写</v>
          </cell>
          <cell r="G95" t="str">
            <v>wepen.94.jianguoxianglian</v>
          </cell>
          <cell r="H95">
            <v>0</v>
          </cell>
          <cell r="I95">
            <v>0</v>
          </cell>
          <cell r="J95">
            <v>0</v>
          </cell>
          <cell r="K95">
            <v>0</v>
          </cell>
          <cell r="L95">
            <v>1</v>
          </cell>
          <cell r="M95">
            <v>5120</v>
          </cell>
          <cell r="O95">
            <v>94</v>
          </cell>
        </row>
        <row r="96">
          <cell r="A96" t="str">
            <v>9564</v>
          </cell>
          <cell r="B96">
            <v>64</v>
          </cell>
          <cell r="C96">
            <v>40</v>
          </cell>
          <cell r="D96" t="str">
            <v>1,2,3</v>
          </cell>
          <cell r="E96" t="str">
            <v>甲壳符</v>
          </cell>
          <cell r="F96" t="str">
            <v>未写</v>
          </cell>
          <cell r="G96" t="str">
            <v>wepen.95.jiakefu</v>
          </cell>
          <cell r="H96">
            <v>0</v>
          </cell>
          <cell r="I96">
            <v>0</v>
          </cell>
          <cell r="J96">
            <v>0</v>
          </cell>
          <cell r="K96">
            <v>0</v>
          </cell>
          <cell r="L96">
            <v>1</v>
          </cell>
          <cell r="M96">
            <v>9110</v>
          </cell>
          <cell r="O96">
            <v>95</v>
          </cell>
        </row>
        <row r="97">
          <cell r="A97" t="str">
            <v>9664</v>
          </cell>
          <cell r="B97">
            <v>64</v>
          </cell>
          <cell r="C97">
            <v>40</v>
          </cell>
          <cell r="D97" t="str">
            <v>1,2,3</v>
          </cell>
          <cell r="E97" t="str">
            <v>放大挂件</v>
          </cell>
          <cell r="F97" t="str">
            <v>未写</v>
          </cell>
          <cell r="G97" t="str">
            <v>wepen.96.fangdaguajian</v>
          </cell>
          <cell r="H97">
            <v>0</v>
          </cell>
          <cell r="I97">
            <v>0</v>
          </cell>
          <cell r="J97">
            <v>0</v>
          </cell>
          <cell r="K97">
            <v>0</v>
          </cell>
          <cell r="L97">
            <v>1</v>
          </cell>
          <cell r="M97">
            <v>9110</v>
          </cell>
          <cell r="O97">
            <v>96</v>
          </cell>
        </row>
        <row r="98">
          <cell r="A98" t="str">
            <v>9764</v>
          </cell>
          <cell r="B98">
            <v>64</v>
          </cell>
          <cell r="C98">
            <v>40</v>
          </cell>
          <cell r="D98" t="str">
            <v>1,2,3</v>
          </cell>
          <cell r="E98" t="str">
            <v>魔法石项链</v>
          </cell>
          <cell r="F98" t="str">
            <v>未写</v>
          </cell>
          <cell r="G98" t="str">
            <v>wepen.97.mofashixianglian</v>
          </cell>
          <cell r="H98">
            <v>0</v>
          </cell>
          <cell r="I98">
            <v>0</v>
          </cell>
          <cell r="J98">
            <v>0</v>
          </cell>
          <cell r="K98">
            <v>0</v>
          </cell>
          <cell r="L98">
            <v>1</v>
          </cell>
          <cell r="M98">
            <v>9110</v>
          </cell>
          <cell r="O98">
            <v>97</v>
          </cell>
        </row>
        <row r="99">
          <cell r="A99" t="str">
            <v>9864</v>
          </cell>
          <cell r="B99">
            <v>64</v>
          </cell>
          <cell r="C99">
            <v>40</v>
          </cell>
          <cell r="D99" t="str">
            <v>1,2,3</v>
          </cell>
          <cell r="E99" t="str">
            <v>青纱符</v>
          </cell>
          <cell r="F99" t="str">
            <v>未写</v>
          </cell>
          <cell r="G99" t="str">
            <v>wepen.98.qingshafu</v>
          </cell>
          <cell r="H99">
            <v>0</v>
          </cell>
          <cell r="I99">
            <v>0</v>
          </cell>
          <cell r="J99">
            <v>0</v>
          </cell>
          <cell r="K99">
            <v>0</v>
          </cell>
          <cell r="L99">
            <v>1</v>
          </cell>
          <cell r="M99">
            <v>15430</v>
          </cell>
          <cell r="O99">
            <v>98</v>
          </cell>
        </row>
        <row r="100">
          <cell r="A100" t="str">
            <v>9964</v>
          </cell>
          <cell r="B100">
            <v>64</v>
          </cell>
          <cell r="C100">
            <v>40</v>
          </cell>
          <cell r="D100" t="str">
            <v>1,2,3</v>
          </cell>
          <cell r="E100" t="str">
            <v>时尚挂件</v>
          </cell>
          <cell r="F100" t="str">
            <v>未写</v>
          </cell>
          <cell r="G100" t="str">
            <v>wepen.99.shishangguajian</v>
          </cell>
          <cell r="H100">
            <v>0</v>
          </cell>
          <cell r="I100">
            <v>0</v>
          </cell>
          <cell r="J100">
            <v>0</v>
          </cell>
          <cell r="K100">
            <v>0</v>
          </cell>
          <cell r="L100">
            <v>1</v>
          </cell>
          <cell r="M100">
            <v>15430</v>
          </cell>
          <cell r="O100">
            <v>99</v>
          </cell>
        </row>
        <row r="101">
          <cell r="A101" t="str">
            <v>10064</v>
          </cell>
          <cell r="B101">
            <v>64</v>
          </cell>
          <cell r="C101">
            <v>40</v>
          </cell>
          <cell r="D101" t="str">
            <v>1,2,3</v>
          </cell>
          <cell r="E101" t="str">
            <v>贵重的项链</v>
          </cell>
          <cell r="F101" t="str">
            <v>未写</v>
          </cell>
          <cell r="G101" t="str">
            <v>wepen.100.guizhongxianglian</v>
          </cell>
          <cell r="H101">
            <v>0</v>
          </cell>
          <cell r="I101">
            <v>0</v>
          </cell>
          <cell r="J101">
            <v>0</v>
          </cell>
          <cell r="K101">
            <v>0</v>
          </cell>
          <cell r="L101">
            <v>1</v>
          </cell>
          <cell r="M101">
            <v>15430</v>
          </cell>
          <cell r="O101">
            <v>100</v>
          </cell>
        </row>
        <row r="102">
          <cell r="A102" t="str">
            <v>10164</v>
          </cell>
          <cell r="B102">
            <v>64</v>
          </cell>
          <cell r="C102">
            <v>45</v>
          </cell>
          <cell r="D102" t="str">
            <v>1,2,3</v>
          </cell>
          <cell r="E102" t="str">
            <v>血玉挂件</v>
          </cell>
          <cell r="F102" t="str">
            <v>未写</v>
          </cell>
          <cell r="G102" t="str">
            <v>wepen.101.xueyuguajian</v>
          </cell>
          <cell r="H102">
            <v>0</v>
          </cell>
          <cell r="I102">
            <v>0</v>
          </cell>
          <cell r="J102">
            <v>0</v>
          </cell>
          <cell r="K102">
            <v>0</v>
          </cell>
          <cell r="L102">
            <v>1</v>
          </cell>
          <cell r="M102">
            <v>39270</v>
          </cell>
          <cell r="O102">
            <v>101</v>
          </cell>
        </row>
        <row r="103">
          <cell r="A103" t="str">
            <v>10264</v>
          </cell>
          <cell r="B103">
            <v>64</v>
          </cell>
          <cell r="C103">
            <v>45</v>
          </cell>
          <cell r="D103" t="str">
            <v>1,2,3</v>
          </cell>
          <cell r="E103" t="str">
            <v>青绿石项链</v>
          </cell>
          <cell r="F103" t="str">
            <v>未写</v>
          </cell>
          <cell r="G103" t="str">
            <v>wepen.102.qinglvshixianglian</v>
          </cell>
          <cell r="H103">
            <v>0</v>
          </cell>
          <cell r="I103">
            <v>0</v>
          </cell>
          <cell r="J103">
            <v>0</v>
          </cell>
          <cell r="K103">
            <v>0</v>
          </cell>
          <cell r="L103">
            <v>1</v>
          </cell>
          <cell r="M103">
            <v>39270</v>
          </cell>
          <cell r="O103">
            <v>102</v>
          </cell>
        </row>
        <row r="104">
          <cell r="A104" t="str">
            <v>10364</v>
          </cell>
          <cell r="B104">
            <v>64</v>
          </cell>
          <cell r="C104">
            <v>45</v>
          </cell>
          <cell r="D104" t="str">
            <v>1,2,3</v>
          </cell>
          <cell r="E104" t="str">
            <v>闪电护符</v>
          </cell>
          <cell r="F104" t="str">
            <v>未写</v>
          </cell>
          <cell r="G104" t="str">
            <v>wepen.103.shandianhufu</v>
          </cell>
          <cell r="H104">
            <v>0</v>
          </cell>
          <cell r="I104">
            <v>0</v>
          </cell>
          <cell r="J104">
            <v>0</v>
          </cell>
          <cell r="K104">
            <v>0</v>
          </cell>
          <cell r="L104">
            <v>1</v>
          </cell>
          <cell r="M104">
            <v>48510</v>
          </cell>
          <cell r="O104">
            <v>103</v>
          </cell>
        </row>
        <row r="105">
          <cell r="A105" t="str">
            <v>10461</v>
          </cell>
          <cell r="B105">
            <v>61</v>
          </cell>
          <cell r="C105">
            <v>5</v>
          </cell>
          <cell r="D105">
            <v>1</v>
          </cell>
          <cell r="E105" t="str">
            <v>学徒剑</v>
          </cell>
          <cell r="F105" t="str">
            <v>未写</v>
          </cell>
          <cell r="G105" t="str">
            <v>wepen.104.xuetujian</v>
          </cell>
          <cell r="H105">
            <v>0</v>
          </cell>
          <cell r="I105">
            <v>0</v>
          </cell>
          <cell r="J105">
            <v>0</v>
          </cell>
          <cell r="K105">
            <v>0</v>
          </cell>
          <cell r="L105">
            <v>1</v>
          </cell>
          <cell r="M105">
            <v>0</v>
          </cell>
          <cell r="O105">
            <v>104</v>
          </cell>
        </row>
        <row r="106">
          <cell r="A106" t="str">
            <v>10561</v>
          </cell>
          <cell r="B106">
            <v>61</v>
          </cell>
          <cell r="C106">
            <v>5</v>
          </cell>
          <cell r="D106">
            <v>2</v>
          </cell>
          <cell r="E106" t="str">
            <v>学徒弓</v>
          </cell>
          <cell r="F106" t="str">
            <v>未写</v>
          </cell>
          <cell r="G106" t="str">
            <v>wepen.105.xuetugong</v>
          </cell>
          <cell r="H106">
            <v>0</v>
          </cell>
          <cell r="I106">
            <v>0</v>
          </cell>
          <cell r="J106">
            <v>0</v>
          </cell>
          <cell r="K106">
            <v>0</v>
          </cell>
          <cell r="L106">
            <v>1</v>
          </cell>
          <cell r="M106">
            <v>0</v>
          </cell>
          <cell r="O106">
            <v>105</v>
          </cell>
        </row>
        <row r="107">
          <cell r="A107" t="str">
            <v>10661</v>
          </cell>
          <cell r="B107">
            <v>61</v>
          </cell>
          <cell r="C107">
            <v>5</v>
          </cell>
          <cell r="D107">
            <v>3</v>
          </cell>
          <cell r="E107" t="str">
            <v>学徒杖</v>
          </cell>
          <cell r="F107" t="str">
            <v>未写</v>
          </cell>
          <cell r="G107" t="str">
            <v>wepen.106.xuetuzhang</v>
          </cell>
          <cell r="H107">
            <v>0</v>
          </cell>
          <cell r="I107">
            <v>0</v>
          </cell>
          <cell r="J107">
            <v>0</v>
          </cell>
          <cell r="K107">
            <v>0</v>
          </cell>
          <cell r="L107">
            <v>1</v>
          </cell>
          <cell r="M107">
            <v>0</v>
          </cell>
          <cell r="O107">
            <v>106</v>
          </cell>
        </row>
        <row r="108">
          <cell r="A108" t="str">
            <v>10762</v>
          </cell>
          <cell r="E108" t="str">
            <v>学徒服</v>
          </cell>
          <cell r="F108" t="str">
            <v>未写</v>
          </cell>
          <cell r="G108" t="str">
            <v>wepen.107.xuetufu</v>
          </cell>
          <cell r="H108">
            <v>0</v>
          </cell>
          <cell r="I108">
            <v>0</v>
          </cell>
          <cell r="J108">
            <v>0</v>
          </cell>
          <cell r="K108">
            <v>0</v>
          </cell>
          <cell r="L108">
            <v>1</v>
          </cell>
          <cell r="M108">
            <v>0</v>
          </cell>
          <cell r="O108">
            <v>107</v>
          </cell>
        </row>
      </sheetData>
      <sheetData sheetId="10"/>
      <sheetData sheetId="11"/>
      <sheetData sheetId="12"/>
      <sheetData sheetId="13"/>
      <sheetData sheetId="14"/>
      <sheetData sheetId="15"/>
      <sheetData sheetId="16"/>
      <sheetData sheetId="17">
        <row r="2">
          <cell r="C2" t="str">
            <v>531</v>
          </cell>
          <cell r="E2" t="str">
            <v>木材</v>
          </cell>
          <cell r="K2">
            <v>30</v>
          </cell>
        </row>
        <row r="3">
          <cell r="C3" t="str">
            <v>632</v>
          </cell>
          <cell r="E3" t="str">
            <v>砖头</v>
          </cell>
          <cell r="K3">
            <v>30</v>
          </cell>
        </row>
        <row r="4">
          <cell r="C4" t="str">
            <v>731</v>
          </cell>
          <cell r="E4" t="str">
            <v>面粉</v>
          </cell>
          <cell r="K4">
            <v>30</v>
          </cell>
        </row>
        <row r="5">
          <cell r="C5" t="str">
            <v>831</v>
          </cell>
          <cell r="E5" t="str">
            <v>麻绳</v>
          </cell>
          <cell r="K5">
            <v>30</v>
          </cell>
        </row>
        <row r="6">
          <cell r="C6" t="str">
            <v>1534</v>
          </cell>
          <cell r="E6" t="str">
            <v>粗布</v>
          </cell>
          <cell r="K6">
            <v>300</v>
          </cell>
        </row>
        <row r="7">
          <cell r="C7" t="str">
            <v>1634</v>
          </cell>
          <cell r="E7" t="str">
            <v>粗线</v>
          </cell>
          <cell r="K7">
            <v>300</v>
          </cell>
        </row>
        <row r="8">
          <cell r="C8" t="str">
            <v>1933</v>
          </cell>
          <cell r="E8" t="str">
            <v>皮带</v>
          </cell>
          <cell r="K8">
            <v>900</v>
          </cell>
        </row>
        <row r="9">
          <cell r="C9" t="str">
            <v>2033</v>
          </cell>
          <cell r="E9" t="str">
            <v>皮革</v>
          </cell>
          <cell r="K9">
            <v>900</v>
          </cell>
        </row>
        <row r="10">
          <cell r="C10" t="str">
            <v>2532</v>
          </cell>
          <cell r="E10" t="str">
            <v>铁锭</v>
          </cell>
          <cell r="K10">
            <v>300</v>
          </cell>
        </row>
        <row r="11">
          <cell r="C11" t="str">
            <v>2634</v>
          </cell>
          <cell r="E11" t="str">
            <v>玻璃</v>
          </cell>
          <cell r="K11">
            <v>900</v>
          </cell>
        </row>
        <row r="12">
          <cell r="C12" t="str">
            <v>2732</v>
          </cell>
          <cell r="E12" t="str">
            <v>铁钉</v>
          </cell>
          <cell r="K12">
            <v>600</v>
          </cell>
        </row>
        <row r="13">
          <cell r="C13" t="str">
            <v>3034</v>
          </cell>
          <cell r="E13" t="str">
            <v>空瓶子</v>
          </cell>
          <cell r="K13">
            <v>1800</v>
          </cell>
        </row>
        <row r="14">
          <cell r="C14" t="str">
            <v>3134</v>
          </cell>
          <cell r="E14" t="str">
            <v>墨水</v>
          </cell>
          <cell r="K14">
            <v>1800</v>
          </cell>
        </row>
        <row r="15">
          <cell r="C15" t="str">
            <v>3234</v>
          </cell>
          <cell r="E15" t="str">
            <v>细线</v>
          </cell>
          <cell r="K15">
            <v>1800</v>
          </cell>
        </row>
        <row r="16">
          <cell r="C16" t="str">
            <v>3434</v>
          </cell>
          <cell r="E16" t="str">
            <v>丝绸</v>
          </cell>
          <cell r="K16">
            <v>1800</v>
          </cell>
        </row>
        <row r="17">
          <cell r="C17" t="str">
            <v>3634</v>
          </cell>
          <cell r="E17" t="str">
            <v>麻布</v>
          </cell>
          <cell r="K17">
            <v>900</v>
          </cell>
        </row>
        <row r="18">
          <cell r="C18" t="str">
            <v>3734</v>
          </cell>
          <cell r="E18" t="str">
            <v>麻线</v>
          </cell>
          <cell r="K18">
            <v>900</v>
          </cell>
        </row>
        <row r="19">
          <cell r="C19" t="str">
            <v>3833</v>
          </cell>
          <cell r="E19" t="str">
            <v>厚皮革</v>
          </cell>
          <cell r="K19">
            <v>900</v>
          </cell>
        </row>
        <row r="20">
          <cell r="C20" t="str">
            <v>3933</v>
          </cell>
          <cell r="E20" t="str">
            <v>厚皮带</v>
          </cell>
          <cell r="K20">
            <v>900</v>
          </cell>
        </row>
        <row r="21">
          <cell r="C21" t="str">
            <v>4033</v>
          </cell>
          <cell r="E21" t="str">
            <v>重皮</v>
          </cell>
          <cell r="K21">
            <v>1800</v>
          </cell>
        </row>
        <row r="22">
          <cell r="C22" t="str">
            <v>4132</v>
          </cell>
          <cell r="E22" t="str">
            <v>钢锭</v>
          </cell>
          <cell r="K22">
            <v>900</v>
          </cell>
        </row>
        <row r="23">
          <cell r="C23" t="str">
            <v>4232</v>
          </cell>
          <cell r="E23" t="str">
            <v>银锭</v>
          </cell>
          <cell r="K23">
            <v>1800</v>
          </cell>
        </row>
        <row r="24">
          <cell r="C24" t="str">
            <v>4732</v>
          </cell>
          <cell r="E24" t="str">
            <v>银线</v>
          </cell>
          <cell r="K24">
            <v>2700</v>
          </cell>
        </row>
        <row r="25">
          <cell r="C25" t="str">
            <v>313</v>
          </cell>
          <cell r="E25" t="str">
            <v>铁镐</v>
          </cell>
          <cell r="K25">
            <v>600</v>
          </cell>
        </row>
        <row r="26">
          <cell r="C26" t="str">
            <v>413</v>
          </cell>
          <cell r="E26" t="str">
            <v>木钥匙</v>
          </cell>
          <cell r="K26">
            <v>600</v>
          </cell>
        </row>
        <row r="27">
          <cell r="C27" t="str">
            <v>2014</v>
          </cell>
          <cell r="E27" t="str">
            <v>石头弹丸</v>
          </cell>
          <cell r="K27">
            <v>300</v>
          </cell>
        </row>
        <row r="28">
          <cell r="C28" t="str">
            <v>2313</v>
          </cell>
          <cell r="E28" t="str">
            <v>铁质钥匙</v>
          </cell>
          <cell r="K28">
            <v>600</v>
          </cell>
        </row>
        <row r="29">
          <cell r="C29" t="str">
            <v>1000151</v>
          </cell>
          <cell r="E29" t="str">
            <v>木头地板</v>
          </cell>
          <cell r="K29">
            <v>600</v>
          </cell>
        </row>
        <row r="30">
          <cell r="C30" t="str">
            <v>1000252</v>
          </cell>
          <cell r="E30" t="str">
            <v>红砖墙纸</v>
          </cell>
          <cell r="K30">
            <v>600</v>
          </cell>
        </row>
        <row r="31">
          <cell r="C31" t="str">
            <v>1000353</v>
          </cell>
          <cell r="E31" t="str">
            <v>木质床</v>
          </cell>
          <cell r="K31">
            <v>600</v>
          </cell>
        </row>
        <row r="32">
          <cell r="C32" t="str">
            <v>1000454</v>
          </cell>
          <cell r="E32" t="str">
            <v>挂钟</v>
          </cell>
          <cell r="K32">
            <v>600</v>
          </cell>
        </row>
        <row r="33">
          <cell r="C33" t="str">
            <v>1000555</v>
          </cell>
          <cell r="E33" t="str">
            <v>木门</v>
          </cell>
          <cell r="K33">
            <v>600</v>
          </cell>
        </row>
        <row r="34">
          <cell r="C34" t="str">
            <v>1000653</v>
          </cell>
          <cell r="E34" t="str">
            <v>花束</v>
          </cell>
          <cell r="K34">
            <v>600</v>
          </cell>
        </row>
        <row r="35">
          <cell r="C35" t="str">
            <v>1000753</v>
          </cell>
          <cell r="E35" t="str">
            <v>稻草人</v>
          </cell>
          <cell r="K35">
            <v>600</v>
          </cell>
        </row>
        <row r="36">
          <cell r="C36" t="str">
            <v>212</v>
          </cell>
          <cell r="E36" t="str">
            <v>面包</v>
          </cell>
          <cell r="K36">
            <v>900</v>
          </cell>
        </row>
        <row r="37">
          <cell r="C37" t="str">
            <v>1712</v>
          </cell>
          <cell r="E37" t="str">
            <v>葡萄酒</v>
          </cell>
          <cell r="K37">
            <v>2700</v>
          </cell>
        </row>
        <row r="38">
          <cell r="C38" t="str">
            <v>1812</v>
          </cell>
          <cell r="E38" t="str">
            <v>酸酸乳</v>
          </cell>
          <cell r="K38">
            <v>600</v>
          </cell>
        </row>
        <row r="39">
          <cell r="C39" t="str">
            <v>1912</v>
          </cell>
          <cell r="E39" t="str">
            <v>果冻三明治</v>
          </cell>
          <cell r="K39">
            <v>1800</v>
          </cell>
        </row>
        <row r="40">
          <cell r="C40" t="str">
            <v>2112</v>
          </cell>
          <cell r="E40" t="str">
            <v>烧肉</v>
          </cell>
          <cell r="K40">
            <v>1800</v>
          </cell>
        </row>
        <row r="41">
          <cell r="C41" t="str">
            <v>2212</v>
          </cell>
          <cell r="E41" t="str">
            <v>骨头汤</v>
          </cell>
          <cell r="K41">
            <v>1800</v>
          </cell>
        </row>
        <row r="42">
          <cell r="C42" t="str">
            <v>962</v>
          </cell>
          <cell r="E42" t="str">
            <v>皮衣</v>
          </cell>
          <cell r="K42">
            <v>300</v>
          </cell>
        </row>
        <row r="43">
          <cell r="C43" t="str">
            <v>1062</v>
          </cell>
          <cell r="E43" t="str">
            <v>布袍</v>
          </cell>
          <cell r="K43">
            <v>300</v>
          </cell>
        </row>
        <row r="44">
          <cell r="C44" t="str">
            <v>1562</v>
          </cell>
          <cell r="E44" t="str">
            <v>软皮衣</v>
          </cell>
          <cell r="K44">
            <v>600</v>
          </cell>
        </row>
        <row r="45">
          <cell r="C45" t="str">
            <v>1662</v>
          </cell>
          <cell r="E45" t="str">
            <v>绣纹布袍</v>
          </cell>
          <cell r="K45">
            <v>600</v>
          </cell>
        </row>
        <row r="46">
          <cell r="C46" t="str">
            <v>2162</v>
          </cell>
          <cell r="E46" t="str">
            <v>革铠</v>
          </cell>
          <cell r="K46">
            <v>900</v>
          </cell>
        </row>
        <row r="47">
          <cell r="C47" t="str">
            <v>2262</v>
          </cell>
          <cell r="E47" t="str">
            <v>厚袍</v>
          </cell>
          <cell r="K47">
            <v>900</v>
          </cell>
        </row>
        <row r="48">
          <cell r="C48" t="str">
            <v>2463</v>
          </cell>
          <cell r="E48" t="str">
            <v>皮手套</v>
          </cell>
          <cell r="K48">
            <v>900</v>
          </cell>
        </row>
        <row r="49">
          <cell r="C49" t="str">
            <v>2563</v>
          </cell>
          <cell r="E49" t="str">
            <v>布帽</v>
          </cell>
          <cell r="K49">
            <v>900</v>
          </cell>
        </row>
        <row r="50">
          <cell r="C50" t="str">
            <v>3062</v>
          </cell>
          <cell r="E50" t="str">
            <v>加固的革铠</v>
          </cell>
          <cell r="K50">
            <v>1800</v>
          </cell>
        </row>
        <row r="51">
          <cell r="C51" t="str">
            <v>3162</v>
          </cell>
          <cell r="E51" t="str">
            <v>花纹厚袍</v>
          </cell>
          <cell r="K51">
            <v>1800</v>
          </cell>
        </row>
        <row r="52">
          <cell r="C52" t="str">
            <v>3363</v>
          </cell>
          <cell r="E52" t="str">
            <v>漆黑的皮手套</v>
          </cell>
          <cell r="K52">
            <v>1800</v>
          </cell>
        </row>
        <row r="53">
          <cell r="C53" t="str">
            <v>3463</v>
          </cell>
          <cell r="E53" t="str">
            <v>旅人布帽</v>
          </cell>
          <cell r="K53">
            <v>1800</v>
          </cell>
        </row>
        <row r="54">
          <cell r="C54" t="str">
            <v>3962</v>
          </cell>
          <cell r="E54" t="str">
            <v>硬皮大衣</v>
          </cell>
          <cell r="K54">
            <v>2700</v>
          </cell>
        </row>
        <row r="55">
          <cell r="C55" t="str">
            <v>4062</v>
          </cell>
          <cell r="E55" t="str">
            <v>环形袍</v>
          </cell>
          <cell r="K55">
            <v>2700</v>
          </cell>
        </row>
        <row r="56">
          <cell r="C56" t="str">
            <v>4263</v>
          </cell>
          <cell r="E56" t="str">
            <v>硬皮手套</v>
          </cell>
          <cell r="K56">
            <v>2700</v>
          </cell>
        </row>
        <row r="57">
          <cell r="C57" t="str">
            <v>4363</v>
          </cell>
          <cell r="E57" t="str">
            <v>毛线帽</v>
          </cell>
          <cell r="K57">
            <v>2700</v>
          </cell>
        </row>
        <row r="58">
          <cell r="C58" t="str">
            <v>4862</v>
          </cell>
          <cell r="E58" t="str">
            <v>斥候皮衣</v>
          </cell>
          <cell r="K58">
            <v>3600</v>
          </cell>
        </row>
        <row r="59">
          <cell r="C59" t="str">
            <v>4962</v>
          </cell>
          <cell r="E59" t="str">
            <v>巫师袍</v>
          </cell>
          <cell r="K59">
            <v>3600</v>
          </cell>
        </row>
        <row r="60">
          <cell r="C60" t="str">
            <v>5163</v>
          </cell>
          <cell r="E60" t="str">
            <v>斥候手套</v>
          </cell>
          <cell r="K60">
            <v>3600</v>
          </cell>
        </row>
        <row r="61">
          <cell r="C61" t="str">
            <v>5263</v>
          </cell>
          <cell r="E61" t="str">
            <v>巫师帽</v>
          </cell>
          <cell r="K61">
            <v>3600</v>
          </cell>
        </row>
        <row r="62">
          <cell r="C62" t="str">
            <v>5762</v>
          </cell>
          <cell r="E62" t="str">
            <v>狙击手之衣</v>
          </cell>
          <cell r="K62">
            <v>4500</v>
          </cell>
        </row>
        <row r="63">
          <cell r="C63" t="str">
            <v>5862</v>
          </cell>
          <cell r="E63" t="str">
            <v>魔导师法袍</v>
          </cell>
          <cell r="K63">
            <v>4500</v>
          </cell>
        </row>
        <row r="64">
          <cell r="C64" t="str">
            <v>6063</v>
          </cell>
          <cell r="E64" t="str">
            <v>狙击手手套</v>
          </cell>
          <cell r="K64">
            <v>4500</v>
          </cell>
        </row>
        <row r="65">
          <cell r="C65" t="str">
            <v>6163</v>
          </cell>
          <cell r="E65" t="str">
            <v>无穷法术帽</v>
          </cell>
          <cell r="K65">
            <v>4500</v>
          </cell>
        </row>
        <row r="66">
          <cell r="C66" t="str">
            <v>6662</v>
          </cell>
          <cell r="E66" t="str">
            <v>疾风革铠</v>
          </cell>
          <cell r="K66">
            <v>5400</v>
          </cell>
        </row>
        <row r="67">
          <cell r="C67" t="str">
            <v>6762</v>
          </cell>
          <cell r="E67" t="str">
            <v>元素袍</v>
          </cell>
          <cell r="K67">
            <v>5400</v>
          </cell>
        </row>
        <row r="68">
          <cell r="C68" t="str">
            <v>6963</v>
          </cell>
          <cell r="E68" t="str">
            <v>疾风手套</v>
          </cell>
          <cell r="K68">
            <v>5400</v>
          </cell>
        </row>
        <row r="69">
          <cell r="C69" t="str">
            <v>7063</v>
          </cell>
          <cell r="E69" t="str">
            <v>元素帽</v>
          </cell>
          <cell r="K69">
            <v>5400</v>
          </cell>
        </row>
        <row r="70">
          <cell r="C70" t="str">
            <v>7562</v>
          </cell>
          <cell r="E70" t="str">
            <v>勇者服</v>
          </cell>
          <cell r="K70">
            <v>6300</v>
          </cell>
        </row>
        <row r="71">
          <cell r="C71" t="str">
            <v>7662</v>
          </cell>
          <cell r="E71" t="str">
            <v>勇者法袍</v>
          </cell>
          <cell r="K71">
            <v>6300</v>
          </cell>
        </row>
        <row r="72">
          <cell r="C72" t="str">
            <v>7863</v>
          </cell>
          <cell r="E72" t="str">
            <v>勇者手套</v>
          </cell>
          <cell r="K72">
            <v>6300</v>
          </cell>
        </row>
        <row r="73">
          <cell r="C73" t="str">
            <v>7963</v>
          </cell>
          <cell r="E73" t="str">
            <v>勇者帽</v>
          </cell>
          <cell r="K73">
            <v>6300</v>
          </cell>
        </row>
        <row r="74">
          <cell r="C74" t="str">
            <v>8462</v>
          </cell>
          <cell r="E74" t="str">
            <v>查堤拉之服</v>
          </cell>
          <cell r="K74">
            <v>7200</v>
          </cell>
        </row>
        <row r="76">
          <cell r="C76" t="str">
            <v>8763</v>
          </cell>
          <cell r="E76" t="str">
            <v>普罗休斯手套</v>
          </cell>
          <cell r="K76">
            <v>7200</v>
          </cell>
        </row>
        <row r="77">
          <cell r="C77" t="str">
            <v>8863</v>
          </cell>
          <cell r="E77" t="str">
            <v>奥美拉之帽</v>
          </cell>
          <cell r="K77">
            <v>7200</v>
          </cell>
        </row>
        <row r="78">
          <cell r="C78" t="str">
            <v>10762</v>
          </cell>
          <cell r="E78" t="str">
            <v>学徒服</v>
          </cell>
          <cell r="K78">
            <v>30</v>
          </cell>
        </row>
        <row r="79">
          <cell r="C79" t="str">
            <v>561</v>
          </cell>
          <cell r="E79" t="str">
            <v>石质剑</v>
          </cell>
          <cell r="K79">
            <v>300</v>
          </cell>
        </row>
        <row r="80">
          <cell r="C80" t="str">
            <v>661</v>
          </cell>
          <cell r="E80" t="str">
            <v>石弓</v>
          </cell>
          <cell r="K80">
            <v>300</v>
          </cell>
        </row>
        <row r="81">
          <cell r="C81" t="str">
            <v>761</v>
          </cell>
          <cell r="E81" t="str">
            <v>石杖</v>
          </cell>
          <cell r="K81">
            <v>300</v>
          </cell>
        </row>
        <row r="82">
          <cell r="C82" t="str">
            <v>862</v>
          </cell>
          <cell r="E82" t="str">
            <v>轻甲</v>
          </cell>
          <cell r="K82">
            <v>300</v>
          </cell>
        </row>
        <row r="83">
          <cell r="C83" t="str">
            <v>1161</v>
          </cell>
          <cell r="E83" t="str">
            <v>铁剑</v>
          </cell>
          <cell r="K83">
            <v>600</v>
          </cell>
        </row>
        <row r="84">
          <cell r="C84" t="str">
            <v>1261</v>
          </cell>
          <cell r="E84" t="str">
            <v>铁弓</v>
          </cell>
          <cell r="K84">
            <v>600</v>
          </cell>
        </row>
        <row r="85">
          <cell r="C85" t="str">
            <v>1361</v>
          </cell>
          <cell r="E85" t="str">
            <v>铁杖</v>
          </cell>
          <cell r="K85">
            <v>600</v>
          </cell>
        </row>
        <row r="86">
          <cell r="C86" t="str">
            <v>1462</v>
          </cell>
          <cell r="E86" t="str">
            <v>轻铠甲</v>
          </cell>
          <cell r="K86">
            <v>600</v>
          </cell>
        </row>
        <row r="87">
          <cell r="C87" t="str">
            <v>1761</v>
          </cell>
          <cell r="E87" t="str">
            <v>突刺剑</v>
          </cell>
          <cell r="K87">
            <v>900</v>
          </cell>
        </row>
        <row r="88">
          <cell r="C88" t="str">
            <v>1861</v>
          </cell>
          <cell r="E88" t="str">
            <v>长弓</v>
          </cell>
          <cell r="K88">
            <v>900</v>
          </cell>
        </row>
        <row r="89">
          <cell r="C89" t="str">
            <v>1961</v>
          </cell>
          <cell r="E89" t="str">
            <v>魔杖</v>
          </cell>
          <cell r="K89">
            <v>900</v>
          </cell>
        </row>
        <row r="90">
          <cell r="C90" t="str">
            <v>2062</v>
          </cell>
          <cell r="E90" t="str">
            <v>重甲</v>
          </cell>
          <cell r="K90">
            <v>900</v>
          </cell>
        </row>
        <row r="91">
          <cell r="C91" t="str">
            <v>2363</v>
          </cell>
          <cell r="E91" t="str">
            <v>大盾</v>
          </cell>
          <cell r="K91">
            <v>900</v>
          </cell>
        </row>
        <row r="92">
          <cell r="C92" t="str">
            <v>2661</v>
          </cell>
          <cell r="E92" t="str">
            <v>阔剑</v>
          </cell>
          <cell r="K92">
            <v>1800</v>
          </cell>
        </row>
        <row r="93">
          <cell r="C93" t="str">
            <v>2761</v>
          </cell>
          <cell r="E93" t="str">
            <v>猎弓</v>
          </cell>
          <cell r="K93">
            <v>1800</v>
          </cell>
        </row>
        <row r="94">
          <cell r="C94" t="str">
            <v>2861</v>
          </cell>
          <cell r="E94" t="str">
            <v>漆黑的魔杖</v>
          </cell>
          <cell r="K94">
            <v>1800</v>
          </cell>
        </row>
        <row r="95">
          <cell r="C95" t="str">
            <v>2962</v>
          </cell>
          <cell r="E95" t="str">
            <v>钢铁铠甲</v>
          </cell>
          <cell r="K95">
            <v>1800</v>
          </cell>
        </row>
        <row r="96">
          <cell r="C96" t="str">
            <v>3263</v>
          </cell>
          <cell r="E96" t="str">
            <v>钢铁大盾</v>
          </cell>
          <cell r="K96">
            <v>1800</v>
          </cell>
        </row>
        <row r="97">
          <cell r="C97" t="str">
            <v>3561</v>
          </cell>
          <cell r="E97" t="str">
            <v>双刃长剑</v>
          </cell>
          <cell r="K97">
            <v>2700</v>
          </cell>
        </row>
        <row r="98">
          <cell r="C98" t="str">
            <v>3661</v>
          </cell>
          <cell r="E98" t="str">
            <v>粘花弓</v>
          </cell>
          <cell r="K98">
            <v>2700</v>
          </cell>
        </row>
        <row r="99">
          <cell r="C99" t="str">
            <v>3761</v>
          </cell>
          <cell r="E99" t="str">
            <v>导士手杖</v>
          </cell>
          <cell r="K99">
            <v>2700</v>
          </cell>
        </row>
        <row r="100">
          <cell r="C100" t="str">
            <v>3862</v>
          </cell>
          <cell r="E100" t="str">
            <v>环形铠</v>
          </cell>
          <cell r="K100">
            <v>2700</v>
          </cell>
        </row>
        <row r="101">
          <cell r="C101" t="str">
            <v>4163</v>
          </cell>
          <cell r="E101" t="str">
            <v>环形盾</v>
          </cell>
          <cell r="K101">
            <v>2700</v>
          </cell>
        </row>
        <row r="102">
          <cell r="C102" t="str">
            <v>4461</v>
          </cell>
          <cell r="E102" t="str">
            <v>骑士剑</v>
          </cell>
          <cell r="K102">
            <v>3600</v>
          </cell>
        </row>
        <row r="103">
          <cell r="C103" t="str">
            <v>4561</v>
          </cell>
          <cell r="E103" t="str">
            <v>格斗弓</v>
          </cell>
          <cell r="K103">
            <v>3600</v>
          </cell>
        </row>
        <row r="104">
          <cell r="C104" t="str">
            <v>4661</v>
          </cell>
          <cell r="E104" t="str">
            <v>魔术师之杖</v>
          </cell>
          <cell r="K104">
            <v>3600</v>
          </cell>
        </row>
        <row r="105">
          <cell r="C105" t="str">
            <v>4762</v>
          </cell>
          <cell r="E105" t="str">
            <v>骑士铠</v>
          </cell>
          <cell r="K105">
            <v>3600</v>
          </cell>
        </row>
        <row r="106">
          <cell r="C106" t="str">
            <v>5063</v>
          </cell>
          <cell r="E106" t="str">
            <v>骑士盾</v>
          </cell>
          <cell r="K106">
            <v>3600</v>
          </cell>
        </row>
        <row r="107">
          <cell r="C107" t="str">
            <v>5361</v>
          </cell>
          <cell r="E107" t="str">
            <v>骑士长之剑</v>
          </cell>
          <cell r="K107">
            <v>4500</v>
          </cell>
        </row>
        <row r="108">
          <cell r="C108" t="str">
            <v>5461</v>
          </cell>
          <cell r="E108" t="str">
            <v>狙击弓</v>
          </cell>
          <cell r="K108">
            <v>4500</v>
          </cell>
        </row>
        <row r="109">
          <cell r="C109" t="str">
            <v>5561</v>
          </cell>
          <cell r="E109" t="str">
            <v>月光之杖</v>
          </cell>
          <cell r="K109">
            <v>4500</v>
          </cell>
        </row>
        <row r="110">
          <cell r="C110" t="str">
            <v>5662</v>
          </cell>
          <cell r="E110" t="str">
            <v>骑士长之铠</v>
          </cell>
          <cell r="K110">
            <v>4500</v>
          </cell>
        </row>
        <row r="111">
          <cell r="C111" t="str">
            <v>5963</v>
          </cell>
          <cell r="E111" t="str">
            <v>骑士长之盾</v>
          </cell>
          <cell r="K111">
            <v>4500</v>
          </cell>
        </row>
        <row r="112">
          <cell r="C112" t="str">
            <v>6261</v>
          </cell>
          <cell r="E112" t="str">
            <v>十杰剑</v>
          </cell>
          <cell r="K112">
            <v>5400</v>
          </cell>
        </row>
        <row r="113">
          <cell r="C113" t="str">
            <v>6361</v>
          </cell>
          <cell r="E113" t="str">
            <v>竞技之弓</v>
          </cell>
          <cell r="K113">
            <v>5400</v>
          </cell>
        </row>
        <row r="114">
          <cell r="C114" t="str">
            <v>6461</v>
          </cell>
          <cell r="E114" t="str">
            <v>元素杖</v>
          </cell>
          <cell r="K114">
            <v>5400</v>
          </cell>
        </row>
        <row r="115">
          <cell r="C115" t="str">
            <v>6562</v>
          </cell>
          <cell r="E115" t="str">
            <v>巧匠铠甲</v>
          </cell>
          <cell r="K115">
            <v>5400</v>
          </cell>
        </row>
        <row r="116">
          <cell r="C116" t="str">
            <v>6863</v>
          </cell>
          <cell r="E116" t="str">
            <v>巧匠之盾</v>
          </cell>
          <cell r="K116">
            <v>5400</v>
          </cell>
        </row>
        <row r="117">
          <cell r="C117" t="str">
            <v>7161</v>
          </cell>
          <cell r="E117" t="str">
            <v>勇者锋刃</v>
          </cell>
          <cell r="K117">
            <v>6300</v>
          </cell>
        </row>
        <row r="118">
          <cell r="C118" t="str">
            <v>7261</v>
          </cell>
          <cell r="E118" t="str">
            <v>勇者之弓</v>
          </cell>
          <cell r="K118">
            <v>6300</v>
          </cell>
        </row>
        <row r="119">
          <cell r="C119" t="str">
            <v>7361</v>
          </cell>
          <cell r="E119" t="str">
            <v>勇者之杖</v>
          </cell>
          <cell r="K119">
            <v>6300</v>
          </cell>
        </row>
        <row r="120">
          <cell r="C120" t="str">
            <v>7462</v>
          </cell>
          <cell r="E120" t="str">
            <v>勇者铠甲</v>
          </cell>
          <cell r="K120">
            <v>6300</v>
          </cell>
        </row>
        <row r="121">
          <cell r="C121" t="str">
            <v>7763</v>
          </cell>
          <cell r="E121" t="str">
            <v>勇者盾</v>
          </cell>
          <cell r="K121">
            <v>6300</v>
          </cell>
        </row>
        <row r="122">
          <cell r="C122" t="str">
            <v>8061</v>
          </cell>
          <cell r="E122" t="str">
            <v>普罗之剑</v>
          </cell>
          <cell r="K122">
            <v>7200</v>
          </cell>
        </row>
        <row r="123">
          <cell r="C123" t="str">
            <v>8161</v>
          </cell>
          <cell r="E123" t="str">
            <v>比纳西尔之弩</v>
          </cell>
          <cell r="K123">
            <v>7200</v>
          </cell>
        </row>
        <row r="124">
          <cell r="C124" t="str">
            <v>8261</v>
          </cell>
          <cell r="E124" t="str">
            <v>基梅尔之杖</v>
          </cell>
          <cell r="K124">
            <v>7200</v>
          </cell>
        </row>
        <row r="125">
          <cell r="C125" t="str">
            <v>8362</v>
          </cell>
          <cell r="E125" t="str">
            <v>艾杰利亚之铠</v>
          </cell>
          <cell r="K125">
            <v>7200</v>
          </cell>
        </row>
        <row r="126">
          <cell r="C126" t="str">
            <v>8462</v>
          </cell>
          <cell r="E126" t="str">
            <v>爱德拉之盾</v>
          </cell>
          <cell r="K126">
            <v>7200</v>
          </cell>
        </row>
        <row r="127">
          <cell r="C127" t="str">
            <v>8964</v>
          </cell>
          <cell r="E127" t="str">
            <v>木质十字架</v>
          </cell>
          <cell r="K127">
            <v>2700</v>
          </cell>
        </row>
        <row r="128">
          <cell r="C128" t="str">
            <v>9064</v>
          </cell>
          <cell r="E128" t="str">
            <v>木质护身符</v>
          </cell>
          <cell r="K128">
            <v>2700</v>
          </cell>
        </row>
        <row r="129">
          <cell r="C129" t="str">
            <v>9164</v>
          </cell>
          <cell r="E129" t="str">
            <v>木质项链</v>
          </cell>
          <cell r="K129">
            <v>2700</v>
          </cell>
        </row>
        <row r="130">
          <cell r="C130" t="str">
            <v>9264</v>
          </cell>
          <cell r="E130" t="str">
            <v>金属十字架</v>
          </cell>
          <cell r="K130">
            <v>3600</v>
          </cell>
        </row>
        <row r="131">
          <cell r="C131" t="str">
            <v>9364</v>
          </cell>
          <cell r="E131" t="str">
            <v>金属护身符</v>
          </cell>
          <cell r="K131">
            <v>3600</v>
          </cell>
        </row>
        <row r="132">
          <cell r="C132" t="str">
            <v>9464</v>
          </cell>
          <cell r="E132" t="str">
            <v>坚果项链</v>
          </cell>
          <cell r="K132">
            <v>3600</v>
          </cell>
        </row>
        <row r="133">
          <cell r="C133" t="str">
            <v>9564</v>
          </cell>
          <cell r="E133" t="str">
            <v>甲壳符</v>
          </cell>
          <cell r="K133">
            <v>4500</v>
          </cell>
        </row>
        <row r="134">
          <cell r="C134" t="str">
            <v>9664</v>
          </cell>
          <cell r="E134" t="str">
            <v>放大挂件</v>
          </cell>
          <cell r="K134">
            <v>4500</v>
          </cell>
        </row>
        <row r="135">
          <cell r="C135" t="str">
            <v>9764</v>
          </cell>
          <cell r="E135" t="str">
            <v>魔法石项链</v>
          </cell>
          <cell r="K135">
            <v>4500</v>
          </cell>
        </row>
        <row r="136">
          <cell r="C136" t="str">
            <v>9864</v>
          </cell>
          <cell r="E136" t="str">
            <v>青纱符</v>
          </cell>
          <cell r="K136">
            <v>5400</v>
          </cell>
        </row>
        <row r="137">
          <cell r="C137" t="str">
            <v>9964</v>
          </cell>
          <cell r="E137" t="str">
            <v>时尚挂件</v>
          </cell>
          <cell r="K137">
            <v>5400</v>
          </cell>
        </row>
        <row r="138">
          <cell r="C138" t="str">
            <v>10064</v>
          </cell>
          <cell r="E138" t="str">
            <v>贵重的项链</v>
          </cell>
          <cell r="K138">
            <v>5400</v>
          </cell>
        </row>
        <row r="139">
          <cell r="C139" t="str">
            <v>10164</v>
          </cell>
          <cell r="E139" t="str">
            <v>血玉挂件</v>
          </cell>
          <cell r="K139">
            <v>6300</v>
          </cell>
        </row>
        <row r="140">
          <cell r="C140" t="str">
            <v>10264</v>
          </cell>
          <cell r="E140" t="str">
            <v>青绿石项链</v>
          </cell>
          <cell r="K140">
            <v>6300</v>
          </cell>
        </row>
        <row r="141">
          <cell r="C141" t="str">
            <v>10364</v>
          </cell>
          <cell r="E141" t="str">
            <v>闪电护符</v>
          </cell>
          <cell r="K141">
            <v>6300</v>
          </cell>
        </row>
        <row r="142">
          <cell r="C142" t="str">
            <v>122</v>
          </cell>
          <cell r="E142" t="str">
            <v>火焰斩I</v>
          </cell>
          <cell r="K142">
            <v>30</v>
          </cell>
        </row>
        <row r="143">
          <cell r="C143" t="str">
            <v>222</v>
          </cell>
          <cell r="E143" t="str">
            <v>火焰斩II</v>
          </cell>
          <cell r="K143">
            <v>300</v>
          </cell>
        </row>
        <row r="144">
          <cell r="C144" t="str">
            <v>322</v>
          </cell>
          <cell r="E144" t="str">
            <v>火焰斩III</v>
          </cell>
          <cell r="K144">
            <v>600</v>
          </cell>
        </row>
        <row r="145">
          <cell r="C145" t="str">
            <v>422</v>
          </cell>
          <cell r="E145" t="str">
            <v>火焰斩IV</v>
          </cell>
          <cell r="K145">
            <v>900</v>
          </cell>
        </row>
        <row r="146">
          <cell r="C146" t="str">
            <v>522</v>
          </cell>
          <cell r="E146" t="str">
            <v>火焰斩V</v>
          </cell>
          <cell r="K146">
            <v>1800</v>
          </cell>
        </row>
        <row r="147">
          <cell r="C147" t="str">
            <v>622</v>
          </cell>
          <cell r="E147" t="str">
            <v>一字斩I</v>
          </cell>
          <cell r="K147">
            <v>300</v>
          </cell>
        </row>
        <row r="148">
          <cell r="C148" t="str">
            <v>722</v>
          </cell>
          <cell r="E148" t="str">
            <v>一字斩II</v>
          </cell>
          <cell r="K148">
            <v>600</v>
          </cell>
        </row>
        <row r="149">
          <cell r="C149" t="str">
            <v>822</v>
          </cell>
          <cell r="E149" t="str">
            <v>一字斩III</v>
          </cell>
          <cell r="K149">
            <v>900</v>
          </cell>
        </row>
        <row r="150">
          <cell r="C150" t="str">
            <v>922</v>
          </cell>
          <cell r="E150" t="str">
            <v>一字斩IV</v>
          </cell>
          <cell r="K150">
            <v>1800</v>
          </cell>
        </row>
        <row r="151">
          <cell r="C151" t="str">
            <v>1022</v>
          </cell>
          <cell r="E151" t="str">
            <v>一字斩V</v>
          </cell>
          <cell r="K151">
            <v>2700</v>
          </cell>
        </row>
        <row r="152">
          <cell r="C152" t="str">
            <v>1122</v>
          </cell>
          <cell r="E152" t="str">
            <v>贯通斩I</v>
          </cell>
          <cell r="K152">
            <v>600</v>
          </cell>
        </row>
        <row r="153">
          <cell r="C153" t="str">
            <v>1222</v>
          </cell>
          <cell r="E153" t="str">
            <v>贯通斩II</v>
          </cell>
          <cell r="K153">
            <v>900</v>
          </cell>
        </row>
        <row r="154">
          <cell r="C154" t="str">
            <v>1322</v>
          </cell>
          <cell r="E154" t="str">
            <v>贯通斩III</v>
          </cell>
          <cell r="K154">
            <v>1800</v>
          </cell>
        </row>
        <row r="155">
          <cell r="C155" t="str">
            <v>1422</v>
          </cell>
          <cell r="E155" t="str">
            <v>贯通斩IV</v>
          </cell>
          <cell r="K155">
            <v>2700</v>
          </cell>
        </row>
        <row r="156">
          <cell r="C156" t="str">
            <v>1522</v>
          </cell>
          <cell r="E156" t="str">
            <v>贯通斩V</v>
          </cell>
          <cell r="K156">
            <v>3600</v>
          </cell>
        </row>
        <row r="157">
          <cell r="C157" t="str">
            <v>1622</v>
          </cell>
          <cell r="E157" t="str">
            <v>十字斩I</v>
          </cell>
          <cell r="K157">
            <v>4500</v>
          </cell>
        </row>
        <row r="158">
          <cell r="C158" t="str">
            <v>1722</v>
          </cell>
          <cell r="E158" t="str">
            <v>十字斩II</v>
          </cell>
          <cell r="K158">
            <v>5400</v>
          </cell>
        </row>
        <row r="159">
          <cell r="C159" t="str">
            <v>1822</v>
          </cell>
          <cell r="E159" t="str">
            <v>十字斩III</v>
          </cell>
          <cell r="K159">
            <v>6300</v>
          </cell>
        </row>
        <row r="160">
          <cell r="C160" t="str">
            <v>1922</v>
          </cell>
          <cell r="E160" t="str">
            <v>十字斩IV</v>
          </cell>
          <cell r="K160">
            <v>7200</v>
          </cell>
        </row>
        <row r="161">
          <cell r="C161" t="str">
            <v>2022</v>
          </cell>
          <cell r="E161" t="str">
            <v>十字斩V</v>
          </cell>
          <cell r="K161">
            <v>8100</v>
          </cell>
        </row>
        <row r="162">
          <cell r="C162" t="str">
            <v>2122</v>
          </cell>
          <cell r="E162" t="str">
            <v>怒气I</v>
          </cell>
          <cell r="K162">
            <v>5400</v>
          </cell>
        </row>
        <row r="163">
          <cell r="C163" t="str">
            <v>2222</v>
          </cell>
          <cell r="E163" t="str">
            <v>怒气II</v>
          </cell>
          <cell r="K163">
            <v>6300</v>
          </cell>
        </row>
        <row r="164">
          <cell r="C164" t="str">
            <v>2322</v>
          </cell>
          <cell r="E164" t="str">
            <v>怒气III</v>
          </cell>
          <cell r="K164">
            <v>7200</v>
          </cell>
        </row>
        <row r="165">
          <cell r="C165" t="str">
            <v>2422</v>
          </cell>
          <cell r="E165" t="str">
            <v>怒气IV</v>
          </cell>
          <cell r="K165">
            <v>8100</v>
          </cell>
        </row>
        <row r="166">
          <cell r="C166" t="str">
            <v>2522</v>
          </cell>
          <cell r="E166" t="str">
            <v>怒气V</v>
          </cell>
          <cell r="K166">
            <v>9000</v>
          </cell>
        </row>
        <row r="167">
          <cell r="C167" t="str">
            <v>2622</v>
          </cell>
          <cell r="E167" t="str">
            <v>毒箭I</v>
          </cell>
          <cell r="K167">
            <v>30</v>
          </cell>
        </row>
        <row r="168">
          <cell r="C168" t="str">
            <v>2722</v>
          </cell>
          <cell r="E168" t="str">
            <v>毒箭II</v>
          </cell>
          <cell r="K168">
            <v>300</v>
          </cell>
        </row>
        <row r="169">
          <cell r="C169" t="str">
            <v>2822</v>
          </cell>
          <cell r="E169" t="str">
            <v>毒箭III</v>
          </cell>
          <cell r="K169">
            <v>600</v>
          </cell>
        </row>
        <row r="170">
          <cell r="C170" t="str">
            <v>2922</v>
          </cell>
          <cell r="E170" t="str">
            <v>毒箭IV</v>
          </cell>
          <cell r="K170">
            <v>900</v>
          </cell>
        </row>
        <row r="171">
          <cell r="C171" t="str">
            <v>3022</v>
          </cell>
          <cell r="E171" t="str">
            <v>毒箭V</v>
          </cell>
          <cell r="K171">
            <v>1800</v>
          </cell>
        </row>
        <row r="172">
          <cell r="C172" t="str">
            <v>3122</v>
          </cell>
          <cell r="E172" t="str">
            <v>散射I</v>
          </cell>
          <cell r="K172">
            <v>300</v>
          </cell>
        </row>
        <row r="173">
          <cell r="C173" t="str">
            <v>3222</v>
          </cell>
          <cell r="E173" t="str">
            <v>散射II</v>
          </cell>
          <cell r="K173">
            <v>600</v>
          </cell>
        </row>
        <row r="174">
          <cell r="C174" t="str">
            <v>3322</v>
          </cell>
          <cell r="E174" t="str">
            <v>散射III</v>
          </cell>
          <cell r="K174">
            <v>900</v>
          </cell>
        </row>
        <row r="175">
          <cell r="C175" t="str">
            <v>3422</v>
          </cell>
          <cell r="E175" t="str">
            <v>散射IV</v>
          </cell>
          <cell r="K175">
            <v>1800</v>
          </cell>
        </row>
        <row r="176">
          <cell r="C176" t="str">
            <v>3522</v>
          </cell>
          <cell r="E176" t="str">
            <v>散射V</v>
          </cell>
          <cell r="K176">
            <v>2700</v>
          </cell>
        </row>
        <row r="177">
          <cell r="C177" t="str">
            <v>3622</v>
          </cell>
          <cell r="E177" t="str">
            <v>迅驰I</v>
          </cell>
          <cell r="K177">
            <v>900</v>
          </cell>
        </row>
        <row r="178">
          <cell r="C178" t="str">
            <v>3722</v>
          </cell>
          <cell r="E178" t="str">
            <v>迅驰II</v>
          </cell>
          <cell r="K178">
            <v>1800</v>
          </cell>
        </row>
        <row r="179">
          <cell r="C179" t="str">
            <v>3822</v>
          </cell>
          <cell r="E179" t="str">
            <v>迅驰III</v>
          </cell>
          <cell r="K179">
            <v>2700</v>
          </cell>
        </row>
        <row r="180">
          <cell r="C180" t="str">
            <v>3922</v>
          </cell>
          <cell r="E180" t="str">
            <v>迅驰IV</v>
          </cell>
          <cell r="K180">
            <v>3600</v>
          </cell>
        </row>
        <row r="181">
          <cell r="C181" t="str">
            <v>4022</v>
          </cell>
          <cell r="E181" t="str">
            <v>迅驰V</v>
          </cell>
          <cell r="K181">
            <v>4500</v>
          </cell>
        </row>
        <row r="182">
          <cell r="C182" t="str">
            <v>4122</v>
          </cell>
          <cell r="E182" t="str">
            <v>贯通射I</v>
          </cell>
          <cell r="K182">
            <v>1800</v>
          </cell>
        </row>
        <row r="183">
          <cell r="C183" t="str">
            <v>4222</v>
          </cell>
          <cell r="E183" t="str">
            <v>贯通射II</v>
          </cell>
          <cell r="K183">
            <v>2700</v>
          </cell>
        </row>
        <row r="184">
          <cell r="C184" t="str">
            <v>4322</v>
          </cell>
          <cell r="E184" t="str">
            <v>贯通射III</v>
          </cell>
          <cell r="K184">
            <v>3600</v>
          </cell>
        </row>
        <row r="185">
          <cell r="C185" t="str">
            <v>4422</v>
          </cell>
          <cell r="E185" t="str">
            <v>贯通射IV</v>
          </cell>
          <cell r="K185">
            <v>4500</v>
          </cell>
        </row>
        <row r="186">
          <cell r="C186" t="str">
            <v>4522</v>
          </cell>
          <cell r="E186" t="str">
            <v>贯通射V</v>
          </cell>
          <cell r="K186">
            <v>5400</v>
          </cell>
        </row>
        <row r="187">
          <cell r="C187" t="str">
            <v>4622</v>
          </cell>
          <cell r="E187" t="str">
            <v>乱射I</v>
          </cell>
          <cell r="K187">
            <v>2700</v>
          </cell>
        </row>
        <row r="188">
          <cell r="C188" t="str">
            <v>4722</v>
          </cell>
          <cell r="E188" t="str">
            <v>乱射II</v>
          </cell>
          <cell r="K188">
            <v>3600</v>
          </cell>
        </row>
        <row r="189">
          <cell r="C189" t="str">
            <v>4822</v>
          </cell>
          <cell r="E189" t="str">
            <v>乱射III</v>
          </cell>
          <cell r="K189">
            <v>4500</v>
          </cell>
        </row>
        <row r="190">
          <cell r="C190" t="str">
            <v>4922</v>
          </cell>
          <cell r="E190" t="str">
            <v>乱射IV</v>
          </cell>
          <cell r="K190">
            <v>5400</v>
          </cell>
        </row>
        <row r="191">
          <cell r="C191" t="str">
            <v>5022</v>
          </cell>
          <cell r="E191" t="str">
            <v>乱射V</v>
          </cell>
          <cell r="K191">
            <v>6300</v>
          </cell>
        </row>
        <row r="192">
          <cell r="C192" t="str">
            <v>5122</v>
          </cell>
          <cell r="E192" t="str">
            <v>火球术I</v>
          </cell>
          <cell r="K192">
            <v>30</v>
          </cell>
        </row>
        <row r="193">
          <cell r="C193" t="str">
            <v>5222</v>
          </cell>
          <cell r="E193" t="str">
            <v>火球术II</v>
          </cell>
          <cell r="K193">
            <v>300</v>
          </cell>
        </row>
        <row r="194">
          <cell r="C194" t="str">
            <v>5322</v>
          </cell>
          <cell r="E194" t="str">
            <v>火球术III</v>
          </cell>
          <cell r="K194">
            <v>600</v>
          </cell>
        </row>
        <row r="195">
          <cell r="C195" t="str">
            <v>5422</v>
          </cell>
          <cell r="E195" t="str">
            <v>火球术IV</v>
          </cell>
          <cell r="K195">
            <v>900</v>
          </cell>
        </row>
        <row r="196">
          <cell r="C196" t="str">
            <v>5522</v>
          </cell>
          <cell r="E196" t="str">
            <v>火球术V</v>
          </cell>
          <cell r="K196">
            <v>1800</v>
          </cell>
        </row>
        <row r="197">
          <cell r="C197" t="str">
            <v>5622</v>
          </cell>
          <cell r="E197" t="str">
            <v>陨石术I</v>
          </cell>
          <cell r="K197">
            <v>300</v>
          </cell>
        </row>
        <row r="198">
          <cell r="C198" t="str">
            <v>5722</v>
          </cell>
          <cell r="E198" t="str">
            <v>陨石术II</v>
          </cell>
          <cell r="K198">
            <v>600</v>
          </cell>
        </row>
        <row r="199">
          <cell r="C199" t="str">
            <v>5822</v>
          </cell>
          <cell r="E199" t="str">
            <v>陨石术III</v>
          </cell>
          <cell r="K199">
            <v>900</v>
          </cell>
        </row>
        <row r="200">
          <cell r="C200" t="str">
            <v>5922</v>
          </cell>
          <cell r="E200" t="str">
            <v>陨石术IV</v>
          </cell>
          <cell r="K200">
            <v>1800</v>
          </cell>
        </row>
        <row r="201">
          <cell r="C201" t="str">
            <v>6022</v>
          </cell>
          <cell r="E201" t="str">
            <v>陨石术V</v>
          </cell>
          <cell r="K201">
            <v>2700</v>
          </cell>
        </row>
        <row r="202">
          <cell r="C202" t="str">
            <v>6122</v>
          </cell>
          <cell r="E202" t="str">
            <v>石化术I</v>
          </cell>
          <cell r="K202">
            <v>600</v>
          </cell>
        </row>
        <row r="203">
          <cell r="C203" t="str">
            <v>6222</v>
          </cell>
          <cell r="E203" t="str">
            <v>石化术II</v>
          </cell>
          <cell r="K203">
            <v>900</v>
          </cell>
        </row>
        <row r="204">
          <cell r="C204" t="str">
            <v>6322</v>
          </cell>
          <cell r="E204" t="str">
            <v>石化术III</v>
          </cell>
          <cell r="K204">
            <v>1800</v>
          </cell>
        </row>
        <row r="205">
          <cell r="C205" t="str">
            <v>6422</v>
          </cell>
          <cell r="E205" t="str">
            <v>石化术IV</v>
          </cell>
          <cell r="K205">
            <v>2700</v>
          </cell>
        </row>
        <row r="206">
          <cell r="C206" t="str">
            <v>6522</v>
          </cell>
          <cell r="E206" t="str">
            <v>石化术V</v>
          </cell>
          <cell r="K206">
            <v>3600</v>
          </cell>
        </row>
        <row r="207">
          <cell r="C207" t="str">
            <v>6622</v>
          </cell>
          <cell r="E207" t="str">
            <v>全体石化术I</v>
          </cell>
          <cell r="K207">
            <v>900</v>
          </cell>
        </row>
        <row r="208">
          <cell r="C208" t="str">
            <v>6722</v>
          </cell>
          <cell r="E208" t="str">
            <v>全体石化术II</v>
          </cell>
          <cell r="K208">
            <v>1800</v>
          </cell>
        </row>
        <row r="209">
          <cell r="C209" t="str">
            <v>6822</v>
          </cell>
          <cell r="E209" t="str">
            <v>全体石化术III</v>
          </cell>
          <cell r="K209">
            <v>2700</v>
          </cell>
        </row>
        <row r="210">
          <cell r="C210" t="str">
            <v>6922</v>
          </cell>
          <cell r="E210" t="str">
            <v>全体石化术IV</v>
          </cell>
          <cell r="K210">
            <v>3600</v>
          </cell>
        </row>
        <row r="211">
          <cell r="C211" t="str">
            <v>7022</v>
          </cell>
          <cell r="E211" t="str">
            <v>全体石化术V</v>
          </cell>
          <cell r="K211">
            <v>4500</v>
          </cell>
        </row>
        <row r="212">
          <cell r="C212" t="str">
            <v>7122</v>
          </cell>
          <cell r="E212" t="str">
            <v>攻击力上升I</v>
          </cell>
          <cell r="K212">
            <v>1800</v>
          </cell>
        </row>
        <row r="213">
          <cell r="C213" t="str">
            <v>7222</v>
          </cell>
          <cell r="E213" t="str">
            <v>攻击力上升II</v>
          </cell>
          <cell r="K213">
            <v>2700</v>
          </cell>
        </row>
        <row r="214">
          <cell r="C214" t="str">
            <v>7322</v>
          </cell>
          <cell r="E214" t="str">
            <v>攻击力上升III</v>
          </cell>
          <cell r="K214">
            <v>3600</v>
          </cell>
        </row>
        <row r="215">
          <cell r="C215" t="str">
            <v>7422</v>
          </cell>
          <cell r="E215" t="str">
            <v>攻击力上升IV</v>
          </cell>
          <cell r="K215">
            <v>4500</v>
          </cell>
        </row>
        <row r="216">
          <cell r="C216" t="str">
            <v>7522</v>
          </cell>
          <cell r="E216" t="str">
            <v>攻击力上升V</v>
          </cell>
          <cell r="K216">
            <v>5400</v>
          </cell>
        </row>
        <row r="217">
          <cell r="C217" t="str">
            <v>7622</v>
          </cell>
          <cell r="E217" t="str">
            <v>防御力上升I</v>
          </cell>
          <cell r="K217">
            <v>2700</v>
          </cell>
        </row>
        <row r="218">
          <cell r="C218" t="str">
            <v>7722</v>
          </cell>
          <cell r="E218" t="str">
            <v>防御力上升II</v>
          </cell>
          <cell r="K218">
            <v>3600</v>
          </cell>
        </row>
        <row r="219">
          <cell r="C219" t="str">
            <v>7822</v>
          </cell>
          <cell r="E219" t="str">
            <v>防御力上升III</v>
          </cell>
          <cell r="K219">
            <v>4500</v>
          </cell>
        </row>
        <row r="220">
          <cell r="C220" t="str">
            <v>7922</v>
          </cell>
          <cell r="E220" t="str">
            <v>防御力上升IV</v>
          </cell>
          <cell r="K220">
            <v>5400</v>
          </cell>
        </row>
        <row r="221">
          <cell r="C221" t="str">
            <v>8022</v>
          </cell>
          <cell r="E221" t="str">
            <v>防御力上升V</v>
          </cell>
          <cell r="K221">
            <v>6300</v>
          </cell>
        </row>
      </sheetData>
      <sheetData sheetId="18">
        <row r="2">
          <cell r="D2">
            <v>10</v>
          </cell>
        </row>
        <row r="3">
          <cell r="D3">
            <v>10</v>
          </cell>
        </row>
        <row r="4">
          <cell r="D4">
            <v>10</v>
          </cell>
        </row>
        <row r="5">
          <cell r="D5">
            <v>10</v>
          </cell>
        </row>
        <row r="6">
          <cell r="D6">
            <v>30</v>
          </cell>
        </row>
        <row r="7">
          <cell r="D7">
            <v>30</v>
          </cell>
        </row>
        <row r="8">
          <cell r="D8">
            <v>80</v>
          </cell>
        </row>
        <row r="9">
          <cell r="D9">
            <v>80</v>
          </cell>
        </row>
        <row r="10">
          <cell r="D10">
            <v>30</v>
          </cell>
        </row>
        <row r="11">
          <cell r="D11">
            <v>170</v>
          </cell>
        </row>
        <row r="12">
          <cell r="D12">
            <v>40</v>
          </cell>
        </row>
        <row r="13">
          <cell r="D13">
            <v>110</v>
          </cell>
        </row>
        <row r="14">
          <cell r="D14">
            <v>230</v>
          </cell>
        </row>
        <row r="15">
          <cell r="D15">
            <v>230</v>
          </cell>
        </row>
        <row r="16">
          <cell r="D16">
            <v>230</v>
          </cell>
        </row>
        <row r="17">
          <cell r="D17">
            <v>170</v>
          </cell>
        </row>
        <row r="18">
          <cell r="D18">
            <v>170</v>
          </cell>
        </row>
        <row r="19">
          <cell r="D19">
            <v>170</v>
          </cell>
        </row>
        <row r="20">
          <cell r="D20">
            <v>170</v>
          </cell>
        </row>
        <row r="21">
          <cell r="D21">
            <v>680</v>
          </cell>
        </row>
        <row r="22">
          <cell r="D22">
            <v>170</v>
          </cell>
        </row>
        <row r="23">
          <cell r="D23">
            <v>560</v>
          </cell>
        </row>
        <row r="24">
          <cell r="D24">
            <v>650</v>
          </cell>
        </row>
        <row r="25">
          <cell r="D25">
            <v>120</v>
          </cell>
        </row>
        <row r="26">
          <cell r="D26">
            <v>80</v>
          </cell>
        </row>
        <row r="27">
          <cell r="D27">
            <v>30</v>
          </cell>
        </row>
        <row r="28">
          <cell r="D28">
            <v>60</v>
          </cell>
        </row>
        <row r="29">
          <cell r="D29">
            <v>80</v>
          </cell>
        </row>
        <row r="30">
          <cell r="D30">
            <v>100</v>
          </cell>
        </row>
        <row r="31">
          <cell r="D31">
            <v>120</v>
          </cell>
        </row>
        <row r="32">
          <cell r="D32">
            <v>120</v>
          </cell>
        </row>
        <row r="33">
          <cell r="D33">
            <v>100</v>
          </cell>
        </row>
        <row r="34">
          <cell r="D34">
            <v>120</v>
          </cell>
        </row>
        <row r="35">
          <cell r="D35">
            <v>100</v>
          </cell>
        </row>
        <row r="36">
          <cell r="D36">
            <v>250</v>
          </cell>
        </row>
        <row r="37">
          <cell r="D37">
            <v>860</v>
          </cell>
        </row>
        <row r="38">
          <cell r="D38">
            <v>160</v>
          </cell>
        </row>
        <row r="39">
          <cell r="D39">
            <v>680</v>
          </cell>
        </row>
        <row r="40">
          <cell r="D40">
            <v>450</v>
          </cell>
        </row>
        <row r="41">
          <cell r="D41">
            <v>450</v>
          </cell>
        </row>
        <row r="42">
          <cell r="D42">
            <v>50</v>
          </cell>
        </row>
        <row r="43">
          <cell r="D43">
            <v>50</v>
          </cell>
        </row>
        <row r="44">
          <cell r="D44">
            <v>180</v>
          </cell>
        </row>
        <row r="45">
          <cell r="D45">
            <v>180</v>
          </cell>
        </row>
        <row r="46">
          <cell r="D46">
            <v>380</v>
          </cell>
        </row>
        <row r="47">
          <cell r="D47">
            <v>380</v>
          </cell>
        </row>
        <row r="48">
          <cell r="D48">
            <v>300</v>
          </cell>
        </row>
        <row r="49">
          <cell r="D49">
            <v>300</v>
          </cell>
        </row>
        <row r="50">
          <cell r="D50">
            <v>980</v>
          </cell>
        </row>
        <row r="51">
          <cell r="D51">
            <v>980</v>
          </cell>
        </row>
        <row r="52">
          <cell r="D52">
            <v>980</v>
          </cell>
        </row>
        <row r="53">
          <cell r="D53">
            <v>980</v>
          </cell>
        </row>
        <row r="54">
          <cell r="D54">
            <v>1510</v>
          </cell>
        </row>
        <row r="55">
          <cell r="D55">
            <v>1510</v>
          </cell>
        </row>
        <row r="56">
          <cell r="D56">
            <v>1510</v>
          </cell>
        </row>
        <row r="57">
          <cell r="D57">
            <v>1510</v>
          </cell>
        </row>
        <row r="58">
          <cell r="D58">
            <v>3200</v>
          </cell>
        </row>
        <row r="59">
          <cell r="D59">
            <v>3200</v>
          </cell>
        </row>
        <row r="60">
          <cell r="D60">
            <v>3200</v>
          </cell>
        </row>
        <row r="61">
          <cell r="D61">
            <v>3200</v>
          </cell>
        </row>
        <row r="62">
          <cell r="D62">
            <v>5060</v>
          </cell>
        </row>
        <row r="63">
          <cell r="D63">
            <v>5060</v>
          </cell>
        </row>
        <row r="64">
          <cell r="D64">
            <v>5060</v>
          </cell>
        </row>
        <row r="65">
          <cell r="D65">
            <v>5060</v>
          </cell>
        </row>
        <row r="66">
          <cell r="D66">
            <v>6170</v>
          </cell>
        </row>
        <row r="67">
          <cell r="D67">
            <v>6170</v>
          </cell>
        </row>
        <row r="68">
          <cell r="D68">
            <v>6170</v>
          </cell>
        </row>
        <row r="69">
          <cell r="D69">
            <v>6170</v>
          </cell>
        </row>
        <row r="70">
          <cell r="D70">
            <v>11550</v>
          </cell>
        </row>
        <row r="71">
          <cell r="D71">
            <v>11550</v>
          </cell>
        </row>
        <row r="72">
          <cell r="D72">
            <v>11550</v>
          </cell>
        </row>
        <row r="73">
          <cell r="D73">
            <v>11550</v>
          </cell>
        </row>
        <row r="74">
          <cell r="D74">
            <v>17280</v>
          </cell>
        </row>
        <row r="76">
          <cell r="D76">
            <v>17280</v>
          </cell>
        </row>
        <row r="77">
          <cell r="D77">
            <v>17280</v>
          </cell>
        </row>
        <row r="78">
          <cell r="D78">
            <v>10</v>
          </cell>
        </row>
        <row r="79">
          <cell r="D79">
            <v>50</v>
          </cell>
        </row>
        <row r="80">
          <cell r="D80">
            <v>50</v>
          </cell>
        </row>
        <row r="81">
          <cell r="D81">
            <v>50</v>
          </cell>
        </row>
        <row r="82">
          <cell r="D82">
            <v>50</v>
          </cell>
        </row>
        <row r="83">
          <cell r="D83">
            <v>150</v>
          </cell>
        </row>
        <row r="84">
          <cell r="D84">
            <v>150</v>
          </cell>
        </row>
        <row r="85">
          <cell r="D85">
            <v>150</v>
          </cell>
        </row>
        <row r="86">
          <cell r="D86">
            <v>150</v>
          </cell>
        </row>
        <row r="87">
          <cell r="D87">
            <v>380</v>
          </cell>
        </row>
        <row r="88">
          <cell r="D88">
            <v>380</v>
          </cell>
        </row>
        <row r="89">
          <cell r="D89">
            <v>380</v>
          </cell>
        </row>
        <row r="90">
          <cell r="D90">
            <v>380</v>
          </cell>
        </row>
        <row r="91">
          <cell r="D91">
            <v>300</v>
          </cell>
        </row>
        <row r="92">
          <cell r="D92">
            <v>980</v>
          </cell>
        </row>
        <row r="93">
          <cell r="D93">
            <v>980</v>
          </cell>
        </row>
        <row r="94">
          <cell r="D94">
            <v>980</v>
          </cell>
        </row>
        <row r="95">
          <cell r="D95">
            <v>980</v>
          </cell>
        </row>
        <row r="96">
          <cell r="D96">
            <v>980</v>
          </cell>
        </row>
        <row r="97">
          <cell r="D97">
            <v>1510</v>
          </cell>
        </row>
        <row r="98">
          <cell r="D98">
            <v>1510</v>
          </cell>
        </row>
        <row r="99">
          <cell r="D99">
            <v>1510</v>
          </cell>
        </row>
        <row r="100">
          <cell r="D100">
            <v>1510</v>
          </cell>
        </row>
        <row r="101">
          <cell r="D101">
            <v>1510</v>
          </cell>
        </row>
        <row r="102">
          <cell r="D102">
            <v>3200</v>
          </cell>
        </row>
        <row r="103">
          <cell r="D103">
            <v>3200</v>
          </cell>
        </row>
        <row r="104">
          <cell r="D104">
            <v>3200</v>
          </cell>
        </row>
        <row r="105">
          <cell r="D105">
            <v>3200</v>
          </cell>
        </row>
        <row r="106">
          <cell r="D106">
            <v>3200</v>
          </cell>
        </row>
        <row r="107">
          <cell r="D107">
            <v>5060</v>
          </cell>
        </row>
        <row r="108">
          <cell r="D108">
            <v>5060</v>
          </cell>
        </row>
        <row r="109">
          <cell r="D109">
            <v>5060</v>
          </cell>
        </row>
        <row r="110">
          <cell r="D110">
            <v>5060</v>
          </cell>
        </row>
        <row r="111">
          <cell r="D111">
            <v>5060</v>
          </cell>
        </row>
        <row r="112">
          <cell r="D112">
            <v>6170</v>
          </cell>
        </row>
        <row r="113">
          <cell r="D113">
            <v>6170</v>
          </cell>
        </row>
        <row r="114">
          <cell r="D114">
            <v>6170</v>
          </cell>
        </row>
        <row r="115">
          <cell r="D115">
            <v>6170</v>
          </cell>
        </row>
        <row r="116">
          <cell r="D116">
            <v>6170</v>
          </cell>
        </row>
        <row r="117">
          <cell r="D117">
            <v>11550</v>
          </cell>
        </row>
        <row r="118">
          <cell r="D118">
            <v>11550</v>
          </cell>
        </row>
        <row r="119">
          <cell r="D119">
            <v>11550</v>
          </cell>
        </row>
        <row r="120">
          <cell r="D120">
            <v>11550</v>
          </cell>
        </row>
        <row r="121">
          <cell r="D121">
            <v>11550</v>
          </cell>
        </row>
        <row r="122">
          <cell r="D122">
            <v>17280</v>
          </cell>
        </row>
        <row r="123">
          <cell r="D123">
            <v>17280</v>
          </cell>
        </row>
        <row r="124">
          <cell r="D124">
            <v>17280</v>
          </cell>
        </row>
        <row r="125">
          <cell r="D125">
            <v>17280</v>
          </cell>
        </row>
        <row r="126">
          <cell r="D126">
            <v>17280</v>
          </cell>
        </row>
        <row r="127">
          <cell r="D127">
            <v>3020</v>
          </cell>
        </row>
        <row r="128">
          <cell r="D128">
            <v>3020</v>
          </cell>
        </row>
        <row r="129">
          <cell r="D129">
            <v>3020</v>
          </cell>
        </row>
        <row r="130">
          <cell r="D130">
            <v>5120</v>
          </cell>
        </row>
        <row r="131">
          <cell r="D131">
            <v>5120</v>
          </cell>
        </row>
        <row r="132">
          <cell r="D132">
            <v>5120</v>
          </cell>
        </row>
        <row r="133">
          <cell r="D133">
            <v>9110</v>
          </cell>
        </row>
        <row r="134">
          <cell r="D134">
            <v>9110</v>
          </cell>
        </row>
        <row r="135">
          <cell r="D135">
            <v>9110</v>
          </cell>
        </row>
        <row r="136">
          <cell r="D136">
            <v>15430</v>
          </cell>
        </row>
        <row r="137">
          <cell r="D137">
            <v>15430</v>
          </cell>
        </row>
        <row r="138">
          <cell r="D138">
            <v>15430</v>
          </cell>
        </row>
        <row r="139">
          <cell r="D139">
            <v>39270</v>
          </cell>
        </row>
        <row r="140">
          <cell r="D140">
            <v>39270</v>
          </cell>
        </row>
        <row r="141">
          <cell r="D141">
            <v>48510</v>
          </cell>
        </row>
        <row r="142">
          <cell r="D142">
            <v>30</v>
          </cell>
        </row>
        <row r="143">
          <cell r="D143">
            <v>80</v>
          </cell>
        </row>
        <row r="144">
          <cell r="D144">
            <v>260</v>
          </cell>
        </row>
        <row r="145">
          <cell r="D145">
            <v>550</v>
          </cell>
        </row>
        <row r="146">
          <cell r="D146">
            <v>1500</v>
          </cell>
        </row>
        <row r="147">
          <cell r="D147">
            <v>70</v>
          </cell>
        </row>
        <row r="148">
          <cell r="D148">
            <v>260</v>
          </cell>
        </row>
        <row r="149">
          <cell r="D149">
            <v>550</v>
          </cell>
        </row>
        <row r="150">
          <cell r="D150">
            <v>1500</v>
          </cell>
        </row>
        <row r="151">
          <cell r="D151">
            <v>2950</v>
          </cell>
        </row>
        <row r="152">
          <cell r="D152">
            <v>230</v>
          </cell>
        </row>
        <row r="153">
          <cell r="D153">
            <v>550</v>
          </cell>
        </row>
        <row r="154">
          <cell r="D154">
            <v>1500</v>
          </cell>
        </row>
        <row r="155">
          <cell r="D155">
            <v>2950</v>
          </cell>
        </row>
        <row r="156">
          <cell r="D156">
            <v>5040</v>
          </cell>
        </row>
        <row r="157">
          <cell r="D157">
            <v>7200</v>
          </cell>
        </row>
        <row r="158">
          <cell r="D158">
            <v>12150</v>
          </cell>
        </row>
        <row r="159">
          <cell r="D159">
            <v>18000</v>
          </cell>
        </row>
        <row r="160">
          <cell r="D160">
            <v>26400</v>
          </cell>
        </row>
        <row r="161">
          <cell r="D161">
            <v>38880</v>
          </cell>
        </row>
        <row r="162">
          <cell r="D162">
            <v>10940</v>
          </cell>
        </row>
        <row r="163">
          <cell r="D163">
            <v>18000</v>
          </cell>
        </row>
        <row r="164">
          <cell r="D164">
            <v>26400</v>
          </cell>
        </row>
        <row r="165">
          <cell r="D165">
            <v>38880</v>
          </cell>
        </row>
        <row r="166">
          <cell r="D166">
            <v>58500</v>
          </cell>
        </row>
        <row r="167">
          <cell r="D167">
            <v>30</v>
          </cell>
        </row>
        <row r="168">
          <cell r="D168">
            <v>80</v>
          </cell>
        </row>
        <row r="169">
          <cell r="D169">
            <v>260</v>
          </cell>
        </row>
        <row r="170">
          <cell r="D170">
            <v>550</v>
          </cell>
        </row>
        <row r="171">
          <cell r="D171">
            <v>1500</v>
          </cell>
        </row>
        <row r="172">
          <cell r="D172">
            <v>70</v>
          </cell>
        </row>
        <row r="173">
          <cell r="D173">
            <v>260</v>
          </cell>
        </row>
        <row r="174">
          <cell r="D174">
            <v>550</v>
          </cell>
        </row>
        <row r="175">
          <cell r="D175">
            <v>1500</v>
          </cell>
        </row>
        <row r="176">
          <cell r="D176">
            <v>2950</v>
          </cell>
        </row>
        <row r="177">
          <cell r="D177">
            <v>500</v>
          </cell>
        </row>
        <row r="178">
          <cell r="D178">
            <v>1500</v>
          </cell>
        </row>
        <row r="179">
          <cell r="D179">
            <v>2950</v>
          </cell>
        </row>
        <row r="180">
          <cell r="D180">
            <v>5040</v>
          </cell>
        </row>
        <row r="181">
          <cell r="D181">
            <v>8000</v>
          </cell>
        </row>
        <row r="182">
          <cell r="D182">
            <v>1350</v>
          </cell>
        </row>
        <row r="183">
          <cell r="D183">
            <v>2950</v>
          </cell>
        </row>
        <row r="184">
          <cell r="D184">
            <v>5040</v>
          </cell>
        </row>
        <row r="185">
          <cell r="D185">
            <v>8000</v>
          </cell>
        </row>
        <row r="186">
          <cell r="D186">
            <v>12150</v>
          </cell>
        </row>
        <row r="187">
          <cell r="D187">
            <v>2650</v>
          </cell>
        </row>
        <row r="188">
          <cell r="D188">
            <v>5040</v>
          </cell>
        </row>
        <row r="189">
          <cell r="D189">
            <v>8000</v>
          </cell>
        </row>
        <row r="190">
          <cell r="D190">
            <v>12150</v>
          </cell>
        </row>
        <row r="191">
          <cell r="D191">
            <v>18000</v>
          </cell>
        </row>
        <row r="192">
          <cell r="D192">
            <v>30</v>
          </cell>
        </row>
        <row r="193">
          <cell r="D193">
            <v>80</v>
          </cell>
        </row>
        <row r="194">
          <cell r="D194">
            <v>260</v>
          </cell>
        </row>
        <row r="195">
          <cell r="D195">
            <v>550</v>
          </cell>
        </row>
        <row r="196">
          <cell r="D196">
            <v>1500</v>
          </cell>
        </row>
        <row r="197">
          <cell r="D197">
            <v>70</v>
          </cell>
        </row>
        <row r="198">
          <cell r="D198">
            <v>260</v>
          </cell>
        </row>
        <row r="199">
          <cell r="D199">
            <v>550</v>
          </cell>
        </row>
        <row r="200">
          <cell r="D200">
            <v>1500</v>
          </cell>
        </row>
        <row r="201">
          <cell r="D201">
            <v>2950</v>
          </cell>
        </row>
        <row r="202">
          <cell r="D202">
            <v>230</v>
          </cell>
        </row>
        <row r="203">
          <cell r="D203">
            <v>550</v>
          </cell>
        </row>
        <row r="204">
          <cell r="D204">
            <v>1500</v>
          </cell>
        </row>
        <row r="205">
          <cell r="D205">
            <v>2950</v>
          </cell>
        </row>
        <row r="206">
          <cell r="D206">
            <v>5040</v>
          </cell>
        </row>
        <row r="207">
          <cell r="D207">
            <v>500</v>
          </cell>
        </row>
        <row r="208">
          <cell r="D208">
            <v>1500</v>
          </cell>
        </row>
        <row r="209">
          <cell r="D209">
            <v>2950</v>
          </cell>
        </row>
        <row r="210">
          <cell r="D210">
            <v>5040</v>
          </cell>
        </row>
        <row r="211">
          <cell r="D211">
            <v>8000</v>
          </cell>
        </row>
        <row r="212">
          <cell r="D212">
            <v>1350</v>
          </cell>
        </row>
        <row r="213">
          <cell r="D213">
            <v>2950</v>
          </cell>
        </row>
        <row r="214">
          <cell r="D214">
            <v>5040</v>
          </cell>
        </row>
        <row r="215">
          <cell r="D215">
            <v>8000</v>
          </cell>
        </row>
        <row r="216">
          <cell r="D216">
            <v>12150</v>
          </cell>
        </row>
        <row r="217">
          <cell r="D217">
            <v>2650</v>
          </cell>
        </row>
        <row r="218">
          <cell r="D218">
            <v>5040</v>
          </cell>
        </row>
        <row r="219">
          <cell r="D219">
            <v>8000</v>
          </cell>
        </row>
        <row r="220">
          <cell r="D220">
            <v>12150</v>
          </cell>
        </row>
        <row r="221">
          <cell r="D221">
            <v>18000</v>
          </cell>
        </row>
      </sheetData>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剧情触发条件"/>
      <sheetName val="剧情列表"/>
      <sheetName val="动作表"/>
      <sheetName val="演员表"/>
      <sheetName val="主线对白"/>
      <sheetName val="普通对白"/>
      <sheetName val="npc列表"/>
      <sheetName val="场景"/>
      <sheetName val="Sheet1"/>
      <sheetName val="Sheet2"/>
    </sheetNames>
    <sheetDataSet>
      <sheetData sheetId="0"/>
      <sheetData sheetId="1"/>
      <sheetData sheetId="2"/>
      <sheetData sheetId="3"/>
      <sheetData sheetId="4"/>
      <sheetData sheetId="5"/>
      <sheetData sheetId="6">
        <row r="3">
          <cell r="B3" t="str">
            <v>村民男</v>
          </cell>
          <cell r="D3" t="str">
            <v>npc.1.cunmingnan</v>
          </cell>
          <cell r="E3" t="str">
            <v>facenpc.1.cunmingnan</v>
          </cell>
        </row>
        <row r="4">
          <cell r="B4" t="str">
            <v>村民女</v>
          </cell>
          <cell r="D4" t="str">
            <v>npc.2.cunmingnv</v>
          </cell>
          <cell r="E4" t="str">
            <v>facenpc.2.cunmingnv</v>
          </cell>
        </row>
        <row r="5">
          <cell r="B5" t="str">
            <v>村民老头</v>
          </cell>
          <cell r="D5" t="str">
            <v>npc.3.cunminglaotou</v>
          </cell>
          <cell r="E5" t="str">
            <v>facenpc.3.cunminglaotou</v>
          </cell>
        </row>
        <row r="6">
          <cell r="B6" t="str">
            <v>村民壮男</v>
          </cell>
          <cell r="D6" t="str">
            <v>npc.4.cunmingzhuangnan</v>
          </cell>
          <cell r="E6" t="str">
            <v>facenpc.4.cunmingzhuangnan</v>
          </cell>
        </row>
        <row r="7">
          <cell r="B7" t="str">
            <v>村民小女孩</v>
          </cell>
          <cell r="D7" t="str">
            <v>npc.5.xiaonvhai</v>
          </cell>
          <cell r="E7" t="str">
            <v>facenpc.5.xiaonvhai</v>
          </cell>
        </row>
        <row r="8">
          <cell r="B8" t="str">
            <v>士兵</v>
          </cell>
          <cell r="D8" t="str">
            <v>npc.6.shibing</v>
          </cell>
          <cell r="E8" t="str">
            <v>facenpc.6.shibing</v>
          </cell>
        </row>
        <row r="9">
          <cell r="B9" t="str">
            <v>士官长</v>
          </cell>
          <cell r="D9" t="str">
            <v>npc.7.shiguanzhang</v>
          </cell>
          <cell r="E9" t="str">
            <v>facenpc.7.shiguanzhang</v>
          </cell>
        </row>
        <row r="10">
          <cell r="B10" t="str">
            <v>卡尔萨斯国王</v>
          </cell>
          <cell r="D10" t="str">
            <v>npc.8.king</v>
          </cell>
          <cell r="E10" t="str">
            <v>facenpc.8.king</v>
          </cell>
        </row>
        <row r="11">
          <cell r="B11" t="str">
            <v>大臣</v>
          </cell>
          <cell r="D11" t="str">
            <v>npc.9.dacheng</v>
          </cell>
          <cell r="E11" t="str">
            <v>facenpc.9.dacheng</v>
          </cell>
        </row>
        <row r="12">
          <cell r="B12" t="str">
            <v>斯塔克</v>
          </cell>
          <cell r="D12" t="str">
            <v>npc.10.sitake</v>
          </cell>
          <cell r="E12" t="str">
            <v>facenpc.10.sitake</v>
          </cell>
        </row>
        <row r="13">
          <cell r="B13" t="str">
            <v>先知卡迪拉</v>
          </cell>
          <cell r="D13" t="str">
            <v>npc.11.kadila</v>
          </cell>
          <cell r="E13" t="str">
            <v>facenpc.11.kadila</v>
          </cell>
        </row>
        <row r="14">
          <cell r="B14" t="str">
            <v>老矿工洛克</v>
          </cell>
          <cell r="D14" t="str">
            <v>npc.12.luoke</v>
          </cell>
          <cell r="E14" t="str">
            <v>facenpc.12.luoke</v>
          </cell>
        </row>
        <row r="15">
          <cell r="B15" t="str">
            <v>神父安德鲁</v>
          </cell>
          <cell r="D15" t="str">
            <v>npc.13.andelu</v>
          </cell>
          <cell r="E15" t="str">
            <v>facenpc.13.andelu</v>
          </cell>
        </row>
        <row r="16">
          <cell r="B16" t="str">
            <v>鹦鹉皮特</v>
          </cell>
          <cell r="D16" t="str">
            <v>npc.14.pite</v>
          </cell>
          <cell r="E16" t="str">
            <v>facenpc.14.pite</v>
          </cell>
        </row>
        <row r="17">
          <cell r="B17" t="str">
            <v>猫咪可乐</v>
          </cell>
          <cell r="D17" t="str">
            <v>npc.15.cat</v>
          </cell>
          <cell r="E17" t="str">
            <v>facenpc.15.cat</v>
          </cell>
        </row>
        <row r="18">
          <cell r="B18" t="str">
            <v>老鼠-疾风</v>
          </cell>
          <cell r="D18" t="str">
            <v>npc.16.jifeng</v>
          </cell>
          <cell r="E18" t="str">
            <v>facenpc.16.jifeng</v>
          </cell>
        </row>
        <row r="19">
          <cell r="B19" t="str">
            <v>狼人-黑烟</v>
          </cell>
          <cell r="D19" t="str">
            <v>npc.17.heiyan</v>
          </cell>
          <cell r="E19" t="str">
            <v>facenpc.17.heiyan</v>
          </cell>
        </row>
        <row r="20">
          <cell r="B20" t="str">
            <v>黑色史莱姆</v>
          </cell>
          <cell r="D20" t="str">
            <v>npc.18.heiseshilaimu</v>
          </cell>
          <cell r="E20" t="str">
            <v>facenpc.18.heiseshilaimu</v>
          </cell>
        </row>
        <row r="21">
          <cell r="B21" t="str">
            <v>夏洛特</v>
          </cell>
          <cell r="D21" t="str">
            <v>npc.19.xialuote</v>
          </cell>
          <cell r="E21" t="str">
            <v>facenpc.19.xialuote</v>
          </cell>
        </row>
        <row r="22">
          <cell r="B22" t="str">
            <v>法师玛利亚</v>
          </cell>
          <cell r="D22" t="str">
            <v>npc.20.maliya</v>
          </cell>
          <cell r="E22" t="str">
            <v>facenpc.20.maliya</v>
          </cell>
        </row>
        <row r="23">
          <cell r="B23" t="str">
            <v>千织婆婆</v>
          </cell>
          <cell r="D23" t="str">
            <v>npc.21.popo</v>
          </cell>
          <cell r="E23" t="str">
            <v>facenpc.21.popo</v>
          </cell>
        </row>
        <row r="24">
          <cell r="B24" t="str">
            <v>盗贼boss艾斯</v>
          </cell>
          <cell r="D24" t="str">
            <v>npc.22.aisi</v>
          </cell>
          <cell r="E24" t="str">
            <v>facenpc.22.aisi</v>
          </cell>
        </row>
        <row r="25">
          <cell r="B25" t="str">
            <v>矿工boss米粗拉</v>
          </cell>
          <cell r="D25" t="str">
            <v>npc.23.micula</v>
          </cell>
          <cell r="E25" t="str">
            <v>facenpc.23.micula</v>
          </cell>
        </row>
        <row r="26">
          <cell r="B26" t="str">
            <v>狗熊霍克boss</v>
          </cell>
          <cell r="D26" t="str">
            <v>npc.24.huoke</v>
          </cell>
          <cell r="E26" t="str">
            <v>facenpc.24.huoke</v>
          </cell>
        </row>
        <row r="27">
          <cell r="B27" t="str">
            <v>虎王扎特boss</v>
          </cell>
          <cell r="D27" t="str">
            <v>npc.25.zate</v>
          </cell>
          <cell r="E27" t="str">
            <v>facenpc.25.zate</v>
          </cell>
        </row>
        <row r="28">
          <cell r="B28" t="str">
            <v>囚犯国王</v>
          </cell>
          <cell r="D28" t="str">
            <v>npc.26.king2</v>
          </cell>
          <cell r="E28" t="str">
            <v>facenpc.26.king2</v>
          </cell>
        </row>
        <row r="29">
          <cell r="B29" t="str">
            <v>牧师瓦尔</v>
          </cell>
          <cell r="D29" t="str">
            <v>npc.27.waer</v>
          </cell>
          <cell r="E29" t="str">
            <v>facenpc.27.waer</v>
          </cell>
        </row>
        <row r="30">
          <cell r="B30" t="str">
            <v>史莱姆王</v>
          </cell>
          <cell r="D30" t="str">
            <v>npc.28.shilaimuwang</v>
          </cell>
          <cell r="E30" t="str">
            <v>facenpc.28.shilaimuwang</v>
          </cell>
        </row>
        <row r="31">
          <cell r="B31" t="str">
            <v>史莱姆后</v>
          </cell>
          <cell r="D31" t="str">
            <v>npc.29.shilaimuhou</v>
          </cell>
          <cell r="E31" t="str">
            <v>facenpc.29.shilaimuhou</v>
          </cell>
        </row>
        <row r="32">
          <cell r="B32" t="str">
            <v>屠夫瓦力瓦斯</v>
          </cell>
          <cell r="D32" t="str">
            <v>npc.30.waliwasi</v>
          </cell>
          <cell r="E32" t="str">
            <v>facenpc.30.waliwasi</v>
          </cell>
        </row>
        <row r="33">
          <cell r="B33" t="str">
            <v>公主萝莉</v>
          </cell>
          <cell r="D33" t="str">
            <v>npc.31.luoli</v>
          </cell>
          <cell r="E33" t="str">
            <v>facenpc.31.luoli</v>
          </cell>
        </row>
        <row r="34">
          <cell r="B34" t="str">
            <v>亡灵卡米拉</v>
          </cell>
          <cell r="D34" t="str">
            <v>npc.32.kamila</v>
          </cell>
          <cell r="E34" t="str">
            <v>facenpc.32.kamila</v>
          </cell>
        </row>
        <row r="35">
          <cell r="B35" t="str">
            <v>猎人洛林</v>
          </cell>
          <cell r="D35" t="str">
            <v>npc.33.luolin</v>
          </cell>
          <cell r="E35" t="str">
            <v>facenpc.33.luolin</v>
          </cell>
        </row>
        <row r="36">
          <cell r="B36" t="str">
            <v>米谢尔上尉</v>
          </cell>
          <cell r="D36" t="str">
            <v>npc.34.kaer</v>
          </cell>
          <cell r="E36" t="str">
            <v>facenpc.34.kaer</v>
          </cell>
        </row>
        <row r="37">
          <cell r="B37" t="str">
            <v>墨堡国王巴尔扎克</v>
          </cell>
          <cell r="D37" t="str">
            <v>npc.35.baerzake</v>
          </cell>
          <cell r="E37" t="str">
            <v>facenpc.35.baerzake</v>
          </cell>
        </row>
        <row r="38">
          <cell r="B38" t="str">
            <v>巫医切尔顿</v>
          </cell>
          <cell r="D38" t="str">
            <v>npc.36.qieerdun</v>
          </cell>
          <cell r="E38" t="str">
            <v>facenpc.36.qieerdun</v>
          </cell>
        </row>
        <row r="39">
          <cell r="B39" t="str">
            <v>墨堡士兵</v>
          </cell>
          <cell r="D39" t="str">
            <v>npc.37.mobaoshibing</v>
          </cell>
          <cell r="E39" t="str">
            <v>facenpc.37.mobaoshibing</v>
          </cell>
        </row>
        <row r="40">
          <cell r="B40" t="str">
            <v>怪物</v>
          </cell>
          <cell r="D40" t="str">
            <v>npc.38.guaiwu</v>
          </cell>
          <cell r="E40" t="str">
            <v>facenpc.38.guaiwu</v>
          </cell>
        </row>
        <row r="41">
          <cell r="B41" t="str">
            <v>酒店老板娘，梅丽</v>
          </cell>
          <cell r="D41" t="str">
            <v>npc.39.meili</v>
          </cell>
          <cell r="E41" t="str">
            <v>facenpc.39.meili</v>
          </cell>
        </row>
        <row r="42">
          <cell r="B42" t="str">
            <v>牧师安东尼</v>
          </cell>
          <cell r="D42" t="str">
            <v>npc.40.andongni</v>
          </cell>
          <cell r="E42" t="str">
            <v>facenpc.40.andongni</v>
          </cell>
        </row>
      </sheetData>
      <sheetData sheetId="7"/>
      <sheetData sheetId="8"/>
      <sheetData sheetId="9"/>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ctrlProp" Target="../ctrlProps/ctrlProp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8" Type="http://schemas.openxmlformats.org/officeDocument/2006/relationships/ctrlProp" Target="../ctrlProps/ctrlProp11.xml"/><Relationship Id="rId13" Type="http://schemas.openxmlformats.org/officeDocument/2006/relationships/ctrlProp" Target="../ctrlProps/ctrlProp16.xml"/><Relationship Id="rId18" Type="http://schemas.openxmlformats.org/officeDocument/2006/relationships/ctrlProp" Target="../ctrlProps/ctrlProp21.xml"/><Relationship Id="rId3" Type="http://schemas.openxmlformats.org/officeDocument/2006/relationships/vmlDrawing" Target="../drawings/vmlDrawing4.vml"/><Relationship Id="rId21" Type="http://schemas.openxmlformats.org/officeDocument/2006/relationships/ctrlProp" Target="../ctrlProps/ctrlProp24.xml"/><Relationship Id="rId7" Type="http://schemas.openxmlformats.org/officeDocument/2006/relationships/ctrlProp" Target="../ctrlProps/ctrlProp10.xml"/><Relationship Id="rId12" Type="http://schemas.openxmlformats.org/officeDocument/2006/relationships/ctrlProp" Target="../ctrlProps/ctrlProp15.xml"/><Relationship Id="rId17" Type="http://schemas.openxmlformats.org/officeDocument/2006/relationships/ctrlProp" Target="../ctrlProps/ctrlProp20.xml"/><Relationship Id="rId2" Type="http://schemas.openxmlformats.org/officeDocument/2006/relationships/drawing" Target="../drawings/drawing5.xml"/><Relationship Id="rId16" Type="http://schemas.openxmlformats.org/officeDocument/2006/relationships/ctrlProp" Target="../ctrlProps/ctrlProp19.xml"/><Relationship Id="rId20" Type="http://schemas.openxmlformats.org/officeDocument/2006/relationships/ctrlProp" Target="../ctrlProps/ctrlProp23.xml"/><Relationship Id="rId1" Type="http://schemas.openxmlformats.org/officeDocument/2006/relationships/printerSettings" Target="../printerSettings/printerSettings11.bin"/><Relationship Id="rId6" Type="http://schemas.openxmlformats.org/officeDocument/2006/relationships/ctrlProp" Target="../ctrlProps/ctrlProp9.xml"/><Relationship Id="rId11" Type="http://schemas.openxmlformats.org/officeDocument/2006/relationships/ctrlProp" Target="../ctrlProps/ctrlProp14.xml"/><Relationship Id="rId5" Type="http://schemas.openxmlformats.org/officeDocument/2006/relationships/ctrlProp" Target="../ctrlProps/ctrlProp8.xml"/><Relationship Id="rId15" Type="http://schemas.openxmlformats.org/officeDocument/2006/relationships/ctrlProp" Target="../ctrlProps/ctrlProp18.xml"/><Relationship Id="rId10" Type="http://schemas.openxmlformats.org/officeDocument/2006/relationships/ctrlProp" Target="../ctrlProps/ctrlProp13.xml"/><Relationship Id="rId19" Type="http://schemas.openxmlformats.org/officeDocument/2006/relationships/ctrlProp" Target="../ctrlProps/ctrlProp22.xml"/><Relationship Id="rId4" Type="http://schemas.openxmlformats.org/officeDocument/2006/relationships/ctrlProp" Target="../ctrlProps/ctrlProp7.xml"/><Relationship Id="rId9" Type="http://schemas.openxmlformats.org/officeDocument/2006/relationships/ctrlProp" Target="../ctrlProps/ctrlProp12.xml"/><Relationship Id="rId14" Type="http://schemas.openxmlformats.org/officeDocument/2006/relationships/ctrlProp" Target="../ctrlProps/ctrlProp17.xml"/></Relationships>
</file>

<file path=xl/worksheets/_rels/sheet30.xml.rels><?xml version="1.0" encoding="UTF-8" standalone="yes"?>
<Relationships xmlns="http://schemas.openxmlformats.org/package/2006/relationships"><Relationship Id="rId3" Type="http://schemas.openxmlformats.org/officeDocument/2006/relationships/ctrlProp" Target="../ctrlProps/ctrlProp25.xml"/><Relationship Id="rId2" Type="http://schemas.openxmlformats.org/officeDocument/2006/relationships/vmlDrawing" Target="../drawings/vmlDrawing5.vml"/><Relationship Id="rId1" Type="http://schemas.openxmlformats.org/officeDocument/2006/relationships/drawing" Target="../drawings/drawing6.xml"/><Relationship Id="rId5" Type="http://schemas.openxmlformats.org/officeDocument/2006/relationships/ctrlProp" Target="../ctrlProps/ctrlProp27.xml"/><Relationship Id="rId4" Type="http://schemas.openxmlformats.org/officeDocument/2006/relationships/ctrlProp" Target="../ctrlProps/ctrlProp2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4.xml.rels><?xml version="1.0" encoding="UTF-8" standalone="yes"?>
<Relationships xmlns="http://schemas.openxmlformats.org/package/2006/relationships"><Relationship Id="rId3" Type="http://schemas.openxmlformats.org/officeDocument/2006/relationships/ctrlProp" Target="../ctrlProps/ctrlProp28.xml"/><Relationship Id="rId2" Type="http://schemas.openxmlformats.org/officeDocument/2006/relationships/vmlDrawing" Target="../drawings/vmlDrawing6.vml"/><Relationship Id="rId1" Type="http://schemas.openxmlformats.org/officeDocument/2006/relationships/drawing" Target="../drawings/drawing8.xml"/><Relationship Id="rId5" Type="http://schemas.openxmlformats.org/officeDocument/2006/relationships/ctrlProp" Target="../ctrlProps/ctrlProp30.xml"/><Relationship Id="rId4" Type="http://schemas.openxmlformats.org/officeDocument/2006/relationships/ctrlProp" Target="../ctrlProps/ctrlProp29.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
  <sheetViews>
    <sheetView workbookViewId="0">
      <selection activeCell="B2" sqref="B2:B6"/>
    </sheetView>
  </sheetViews>
  <sheetFormatPr defaultRowHeight="14.4"/>
  <cols>
    <col min="2" max="2" width="64.33203125" customWidth="1"/>
  </cols>
  <sheetData>
    <row r="1" spans="1:13">
      <c r="A1" t="s">
        <v>3216</v>
      </c>
      <c r="B1" t="s">
        <v>3217</v>
      </c>
      <c r="C1" t="s">
        <v>633</v>
      </c>
      <c r="D1" t="s">
        <v>3218</v>
      </c>
      <c r="E1" t="s">
        <v>3219</v>
      </c>
      <c r="F1" t="s">
        <v>3220</v>
      </c>
      <c r="G1" t="s">
        <v>3221</v>
      </c>
      <c r="H1" t="s">
        <v>3222</v>
      </c>
      <c r="I1" t="s">
        <v>3223</v>
      </c>
      <c r="J1" t="s">
        <v>3224</v>
      </c>
      <c r="K1" t="s">
        <v>3225</v>
      </c>
      <c r="L1" t="s">
        <v>3226</v>
      </c>
      <c r="M1" t="s">
        <v>3227</v>
      </c>
    </row>
    <row r="2" spans="1:13">
      <c r="A2">
        <v>1</v>
      </c>
      <c r="B2" t="s">
        <v>3271</v>
      </c>
      <c r="C2">
        <v>123</v>
      </c>
      <c r="D2" t="s">
        <v>3272</v>
      </c>
      <c r="E2">
        <v>-222</v>
      </c>
      <c r="F2">
        <v>-195</v>
      </c>
      <c r="G2" t="s">
        <v>3284</v>
      </c>
      <c r="H2">
        <v>1</v>
      </c>
      <c r="I2">
        <v>1</v>
      </c>
      <c r="J2">
        <v>1</v>
      </c>
      <c r="K2">
        <v>120</v>
      </c>
      <c r="L2">
        <v>50</v>
      </c>
      <c r="M2" t="s">
        <v>3228</v>
      </c>
    </row>
    <row r="3" spans="1:13">
      <c r="A3">
        <v>2</v>
      </c>
      <c r="B3" t="s">
        <v>3271</v>
      </c>
      <c r="C3" t="s">
        <v>3273</v>
      </c>
      <c r="D3" t="s">
        <v>3274</v>
      </c>
      <c r="E3">
        <v>-40</v>
      </c>
      <c r="F3">
        <v>-78</v>
      </c>
      <c r="G3" t="s">
        <v>3285</v>
      </c>
      <c r="H3">
        <v>2</v>
      </c>
      <c r="I3">
        <v>1</v>
      </c>
      <c r="J3">
        <v>1</v>
      </c>
      <c r="K3">
        <v>300</v>
      </c>
      <c r="L3">
        <v>50</v>
      </c>
      <c r="M3" t="s">
        <v>3228</v>
      </c>
    </row>
    <row r="4" spans="1:13">
      <c r="A4">
        <v>3</v>
      </c>
      <c r="B4" t="s">
        <v>3271</v>
      </c>
      <c r="C4" t="s">
        <v>3276</v>
      </c>
      <c r="D4" t="s">
        <v>3277</v>
      </c>
      <c r="E4">
        <v>-108</v>
      </c>
      <c r="F4">
        <v>87</v>
      </c>
      <c r="G4" t="s">
        <v>3275</v>
      </c>
      <c r="H4">
        <v>3</v>
      </c>
      <c r="I4">
        <v>3</v>
      </c>
      <c r="J4">
        <v>3</v>
      </c>
      <c r="K4">
        <v>3700</v>
      </c>
      <c r="L4">
        <v>59</v>
      </c>
      <c r="M4" t="s">
        <v>3228</v>
      </c>
    </row>
    <row r="5" spans="1:13">
      <c r="A5">
        <v>4</v>
      </c>
      <c r="B5" t="s">
        <v>3271</v>
      </c>
      <c r="C5">
        <v>123</v>
      </c>
      <c r="D5" t="s">
        <v>3278</v>
      </c>
      <c r="E5">
        <v>175</v>
      </c>
      <c r="F5">
        <v>-83</v>
      </c>
      <c r="G5" t="s">
        <v>3275</v>
      </c>
      <c r="H5">
        <v>4</v>
      </c>
      <c r="I5">
        <v>3</v>
      </c>
      <c r="J5">
        <v>3</v>
      </c>
      <c r="K5">
        <v>3333</v>
      </c>
      <c r="L5">
        <v>59</v>
      </c>
      <c r="M5" t="s">
        <v>3228</v>
      </c>
    </row>
    <row r="6" spans="1:13">
      <c r="A6">
        <v>100</v>
      </c>
      <c r="B6" t="s">
        <v>3271</v>
      </c>
      <c r="C6" t="s">
        <v>3279</v>
      </c>
      <c r="D6" t="s">
        <v>3280</v>
      </c>
      <c r="E6">
        <v>70</v>
      </c>
      <c r="F6">
        <v>-3</v>
      </c>
      <c r="G6" t="s">
        <v>3281</v>
      </c>
      <c r="H6">
        <v>5</v>
      </c>
      <c r="I6">
        <v>1</v>
      </c>
      <c r="J6">
        <v>2</v>
      </c>
      <c r="K6">
        <v>300</v>
      </c>
      <c r="L6">
        <v>59</v>
      </c>
      <c r="M6" t="s">
        <v>3228</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selection activeCell="C3" sqref="C3"/>
    </sheetView>
  </sheetViews>
  <sheetFormatPr defaultRowHeight="14.4"/>
  <sheetData>
    <row r="1" spans="1:3" s="238" customFormat="1">
      <c r="B1" s="238" t="s">
        <v>3265</v>
      </c>
      <c r="C1" s="238" t="s">
        <v>3266</v>
      </c>
    </row>
    <row r="2" spans="1:3">
      <c r="A2" t="s">
        <v>3263</v>
      </c>
      <c r="B2" t="s">
        <v>3264</v>
      </c>
      <c r="C2" t="s">
        <v>3267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02"/>
  <sheetViews>
    <sheetView workbookViewId="0">
      <selection activeCell="M13" sqref="M13"/>
    </sheetView>
  </sheetViews>
  <sheetFormatPr defaultRowHeight="14.4"/>
  <cols>
    <col min="1" max="2" width="8.88671875" style="238"/>
    <col min="3" max="3" width="13.5546875" style="238" customWidth="1"/>
    <col min="4" max="4" width="15.109375" style="238" bestFit="1" customWidth="1"/>
    <col min="5" max="7" width="13" style="238" bestFit="1" customWidth="1"/>
    <col min="8" max="8" width="29.6640625" style="238" bestFit="1" customWidth="1"/>
    <col min="9" max="9" width="8.88671875" style="238"/>
    <col min="10" max="10" width="13" style="238" bestFit="1" customWidth="1"/>
    <col min="11" max="16384" width="8.88671875" style="238"/>
  </cols>
  <sheetData>
    <row r="1" spans="1:11">
      <c r="B1" s="238">
        <v>50</v>
      </c>
      <c r="D1" s="238">
        <v>50</v>
      </c>
    </row>
    <row r="2" spans="1:11">
      <c r="A2" s="238" t="s">
        <v>3253</v>
      </c>
      <c r="B2" s="238" t="s">
        <v>3254</v>
      </c>
      <c r="C2" s="238" t="s">
        <v>3255</v>
      </c>
      <c r="D2" s="238" t="s">
        <v>3256</v>
      </c>
      <c r="E2" s="238" t="s">
        <v>3257</v>
      </c>
      <c r="F2" s="238" t="s">
        <v>3258</v>
      </c>
      <c r="G2" s="238" t="s">
        <v>3259</v>
      </c>
      <c r="H2" s="238" t="s">
        <v>3260</v>
      </c>
    </row>
    <row r="3" spans="1:11">
      <c r="A3" s="238">
        <v>1</v>
      </c>
      <c r="B3" s="238">
        <f>$B$1</f>
        <v>50</v>
      </c>
      <c r="C3" s="10">
        <v>0.05</v>
      </c>
      <c r="D3" s="238">
        <f>$D$1</f>
        <v>50</v>
      </c>
      <c r="E3" s="10">
        <v>0.01</v>
      </c>
      <c r="F3" s="10">
        <v>3</v>
      </c>
      <c r="G3" s="238">
        <f>IF((1+ABS(B3-A3)*C3)^(IF(B3-A3=0,0,(B3-A3)/ABS(B3-A3)))&gt;F3,F3,IF((1+ABS(B3-A3)*C3)^(IF(B3-A3=0,0,(B3-A3)/ABS(B3-A3)))&lt;E3,E3,(1+ABS(B3-A3)*C3)^(IF(B3-A3=0,0,(B3-A3)/ABS(B3-A3)))))</f>
        <v>3</v>
      </c>
      <c r="H3" s="238">
        <f>INT(G3*D3)</f>
        <v>150</v>
      </c>
      <c r="J3" s="238" t="s">
        <v>3261</v>
      </c>
    </row>
    <row r="4" spans="1:11">
      <c r="A4" s="238">
        <v>2</v>
      </c>
      <c r="B4" s="238">
        <f t="shared" ref="B4:B67" si="0">$B$1</f>
        <v>50</v>
      </c>
      <c r="C4" s="10">
        <v>0.05</v>
      </c>
      <c r="D4" s="238">
        <f t="shared" ref="D4:D67" si="1">$D$1</f>
        <v>50</v>
      </c>
      <c r="E4" s="10">
        <v>0.01</v>
      </c>
      <c r="F4" s="10">
        <v>3</v>
      </c>
      <c r="G4" s="238">
        <f t="shared" ref="G4:G67" si="2">IF((1+ABS(B4-A4)*C4)^(IF(B4-A4=0,0,(B4-A4)/ABS(B4-A4)))&gt;F4,F4,IF((1+ABS(B4-A4)*C4)^(IF(B4-A4=0,0,(B4-A4)/ABS(B4-A4)))&lt;E4,E4,(1+ABS(B4-A4)*C4)^(IF(B4-A4=0,0,(B4-A4)/ABS(B4-A4)))))</f>
        <v>3</v>
      </c>
      <c r="H4" s="238">
        <f t="shared" ref="H4:H67" si="3">INT(G4*D4)</f>
        <v>150</v>
      </c>
    </row>
    <row r="5" spans="1:11">
      <c r="A5" s="238">
        <v>3</v>
      </c>
      <c r="B5" s="238">
        <f t="shared" si="0"/>
        <v>50</v>
      </c>
      <c r="C5" s="10">
        <v>0.05</v>
      </c>
      <c r="D5" s="238">
        <f t="shared" si="1"/>
        <v>50</v>
      </c>
      <c r="E5" s="10">
        <v>0.01</v>
      </c>
      <c r="F5" s="10">
        <v>3</v>
      </c>
      <c r="G5" s="238">
        <f t="shared" si="2"/>
        <v>3</v>
      </c>
      <c r="H5" s="238">
        <f t="shared" si="3"/>
        <v>150</v>
      </c>
    </row>
    <row r="6" spans="1:11">
      <c r="A6" s="238">
        <v>4</v>
      </c>
      <c r="B6" s="238">
        <f t="shared" si="0"/>
        <v>50</v>
      </c>
      <c r="C6" s="10">
        <v>0.05</v>
      </c>
      <c r="D6" s="238">
        <f t="shared" si="1"/>
        <v>50</v>
      </c>
      <c r="E6" s="10">
        <v>0.01</v>
      </c>
      <c r="F6" s="10">
        <v>3</v>
      </c>
      <c r="G6" s="238">
        <f t="shared" si="2"/>
        <v>3</v>
      </c>
      <c r="H6" s="238">
        <f t="shared" si="3"/>
        <v>150</v>
      </c>
    </row>
    <row r="7" spans="1:11">
      <c r="A7" s="238">
        <v>5</v>
      </c>
      <c r="B7" s="238">
        <f t="shared" si="0"/>
        <v>50</v>
      </c>
      <c r="C7" s="10">
        <v>0.05</v>
      </c>
      <c r="D7" s="238">
        <f t="shared" si="1"/>
        <v>50</v>
      </c>
      <c r="E7" s="10">
        <v>0.01</v>
      </c>
      <c r="F7" s="10">
        <v>3</v>
      </c>
      <c r="G7" s="238">
        <f t="shared" si="2"/>
        <v>3</v>
      </c>
      <c r="H7" s="238">
        <f t="shared" si="3"/>
        <v>150</v>
      </c>
    </row>
    <row r="8" spans="1:11">
      <c r="A8" s="238">
        <v>6</v>
      </c>
      <c r="B8" s="238">
        <f t="shared" si="0"/>
        <v>50</v>
      </c>
      <c r="C8" s="10">
        <v>0.05</v>
      </c>
      <c r="D8" s="238">
        <f t="shared" si="1"/>
        <v>50</v>
      </c>
      <c r="E8" s="10">
        <v>0.01</v>
      </c>
      <c r="F8" s="10">
        <v>3</v>
      </c>
      <c r="G8" s="238">
        <f t="shared" si="2"/>
        <v>3</v>
      </c>
      <c r="H8" s="238">
        <f t="shared" si="3"/>
        <v>150</v>
      </c>
    </row>
    <row r="9" spans="1:11">
      <c r="A9" s="238">
        <v>7</v>
      </c>
      <c r="B9" s="238">
        <f t="shared" si="0"/>
        <v>50</v>
      </c>
      <c r="C9" s="10">
        <v>0.05</v>
      </c>
      <c r="D9" s="238">
        <f t="shared" si="1"/>
        <v>50</v>
      </c>
      <c r="E9" s="10">
        <v>0.01</v>
      </c>
      <c r="F9" s="10">
        <v>3</v>
      </c>
      <c r="G9" s="238">
        <f t="shared" si="2"/>
        <v>3</v>
      </c>
      <c r="H9" s="238">
        <f t="shared" si="3"/>
        <v>150</v>
      </c>
    </row>
    <row r="10" spans="1:11">
      <c r="A10" s="238">
        <v>8</v>
      </c>
      <c r="B10" s="238">
        <f t="shared" si="0"/>
        <v>50</v>
      </c>
      <c r="C10" s="10">
        <v>0.05</v>
      </c>
      <c r="D10" s="238">
        <f t="shared" si="1"/>
        <v>50</v>
      </c>
      <c r="E10" s="10">
        <v>0.01</v>
      </c>
      <c r="F10" s="10">
        <v>3</v>
      </c>
      <c r="G10" s="238">
        <f t="shared" si="2"/>
        <v>3</v>
      </c>
      <c r="H10" s="238">
        <f t="shared" si="3"/>
        <v>150</v>
      </c>
    </row>
    <row r="11" spans="1:11">
      <c r="A11" s="238">
        <v>9</v>
      </c>
      <c r="B11" s="238">
        <f t="shared" si="0"/>
        <v>50</v>
      </c>
      <c r="C11" s="10">
        <v>0.05</v>
      </c>
      <c r="D11" s="238">
        <f t="shared" si="1"/>
        <v>50</v>
      </c>
      <c r="E11" s="10">
        <v>0.01</v>
      </c>
      <c r="F11" s="10">
        <v>3</v>
      </c>
      <c r="G11" s="238">
        <f t="shared" si="2"/>
        <v>3</v>
      </c>
      <c r="H11" s="238">
        <f t="shared" si="3"/>
        <v>150</v>
      </c>
    </row>
    <row r="12" spans="1:11">
      <c r="A12" s="238">
        <v>10</v>
      </c>
      <c r="B12" s="238">
        <f t="shared" si="0"/>
        <v>50</v>
      </c>
      <c r="C12" s="10">
        <v>0.05</v>
      </c>
      <c r="D12" s="238">
        <f t="shared" si="1"/>
        <v>50</v>
      </c>
      <c r="E12" s="10">
        <v>0.01</v>
      </c>
      <c r="F12" s="10">
        <v>3</v>
      </c>
      <c r="G12" s="238">
        <f t="shared" si="2"/>
        <v>3</v>
      </c>
      <c r="H12" s="238">
        <f t="shared" si="3"/>
        <v>150</v>
      </c>
      <c r="K12" s="238" t="s">
        <v>3262</v>
      </c>
    </row>
    <row r="13" spans="1:11">
      <c r="A13" s="238">
        <v>11</v>
      </c>
      <c r="B13" s="238">
        <f t="shared" si="0"/>
        <v>50</v>
      </c>
      <c r="C13" s="10">
        <v>0.05</v>
      </c>
      <c r="D13" s="238">
        <f t="shared" si="1"/>
        <v>50</v>
      </c>
      <c r="E13" s="10">
        <v>0.01</v>
      </c>
      <c r="F13" s="10">
        <v>3</v>
      </c>
      <c r="G13" s="238">
        <f t="shared" si="2"/>
        <v>2.95</v>
      </c>
      <c r="H13" s="238">
        <f t="shared" si="3"/>
        <v>147</v>
      </c>
      <c r="K13" s="238" t="s">
        <v>3262</v>
      </c>
    </row>
    <row r="14" spans="1:11">
      <c r="A14" s="238">
        <v>12</v>
      </c>
      <c r="B14" s="238">
        <f t="shared" si="0"/>
        <v>50</v>
      </c>
      <c r="C14" s="10">
        <v>0.05</v>
      </c>
      <c r="D14" s="238">
        <f t="shared" si="1"/>
        <v>50</v>
      </c>
      <c r="E14" s="10">
        <v>0.01</v>
      </c>
      <c r="F14" s="10">
        <v>3</v>
      </c>
      <c r="G14" s="238">
        <f t="shared" si="2"/>
        <v>2.9000000000000004</v>
      </c>
      <c r="H14" s="238">
        <f t="shared" si="3"/>
        <v>145</v>
      </c>
    </row>
    <row r="15" spans="1:11">
      <c r="A15" s="238">
        <v>13</v>
      </c>
      <c r="B15" s="238">
        <f t="shared" si="0"/>
        <v>50</v>
      </c>
      <c r="C15" s="10">
        <v>0.05</v>
      </c>
      <c r="D15" s="238">
        <f t="shared" si="1"/>
        <v>50</v>
      </c>
      <c r="E15" s="10">
        <v>0.01</v>
      </c>
      <c r="F15" s="10">
        <v>3</v>
      </c>
      <c r="G15" s="238">
        <f t="shared" si="2"/>
        <v>2.85</v>
      </c>
      <c r="H15" s="238">
        <f t="shared" si="3"/>
        <v>142</v>
      </c>
    </row>
    <row r="16" spans="1:11">
      <c r="A16" s="238">
        <v>14</v>
      </c>
      <c r="B16" s="238">
        <f t="shared" si="0"/>
        <v>50</v>
      </c>
      <c r="C16" s="10">
        <v>0.05</v>
      </c>
      <c r="D16" s="238">
        <f t="shared" si="1"/>
        <v>50</v>
      </c>
      <c r="E16" s="10">
        <v>0.01</v>
      </c>
      <c r="F16" s="10">
        <v>3</v>
      </c>
      <c r="G16" s="238">
        <f t="shared" si="2"/>
        <v>2.8</v>
      </c>
      <c r="H16" s="238">
        <f t="shared" si="3"/>
        <v>140</v>
      </c>
    </row>
    <row r="17" spans="1:8">
      <c r="A17" s="238">
        <v>15</v>
      </c>
      <c r="B17" s="238">
        <f t="shared" si="0"/>
        <v>50</v>
      </c>
      <c r="C17" s="10">
        <v>0.05</v>
      </c>
      <c r="D17" s="238">
        <f t="shared" si="1"/>
        <v>50</v>
      </c>
      <c r="E17" s="10">
        <v>0.01</v>
      </c>
      <c r="F17" s="10">
        <v>3</v>
      </c>
      <c r="G17" s="238">
        <f t="shared" si="2"/>
        <v>2.75</v>
      </c>
      <c r="H17" s="238">
        <f t="shared" si="3"/>
        <v>137</v>
      </c>
    </row>
    <row r="18" spans="1:8">
      <c r="A18" s="238">
        <v>16</v>
      </c>
      <c r="B18" s="238">
        <f t="shared" si="0"/>
        <v>50</v>
      </c>
      <c r="C18" s="10">
        <v>0.05</v>
      </c>
      <c r="D18" s="238">
        <f t="shared" si="1"/>
        <v>50</v>
      </c>
      <c r="E18" s="10">
        <v>0.01</v>
      </c>
      <c r="F18" s="10">
        <v>3</v>
      </c>
      <c r="G18" s="238">
        <f t="shared" si="2"/>
        <v>2.7</v>
      </c>
      <c r="H18" s="238">
        <f t="shared" si="3"/>
        <v>135</v>
      </c>
    </row>
    <row r="19" spans="1:8">
      <c r="A19" s="238">
        <v>17</v>
      </c>
      <c r="B19" s="238">
        <f t="shared" si="0"/>
        <v>50</v>
      </c>
      <c r="C19" s="10">
        <v>0.05</v>
      </c>
      <c r="D19" s="238">
        <f t="shared" si="1"/>
        <v>50</v>
      </c>
      <c r="E19" s="10">
        <v>0.01</v>
      </c>
      <c r="F19" s="10">
        <v>3</v>
      </c>
      <c r="G19" s="238">
        <f t="shared" si="2"/>
        <v>2.6500000000000004</v>
      </c>
      <c r="H19" s="238">
        <f t="shared" si="3"/>
        <v>132</v>
      </c>
    </row>
    <row r="20" spans="1:8">
      <c r="A20" s="238">
        <v>18</v>
      </c>
      <c r="B20" s="238">
        <f t="shared" si="0"/>
        <v>50</v>
      </c>
      <c r="C20" s="10">
        <v>0.05</v>
      </c>
      <c r="D20" s="238">
        <f t="shared" si="1"/>
        <v>50</v>
      </c>
      <c r="E20" s="10">
        <v>0.01</v>
      </c>
      <c r="F20" s="10">
        <v>3</v>
      </c>
      <c r="G20" s="238">
        <f t="shared" si="2"/>
        <v>2.6</v>
      </c>
      <c r="H20" s="238">
        <f t="shared" si="3"/>
        <v>130</v>
      </c>
    </row>
    <row r="21" spans="1:8">
      <c r="A21" s="238">
        <v>19</v>
      </c>
      <c r="B21" s="238">
        <f t="shared" si="0"/>
        <v>50</v>
      </c>
      <c r="C21" s="10">
        <v>0.05</v>
      </c>
      <c r="D21" s="238">
        <f t="shared" si="1"/>
        <v>50</v>
      </c>
      <c r="E21" s="10">
        <v>0.01</v>
      </c>
      <c r="F21" s="10">
        <v>3</v>
      </c>
      <c r="G21" s="238">
        <f t="shared" si="2"/>
        <v>2.5499999999999998</v>
      </c>
      <c r="H21" s="238">
        <f t="shared" si="3"/>
        <v>127</v>
      </c>
    </row>
    <row r="22" spans="1:8">
      <c r="A22" s="238">
        <v>20</v>
      </c>
      <c r="B22" s="238">
        <f t="shared" si="0"/>
        <v>50</v>
      </c>
      <c r="C22" s="10">
        <v>0.05</v>
      </c>
      <c r="D22" s="238">
        <f t="shared" si="1"/>
        <v>50</v>
      </c>
      <c r="E22" s="10">
        <v>0.01</v>
      </c>
      <c r="F22" s="10">
        <v>3</v>
      </c>
      <c r="G22" s="238">
        <f t="shared" si="2"/>
        <v>2.5</v>
      </c>
      <c r="H22" s="238">
        <f t="shared" si="3"/>
        <v>125</v>
      </c>
    </row>
    <row r="23" spans="1:8">
      <c r="A23" s="238">
        <v>21</v>
      </c>
      <c r="B23" s="238">
        <f t="shared" si="0"/>
        <v>50</v>
      </c>
      <c r="C23" s="10">
        <v>0.05</v>
      </c>
      <c r="D23" s="238">
        <f t="shared" si="1"/>
        <v>50</v>
      </c>
      <c r="E23" s="10">
        <v>0.01</v>
      </c>
      <c r="F23" s="10">
        <v>3</v>
      </c>
      <c r="G23" s="238">
        <f t="shared" si="2"/>
        <v>2.4500000000000002</v>
      </c>
      <c r="H23" s="238">
        <f t="shared" si="3"/>
        <v>122</v>
      </c>
    </row>
    <row r="24" spans="1:8">
      <c r="A24" s="238">
        <v>22</v>
      </c>
      <c r="B24" s="238">
        <f t="shared" si="0"/>
        <v>50</v>
      </c>
      <c r="C24" s="10">
        <v>0.05</v>
      </c>
      <c r="D24" s="238">
        <f t="shared" si="1"/>
        <v>50</v>
      </c>
      <c r="E24" s="10">
        <v>0.01</v>
      </c>
      <c r="F24" s="10">
        <v>3</v>
      </c>
      <c r="G24" s="238">
        <f t="shared" si="2"/>
        <v>2.4000000000000004</v>
      </c>
      <c r="H24" s="238">
        <f t="shared" si="3"/>
        <v>120</v>
      </c>
    </row>
    <row r="25" spans="1:8">
      <c r="A25" s="238">
        <v>23</v>
      </c>
      <c r="B25" s="238">
        <f t="shared" si="0"/>
        <v>50</v>
      </c>
      <c r="C25" s="10">
        <v>0.05</v>
      </c>
      <c r="D25" s="238">
        <f t="shared" si="1"/>
        <v>50</v>
      </c>
      <c r="E25" s="10">
        <v>0.01</v>
      </c>
      <c r="F25" s="10">
        <v>3</v>
      </c>
      <c r="G25" s="238">
        <f t="shared" si="2"/>
        <v>2.35</v>
      </c>
      <c r="H25" s="238">
        <f t="shared" si="3"/>
        <v>117</v>
      </c>
    </row>
    <row r="26" spans="1:8">
      <c r="A26" s="238">
        <v>24</v>
      </c>
      <c r="B26" s="238">
        <f t="shared" si="0"/>
        <v>50</v>
      </c>
      <c r="C26" s="10">
        <v>0.05</v>
      </c>
      <c r="D26" s="238">
        <f t="shared" si="1"/>
        <v>50</v>
      </c>
      <c r="E26" s="10">
        <v>0.01</v>
      </c>
      <c r="F26" s="10">
        <v>3</v>
      </c>
      <c r="G26" s="238">
        <f t="shared" si="2"/>
        <v>2.2999999999999998</v>
      </c>
      <c r="H26" s="238">
        <f t="shared" si="3"/>
        <v>115</v>
      </c>
    </row>
    <row r="27" spans="1:8">
      <c r="A27" s="238">
        <v>25</v>
      </c>
      <c r="B27" s="238">
        <f t="shared" si="0"/>
        <v>50</v>
      </c>
      <c r="C27" s="10">
        <v>0.05</v>
      </c>
      <c r="D27" s="238">
        <f t="shared" si="1"/>
        <v>50</v>
      </c>
      <c r="E27" s="10">
        <v>0.01</v>
      </c>
      <c r="F27" s="10">
        <v>3</v>
      </c>
      <c r="G27" s="238">
        <f t="shared" si="2"/>
        <v>2.25</v>
      </c>
      <c r="H27" s="238">
        <f t="shared" si="3"/>
        <v>112</v>
      </c>
    </row>
    <row r="28" spans="1:8">
      <c r="A28" s="238">
        <v>26</v>
      </c>
      <c r="B28" s="238">
        <f t="shared" si="0"/>
        <v>50</v>
      </c>
      <c r="C28" s="10">
        <v>0.05</v>
      </c>
      <c r="D28" s="238">
        <f t="shared" si="1"/>
        <v>50</v>
      </c>
      <c r="E28" s="10">
        <v>0.01</v>
      </c>
      <c r="F28" s="10">
        <v>3</v>
      </c>
      <c r="G28" s="238">
        <f t="shared" si="2"/>
        <v>2.2000000000000002</v>
      </c>
      <c r="H28" s="238">
        <f t="shared" si="3"/>
        <v>110</v>
      </c>
    </row>
    <row r="29" spans="1:8">
      <c r="A29" s="238">
        <v>27</v>
      </c>
      <c r="B29" s="238">
        <f t="shared" si="0"/>
        <v>50</v>
      </c>
      <c r="C29" s="10">
        <v>0.05</v>
      </c>
      <c r="D29" s="238">
        <f t="shared" si="1"/>
        <v>50</v>
      </c>
      <c r="E29" s="10">
        <v>0.01</v>
      </c>
      <c r="F29" s="10">
        <v>3</v>
      </c>
      <c r="G29" s="238">
        <f t="shared" si="2"/>
        <v>2.1500000000000004</v>
      </c>
      <c r="H29" s="238">
        <f t="shared" si="3"/>
        <v>107</v>
      </c>
    </row>
    <row r="30" spans="1:8">
      <c r="A30" s="238">
        <v>28</v>
      </c>
      <c r="B30" s="238">
        <f t="shared" si="0"/>
        <v>50</v>
      </c>
      <c r="C30" s="10">
        <v>0.05</v>
      </c>
      <c r="D30" s="238">
        <f t="shared" si="1"/>
        <v>50</v>
      </c>
      <c r="E30" s="10">
        <v>0.01</v>
      </c>
      <c r="F30" s="10">
        <v>3</v>
      </c>
      <c r="G30" s="238">
        <f t="shared" si="2"/>
        <v>2.1</v>
      </c>
      <c r="H30" s="238">
        <f t="shared" si="3"/>
        <v>105</v>
      </c>
    </row>
    <row r="31" spans="1:8">
      <c r="A31" s="238">
        <v>29</v>
      </c>
      <c r="B31" s="238">
        <f t="shared" si="0"/>
        <v>50</v>
      </c>
      <c r="C31" s="10">
        <v>0.05</v>
      </c>
      <c r="D31" s="238">
        <f t="shared" si="1"/>
        <v>50</v>
      </c>
      <c r="E31" s="10">
        <v>0.01</v>
      </c>
      <c r="F31" s="10">
        <v>3</v>
      </c>
      <c r="G31" s="238">
        <f t="shared" si="2"/>
        <v>2.0499999999999998</v>
      </c>
      <c r="H31" s="238">
        <f t="shared" si="3"/>
        <v>102</v>
      </c>
    </row>
    <row r="32" spans="1:8">
      <c r="A32" s="238">
        <v>30</v>
      </c>
      <c r="B32" s="238">
        <f t="shared" si="0"/>
        <v>50</v>
      </c>
      <c r="C32" s="10">
        <v>0.05</v>
      </c>
      <c r="D32" s="238">
        <f t="shared" si="1"/>
        <v>50</v>
      </c>
      <c r="E32" s="10">
        <v>0.01</v>
      </c>
      <c r="F32" s="10">
        <v>3</v>
      </c>
      <c r="G32" s="238">
        <f t="shared" si="2"/>
        <v>2</v>
      </c>
      <c r="H32" s="238">
        <f t="shared" si="3"/>
        <v>100</v>
      </c>
    </row>
    <row r="33" spans="1:8">
      <c r="A33" s="238">
        <v>31</v>
      </c>
      <c r="B33" s="238">
        <f t="shared" si="0"/>
        <v>50</v>
      </c>
      <c r="C33" s="10">
        <v>0.05</v>
      </c>
      <c r="D33" s="238">
        <f t="shared" si="1"/>
        <v>50</v>
      </c>
      <c r="E33" s="10">
        <v>0.01</v>
      </c>
      <c r="F33" s="10">
        <v>3</v>
      </c>
      <c r="G33" s="238">
        <f t="shared" si="2"/>
        <v>1.9500000000000002</v>
      </c>
      <c r="H33" s="238">
        <f t="shared" si="3"/>
        <v>97</v>
      </c>
    </row>
    <row r="34" spans="1:8">
      <c r="A34" s="238">
        <v>32</v>
      </c>
      <c r="B34" s="238">
        <f t="shared" si="0"/>
        <v>50</v>
      </c>
      <c r="C34" s="10">
        <v>0.05</v>
      </c>
      <c r="D34" s="238">
        <f t="shared" si="1"/>
        <v>50</v>
      </c>
      <c r="E34" s="10">
        <v>0.01</v>
      </c>
      <c r="F34" s="10">
        <v>3</v>
      </c>
      <c r="G34" s="238">
        <f t="shared" si="2"/>
        <v>1.9</v>
      </c>
      <c r="H34" s="238">
        <f t="shared" si="3"/>
        <v>95</v>
      </c>
    </row>
    <row r="35" spans="1:8">
      <c r="A35" s="238">
        <v>33</v>
      </c>
      <c r="B35" s="238">
        <f t="shared" si="0"/>
        <v>50</v>
      </c>
      <c r="C35" s="10">
        <v>0.05</v>
      </c>
      <c r="D35" s="238">
        <f t="shared" si="1"/>
        <v>50</v>
      </c>
      <c r="E35" s="10">
        <v>0.01</v>
      </c>
      <c r="F35" s="10">
        <v>3</v>
      </c>
      <c r="G35" s="238">
        <f t="shared" si="2"/>
        <v>1.85</v>
      </c>
      <c r="H35" s="238">
        <f t="shared" si="3"/>
        <v>92</v>
      </c>
    </row>
    <row r="36" spans="1:8">
      <c r="A36" s="238">
        <v>34</v>
      </c>
      <c r="B36" s="238">
        <f t="shared" si="0"/>
        <v>50</v>
      </c>
      <c r="C36" s="10">
        <v>0.05</v>
      </c>
      <c r="D36" s="238">
        <f t="shared" si="1"/>
        <v>50</v>
      </c>
      <c r="E36" s="10">
        <v>0.01</v>
      </c>
      <c r="F36" s="10">
        <v>3</v>
      </c>
      <c r="G36" s="238">
        <f t="shared" si="2"/>
        <v>1.8</v>
      </c>
      <c r="H36" s="238">
        <f t="shared" si="3"/>
        <v>90</v>
      </c>
    </row>
    <row r="37" spans="1:8">
      <c r="A37" s="238">
        <v>35</v>
      </c>
      <c r="B37" s="238">
        <f t="shared" si="0"/>
        <v>50</v>
      </c>
      <c r="C37" s="10">
        <v>0.05</v>
      </c>
      <c r="D37" s="238">
        <f t="shared" si="1"/>
        <v>50</v>
      </c>
      <c r="E37" s="10">
        <v>0.01</v>
      </c>
      <c r="F37" s="10">
        <v>3</v>
      </c>
      <c r="G37" s="238">
        <f t="shared" si="2"/>
        <v>1.75</v>
      </c>
      <c r="H37" s="238">
        <f t="shared" si="3"/>
        <v>87</v>
      </c>
    </row>
    <row r="38" spans="1:8">
      <c r="A38" s="238">
        <v>36</v>
      </c>
      <c r="B38" s="238">
        <f t="shared" si="0"/>
        <v>50</v>
      </c>
      <c r="C38" s="10">
        <v>0.05</v>
      </c>
      <c r="D38" s="238">
        <f t="shared" si="1"/>
        <v>50</v>
      </c>
      <c r="E38" s="10">
        <v>0.01</v>
      </c>
      <c r="F38" s="10">
        <v>3</v>
      </c>
      <c r="G38" s="238">
        <f t="shared" si="2"/>
        <v>1.7000000000000002</v>
      </c>
      <c r="H38" s="238">
        <f t="shared" si="3"/>
        <v>85</v>
      </c>
    </row>
    <row r="39" spans="1:8">
      <c r="A39" s="238">
        <v>37</v>
      </c>
      <c r="B39" s="238">
        <f t="shared" si="0"/>
        <v>50</v>
      </c>
      <c r="C39" s="10">
        <v>0.05</v>
      </c>
      <c r="D39" s="238">
        <f t="shared" si="1"/>
        <v>50</v>
      </c>
      <c r="E39" s="10">
        <v>0.01</v>
      </c>
      <c r="F39" s="10">
        <v>3</v>
      </c>
      <c r="G39" s="238">
        <f t="shared" si="2"/>
        <v>1.65</v>
      </c>
      <c r="H39" s="238">
        <f t="shared" si="3"/>
        <v>82</v>
      </c>
    </row>
    <row r="40" spans="1:8">
      <c r="A40" s="238">
        <v>38</v>
      </c>
      <c r="B40" s="238">
        <f t="shared" si="0"/>
        <v>50</v>
      </c>
      <c r="C40" s="10">
        <v>0.05</v>
      </c>
      <c r="D40" s="238">
        <f t="shared" si="1"/>
        <v>50</v>
      </c>
      <c r="E40" s="10">
        <v>0.01</v>
      </c>
      <c r="F40" s="10">
        <v>3</v>
      </c>
      <c r="G40" s="238">
        <f t="shared" si="2"/>
        <v>1.6</v>
      </c>
      <c r="H40" s="238">
        <f t="shared" si="3"/>
        <v>80</v>
      </c>
    </row>
    <row r="41" spans="1:8">
      <c r="A41" s="238">
        <v>39</v>
      </c>
      <c r="B41" s="238">
        <f t="shared" si="0"/>
        <v>50</v>
      </c>
      <c r="C41" s="10">
        <v>0.05</v>
      </c>
      <c r="D41" s="238">
        <f t="shared" si="1"/>
        <v>50</v>
      </c>
      <c r="E41" s="10">
        <v>0.01</v>
      </c>
      <c r="F41" s="10">
        <v>3</v>
      </c>
      <c r="G41" s="238">
        <f t="shared" si="2"/>
        <v>1.55</v>
      </c>
      <c r="H41" s="238">
        <f t="shared" si="3"/>
        <v>77</v>
      </c>
    </row>
    <row r="42" spans="1:8">
      <c r="A42" s="238">
        <v>40</v>
      </c>
      <c r="B42" s="238">
        <f t="shared" si="0"/>
        <v>50</v>
      </c>
      <c r="C42" s="10">
        <v>0.05</v>
      </c>
      <c r="D42" s="238">
        <f t="shared" si="1"/>
        <v>50</v>
      </c>
      <c r="E42" s="10">
        <v>0.01</v>
      </c>
      <c r="F42" s="10">
        <v>3</v>
      </c>
      <c r="G42" s="238">
        <f t="shared" si="2"/>
        <v>1.5</v>
      </c>
      <c r="H42" s="238">
        <f t="shared" si="3"/>
        <v>75</v>
      </c>
    </row>
    <row r="43" spans="1:8">
      <c r="A43" s="238">
        <v>41</v>
      </c>
      <c r="B43" s="238">
        <f t="shared" si="0"/>
        <v>50</v>
      </c>
      <c r="C43" s="10">
        <v>0.05</v>
      </c>
      <c r="D43" s="238">
        <f t="shared" si="1"/>
        <v>50</v>
      </c>
      <c r="E43" s="10">
        <v>0.01</v>
      </c>
      <c r="F43" s="10">
        <v>3</v>
      </c>
      <c r="G43" s="238">
        <f t="shared" si="2"/>
        <v>1.45</v>
      </c>
      <c r="H43" s="238">
        <f t="shared" si="3"/>
        <v>72</v>
      </c>
    </row>
    <row r="44" spans="1:8">
      <c r="A44" s="238">
        <v>42</v>
      </c>
      <c r="B44" s="238">
        <f t="shared" si="0"/>
        <v>50</v>
      </c>
      <c r="C44" s="10">
        <v>0.05</v>
      </c>
      <c r="D44" s="238">
        <f t="shared" si="1"/>
        <v>50</v>
      </c>
      <c r="E44" s="10">
        <v>0.01</v>
      </c>
      <c r="F44" s="10">
        <v>3</v>
      </c>
      <c r="G44" s="238">
        <f t="shared" si="2"/>
        <v>1.4</v>
      </c>
      <c r="H44" s="238">
        <f t="shared" si="3"/>
        <v>70</v>
      </c>
    </row>
    <row r="45" spans="1:8">
      <c r="A45" s="238">
        <v>43</v>
      </c>
      <c r="B45" s="238">
        <f t="shared" si="0"/>
        <v>50</v>
      </c>
      <c r="C45" s="10">
        <v>0.05</v>
      </c>
      <c r="D45" s="238">
        <f t="shared" si="1"/>
        <v>50</v>
      </c>
      <c r="E45" s="10">
        <v>0.01</v>
      </c>
      <c r="F45" s="10">
        <v>3</v>
      </c>
      <c r="G45" s="238">
        <f t="shared" si="2"/>
        <v>1.35</v>
      </c>
      <c r="H45" s="238">
        <f t="shared" si="3"/>
        <v>67</v>
      </c>
    </row>
    <row r="46" spans="1:8">
      <c r="A46" s="238">
        <v>44</v>
      </c>
      <c r="B46" s="238">
        <f t="shared" si="0"/>
        <v>50</v>
      </c>
      <c r="C46" s="10">
        <v>0.05</v>
      </c>
      <c r="D46" s="238">
        <f t="shared" si="1"/>
        <v>50</v>
      </c>
      <c r="E46" s="10">
        <v>0.01</v>
      </c>
      <c r="F46" s="10">
        <v>3</v>
      </c>
      <c r="G46" s="238">
        <f t="shared" si="2"/>
        <v>1.3</v>
      </c>
      <c r="H46" s="238">
        <f t="shared" si="3"/>
        <v>65</v>
      </c>
    </row>
    <row r="47" spans="1:8">
      <c r="A47" s="238">
        <v>45</v>
      </c>
      <c r="B47" s="238">
        <f t="shared" si="0"/>
        <v>50</v>
      </c>
      <c r="C47" s="10">
        <v>0.05</v>
      </c>
      <c r="D47" s="238">
        <f t="shared" si="1"/>
        <v>50</v>
      </c>
      <c r="E47" s="10">
        <v>0.01</v>
      </c>
      <c r="F47" s="10">
        <v>3</v>
      </c>
      <c r="G47" s="238">
        <f t="shared" si="2"/>
        <v>1.25</v>
      </c>
      <c r="H47" s="238">
        <f t="shared" si="3"/>
        <v>62</v>
      </c>
    </row>
    <row r="48" spans="1:8">
      <c r="A48" s="238">
        <v>46</v>
      </c>
      <c r="B48" s="238">
        <f t="shared" si="0"/>
        <v>50</v>
      </c>
      <c r="C48" s="10">
        <v>0.05</v>
      </c>
      <c r="D48" s="238">
        <f t="shared" si="1"/>
        <v>50</v>
      </c>
      <c r="E48" s="10">
        <v>0.01</v>
      </c>
      <c r="F48" s="10">
        <v>3</v>
      </c>
      <c r="G48" s="238">
        <f t="shared" si="2"/>
        <v>1.2</v>
      </c>
      <c r="H48" s="238">
        <f t="shared" si="3"/>
        <v>60</v>
      </c>
    </row>
    <row r="49" spans="1:8">
      <c r="A49" s="238">
        <v>47</v>
      </c>
      <c r="B49" s="238">
        <f t="shared" si="0"/>
        <v>50</v>
      </c>
      <c r="C49" s="10">
        <v>0.05</v>
      </c>
      <c r="D49" s="238">
        <f t="shared" si="1"/>
        <v>50</v>
      </c>
      <c r="E49" s="10">
        <v>0.01</v>
      </c>
      <c r="F49" s="10">
        <v>3</v>
      </c>
      <c r="G49" s="238">
        <f t="shared" si="2"/>
        <v>1.1499999999999999</v>
      </c>
      <c r="H49" s="238">
        <f t="shared" si="3"/>
        <v>57</v>
      </c>
    </row>
    <row r="50" spans="1:8">
      <c r="A50" s="238">
        <v>48</v>
      </c>
      <c r="B50" s="238">
        <f t="shared" si="0"/>
        <v>50</v>
      </c>
      <c r="C50" s="10">
        <v>0.05</v>
      </c>
      <c r="D50" s="238">
        <f t="shared" si="1"/>
        <v>50</v>
      </c>
      <c r="E50" s="10">
        <v>0.01</v>
      </c>
      <c r="F50" s="10">
        <v>3</v>
      </c>
      <c r="G50" s="238">
        <f t="shared" si="2"/>
        <v>1.1000000000000001</v>
      </c>
      <c r="H50" s="238">
        <f t="shared" si="3"/>
        <v>55</v>
      </c>
    </row>
    <row r="51" spans="1:8">
      <c r="A51" s="238">
        <v>49</v>
      </c>
      <c r="B51" s="238">
        <f t="shared" si="0"/>
        <v>50</v>
      </c>
      <c r="C51" s="10">
        <v>0.05</v>
      </c>
      <c r="D51" s="238">
        <f t="shared" si="1"/>
        <v>50</v>
      </c>
      <c r="E51" s="10">
        <v>0.01</v>
      </c>
      <c r="F51" s="10">
        <v>3</v>
      </c>
      <c r="G51" s="238">
        <f t="shared" si="2"/>
        <v>1.05</v>
      </c>
      <c r="H51" s="238">
        <f t="shared" si="3"/>
        <v>52</v>
      </c>
    </row>
    <row r="52" spans="1:8">
      <c r="A52" s="238">
        <v>50</v>
      </c>
      <c r="B52" s="238">
        <f t="shared" si="0"/>
        <v>50</v>
      </c>
      <c r="C52" s="10">
        <v>0.05</v>
      </c>
      <c r="D52" s="238">
        <f t="shared" si="1"/>
        <v>50</v>
      </c>
      <c r="E52" s="10">
        <v>0.01</v>
      </c>
      <c r="F52" s="10">
        <v>3</v>
      </c>
      <c r="G52" s="238">
        <f t="shared" si="2"/>
        <v>1</v>
      </c>
      <c r="H52" s="238">
        <f t="shared" si="3"/>
        <v>50</v>
      </c>
    </row>
    <row r="53" spans="1:8">
      <c r="A53" s="238">
        <v>51</v>
      </c>
      <c r="B53" s="238">
        <f t="shared" si="0"/>
        <v>50</v>
      </c>
      <c r="C53" s="10">
        <v>0.05</v>
      </c>
      <c r="D53" s="238">
        <f t="shared" si="1"/>
        <v>50</v>
      </c>
      <c r="E53" s="10">
        <v>0.01</v>
      </c>
      <c r="F53" s="10">
        <v>3</v>
      </c>
      <c r="G53" s="238">
        <f t="shared" si="2"/>
        <v>0.95238095238095233</v>
      </c>
      <c r="H53" s="238">
        <f t="shared" si="3"/>
        <v>47</v>
      </c>
    </row>
    <row r="54" spans="1:8">
      <c r="A54" s="238">
        <v>52</v>
      </c>
      <c r="B54" s="238">
        <f t="shared" si="0"/>
        <v>50</v>
      </c>
      <c r="C54" s="10">
        <v>0.05</v>
      </c>
      <c r="D54" s="238">
        <f t="shared" si="1"/>
        <v>50</v>
      </c>
      <c r="E54" s="10">
        <v>0.01</v>
      </c>
      <c r="F54" s="10">
        <v>3</v>
      </c>
      <c r="G54" s="238">
        <f t="shared" si="2"/>
        <v>0.90909090909090906</v>
      </c>
      <c r="H54" s="238">
        <f t="shared" si="3"/>
        <v>45</v>
      </c>
    </row>
    <row r="55" spans="1:8">
      <c r="A55" s="238">
        <v>53</v>
      </c>
      <c r="B55" s="238">
        <f t="shared" si="0"/>
        <v>50</v>
      </c>
      <c r="C55" s="10">
        <v>0.05</v>
      </c>
      <c r="D55" s="238">
        <f t="shared" si="1"/>
        <v>50</v>
      </c>
      <c r="E55" s="10">
        <v>0.01</v>
      </c>
      <c r="F55" s="10">
        <v>3</v>
      </c>
      <c r="G55" s="238">
        <f t="shared" si="2"/>
        <v>0.86956521739130443</v>
      </c>
      <c r="H55" s="238">
        <f t="shared" si="3"/>
        <v>43</v>
      </c>
    </row>
    <row r="56" spans="1:8">
      <c r="A56" s="238">
        <v>54</v>
      </c>
      <c r="B56" s="238">
        <f t="shared" si="0"/>
        <v>50</v>
      </c>
      <c r="C56" s="10">
        <v>0.05</v>
      </c>
      <c r="D56" s="238">
        <f t="shared" si="1"/>
        <v>50</v>
      </c>
      <c r="E56" s="10">
        <v>0.01</v>
      </c>
      <c r="F56" s="10">
        <v>3</v>
      </c>
      <c r="G56" s="238">
        <f t="shared" si="2"/>
        <v>0.83333333333333337</v>
      </c>
      <c r="H56" s="238">
        <f t="shared" si="3"/>
        <v>41</v>
      </c>
    </row>
    <row r="57" spans="1:8">
      <c r="A57" s="238">
        <v>55</v>
      </c>
      <c r="B57" s="238">
        <f t="shared" si="0"/>
        <v>50</v>
      </c>
      <c r="C57" s="10">
        <v>0.05</v>
      </c>
      <c r="D57" s="238">
        <f t="shared" si="1"/>
        <v>50</v>
      </c>
      <c r="E57" s="10">
        <v>0.01</v>
      </c>
      <c r="F57" s="10">
        <v>3</v>
      </c>
      <c r="G57" s="238">
        <f t="shared" si="2"/>
        <v>0.8</v>
      </c>
      <c r="H57" s="238">
        <f t="shared" si="3"/>
        <v>40</v>
      </c>
    </row>
    <row r="58" spans="1:8">
      <c r="A58" s="238">
        <v>56</v>
      </c>
      <c r="B58" s="238">
        <f t="shared" si="0"/>
        <v>50</v>
      </c>
      <c r="C58" s="10">
        <v>0.05</v>
      </c>
      <c r="D58" s="238">
        <f t="shared" si="1"/>
        <v>50</v>
      </c>
      <c r="E58" s="10">
        <v>0.01</v>
      </c>
      <c r="F58" s="10">
        <v>3</v>
      </c>
      <c r="G58" s="238">
        <f t="shared" si="2"/>
        <v>0.76923076923076916</v>
      </c>
      <c r="H58" s="238">
        <f t="shared" si="3"/>
        <v>38</v>
      </c>
    </row>
    <row r="59" spans="1:8">
      <c r="A59" s="238">
        <v>57</v>
      </c>
      <c r="B59" s="238">
        <f t="shared" si="0"/>
        <v>50</v>
      </c>
      <c r="C59" s="10">
        <v>0.05</v>
      </c>
      <c r="D59" s="238">
        <f t="shared" si="1"/>
        <v>50</v>
      </c>
      <c r="E59" s="10">
        <v>0.01</v>
      </c>
      <c r="F59" s="10">
        <v>3</v>
      </c>
      <c r="G59" s="238">
        <f t="shared" si="2"/>
        <v>0.7407407407407407</v>
      </c>
      <c r="H59" s="238">
        <f t="shared" si="3"/>
        <v>37</v>
      </c>
    </row>
    <row r="60" spans="1:8">
      <c r="A60" s="238">
        <v>58</v>
      </c>
      <c r="B60" s="238">
        <f t="shared" si="0"/>
        <v>50</v>
      </c>
      <c r="C60" s="10">
        <v>0.05</v>
      </c>
      <c r="D60" s="238">
        <f t="shared" si="1"/>
        <v>50</v>
      </c>
      <c r="E60" s="10">
        <v>0.01</v>
      </c>
      <c r="F60" s="10">
        <v>3</v>
      </c>
      <c r="G60" s="238">
        <f t="shared" si="2"/>
        <v>0.7142857142857143</v>
      </c>
      <c r="H60" s="238">
        <f t="shared" si="3"/>
        <v>35</v>
      </c>
    </row>
    <row r="61" spans="1:8">
      <c r="A61" s="238">
        <v>59</v>
      </c>
      <c r="B61" s="238">
        <f t="shared" si="0"/>
        <v>50</v>
      </c>
      <c r="C61" s="10">
        <v>0.05</v>
      </c>
      <c r="D61" s="238">
        <f t="shared" si="1"/>
        <v>50</v>
      </c>
      <c r="E61" s="10">
        <v>0.01</v>
      </c>
      <c r="F61" s="10">
        <v>3</v>
      </c>
      <c r="G61" s="238">
        <f t="shared" si="2"/>
        <v>0.68965517241379315</v>
      </c>
      <c r="H61" s="238">
        <f t="shared" si="3"/>
        <v>34</v>
      </c>
    </row>
    <row r="62" spans="1:8">
      <c r="A62" s="238">
        <v>60</v>
      </c>
      <c r="B62" s="238">
        <f t="shared" si="0"/>
        <v>50</v>
      </c>
      <c r="C62" s="10">
        <v>0.05</v>
      </c>
      <c r="D62" s="238">
        <f t="shared" si="1"/>
        <v>50</v>
      </c>
      <c r="E62" s="10">
        <v>0.01</v>
      </c>
      <c r="F62" s="10">
        <v>3</v>
      </c>
      <c r="G62" s="238">
        <f t="shared" si="2"/>
        <v>0.66666666666666663</v>
      </c>
      <c r="H62" s="238">
        <f t="shared" si="3"/>
        <v>33</v>
      </c>
    </row>
    <row r="63" spans="1:8">
      <c r="A63" s="238">
        <v>61</v>
      </c>
      <c r="B63" s="238">
        <f t="shared" si="0"/>
        <v>50</v>
      </c>
      <c r="C63" s="10">
        <v>0.05</v>
      </c>
      <c r="D63" s="238">
        <f t="shared" si="1"/>
        <v>50</v>
      </c>
      <c r="E63" s="10">
        <v>0.01</v>
      </c>
      <c r="F63" s="10">
        <v>3</v>
      </c>
      <c r="G63" s="238">
        <f t="shared" si="2"/>
        <v>0.64516129032258063</v>
      </c>
      <c r="H63" s="238">
        <f t="shared" si="3"/>
        <v>32</v>
      </c>
    </row>
    <row r="64" spans="1:8">
      <c r="A64" s="238">
        <v>62</v>
      </c>
      <c r="B64" s="238">
        <f t="shared" si="0"/>
        <v>50</v>
      </c>
      <c r="C64" s="10">
        <v>0.05</v>
      </c>
      <c r="D64" s="238">
        <f t="shared" si="1"/>
        <v>50</v>
      </c>
      <c r="E64" s="10">
        <v>0.01</v>
      </c>
      <c r="F64" s="10">
        <v>3</v>
      </c>
      <c r="G64" s="238">
        <f t="shared" si="2"/>
        <v>0.625</v>
      </c>
      <c r="H64" s="238">
        <f t="shared" si="3"/>
        <v>31</v>
      </c>
    </row>
    <row r="65" spans="1:8">
      <c r="A65" s="238">
        <v>63</v>
      </c>
      <c r="B65" s="238">
        <f t="shared" si="0"/>
        <v>50</v>
      </c>
      <c r="C65" s="10">
        <v>0.05</v>
      </c>
      <c r="D65" s="238">
        <f t="shared" si="1"/>
        <v>50</v>
      </c>
      <c r="E65" s="10">
        <v>0.01</v>
      </c>
      <c r="F65" s="10">
        <v>3</v>
      </c>
      <c r="G65" s="238">
        <f t="shared" si="2"/>
        <v>0.60606060606060608</v>
      </c>
      <c r="H65" s="238">
        <f t="shared" si="3"/>
        <v>30</v>
      </c>
    </row>
    <row r="66" spans="1:8">
      <c r="A66" s="238">
        <v>64</v>
      </c>
      <c r="B66" s="238">
        <f t="shared" si="0"/>
        <v>50</v>
      </c>
      <c r="C66" s="10">
        <v>0.05</v>
      </c>
      <c r="D66" s="238">
        <f t="shared" si="1"/>
        <v>50</v>
      </c>
      <c r="E66" s="10">
        <v>0.01</v>
      </c>
      <c r="F66" s="10">
        <v>3</v>
      </c>
      <c r="G66" s="238">
        <f t="shared" si="2"/>
        <v>0.58823529411764697</v>
      </c>
      <c r="H66" s="238">
        <f t="shared" si="3"/>
        <v>29</v>
      </c>
    </row>
    <row r="67" spans="1:8">
      <c r="A67" s="238">
        <v>65</v>
      </c>
      <c r="B67" s="238">
        <f t="shared" si="0"/>
        <v>50</v>
      </c>
      <c r="C67" s="10">
        <v>0.05</v>
      </c>
      <c r="D67" s="238">
        <f t="shared" si="1"/>
        <v>50</v>
      </c>
      <c r="E67" s="10">
        <v>0.01</v>
      </c>
      <c r="F67" s="10">
        <v>3</v>
      </c>
      <c r="G67" s="238">
        <f t="shared" si="2"/>
        <v>0.5714285714285714</v>
      </c>
      <c r="H67" s="238">
        <f t="shared" si="3"/>
        <v>28</v>
      </c>
    </row>
    <row r="68" spans="1:8">
      <c r="A68" s="238">
        <v>66</v>
      </c>
      <c r="B68" s="238">
        <f t="shared" ref="B68:B102" si="4">$B$1</f>
        <v>50</v>
      </c>
      <c r="C68" s="10">
        <v>0.05</v>
      </c>
      <c r="D68" s="238">
        <f t="shared" ref="D68:D102" si="5">$D$1</f>
        <v>50</v>
      </c>
      <c r="E68" s="10">
        <v>0.01</v>
      </c>
      <c r="F68" s="10">
        <v>3</v>
      </c>
      <c r="G68" s="238">
        <f t="shared" ref="G68:G102" si="6">IF((1+ABS(B68-A68)*C68)^(IF(B68-A68=0,0,(B68-A68)/ABS(B68-A68)))&gt;F68,F68,IF((1+ABS(B68-A68)*C68)^(IF(B68-A68=0,0,(B68-A68)/ABS(B68-A68)))&lt;E68,E68,(1+ABS(B68-A68)*C68)^(IF(B68-A68=0,0,(B68-A68)/ABS(B68-A68)))))</f>
        <v>0.55555555555555558</v>
      </c>
      <c r="H68" s="238">
        <f t="shared" ref="H68:H102" si="7">INT(G68*D68)</f>
        <v>27</v>
      </c>
    </row>
    <row r="69" spans="1:8">
      <c r="A69" s="238">
        <v>67</v>
      </c>
      <c r="B69" s="238">
        <f t="shared" si="4"/>
        <v>50</v>
      </c>
      <c r="C69" s="10">
        <v>0.05</v>
      </c>
      <c r="D69" s="238">
        <f t="shared" si="5"/>
        <v>50</v>
      </c>
      <c r="E69" s="10">
        <v>0.01</v>
      </c>
      <c r="F69" s="10">
        <v>3</v>
      </c>
      <c r="G69" s="238">
        <f t="shared" si="6"/>
        <v>0.54054054054054046</v>
      </c>
      <c r="H69" s="238">
        <f t="shared" si="7"/>
        <v>27</v>
      </c>
    </row>
    <row r="70" spans="1:8">
      <c r="A70" s="238">
        <v>68</v>
      </c>
      <c r="B70" s="238">
        <f t="shared" si="4"/>
        <v>50</v>
      </c>
      <c r="C70" s="10">
        <v>0.05</v>
      </c>
      <c r="D70" s="238">
        <f t="shared" si="5"/>
        <v>50</v>
      </c>
      <c r="E70" s="10">
        <v>0.01</v>
      </c>
      <c r="F70" s="10">
        <v>3</v>
      </c>
      <c r="G70" s="238">
        <f t="shared" si="6"/>
        <v>0.52631578947368418</v>
      </c>
      <c r="H70" s="238">
        <f t="shared" si="7"/>
        <v>26</v>
      </c>
    </row>
    <row r="71" spans="1:8">
      <c r="A71" s="238">
        <v>69</v>
      </c>
      <c r="B71" s="238">
        <f t="shared" si="4"/>
        <v>50</v>
      </c>
      <c r="C71" s="10">
        <v>0.05</v>
      </c>
      <c r="D71" s="238">
        <f t="shared" si="5"/>
        <v>50</v>
      </c>
      <c r="E71" s="10">
        <v>0.01</v>
      </c>
      <c r="F71" s="10">
        <v>3</v>
      </c>
      <c r="G71" s="238">
        <f t="shared" si="6"/>
        <v>0.51282051282051277</v>
      </c>
      <c r="H71" s="238">
        <f t="shared" si="7"/>
        <v>25</v>
      </c>
    </row>
    <row r="72" spans="1:8">
      <c r="A72" s="238">
        <v>70</v>
      </c>
      <c r="B72" s="238">
        <f t="shared" si="4"/>
        <v>50</v>
      </c>
      <c r="C72" s="10">
        <v>0.05</v>
      </c>
      <c r="D72" s="238">
        <f t="shared" si="5"/>
        <v>50</v>
      </c>
      <c r="E72" s="10">
        <v>0.01</v>
      </c>
      <c r="F72" s="10">
        <v>3</v>
      </c>
      <c r="G72" s="238">
        <f t="shared" si="6"/>
        <v>0.5</v>
      </c>
      <c r="H72" s="238">
        <f t="shared" si="7"/>
        <v>25</v>
      </c>
    </row>
    <row r="73" spans="1:8">
      <c r="A73" s="238">
        <v>71</v>
      </c>
      <c r="B73" s="238">
        <f t="shared" si="4"/>
        <v>50</v>
      </c>
      <c r="C73" s="10">
        <v>0.05</v>
      </c>
      <c r="D73" s="238">
        <f t="shared" si="5"/>
        <v>50</v>
      </c>
      <c r="E73" s="10">
        <v>0.01</v>
      </c>
      <c r="F73" s="10">
        <v>3</v>
      </c>
      <c r="G73" s="238">
        <f t="shared" si="6"/>
        <v>0.48780487804878053</v>
      </c>
      <c r="H73" s="238">
        <f t="shared" si="7"/>
        <v>24</v>
      </c>
    </row>
    <row r="74" spans="1:8">
      <c r="A74" s="238">
        <v>72</v>
      </c>
      <c r="B74" s="238">
        <f t="shared" si="4"/>
        <v>50</v>
      </c>
      <c r="C74" s="10">
        <v>0.05</v>
      </c>
      <c r="D74" s="238">
        <f t="shared" si="5"/>
        <v>50</v>
      </c>
      <c r="E74" s="10">
        <v>0.01</v>
      </c>
      <c r="F74" s="10">
        <v>3</v>
      </c>
      <c r="G74" s="238">
        <f t="shared" si="6"/>
        <v>0.47619047619047616</v>
      </c>
      <c r="H74" s="238">
        <f t="shared" si="7"/>
        <v>23</v>
      </c>
    </row>
    <row r="75" spans="1:8">
      <c r="A75" s="238">
        <v>73</v>
      </c>
      <c r="B75" s="238">
        <f t="shared" si="4"/>
        <v>50</v>
      </c>
      <c r="C75" s="10">
        <v>0.05</v>
      </c>
      <c r="D75" s="238">
        <f t="shared" si="5"/>
        <v>50</v>
      </c>
      <c r="E75" s="10">
        <v>0.01</v>
      </c>
      <c r="F75" s="10">
        <v>3</v>
      </c>
      <c r="G75" s="238">
        <f t="shared" si="6"/>
        <v>0.46511627906976738</v>
      </c>
      <c r="H75" s="238">
        <f t="shared" si="7"/>
        <v>23</v>
      </c>
    </row>
    <row r="76" spans="1:8">
      <c r="A76" s="238">
        <v>74</v>
      </c>
      <c r="B76" s="238">
        <f t="shared" si="4"/>
        <v>50</v>
      </c>
      <c r="C76" s="10">
        <v>0.05</v>
      </c>
      <c r="D76" s="238">
        <f t="shared" si="5"/>
        <v>50</v>
      </c>
      <c r="E76" s="10">
        <v>0.01</v>
      </c>
      <c r="F76" s="10">
        <v>3</v>
      </c>
      <c r="G76" s="238">
        <f t="shared" si="6"/>
        <v>0.45454545454545453</v>
      </c>
      <c r="H76" s="238">
        <f t="shared" si="7"/>
        <v>22</v>
      </c>
    </row>
    <row r="77" spans="1:8">
      <c r="A77" s="238">
        <v>75</v>
      </c>
      <c r="B77" s="238">
        <f t="shared" si="4"/>
        <v>50</v>
      </c>
      <c r="C77" s="10">
        <v>0.05</v>
      </c>
      <c r="D77" s="238">
        <f t="shared" si="5"/>
        <v>50</v>
      </c>
      <c r="E77" s="10">
        <v>0.01</v>
      </c>
      <c r="F77" s="10">
        <v>3</v>
      </c>
      <c r="G77" s="238">
        <f t="shared" si="6"/>
        <v>0.44444444444444442</v>
      </c>
      <c r="H77" s="238">
        <f t="shared" si="7"/>
        <v>22</v>
      </c>
    </row>
    <row r="78" spans="1:8">
      <c r="A78" s="238">
        <v>76</v>
      </c>
      <c r="B78" s="238">
        <f t="shared" si="4"/>
        <v>50</v>
      </c>
      <c r="C78" s="10">
        <v>0.05</v>
      </c>
      <c r="D78" s="238">
        <f t="shared" si="5"/>
        <v>50</v>
      </c>
      <c r="E78" s="10">
        <v>0.01</v>
      </c>
      <c r="F78" s="10">
        <v>3</v>
      </c>
      <c r="G78" s="238">
        <f t="shared" si="6"/>
        <v>0.43478260869565222</v>
      </c>
      <c r="H78" s="238">
        <f t="shared" si="7"/>
        <v>21</v>
      </c>
    </row>
    <row r="79" spans="1:8">
      <c r="A79" s="238">
        <v>77</v>
      </c>
      <c r="B79" s="238">
        <f t="shared" si="4"/>
        <v>50</v>
      </c>
      <c r="C79" s="10">
        <v>0.05</v>
      </c>
      <c r="D79" s="238">
        <f t="shared" si="5"/>
        <v>50</v>
      </c>
      <c r="E79" s="10">
        <v>0.01</v>
      </c>
      <c r="F79" s="10">
        <v>3</v>
      </c>
      <c r="G79" s="238">
        <f t="shared" si="6"/>
        <v>0.42553191489361702</v>
      </c>
      <c r="H79" s="238">
        <f t="shared" si="7"/>
        <v>21</v>
      </c>
    </row>
    <row r="80" spans="1:8">
      <c r="A80" s="238">
        <v>78</v>
      </c>
      <c r="B80" s="238">
        <f t="shared" si="4"/>
        <v>50</v>
      </c>
      <c r="C80" s="10">
        <v>0.05</v>
      </c>
      <c r="D80" s="238">
        <f t="shared" si="5"/>
        <v>50</v>
      </c>
      <c r="E80" s="10">
        <v>0.01</v>
      </c>
      <c r="F80" s="10">
        <v>3</v>
      </c>
      <c r="G80" s="238">
        <f t="shared" si="6"/>
        <v>0.41666666666666663</v>
      </c>
      <c r="H80" s="238">
        <f t="shared" si="7"/>
        <v>20</v>
      </c>
    </row>
    <row r="81" spans="1:8">
      <c r="A81" s="238">
        <v>79</v>
      </c>
      <c r="B81" s="238">
        <f t="shared" si="4"/>
        <v>50</v>
      </c>
      <c r="C81" s="10">
        <v>0.05</v>
      </c>
      <c r="D81" s="238">
        <f t="shared" si="5"/>
        <v>50</v>
      </c>
      <c r="E81" s="10">
        <v>0.01</v>
      </c>
      <c r="F81" s="10">
        <v>3</v>
      </c>
      <c r="G81" s="238">
        <f t="shared" si="6"/>
        <v>0.4081632653061224</v>
      </c>
      <c r="H81" s="238">
        <f t="shared" si="7"/>
        <v>20</v>
      </c>
    </row>
    <row r="82" spans="1:8">
      <c r="A82" s="238">
        <v>80</v>
      </c>
      <c r="B82" s="238">
        <f t="shared" si="4"/>
        <v>50</v>
      </c>
      <c r="C82" s="10">
        <v>0.05</v>
      </c>
      <c r="D82" s="238">
        <f t="shared" si="5"/>
        <v>50</v>
      </c>
      <c r="E82" s="10">
        <v>0.01</v>
      </c>
      <c r="F82" s="10">
        <v>3</v>
      </c>
      <c r="G82" s="238">
        <f t="shared" si="6"/>
        <v>0.4</v>
      </c>
      <c r="H82" s="238">
        <f t="shared" si="7"/>
        <v>20</v>
      </c>
    </row>
    <row r="83" spans="1:8">
      <c r="A83" s="238">
        <v>81</v>
      </c>
      <c r="B83" s="238">
        <f t="shared" si="4"/>
        <v>50</v>
      </c>
      <c r="C83" s="10">
        <v>0.05</v>
      </c>
      <c r="D83" s="238">
        <f t="shared" si="5"/>
        <v>50</v>
      </c>
      <c r="E83" s="10">
        <v>0.01</v>
      </c>
      <c r="F83" s="10">
        <v>3</v>
      </c>
      <c r="G83" s="238">
        <f t="shared" si="6"/>
        <v>0.39215686274509809</v>
      </c>
      <c r="H83" s="238">
        <f t="shared" si="7"/>
        <v>19</v>
      </c>
    </row>
    <row r="84" spans="1:8">
      <c r="A84" s="238">
        <v>82</v>
      </c>
      <c r="B84" s="238">
        <f t="shared" si="4"/>
        <v>50</v>
      </c>
      <c r="C84" s="10">
        <v>0.05</v>
      </c>
      <c r="D84" s="238">
        <f t="shared" si="5"/>
        <v>50</v>
      </c>
      <c r="E84" s="10">
        <v>0.01</v>
      </c>
      <c r="F84" s="10">
        <v>3</v>
      </c>
      <c r="G84" s="238">
        <f t="shared" si="6"/>
        <v>0.38461538461538458</v>
      </c>
      <c r="H84" s="238">
        <f t="shared" si="7"/>
        <v>19</v>
      </c>
    </row>
    <row r="85" spans="1:8">
      <c r="A85" s="238">
        <v>83</v>
      </c>
      <c r="B85" s="238">
        <f t="shared" si="4"/>
        <v>50</v>
      </c>
      <c r="C85" s="10">
        <v>0.05</v>
      </c>
      <c r="D85" s="238">
        <f t="shared" si="5"/>
        <v>50</v>
      </c>
      <c r="E85" s="10">
        <v>0.01</v>
      </c>
      <c r="F85" s="10">
        <v>3</v>
      </c>
      <c r="G85" s="238">
        <f t="shared" si="6"/>
        <v>0.37735849056603771</v>
      </c>
      <c r="H85" s="238">
        <f t="shared" si="7"/>
        <v>18</v>
      </c>
    </row>
    <row r="86" spans="1:8">
      <c r="A86" s="238">
        <v>84</v>
      </c>
      <c r="B86" s="238">
        <f t="shared" si="4"/>
        <v>50</v>
      </c>
      <c r="C86" s="10">
        <v>0.05</v>
      </c>
      <c r="D86" s="238">
        <f t="shared" si="5"/>
        <v>50</v>
      </c>
      <c r="E86" s="10">
        <v>0.01</v>
      </c>
      <c r="F86" s="10">
        <v>3</v>
      </c>
      <c r="G86" s="238">
        <f t="shared" si="6"/>
        <v>0.37037037037037035</v>
      </c>
      <c r="H86" s="238">
        <f t="shared" si="7"/>
        <v>18</v>
      </c>
    </row>
    <row r="87" spans="1:8">
      <c r="A87" s="238">
        <v>85</v>
      </c>
      <c r="B87" s="238">
        <f t="shared" si="4"/>
        <v>50</v>
      </c>
      <c r="C87" s="10">
        <v>0.05</v>
      </c>
      <c r="D87" s="238">
        <f t="shared" si="5"/>
        <v>50</v>
      </c>
      <c r="E87" s="10">
        <v>0.01</v>
      </c>
      <c r="F87" s="10">
        <v>3</v>
      </c>
      <c r="G87" s="238">
        <f t="shared" si="6"/>
        <v>0.36363636363636365</v>
      </c>
      <c r="H87" s="238">
        <f t="shared" si="7"/>
        <v>18</v>
      </c>
    </row>
    <row r="88" spans="1:8">
      <c r="A88" s="238">
        <v>86</v>
      </c>
      <c r="B88" s="238">
        <f t="shared" si="4"/>
        <v>50</v>
      </c>
      <c r="C88" s="10">
        <v>0.05</v>
      </c>
      <c r="D88" s="238">
        <f t="shared" si="5"/>
        <v>50</v>
      </c>
      <c r="E88" s="10">
        <v>0.01</v>
      </c>
      <c r="F88" s="10">
        <v>3</v>
      </c>
      <c r="G88" s="238">
        <f t="shared" si="6"/>
        <v>0.35714285714285715</v>
      </c>
      <c r="H88" s="238">
        <f t="shared" si="7"/>
        <v>17</v>
      </c>
    </row>
    <row r="89" spans="1:8">
      <c r="A89" s="238">
        <v>87</v>
      </c>
      <c r="B89" s="238">
        <f t="shared" si="4"/>
        <v>50</v>
      </c>
      <c r="C89" s="10">
        <v>0.05</v>
      </c>
      <c r="D89" s="238">
        <f t="shared" si="5"/>
        <v>50</v>
      </c>
      <c r="E89" s="10">
        <v>0.01</v>
      </c>
      <c r="F89" s="10">
        <v>3</v>
      </c>
      <c r="G89" s="238">
        <f t="shared" si="6"/>
        <v>0.35087719298245612</v>
      </c>
      <c r="H89" s="238">
        <f t="shared" si="7"/>
        <v>17</v>
      </c>
    </row>
    <row r="90" spans="1:8">
      <c r="A90" s="238">
        <v>88</v>
      </c>
      <c r="B90" s="238">
        <f t="shared" si="4"/>
        <v>50</v>
      </c>
      <c r="C90" s="10">
        <v>0.05</v>
      </c>
      <c r="D90" s="238">
        <f t="shared" si="5"/>
        <v>50</v>
      </c>
      <c r="E90" s="10">
        <v>0.01</v>
      </c>
      <c r="F90" s="10">
        <v>3</v>
      </c>
      <c r="G90" s="238">
        <f t="shared" si="6"/>
        <v>0.34482758620689652</v>
      </c>
      <c r="H90" s="238">
        <f t="shared" si="7"/>
        <v>17</v>
      </c>
    </row>
    <row r="91" spans="1:8">
      <c r="A91" s="238">
        <v>89</v>
      </c>
      <c r="B91" s="238">
        <f t="shared" si="4"/>
        <v>50</v>
      </c>
      <c r="C91" s="10">
        <v>0.05</v>
      </c>
      <c r="D91" s="238">
        <f t="shared" si="5"/>
        <v>50</v>
      </c>
      <c r="E91" s="10">
        <v>0.01</v>
      </c>
      <c r="F91" s="10">
        <v>3</v>
      </c>
      <c r="G91" s="238">
        <f t="shared" si="6"/>
        <v>0.33898305084745761</v>
      </c>
      <c r="H91" s="238">
        <f t="shared" si="7"/>
        <v>16</v>
      </c>
    </row>
    <row r="92" spans="1:8">
      <c r="A92" s="238">
        <v>90</v>
      </c>
      <c r="B92" s="238">
        <f t="shared" si="4"/>
        <v>50</v>
      </c>
      <c r="C92" s="10">
        <v>0.05</v>
      </c>
      <c r="D92" s="238">
        <f t="shared" si="5"/>
        <v>50</v>
      </c>
      <c r="E92" s="10">
        <v>0.01</v>
      </c>
      <c r="F92" s="10">
        <v>3</v>
      </c>
      <c r="G92" s="238">
        <f t="shared" si="6"/>
        <v>0.33333333333333331</v>
      </c>
      <c r="H92" s="238">
        <f t="shared" si="7"/>
        <v>16</v>
      </c>
    </row>
    <row r="93" spans="1:8">
      <c r="A93" s="238">
        <v>91</v>
      </c>
      <c r="B93" s="238">
        <f t="shared" si="4"/>
        <v>50</v>
      </c>
      <c r="C93" s="10">
        <v>0.05</v>
      </c>
      <c r="D93" s="238">
        <f t="shared" si="5"/>
        <v>50</v>
      </c>
      <c r="E93" s="10">
        <v>0.01</v>
      </c>
      <c r="F93" s="10">
        <v>3</v>
      </c>
      <c r="G93" s="238">
        <f t="shared" si="6"/>
        <v>0.32786885245901637</v>
      </c>
      <c r="H93" s="238">
        <f t="shared" si="7"/>
        <v>16</v>
      </c>
    </row>
    <row r="94" spans="1:8">
      <c r="A94" s="238">
        <v>92</v>
      </c>
      <c r="B94" s="238">
        <f t="shared" si="4"/>
        <v>50</v>
      </c>
      <c r="C94" s="10">
        <v>0.05</v>
      </c>
      <c r="D94" s="238">
        <f t="shared" si="5"/>
        <v>50</v>
      </c>
      <c r="E94" s="10">
        <v>0.01</v>
      </c>
      <c r="F94" s="10">
        <v>3</v>
      </c>
      <c r="G94" s="238">
        <f t="shared" si="6"/>
        <v>0.32258064516129031</v>
      </c>
      <c r="H94" s="238">
        <f t="shared" si="7"/>
        <v>16</v>
      </c>
    </row>
    <row r="95" spans="1:8">
      <c r="A95" s="238">
        <v>93</v>
      </c>
      <c r="B95" s="238">
        <f t="shared" si="4"/>
        <v>50</v>
      </c>
      <c r="C95" s="10">
        <v>0.05</v>
      </c>
      <c r="D95" s="238">
        <f t="shared" si="5"/>
        <v>50</v>
      </c>
      <c r="E95" s="10">
        <v>0.01</v>
      </c>
      <c r="F95" s="10">
        <v>3</v>
      </c>
      <c r="G95" s="238">
        <f t="shared" si="6"/>
        <v>0.31746031746031744</v>
      </c>
      <c r="H95" s="238">
        <f t="shared" si="7"/>
        <v>15</v>
      </c>
    </row>
    <row r="96" spans="1:8">
      <c r="A96" s="238">
        <v>94</v>
      </c>
      <c r="B96" s="238">
        <f t="shared" si="4"/>
        <v>50</v>
      </c>
      <c r="C96" s="10">
        <v>0.05</v>
      </c>
      <c r="D96" s="238">
        <f t="shared" si="5"/>
        <v>50</v>
      </c>
      <c r="E96" s="10">
        <v>0.01</v>
      </c>
      <c r="F96" s="10">
        <v>3</v>
      </c>
      <c r="G96" s="238">
        <f t="shared" si="6"/>
        <v>0.3125</v>
      </c>
      <c r="H96" s="238">
        <f t="shared" si="7"/>
        <v>15</v>
      </c>
    </row>
    <row r="97" spans="1:8">
      <c r="A97" s="238">
        <v>95</v>
      </c>
      <c r="B97" s="238">
        <f t="shared" si="4"/>
        <v>50</v>
      </c>
      <c r="C97" s="10">
        <v>0.05</v>
      </c>
      <c r="D97" s="238">
        <f t="shared" si="5"/>
        <v>50</v>
      </c>
      <c r="E97" s="10">
        <v>0.01</v>
      </c>
      <c r="F97" s="10">
        <v>3</v>
      </c>
      <c r="G97" s="238">
        <f t="shared" si="6"/>
        <v>0.30769230769230771</v>
      </c>
      <c r="H97" s="238">
        <f t="shared" si="7"/>
        <v>15</v>
      </c>
    </row>
    <row r="98" spans="1:8">
      <c r="A98" s="238">
        <v>96</v>
      </c>
      <c r="B98" s="238">
        <f t="shared" si="4"/>
        <v>50</v>
      </c>
      <c r="C98" s="10">
        <v>0.05</v>
      </c>
      <c r="D98" s="238">
        <f t="shared" si="5"/>
        <v>50</v>
      </c>
      <c r="E98" s="10">
        <v>0.01</v>
      </c>
      <c r="F98" s="10">
        <v>3</v>
      </c>
      <c r="G98" s="238">
        <f t="shared" si="6"/>
        <v>0.30303030303030298</v>
      </c>
      <c r="H98" s="238">
        <f t="shared" si="7"/>
        <v>15</v>
      </c>
    </row>
    <row r="99" spans="1:8">
      <c r="A99" s="238">
        <v>97</v>
      </c>
      <c r="B99" s="238">
        <f t="shared" si="4"/>
        <v>50</v>
      </c>
      <c r="C99" s="10">
        <v>0.05</v>
      </c>
      <c r="D99" s="238">
        <f t="shared" si="5"/>
        <v>50</v>
      </c>
      <c r="E99" s="10">
        <v>0.01</v>
      </c>
      <c r="F99" s="10">
        <v>3</v>
      </c>
      <c r="G99" s="238">
        <f t="shared" si="6"/>
        <v>0.29850746268656714</v>
      </c>
      <c r="H99" s="238">
        <f t="shared" si="7"/>
        <v>14</v>
      </c>
    </row>
    <row r="100" spans="1:8">
      <c r="A100" s="238">
        <v>98</v>
      </c>
      <c r="B100" s="238">
        <f t="shared" si="4"/>
        <v>50</v>
      </c>
      <c r="C100" s="10">
        <v>0.05</v>
      </c>
      <c r="D100" s="238">
        <f t="shared" si="5"/>
        <v>50</v>
      </c>
      <c r="E100" s="10">
        <v>0.01</v>
      </c>
      <c r="F100" s="10">
        <v>3</v>
      </c>
      <c r="G100" s="238">
        <f t="shared" si="6"/>
        <v>0.29411764705882348</v>
      </c>
      <c r="H100" s="238">
        <f t="shared" si="7"/>
        <v>14</v>
      </c>
    </row>
    <row r="101" spans="1:8">
      <c r="A101" s="238">
        <v>99</v>
      </c>
      <c r="B101" s="238">
        <f t="shared" si="4"/>
        <v>50</v>
      </c>
      <c r="C101" s="10">
        <v>0.05</v>
      </c>
      <c r="D101" s="238">
        <f t="shared" si="5"/>
        <v>50</v>
      </c>
      <c r="E101" s="10">
        <v>0.01</v>
      </c>
      <c r="F101" s="10">
        <v>3</v>
      </c>
      <c r="G101" s="238">
        <f t="shared" si="6"/>
        <v>0.28985507246376813</v>
      </c>
      <c r="H101" s="238">
        <f t="shared" si="7"/>
        <v>14</v>
      </c>
    </row>
    <row r="102" spans="1:8">
      <c r="A102" s="238">
        <v>100</v>
      </c>
      <c r="B102" s="238">
        <f t="shared" si="4"/>
        <v>50</v>
      </c>
      <c r="C102" s="10">
        <v>0.05</v>
      </c>
      <c r="D102" s="238">
        <f t="shared" si="5"/>
        <v>50</v>
      </c>
      <c r="E102" s="10">
        <v>0.01</v>
      </c>
      <c r="F102" s="10">
        <v>3</v>
      </c>
      <c r="G102" s="238">
        <f t="shared" si="6"/>
        <v>0.2857142857142857</v>
      </c>
      <c r="H102" s="238">
        <f t="shared" si="7"/>
        <v>14</v>
      </c>
    </row>
  </sheetData>
  <phoneticPr fontId="1" type="noConversion"/>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6257" r:id="rId3" name="Scroll Bar 1">
              <controlPr defaultSize="0" autoPict="0">
                <anchor moveWithCells="1">
                  <from>
                    <xdr:col>2</xdr:col>
                    <xdr:colOff>30480</xdr:colOff>
                    <xdr:row>0</xdr:row>
                    <xdr:rowOff>22860</xdr:rowOff>
                  </from>
                  <to>
                    <xdr:col>2</xdr:col>
                    <xdr:colOff>609600</xdr:colOff>
                    <xdr:row>0</xdr:row>
                    <xdr:rowOff>167640</xdr:rowOff>
                  </to>
                </anchor>
              </controlPr>
            </control>
          </mc:Choice>
        </mc:AlternateContent>
        <mc:AlternateContent xmlns:mc="http://schemas.openxmlformats.org/markup-compatibility/2006">
          <mc:Choice Requires="x14">
            <control shapeId="96258" r:id="rId4" name="Scroll Bar 2">
              <controlPr defaultSize="0" autoPict="0">
                <anchor moveWithCells="1">
                  <from>
                    <xdr:col>4</xdr:col>
                    <xdr:colOff>30480</xdr:colOff>
                    <xdr:row>0</xdr:row>
                    <xdr:rowOff>22860</xdr:rowOff>
                  </from>
                  <to>
                    <xdr:col>4</xdr:col>
                    <xdr:colOff>609600</xdr:colOff>
                    <xdr:row>0</xdr:row>
                    <xdr:rowOff>167640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2"/>
  <sheetViews>
    <sheetView workbookViewId="0">
      <pane ySplit="1" topLeftCell="A182" activePane="bottomLeft" state="frozen"/>
      <selection pane="bottomLeft" activeCell="A142" sqref="A142"/>
    </sheetView>
  </sheetViews>
  <sheetFormatPr defaultRowHeight="14.4"/>
  <cols>
    <col min="1" max="1" width="21.88671875" style="263" customWidth="1"/>
    <col min="2" max="5" width="8.88671875" style="263"/>
    <col min="6" max="6" width="17.88671875" style="263" customWidth="1"/>
    <col min="7" max="16384" width="8.88671875" style="263"/>
  </cols>
  <sheetData>
    <row r="1" spans="1:6">
      <c r="A1" s="263" t="s">
        <v>2818</v>
      </c>
      <c r="B1" s="263" t="s">
        <v>1967</v>
      </c>
      <c r="C1" s="263" t="s">
        <v>2819</v>
      </c>
      <c r="D1" s="263" t="s">
        <v>2820</v>
      </c>
      <c r="E1" s="263" t="s">
        <v>2821</v>
      </c>
      <c r="F1" s="263" t="s">
        <v>2892</v>
      </c>
    </row>
    <row r="2" spans="1:6">
      <c r="A2" s="263" t="s">
        <v>2822</v>
      </c>
      <c r="B2" s="263" t="s">
        <v>2845</v>
      </c>
      <c r="C2" s="264" t="s">
        <v>2891</v>
      </c>
    </row>
    <row r="3" spans="1:6">
      <c r="A3" s="263" t="s">
        <v>2823</v>
      </c>
      <c r="B3" s="263" t="s">
        <v>2845</v>
      </c>
      <c r="C3" s="264" t="s">
        <v>2891</v>
      </c>
    </row>
    <row r="4" spans="1:6">
      <c r="A4" s="263" t="s">
        <v>2824</v>
      </c>
      <c r="B4" s="263" t="s">
        <v>2845</v>
      </c>
      <c r="C4" s="264" t="s">
        <v>2891</v>
      </c>
    </row>
    <row r="5" spans="1:6">
      <c r="A5" s="263" t="s">
        <v>2825</v>
      </c>
      <c r="B5" s="263" t="s">
        <v>2845</v>
      </c>
      <c r="C5" s="264" t="s">
        <v>2891</v>
      </c>
    </row>
    <row r="6" spans="1:6">
      <c r="A6" s="263" t="s">
        <v>2826</v>
      </c>
      <c r="B6" s="263" t="s">
        <v>2845</v>
      </c>
      <c r="C6" s="264" t="s">
        <v>2891</v>
      </c>
    </row>
    <row r="7" spans="1:6">
      <c r="A7" s="263" t="s">
        <v>2846</v>
      </c>
      <c r="B7" s="263" t="s">
        <v>2845</v>
      </c>
      <c r="C7" s="264" t="s">
        <v>2891</v>
      </c>
    </row>
    <row r="8" spans="1:6">
      <c r="A8" s="263" t="s">
        <v>2847</v>
      </c>
      <c r="B8" s="263" t="s">
        <v>2845</v>
      </c>
      <c r="C8" s="264" t="s">
        <v>2891</v>
      </c>
    </row>
    <row r="9" spans="1:6">
      <c r="A9" s="263" t="s">
        <v>2848</v>
      </c>
      <c r="B9" s="263" t="s">
        <v>2845</v>
      </c>
      <c r="C9" s="264" t="s">
        <v>2891</v>
      </c>
    </row>
    <row r="10" spans="1:6">
      <c r="A10" s="263" t="s">
        <v>2849</v>
      </c>
      <c r="B10" s="263" t="s">
        <v>2845</v>
      </c>
      <c r="C10" s="264" t="s">
        <v>2891</v>
      </c>
    </row>
    <row r="11" spans="1:6">
      <c r="A11" s="263" t="s">
        <v>2850</v>
      </c>
      <c r="B11" s="263" t="s">
        <v>2845</v>
      </c>
      <c r="C11" s="264" t="s">
        <v>2891</v>
      </c>
    </row>
    <row r="12" spans="1:6">
      <c r="A12" s="263" t="s">
        <v>2851</v>
      </c>
      <c r="B12" s="263" t="s">
        <v>2845</v>
      </c>
      <c r="C12" s="264" t="s">
        <v>2891</v>
      </c>
    </row>
    <row r="13" spans="1:6">
      <c r="A13" s="263" t="s">
        <v>2852</v>
      </c>
      <c r="B13" s="263" t="s">
        <v>2845</v>
      </c>
      <c r="C13" s="264" t="s">
        <v>2891</v>
      </c>
    </row>
    <row r="14" spans="1:6">
      <c r="A14" s="263" t="s">
        <v>2853</v>
      </c>
      <c r="B14" s="263" t="s">
        <v>2845</v>
      </c>
      <c r="C14" s="264" t="s">
        <v>2891</v>
      </c>
    </row>
    <row r="15" spans="1:6">
      <c r="A15" s="263" t="s">
        <v>2854</v>
      </c>
      <c r="B15" s="263" t="s">
        <v>2845</v>
      </c>
      <c r="C15" s="264" t="s">
        <v>2891</v>
      </c>
    </row>
    <row r="16" spans="1:6">
      <c r="A16" s="263" t="s">
        <v>2855</v>
      </c>
      <c r="B16" s="263" t="s">
        <v>2845</v>
      </c>
      <c r="C16" s="264" t="s">
        <v>2891</v>
      </c>
    </row>
    <row r="17" spans="1:4">
      <c r="A17" s="263" t="s">
        <v>2856</v>
      </c>
      <c r="B17" s="263" t="s">
        <v>2845</v>
      </c>
      <c r="C17" s="264" t="s">
        <v>2891</v>
      </c>
    </row>
    <row r="18" spans="1:4">
      <c r="A18" s="263" t="s">
        <v>2857</v>
      </c>
      <c r="B18" s="263" t="s">
        <v>2845</v>
      </c>
      <c r="C18" s="264" t="s">
        <v>2891</v>
      </c>
    </row>
    <row r="19" spans="1:4">
      <c r="A19" s="263" t="s">
        <v>2858</v>
      </c>
      <c r="B19" s="263" t="s">
        <v>2845</v>
      </c>
      <c r="C19" s="264" t="s">
        <v>2891</v>
      </c>
    </row>
    <row r="20" spans="1:4">
      <c r="A20" s="263" t="s">
        <v>2859</v>
      </c>
      <c r="B20" s="263" t="s">
        <v>2845</v>
      </c>
      <c r="C20" s="264" t="s">
        <v>2891</v>
      </c>
    </row>
    <row r="21" spans="1:4">
      <c r="A21" s="263" t="s">
        <v>2860</v>
      </c>
      <c r="B21" s="263" t="s">
        <v>2845</v>
      </c>
      <c r="C21" s="264" t="s">
        <v>2891</v>
      </c>
    </row>
    <row r="22" spans="1:4">
      <c r="A22" s="263" t="s">
        <v>2861</v>
      </c>
      <c r="B22" s="263" t="s">
        <v>2845</v>
      </c>
      <c r="D22" s="264" t="s">
        <v>2891</v>
      </c>
    </row>
    <row r="23" spans="1:4">
      <c r="A23" s="263" t="s">
        <v>2862</v>
      </c>
      <c r="B23" s="263" t="s">
        <v>2845</v>
      </c>
      <c r="D23" s="264" t="s">
        <v>2891</v>
      </c>
    </row>
    <row r="24" spans="1:4">
      <c r="A24" s="263" t="s">
        <v>2863</v>
      </c>
      <c r="B24" s="263" t="s">
        <v>2845</v>
      </c>
      <c r="D24" s="264" t="s">
        <v>2891</v>
      </c>
    </row>
    <row r="25" spans="1:4">
      <c r="A25" s="263" t="s">
        <v>2864</v>
      </c>
      <c r="B25" s="263" t="s">
        <v>2845</v>
      </c>
      <c r="D25" s="264" t="s">
        <v>2891</v>
      </c>
    </row>
    <row r="26" spans="1:4">
      <c r="A26" s="263" t="s">
        <v>2865</v>
      </c>
      <c r="B26" s="263" t="s">
        <v>2845</v>
      </c>
      <c r="D26" s="264" t="s">
        <v>2891</v>
      </c>
    </row>
    <row r="27" spans="1:4">
      <c r="A27" s="263" t="s">
        <v>2866</v>
      </c>
      <c r="B27" s="263" t="s">
        <v>2845</v>
      </c>
      <c r="D27" s="264" t="s">
        <v>2891</v>
      </c>
    </row>
    <row r="28" spans="1:4">
      <c r="A28" s="263" t="s">
        <v>2867</v>
      </c>
      <c r="B28" s="263" t="s">
        <v>2845</v>
      </c>
      <c r="D28" s="264" t="s">
        <v>2891</v>
      </c>
    </row>
    <row r="29" spans="1:4">
      <c r="A29" s="263" t="s">
        <v>2868</v>
      </c>
      <c r="B29" s="263" t="s">
        <v>2845</v>
      </c>
      <c r="D29" s="264" t="s">
        <v>2891</v>
      </c>
    </row>
    <row r="30" spans="1:4">
      <c r="A30" s="263" t="s">
        <v>2869</v>
      </c>
      <c r="B30" s="263" t="s">
        <v>2845</v>
      </c>
      <c r="D30" s="264" t="s">
        <v>2891</v>
      </c>
    </row>
    <row r="31" spans="1:4">
      <c r="A31" s="263" t="s">
        <v>2870</v>
      </c>
      <c r="B31" s="263" t="s">
        <v>2845</v>
      </c>
      <c r="D31" s="264" t="s">
        <v>2891</v>
      </c>
    </row>
    <row r="32" spans="1:4">
      <c r="A32" s="263" t="s">
        <v>2871</v>
      </c>
      <c r="B32" s="263" t="s">
        <v>2845</v>
      </c>
      <c r="D32" s="264" t="s">
        <v>2891</v>
      </c>
    </row>
    <row r="33" spans="1:5">
      <c r="A33" s="263" t="s">
        <v>2872</v>
      </c>
      <c r="B33" s="263" t="s">
        <v>2845</v>
      </c>
      <c r="D33" s="264" t="s">
        <v>2891</v>
      </c>
    </row>
    <row r="34" spans="1:5">
      <c r="A34" s="263" t="s">
        <v>2873</v>
      </c>
      <c r="B34" s="263" t="s">
        <v>2845</v>
      </c>
      <c r="D34" s="264" t="s">
        <v>2891</v>
      </c>
    </row>
    <row r="35" spans="1:5">
      <c r="A35" s="263" t="s">
        <v>2874</v>
      </c>
      <c r="B35" s="263" t="s">
        <v>2845</v>
      </c>
      <c r="D35" s="264" t="s">
        <v>2891</v>
      </c>
    </row>
    <row r="36" spans="1:5">
      <c r="A36" s="263" t="s">
        <v>2875</v>
      </c>
      <c r="B36" s="263" t="s">
        <v>2845</v>
      </c>
      <c r="D36" s="264" t="s">
        <v>2891</v>
      </c>
    </row>
    <row r="37" spans="1:5">
      <c r="A37" s="263" t="s">
        <v>2876</v>
      </c>
      <c r="B37" s="263" t="s">
        <v>2845</v>
      </c>
      <c r="E37" s="264" t="s">
        <v>2891</v>
      </c>
    </row>
    <row r="38" spans="1:5">
      <c r="A38" s="263" t="s">
        <v>2877</v>
      </c>
      <c r="B38" s="263" t="s">
        <v>2845</v>
      </c>
      <c r="E38" s="264" t="s">
        <v>2891</v>
      </c>
    </row>
    <row r="39" spans="1:5">
      <c r="A39" s="263" t="s">
        <v>2878</v>
      </c>
      <c r="B39" s="263" t="s">
        <v>2845</v>
      </c>
      <c r="E39" s="264" t="s">
        <v>2891</v>
      </c>
    </row>
    <row r="40" spans="1:5">
      <c r="A40" s="263" t="s">
        <v>2879</v>
      </c>
      <c r="B40" s="263" t="s">
        <v>2845</v>
      </c>
      <c r="E40" s="264" t="s">
        <v>2891</v>
      </c>
    </row>
    <row r="41" spans="1:5">
      <c r="A41" s="263" t="s">
        <v>2880</v>
      </c>
      <c r="B41" s="263" t="s">
        <v>2845</v>
      </c>
      <c r="E41" s="264" t="s">
        <v>2891</v>
      </c>
    </row>
    <row r="42" spans="1:5">
      <c r="A42" s="263" t="s">
        <v>2881</v>
      </c>
      <c r="B42" s="263" t="s">
        <v>2845</v>
      </c>
      <c r="E42" s="264" t="s">
        <v>2891</v>
      </c>
    </row>
    <row r="43" spans="1:5">
      <c r="A43" s="263" t="s">
        <v>2882</v>
      </c>
      <c r="B43" s="263" t="s">
        <v>2845</v>
      </c>
      <c r="E43" s="264" t="s">
        <v>2891</v>
      </c>
    </row>
    <row r="44" spans="1:5">
      <c r="A44" s="263" t="s">
        <v>2883</v>
      </c>
      <c r="B44" s="263" t="s">
        <v>2845</v>
      </c>
      <c r="E44" s="264" t="s">
        <v>2891</v>
      </c>
    </row>
    <row r="45" spans="1:5">
      <c r="A45" s="263" t="s">
        <v>2884</v>
      </c>
      <c r="B45" s="263" t="s">
        <v>2845</v>
      </c>
      <c r="E45" s="264" t="s">
        <v>2891</v>
      </c>
    </row>
    <row r="46" spans="1:5">
      <c r="A46" s="263" t="s">
        <v>2885</v>
      </c>
      <c r="B46" s="263" t="s">
        <v>2845</v>
      </c>
      <c r="E46" s="264" t="s">
        <v>2891</v>
      </c>
    </row>
    <row r="47" spans="1:5">
      <c r="A47" s="263" t="s">
        <v>2886</v>
      </c>
      <c r="B47" s="263" t="s">
        <v>2845</v>
      </c>
      <c r="E47" s="264" t="s">
        <v>2891</v>
      </c>
    </row>
    <row r="48" spans="1:5">
      <c r="A48" s="263" t="s">
        <v>2887</v>
      </c>
      <c r="B48" s="263" t="s">
        <v>2845</v>
      </c>
      <c r="E48" s="264" t="s">
        <v>2891</v>
      </c>
    </row>
    <row r="49" spans="1:6">
      <c r="A49" s="263" t="s">
        <v>2888</v>
      </c>
      <c r="B49" s="263" t="s">
        <v>2845</v>
      </c>
      <c r="E49" s="264" t="s">
        <v>2891</v>
      </c>
    </row>
    <row r="50" spans="1:6">
      <c r="A50" s="263" t="s">
        <v>2889</v>
      </c>
      <c r="B50" s="263" t="s">
        <v>2845</v>
      </c>
      <c r="E50" s="264" t="s">
        <v>2891</v>
      </c>
    </row>
    <row r="51" spans="1:6">
      <c r="A51" s="263" t="s">
        <v>2890</v>
      </c>
      <c r="B51" s="263" t="s">
        <v>2845</v>
      </c>
      <c r="E51" s="264" t="s">
        <v>2891</v>
      </c>
    </row>
    <row r="52" spans="1:6">
      <c r="A52" s="263" t="s">
        <v>2827</v>
      </c>
      <c r="B52" s="263" t="s">
        <v>2845</v>
      </c>
      <c r="F52" s="264" t="s">
        <v>2891</v>
      </c>
    </row>
    <row r="53" spans="1:6">
      <c r="A53" s="263" t="s">
        <v>2828</v>
      </c>
      <c r="B53" s="263" t="s">
        <v>2845</v>
      </c>
      <c r="F53" s="264" t="s">
        <v>2891</v>
      </c>
    </row>
    <row r="54" spans="1:6">
      <c r="A54" s="263" t="s">
        <v>2829</v>
      </c>
      <c r="B54" s="263" t="s">
        <v>2845</v>
      </c>
      <c r="F54" s="264" t="s">
        <v>2891</v>
      </c>
    </row>
    <row r="55" spans="1:6">
      <c r="A55" s="263" t="s">
        <v>2830</v>
      </c>
      <c r="B55" s="263" t="s">
        <v>2845</v>
      </c>
      <c r="F55" s="264" t="s">
        <v>2891</v>
      </c>
    </row>
    <row r="56" spans="1:6">
      <c r="A56" s="263" t="s">
        <v>2831</v>
      </c>
      <c r="B56" s="263" t="s">
        <v>2845</v>
      </c>
      <c r="F56" s="264" t="s">
        <v>2891</v>
      </c>
    </row>
    <row r="57" spans="1:6">
      <c r="A57" s="263" t="s">
        <v>2832</v>
      </c>
      <c r="B57" s="263" t="s">
        <v>2898</v>
      </c>
      <c r="F57" s="264" t="s">
        <v>2891</v>
      </c>
    </row>
    <row r="58" spans="1:6">
      <c r="A58" s="263" t="s">
        <v>2833</v>
      </c>
      <c r="B58" s="263" t="s">
        <v>2898</v>
      </c>
      <c r="F58" s="264" t="s">
        <v>2891</v>
      </c>
    </row>
    <row r="59" spans="1:6">
      <c r="A59" s="263" t="s">
        <v>2834</v>
      </c>
      <c r="B59" s="263" t="s">
        <v>2898</v>
      </c>
      <c r="F59" s="264" t="s">
        <v>2891</v>
      </c>
    </row>
    <row r="60" spans="1:6">
      <c r="A60" s="263" t="s">
        <v>2835</v>
      </c>
      <c r="B60" s="263" t="s">
        <v>2898</v>
      </c>
      <c r="F60" s="264" t="s">
        <v>2891</v>
      </c>
    </row>
    <row r="61" spans="1:6">
      <c r="A61" s="263" t="s">
        <v>2836</v>
      </c>
      <c r="B61" s="263" t="s">
        <v>2898</v>
      </c>
      <c r="F61" s="264" t="s">
        <v>2891</v>
      </c>
    </row>
    <row r="62" spans="1:6">
      <c r="A62" s="263" t="s">
        <v>2837</v>
      </c>
      <c r="B62" s="263" t="s">
        <v>2898</v>
      </c>
      <c r="F62" s="264" t="s">
        <v>2891</v>
      </c>
    </row>
    <row r="63" spans="1:6">
      <c r="A63" s="263" t="s">
        <v>2838</v>
      </c>
      <c r="B63" s="263" t="s">
        <v>2898</v>
      </c>
      <c r="F63" s="264" t="s">
        <v>2891</v>
      </c>
    </row>
    <row r="64" spans="1:6">
      <c r="A64" s="263" t="s">
        <v>2839</v>
      </c>
      <c r="B64" s="263" t="s">
        <v>2898</v>
      </c>
      <c r="F64" s="264" t="s">
        <v>2891</v>
      </c>
    </row>
    <row r="65" spans="1:6">
      <c r="A65" s="263" t="s">
        <v>2840</v>
      </c>
      <c r="B65" s="263" t="s">
        <v>2898</v>
      </c>
      <c r="F65" s="264" t="s">
        <v>2891</v>
      </c>
    </row>
    <row r="66" spans="1:6">
      <c r="A66" s="263" t="s">
        <v>2841</v>
      </c>
      <c r="B66" s="263" t="s">
        <v>2898</v>
      </c>
      <c r="F66" s="264" t="s">
        <v>2891</v>
      </c>
    </row>
    <row r="67" spans="1:6">
      <c r="A67" s="263" t="s">
        <v>2893</v>
      </c>
      <c r="B67" s="263" t="s">
        <v>2898</v>
      </c>
      <c r="C67" s="264" t="s">
        <v>2891</v>
      </c>
    </row>
    <row r="68" spans="1:6">
      <c r="A68" s="263" t="s">
        <v>2894</v>
      </c>
      <c r="B68" s="263" t="s">
        <v>2898</v>
      </c>
      <c r="C68" s="264" t="s">
        <v>2891</v>
      </c>
    </row>
    <row r="69" spans="1:6">
      <c r="A69" s="263" t="s">
        <v>2895</v>
      </c>
      <c r="B69" s="263" t="s">
        <v>2898</v>
      </c>
      <c r="C69" s="264" t="s">
        <v>2891</v>
      </c>
    </row>
    <row r="70" spans="1:6">
      <c r="A70" s="263" t="s">
        <v>2896</v>
      </c>
      <c r="B70" s="263" t="s">
        <v>2898</v>
      </c>
      <c r="C70" s="264" t="s">
        <v>2891</v>
      </c>
    </row>
    <row r="71" spans="1:6">
      <c r="A71" s="263" t="s">
        <v>2897</v>
      </c>
      <c r="B71" s="263" t="s">
        <v>2898</v>
      </c>
      <c r="C71" s="264" t="s">
        <v>2891</v>
      </c>
    </row>
    <row r="72" spans="1:6">
      <c r="A72" s="263" t="s">
        <v>2899</v>
      </c>
      <c r="B72" s="263" t="s">
        <v>2898</v>
      </c>
      <c r="C72" s="264" t="s">
        <v>2891</v>
      </c>
    </row>
    <row r="73" spans="1:6">
      <c r="A73" s="263" t="s">
        <v>2900</v>
      </c>
      <c r="B73" s="263" t="s">
        <v>2898</v>
      </c>
      <c r="C73" s="264" t="s">
        <v>2891</v>
      </c>
    </row>
    <row r="74" spans="1:6">
      <c r="A74" s="263" t="s">
        <v>2901</v>
      </c>
      <c r="B74" s="263" t="s">
        <v>2898</v>
      </c>
      <c r="C74" s="264" t="s">
        <v>2891</v>
      </c>
    </row>
    <row r="75" spans="1:6">
      <c r="A75" s="263" t="s">
        <v>2902</v>
      </c>
      <c r="B75" s="263" t="s">
        <v>2898</v>
      </c>
      <c r="C75" s="264" t="s">
        <v>2891</v>
      </c>
    </row>
    <row r="76" spans="1:6">
      <c r="A76" s="263" t="s">
        <v>2903</v>
      </c>
      <c r="B76" s="263" t="s">
        <v>2898</v>
      </c>
      <c r="C76" s="264" t="s">
        <v>2891</v>
      </c>
    </row>
    <row r="77" spans="1:6">
      <c r="A77" s="263" t="s">
        <v>2904</v>
      </c>
      <c r="B77" s="263" t="s">
        <v>2898</v>
      </c>
      <c r="C77" s="264" t="s">
        <v>2891</v>
      </c>
    </row>
    <row r="78" spans="1:6">
      <c r="A78" s="263" t="s">
        <v>2905</v>
      </c>
      <c r="B78" s="263" t="s">
        <v>2898</v>
      </c>
      <c r="C78" s="264" t="s">
        <v>2891</v>
      </c>
    </row>
    <row r="79" spans="1:6">
      <c r="A79" s="263" t="s">
        <v>2906</v>
      </c>
      <c r="B79" s="263" t="s">
        <v>2898</v>
      </c>
      <c r="C79" s="264" t="s">
        <v>2891</v>
      </c>
    </row>
    <row r="80" spans="1:6">
      <c r="A80" s="263" t="s">
        <v>2907</v>
      </c>
      <c r="B80" s="263" t="s">
        <v>2898</v>
      </c>
      <c r="C80" s="264" t="s">
        <v>2891</v>
      </c>
    </row>
    <row r="81" spans="1:4">
      <c r="A81" s="263" t="s">
        <v>2908</v>
      </c>
      <c r="B81" s="263" t="s">
        <v>2898</v>
      </c>
      <c r="C81" s="264" t="s">
        <v>2891</v>
      </c>
    </row>
    <row r="82" spans="1:4">
      <c r="A82" s="263" t="s">
        <v>2909</v>
      </c>
      <c r="B82" s="263" t="s">
        <v>2898</v>
      </c>
      <c r="D82" s="264" t="s">
        <v>2891</v>
      </c>
    </row>
    <row r="83" spans="1:4">
      <c r="A83" s="263" t="s">
        <v>2910</v>
      </c>
      <c r="B83" s="263" t="s">
        <v>2898</v>
      </c>
      <c r="D83" s="264" t="s">
        <v>2891</v>
      </c>
    </row>
    <row r="84" spans="1:4">
      <c r="A84" s="263" t="s">
        <v>2911</v>
      </c>
      <c r="B84" s="263" t="s">
        <v>2898</v>
      </c>
      <c r="D84" s="264" t="s">
        <v>2891</v>
      </c>
    </row>
    <row r="85" spans="1:4">
      <c r="A85" s="263" t="s">
        <v>2912</v>
      </c>
      <c r="B85" s="263" t="s">
        <v>2898</v>
      </c>
      <c r="D85" s="264" t="s">
        <v>2891</v>
      </c>
    </row>
    <row r="86" spans="1:4">
      <c r="A86" s="263" t="s">
        <v>2913</v>
      </c>
      <c r="B86" s="263" t="s">
        <v>2898</v>
      </c>
      <c r="D86" s="264" t="s">
        <v>2891</v>
      </c>
    </row>
    <row r="87" spans="1:4">
      <c r="A87" s="263" t="s">
        <v>2914</v>
      </c>
      <c r="B87" s="263" t="s">
        <v>2898</v>
      </c>
      <c r="D87" s="264" t="s">
        <v>2891</v>
      </c>
    </row>
    <row r="88" spans="1:4">
      <c r="A88" s="263" t="s">
        <v>2915</v>
      </c>
      <c r="B88" s="263" t="s">
        <v>2898</v>
      </c>
      <c r="D88" s="264" t="s">
        <v>2891</v>
      </c>
    </row>
    <row r="89" spans="1:4">
      <c r="A89" s="263" t="s">
        <v>2916</v>
      </c>
      <c r="B89" s="263" t="s">
        <v>2898</v>
      </c>
      <c r="D89" s="264" t="s">
        <v>2891</v>
      </c>
    </row>
    <row r="90" spans="1:4">
      <c r="A90" s="263" t="s">
        <v>2917</v>
      </c>
      <c r="B90" s="263" t="s">
        <v>2898</v>
      </c>
      <c r="D90" s="264" t="s">
        <v>2891</v>
      </c>
    </row>
    <row r="91" spans="1:4">
      <c r="A91" s="263" t="s">
        <v>2918</v>
      </c>
      <c r="B91" s="263" t="s">
        <v>2898</v>
      </c>
      <c r="D91" s="264" t="s">
        <v>2891</v>
      </c>
    </row>
    <row r="92" spans="1:4">
      <c r="A92" s="263" t="s">
        <v>2919</v>
      </c>
      <c r="B92" s="263" t="s">
        <v>2898</v>
      </c>
      <c r="D92" s="264" t="s">
        <v>2891</v>
      </c>
    </row>
    <row r="93" spans="1:4">
      <c r="A93" s="263" t="s">
        <v>2920</v>
      </c>
      <c r="B93" s="263" t="s">
        <v>2898</v>
      </c>
      <c r="D93" s="264" t="s">
        <v>2891</v>
      </c>
    </row>
    <row r="94" spans="1:4">
      <c r="A94" s="263" t="s">
        <v>2921</v>
      </c>
      <c r="B94" s="263" t="s">
        <v>2898</v>
      </c>
      <c r="D94" s="264" t="s">
        <v>2891</v>
      </c>
    </row>
    <row r="95" spans="1:4">
      <c r="A95" s="263" t="s">
        <v>2922</v>
      </c>
      <c r="B95" s="263" t="s">
        <v>2898</v>
      </c>
      <c r="D95" s="264" t="s">
        <v>2891</v>
      </c>
    </row>
    <row r="96" spans="1:4">
      <c r="A96" s="263" t="s">
        <v>2923</v>
      </c>
      <c r="B96" s="263" t="s">
        <v>2898</v>
      </c>
      <c r="D96" s="264" t="s">
        <v>2891</v>
      </c>
    </row>
    <row r="97" spans="1:5">
      <c r="A97" s="263" t="s">
        <v>2924</v>
      </c>
      <c r="B97" s="263" t="s">
        <v>2898</v>
      </c>
      <c r="E97" s="264" t="s">
        <v>2891</v>
      </c>
    </row>
    <row r="98" spans="1:5">
      <c r="A98" s="263" t="s">
        <v>2925</v>
      </c>
      <c r="B98" s="263" t="s">
        <v>2898</v>
      </c>
      <c r="E98" s="264" t="s">
        <v>2891</v>
      </c>
    </row>
    <row r="99" spans="1:5">
      <c r="A99" s="263" t="s">
        <v>2926</v>
      </c>
      <c r="B99" s="263" t="s">
        <v>2898</v>
      </c>
      <c r="E99" s="264" t="s">
        <v>2891</v>
      </c>
    </row>
    <row r="100" spans="1:5">
      <c r="A100" s="263" t="s">
        <v>2927</v>
      </c>
      <c r="B100" s="263" t="s">
        <v>2898</v>
      </c>
      <c r="E100" s="264" t="s">
        <v>2891</v>
      </c>
    </row>
    <row r="101" spans="1:5">
      <c r="A101" s="263" t="s">
        <v>2928</v>
      </c>
      <c r="B101" s="263" t="s">
        <v>2898</v>
      </c>
      <c r="E101" s="264" t="s">
        <v>2891</v>
      </c>
    </row>
    <row r="102" spans="1:5">
      <c r="A102" s="263" t="s">
        <v>2929</v>
      </c>
      <c r="B102" s="263" t="s">
        <v>2898</v>
      </c>
      <c r="E102" s="264" t="s">
        <v>2891</v>
      </c>
    </row>
    <row r="103" spans="1:5">
      <c r="A103" s="263" t="s">
        <v>2930</v>
      </c>
      <c r="B103" s="263" t="s">
        <v>2898</v>
      </c>
      <c r="E103" s="264" t="s">
        <v>2891</v>
      </c>
    </row>
    <row r="104" spans="1:5">
      <c r="A104" s="263" t="s">
        <v>2931</v>
      </c>
      <c r="B104" s="263" t="s">
        <v>2898</v>
      </c>
      <c r="E104" s="264" t="s">
        <v>2891</v>
      </c>
    </row>
    <row r="105" spans="1:5">
      <c r="A105" s="263" t="s">
        <v>2932</v>
      </c>
      <c r="B105" s="263" t="s">
        <v>2898</v>
      </c>
      <c r="E105" s="264" t="s">
        <v>2891</v>
      </c>
    </row>
    <row r="106" spans="1:5">
      <c r="A106" s="263" t="s">
        <v>2933</v>
      </c>
      <c r="B106" s="263" t="s">
        <v>2898</v>
      </c>
      <c r="E106" s="264" t="s">
        <v>2891</v>
      </c>
    </row>
    <row r="107" spans="1:5">
      <c r="A107" s="263" t="s">
        <v>2934</v>
      </c>
      <c r="B107" s="263" t="s">
        <v>2898</v>
      </c>
      <c r="C107" s="264"/>
      <c r="D107" s="264"/>
      <c r="E107" s="264" t="s">
        <v>2891</v>
      </c>
    </row>
    <row r="108" spans="1:5">
      <c r="A108" s="263" t="s">
        <v>2935</v>
      </c>
      <c r="B108" s="263" t="s">
        <v>2898</v>
      </c>
      <c r="C108" s="264"/>
      <c r="D108" s="264"/>
      <c r="E108" s="264" t="s">
        <v>2891</v>
      </c>
    </row>
    <row r="109" spans="1:5">
      <c r="A109" s="263" t="s">
        <v>2936</v>
      </c>
      <c r="B109" s="263" t="s">
        <v>2898</v>
      </c>
      <c r="C109" s="264"/>
      <c r="D109" s="264"/>
      <c r="E109" s="264" t="s">
        <v>2891</v>
      </c>
    </row>
    <row r="110" spans="1:5">
      <c r="A110" s="263" t="s">
        <v>2937</v>
      </c>
      <c r="B110" s="263" t="s">
        <v>2898</v>
      </c>
      <c r="C110" s="264"/>
      <c r="D110" s="264"/>
      <c r="E110" s="264" t="s">
        <v>2891</v>
      </c>
    </row>
    <row r="111" spans="1:5">
      <c r="A111" s="263" t="s">
        <v>2938</v>
      </c>
      <c r="B111" s="263" t="s">
        <v>2898</v>
      </c>
      <c r="C111" s="264"/>
      <c r="D111" s="264"/>
      <c r="E111" s="264" t="s">
        <v>2891</v>
      </c>
    </row>
    <row r="112" spans="1:5">
      <c r="A112" s="263" t="s">
        <v>2969</v>
      </c>
      <c r="B112" s="263" t="s">
        <v>2939</v>
      </c>
      <c r="C112" s="264" t="s">
        <v>2891</v>
      </c>
    </row>
    <row r="113" spans="1:6">
      <c r="A113" s="263" t="s">
        <v>2965</v>
      </c>
      <c r="B113" s="263" t="s">
        <v>2939</v>
      </c>
      <c r="C113" s="264" t="s">
        <v>2891</v>
      </c>
    </row>
    <row r="114" spans="1:6">
      <c r="A114" s="263" t="s">
        <v>2966</v>
      </c>
      <c r="B114" s="263" t="s">
        <v>2939</v>
      </c>
      <c r="C114" s="264" t="s">
        <v>2891</v>
      </c>
    </row>
    <row r="115" spans="1:6">
      <c r="A115" s="263" t="s">
        <v>2967</v>
      </c>
      <c r="B115" s="263" t="s">
        <v>2939</v>
      </c>
      <c r="C115" s="264" t="s">
        <v>2891</v>
      </c>
    </row>
    <row r="116" spans="1:6">
      <c r="A116" s="263" t="s">
        <v>2968</v>
      </c>
      <c r="B116" s="263" t="s">
        <v>2939</v>
      </c>
      <c r="C116" s="264" t="s">
        <v>2891</v>
      </c>
    </row>
    <row r="117" spans="1:6">
      <c r="A117" s="263" t="s">
        <v>2961</v>
      </c>
      <c r="B117" s="263" t="s">
        <v>2939</v>
      </c>
      <c r="C117" s="264" t="s">
        <v>2891</v>
      </c>
    </row>
    <row r="118" spans="1:6">
      <c r="A118" s="263" t="s">
        <v>2962</v>
      </c>
      <c r="B118" s="263" t="s">
        <v>2939</v>
      </c>
      <c r="C118" s="264" t="s">
        <v>2891</v>
      </c>
    </row>
    <row r="119" spans="1:6">
      <c r="A119" s="263" t="s">
        <v>2963</v>
      </c>
      <c r="B119" s="263" t="s">
        <v>2939</v>
      </c>
      <c r="C119" s="264" t="s">
        <v>2891</v>
      </c>
    </row>
    <row r="120" spans="1:6">
      <c r="A120" s="263" t="s">
        <v>2974</v>
      </c>
      <c r="B120" s="263" t="s">
        <v>2939</v>
      </c>
      <c r="C120" s="264" t="s">
        <v>2891</v>
      </c>
    </row>
    <row r="121" spans="1:6">
      <c r="A121" s="263" t="s">
        <v>2964</v>
      </c>
      <c r="B121" s="263" t="s">
        <v>2939</v>
      </c>
      <c r="C121" s="264" t="s">
        <v>2891</v>
      </c>
    </row>
    <row r="122" spans="1:6">
      <c r="A122" s="263" t="s">
        <v>2970</v>
      </c>
      <c r="B122" s="263" t="s">
        <v>2939</v>
      </c>
      <c r="F122" s="264" t="s">
        <v>2891</v>
      </c>
    </row>
    <row r="123" spans="1:6">
      <c r="A123" s="263" t="s">
        <v>2971</v>
      </c>
      <c r="B123" s="263" t="s">
        <v>2939</v>
      </c>
      <c r="F123" s="264" t="s">
        <v>2891</v>
      </c>
    </row>
    <row r="124" spans="1:6">
      <c r="A124" s="263" t="s">
        <v>2972</v>
      </c>
      <c r="B124" s="263" t="s">
        <v>2939</v>
      </c>
      <c r="F124" s="264" t="s">
        <v>2891</v>
      </c>
    </row>
    <row r="125" spans="1:6">
      <c r="A125" s="263" t="s">
        <v>2973</v>
      </c>
      <c r="B125" s="263" t="s">
        <v>2939</v>
      </c>
      <c r="F125" s="264" t="s">
        <v>2891</v>
      </c>
    </row>
    <row r="126" spans="1:6">
      <c r="A126" s="263" t="s">
        <v>2980</v>
      </c>
      <c r="B126" s="263" t="s">
        <v>2939</v>
      </c>
      <c r="F126" s="264" t="s">
        <v>2891</v>
      </c>
    </row>
    <row r="127" spans="1:6">
      <c r="A127" s="263" t="s">
        <v>2975</v>
      </c>
      <c r="B127" s="263" t="s">
        <v>2939</v>
      </c>
      <c r="F127" s="264" t="s">
        <v>2891</v>
      </c>
    </row>
    <row r="128" spans="1:6">
      <c r="A128" s="263" t="s">
        <v>2976</v>
      </c>
      <c r="B128" s="263" t="s">
        <v>2939</v>
      </c>
      <c r="F128" s="264" t="s">
        <v>2891</v>
      </c>
    </row>
    <row r="129" spans="1:6">
      <c r="A129" s="263" t="s">
        <v>2977</v>
      </c>
      <c r="B129" s="263" t="s">
        <v>2939</v>
      </c>
      <c r="F129" s="264" t="s">
        <v>2891</v>
      </c>
    </row>
    <row r="130" spans="1:6">
      <c r="A130" s="263" t="s">
        <v>2978</v>
      </c>
      <c r="B130" s="263" t="s">
        <v>2939</v>
      </c>
      <c r="F130" s="264" t="s">
        <v>2891</v>
      </c>
    </row>
    <row r="131" spans="1:6">
      <c r="A131" s="263" t="s">
        <v>2979</v>
      </c>
      <c r="B131" s="263" t="s">
        <v>2939</v>
      </c>
      <c r="F131" s="264" t="s">
        <v>2891</v>
      </c>
    </row>
    <row r="132" spans="1:6">
      <c r="A132" s="263" t="s">
        <v>2981</v>
      </c>
      <c r="B132" s="263" t="s">
        <v>2939</v>
      </c>
      <c r="F132" s="264" t="s">
        <v>2891</v>
      </c>
    </row>
    <row r="133" spans="1:6">
      <c r="A133" s="263" t="s">
        <v>2982</v>
      </c>
      <c r="B133" s="263" t="s">
        <v>2939</v>
      </c>
      <c r="F133" s="264" t="s">
        <v>2891</v>
      </c>
    </row>
    <row r="134" spans="1:6">
      <c r="A134" s="263" t="s">
        <v>2983</v>
      </c>
      <c r="B134" s="263" t="s">
        <v>2939</v>
      </c>
      <c r="F134" s="264" t="s">
        <v>2891</v>
      </c>
    </row>
    <row r="135" spans="1:6">
      <c r="A135" s="263" t="s">
        <v>2984</v>
      </c>
      <c r="B135" s="263" t="s">
        <v>2939</v>
      </c>
      <c r="F135" s="264" t="s">
        <v>2891</v>
      </c>
    </row>
    <row r="136" spans="1:6">
      <c r="A136" s="263" t="s">
        <v>2985</v>
      </c>
      <c r="B136" s="263" t="s">
        <v>2939</v>
      </c>
      <c r="F136" s="264" t="s">
        <v>2891</v>
      </c>
    </row>
    <row r="137" spans="1:6">
      <c r="A137" s="263" t="s">
        <v>2986</v>
      </c>
      <c r="B137" s="263" t="s">
        <v>2939</v>
      </c>
      <c r="F137" s="264" t="s">
        <v>2891</v>
      </c>
    </row>
    <row r="138" spans="1:6">
      <c r="A138" s="263" t="s">
        <v>2987</v>
      </c>
      <c r="B138" s="263" t="s">
        <v>2939</v>
      </c>
      <c r="F138" s="264" t="s">
        <v>2891</v>
      </c>
    </row>
    <row r="139" spans="1:6">
      <c r="A139" s="263" t="s">
        <v>2988</v>
      </c>
      <c r="B139" s="263" t="s">
        <v>2939</v>
      </c>
      <c r="F139" s="264" t="s">
        <v>2891</v>
      </c>
    </row>
    <row r="140" spans="1:6">
      <c r="A140" s="263" t="s">
        <v>2989</v>
      </c>
      <c r="B140" s="263" t="s">
        <v>2939</v>
      </c>
      <c r="F140" s="264" t="s">
        <v>2891</v>
      </c>
    </row>
    <row r="141" spans="1:6">
      <c r="A141" s="263" t="s">
        <v>2990</v>
      </c>
      <c r="B141" s="263" t="s">
        <v>2939</v>
      </c>
      <c r="F141" s="264" t="s">
        <v>2891</v>
      </c>
    </row>
    <row r="142" spans="1:6">
      <c r="A142" s="263" t="s">
        <v>2991</v>
      </c>
      <c r="B142" s="263" t="s">
        <v>2845</v>
      </c>
      <c r="C142" s="264" t="s">
        <v>2891</v>
      </c>
    </row>
    <row r="143" spans="1:6">
      <c r="A143" s="263" t="s">
        <v>2992</v>
      </c>
      <c r="B143" s="263" t="s">
        <v>2845</v>
      </c>
      <c r="C143" s="264" t="s">
        <v>2891</v>
      </c>
    </row>
    <row r="144" spans="1:6">
      <c r="A144" s="263" t="s">
        <v>2993</v>
      </c>
      <c r="B144" s="263" t="s">
        <v>2845</v>
      </c>
      <c r="C144" s="264" t="s">
        <v>2891</v>
      </c>
    </row>
    <row r="145" spans="1:4">
      <c r="A145" s="263" t="s">
        <v>2994</v>
      </c>
      <c r="B145" s="263" t="s">
        <v>2845</v>
      </c>
      <c r="C145" s="264" t="s">
        <v>2891</v>
      </c>
    </row>
    <row r="146" spans="1:4">
      <c r="A146" s="263" t="s">
        <v>2995</v>
      </c>
      <c r="B146" s="263" t="s">
        <v>2845</v>
      </c>
      <c r="C146" s="264" t="s">
        <v>2891</v>
      </c>
    </row>
    <row r="147" spans="1:4">
      <c r="A147" s="263" t="s">
        <v>2991</v>
      </c>
      <c r="B147" s="263" t="s">
        <v>2845</v>
      </c>
      <c r="C147" s="264" t="s">
        <v>2891</v>
      </c>
    </row>
    <row r="148" spans="1:4">
      <c r="A148" s="263" t="s">
        <v>2996</v>
      </c>
      <c r="B148" s="263" t="s">
        <v>2845</v>
      </c>
      <c r="C148" s="264" t="s">
        <v>2891</v>
      </c>
    </row>
    <row r="149" spans="1:4">
      <c r="A149" s="263" t="s">
        <v>2997</v>
      </c>
      <c r="B149" s="263" t="s">
        <v>2845</v>
      </c>
      <c r="C149" s="264" t="s">
        <v>2891</v>
      </c>
    </row>
    <row r="150" spans="1:4">
      <c r="A150" s="263" t="s">
        <v>2998</v>
      </c>
      <c r="B150" s="263" t="s">
        <v>2845</v>
      </c>
      <c r="C150" s="264" t="s">
        <v>2891</v>
      </c>
    </row>
    <row r="151" spans="1:4">
      <c r="A151" s="263" t="s">
        <v>2999</v>
      </c>
      <c r="B151" s="263" t="s">
        <v>2845</v>
      </c>
      <c r="C151" s="264" t="s">
        <v>2891</v>
      </c>
    </row>
    <row r="152" spans="1:4">
      <c r="A152" s="263" t="s">
        <v>3000</v>
      </c>
      <c r="B152" s="263" t="s">
        <v>2845</v>
      </c>
      <c r="C152" s="264" t="s">
        <v>2891</v>
      </c>
    </row>
    <row r="153" spans="1:4">
      <c r="A153" s="263" t="s">
        <v>2955</v>
      </c>
      <c r="B153" s="263" t="s">
        <v>2939</v>
      </c>
      <c r="D153" s="264" t="s">
        <v>2891</v>
      </c>
    </row>
    <row r="154" spans="1:4">
      <c r="A154" s="263" t="s">
        <v>2951</v>
      </c>
      <c r="B154" s="263" t="s">
        <v>2939</v>
      </c>
      <c r="D154" s="264" t="s">
        <v>2891</v>
      </c>
    </row>
    <row r="155" spans="1:4">
      <c r="A155" s="263" t="s">
        <v>2952</v>
      </c>
      <c r="B155" s="263" t="s">
        <v>2939</v>
      </c>
      <c r="D155" s="264" t="s">
        <v>2891</v>
      </c>
    </row>
    <row r="156" spans="1:4">
      <c r="A156" s="263" t="s">
        <v>2953</v>
      </c>
      <c r="B156" s="263" t="s">
        <v>2939</v>
      </c>
      <c r="D156" s="264" t="s">
        <v>2891</v>
      </c>
    </row>
    <row r="157" spans="1:4">
      <c r="A157" s="263" t="s">
        <v>2954</v>
      </c>
      <c r="B157" s="263" t="s">
        <v>2939</v>
      </c>
      <c r="D157" s="264" t="s">
        <v>2891</v>
      </c>
    </row>
    <row r="158" spans="1:4">
      <c r="A158" s="263" t="s">
        <v>2956</v>
      </c>
      <c r="B158" s="263" t="s">
        <v>2939</v>
      </c>
      <c r="D158" s="264" t="s">
        <v>2891</v>
      </c>
    </row>
    <row r="159" spans="1:4">
      <c r="A159" s="263" t="s">
        <v>2957</v>
      </c>
      <c r="B159" s="263" t="s">
        <v>2939</v>
      </c>
      <c r="D159" s="264" t="s">
        <v>2891</v>
      </c>
    </row>
    <row r="160" spans="1:4">
      <c r="A160" s="263" t="s">
        <v>2958</v>
      </c>
      <c r="B160" s="263" t="s">
        <v>2939</v>
      </c>
      <c r="D160" s="264" t="s">
        <v>2891</v>
      </c>
    </row>
    <row r="161" spans="1:5">
      <c r="A161" s="263" t="s">
        <v>2959</v>
      </c>
      <c r="B161" s="263" t="s">
        <v>2939</v>
      </c>
      <c r="D161" s="264" t="s">
        <v>2891</v>
      </c>
    </row>
    <row r="162" spans="1:5">
      <c r="A162" s="263" t="s">
        <v>2960</v>
      </c>
      <c r="B162" s="263" t="s">
        <v>2939</v>
      </c>
      <c r="D162" s="264" t="s">
        <v>2891</v>
      </c>
    </row>
    <row r="163" spans="1:5">
      <c r="A163" s="263" t="s">
        <v>2946</v>
      </c>
      <c r="B163" s="263" t="s">
        <v>2939</v>
      </c>
      <c r="E163" s="264" t="s">
        <v>2891</v>
      </c>
    </row>
    <row r="164" spans="1:5">
      <c r="A164" s="263" t="s">
        <v>2947</v>
      </c>
      <c r="B164" s="263" t="s">
        <v>2939</v>
      </c>
      <c r="E164" s="264" t="s">
        <v>2891</v>
      </c>
    </row>
    <row r="165" spans="1:5">
      <c r="A165" s="263" t="s">
        <v>2948</v>
      </c>
      <c r="B165" s="263" t="s">
        <v>2939</v>
      </c>
      <c r="E165" s="264" t="s">
        <v>2891</v>
      </c>
    </row>
    <row r="166" spans="1:5">
      <c r="A166" s="263" t="s">
        <v>2949</v>
      </c>
      <c r="B166" s="263" t="s">
        <v>2939</v>
      </c>
      <c r="E166" s="264" t="s">
        <v>2891</v>
      </c>
    </row>
    <row r="167" spans="1:5">
      <c r="A167" s="263" t="s">
        <v>2950</v>
      </c>
      <c r="B167" s="263" t="s">
        <v>2939</v>
      </c>
      <c r="E167" s="264" t="s">
        <v>2891</v>
      </c>
    </row>
    <row r="168" spans="1:5">
      <c r="A168" s="263" t="s">
        <v>2945</v>
      </c>
      <c r="B168" s="263" t="s">
        <v>2939</v>
      </c>
      <c r="E168" s="264" t="s">
        <v>2891</v>
      </c>
    </row>
    <row r="169" spans="1:5">
      <c r="A169" s="263" t="s">
        <v>2944</v>
      </c>
      <c r="B169" s="263" t="s">
        <v>2939</v>
      </c>
      <c r="E169" s="264" t="s">
        <v>2891</v>
      </c>
    </row>
    <row r="170" spans="1:5">
      <c r="A170" s="263" t="s">
        <v>2943</v>
      </c>
      <c r="B170" s="263" t="s">
        <v>2939</v>
      </c>
      <c r="E170" s="264" t="s">
        <v>2891</v>
      </c>
    </row>
    <row r="171" spans="1:5">
      <c r="A171" s="263" t="s">
        <v>2942</v>
      </c>
      <c r="B171" s="263" t="s">
        <v>2939</v>
      </c>
      <c r="E171" s="264" t="s">
        <v>2891</v>
      </c>
    </row>
    <row r="172" spans="1:5">
      <c r="A172" s="263" t="s">
        <v>2941</v>
      </c>
      <c r="B172" s="263" t="s">
        <v>2939</v>
      </c>
      <c r="E172" s="264" t="s">
        <v>2891</v>
      </c>
    </row>
    <row r="173" spans="1:5">
      <c r="A173" s="263" t="s">
        <v>3001</v>
      </c>
      <c r="B173" s="263" t="s">
        <v>2898</v>
      </c>
      <c r="C173" s="264" t="s">
        <v>2891</v>
      </c>
    </row>
    <row r="174" spans="1:5">
      <c r="A174" s="263" t="s">
        <v>3002</v>
      </c>
      <c r="B174" s="263" t="s">
        <v>2898</v>
      </c>
      <c r="C174" s="264" t="s">
        <v>2891</v>
      </c>
    </row>
    <row r="175" spans="1:5">
      <c r="A175" s="263" t="s">
        <v>3003</v>
      </c>
      <c r="B175" s="263" t="s">
        <v>2898</v>
      </c>
      <c r="C175" s="264" t="s">
        <v>2891</v>
      </c>
    </row>
    <row r="176" spans="1:5">
      <c r="A176" s="263" t="s">
        <v>3004</v>
      </c>
      <c r="B176" s="263" t="s">
        <v>2898</v>
      </c>
      <c r="C176" s="264" t="s">
        <v>2891</v>
      </c>
    </row>
    <row r="177" spans="1:6">
      <c r="A177" s="263" t="s">
        <v>3005</v>
      </c>
      <c r="B177" s="263" t="s">
        <v>2898</v>
      </c>
      <c r="C177" s="264" t="s">
        <v>2891</v>
      </c>
    </row>
    <row r="178" spans="1:6">
      <c r="A178" s="263" t="s">
        <v>3006</v>
      </c>
      <c r="B178" s="263" t="s">
        <v>2898</v>
      </c>
      <c r="D178" s="264" t="s">
        <v>2891</v>
      </c>
    </row>
    <row r="179" spans="1:6">
      <c r="A179" s="263" t="s">
        <v>3007</v>
      </c>
      <c r="B179" s="263" t="s">
        <v>2898</v>
      </c>
      <c r="D179" s="264" t="s">
        <v>2891</v>
      </c>
    </row>
    <row r="180" spans="1:6">
      <c r="A180" s="263" t="s">
        <v>3008</v>
      </c>
      <c r="B180" s="263" t="s">
        <v>2898</v>
      </c>
      <c r="D180" s="264" t="s">
        <v>2891</v>
      </c>
    </row>
    <row r="181" spans="1:6">
      <c r="A181" s="263" t="s">
        <v>3009</v>
      </c>
      <c r="B181" s="263" t="s">
        <v>2898</v>
      </c>
      <c r="D181" s="264" t="s">
        <v>2891</v>
      </c>
    </row>
    <row r="182" spans="1:6">
      <c r="A182" s="263" t="s">
        <v>3010</v>
      </c>
      <c r="B182" s="263" t="s">
        <v>2898</v>
      </c>
      <c r="D182" s="264" t="s">
        <v>2891</v>
      </c>
    </row>
    <row r="183" spans="1:6">
      <c r="A183" s="263" t="s">
        <v>3011</v>
      </c>
      <c r="B183" s="263" t="s">
        <v>2898</v>
      </c>
      <c r="E183" s="264" t="s">
        <v>2891</v>
      </c>
    </row>
    <row r="184" spans="1:6">
      <c r="A184" s="263" t="s">
        <v>3012</v>
      </c>
      <c r="B184" s="263" t="s">
        <v>2898</v>
      </c>
      <c r="E184" s="264" t="s">
        <v>2891</v>
      </c>
    </row>
    <row r="185" spans="1:6">
      <c r="A185" s="263" t="s">
        <v>3013</v>
      </c>
      <c r="B185" s="263" t="s">
        <v>2898</v>
      </c>
      <c r="E185" s="264" t="s">
        <v>2891</v>
      </c>
    </row>
    <row r="186" spans="1:6">
      <c r="A186" s="263" t="s">
        <v>3014</v>
      </c>
      <c r="B186" s="263" t="s">
        <v>2898</v>
      </c>
      <c r="E186" s="264" t="s">
        <v>2891</v>
      </c>
    </row>
    <row r="187" spans="1:6">
      <c r="A187" s="263" t="s">
        <v>3015</v>
      </c>
      <c r="B187" s="263" t="s">
        <v>2898</v>
      </c>
      <c r="E187" s="264" t="s">
        <v>2891</v>
      </c>
    </row>
    <row r="188" spans="1:6">
      <c r="A188" s="263" t="s">
        <v>2842</v>
      </c>
      <c r="B188" s="263" t="s">
        <v>2940</v>
      </c>
      <c r="C188" s="264"/>
      <c r="D188" s="264"/>
      <c r="E188" s="264"/>
      <c r="F188" s="264" t="s">
        <v>2891</v>
      </c>
    </row>
    <row r="189" spans="1:6">
      <c r="A189" s="263" t="s">
        <v>2843</v>
      </c>
      <c r="B189" s="263" t="s">
        <v>2939</v>
      </c>
      <c r="C189" s="264"/>
      <c r="D189" s="264"/>
      <c r="E189" s="264"/>
      <c r="F189" s="264" t="s">
        <v>2891</v>
      </c>
    </row>
    <row r="190" spans="1:6">
      <c r="A190" s="263" t="s">
        <v>2844</v>
      </c>
      <c r="B190" s="263" t="s">
        <v>2939</v>
      </c>
      <c r="C190" s="264" t="s">
        <v>2891</v>
      </c>
      <c r="D190" s="264" t="s">
        <v>2891</v>
      </c>
      <c r="E190" s="264" t="s">
        <v>2891</v>
      </c>
    </row>
    <row r="191" spans="1:6">
      <c r="A191" s="263" t="s">
        <v>3016</v>
      </c>
      <c r="B191" s="263" t="s">
        <v>2845</v>
      </c>
      <c r="C191" s="264" t="s">
        <v>2891</v>
      </c>
      <c r="D191" s="264" t="s">
        <v>2891</v>
      </c>
      <c r="E191" s="264" t="s">
        <v>2891</v>
      </c>
    </row>
    <row r="192" spans="1:6">
      <c r="A192" s="263" t="s">
        <v>3017</v>
      </c>
      <c r="B192" s="263" t="s">
        <v>2898</v>
      </c>
      <c r="C192" s="264" t="s">
        <v>2891</v>
      </c>
      <c r="D192" s="264" t="s">
        <v>2891</v>
      </c>
      <c r="E192" s="264" t="s">
        <v>2891</v>
      </c>
    </row>
  </sheetData>
  <autoFilter ref="A1:F1"/>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O21"/>
  <sheetViews>
    <sheetView topLeftCell="O1" workbookViewId="0">
      <selection activeCell="O6" sqref="A3:XFD6"/>
    </sheetView>
  </sheetViews>
  <sheetFormatPr defaultRowHeight="14.4"/>
  <cols>
    <col min="1" max="2" width="8.88671875" style="263"/>
    <col min="3" max="3" width="15.6640625" style="263" customWidth="1"/>
    <col min="4" max="4" width="50.88671875" style="263" customWidth="1"/>
    <col min="5" max="5" width="16.5546875" style="263" customWidth="1"/>
    <col min="6" max="8" width="14.77734375" style="263" customWidth="1"/>
    <col min="9" max="9" width="6.5546875" style="263" bestFit="1" customWidth="1"/>
    <col min="10" max="10" width="6.5546875" style="263" customWidth="1"/>
    <col min="11" max="13" width="8.88671875" style="263"/>
    <col min="14" max="14" width="14.33203125" style="263" customWidth="1"/>
    <col min="15" max="17" width="8.88671875" style="263"/>
    <col min="18" max="18" width="15.44140625" style="263" customWidth="1"/>
    <col min="19" max="19" width="10.6640625" style="263" customWidth="1"/>
    <col min="20" max="26" width="8.88671875" style="263"/>
    <col min="27" max="27" width="53.44140625" style="263" customWidth="1"/>
    <col min="28" max="28" width="96.21875" style="263" bestFit="1" customWidth="1"/>
    <col min="29" max="16384" width="8.88671875" style="263"/>
  </cols>
  <sheetData>
    <row r="1" spans="2:41">
      <c r="B1" s="263" t="s">
        <v>51</v>
      </c>
      <c r="C1" s="263" t="s">
        <v>2341</v>
      </c>
      <c r="W1" s="209" t="s">
        <v>2351</v>
      </c>
      <c r="X1" s="266"/>
      <c r="Y1" s="263" t="s">
        <v>2807</v>
      </c>
      <c r="AD1" s="45" t="s">
        <v>2353</v>
      </c>
      <c r="AE1" s="45" t="s">
        <v>2352</v>
      </c>
      <c r="AF1" s="45" t="s">
        <v>2354</v>
      </c>
      <c r="AG1" s="45">
        <v>2</v>
      </c>
      <c r="AH1" s="45">
        <v>2.5</v>
      </c>
      <c r="AI1" s="45">
        <v>3</v>
      </c>
      <c r="AJ1" s="45">
        <v>3.5</v>
      </c>
      <c r="AK1" s="45">
        <v>4</v>
      </c>
      <c r="AL1" s="45">
        <v>4.5</v>
      </c>
      <c r="AM1" s="45">
        <v>5</v>
      </c>
      <c r="AN1" s="45"/>
      <c r="AO1" s="45" t="s">
        <v>2355</v>
      </c>
    </row>
    <row r="2" spans="2:41">
      <c r="B2" s="263" t="s">
        <v>525</v>
      </c>
      <c r="C2" s="263" t="s">
        <v>2800</v>
      </c>
      <c r="D2" s="263" t="s">
        <v>2801</v>
      </c>
      <c r="E2" s="263" t="s">
        <v>2802</v>
      </c>
      <c r="F2" s="263" t="s">
        <v>2803</v>
      </c>
      <c r="G2" s="263" t="s">
        <v>2804</v>
      </c>
      <c r="I2" s="209" t="s">
        <v>2342</v>
      </c>
      <c r="J2" s="209"/>
      <c r="K2" s="209" t="s">
        <v>2343</v>
      </c>
      <c r="L2" s="209" t="s">
        <v>2344</v>
      </c>
      <c r="M2" s="209"/>
      <c r="N2" s="209" t="s">
        <v>2345</v>
      </c>
      <c r="O2" s="209" t="s">
        <v>2346</v>
      </c>
      <c r="P2" s="209"/>
      <c r="Q2" s="209" t="s">
        <v>2347</v>
      </c>
      <c r="R2" s="209" t="s">
        <v>2348</v>
      </c>
      <c r="S2" s="209"/>
      <c r="T2" s="209" t="s">
        <v>2349</v>
      </c>
      <c r="U2" s="209" t="s">
        <v>2350</v>
      </c>
      <c r="V2" s="209"/>
      <c r="W2" s="263" t="s">
        <v>2799</v>
      </c>
      <c r="X2" s="263" t="s">
        <v>2799</v>
      </c>
      <c r="Y2" s="263" t="s">
        <v>2798</v>
      </c>
      <c r="AA2" s="263" t="s">
        <v>2805</v>
      </c>
      <c r="AB2" s="263" t="s">
        <v>3019</v>
      </c>
      <c r="AD2" s="45">
        <v>80</v>
      </c>
      <c r="AE2" s="45">
        <v>20</v>
      </c>
      <c r="AF2" s="45">
        <v>0</v>
      </c>
      <c r="AG2" s="45">
        <v>0</v>
      </c>
      <c r="AH2" s="45">
        <v>0</v>
      </c>
      <c r="AI2" s="45">
        <v>0</v>
      </c>
      <c r="AJ2" s="45">
        <v>0</v>
      </c>
      <c r="AK2" s="45">
        <v>0</v>
      </c>
      <c r="AL2" s="45">
        <v>0</v>
      </c>
      <c r="AM2" s="45">
        <v>0</v>
      </c>
      <c r="AN2" s="45"/>
      <c r="AO2" s="45">
        <v>24</v>
      </c>
    </row>
    <row r="3" spans="2:41" ht="15.6" customHeight="1">
      <c r="B3" s="209">
        <v>2</v>
      </c>
      <c r="C3" s="209">
        <v>5</v>
      </c>
      <c r="D3" s="266" t="str">
        <f>CONCATENATE("[[",J3,",",K3,"]",",","[",M3,",",N3,"]",",","[",P3,",",Q3,"]",",","[",S3,",",T3,"]]")</f>
        <v>[[531,50],[632,50],[831,50],[3915,10]]</v>
      </c>
      <c r="E3" s="209">
        <v>2000</v>
      </c>
      <c r="F3" s="265">
        <v>0</v>
      </c>
      <c r="G3" s="263" t="s">
        <v>2153</v>
      </c>
      <c r="H3" s="266"/>
      <c r="I3" s="204" t="s">
        <v>2795</v>
      </c>
      <c r="J3" s="204">
        <v>531</v>
      </c>
      <c r="K3" s="209">
        <v>50</v>
      </c>
      <c r="L3" s="204" t="s">
        <v>2796</v>
      </c>
      <c r="M3" s="204">
        <v>632</v>
      </c>
      <c r="N3" s="209">
        <v>50</v>
      </c>
      <c r="O3" s="204" t="s">
        <v>2797</v>
      </c>
      <c r="P3" s="204">
        <v>831</v>
      </c>
      <c r="Q3" s="209">
        <v>50</v>
      </c>
      <c r="R3" s="209" t="s">
        <v>2759</v>
      </c>
      <c r="S3" s="209">
        <v>3915</v>
      </c>
      <c r="T3" s="209">
        <v>10</v>
      </c>
      <c r="U3" s="209">
        <v>500</v>
      </c>
      <c r="V3" s="209"/>
      <c r="W3" s="263">
        <v>9</v>
      </c>
      <c r="X3" s="263">
        <v>9</v>
      </c>
      <c r="Y3" s="263">
        <v>4</v>
      </c>
      <c r="AA3" s="326" t="s">
        <v>4183</v>
      </c>
      <c r="AB3" s="263" t="s">
        <v>3038</v>
      </c>
      <c r="AD3" s="45">
        <v>70</v>
      </c>
      <c r="AE3" s="45">
        <v>25</v>
      </c>
      <c r="AF3" s="209">
        <v>3</v>
      </c>
      <c r="AG3" s="209">
        <v>2</v>
      </c>
      <c r="AH3" s="45">
        <v>0</v>
      </c>
      <c r="AI3" s="45">
        <v>0</v>
      </c>
      <c r="AJ3" s="45">
        <v>0</v>
      </c>
      <c r="AK3" s="45">
        <v>0</v>
      </c>
      <c r="AL3" s="45">
        <v>0</v>
      </c>
      <c r="AM3" s="45">
        <v>0</v>
      </c>
      <c r="AN3" s="45"/>
      <c r="AO3" s="45">
        <v>20</v>
      </c>
    </row>
    <row r="4" spans="2:41" ht="15.6" customHeight="1">
      <c r="B4" s="209">
        <v>3</v>
      </c>
      <c r="C4" s="209">
        <v>10</v>
      </c>
      <c r="D4" s="266" t="str">
        <f>CONCATENATE("[[",J4,",",K4,"]",",","[",M4,",",N4,"]",",","[",P4,",",Q4,"]",",","[",S4,",",T4,"]]")</f>
        <v>[[632,100],[831,100],[1032,100],[4015,20]]</v>
      </c>
      <c r="E4" s="209">
        <v>5000</v>
      </c>
      <c r="F4" s="265">
        <v>0</v>
      </c>
      <c r="G4" s="263" t="s">
        <v>3034</v>
      </c>
      <c r="H4" s="266"/>
      <c r="I4" s="204" t="s">
        <v>2796</v>
      </c>
      <c r="J4" s="204">
        <v>632</v>
      </c>
      <c r="K4" s="209">
        <v>100</v>
      </c>
      <c r="L4" s="204" t="s">
        <v>2797</v>
      </c>
      <c r="M4" s="204">
        <v>831</v>
      </c>
      <c r="N4" s="209">
        <v>100</v>
      </c>
      <c r="O4" s="264" t="s">
        <v>2815</v>
      </c>
      <c r="P4" s="264">
        <v>1032</v>
      </c>
      <c r="Q4" s="209">
        <v>100</v>
      </c>
      <c r="R4" s="209" t="s">
        <v>2760</v>
      </c>
      <c r="S4" s="209">
        <v>4015</v>
      </c>
      <c r="T4" s="209">
        <v>20</v>
      </c>
      <c r="U4" s="209">
        <v>2000</v>
      </c>
      <c r="V4" s="209"/>
      <c r="W4" s="263">
        <v>10</v>
      </c>
      <c r="X4" s="263">
        <v>10</v>
      </c>
      <c r="Y4" s="263">
        <v>5</v>
      </c>
      <c r="AA4" s="326" t="s">
        <v>4184</v>
      </c>
      <c r="AB4" s="263" t="s">
        <v>3039</v>
      </c>
      <c r="AD4" s="45">
        <v>60</v>
      </c>
      <c r="AE4" s="209">
        <v>30</v>
      </c>
      <c r="AF4" s="209">
        <v>4</v>
      </c>
      <c r="AG4" s="209">
        <v>3</v>
      </c>
      <c r="AH4" s="209">
        <v>2</v>
      </c>
      <c r="AI4" s="209">
        <v>1</v>
      </c>
      <c r="AJ4" s="45">
        <v>0</v>
      </c>
      <c r="AK4" s="45">
        <v>0</v>
      </c>
      <c r="AL4" s="45">
        <v>0</v>
      </c>
      <c r="AM4" s="45">
        <v>0</v>
      </c>
      <c r="AN4" s="45"/>
      <c r="AO4" s="45">
        <v>16</v>
      </c>
    </row>
    <row r="5" spans="2:41" ht="15.6" customHeight="1">
      <c r="B5" s="209">
        <v>4</v>
      </c>
      <c r="C5" s="209">
        <v>25</v>
      </c>
      <c r="D5" s="266" t="str">
        <f t="shared" ref="D5:D6" si="0">CONCATENATE("[[",J5,",",K5,"]",",","[",M5,",",N5,"]",",","[",P5,",",Q5,"]",",","[",S5,",",T5,"]]")</f>
        <v>[[831,200],[1032,200],[2732,200],[4115,60]]</v>
      </c>
      <c r="E5" s="209">
        <v>30000</v>
      </c>
      <c r="F5" s="265">
        <v>0</v>
      </c>
      <c r="G5" s="263" t="s">
        <v>2153</v>
      </c>
      <c r="H5" s="266"/>
      <c r="I5" s="204" t="s">
        <v>2797</v>
      </c>
      <c r="J5" s="264">
        <v>831</v>
      </c>
      <c r="K5" s="209">
        <v>200</v>
      </c>
      <c r="L5" s="264" t="s">
        <v>2815</v>
      </c>
      <c r="M5" s="264">
        <v>1032</v>
      </c>
      <c r="N5" s="209">
        <v>200</v>
      </c>
      <c r="O5" s="204" t="s">
        <v>2816</v>
      </c>
      <c r="P5" s="204">
        <v>2732</v>
      </c>
      <c r="Q5" s="209">
        <v>200</v>
      </c>
      <c r="R5" s="209" t="s">
        <v>2761</v>
      </c>
      <c r="S5" s="209">
        <v>4115</v>
      </c>
      <c r="T5" s="209">
        <v>60</v>
      </c>
      <c r="U5" s="209">
        <f>U3+U4</f>
        <v>2500</v>
      </c>
      <c r="V5" s="209"/>
      <c r="W5" s="263">
        <v>11</v>
      </c>
      <c r="X5" s="263">
        <v>11</v>
      </c>
      <c r="Y5" s="263">
        <v>6</v>
      </c>
      <c r="AA5" s="326" t="s">
        <v>4185</v>
      </c>
      <c r="AB5" s="263" t="s">
        <v>3040</v>
      </c>
      <c r="AD5" s="45">
        <v>50</v>
      </c>
      <c r="AE5" s="45">
        <v>34</v>
      </c>
      <c r="AF5" s="209">
        <v>5</v>
      </c>
      <c r="AG5" s="209">
        <v>4</v>
      </c>
      <c r="AH5" s="209">
        <v>3</v>
      </c>
      <c r="AI5" s="209">
        <v>2</v>
      </c>
      <c r="AJ5" s="209">
        <v>1</v>
      </c>
      <c r="AK5" s="209">
        <v>1</v>
      </c>
      <c r="AL5" s="45">
        <v>0</v>
      </c>
      <c r="AM5" s="45">
        <v>0</v>
      </c>
      <c r="AN5" s="45"/>
      <c r="AO5" s="45">
        <v>12</v>
      </c>
    </row>
    <row r="6" spans="2:41" ht="15.6" customHeight="1">
      <c r="B6" s="209">
        <v>5</v>
      </c>
      <c r="C6" s="209">
        <v>40</v>
      </c>
      <c r="D6" s="266" t="str">
        <f t="shared" si="0"/>
        <v>[[1032,500],[2732,500],[2634,500],[4215,100]]</v>
      </c>
      <c r="E6" s="209">
        <v>100000</v>
      </c>
      <c r="F6" s="265">
        <v>0</v>
      </c>
      <c r="G6" s="263" t="s">
        <v>2153</v>
      </c>
      <c r="H6" s="266"/>
      <c r="I6" s="264" t="s">
        <v>2815</v>
      </c>
      <c r="J6" s="204">
        <v>1032</v>
      </c>
      <c r="K6" s="209">
        <v>500</v>
      </c>
      <c r="L6" s="204" t="s">
        <v>2816</v>
      </c>
      <c r="M6" s="204">
        <v>2732</v>
      </c>
      <c r="N6" s="209">
        <v>500</v>
      </c>
      <c r="O6" s="204" t="s">
        <v>2817</v>
      </c>
      <c r="P6" s="204">
        <v>2634</v>
      </c>
      <c r="Q6" s="209">
        <v>500</v>
      </c>
      <c r="R6" s="209" t="s">
        <v>2762</v>
      </c>
      <c r="S6" s="209">
        <v>4215</v>
      </c>
      <c r="T6" s="209">
        <v>100</v>
      </c>
      <c r="U6" s="209">
        <f t="shared" ref="U6" si="1">U4+U5</f>
        <v>4500</v>
      </c>
      <c r="V6" s="209"/>
      <c r="W6" s="263">
        <v>12</v>
      </c>
      <c r="X6" s="263">
        <v>12</v>
      </c>
      <c r="Y6" s="263">
        <v>7</v>
      </c>
      <c r="AA6" s="326" t="s">
        <v>4186</v>
      </c>
      <c r="AB6" s="263" t="s">
        <v>3041</v>
      </c>
      <c r="AD6" s="45">
        <v>40</v>
      </c>
      <c r="AE6" s="209">
        <v>38</v>
      </c>
      <c r="AF6" s="209">
        <v>6</v>
      </c>
      <c r="AG6" s="209">
        <v>5</v>
      </c>
      <c r="AH6" s="209">
        <v>4</v>
      </c>
      <c r="AI6" s="209">
        <v>3</v>
      </c>
      <c r="AJ6" s="209">
        <v>2</v>
      </c>
      <c r="AK6" s="209">
        <v>1</v>
      </c>
      <c r="AL6" s="209">
        <v>1</v>
      </c>
      <c r="AM6" s="45">
        <v>0</v>
      </c>
      <c r="AN6" s="45"/>
      <c r="AO6" s="45">
        <v>8</v>
      </c>
    </row>
    <row r="15" spans="2:41">
      <c r="H15" s="263">
        <v>90</v>
      </c>
    </row>
    <row r="21" spans="8:8">
      <c r="H21" s="263">
        <v>80</v>
      </c>
    </row>
  </sheetData>
  <phoneticPr fontId="1" type="noConversion"/>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
  <sheetViews>
    <sheetView workbookViewId="0">
      <selection activeCell="B7" sqref="B7"/>
    </sheetView>
  </sheetViews>
  <sheetFormatPr defaultRowHeight="14.4"/>
  <cols>
    <col min="1" max="1" width="8.88671875" style="263"/>
    <col min="2" max="2" width="38" style="263" customWidth="1"/>
    <col min="3" max="3" width="15.6640625" style="263" customWidth="1"/>
    <col min="4" max="4" width="50.88671875" style="263" customWidth="1"/>
    <col min="5" max="5" width="16.5546875" style="263" customWidth="1"/>
    <col min="6" max="8" width="14.77734375" style="263" customWidth="1"/>
    <col min="9" max="9" width="6.5546875" style="263" bestFit="1" customWidth="1"/>
    <col min="10" max="10" width="6.5546875" style="263" customWidth="1"/>
    <col min="11" max="13" width="8.88671875" style="263"/>
    <col min="14" max="14" width="14.33203125" style="263" customWidth="1"/>
    <col min="15" max="17" width="8.88671875" style="263"/>
    <col min="18" max="18" width="15.44140625" style="263" customWidth="1"/>
    <col min="19" max="19" width="10.6640625" style="263" customWidth="1"/>
    <col min="20" max="26" width="8.88671875" style="263"/>
    <col min="27" max="27" width="33.33203125" style="263" customWidth="1"/>
    <col min="28" max="28" width="96.21875" style="263" bestFit="1" customWidth="1"/>
    <col min="29" max="16384" width="8.88671875" style="263"/>
  </cols>
  <sheetData>
    <row r="1" spans="1:22">
      <c r="A1" s="238" t="s">
        <v>525</v>
      </c>
      <c r="B1" s="238" t="s">
        <v>634</v>
      </c>
      <c r="C1" s="238" t="s">
        <v>2800</v>
      </c>
      <c r="D1" s="238" t="s">
        <v>2801</v>
      </c>
      <c r="E1" s="238" t="s">
        <v>2802</v>
      </c>
      <c r="F1" s="238" t="s">
        <v>2803</v>
      </c>
      <c r="G1" s="238" t="s">
        <v>2804</v>
      </c>
      <c r="H1" s="238" t="s">
        <v>2805</v>
      </c>
      <c r="I1" s="209" t="s">
        <v>2342</v>
      </c>
      <c r="J1" s="209"/>
      <c r="K1" s="209" t="s">
        <v>2343</v>
      </c>
      <c r="L1" s="209" t="s">
        <v>2344</v>
      </c>
      <c r="M1" s="209"/>
      <c r="N1" s="209" t="s">
        <v>2345</v>
      </c>
      <c r="O1" s="209" t="s">
        <v>2346</v>
      </c>
      <c r="P1" s="209"/>
      <c r="Q1" s="209" t="s">
        <v>2347</v>
      </c>
      <c r="R1" s="209" t="s">
        <v>2348</v>
      </c>
      <c r="S1" s="209"/>
      <c r="T1" s="209" t="s">
        <v>2349</v>
      </c>
      <c r="U1" s="209" t="s">
        <v>2350</v>
      </c>
      <c r="V1" s="209"/>
    </row>
    <row r="2" spans="1:22" ht="12.6" customHeight="1">
      <c r="A2" s="209">
        <v>2</v>
      </c>
      <c r="B2" s="263" t="s">
        <v>3111</v>
      </c>
      <c r="C2" s="209">
        <v>5</v>
      </c>
      <c r="D2" s="266" t="str">
        <f>CONCATENATE("[[",J2,",",K2,"]",",","[",M2,",",N2,"]",",","[",P2,",",Q2,"]",",","[",S2,",",T2,"]]")</f>
        <v>[[531,50],[632,50],[831,50],[3915,10]]</v>
      </c>
      <c r="E2" s="209">
        <v>2000</v>
      </c>
      <c r="F2" s="265">
        <v>0</v>
      </c>
      <c r="G2" s="263" t="s">
        <v>2153</v>
      </c>
      <c r="H2" s="326" t="s">
        <v>4187</v>
      </c>
      <c r="I2" s="204" t="s">
        <v>2795</v>
      </c>
      <c r="J2" s="204">
        <v>531</v>
      </c>
      <c r="K2" s="209">
        <v>50</v>
      </c>
      <c r="L2" s="204" t="s">
        <v>2796</v>
      </c>
      <c r="M2" s="204">
        <v>632</v>
      </c>
      <c r="N2" s="209">
        <v>50</v>
      </c>
      <c r="O2" s="204" t="s">
        <v>2797</v>
      </c>
      <c r="P2" s="204">
        <v>831</v>
      </c>
      <c r="Q2" s="209">
        <v>50</v>
      </c>
      <c r="R2" s="209" t="s">
        <v>2759</v>
      </c>
      <c r="S2" s="209">
        <v>3915</v>
      </c>
      <c r="T2" s="209">
        <v>10</v>
      </c>
      <c r="U2" s="209">
        <v>500</v>
      </c>
      <c r="V2" s="209"/>
    </row>
    <row r="3" spans="1:22" ht="12.6" customHeight="1">
      <c r="A3" s="209">
        <v>3</v>
      </c>
      <c r="B3" s="263" t="s">
        <v>3110</v>
      </c>
      <c r="C3" s="209">
        <v>10</v>
      </c>
      <c r="D3" s="266" t="str">
        <f>CONCATENATE("[[",J3,",",K3,"]",",","[",M3,",",N3,"]",",","[",P3,",",Q3,"]",",","[",S3,",",T3,"]]")</f>
        <v>[[632,100],[831,100],[1032,100],[4015,20]]</v>
      </c>
      <c r="E3" s="209">
        <v>5000</v>
      </c>
      <c r="F3" s="265">
        <v>0</v>
      </c>
      <c r="G3" s="263" t="s">
        <v>3034</v>
      </c>
      <c r="H3" s="326" t="s">
        <v>4188</v>
      </c>
      <c r="I3" s="204" t="s">
        <v>2796</v>
      </c>
      <c r="J3" s="204">
        <v>632</v>
      </c>
      <c r="K3" s="209">
        <v>100</v>
      </c>
      <c r="L3" s="204" t="s">
        <v>2797</v>
      </c>
      <c r="M3" s="204">
        <v>831</v>
      </c>
      <c r="N3" s="209">
        <v>100</v>
      </c>
      <c r="O3" s="264" t="s">
        <v>2815</v>
      </c>
      <c r="P3" s="264">
        <v>1032</v>
      </c>
      <c r="Q3" s="209">
        <v>100</v>
      </c>
      <c r="R3" s="209" t="s">
        <v>2760</v>
      </c>
      <c r="S3" s="209">
        <v>4015</v>
      </c>
      <c r="T3" s="209">
        <v>20</v>
      </c>
      <c r="U3" s="209">
        <v>2000</v>
      </c>
      <c r="V3" s="209"/>
    </row>
    <row r="4" spans="1:22" ht="12.6" customHeight="1">
      <c r="A4" s="209">
        <v>4</v>
      </c>
      <c r="B4" s="263" t="s">
        <v>3112</v>
      </c>
      <c r="C4" s="209">
        <v>25</v>
      </c>
      <c r="D4" s="266" t="str">
        <f>CONCATENATE("[[",J4,",",K4,"]",",","[",M4,",",N4,"]",",","[",P4,",",Q4,"]",",","[",S4,",",T4,"]]")</f>
        <v>[[831,200],[1032,200],[2732,200],[4115,60]]</v>
      </c>
      <c r="E4" s="209">
        <v>30000</v>
      </c>
      <c r="F4" s="265">
        <v>0</v>
      </c>
      <c r="G4" s="263" t="s">
        <v>2153</v>
      </c>
      <c r="H4" s="326" t="s">
        <v>4189</v>
      </c>
      <c r="I4" s="204" t="s">
        <v>2797</v>
      </c>
      <c r="J4" s="264">
        <v>831</v>
      </c>
      <c r="K4" s="209">
        <v>200</v>
      </c>
      <c r="L4" s="264" t="s">
        <v>2815</v>
      </c>
      <c r="M4" s="264">
        <v>1032</v>
      </c>
      <c r="N4" s="209">
        <v>200</v>
      </c>
      <c r="O4" s="204" t="s">
        <v>2816</v>
      </c>
      <c r="P4" s="204">
        <v>2732</v>
      </c>
      <c r="Q4" s="209">
        <v>200</v>
      </c>
      <c r="R4" s="209" t="s">
        <v>2761</v>
      </c>
      <c r="S4" s="209">
        <v>4115</v>
      </c>
      <c r="T4" s="209">
        <v>60</v>
      </c>
      <c r="U4" s="209">
        <f>U2+U3</f>
        <v>2500</v>
      </c>
      <c r="V4" s="209"/>
    </row>
    <row r="5" spans="1:22" ht="12.6" customHeight="1">
      <c r="A5" s="209">
        <v>5</v>
      </c>
      <c r="B5" s="263" t="s">
        <v>3113</v>
      </c>
      <c r="C5" s="209">
        <v>40</v>
      </c>
      <c r="D5" s="266" t="str">
        <f>CONCATENATE("[[",J5,",",K5,"]",",","[",M5,",",N5,"]",",","[",P5,",",Q5,"]",",","[",S5,",",T5,"]]")</f>
        <v>[[1032,500],[2732,500],[2634,500],[4215,100]]</v>
      </c>
      <c r="E5" s="209">
        <v>100000</v>
      </c>
      <c r="F5" s="265">
        <v>0</v>
      </c>
      <c r="G5" s="263" t="s">
        <v>2153</v>
      </c>
      <c r="H5" s="326" t="s">
        <v>4190</v>
      </c>
      <c r="I5" s="264" t="s">
        <v>2815</v>
      </c>
      <c r="J5" s="204">
        <v>1032</v>
      </c>
      <c r="K5" s="209">
        <v>500</v>
      </c>
      <c r="L5" s="204" t="s">
        <v>2816</v>
      </c>
      <c r="M5" s="204">
        <v>2732</v>
      </c>
      <c r="N5" s="209">
        <v>500</v>
      </c>
      <c r="O5" s="204" t="s">
        <v>2817</v>
      </c>
      <c r="P5" s="204">
        <v>2634</v>
      </c>
      <c r="Q5" s="209">
        <v>500</v>
      </c>
      <c r="R5" s="209" t="s">
        <v>2762</v>
      </c>
      <c r="S5" s="209">
        <v>4215</v>
      </c>
      <c r="T5" s="209">
        <v>100</v>
      </c>
      <c r="U5" s="209">
        <f t="shared" ref="U5" si="0">U3+U4</f>
        <v>4500</v>
      </c>
      <c r="V5" s="209"/>
    </row>
  </sheetData>
  <phoneticPr fontId="1" type="noConversion"/>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D8" sqref="D8"/>
    </sheetView>
  </sheetViews>
  <sheetFormatPr defaultRowHeight="14.4"/>
  <cols>
    <col min="4" max="4" width="33" customWidth="1"/>
  </cols>
  <sheetData>
    <row r="1" spans="1:8">
      <c r="A1" t="s">
        <v>525</v>
      </c>
      <c r="B1" t="s">
        <v>634</v>
      </c>
      <c r="C1" t="s">
        <v>2800</v>
      </c>
      <c r="D1" t="s">
        <v>2801</v>
      </c>
      <c r="E1" t="s">
        <v>2802</v>
      </c>
      <c r="F1" t="s">
        <v>2803</v>
      </c>
      <c r="G1" t="s">
        <v>2804</v>
      </c>
      <c r="H1" t="s">
        <v>2805</v>
      </c>
    </row>
    <row r="2" spans="1:8">
      <c r="A2">
        <v>2</v>
      </c>
      <c r="B2">
        <v>2</v>
      </c>
      <c r="C2">
        <v>1</v>
      </c>
      <c r="D2" t="s">
        <v>3108</v>
      </c>
      <c r="E2">
        <v>2</v>
      </c>
      <c r="F2">
        <v>1</v>
      </c>
      <c r="G2" t="s">
        <v>3109</v>
      </c>
      <c r="H2">
        <v>2</v>
      </c>
    </row>
    <row r="3" spans="1:8">
      <c r="A3">
        <v>3</v>
      </c>
      <c r="B3">
        <v>3</v>
      </c>
      <c r="C3">
        <v>1</v>
      </c>
      <c r="D3" t="s">
        <v>3108</v>
      </c>
      <c r="E3">
        <v>3</v>
      </c>
      <c r="F3">
        <v>1</v>
      </c>
      <c r="G3" t="s">
        <v>3109</v>
      </c>
      <c r="H3">
        <v>3</v>
      </c>
    </row>
    <row r="4" spans="1:8">
      <c r="A4">
        <v>4</v>
      </c>
      <c r="B4">
        <v>4</v>
      </c>
      <c r="C4">
        <v>1</v>
      </c>
      <c r="D4" t="s">
        <v>3108</v>
      </c>
      <c r="E4">
        <v>4</v>
      </c>
      <c r="F4">
        <v>1</v>
      </c>
      <c r="G4" t="s">
        <v>3109</v>
      </c>
      <c r="H4">
        <v>4</v>
      </c>
    </row>
    <row r="5" spans="1:8">
      <c r="A5">
        <v>5</v>
      </c>
      <c r="B5">
        <v>5</v>
      </c>
      <c r="C5">
        <v>1</v>
      </c>
      <c r="D5" t="s">
        <v>3108</v>
      </c>
      <c r="E5">
        <v>5</v>
      </c>
      <c r="F5">
        <v>1</v>
      </c>
      <c r="G5" t="s">
        <v>3109</v>
      </c>
      <c r="H5">
        <v>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
  <sheetViews>
    <sheetView workbookViewId="0">
      <selection activeCell="W5" sqref="W5"/>
    </sheetView>
  </sheetViews>
  <sheetFormatPr defaultRowHeight="14.4"/>
  <cols>
    <col min="1" max="1" width="8.88671875" style="238"/>
    <col min="3" max="3" width="15.6640625" customWidth="1"/>
    <col min="4" max="4" width="50.88671875" style="238" customWidth="1"/>
    <col min="5" max="5" width="16.5546875" style="238" customWidth="1"/>
    <col min="6" max="8" width="14.77734375" style="238" customWidth="1"/>
    <col min="9" max="9" width="6.5546875" bestFit="1" customWidth="1"/>
    <col min="10" max="10" width="6.5546875" style="238" customWidth="1"/>
    <col min="13" max="13" width="8.88671875" style="238"/>
    <col min="14" max="14" width="14.33203125" customWidth="1"/>
    <col min="16" max="16" width="8.88671875" style="238"/>
    <col min="18" max="18" width="15.44140625" customWidth="1"/>
    <col min="19" max="19" width="10.6640625" style="238" customWidth="1"/>
    <col min="24" max="24" width="8.88671875" style="238"/>
    <col min="27" max="27" width="10.6640625" customWidth="1"/>
  </cols>
  <sheetData>
    <row r="1" spans="2:28" ht="13.8" customHeight="1">
      <c r="B1" s="203" t="s">
        <v>2806</v>
      </c>
      <c r="C1" s="203" t="s">
        <v>2341</v>
      </c>
      <c r="I1" s="203"/>
      <c r="K1" s="203"/>
      <c r="L1" s="203"/>
      <c r="N1" s="203"/>
      <c r="O1" s="203"/>
      <c r="Q1" s="203"/>
      <c r="R1" s="203"/>
      <c r="T1" s="203"/>
      <c r="U1" s="203"/>
      <c r="W1" s="45" t="s">
        <v>2351</v>
      </c>
      <c r="X1" s="7"/>
      <c r="Y1" t="s">
        <v>2807</v>
      </c>
    </row>
    <row r="2" spans="2:28" ht="13.8" customHeight="1">
      <c r="B2" t="s">
        <v>525</v>
      </c>
      <c r="C2" s="238" t="s">
        <v>2800</v>
      </c>
      <c r="D2" s="238" t="s">
        <v>2801</v>
      </c>
      <c r="E2" s="238" t="s">
        <v>2802</v>
      </c>
      <c r="F2" s="238" t="s">
        <v>2803</v>
      </c>
      <c r="G2" s="238" t="s">
        <v>2804</v>
      </c>
      <c r="I2" s="45" t="s">
        <v>2342</v>
      </c>
      <c r="J2" s="45"/>
      <c r="K2" s="45" t="s">
        <v>2343</v>
      </c>
      <c r="L2" s="45" t="s">
        <v>2344</v>
      </c>
      <c r="M2" s="45"/>
      <c r="N2" s="45" t="s">
        <v>2345</v>
      </c>
      <c r="O2" s="45" t="s">
        <v>2346</v>
      </c>
      <c r="P2" s="45"/>
      <c r="Q2" s="45" t="s">
        <v>2347</v>
      </c>
      <c r="R2" s="45" t="s">
        <v>2348</v>
      </c>
      <c r="S2" s="45"/>
      <c r="T2" s="45" t="s">
        <v>2349</v>
      </c>
      <c r="U2" s="45" t="s">
        <v>2350</v>
      </c>
      <c r="V2" s="45"/>
      <c r="W2" s="238" t="s">
        <v>2799</v>
      </c>
      <c r="X2" s="238" t="s">
        <v>2799</v>
      </c>
      <c r="Y2" t="s">
        <v>2798</v>
      </c>
      <c r="AA2" t="s">
        <v>2805</v>
      </c>
      <c r="AB2" t="s">
        <v>3019</v>
      </c>
    </row>
    <row r="3" spans="2:28" ht="13.8" customHeight="1">
      <c r="B3" s="45">
        <v>2</v>
      </c>
      <c r="C3" s="45">
        <v>5</v>
      </c>
      <c r="D3" s="7" t="str">
        <f>CONCATENATE("[[",J3,",",K3,"]",",","[",M3,",",N3,"]",",","[",P3,",",Q3,"]",",","[",S3,",",T3,"]]")</f>
        <v>[[131,10],[232,10],[431,10],[3815,10]]</v>
      </c>
      <c r="E3" s="45">
        <v>500</v>
      </c>
      <c r="F3" s="265">
        <v>0</v>
      </c>
      <c r="G3" t="s">
        <v>3106</v>
      </c>
      <c r="H3" s="7"/>
      <c r="I3" s="204" t="s">
        <v>2792</v>
      </c>
      <c r="J3" s="204">
        <v>131</v>
      </c>
      <c r="K3" s="45">
        <v>10</v>
      </c>
      <c r="L3" s="204" t="s">
        <v>2793</v>
      </c>
      <c r="M3" s="204">
        <v>232</v>
      </c>
      <c r="N3" s="45">
        <v>10</v>
      </c>
      <c r="O3" s="204" t="s">
        <v>2794</v>
      </c>
      <c r="P3" s="204">
        <v>431</v>
      </c>
      <c r="Q3" s="45">
        <v>10</v>
      </c>
      <c r="R3" s="45" t="s">
        <v>2808</v>
      </c>
      <c r="S3" s="45">
        <v>3815</v>
      </c>
      <c r="T3" s="45">
        <v>10</v>
      </c>
      <c r="U3" s="45">
        <v>500</v>
      </c>
      <c r="V3" s="45"/>
      <c r="W3" s="238">
        <v>9</v>
      </c>
      <c r="X3" s="238">
        <v>9</v>
      </c>
      <c r="Y3" s="238">
        <v>4</v>
      </c>
      <c r="AA3" s="326" t="s">
        <v>4169</v>
      </c>
      <c r="AB3" s="238" t="s">
        <v>3020</v>
      </c>
    </row>
    <row r="4" spans="2:28" ht="13.8" customHeight="1">
      <c r="B4" s="45">
        <v>3</v>
      </c>
      <c r="C4" s="45">
        <v>10</v>
      </c>
      <c r="D4" s="7" t="str">
        <f>CONCATENATE("[[",J4,",",K4,"]",",","[",M4,",",N4,"]",",","[",P4,",",Q4,"]",",","[",S4,",",T4,"]]")</f>
        <v>[[531,20],[632,20],[831,20],[3815,20]]</v>
      </c>
      <c r="E4" s="45">
        <v>2000</v>
      </c>
      <c r="F4" s="265">
        <v>0</v>
      </c>
      <c r="G4" s="238" t="s">
        <v>3107</v>
      </c>
      <c r="H4" s="7"/>
      <c r="I4" s="204" t="s">
        <v>2795</v>
      </c>
      <c r="J4" s="204">
        <v>531</v>
      </c>
      <c r="K4" s="45">
        <v>20</v>
      </c>
      <c r="L4" s="204" t="s">
        <v>2796</v>
      </c>
      <c r="M4" s="204">
        <v>632</v>
      </c>
      <c r="N4" s="45">
        <v>20</v>
      </c>
      <c r="O4" s="204" t="s">
        <v>2797</v>
      </c>
      <c r="P4" s="204">
        <v>831</v>
      </c>
      <c r="Q4" s="45">
        <v>20</v>
      </c>
      <c r="R4" s="45" t="s">
        <v>2808</v>
      </c>
      <c r="S4" s="45">
        <v>3815</v>
      </c>
      <c r="T4" s="45">
        <v>20</v>
      </c>
      <c r="U4" s="45">
        <v>2000</v>
      </c>
      <c r="V4" s="45"/>
      <c r="W4" s="238">
        <v>10</v>
      </c>
      <c r="X4" s="238">
        <v>10</v>
      </c>
      <c r="Y4" s="238">
        <v>5</v>
      </c>
      <c r="AA4" s="326" t="s">
        <v>4170</v>
      </c>
      <c r="AB4" s="238" t="s">
        <v>3021</v>
      </c>
    </row>
    <row r="5" spans="2:28" ht="13.8" customHeight="1">
      <c r="B5" s="45">
        <v>4</v>
      </c>
      <c r="C5" s="45">
        <v>15</v>
      </c>
      <c r="D5" s="7" t="str">
        <f t="shared" ref="D5:D16" si="0">CONCATENATE("[[",J5,",",K5,"]",",","[",M5,",",N5,"]",",","[",P5,",",Q5,"]",",","[",S5,",",T5,"]]")</f>
        <v>[[531,30],[632,30],[831,30],[3815,30]]</v>
      </c>
      <c r="E5" s="45">
        <f>E3+E4</f>
        <v>2500</v>
      </c>
      <c r="F5" s="265">
        <v>0</v>
      </c>
      <c r="G5" s="238" t="s">
        <v>3106</v>
      </c>
      <c r="H5" s="7"/>
      <c r="I5" s="204" t="s">
        <v>2795</v>
      </c>
      <c r="J5" s="204">
        <v>531</v>
      </c>
      <c r="K5" s="45">
        <f>K3+K4</f>
        <v>30</v>
      </c>
      <c r="L5" s="204" t="s">
        <v>2796</v>
      </c>
      <c r="M5" s="204">
        <v>632</v>
      </c>
      <c r="N5" s="45">
        <f>N3+N4</f>
        <v>30</v>
      </c>
      <c r="O5" s="204" t="s">
        <v>2797</v>
      </c>
      <c r="P5" s="204">
        <v>831</v>
      </c>
      <c r="Q5" s="45">
        <f>Q3+Q4</f>
        <v>30</v>
      </c>
      <c r="R5" s="45" t="s">
        <v>2808</v>
      </c>
      <c r="S5" s="45">
        <v>3815</v>
      </c>
      <c r="T5" s="45">
        <v>30</v>
      </c>
      <c r="U5" s="45">
        <f>U3+U4</f>
        <v>2500</v>
      </c>
      <c r="V5" s="45"/>
      <c r="W5" s="238">
        <v>11</v>
      </c>
      <c r="X5" s="238">
        <v>11</v>
      </c>
      <c r="Y5" s="238">
        <v>6</v>
      </c>
      <c r="AA5" s="326" t="s">
        <v>4171</v>
      </c>
      <c r="AB5" s="238" t="s">
        <v>3022</v>
      </c>
    </row>
    <row r="6" spans="2:28" ht="13.8" customHeight="1">
      <c r="B6" s="45">
        <v>5</v>
      </c>
      <c r="C6" s="45">
        <v>20</v>
      </c>
      <c r="D6" s="7" t="str">
        <f t="shared" si="0"/>
        <v>[[531,50],[632,50],[831,50],[3915,40]]</v>
      </c>
      <c r="E6" s="45">
        <f t="shared" ref="E6:E7" si="1">E4+E5</f>
        <v>4500</v>
      </c>
      <c r="F6" s="265">
        <v>0</v>
      </c>
      <c r="G6" s="238" t="s">
        <v>3106</v>
      </c>
      <c r="H6" s="7"/>
      <c r="I6" s="204" t="s">
        <v>2795</v>
      </c>
      <c r="J6" s="204">
        <v>531</v>
      </c>
      <c r="K6" s="45">
        <f t="shared" ref="K6:K7" si="2">K4+K5</f>
        <v>50</v>
      </c>
      <c r="L6" s="204" t="s">
        <v>2796</v>
      </c>
      <c r="M6" s="204">
        <v>632</v>
      </c>
      <c r="N6" s="45">
        <f t="shared" ref="N6:N7" si="3">N4+N5</f>
        <v>50</v>
      </c>
      <c r="O6" s="204" t="s">
        <v>2797</v>
      </c>
      <c r="P6" s="204">
        <v>831</v>
      </c>
      <c r="Q6" s="45">
        <f t="shared" ref="Q6:Q7" si="4">Q4+Q5</f>
        <v>50</v>
      </c>
      <c r="R6" s="45" t="s">
        <v>2809</v>
      </c>
      <c r="S6" s="45">
        <v>3915</v>
      </c>
      <c r="T6" s="45">
        <v>40</v>
      </c>
      <c r="U6" s="45">
        <f t="shared" ref="U6:U7" si="5">U4+U5</f>
        <v>4500</v>
      </c>
      <c r="V6" s="45"/>
      <c r="W6" s="238">
        <v>12</v>
      </c>
      <c r="X6" s="238">
        <v>12</v>
      </c>
      <c r="Y6" s="238">
        <v>7</v>
      </c>
      <c r="AA6" s="326" t="s">
        <v>4172</v>
      </c>
      <c r="AB6" s="238" t="s">
        <v>3023</v>
      </c>
    </row>
    <row r="7" spans="2:28" ht="13.8" customHeight="1">
      <c r="B7" s="45">
        <v>6</v>
      </c>
      <c r="C7" s="45">
        <v>25</v>
      </c>
      <c r="D7" s="7" t="str">
        <f t="shared" si="0"/>
        <v>[[631,80],[831,80],[1032,80],[3915,50]]</v>
      </c>
      <c r="E7" s="45">
        <f t="shared" si="1"/>
        <v>7000</v>
      </c>
      <c r="F7" s="265">
        <v>0</v>
      </c>
      <c r="G7" s="238" t="s">
        <v>3106</v>
      </c>
      <c r="H7" s="7"/>
      <c r="I7" s="204" t="s">
        <v>2796</v>
      </c>
      <c r="J7" s="204">
        <v>631</v>
      </c>
      <c r="K7" s="45">
        <f t="shared" si="2"/>
        <v>80</v>
      </c>
      <c r="L7" s="204" t="s">
        <v>2797</v>
      </c>
      <c r="M7" s="204">
        <v>831</v>
      </c>
      <c r="N7" s="45">
        <f t="shared" si="3"/>
        <v>80</v>
      </c>
      <c r="O7" s="261" t="s">
        <v>2815</v>
      </c>
      <c r="P7" s="264">
        <v>1032</v>
      </c>
      <c r="Q7" s="45">
        <f t="shared" si="4"/>
        <v>80</v>
      </c>
      <c r="R7" s="45" t="s">
        <v>2809</v>
      </c>
      <c r="S7" s="45">
        <v>3915</v>
      </c>
      <c r="T7" s="45">
        <v>50</v>
      </c>
      <c r="U7" s="45">
        <f t="shared" si="5"/>
        <v>7000</v>
      </c>
      <c r="V7" s="45"/>
      <c r="W7" s="238">
        <v>13</v>
      </c>
      <c r="X7" s="238">
        <v>13</v>
      </c>
      <c r="Y7" s="238">
        <v>8</v>
      </c>
      <c r="AA7" s="326" t="s">
        <v>4173</v>
      </c>
      <c r="AB7" s="238" t="s">
        <v>3024</v>
      </c>
    </row>
    <row r="8" spans="2:28" ht="13.8" customHeight="1">
      <c r="B8" s="45">
        <v>7</v>
      </c>
      <c r="C8" s="45">
        <v>30</v>
      </c>
      <c r="D8" s="7" t="str">
        <f t="shared" si="0"/>
        <v>[[631,100],[831,100],[1032,100],[3915,60]]</v>
      </c>
      <c r="E8" s="45">
        <f>ROUND(E6+E7,-3)</f>
        <v>12000</v>
      </c>
      <c r="F8" s="265">
        <v>0</v>
      </c>
      <c r="G8" s="238" t="s">
        <v>3106</v>
      </c>
      <c r="H8" s="7"/>
      <c r="I8" s="204" t="s">
        <v>2796</v>
      </c>
      <c r="J8" s="204">
        <v>631</v>
      </c>
      <c r="K8" s="45">
        <f>ROUND(K6+K7,-2)</f>
        <v>100</v>
      </c>
      <c r="L8" s="204" t="s">
        <v>2797</v>
      </c>
      <c r="M8" s="204">
        <v>831</v>
      </c>
      <c r="N8" s="45">
        <f>ROUND(N6+N7,-2)</f>
        <v>100</v>
      </c>
      <c r="O8" s="261" t="s">
        <v>2815</v>
      </c>
      <c r="P8" s="264">
        <v>1032</v>
      </c>
      <c r="Q8" s="45">
        <f>ROUND(Q6+Q7,-2)</f>
        <v>100</v>
      </c>
      <c r="R8" s="45" t="s">
        <v>2809</v>
      </c>
      <c r="S8" s="45">
        <v>3915</v>
      </c>
      <c r="T8" s="45">
        <v>60</v>
      </c>
      <c r="U8" s="45">
        <f>ROUND(U6+U7,-3)</f>
        <v>12000</v>
      </c>
      <c r="V8" s="45"/>
      <c r="W8" s="238">
        <v>14</v>
      </c>
      <c r="X8" s="238">
        <v>14</v>
      </c>
      <c r="Y8" s="238">
        <v>9</v>
      </c>
      <c r="AA8" s="326" t="s">
        <v>4174</v>
      </c>
      <c r="AB8" s="238" t="s">
        <v>3025</v>
      </c>
    </row>
    <row r="9" spans="2:28" ht="13.8" customHeight="1">
      <c r="B9" s="45">
        <v>8</v>
      </c>
      <c r="C9" s="45">
        <v>35</v>
      </c>
      <c r="D9" s="7" t="str">
        <f t="shared" si="0"/>
        <v>[[631,200],[831,200],[1032,200],[4015,70]]</v>
      </c>
      <c r="E9" s="45">
        <f t="shared" ref="E9" si="6">ROUND(E7+E8,-3)</f>
        <v>19000</v>
      </c>
      <c r="F9" s="265">
        <v>0</v>
      </c>
      <c r="G9" s="238" t="s">
        <v>3106</v>
      </c>
      <c r="H9" s="7"/>
      <c r="I9" s="204" t="s">
        <v>2796</v>
      </c>
      <c r="J9" s="204">
        <v>631</v>
      </c>
      <c r="K9" s="45">
        <f t="shared" ref="K9:K13" si="7">ROUND(K7+K8,-2)</f>
        <v>200</v>
      </c>
      <c r="L9" s="204" t="s">
        <v>2797</v>
      </c>
      <c r="M9" s="204">
        <v>831</v>
      </c>
      <c r="N9" s="45">
        <f t="shared" ref="N9:N13" si="8">ROUND(N7+N8,-2)</f>
        <v>200</v>
      </c>
      <c r="O9" s="261" t="s">
        <v>2815</v>
      </c>
      <c r="P9" s="264">
        <v>1032</v>
      </c>
      <c r="Q9" s="45">
        <f t="shared" ref="Q9:Q13" si="9">ROUND(Q7+Q8,-2)</f>
        <v>200</v>
      </c>
      <c r="R9" s="45" t="s">
        <v>2810</v>
      </c>
      <c r="S9" s="45">
        <v>4015</v>
      </c>
      <c r="T9" s="45">
        <v>70</v>
      </c>
      <c r="U9" s="45">
        <f t="shared" ref="U9" si="10">ROUND(U7+U8,-3)</f>
        <v>19000</v>
      </c>
      <c r="V9" s="45"/>
      <c r="W9" s="238">
        <v>15</v>
      </c>
      <c r="X9" s="238">
        <v>15</v>
      </c>
      <c r="Y9" s="238">
        <v>10</v>
      </c>
      <c r="AA9" s="326" t="s">
        <v>4175</v>
      </c>
      <c r="AB9" s="238" t="s">
        <v>3026</v>
      </c>
    </row>
    <row r="10" spans="2:28" ht="13.8" customHeight="1">
      <c r="B10" s="45">
        <v>9</v>
      </c>
      <c r="C10" s="45">
        <v>40</v>
      </c>
      <c r="D10" s="7" t="str">
        <f t="shared" si="0"/>
        <v>[[831,300],[1032,300],[2732,300],[4015,80]]</v>
      </c>
      <c r="E10" s="45">
        <f>ROUND(E8+E9,-4)</f>
        <v>30000</v>
      </c>
      <c r="F10" s="265">
        <v>0</v>
      </c>
      <c r="G10" s="238" t="s">
        <v>3106</v>
      </c>
      <c r="H10" s="7"/>
      <c r="I10" s="204" t="s">
        <v>2797</v>
      </c>
      <c r="J10" s="259">
        <v>831</v>
      </c>
      <c r="K10" s="45">
        <f t="shared" si="7"/>
        <v>300</v>
      </c>
      <c r="L10" s="261" t="s">
        <v>2815</v>
      </c>
      <c r="M10" s="264">
        <v>1032</v>
      </c>
      <c r="N10" s="45">
        <f t="shared" si="8"/>
        <v>300</v>
      </c>
      <c r="O10" s="260" t="s">
        <v>2816</v>
      </c>
      <c r="P10" s="260">
        <v>2732</v>
      </c>
      <c r="Q10" s="45">
        <f t="shared" si="9"/>
        <v>300</v>
      </c>
      <c r="R10" s="45" t="s">
        <v>2810</v>
      </c>
      <c r="S10" s="45">
        <v>4015</v>
      </c>
      <c r="T10" s="45">
        <v>80</v>
      </c>
      <c r="U10" s="45">
        <f>ROUND(U8+U9,-4)</f>
        <v>30000</v>
      </c>
      <c r="V10" s="45"/>
      <c r="W10" s="238">
        <v>16</v>
      </c>
      <c r="X10" s="238">
        <v>16</v>
      </c>
      <c r="Y10" s="238">
        <v>11</v>
      </c>
      <c r="AA10" s="326" t="s">
        <v>4176</v>
      </c>
      <c r="AB10" s="238" t="s">
        <v>3027</v>
      </c>
    </row>
    <row r="11" spans="2:28" ht="13.8" customHeight="1">
      <c r="B11" s="45">
        <v>10</v>
      </c>
      <c r="C11" s="45">
        <v>45</v>
      </c>
      <c r="D11" s="7" t="str">
        <f t="shared" si="0"/>
        <v>[[831,500],[1032,500],[2732,500],[4015,90]]</v>
      </c>
      <c r="E11" s="45">
        <f>ROUND(E9+E10,-4)</f>
        <v>50000</v>
      </c>
      <c r="F11" s="265">
        <v>0</v>
      </c>
      <c r="G11" s="238" t="s">
        <v>3106</v>
      </c>
      <c r="H11" s="7"/>
      <c r="I11" s="204" t="s">
        <v>2797</v>
      </c>
      <c r="J11" s="262">
        <v>831</v>
      </c>
      <c r="K11" s="45">
        <f t="shared" si="7"/>
        <v>500</v>
      </c>
      <c r="L11" s="261" t="s">
        <v>2815</v>
      </c>
      <c r="M11" s="264">
        <v>1032</v>
      </c>
      <c r="N11" s="45">
        <f t="shared" si="8"/>
        <v>500</v>
      </c>
      <c r="O11" s="260" t="s">
        <v>2816</v>
      </c>
      <c r="P11" s="260">
        <v>2732</v>
      </c>
      <c r="Q11" s="45">
        <f t="shared" si="9"/>
        <v>500</v>
      </c>
      <c r="R11" s="45" t="s">
        <v>2810</v>
      </c>
      <c r="S11" s="45">
        <v>4015</v>
      </c>
      <c r="T11" s="45">
        <v>90</v>
      </c>
      <c r="U11" s="45">
        <f>ROUND(U9+U10,-4)</f>
        <v>50000</v>
      </c>
      <c r="V11" s="45"/>
      <c r="W11" s="238">
        <v>17</v>
      </c>
      <c r="X11" s="238">
        <v>17</v>
      </c>
      <c r="Y11" s="238">
        <v>12</v>
      </c>
      <c r="AA11" s="326" t="s">
        <v>4177</v>
      </c>
      <c r="AB11" s="238" t="s">
        <v>3028</v>
      </c>
    </row>
    <row r="12" spans="2:28" ht="13.8" customHeight="1">
      <c r="B12" s="45">
        <v>11</v>
      </c>
      <c r="C12" s="45">
        <v>50</v>
      </c>
      <c r="D12" s="7" t="str">
        <f t="shared" si="0"/>
        <v>[[831,800],[1032,800],[2732,800],[4115,100]]</v>
      </c>
      <c r="E12" s="45">
        <f t="shared" ref="E12:E13" si="11">ROUND(E10+E11,-4)</f>
        <v>80000</v>
      </c>
      <c r="F12" s="265">
        <v>0</v>
      </c>
      <c r="G12" s="238" t="s">
        <v>3106</v>
      </c>
      <c r="H12" s="7"/>
      <c r="I12" s="204" t="s">
        <v>2797</v>
      </c>
      <c r="J12" s="262">
        <v>831</v>
      </c>
      <c r="K12" s="45">
        <f t="shared" si="7"/>
        <v>800</v>
      </c>
      <c r="L12" s="261" t="s">
        <v>2815</v>
      </c>
      <c r="M12" s="264">
        <v>1032</v>
      </c>
      <c r="N12" s="45">
        <f t="shared" si="8"/>
        <v>800</v>
      </c>
      <c r="O12" s="260" t="s">
        <v>2816</v>
      </c>
      <c r="P12" s="260">
        <v>2732</v>
      </c>
      <c r="Q12" s="45">
        <f t="shared" si="9"/>
        <v>800</v>
      </c>
      <c r="R12" s="45" t="s">
        <v>2811</v>
      </c>
      <c r="S12" s="45">
        <v>4115</v>
      </c>
      <c r="T12" s="45">
        <v>100</v>
      </c>
      <c r="U12" s="45">
        <f t="shared" ref="U12:U13" si="12">ROUND(U10+U11,-4)</f>
        <v>80000</v>
      </c>
      <c r="V12" s="45"/>
      <c r="W12" s="238">
        <v>18</v>
      </c>
      <c r="X12" s="238">
        <v>18</v>
      </c>
      <c r="Y12" s="238">
        <v>13</v>
      </c>
      <c r="AA12" s="326" t="s">
        <v>4178</v>
      </c>
      <c r="AB12" s="238" t="s">
        <v>3029</v>
      </c>
    </row>
    <row r="13" spans="2:28" ht="13.8" customHeight="1">
      <c r="B13" s="45">
        <v>12</v>
      </c>
      <c r="C13" s="45">
        <v>55</v>
      </c>
      <c r="D13" s="7" t="str">
        <f t="shared" si="0"/>
        <v>[[1032,1300],[2732,1300],[2634,1300],[4115,110]]</v>
      </c>
      <c r="E13" s="45">
        <f t="shared" si="11"/>
        <v>130000</v>
      </c>
      <c r="F13" s="265">
        <v>0</v>
      </c>
      <c r="G13" s="238" t="s">
        <v>3106</v>
      </c>
      <c r="H13" s="7"/>
      <c r="I13" s="261" t="s">
        <v>2815</v>
      </c>
      <c r="J13" s="204">
        <v>1032</v>
      </c>
      <c r="K13" s="45">
        <f t="shared" si="7"/>
        <v>1300</v>
      </c>
      <c r="L13" s="260" t="s">
        <v>2816</v>
      </c>
      <c r="M13" s="260">
        <v>2732</v>
      </c>
      <c r="N13" s="45">
        <f t="shared" si="8"/>
        <v>1300</v>
      </c>
      <c r="O13" s="260" t="s">
        <v>2817</v>
      </c>
      <c r="P13" s="260">
        <v>2634</v>
      </c>
      <c r="Q13" s="45">
        <f t="shared" si="9"/>
        <v>1300</v>
      </c>
      <c r="R13" s="45" t="s">
        <v>2811</v>
      </c>
      <c r="S13" s="45">
        <v>4115</v>
      </c>
      <c r="T13" s="45">
        <v>110</v>
      </c>
      <c r="U13" s="45">
        <f t="shared" si="12"/>
        <v>130000</v>
      </c>
      <c r="V13" s="45"/>
      <c r="W13" s="238">
        <v>19</v>
      </c>
      <c r="X13" s="238">
        <v>19</v>
      </c>
      <c r="Y13" s="238">
        <v>14</v>
      </c>
      <c r="AA13" s="326" t="s">
        <v>4179</v>
      </c>
      <c r="AB13" s="238" t="s">
        <v>3030</v>
      </c>
    </row>
    <row r="14" spans="2:28" ht="13.8" customHeight="1">
      <c r="B14" s="45">
        <v>13</v>
      </c>
      <c r="C14" s="45">
        <v>60</v>
      </c>
      <c r="D14" s="7" t="str">
        <f t="shared" si="0"/>
        <v>[[1032,2000],[2732,2000],[2634,2000],[4115,120]]</v>
      </c>
      <c r="E14" s="45">
        <f>ROUND(E12+E13,-5)</f>
        <v>200000</v>
      </c>
      <c r="F14" s="265">
        <v>0</v>
      </c>
      <c r="G14" s="238" t="s">
        <v>3106</v>
      </c>
      <c r="H14" s="7"/>
      <c r="I14" s="261" t="s">
        <v>2815</v>
      </c>
      <c r="J14" s="204">
        <v>1032</v>
      </c>
      <c r="K14" s="45">
        <f>ROUND(K12+K13,-3)</f>
        <v>2000</v>
      </c>
      <c r="L14" s="260" t="s">
        <v>2816</v>
      </c>
      <c r="M14" s="260">
        <v>2732</v>
      </c>
      <c r="N14" s="45">
        <f>ROUND(N12+N13,-3)</f>
        <v>2000</v>
      </c>
      <c r="O14" s="260" t="s">
        <v>2817</v>
      </c>
      <c r="P14" s="260">
        <v>2634</v>
      </c>
      <c r="Q14" s="45">
        <f>ROUND(Q12+Q13,-3)</f>
        <v>2000</v>
      </c>
      <c r="R14" s="45" t="s">
        <v>2811</v>
      </c>
      <c r="S14" s="45">
        <v>4115</v>
      </c>
      <c r="T14" s="45">
        <v>120</v>
      </c>
      <c r="U14" s="45">
        <f>ROUND(U12+U13,-5)</f>
        <v>200000</v>
      </c>
      <c r="V14" s="45"/>
      <c r="W14" s="238">
        <v>20</v>
      </c>
      <c r="X14" s="238">
        <v>20</v>
      </c>
      <c r="Y14" s="238">
        <v>15</v>
      </c>
      <c r="AA14" s="326" t="s">
        <v>4180</v>
      </c>
      <c r="AB14" s="238" t="s">
        <v>3031</v>
      </c>
    </row>
    <row r="15" spans="2:28" ht="13.8" customHeight="1">
      <c r="B15" s="45">
        <v>14</v>
      </c>
      <c r="C15" s="45">
        <v>65</v>
      </c>
      <c r="D15" s="7" t="str">
        <f t="shared" si="0"/>
        <v>[[1032,3000],[2732,3000],[2634,3000],[4115,130]]</v>
      </c>
      <c r="E15" s="45">
        <f t="shared" ref="E15:E16" si="13">ROUND(E13+E14,-5)</f>
        <v>300000</v>
      </c>
      <c r="F15" s="265">
        <v>0</v>
      </c>
      <c r="G15" s="238" t="s">
        <v>3106</v>
      </c>
      <c r="H15" s="7"/>
      <c r="I15" s="261" t="s">
        <v>2815</v>
      </c>
      <c r="J15" s="204">
        <v>1032</v>
      </c>
      <c r="K15" s="45">
        <f t="shared" ref="K15:K16" si="14">ROUND(K13+K14,-3)</f>
        <v>3000</v>
      </c>
      <c r="L15" s="260" t="s">
        <v>2816</v>
      </c>
      <c r="M15" s="260">
        <v>2732</v>
      </c>
      <c r="N15" s="45">
        <f t="shared" ref="N15:N16" si="15">ROUND(N13+N14,-3)</f>
        <v>3000</v>
      </c>
      <c r="O15" s="260" t="s">
        <v>2817</v>
      </c>
      <c r="P15" s="260">
        <v>2634</v>
      </c>
      <c r="Q15" s="45">
        <f t="shared" ref="Q15:Q16" si="16">ROUND(Q13+Q14,-3)</f>
        <v>3000</v>
      </c>
      <c r="R15" s="45" t="s">
        <v>2812</v>
      </c>
      <c r="S15" s="45">
        <v>4115</v>
      </c>
      <c r="T15" s="45">
        <v>130</v>
      </c>
      <c r="U15" s="45">
        <f t="shared" ref="U15:U16" si="17">ROUND(U13+U14,-5)</f>
        <v>300000</v>
      </c>
      <c r="V15" s="45"/>
      <c r="W15" s="238">
        <v>21</v>
      </c>
      <c r="X15" s="238">
        <v>21</v>
      </c>
      <c r="Y15" s="238">
        <v>16</v>
      </c>
      <c r="AA15" s="326" t="s">
        <v>4181</v>
      </c>
      <c r="AB15" s="238" t="s">
        <v>3032</v>
      </c>
    </row>
    <row r="16" spans="2:28" ht="13.8" customHeight="1">
      <c r="B16" s="45">
        <v>15</v>
      </c>
      <c r="C16" s="45">
        <v>70</v>
      </c>
      <c r="D16" s="7" t="str">
        <f t="shared" si="0"/>
        <v>[[1032,5000],[2732,5000],[2634,5000],[4115,140]]</v>
      </c>
      <c r="E16" s="45">
        <f t="shared" si="13"/>
        <v>500000</v>
      </c>
      <c r="F16" s="265">
        <v>0</v>
      </c>
      <c r="G16" s="238" t="s">
        <v>3106</v>
      </c>
      <c r="H16" s="7"/>
      <c r="I16" s="204" t="s">
        <v>2795</v>
      </c>
      <c r="J16" s="204">
        <v>1032</v>
      </c>
      <c r="K16" s="45">
        <f t="shared" si="14"/>
        <v>5000</v>
      </c>
      <c r="L16" s="260" t="s">
        <v>2816</v>
      </c>
      <c r="M16" s="260">
        <v>2732</v>
      </c>
      <c r="N16" s="45">
        <f t="shared" si="15"/>
        <v>5000</v>
      </c>
      <c r="O16" s="204" t="s">
        <v>2797</v>
      </c>
      <c r="P16" s="260">
        <v>2634</v>
      </c>
      <c r="Q16" s="45">
        <f t="shared" si="16"/>
        <v>5000</v>
      </c>
      <c r="R16" s="45" t="s">
        <v>2812</v>
      </c>
      <c r="S16" s="45">
        <v>4115</v>
      </c>
      <c r="T16" s="45">
        <v>140</v>
      </c>
      <c r="U16" s="45">
        <f t="shared" si="17"/>
        <v>500000</v>
      </c>
      <c r="V16" s="45"/>
      <c r="W16" s="238">
        <v>22</v>
      </c>
      <c r="X16" s="238">
        <v>22</v>
      </c>
      <c r="Y16" s="238">
        <v>17</v>
      </c>
      <c r="AA16" s="326" t="s">
        <v>4182</v>
      </c>
      <c r="AB16" s="238" t="s">
        <v>3033</v>
      </c>
    </row>
    <row r="17" spans="2:27" s="238" customFormat="1" ht="13.8" customHeight="1">
      <c r="B17" s="7"/>
      <c r="C17" s="7"/>
      <c r="D17" s="7"/>
      <c r="E17" s="7"/>
      <c r="F17" s="266"/>
      <c r="H17" s="7"/>
      <c r="I17" s="204"/>
      <c r="J17" s="204"/>
      <c r="K17" s="7"/>
      <c r="L17" s="260"/>
      <c r="M17" s="260"/>
      <c r="N17" s="7"/>
      <c r="O17" s="204"/>
      <c r="P17" s="260"/>
      <c r="Q17" s="7"/>
      <c r="R17" s="7"/>
      <c r="S17" s="7"/>
      <c r="T17" s="7"/>
      <c r="U17" s="7"/>
      <c r="V17" s="7"/>
    </row>
    <row r="18" spans="2:27" ht="13.8" customHeight="1">
      <c r="B18" s="238"/>
      <c r="C18" s="238"/>
      <c r="I18" s="238"/>
      <c r="K18" s="238"/>
      <c r="L18" s="238"/>
      <c r="N18" s="238"/>
      <c r="T18" s="238"/>
      <c r="U18" s="203"/>
      <c r="AA18" s="238"/>
    </row>
    <row r="19" spans="2:27" ht="13.8" customHeight="1">
      <c r="B19" s="203"/>
      <c r="C19" s="203"/>
      <c r="I19" s="203"/>
      <c r="K19" s="203"/>
      <c r="L19" s="203"/>
      <c r="N19" s="203"/>
      <c r="O19" s="203"/>
      <c r="Q19" s="203"/>
      <c r="R19" s="203"/>
      <c r="U19" s="203"/>
    </row>
    <row r="20" spans="2:27" ht="13.8" customHeight="1">
      <c r="B20" s="203"/>
      <c r="C20" s="203"/>
      <c r="I20" s="203"/>
      <c r="K20" s="203"/>
      <c r="L20" s="203"/>
      <c r="N20" s="203"/>
      <c r="O20" s="203"/>
      <c r="Q20" s="203"/>
      <c r="R20" s="203"/>
      <c r="T20" s="203"/>
      <c r="U20" s="203"/>
    </row>
    <row r="21" spans="2:27" ht="13.8" customHeight="1">
      <c r="B21" s="203"/>
      <c r="C21" s="203"/>
      <c r="I21" s="203"/>
      <c r="K21" s="203"/>
      <c r="L21" s="203"/>
      <c r="N21" s="203"/>
      <c r="O21" s="203"/>
      <c r="Q21" s="203"/>
      <c r="R21" s="203"/>
      <c r="T21" s="203"/>
      <c r="U21" s="203"/>
    </row>
    <row r="22" spans="2:27" ht="13.8" customHeight="1"/>
    <row r="23" spans="2:27" ht="13.8" customHeight="1"/>
    <row r="24" spans="2:27" ht="13.8" customHeight="1"/>
    <row r="25" spans="2:27" ht="13.8" customHeight="1"/>
  </sheetData>
  <phoneticPr fontId="1" type="noConversion"/>
  <pageMargins left="0.7" right="0.7" top="0.75" bottom="0.75" header="0.3" footer="0.3"/>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
  <sheetViews>
    <sheetView workbookViewId="0">
      <selection activeCell="I1" sqref="I1:O10"/>
    </sheetView>
  </sheetViews>
  <sheetFormatPr defaultRowHeight="14.4"/>
  <cols>
    <col min="1" max="1" width="14.44140625" customWidth="1"/>
    <col min="2" max="2" width="21" customWidth="1"/>
    <col min="3" max="3" width="12.6640625" style="238" customWidth="1"/>
    <col min="4" max="4" width="19.33203125" customWidth="1"/>
    <col min="5" max="5" width="18.109375" customWidth="1"/>
    <col min="6" max="8" width="8.88671875" style="238"/>
    <col min="10" max="10" width="14.21875" customWidth="1"/>
    <col min="11" max="11" width="15.77734375" customWidth="1"/>
    <col min="13" max="13" width="21.6640625" customWidth="1"/>
  </cols>
  <sheetData>
    <row r="1" spans="1:15">
      <c r="A1" s="238" t="s">
        <v>525</v>
      </c>
      <c r="B1" s="238" t="s">
        <v>2800</v>
      </c>
      <c r="C1" s="238" t="s">
        <v>3087</v>
      </c>
      <c r="D1" s="238" t="s">
        <v>2802</v>
      </c>
      <c r="E1" s="238" t="s">
        <v>2801</v>
      </c>
      <c r="F1" s="238" t="s">
        <v>2804</v>
      </c>
      <c r="G1" s="238" t="s">
        <v>2805</v>
      </c>
      <c r="I1" t="s">
        <v>525</v>
      </c>
      <c r="J1" t="s">
        <v>2800</v>
      </c>
      <c r="K1" t="s">
        <v>3087</v>
      </c>
      <c r="L1" t="s">
        <v>2802</v>
      </c>
      <c r="M1" t="s">
        <v>2801</v>
      </c>
      <c r="N1" t="s">
        <v>2804</v>
      </c>
      <c r="O1" t="s">
        <v>2805</v>
      </c>
    </row>
    <row r="2" spans="1:15">
      <c r="A2" t="s">
        <v>3080</v>
      </c>
      <c r="B2" t="s">
        <v>3081</v>
      </c>
      <c r="C2" s="238" t="s">
        <v>3083</v>
      </c>
      <c r="D2" t="s">
        <v>3082</v>
      </c>
      <c r="E2" t="s">
        <v>3086</v>
      </c>
      <c r="F2" s="238">
        <v>1</v>
      </c>
      <c r="G2" s="238">
        <v>1</v>
      </c>
      <c r="I2" s="238">
        <v>2</v>
      </c>
      <c r="J2" s="238">
        <v>2</v>
      </c>
      <c r="K2" s="238">
        <v>5</v>
      </c>
      <c r="L2" s="238">
        <v>10</v>
      </c>
      <c r="M2" t="s">
        <v>3233</v>
      </c>
      <c r="N2">
        <v>1</v>
      </c>
      <c r="O2">
        <v>1</v>
      </c>
    </row>
    <row r="3" spans="1:15">
      <c r="A3">
        <v>2</v>
      </c>
      <c r="B3">
        <v>2</v>
      </c>
      <c r="C3" s="238">
        <v>5</v>
      </c>
      <c r="D3" s="238">
        <v>10</v>
      </c>
      <c r="E3" s="238">
        <v>10</v>
      </c>
      <c r="F3" s="238">
        <v>1</v>
      </c>
      <c r="G3" s="238">
        <v>1</v>
      </c>
      <c r="I3" s="238">
        <v>3</v>
      </c>
      <c r="J3" s="238">
        <v>5</v>
      </c>
      <c r="K3" s="238">
        <v>10</v>
      </c>
      <c r="L3" s="238">
        <v>100</v>
      </c>
      <c r="M3" s="238" t="s">
        <v>3234</v>
      </c>
      <c r="N3">
        <v>1</v>
      </c>
      <c r="O3">
        <v>1</v>
      </c>
    </row>
    <row r="4" spans="1:15">
      <c r="A4" s="238">
        <v>3</v>
      </c>
      <c r="B4">
        <v>5</v>
      </c>
      <c r="C4" s="238">
        <v>10</v>
      </c>
      <c r="D4" s="238">
        <v>100</v>
      </c>
      <c r="E4">
        <v>100</v>
      </c>
      <c r="F4" s="238">
        <v>1</v>
      </c>
      <c r="G4" s="238">
        <v>1</v>
      </c>
      <c r="I4" s="238">
        <v>4</v>
      </c>
      <c r="J4" s="238">
        <v>9</v>
      </c>
      <c r="K4" s="238">
        <v>15</v>
      </c>
      <c r="L4" s="238">
        <v>500</v>
      </c>
      <c r="M4" s="238" t="s">
        <v>3235</v>
      </c>
      <c r="N4">
        <v>1</v>
      </c>
      <c r="O4">
        <v>1</v>
      </c>
    </row>
    <row r="5" spans="1:15">
      <c r="A5" s="238">
        <v>4</v>
      </c>
      <c r="B5" s="238">
        <v>9</v>
      </c>
      <c r="C5" s="238">
        <v>15</v>
      </c>
      <c r="D5" s="238">
        <v>500</v>
      </c>
      <c r="E5">
        <v>500</v>
      </c>
      <c r="F5" s="238">
        <v>1</v>
      </c>
      <c r="G5" s="238">
        <v>1</v>
      </c>
      <c r="I5" s="238">
        <v>5</v>
      </c>
      <c r="J5" s="238">
        <v>14</v>
      </c>
      <c r="K5" s="238">
        <v>25</v>
      </c>
      <c r="L5" s="238">
        <v>2000</v>
      </c>
      <c r="M5" s="238" t="s">
        <v>3236</v>
      </c>
      <c r="N5" s="238">
        <v>1</v>
      </c>
      <c r="O5" s="238">
        <v>1</v>
      </c>
    </row>
    <row r="6" spans="1:15">
      <c r="A6" s="238">
        <v>5</v>
      </c>
      <c r="B6" s="238">
        <v>14</v>
      </c>
      <c r="C6" s="238">
        <v>25</v>
      </c>
      <c r="D6" s="238">
        <v>2000</v>
      </c>
      <c r="E6">
        <v>2000</v>
      </c>
      <c r="F6" s="238">
        <v>1</v>
      </c>
      <c r="G6" s="238">
        <v>1</v>
      </c>
      <c r="I6" s="238">
        <v>6</v>
      </c>
      <c r="J6" s="238">
        <v>20</v>
      </c>
      <c r="K6" s="238">
        <v>35</v>
      </c>
      <c r="L6" s="238">
        <v>10000</v>
      </c>
      <c r="M6" s="238" t="s">
        <v>3237</v>
      </c>
      <c r="N6" s="238">
        <v>1</v>
      </c>
      <c r="O6" s="238">
        <v>1</v>
      </c>
    </row>
    <row r="7" spans="1:15">
      <c r="A7" s="238">
        <v>6</v>
      </c>
      <c r="B7" s="238">
        <v>20</v>
      </c>
      <c r="C7" s="238">
        <v>35</v>
      </c>
      <c r="D7" s="238">
        <v>10000</v>
      </c>
      <c r="E7">
        <v>10000</v>
      </c>
      <c r="F7" s="238">
        <v>1</v>
      </c>
      <c r="G7" s="238">
        <v>1</v>
      </c>
      <c r="I7" s="238">
        <v>7</v>
      </c>
      <c r="J7" s="238">
        <v>27</v>
      </c>
      <c r="K7" s="238">
        <v>45</v>
      </c>
      <c r="L7" s="238">
        <v>50000</v>
      </c>
      <c r="M7" s="238" t="s">
        <v>3238</v>
      </c>
      <c r="N7" s="238">
        <v>1</v>
      </c>
      <c r="O7" s="238">
        <v>1</v>
      </c>
    </row>
    <row r="8" spans="1:15">
      <c r="A8" s="238">
        <v>7</v>
      </c>
      <c r="B8" s="238">
        <v>27</v>
      </c>
      <c r="C8" s="238">
        <v>45</v>
      </c>
      <c r="D8" s="238">
        <v>50000</v>
      </c>
      <c r="E8">
        <v>50000</v>
      </c>
      <c r="F8" s="238">
        <v>1</v>
      </c>
      <c r="G8" s="238">
        <v>1</v>
      </c>
      <c r="I8" s="238">
        <v>8</v>
      </c>
      <c r="J8" s="238">
        <v>35</v>
      </c>
      <c r="K8" s="238">
        <v>60</v>
      </c>
      <c r="L8" s="238">
        <v>200000</v>
      </c>
      <c r="M8" s="238" t="s">
        <v>3239</v>
      </c>
      <c r="N8" s="238">
        <v>1</v>
      </c>
      <c r="O8" s="238">
        <v>1</v>
      </c>
    </row>
    <row r="9" spans="1:15">
      <c r="A9" s="238">
        <v>8</v>
      </c>
      <c r="B9" s="238">
        <v>35</v>
      </c>
      <c r="C9" s="238">
        <v>60</v>
      </c>
      <c r="D9" s="238">
        <v>200000</v>
      </c>
      <c r="E9">
        <v>200000</v>
      </c>
      <c r="F9" s="238">
        <v>1</v>
      </c>
      <c r="G9" s="238">
        <v>1</v>
      </c>
      <c r="I9" s="238">
        <v>9</v>
      </c>
      <c r="J9" s="238">
        <v>44</v>
      </c>
      <c r="K9" s="238">
        <v>75</v>
      </c>
      <c r="L9" s="238">
        <v>500000</v>
      </c>
      <c r="M9" s="238" t="s">
        <v>3240</v>
      </c>
      <c r="N9" s="238">
        <v>1</v>
      </c>
      <c r="O9" s="238">
        <v>1</v>
      </c>
    </row>
    <row r="10" spans="1:15">
      <c r="A10" s="238">
        <v>9</v>
      </c>
      <c r="B10" s="238">
        <v>44</v>
      </c>
      <c r="C10" s="238">
        <v>75</v>
      </c>
      <c r="D10">
        <v>500000</v>
      </c>
      <c r="E10">
        <v>500000</v>
      </c>
      <c r="F10" s="238">
        <v>1</v>
      </c>
      <c r="G10" s="238">
        <v>1</v>
      </c>
      <c r="I10" s="238">
        <v>10</v>
      </c>
      <c r="J10" s="238">
        <v>54</v>
      </c>
      <c r="K10" s="238">
        <v>90</v>
      </c>
      <c r="L10" s="238">
        <v>1000000</v>
      </c>
      <c r="M10" s="238" t="s">
        <v>3241</v>
      </c>
      <c r="N10" s="238">
        <v>1</v>
      </c>
      <c r="O10" s="238">
        <v>1</v>
      </c>
    </row>
    <row r="11" spans="1:15">
      <c r="A11" s="238">
        <v>10</v>
      </c>
      <c r="B11" s="238">
        <v>54</v>
      </c>
      <c r="C11" s="238">
        <v>90</v>
      </c>
      <c r="D11">
        <v>1000000</v>
      </c>
      <c r="E11">
        <v>1000000</v>
      </c>
      <c r="F11" s="238">
        <v>1</v>
      </c>
      <c r="G11" s="238">
        <v>1</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
  <sheetViews>
    <sheetView tabSelected="1" workbookViewId="0">
      <selection activeCell="D11" sqref="D11:D13"/>
    </sheetView>
  </sheetViews>
  <sheetFormatPr defaultRowHeight="14.4"/>
  <cols>
    <col min="2" max="2" width="19.88671875" customWidth="1"/>
    <col min="3" max="3" width="8.88671875" style="64"/>
    <col min="4" max="4" width="12.6640625" customWidth="1"/>
  </cols>
  <sheetData>
    <row r="1" spans="1:10" s="238" customFormat="1">
      <c r="B1" s="238">
        <v>4</v>
      </c>
      <c r="C1" s="64">
        <v>3</v>
      </c>
      <c r="D1" s="238">
        <v>300</v>
      </c>
      <c r="G1" s="238" t="s">
        <v>3084</v>
      </c>
      <c r="H1" s="238" t="s">
        <v>1940</v>
      </c>
      <c r="I1" s="238" t="s">
        <v>3085</v>
      </c>
      <c r="J1" s="238" t="s">
        <v>525</v>
      </c>
    </row>
    <row r="2" spans="1:10">
      <c r="A2" s="238" t="s">
        <v>3084</v>
      </c>
      <c r="B2" s="238" t="s">
        <v>1940</v>
      </c>
      <c r="C2" s="238" t="s">
        <v>3085</v>
      </c>
      <c r="D2" s="238" t="s">
        <v>525</v>
      </c>
      <c r="E2" t="s">
        <v>3079</v>
      </c>
      <c r="G2">
        <v>4</v>
      </c>
      <c r="H2">
        <v>1</v>
      </c>
      <c r="I2">
        <v>1</v>
      </c>
      <c r="J2">
        <v>1</v>
      </c>
    </row>
    <row r="3" spans="1:10">
      <c r="A3">
        <v>4</v>
      </c>
      <c r="B3">
        <f>ROUND($B$1*A3^$C$1,-2)</f>
        <v>300</v>
      </c>
      <c r="C3" s="64">
        <f>B3/$D$1</f>
        <v>1</v>
      </c>
      <c r="D3">
        <v>1</v>
      </c>
    </row>
    <row r="4" spans="1:10">
      <c r="A4">
        <v>5</v>
      </c>
      <c r="B4" s="238">
        <f t="shared" ref="B4:B13" si="0">ROUND($B$1*A4^$C$1,-2)</f>
        <v>500</v>
      </c>
      <c r="C4" s="64">
        <f t="shared" ref="C4:C8" si="1">B4/$D$1</f>
        <v>1.6666666666666667</v>
      </c>
      <c r="D4">
        <v>1</v>
      </c>
    </row>
    <row r="5" spans="1:10">
      <c r="A5" s="238">
        <v>6</v>
      </c>
      <c r="B5" s="238">
        <f t="shared" si="0"/>
        <v>900</v>
      </c>
      <c r="C5" s="64">
        <f t="shared" si="1"/>
        <v>3</v>
      </c>
      <c r="D5" s="45">
        <v>2</v>
      </c>
      <c r="E5" s="45">
        <v>5</v>
      </c>
    </row>
    <row r="6" spans="1:10">
      <c r="A6" s="238">
        <v>7</v>
      </c>
      <c r="B6" s="238">
        <f t="shared" si="0"/>
        <v>1400</v>
      </c>
      <c r="C6" s="64">
        <f t="shared" si="1"/>
        <v>4.666666666666667</v>
      </c>
      <c r="D6" s="45">
        <v>2</v>
      </c>
    </row>
    <row r="7" spans="1:10">
      <c r="A7" s="238">
        <v>8</v>
      </c>
      <c r="B7" s="238">
        <f t="shared" si="0"/>
        <v>2000</v>
      </c>
      <c r="C7" s="64">
        <f t="shared" si="1"/>
        <v>6.666666666666667</v>
      </c>
      <c r="D7" s="45">
        <v>2</v>
      </c>
    </row>
    <row r="8" spans="1:10">
      <c r="A8" s="238">
        <v>9</v>
      </c>
      <c r="B8" s="238">
        <f t="shared" si="0"/>
        <v>2900</v>
      </c>
      <c r="C8" s="64">
        <f t="shared" si="1"/>
        <v>9.6666666666666661</v>
      </c>
      <c r="D8" s="45">
        <v>3</v>
      </c>
      <c r="E8" s="45">
        <v>10</v>
      </c>
    </row>
    <row r="9" spans="1:10">
      <c r="A9" s="238">
        <v>10</v>
      </c>
      <c r="B9" s="238">
        <f t="shared" si="0"/>
        <v>4000</v>
      </c>
      <c r="C9" s="64">
        <f>ROUND(B9/$D$1,-1)</f>
        <v>10</v>
      </c>
      <c r="D9" s="45">
        <v>3</v>
      </c>
    </row>
    <row r="10" spans="1:10">
      <c r="A10" s="238">
        <v>11</v>
      </c>
      <c r="B10" s="238">
        <f t="shared" si="0"/>
        <v>5300</v>
      </c>
      <c r="C10" s="64">
        <f t="shared" ref="C10:C41" si="2">ROUND(B10/$D$1,-1)</f>
        <v>20</v>
      </c>
      <c r="D10" s="45">
        <v>3</v>
      </c>
    </row>
    <row r="11" spans="1:10">
      <c r="A11" s="238">
        <v>12</v>
      </c>
      <c r="B11" s="238">
        <f t="shared" si="0"/>
        <v>6900</v>
      </c>
      <c r="C11" s="64">
        <f t="shared" si="2"/>
        <v>20</v>
      </c>
      <c r="D11" s="45">
        <v>4</v>
      </c>
      <c r="E11" s="45">
        <v>15</v>
      </c>
    </row>
    <row r="12" spans="1:10">
      <c r="A12" s="238">
        <v>13</v>
      </c>
      <c r="B12" s="238">
        <f t="shared" si="0"/>
        <v>8800</v>
      </c>
      <c r="C12" s="64">
        <f t="shared" si="2"/>
        <v>30</v>
      </c>
      <c r="D12" s="45">
        <v>4</v>
      </c>
    </row>
    <row r="13" spans="1:10">
      <c r="A13" s="238">
        <v>14</v>
      </c>
      <c r="B13" s="238">
        <f t="shared" si="0"/>
        <v>11000</v>
      </c>
      <c r="C13" s="64">
        <f t="shared" si="2"/>
        <v>40</v>
      </c>
      <c r="D13" s="45">
        <v>4</v>
      </c>
    </row>
    <row r="14" spans="1:10">
      <c r="A14" s="238">
        <v>15</v>
      </c>
      <c r="B14" s="238">
        <f>ROUND($B$1*A14^$C$1,-3)</f>
        <v>14000</v>
      </c>
      <c r="C14" s="64">
        <f t="shared" si="2"/>
        <v>50</v>
      </c>
      <c r="D14" s="45">
        <v>5</v>
      </c>
      <c r="E14" s="45">
        <v>20</v>
      </c>
    </row>
    <row r="15" spans="1:10">
      <c r="A15" s="238">
        <v>16</v>
      </c>
      <c r="B15" s="238">
        <f t="shared" ref="B15:B29" si="3">ROUND($B$1*A15^$C$1,-3)</f>
        <v>16000</v>
      </c>
      <c r="C15" s="64">
        <f t="shared" si="2"/>
        <v>50</v>
      </c>
      <c r="D15" s="45">
        <v>5</v>
      </c>
    </row>
    <row r="16" spans="1:10">
      <c r="A16" s="238">
        <v>17</v>
      </c>
      <c r="B16" s="238">
        <f t="shared" si="3"/>
        <v>20000</v>
      </c>
      <c r="C16" s="64">
        <f t="shared" si="2"/>
        <v>70</v>
      </c>
      <c r="D16" s="45">
        <v>5</v>
      </c>
    </row>
    <row r="17" spans="1:5">
      <c r="A17" s="238">
        <v>18</v>
      </c>
      <c r="B17" s="238">
        <f t="shared" si="3"/>
        <v>23000</v>
      </c>
      <c r="C17" s="64">
        <f t="shared" si="2"/>
        <v>80</v>
      </c>
      <c r="D17" s="45">
        <v>6</v>
      </c>
      <c r="E17" s="45">
        <v>25</v>
      </c>
    </row>
    <row r="18" spans="1:5">
      <c r="A18" s="238">
        <v>19</v>
      </c>
      <c r="B18" s="238">
        <f t="shared" si="3"/>
        <v>27000</v>
      </c>
      <c r="C18" s="64">
        <f t="shared" si="2"/>
        <v>90</v>
      </c>
      <c r="D18" s="45">
        <v>6</v>
      </c>
    </row>
    <row r="19" spans="1:5">
      <c r="A19" s="238">
        <v>20</v>
      </c>
      <c r="B19" s="238">
        <f t="shared" si="3"/>
        <v>32000</v>
      </c>
      <c r="C19" s="64">
        <f t="shared" si="2"/>
        <v>110</v>
      </c>
      <c r="D19" s="45">
        <v>6</v>
      </c>
    </row>
    <row r="20" spans="1:5">
      <c r="A20" s="238">
        <v>21</v>
      </c>
      <c r="B20" s="238">
        <f t="shared" si="3"/>
        <v>37000</v>
      </c>
      <c r="C20" s="64">
        <f t="shared" si="2"/>
        <v>120</v>
      </c>
      <c r="D20" s="45">
        <v>7</v>
      </c>
      <c r="E20" s="45">
        <v>30</v>
      </c>
    </row>
    <row r="21" spans="1:5">
      <c r="A21" s="238">
        <v>22</v>
      </c>
      <c r="B21" s="238">
        <f t="shared" si="3"/>
        <v>43000</v>
      </c>
      <c r="C21" s="64">
        <f t="shared" si="2"/>
        <v>140</v>
      </c>
      <c r="D21" s="45">
        <v>7</v>
      </c>
    </row>
    <row r="22" spans="1:5">
      <c r="A22" s="238">
        <v>23</v>
      </c>
      <c r="B22" s="238">
        <f t="shared" si="3"/>
        <v>49000</v>
      </c>
      <c r="C22" s="64">
        <f t="shared" si="2"/>
        <v>160</v>
      </c>
      <c r="D22" s="45">
        <v>7</v>
      </c>
    </row>
    <row r="23" spans="1:5">
      <c r="A23" s="238">
        <v>24</v>
      </c>
      <c r="B23" s="238">
        <f t="shared" si="3"/>
        <v>55000</v>
      </c>
      <c r="C23" s="64">
        <f t="shared" si="2"/>
        <v>180</v>
      </c>
      <c r="D23" s="45">
        <v>8</v>
      </c>
      <c r="E23" s="45">
        <v>35</v>
      </c>
    </row>
    <row r="24" spans="1:5">
      <c r="A24" s="238">
        <v>25</v>
      </c>
      <c r="B24" s="238">
        <f t="shared" si="3"/>
        <v>63000</v>
      </c>
      <c r="C24" s="64">
        <f t="shared" si="2"/>
        <v>210</v>
      </c>
      <c r="D24" s="45">
        <v>8</v>
      </c>
    </row>
    <row r="25" spans="1:5">
      <c r="A25" s="238">
        <v>26</v>
      </c>
      <c r="B25" s="238">
        <f t="shared" si="3"/>
        <v>70000</v>
      </c>
      <c r="C25" s="64">
        <f t="shared" si="2"/>
        <v>230</v>
      </c>
      <c r="D25" s="45">
        <v>8</v>
      </c>
    </row>
    <row r="26" spans="1:5">
      <c r="A26" s="238">
        <v>27</v>
      </c>
      <c r="B26" s="238">
        <f t="shared" si="3"/>
        <v>79000</v>
      </c>
      <c r="C26" s="64">
        <f t="shared" si="2"/>
        <v>260</v>
      </c>
      <c r="D26" s="45">
        <v>9</v>
      </c>
      <c r="E26" s="45">
        <v>40</v>
      </c>
    </row>
    <row r="27" spans="1:5">
      <c r="A27" s="238">
        <v>28</v>
      </c>
      <c r="B27" s="238">
        <f t="shared" si="3"/>
        <v>88000</v>
      </c>
      <c r="C27" s="64">
        <f t="shared" si="2"/>
        <v>290</v>
      </c>
      <c r="D27" s="45">
        <v>9</v>
      </c>
    </row>
    <row r="28" spans="1:5">
      <c r="A28" s="238">
        <v>29</v>
      </c>
      <c r="B28" s="238">
        <f t="shared" si="3"/>
        <v>98000</v>
      </c>
      <c r="C28" s="64">
        <f t="shared" si="2"/>
        <v>330</v>
      </c>
      <c r="D28" s="45">
        <v>9</v>
      </c>
    </row>
    <row r="29" spans="1:5">
      <c r="A29" s="238">
        <v>30</v>
      </c>
      <c r="B29" s="238">
        <f t="shared" si="3"/>
        <v>108000</v>
      </c>
      <c r="C29" s="64">
        <f t="shared" si="2"/>
        <v>360</v>
      </c>
      <c r="D29" s="45">
        <v>10</v>
      </c>
      <c r="E29" s="45">
        <v>45</v>
      </c>
    </row>
    <row r="30" spans="1:5">
      <c r="A30" s="238">
        <v>31</v>
      </c>
      <c r="B30" s="238">
        <f>ROUND($B$1*A30^$C$1,-4)</f>
        <v>120000</v>
      </c>
      <c r="C30" s="64">
        <f t="shared" si="2"/>
        <v>400</v>
      </c>
      <c r="D30" s="45">
        <v>10</v>
      </c>
    </row>
    <row r="31" spans="1:5">
      <c r="A31" s="238">
        <v>32</v>
      </c>
      <c r="B31" s="238">
        <f t="shared" ref="B31:B44" si="4">ROUND($B$1*A31^$C$1,-4)</f>
        <v>130000</v>
      </c>
      <c r="C31" s="64">
        <f t="shared" si="2"/>
        <v>430</v>
      </c>
      <c r="D31" s="45">
        <v>10</v>
      </c>
    </row>
    <row r="32" spans="1:5">
      <c r="A32" s="238">
        <v>33</v>
      </c>
      <c r="B32" s="238">
        <f t="shared" si="4"/>
        <v>140000</v>
      </c>
      <c r="C32" s="64">
        <f t="shared" si="2"/>
        <v>470</v>
      </c>
      <c r="D32" s="45">
        <v>11</v>
      </c>
      <c r="E32" s="45">
        <v>50</v>
      </c>
    </row>
    <row r="33" spans="1:5">
      <c r="A33" s="238">
        <v>34</v>
      </c>
      <c r="B33" s="238">
        <f t="shared" si="4"/>
        <v>160000</v>
      </c>
      <c r="C33" s="64">
        <f t="shared" si="2"/>
        <v>530</v>
      </c>
      <c r="D33" s="45">
        <v>11</v>
      </c>
    </row>
    <row r="34" spans="1:5">
      <c r="A34" s="238">
        <v>35</v>
      </c>
      <c r="B34" s="238">
        <f t="shared" si="4"/>
        <v>170000</v>
      </c>
      <c r="C34" s="64">
        <f t="shared" si="2"/>
        <v>570</v>
      </c>
      <c r="D34" s="45">
        <v>11</v>
      </c>
    </row>
    <row r="35" spans="1:5">
      <c r="A35" s="238">
        <v>36</v>
      </c>
      <c r="B35" s="238">
        <f t="shared" si="4"/>
        <v>190000</v>
      </c>
      <c r="C35" s="64">
        <f t="shared" si="2"/>
        <v>630</v>
      </c>
      <c r="D35" s="45">
        <v>12</v>
      </c>
      <c r="E35" s="45">
        <v>55</v>
      </c>
    </row>
    <row r="36" spans="1:5">
      <c r="A36" s="238">
        <v>37</v>
      </c>
      <c r="B36" s="238">
        <f t="shared" si="4"/>
        <v>200000</v>
      </c>
      <c r="C36" s="64">
        <f t="shared" si="2"/>
        <v>670</v>
      </c>
      <c r="D36" s="45">
        <v>12</v>
      </c>
    </row>
    <row r="37" spans="1:5">
      <c r="A37" s="238">
        <v>38</v>
      </c>
      <c r="B37" s="238">
        <f t="shared" si="4"/>
        <v>220000</v>
      </c>
      <c r="C37" s="64">
        <f t="shared" si="2"/>
        <v>730</v>
      </c>
      <c r="D37" s="45">
        <v>12</v>
      </c>
    </row>
    <row r="38" spans="1:5">
      <c r="A38" s="238">
        <v>39</v>
      </c>
      <c r="B38" s="238">
        <f t="shared" si="4"/>
        <v>240000</v>
      </c>
      <c r="C38" s="64">
        <f t="shared" si="2"/>
        <v>800</v>
      </c>
      <c r="D38" s="45">
        <v>13</v>
      </c>
      <c r="E38" s="45">
        <v>60</v>
      </c>
    </row>
    <row r="39" spans="1:5">
      <c r="A39" s="238">
        <v>40</v>
      </c>
      <c r="B39" s="238">
        <f t="shared" si="4"/>
        <v>260000</v>
      </c>
      <c r="C39" s="64">
        <f t="shared" si="2"/>
        <v>870</v>
      </c>
      <c r="D39" s="45">
        <v>13</v>
      </c>
    </row>
    <row r="40" spans="1:5">
      <c r="A40" s="238">
        <v>41</v>
      </c>
      <c r="B40" s="238">
        <f t="shared" si="4"/>
        <v>280000</v>
      </c>
      <c r="C40" s="64">
        <f t="shared" si="2"/>
        <v>930</v>
      </c>
      <c r="D40" s="45">
        <v>13</v>
      </c>
    </row>
    <row r="41" spans="1:5">
      <c r="A41" s="238">
        <v>42</v>
      </c>
      <c r="B41" s="238">
        <f t="shared" si="4"/>
        <v>300000</v>
      </c>
      <c r="C41" s="64">
        <f t="shared" si="2"/>
        <v>1000</v>
      </c>
      <c r="D41" s="45">
        <v>14</v>
      </c>
      <c r="E41" s="45">
        <v>65</v>
      </c>
    </row>
    <row r="42" spans="1:5">
      <c r="A42" s="238">
        <v>43</v>
      </c>
      <c r="B42" s="238">
        <f t="shared" si="4"/>
        <v>320000</v>
      </c>
      <c r="C42" s="64">
        <f>ROUND(B42/$D$1,-2)</f>
        <v>1100</v>
      </c>
      <c r="D42" s="45">
        <v>14</v>
      </c>
    </row>
    <row r="43" spans="1:5">
      <c r="A43" s="238">
        <v>44</v>
      </c>
      <c r="B43" s="238">
        <f t="shared" si="4"/>
        <v>340000</v>
      </c>
      <c r="C43" s="64">
        <f t="shared" ref="C43:C44" si="5">ROUND(B43/$D$1,-2)</f>
        <v>1100</v>
      </c>
      <c r="D43" s="45">
        <v>14</v>
      </c>
    </row>
    <row r="44" spans="1:5">
      <c r="A44" s="238">
        <v>45</v>
      </c>
      <c r="B44" s="238">
        <f t="shared" si="4"/>
        <v>360000</v>
      </c>
      <c r="C44" s="64">
        <f t="shared" si="5"/>
        <v>1200</v>
      </c>
      <c r="D44" s="45">
        <v>15</v>
      </c>
      <c r="E44" s="45">
        <v>70</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0"/>
  <sheetViews>
    <sheetView topLeftCell="A21" workbookViewId="0">
      <selection activeCell="C19" sqref="C19"/>
    </sheetView>
  </sheetViews>
  <sheetFormatPr defaultColWidth="8.88671875" defaultRowHeight="13.2"/>
  <cols>
    <col min="1" max="2" width="8.88671875" style="156"/>
    <col min="3" max="3" width="46.21875" style="156" customWidth="1"/>
    <col min="4" max="4" width="15.88671875" style="156" customWidth="1"/>
    <col min="5" max="7" width="8.88671875" style="156"/>
    <col min="8" max="8" width="9.77734375" style="156" customWidth="1"/>
    <col min="9" max="10" width="8.88671875" style="156"/>
    <col min="11" max="11" width="10.6640625" style="156" customWidth="1"/>
    <col min="12" max="16384" width="8.88671875" style="156"/>
  </cols>
  <sheetData>
    <row r="1" spans="1:38">
      <c r="A1" s="156" t="s">
        <v>2260</v>
      </c>
    </row>
    <row r="2" spans="1:38">
      <c r="A2" s="156" t="s">
        <v>2261</v>
      </c>
    </row>
    <row r="3" spans="1:38">
      <c r="A3" s="156" t="s">
        <v>2262</v>
      </c>
    </row>
    <row r="4" spans="1:38">
      <c r="A4" s="156" t="s">
        <v>2273</v>
      </c>
    </row>
    <row r="6" spans="1:38">
      <c r="C6" s="187" t="s">
        <v>2271</v>
      </c>
      <c r="F6" s="156" t="s">
        <v>2268</v>
      </c>
      <c r="H6" s="192"/>
      <c r="I6" s="193" t="s">
        <v>2274</v>
      </c>
      <c r="J6" s="192"/>
      <c r="K6" s="190"/>
      <c r="L6" s="191" t="s">
        <v>2275</v>
      </c>
      <c r="M6" s="190"/>
      <c r="N6" s="188"/>
      <c r="O6" s="189" t="s">
        <v>2276</v>
      </c>
      <c r="P6" s="188"/>
      <c r="Q6" s="194"/>
      <c r="R6" s="195" t="s">
        <v>2277</v>
      </c>
      <c r="S6" s="194"/>
      <c r="T6" s="194"/>
      <c r="U6" s="156" t="s">
        <v>2269</v>
      </c>
    </row>
    <row r="7" spans="1:38">
      <c r="A7" s="156" t="s">
        <v>632</v>
      </c>
      <c r="B7" s="156" t="s">
        <v>2462</v>
      </c>
      <c r="C7" s="156" t="s">
        <v>2272</v>
      </c>
      <c r="F7" s="156" t="s">
        <v>3105</v>
      </c>
      <c r="G7" s="156" t="s">
        <v>2265</v>
      </c>
      <c r="H7" s="192" t="s">
        <v>2259</v>
      </c>
      <c r="I7" s="192" t="s">
        <v>2270</v>
      </c>
      <c r="J7" s="192" t="s">
        <v>2266</v>
      </c>
      <c r="K7" s="190" t="s">
        <v>2258</v>
      </c>
      <c r="L7" s="190" t="s">
        <v>2270</v>
      </c>
      <c r="M7" s="190" t="s">
        <v>2267</v>
      </c>
      <c r="N7" s="188" t="s">
        <v>2263</v>
      </c>
      <c r="O7" s="188" t="s">
        <v>2270</v>
      </c>
      <c r="P7" s="188" t="s">
        <v>2267</v>
      </c>
      <c r="Q7" s="194" t="s">
        <v>2264</v>
      </c>
      <c r="R7" s="194" t="s">
        <v>2270</v>
      </c>
      <c r="S7" s="194" t="s">
        <v>2267</v>
      </c>
      <c r="T7" s="194"/>
      <c r="U7" s="194"/>
      <c r="V7" s="156">
        <v>6</v>
      </c>
      <c r="X7" s="156">
        <v>7</v>
      </c>
      <c r="Z7" s="156">
        <v>8</v>
      </c>
      <c r="AB7" s="156">
        <v>3</v>
      </c>
      <c r="AD7" s="156">
        <v>4</v>
      </c>
      <c r="AF7" s="156">
        <v>5</v>
      </c>
      <c r="AH7" s="156">
        <v>0</v>
      </c>
      <c r="AJ7" s="156">
        <v>1</v>
      </c>
      <c r="AL7" s="156">
        <v>2</v>
      </c>
    </row>
    <row r="8" spans="1:38" s="196" customFormat="1">
      <c r="A8" s="196">
        <v>1</v>
      </c>
      <c r="B8" s="196">
        <v>1</v>
      </c>
      <c r="C8" s="196" t="str">
        <f>CONCATENATE("{""num"":",G8,",""min"":",F8,",""gp"":[","[",I8,",",J8,"]",",","[",L8,",",M8,"]","]}")</f>
        <v>{"num":1,"min":1,"gp":[[171,99],[171,1]]}</v>
      </c>
      <c r="D8" s="196" t="str">
        <f>H8</f>
        <v>1黑色史莱姆</v>
      </c>
      <c r="F8" s="196">
        <v>1</v>
      </c>
      <c r="G8" s="196">
        <v>1</v>
      </c>
      <c r="H8" s="196" t="str">
        <f>怪物表!Q23&amp;"黑色史莱姆"</f>
        <v>1黑色史莱姆</v>
      </c>
      <c r="I8" s="196">
        <v>171</v>
      </c>
      <c r="J8" s="196">
        <v>99</v>
      </c>
      <c r="K8" s="196" t="str">
        <f>怪物表!Q23&amp;"黑色史莱姆"</f>
        <v>1黑色史莱姆</v>
      </c>
      <c r="L8" s="196">
        <v>171</v>
      </c>
      <c r="M8" s="196">
        <v>1</v>
      </c>
    </row>
    <row r="9" spans="1:38" s="196" customFormat="1">
      <c r="A9" s="196">
        <v>2</v>
      </c>
      <c r="B9" s="196">
        <v>1</v>
      </c>
      <c r="C9" s="196" t="str">
        <f t="shared" ref="C9:C11" si="0">CONCATENATE("{""num"":",G9,",""min"":",F9,",""gp"":[","[",I9,",",J9,"]",",","[",L9,",",M9,"]","]}")</f>
        <v>{"num":2,"min":2,"gp":[[171,90],[271,90]]}</v>
      </c>
      <c r="D9" s="196" t="str">
        <f t="shared" ref="D9:D18" si="1">H9</f>
        <v>1黑色史莱姆</v>
      </c>
      <c r="F9" s="196">
        <v>2</v>
      </c>
      <c r="G9" s="196">
        <v>2</v>
      </c>
      <c r="H9" s="196" t="str">
        <f>怪物表!Q23&amp;"黑色史莱姆"</f>
        <v>1黑色史莱姆</v>
      </c>
      <c r="I9" s="196">
        <v>171</v>
      </c>
      <c r="J9" s="196">
        <v>90</v>
      </c>
      <c r="K9" s="196" t="str">
        <f>怪物表!Q24&amp;"黑色史莱姆"</f>
        <v>2黑色史莱姆</v>
      </c>
      <c r="L9" s="196">
        <v>271</v>
      </c>
      <c r="M9" s="196">
        <v>90</v>
      </c>
    </row>
    <row r="10" spans="1:38" s="196" customFormat="1">
      <c r="A10" s="196">
        <v>3</v>
      </c>
      <c r="B10" s="196">
        <v>2</v>
      </c>
      <c r="C10" s="196" t="str">
        <f t="shared" si="0"/>
        <v>{"num":3,"min":2,"gp":[[271,90],[271,90]]}</v>
      </c>
      <c r="D10" s="196" t="str">
        <f t="shared" si="1"/>
        <v>2黑色史莱姆</v>
      </c>
      <c r="F10" s="196">
        <v>2</v>
      </c>
      <c r="G10" s="196">
        <v>3</v>
      </c>
      <c r="H10" s="196" t="str">
        <f>怪物表!Q24&amp;"黑色史莱姆"</f>
        <v>2黑色史莱姆</v>
      </c>
      <c r="I10" s="196">
        <v>271</v>
      </c>
      <c r="J10" s="196">
        <v>90</v>
      </c>
      <c r="K10" s="196" t="str">
        <f>怪物表!Q24&amp;"黑色史莱姆"</f>
        <v>2黑色史莱姆</v>
      </c>
      <c r="L10" s="196">
        <v>271</v>
      </c>
      <c r="M10" s="196">
        <v>90</v>
      </c>
    </row>
    <row r="11" spans="1:38" s="196" customFormat="1">
      <c r="A11" s="196">
        <v>4</v>
      </c>
      <c r="B11" s="196">
        <v>2</v>
      </c>
      <c r="C11" s="196" t="str">
        <f t="shared" si="0"/>
        <v>{"num":3,"min":2,"gp":[[271,90],[371,10]]}</v>
      </c>
      <c r="D11" s="196" t="str">
        <f t="shared" si="1"/>
        <v>2黑色史莱姆</v>
      </c>
      <c r="F11" s="196">
        <v>2</v>
      </c>
      <c r="G11" s="196">
        <v>3</v>
      </c>
      <c r="H11" s="196" t="str">
        <f>怪物表!Q24&amp;"黑色史莱姆"</f>
        <v>2黑色史莱姆</v>
      </c>
      <c r="I11" s="196">
        <v>271</v>
      </c>
      <c r="J11" s="196">
        <v>90</v>
      </c>
      <c r="K11" s="196" t="str">
        <f>怪物表!Q25&amp;"黑色史莱姆"</f>
        <v>3黑色史莱姆</v>
      </c>
      <c r="L11" s="196">
        <v>371</v>
      </c>
      <c r="M11" s="196">
        <v>10</v>
      </c>
    </row>
    <row r="12" spans="1:38" s="196" customFormat="1">
      <c r="A12" s="196">
        <v>5</v>
      </c>
      <c r="B12" s="196">
        <v>3</v>
      </c>
      <c r="C12" s="196" t="str">
        <f>CONCATENATE("{""num"":",G12,",""min"":",F12,",""gp"":[","[",I12,",",J12,"]",",","[",L12,",",M12,"]",",","[",O12,",",P12,"]",",","[",R12,",",S12,"]","]}")</f>
        <v>{"num":3,"min":2,"gp":[[371,30],[471,30],[1171,30],[1271,10]]}</v>
      </c>
      <c r="D12" s="196" t="str">
        <f t="shared" si="1"/>
        <v>3黑色史莱姆</v>
      </c>
      <c r="F12" s="196">
        <v>2</v>
      </c>
      <c r="G12" s="196">
        <v>3</v>
      </c>
      <c r="H12" s="196" t="str">
        <f>怪物表!Q25&amp;"黑色史莱姆"</f>
        <v>3黑色史莱姆</v>
      </c>
      <c r="I12" s="196">
        <v>371</v>
      </c>
      <c r="J12" s="196">
        <v>30</v>
      </c>
      <c r="K12" s="196" t="str">
        <f>怪物表!Q26&amp;"黑色史莱姆"</f>
        <v>4黑色史莱姆</v>
      </c>
      <c r="L12" s="196">
        <v>471</v>
      </c>
      <c r="M12" s="196">
        <v>30</v>
      </c>
      <c r="N12" s="196" t="str">
        <f>怪物表!Q23&amp;"三角石头怪"</f>
        <v>1三角石头怪</v>
      </c>
      <c r="O12" s="196">
        <v>1171</v>
      </c>
      <c r="P12" s="196">
        <v>30</v>
      </c>
      <c r="Q12" s="196" t="str">
        <f>怪物表!Q24&amp;"三角石头怪"</f>
        <v>2三角石头怪</v>
      </c>
      <c r="R12" s="196">
        <v>1271</v>
      </c>
      <c r="S12" s="196">
        <v>10</v>
      </c>
    </row>
    <row r="13" spans="1:38" s="196" customFormat="1">
      <c r="A13" s="196">
        <v>6</v>
      </c>
      <c r="B13" s="196">
        <v>4</v>
      </c>
      <c r="C13" s="196" t="str">
        <f t="shared" ref="C13:C17" si="2">CONCATENATE("{""num"":",G13,",""min"":",F13,",""gp"":[","[",I13,",",J13,"]",",","[",L13,",",M13,"]",",","[",O13,",",P13,"]",",","[",R13,",",S13,"]","]}")</f>
        <v>{"num":3,"min":2,"gp":[[471,30],[571,30],[1271,30],[1371,10]]}</v>
      </c>
      <c r="D13" s="196" t="str">
        <f t="shared" si="1"/>
        <v>4黑色史莱姆</v>
      </c>
      <c r="F13" s="196">
        <v>2</v>
      </c>
      <c r="G13" s="196">
        <v>3</v>
      </c>
      <c r="H13" s="196" t="str">
        <f>怪物表!Q26&amp;"黑色史莱姆"</f>
        <v>4黑色史莱姆</v>
      </c>
      <c r="I13" s="196">
        <v>471</v>
      </c>
      <c r="J13" s="196">
        <v>30</v>
      </c>
      <c r="K13" s="196" t="str">
        <f>怪物表!Q27&amp;"黑色史莱姆"</f>
        <v>5黑色史莱姆</v>
      </c>
      <c r="L13" s="196">
        <v>571</v>
      </c>
      <c r="M13" s="196">
        <v>30</v>
      </c>
      <c r="N13" s="196" t="str">
        <f>怪物表!Q24&amp;"三角石头怪"</f>
        <v>2三角石头怪</v>
      </c>
      <c r="O13" s="196">
        <v>1271</v>
      </c>
      <c r="P13" s="196">
        <v>30</v>
      </c>
      <c r="Q13" s="196" t="str">
        <f>怪物表!Q25&amp;"三角石头怪"</f>
        <v>3三角石头怪</v>
      </c>
      <c r="R13" s="196">
        <v>1371</v>
      </c>
      <c r="S13" s="196">
        <v>10</v>
      </c>
    </row>
    <row r="14" spans="1:38" s="196" customFormat="1">
      <c r="A14" s="196">
        <v>7</v>
      </c>
      <c r="B14" s="196">
        <v>3</v>
      </c>
      <c r="C14" s="196" t="str">
        <f t="shared" si="2"/>
        <v>{"num":3,"min":2,"gp":[[1371,30],[1471,30],[671,30],[771,10]]}</v>
      </c>
      <c r="D14" s="196" t="str">
        <f t="shared" si="1"/>
        <v>3三角石头怪</v>
      </c>
      <c r="F14" s="196">
        <v>2</v>
      </c>
      <c r="G14" s="196">
        <v>3</v>
      </c>
      <c r="H14" s="196" t="str">
        <f>怪物表!Q25&amp;"三角石头怪"</f>
        <v>3三角石头怪</v>
      </c>
      <c r="I14" s="196">
        <v>1371</v>
      </c>
      <c r="J14" s="196">
        <v>30</v>
      </c>
      <c r="K14" s="196" t="str">
        <f>怪物表!Q26&amp;"三角石头怪"</f>
        <v>4三角石头怪</v>
      </c>
      <c r="L14" s="196">
        <v>1471</v>
      </c>
      <c r="M14" s="196">
        <v>30</v>
      </c>
      <c r="N14" s="196" t="str">
        <f>怪物表!Q18&amp;"盗贼"</f>
        <v>1盗贼</v>
      </c>
      <c r="O14" s="196">
        <v>671</v>
      </c>
      <c r="P14" s="196">
        <v>30</v>
      </c>
      <c r="Q14" s="196" t="str">
        <f>怪物表!Q19&amp;"盗贼"</f>
        <v>2盗贼</v>
      </c>
      <c r="R14" s="196">
        <v>771</v>
      </c>
      <c r="S14" s="196">
        <v>10</v>
      </c>
    </row>
    <row r="15" spans="1:38" s="196" customFormat="1">
      <c r="A15" s="196">
        <v>8</v>
      </c>
      <c r="B15" s="196">
        <v>4</v>
      </c>
      <c r="C15" s="196" t="str">
        <f t="shared" si="2"/>
        <v>{"num":3,"min":2,"gp":[[1471,30],[1571,30],[771,30],[871,10]]}</v>
      </c>
      <c r="D15" s="196" t="str">
        <f t="shared" si="1"/>
        <v>4三角石头怪</v>
      </c>
      <c r="F15" s="196">
        <v>2</v>
      </c>
      <c r="G15" s="196">
        <v>3</v>
      </c>
      <c r="H15" s="196" t="str">
        <f>怪物表!Q26&amp;"三角石头怪"</f>
        <v>4三角石头怪</v>
      </c>
      <c r="I15" s="196">
        <v>1471</v>
      </c>
      <c r="J15" s="196">
        <v>30</v>
      </c>
      <c r="K15" s="196" t="str">
        <f>怪物表!Q27&amp;"三角石头怪"</f>
        <v>5三角石头怪</v>
      </c>
      <c r="L15" s="196">
        <v>1571</v>
      </c>
      <c r="M15" s="196">
        <v>30</v>
      </c>
      <c r="N15" s="196" t="str">
        <f>怪物表!Q19&amp;"盗贼"</f>
        <v>2盗贼</v>
      </c>
      <c r="O15" s="196">
        <v>771</v>
      </c>
      <c r="P15" s="196">
        <v>30</v>
      </c>
      <c r="Q15" s="196" t="str">
        <f>怪物表!Q20&amp;"盗贼"</f>
        <v>3盗贼</v>
      </c>
      <c r="R15" s="196">
        <v>871</v>
      </c>
      <c r="S15" s="196">
        <v>10</v>
      </c>
    </row>
    <row r="16" spans="1:38" s="196" customFormat="1">
      <c r="A16" s="196">
        <v>9</v>
      </c>
      <c r="B16" s="196">
        <v>3</v>
      </c>
      <c r="C16" s="196" t="str">
        <f t="shared" si="2"/>
        <v>{"num":3,"min":2,"gp":[[871,30],[971,30],[371,30],[1571,10]]}</v>
      </c>
      <c r="D16" s="196" t="str">
        <f t="shared" si="1"/>
        <v>3盗贼</v>
      </c>
      <c r="F16" s="196">
        <v>2</v>
      </c>
      <c r="G16" s="196">
        <v>3</v>
      </c>
      <c r="H16" s="196" t="str">
        <f>怪物表!Q20&amp;"盗贼"</f>
        <v>3盗贼</v>
      </c>
      <c r="I16" s="196">
        <v>871</v>
      </c>
      <c r="J16" s="196">
        <v>30</v>
      </c>
      <c r="K16" s="196" t="str">
        <f>怪物表!Q21&amp;"盗贼"</f>
        <v>4盗贼</v>
      </c>
      <c r="L16" s="196">
        <v>971</v>
      </c>
      <c r="M16" s="196">
        <v>30</v>
      </c>
      <c r="N16" s="196" t="str">
        <f>怪物表!Q25&amp;"黑色史莱姆"</f>
        <v>3黑色史莱姆</v>
      </c>
      <c r="O16" s="196">
        <v>371</v>
      </c>
      <c r="P16" s="196">
        <v>30</v>
      </c>
      <c r="Q16" s="196" t="str">
        <f>怪物表!Q27&amp;"三角石头怪"</f>
        <v>5三角石头怪</v>
      </c>
      <c r="R16" s="196">
        <v>1571</v>
      </c>
      <c r="S16" s="196">
        <v>10</v>
      </c>
    </row>
    <row r="17" spans="1:36" s="196" customFormat="1">
      <c r="A17" s="196">
        <v>10</v>
      </c>
      <c r="B17" s="196">
        <v>4</v>
      </c>
      <c r="C17" s="196" t="str">
        <f t="shared" si="2"/>
        <v>{"num":3,"min":2,"gp":[[971,30],[1071,30],[371,30],[1571,10]]}</v>
      </c>
      <c r="D17" s="196" t="str">
        <f t="shared" si="1"/>
        <v>4盗贼</v>
      </c>
      <c r="F17" s="196">
        <v>2</v>
      </c>
      <c r="G17" s="196">
        <v>3</v>
      </c>
      <c r="H17" s="196" t="str">
        <f>怪物表!Q21&amp;"盗贼"</f>
        <v>4盗贼</v>
      </c>
      <c r="I17" s="196">
        <v>971</v>
      </c>
      <c r="J17" s="196">
        <v>30</v>
      </c>
      <c r="K17" s="196" t="str">
        <f>怪物表!Q22&amp;"盗贼"</f>
        <v>5盗贼</v>
      </c>
      <c r="L17" s="196">
        <v>1071</v>
      </c>
      <c r="M17" s="196">
        <v>30</v>
      </c>
      <c r="N17" s="196" t="str">
        <f>怪物表!Q25&amp;"黑色史莱姆"</f>
        <v>3黑色史莱姆</v>
      </c>
      <c r="O17" s="196">
        <v>371</v>
      </c>
      <c r="P17" s="196">
        <v>30</v>
      </c>
      <c r="Q17" s="196" t="str">
        <f>怪物表!Q27&amp;"三角石头怪"</f>
        <v>5三角石头怪</v>
      </c>
      <c r="R17" s="196">
        <v>1571</v>
      </c>
      <c r="S17" s="196">
        <v>10</v>
      </c>
    </row>
    <row r="18" spans="1:36" s="196" customFormat="1">
      <c r="A18" s="196">
        <v>11</v>
      </c>
      <c r="B18" s="196">
        <v>6</v>
      </c>
      <c r="C18" s="196" t="s">
        <v>2469</v>
      </c>
      <c r="D18" s="196" t="str">
        <f t="shared" si="1"/>
        <v>矮人矿工BOSS</v>
      </c>
      <c r="F18" s="196">
        <v>2</v>
      </c>
      <c r="H18" s="196" t="s">
        <v>2285</v>
      </c>
      <c r="U18" s="196" t="str">
        <f>怪物表!Q27&amp;"三角石头怪"</f>
        <v>5三角石头怪</v>
      </c>
      <c r="V18" s="196">
        <v>1571</v>
      </c>
      <c r="W18" s="196" t="str">
        <f>怪物表!Q27&amp;"三角石头怪"</f>
        <v>5三角石头怪</v>
      </c>
      <c r="X18" s="196">
        <v>1571</v>
      </c>
      <c r="Y18" s="196" t="str">
        <f>怪物表!Q27&amp;"三角石头怪"</f>
        <v>5三角石头怪</v>
      </c>
      <c r="Z18" s="196">
        <v>1571</v>
      </c>
      <c r="AA18" s="196" t="s">
        <v>2279</v>
      </c>
      <c r="AB18" s="196">
        <v>1071</v>
      </c>
      <c r="AC18" s="196" t="str">
        <f>怪物表!Q22&amp;"盗贼"</f>
        <v>5盗贼</v>
      </c>
      <c r="AD18" s="196">
        <v>1071</v>
      </c>
      <c r="AE18" s="196" t="str">
        <f>怪物表!Q22&amp;"盗贼"</f>
        <v>5盗贼</v>
      </c>
      <c r="AF18" s="196">
        <v>1071</v>
      </c>
      <c r="AI18" s="196" t="s">
        <v>2280</v>
      </c>
      <c r="AJ18" s="196">
        <v>1671</v>
      </c>
    </row>
    <row r="19" spans="1:36">
      <c r="A19" s="156">
        <v>12</v>
      </c>
      <c r="B19" s="196">
        <v>5</v>
      </c>
      <c r="C19" s="196" t="str">
        <f>CONCATENATE("{""num"":",G19,",""min"":",F19,",""gp"":[","[",I19,",",J19,"]",",","[",L19,",",M19,"]",",","[",O19,",",P19,"]",",","[",R19,",",S19,"]","]}")</f>
        <v>{"num":4,"min":2,"gp":[[1771,30],[1871,30],[971,30],[1071,10]]}</v>
      </c>
      <c r="D19" s="156" t="str">
        <f>H19</f>
        <v>5小石头怪</v>
      </c>
      <c r="F19" s="196">
        <v>2</v>
      </c>
      <c r="G19" s="156">
        <v>4</v>
      </c>
      <c r="H19" s="156" t="str">
        <f>怪物表!Q29&amp;"小石头怪"</f>
        <v>5小石头怪</v>
      </c>
      <c r="I19" s="156">
        <v>1771</v>
      </c>
      <c r="J19" s="196">
        <v>30</v>
      </c>
      <c r="K19" s="156" t="str">
        <f>怪物表!Q30&amp;"小石头怪"</f>
        <v>6小石头怪</v>
      </c>
      <c r="L19" s="156">
        <v>1871</v>
      </c>
      <c r="M19" s="196">
        <v>30</v>
      </c>
      <c r="N19" s="196" t="str">
        <f>怪物表!Q21&amp;"盗贼"</f>
        <v>4盗贼</v>
      </c>
      <c r="O19" s="196">
        <v>971</v>
      </c>
      <c r="P19" s="196">
        <v>30</v>
      </c>
      <c r="Q19" s="196" t="str">
        <f>怪物表!Q22&amp;"盗贼"</f>
        <v>5盗贼</v>
      </c>
      <c r="R19" s="196">
        <v>1071</v>
      </c>
      <c r="S19" s="196">
        <v>10</v>
      </c>
    </row>
    <row r="20" spans="1:36">
      <c r="A20" s="196">
        <v>13</v>
      </c>
      <c r="B20" s="196">
        <v>6</v>
      </c>
      <c r="C20" s="196" t="str">
        <f t="shared" ref="C20:C24" si="3">CONCATENATE("{""num"":",G20,",""min"":",F20,",""gp"":[","[",I20,",",J20,"]",",","[",L20,",",M20,"]",",","[",O20,",",P20,"]",",","[",R20,",",S20,"]","]}")</f>
        <v>{"num":4,"min":2,"gp":[[1871,30],[1971,30],[971,30],[1071,10]]}</v>
      </c>
      <c r="D20" s="156" t="str">
        <f t="shared" ref="D20:D24" si="4">H20</f>
        <v>6小石头怪</v>
      </c>
      <c r="F20" s="196">
        <v>2</v>
      </c>
      <c r="G20" s="156">
        <v>4</v>
      </c>
      <c r="H20" s="156" t="str">
        <f>怪物表!Q30&amp;"小石头怪"</f>
        <v>6小石头怪</v>
      </c>
      <c r="I20" s="156">
        <v>1871</v>
      </c>
      <c r="J20" s="196">
        <v>30</v>
      </c>
      <c r="K20" s="156" t="str">
        <f>怪物表!Q31&amp;"小石头怪"</f>
        <v>7小石头怪</v>
      </c>
      <c r="L20" s="156">
        <v>1971</v>
      </c>
      <c r="M20" s="196">
        <v>30</v>
      </c>
      <c r="N20" s="196" t="str">
        <f>怪物表!Q21&amp;"盗贼"</f>
        <v>4盗贼</v>
      </c>
      <c r="O20" s="196">
        <v>971</v>
      </c>
      <c r="P20" s="196">
        <v>30</v>
      </c>
      <c r="Q20" s="196" t="str">
        <f>怪物表!Q22&amp;"盗贼"</f>
        <v>5盗贼</v>
      </c>
      <c r="R20" s="196">
        <v>1071</v>
      </c>
      <c r="S20" s="196">
        <v>10</v>
      </c>
    </row>
    <row r="21" spans="1:36">
      <c r="A21" s="156">
        <v>14</v>
      </c>
      <c r="B21" s="196">
        <v>7</v>
      </c>
      <c r="C21" s="196" t="str">
        <f t="shared" si="3"/>
        <v>{"num":4,"min":2,"gp":[[1971,30],[2071,30],[2271,30],[2371,10]]}</v>
      </c>
      <c r="D21" s="156" t="str">
        <f t="shared" si="4"/>
        <v>7小石头怪</v>
      </c>
      <c r="F21" s="196">
        <v>2</v>
      </c>
      <c r="G21" s="156">
        <v>4</v>
      </c>
      <c r="H21" s="156" t="str">
        <f>怪物表!Q31&amp;"小石头怪"</f>
        <v>7小石头怪</v>
      </c>
      <c r="I21" s="156">
        <v>1971</v>
      </c>
      <c r="J21" s="196">
        <v>30</v>
      </c>
      <c r="K21" s="156" t="str">
        <f>怪物表!Q32&amp;"小石头怪"</f>
        <v>8小石头怪</v>
      </c>
      <c r="L21" s="156">
        <v>2071</v>
      </c>
      <c r="M21" s="196">
        <v>30</v>
      </c>
      <c r="N21" s="156" t="str">
        <f>怪物表!Q34&amp;"红色史莱姆"</f>
        <v>5红色史莱姆</v>
      </c>
      <c r="O21" s="196">
        <v>2271</v>
      </c>
      <c r="P21" s="196">
        <v>30</v>
      </c>
      <c r="Q21" s="156" t="str">
        <f>怪物表!Q35&amp;"红色史莱姆"</f>
        <v>6红色史莱姆</v>
      </c>
      <c r="R21" s="196">
        <v>2371</v>
      </c>
      <c r="S21" s="196">
        <v>10</v>
      </c>
    </row>
    <row r="22" spans="1:36">
      <c r="A22" s="196">
        <v>15</v>
      </c>
      <c r="B22" s="196">
        <v>8</v>
      </c>
      <c r="C22" s="196" t="str">
        <f t="shared" si="3"/>
        <v>{"num":4,"min":2,"gp":[[2071,30],[2171,30],[2371,30],[2471,10]]}</v>
      </c>
      <c r="D22" s="156" t="str">
        <f t="shared" si="4"/>
        <v>8小石头怪</v>
      </c>
      <c r="F22" s="196">
        <v>2</v>
      </c>
      <c r="G22" s="156">
        <v>4</v>
      </c>
      <c r="H22" s="156" t="str">
        <f>怪物表!Q32&amp;"小石头怪"</f>
        <v>8小石头怪</v>
      </c>
      <c r="I22" s="156">
        <v>2071</v>
      </c>
      <c r="J22" s="196">
        <v>30</v>
      </c>
      <c r="K22" s="156" t="str">
        <f>怪物表!Q33&amp;"小石头怪"</f>
        <v>9小石头怪</v>
      </c>
      <c r="L22" s="156">
        <v>2171</v>
      </c>
      <c r="M22" s="196">
        <v>30</v>
      </c>
      <c r="N22" s="156" t="str">
        <f>怪物表!Q35&amp;"红色史莱姆"</f>
        <v>6红色史莱姆</v>
      </c>
      <c r="O22" s="196">
        <v>2371</v>
      </c>
      <c r="P22" s="196">
        <v>30</v>
      </c>
      <c r="Q22" s="156" t="str">
        <f>怪物表!Q36&amp;"红色史莱姆"</f>
        <v>7红色史莱姆</v>
      </c>
      <c r="R22" s="196">
        <v>2471</v>
      </c>
      <c r="S22" s="196">
        <v>10</v>
      </c>
    </row>
    <row r="23" spans="1:36">
      <c r="A23" s="156">
        <v>16</v>
      </c>
      <c r="B23" s="196">
        <v>7</v>
      </c>
      <c r="C23" s="196" t="str">
        <f t="shared" si="3"/>
        <v>{"num":4,"min":2,"gp":[[2471,30],[2571,30],[2171,10],[2271,30]]}</v>
      </c>
      <c r="D23" s="156" t="str">
        <f t="shared" si="4"/>
        <v>7红色史莱姆</v>
      </c>
      <c r="F23" s="196">
        <v>2</v>
      </c>
      <c r="G23" s="156">
        <v>4</v>
      </c>
      <c r="H23" s="156" t="str">
        <f>怪物表!Q36&amp;"红色史莱姆"</f>
        <v>7红色史莱姆</v>
      </c>
      <c r="I23" s="196">
        <v>2471</v>
      </c>
      <c r="J23" s="196">
        <v>30</v>
      </c>
      <c r="K23" s="156" t="str">
        <f>怪物表!Q37&amp;"红色史莱姆"</f>
        <v>8红色史莱姆</v>
      </c>
      <c r="L23" s="196">
        <v>2571</v>
      </c>
      <c r="M23" s="196">
        <v>30</v>
      </c>
      <c r="N23" s="156" t="str">
        <f>怪物表!Q33&amp;"小石头怪"</f>
        <v>9小石头怪</v>
      </c>
      <c r="O23" s="156">
        <v>2171</v>
      </c>
      <c r="P23" s="196">
        <v>10</v>
      </c>
      <c r="Q23" s="156" t="str">
        <f>怪物表!Q34&amp;"红色史莱姆"</f>
        <v>5红色史莱姆</v>
      </c>
      <c r="R23" s="156">
        <v>2271</v>
      </c>
      <c r="S23" s="196">
        <v>30</v>
      </c>
    </row>
    <row r="24" spans="1:36">
      <c r="A24" s="196">
        <v>17</v>
      </c>
      <c r="B24" s="196">
        <v>8</v>
      </c>
      <c r="C24" s="196" t="str">
        <f t="shared" si="3"/>
        <v>{"num":4,"min":2,"gp":[[2571,30],[2671,30],[2171,10],[2271,30]]}</v>
      </c>
      <c r="D24" s="156" t="str">
        <f t="shared" si="4"/>
        <v>8红色史莱姆</v>
      </c>
      <c r="F24" s="196">
        <v>2</v>
      </c>
      <c r="G24" s="156">
        <v>4</v>
      </c>
      <c r="H24" s="156" t="str">
        <f>怪物表!Q37&amp;"红色史莱姆"</f>
        <v>8红色史莱姆</v>
      </c>
      <c r="I24" s="196">
        <v>2571</v>
      </c>
      <c r="J24" s="196">
        <v>30</v>
      </c>
      <c r="K24" s="156" t="str">
        <f>怪物表!Q38&amp;"红色史莱姆"</f>
        <v>9红色史莱姆</v>
      </c>
      <c r="L24" s="196">
        <v>2671</v>
      </c>
      <c r="M24" s="196">
        <v>30</v>
      </c>
      <c r="N24" s="156" t="str">
        <f>怪物表!Q33&amp;"小石头怪"</f>
        <v>9小石头怪</v>
      </c>
      <c r="O24" s="156">
        <v>2171</v>
      </c>
      <c r="P24" s="196">
        <v>10</v>
      </c>
      <c r="Q24" s="156" t="str">
        <f>怪物表!Q34&amp;"红色史莱姆"</f>
        <v>5红色史莱姆</v>
      </c>
      <c r="R24" s="156">
        <v>2271</v>
      </c>
      <c r="S24" s="196">
        <v>30</v>
      </c>
    </row>
    <row r="25" spans="1:36">
      <c r="A25" s="156">
        <v>18</v>
      </c>
      <c r="B25" s="196">
        <v>10</v>
      </c>
      <c r="C25" s="196" t="s">
        <v>2284</v>
      </c>
      <c r="D25" s="156" t="str">
        <f>H25</f>
        <v>盗贼头目BOSS</v>
      </c>
      <c r="F25" s="196">
        <v>2</v>
      </c>
      <c r="G25" s="156">
        <v>4</v>
      </c>
      <c r="H25" s="196" t="s">
        <v>2286</v>
      </c>
      <c r="I25" s="196"/>
      <c r="J25" s="196"/>
      <c r="L25" s="196"/>
      <c r="M25" s="196"/>
      <c r="P25" s="196"/>
      <c r="S25" s="196"/>
    </row>
    <row r="26" spans="1:36">
      <c r="A26" s="196">
        <v>19</v>
      </c>
      <c r="B26" s="156">
        <v>3</v>
      </c>
      <c r="C26" s="156" t="s">
        <v>3035</v>
      </c>
      <c r="D26" s="156" t="s">
        <v>2492</v>
      </c>
      <c r="F26" s="196">
        <v>2</v>
      </c>
      <c r="G26" s="156">
        <v>4</v>
      </c>
    </row>
    <row r="27" spans="1:36">
      <c r="A27" s="156">
        <v>20</v>
      </c>
      <c r="B27" s="156">
        <v>1</v>
      </c>
      <c r="C27" s="156" t="s">
        <v>3036</v>
      </c>
      <c r="D27" s="156" t="s">
        <v>3037</v>
      </c>
      <c r="F27" s="196">
        <v>2</v>
      </c>
      <c r="G27" s="156">
        <v>4</v>
      </c>
    </row>
    <row r="28" spans="1:36">
      <c r="A28" s="196">
        <v>21</v>
      </c>
      <c r="B28" s="156">
        <v>25</v>
      </c>
      <c r="C28" s="156" t="s">
        <v>3098</v>
      </c>
      <c r="D28" s="155" t="s">
        <v>3095</v>
      </c>
      <c r="F28" s="196">
        <v>2</v>
      </c>
      <c r="G28" s="156">
        <v>4</v>
      </c>
    </row>
    <row r="29" spans="1:36">
      <c r="A29" s="156">
        <v>22</v>
      </c>
      <c r="B29" s="156">
        <v>26</v>
      </c>
      <c r="C29" s="156" t="s">
        <v>3099</v>
      </c>
      <c r="D29" s="155" t="s">
        <v>3096</v>
      </c>
      <c r="F29" s="196">
        <v>2</v>
      </c>
      <c r="G29" s="156">
        <v>4</v>
      </c>
    </row>
    <row r="30" spans="1:36">
      <c r="A30" s="196">
        <v>23</v>
      </c>
      <c r="B30" s="156">
        <v>27</v>
      </c>
      <c r="C30" s="156" t="s">
        <v>3100</v>
      </c>
      <c r="D30" s="155" t="s">
        <v>3097</v>
      </c>
      <c r="F30" s="196">
        <v>2</v>
      </c>
      <c r="G30" s="156">
        <v>4</v>
      </c>
    </row>
    <row r="31" spans="1:36">
      <c r="A31" s="156">
        <v>24</v>
      </c>
      <c r="B31" s="156">
        <v>11</v>
      </c>
      <c r="C31" s="196" t="str">
        <f>CONCATENATE("{""num"":",G31,",""min"":",F31,",""gp"":[","[",I31,",",J31,"]","]}")</f>
        <v>{"num":4,"min":2,"gp":[[6071,100]]}</v>
      </c>
      <c r="D31" s="156" t="str">
        <f>H31</f>
        <v>11警犬</v>
      </c>
      <c r="F31" s="196">
        <v>2</v>
      </c>
      <c r="G31" s="156">
        <v>4</v>
      </c>
      <c r="H31" s="156" t="str">
        <f>怪物表!Q72&amp;怪物表!$E$72</f>
        <v>11警犬</v>
      </c>
      <c r="I31" s="156" t="str">
        <f>怪物表!B72</f>
        <v>6071</v>
      </c>
      <c r="J31" s="156">
        <v>100</v>
      </c>
    </row>
    <row r="32" spans="1:36">
      <c r="A32" s="196">
        <v>25</v>
      </c>
      <c r="B32" s="156">
        <v>12</v>
      </c>
      <c r="C32" s="196" t="str">
        <f>CONCATENATE("{""num"":",G32,",""min"":",F32,",""gp"":[","[",I32,",",J32,"]","]}")</f>
        <v>{"num":4,"min":2,"gp":[[6171,100]]}</v>
      </c>
      <c r="D32" s="156" t="str">
        <f>H32</f>
        <v>12警犬</v>
      </c>
      <c r="F32" s="196">
        <v>2</v>
      </c>
      <c r="G32" s="156">
        <v>4</v>
      </c>
      <c r="H32" s="156" t="str">
        <f>怪物表!Q73&amp;怪物表!$E$72</f>
        <v>12警犬</v>
      </c>
      <c r="I32" s="156" t="str">
        <f>怪物表!B73</f>
        <v>6171</v>
      </c>
      <c r="J32" s="156">
        <v>100</v>
      </c>
    </row>
    <row r="33" spans="1:16">
      <c r="A33" s="156">
        <v>26</v>
      </c>
      <c r="B33" s="156">
        <v>13</v>
      </c>
      <c r="C33" s="196" t="str">
        <f t="shared" ref="C33:C35" si="5">CONCATENATE("{""num"":",G33,",""min"":",F33,",""gp"":[","[",I33,",",J33,"]",",","[",L33,",",M33,"]","]}")</f>
        <v>{"num":5,"min":2,"gp":[[6271,50],[7671,50]]}</v>
      </c>
      <c r="D33" s="156" t="str">
        <f>K33</f>
        <v>11士兵</v>
      </c>
      <c r="F33" s="196">
        <v>2</v>
      </c>
      <c r="G33" s="156">
        <v>5</v>
      </c>
      <c r="H33" s="156" t="str">
        <f>怪物表!Q74&amp;怪物表!$E$72</f>
        <v>13警犬</v>
      </c>
      <c r="I33" s="156" t="str">
        <f>怪物表!B74</f>
        <v>6271</v>
      </c>
      <c r="J33" s="156">
        <v>50</v>
      </c>
      <c r="K33" s="156" t="str">
        <f>怪物表!Q88&amp;怪物表!$E$88</f>
        <v>11士兵</v>
      </c>
      <c r="L33" s="156" t="str">
        <f>怪物表!B88</f>
        <v>7671</v>
      </c>
      <c r="M33" s="156">
        <v>50</v>
      </c>
    </row>
    <row r="34" spans="1:16">
      <c r="A34" s="196">
        <v>27</v>
      </c>
      <c r="B34" s="156">
        <v>14</v>
      </c>
      <c r="C34" s="196" t="str">
        <f t="shared" si="5"/>
        <v>{"num":5,"min":2,"gp":[[6371,50],[7771,50]]}</v>
      </c>
      <c r="D34" s="156" t="str">
        <f t="shared" ref="D34:D35" si="6">K34</f>
        <v>12士兵</v>
      </c>
      <c r="F34" s="196">
        <v>2</v>
      </c>
      <c r="G34" s="156">
        <v>5</v>
      </c>
      <c r="H34" s="156" t="str">
        <f>怪物表!Q75&amp;怪物表!$E$72</f>
        <v>14警犬</v>
      </c>
      <c r="I34" s="156" t="str">
        <f>怪物表!B75</f>
        <v>6371</v>
      </c>
      <c r="J34" s="156">
        <v>50</v>
      </c>
      <c r="K34" s="156" t="str">
        <f>怪物表!Q89&amp;怪物表!$E$88</f>
        <v>12士兵</v>
      </c>
      <c r="L34" s="156" t="str">
        <f>怪物表!B89</f>
        <v>7771</v>
      </c>
      <c r="M34" s="156">
        <v>50</v>
      </c>
    </row>
    <row r="35" spans="1:16">
      <c r="A35" s="156">
        <v>28</v>
      </c>
      <c r="B35" s="156">
        <v>15</v>
      </c>
      <c r="C35" s="196" t="str">
        <f t="shared" si="5"/>
        <v>{"num":5,"min":2,"gp":[[6471,50],[7871,50]]}</v>
      </c>
      <c r="D35" s="156" t="str">
        <f t="shared" si="6"/>
        <v>13士兵</v>
      </c>
      <c r="F35" s="196">
        <v>2</v>
      </c>
      <c r="G35" s="156">
        <v>5</v>
      </c>
      <c r="H35" s="156" t="str">
        <f>怪物表!Q76&amp;怪物表!$E$72</f>
        <v>15警犬</v>
      </c>
      <c r="I35" s="156" t="str">
        <f>怪物表!B76</f>
        <v>6471</v>
      </c>
      <c r="J35" s="156">
        <v>50</v>
      </c>
      <c r="K35" s="156" t="str">
        <f>怪物表!Q90&amp;怪物表!$E$88</f>
        <v>13士兵</v>
      </c>
      <c r="L35" s="156" t="str">
        <f>怪物表!B90</f>
        <v>7871</v>
      </c>
      <c r="M35" s="156">
        <v>50</v>
      </c>
    </row>
    <row r="36" spans="1:16">
      <c r="A36" s="196">
        <v>29</v>
      </c>
      <c r="B36" s="156">
        <v>16</v>
      </c>
      <c r="C36" s="196" t="str">
        <f>CONCATENATE("{""num"":",G36,",""min"":",F36,",""gp"":[","[",I36,",",J36,"]",",","[",L36,",",M36,"]",",","[",O36,",",P36,"]","]}")</f>
        <v>{"num":5,"min":2,"gp":[[6571,10],[7971,40],[9371,50]]}</v>
      </c>
      <c r="D36" s="156" t="str">
        <f>N36</f>
        <v>18卫兵队长6</v>
      </c>
      <c r="F36" s="196">
        <v>2</v>
      </c>
      <c r="G36" s="156">
        <v>5</v>
      </c>
      <c r="H36" s="156" t="str">
        <f>怪物表!Q77&amp;怪物表!$E$72</f>
        <v>16警犬</v>
      </c>
      <c r="I36" s="156" t="str">
        <f>怪物表!B77</f>
        <v>6571</v>
      </c>
      <c r="J36" s="156">
        <v>10</v>
      </c>
      <c r="K36" s="156" t="str">
        <f>怪物表!Q91&amp;怪物表!E91</f>
        <v>14士兵</v>
      </c>
      <c r="L36" s="156" t="str">
        <f>怪物表!B91</f>
        <v>7971</v>
      </c>
      <c r="M36" s="156">
        <v>40</v>
      </c>
      <c r="N36" s="156" t="str">
        <f>怪物表!Q105&amp;怪物表!E105</f>
        <v>18卫兵队长6</v>
      </c>
      <c r="O36" s="156" t="str">
        <f>怪物表!B105</f>
        <v>9371</v>
      </c>
      <c r="P36" s="156">
        <v>50</v>
      </c>
    </row>
    <row r="37" spans="1:16">
      <c r="A37" s="156">
        <v>30</v>
      </c>
      <c r="B37" s="156">
        <v>17</v>
      </c>
      <c r="C37" s="196" t="str">
        <f t="shared" ref="C37:C40" si="7">CONCATENATE("{""num"":",G37,",""min"":",F37,",""gp"":[","[",I37,",",J37,"]",",","[",L37,",",M37,"]",",","[",O37,",",P37,"]","]}")</f>
        <v>{"num":5,"min":2,"gp":[[6671,10],[8071,40],[9471,50]]}</v>
      </c>
      <c r="D37" s="156" t="str">
        <f>N37</f>
        <v>19卫兵队长6</v>
      </c>
      <c r="F37" s="196">
        <v>2</v>
      </c>
      <c r="G37" s="156">
        <v>5</v>
      </c>
      <c r="H37" s="156" t="str">
        <f>怪物表!Q78&amp;怪物表!$E$72</f>
        <v>17警犬</v>
      </c>
      <c r="I37" s="156" t="str">
        <f>怪物表!B78</f>
        <v>6671</v>
      </c>
      <c r="J37" s="156">
        <v>10</v>
      </c>
      <c r="K37" s="156" t="str">
        <f>怪物表!Q92&amp;怪物表!E92</f>
        <v>15士兵</v>
      </c>
      <c r="L37" s="156" t="str">
        <f>怪物表!B92</f>
        <v>8071</v>
      </c>
      <c r="M37" s="156">
        <v>40</v>
      </c>
      <c r="N37" s="156" t="str">
        <f>怪物表!Q106&amp;怪物表!E106</f>
        <v>19卫兵队长6</v>
      </c>
      <c r="O37" s="156" t="str">
        <f>怪物表!B106</f>
        <v>9471</v>
      </c>
      <c r="P37" s="156">
        <v>50</v>
      </c>
    </row>
    <row r="38" spans="1:16">
      <c r="A38" s="196">
        <v>31</v>
      </c>
      <c r="B38" s="156">
        <v>18</v>
      </c>
      <c r="C38" s="196" t="str">
        <f t="shared" si="7"/>
        <v>{"num":5,"min":2,"gp":[[6771,10],[8171,40],[9571,50]]}</v>
      </c>
      <c r="D38" s="156" t="str">
        <f t="shared" ref="D38:D40" si="8">N38</f>
        <v>20卫兵队长6</v>
      </c>
      <c r="F38" s="196">
        <v>2</v>
      </c>
      <c r="G38" s="156">
        <v>5</v>
      </c>
      <c r="H38" s="156" t="str">
        <f>怪物表!Q79&amp;怪物表!$E$72</f>
        <v>18警犬</v>
      </c>
      <c r="I38" s="156" t="str">
        <f>怪物表!B79</f>
        <v>6771</v>
      </c>
      <c r="J38" s="156">
        <v>10</v>
      </c>
      <c r="K38" s="156" t="str">
        <f>怪物表!Q93&amp;怪物表!E93</f>
        <v>16士兵</v>
      </c>
      <c r="L38" s="156" t="str">
        <f>怪物表!B93</f>
        <v>8171</v>
      </c>
      <c r="M38" s="156">
        <v>40</v>
      </c>
      <c r="N38" s="156" t="str">
        <f>怪物表!Q107&amp;怪物表!E107</f>
        <v>20卫兵队长6</v>
      </c>
      <c r="O38" s="156" t="str">
        <f>怪物表!B107</f>
        <v>9571</v>
      </c>
      <c r="P38" s="156">
        <v>50</v>
      </c>
    </row>
    <row r="39" spans="1:16">
      <c r="A39" s="156">
        <v>32</v>
      </c>
      <c r="B39" s="156">
        <v>19</v>
      </c>
      <c r="C39" s="196" t="str">
        <f t="shared" si="7"/>
        <v>{"num":5,"min":2,"gp":[[6871,10],[8271,40],[9671,50]]}</v>
      </c>
      <c r="D39" s="156" t="str">
        <f t="shared" si="8"/>
        <v>21卫兵队长6</v>
      </c>
      <c r="F39" s="196">
        <v>2</v>
      </c>
      <c r="G39" s="156">
        <v>5</v>
      </c>
      <c r="H39" s="156" t="str">
        <f>怪物表!Q80&amp;怪物表!$E$72</f>
        <v>19警犬</v>
      </c>
      <c r="I39" s="156" t="str">
        <f>怪物表!B80</f>
        <v>6871</v>
      </c>
      <c r="J39" s="156">
        <v>10</v>
      </c>
      <c r="K39" s="156" t="str">
        <f>怪物表!Q94&amp;怪物表!E94</f>
        <v>17士兵</v>
      </c>
      <c r="L39" s="156" t="str">
        <f>怪物表!B94</f>
        <v>8271</v>
      </c>
      <c r="M39" s="156">
        <v>40</v>
      </c>
      <c r="N39" s="156" t="str">
        <f>怪物表!Q108&amp;怪物表!E108</f>
        <v>21卫兵队长6</v>
      </c>
      <c r="O39" s="156" t="str">
        <f>怪物表!B108</f>
        <v>9671</v>
      </c>
      <c r="P39" s="156">
        <v>50</v>
      </c>
    </row>
    <row r="40" spans="1:16">
      <c r="A40" s="196">
        <v>33</v>
      </c>
      <c r="B40" s="156">
        <v>20</v>
      </c>
      <c r="C40" s="196" t="str">
        <f t="shared" si="7"/>
        <v>{"num":5,"min":2,"gp":[[6971,10],[8371,40],[9771,50]]}</v>
      </c>
      <c r="D40" s="156" t="str">
        <f t="shared" si="8"/>
        <v>22卫兵队长6</v>
      </c>
      <c r="F40" s="196">
        <v>2</v>
      </c>
      <c r="G40" s="156">
        <v>5</v>
      </c>
      <c r="H40" s="156" t="str">
        <f>怪物表!Q81&amp;怪物表!$E$81</f>
        <v>20警犬</v>
      </c>
      <c r="I40" s="156" t="str">
        <f>怪物表!B81</f>
        <v>6971</v>
      </c>
      <c r="J40" s="156">
        <v>10</v>
      </c>
      <c r="K40" s="156" t="str">
        <f>怪物表!Q95&amp;怪物表!E95</f>
        <v>18士兵</v>
      </c>
      <c r="L40" s="156" t="str">
        <f>怪物表!B95</f>
        <v>8371</v>
      </c>
      <c r="M40" s="156">
        <v>40</v>
      </c>
      <c r="N40" s="156" t="str">
        <f>怪物表!Q109&amp;怪物表!E109</f>
        <v>22卫兵队长6</v>
      </c>
      <c r="O40" s="156" t="str">
        <f>怪物表!B109</f>
        <v>9771</v>
      </c>
      <c r="P40" s="156">
        <v>50</v>
      </c>
    </row>
  </sheetData>
  <phoneticPr fontId="1" type="noConversion"/>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Z1364"/>
  <sheetViews>
    <sheetView topLeftCell="I1" workbookViewId="0">
      <selection activeCell="L28" sqref="L28"/>
    </sheetView>
  </sheetViews>
  <sheetFormatPr defaultColWidth="8.88671875" defaultRowHeight="14.4"/>
  <cols>
    <col min="1" max="1" width="8.88671875" style="136"/>
    <col min="2" max="2" width="4" style="136" bestFit="1" customWidth="1"/>
    <col min="3" max="3" width="4" style="305" customWidth="1"/>
    <col min="4" max="4" width="4.44140625" style="305" bestFit="1" customWidth="1"/>
    <col min="5" max="5" width="17.6640625" style="306" customWidth="1"/>
    <col min="6" max="6" width="10.21875" style="305" customWidth="1"/>
    <col min="7" max="7" width="7.21875" style="305" customWidth="1"/>
    <col min="8" max="8" width="13.33203125" style="305" customWidth="1"/>
    <col min="9" max="9" width="38.109375" style="305" customWidth="1"/>
    <col min="10" max="10" width="4.44140625" style="305" customWidth="1"/>
    <col min="11" max="11" width="4" style="305" customWidth="1"/>
    <col min="12" max="12" width="5.21875" style="305" customWidth="1"/>
    <col min="13" max="13" width="138.6640625" style="305" customWidth="1"/>
    <col min="14" max="14" width="7.88671875" style="305" customWidth="1"/>
    <col min="15" max="15" width="5.44140625" style="305" customWidth="1"/>
    <col min="16" max="16" width="8.109375" style="305" customWidth="1"/>
    <col min="17" max="17" width="5.109375" style="302" customWidth="1"/>
    <col min="18" max="26" width="4.77734375" style="294" customWidth="1"/>
    <col min="27" max="27" width="5.5546875" style="317" customWidth="1"/>
    <col min="28" max="33" width="4.5546875" style="317" customWidth="1"/>
    <col min="34" max="35" width="4.88671875" style="317" customWidth="1"/>
    <col min="36" max="36" width="8.88671875" style="263"/>
    <col min="37" max="37" width="6.44140625" style="299" customWidth="1"/>
    <col min="38" max="38" width="6.33203125" style="296" customWidth="1"/>
    <col min="39" max="39" width="6.88671875" style="296" customWidth="1"/>
    <col min="40" max="40" width="8.77734375" style="296" customWidth="1"/>
    <col min="41" max="44" width="8.88671875" style="136"/>
    <col min="45" max="45" width="20.77734375" style="289" customWidth="1"/>
    <col min="46" max="47" width="8.88671875" style="289"/>
    <col min="48" max="50" width="8.88671875" style="136"/>
    <col min="51" max="51" width="17.109375" style="136" customWidth="1"/>
    <col min="53" max="16384" width="8.88671875" style="136"/>
  </cols>
  <sheetData>
    <row r="1" spans="1:51">
      <c r="F1" s="305" t="s">
        <v>453</v>
      </c>
      <c r="H1" s="305" t="s">
        <v>452</v>
      </c>
      <c r="X1" s="294" t="s">
        <v>448</v>
      </c>
      <c r="Y1" s="294" t="s">
        <v>445</v>
      </c>
      <c r="Z1" s="294" t="s">
        <v>446</v>
      </c>
      <c r="AL1" s="296" t="s">
        <v>449</v>
      </c>
      <c r="AM1" s="296" t="s">
        <v>447</v>
      </c>
      <c r="AN1" s="296" t="s">
        <v>450</v>
      </c>
    </row>
    <row r="2" spans="1:51" ht="12" customHeight="1">
      <c r="H2" s="305" t="s">
        <v>461</v>
      </c>
      <c r="W2" s="294" t="s">
        <v>454</v>
      </c>
      <c r="Y2" s="294">
        <v>4</v>
      </c>
      <c r="Z2" s="294">
        <v>2</v>
      </c>
      <c r="AL2" s="296">
        <v>5</v>
      </c>
      <c r="AM2" s="296">
        <v>5</v>
      </c>
      <c r="AN2" s="296">
        <v>5</v>
      </c>
    </row>
    <row r="3" spans="1:51" ht="12" customHeight="1">
      <c r="V3" s="294" t="s">
        <v>455</v>
      </c>
      <c r="W3" s="294">
        <f t="shared" ref="W3:W6" si="0">X3-X4</f>
        <v>0.45767195767195723</v>
      </c>
      <c r="X3" s="294">
        <f>Y2+(Y2/(Z2+AL6)*AM2/(ABS(AM2)+AN6))+(Y2/(Z2+AL5)*AM2/(ABS(AM2)+AN5))+(Y2/(Z2+AL4)*AM2/(ABS(AM2)+AN4))+(Y2/(Z2+AL3)*AM2/(ABS(AM2)+AN3))+(Y2/(Z2+AL2)*AM2/(ABS(AM2)+AN2))</f>
        <v>6.981481481481481</v>
      </c>
      <c r="AL3" s="296">
        <v>4</v>
      </c>
      <c r="AM3" s="296">
        <v>4</v>
      </c>
      <c r="AN3" s="296">
        <v>4</v>
      </c>
    </row>
    <row r="4" spans="1:51" ht="12" customHeight="1">
      <c r="V4" s="294" t="s">
        <v>456</v>
      </c>
      <c r="W4" s="294">
        <f t="shared" si="0"/>
        <v>0.52380952380952372</v>
      </c>
      <c r="X4" s="294">
        <f>Y2+(Y2/(Z2+AL6)*AM3/(ABS(AM3)+AN6))+(Y2/(Z2+AL5)*AM3/(ABS(AM3)+AN5))+(Y2/(Z2+AL4)*AM3/(ABS(AM3)+AN4))+(Y2/(Z2+AL3)*AM3/(ABS(AM3)+AN3))</f>
        <v>6.5238095238095237</v>
      </c>
      <c r="AL4" s="296">
        <v>3</v>
      </c>
      <c r="AM4" s="296">
        <v>3</v>
      </c>
      <c r="AN4" s="296">
        <v>3</v>
      </c>
    </row>
    <row r="5" spans="1:51" ht="12" customHeight="1">
      <c r="V5" s="294" t="s">
        <v>457</v>
      </c>
      <c r="W5" s="294">
        <f t="shared" si="0"/>
        <v>0.61111111111111072</v>
      </c>
      <c r="X5" s="294">
        <f>Y2+(Y2/(Z2+AL6)*AM4/(ABS(AM4)+AN6))+(Y2/(Z2+AL5)*AM4/(ABS(AM4)+AN5))+(Y2/(Z2+AL4)*AM4/(ABS(AM4)+AN4))</f>
        <v>6</v>
      </c>
      <c r="AL5" s="296">
        <v>2</v>
      </c>
      <c r="AM5" s="296">
        <v>2</v>
      </c>
      <c r="AN5" s="296">
        <v>2</v>
      </c>
    </row>
    <row r="6" spans="1:51" ht="12" customHeight="1">
      <c r="V6" s="294" t="s">
        <v>458</v>
      </c>
      <c r="W6" s="294">
        <f t="shared" si="0"/>
        <v>0.72222222222222232</v>
      </c>
      <c r="X6" s="294">
        <f>Y2+(Y2/(Z2+AL6)*AM5/(ABS(AM5)+AN6))+(Y2/(Z2+AL5)*AM5/(ABS(AM5)+AN5))</f>
        <v>5.3888888888888893</v>
      </c>
      <c r="AL6" s="296">
        <v>1</v>
      </c>
      <c r="AM6" s="296">
        <v>1</v>
      </c>
      <c r="AN6" s="296">
        <v>1</v>
      </c>
    </row>
    <row r="7" spans="1:51" ht="12" customHeight="1">
      <c r="V7" s="294" t="s">
        <v>459</v>
      </c>
      <c r="W7" s="294">
        <f>X7-X8</f>
        <v>0.66666666666666696</v>
      </c>
      <c r="X7" s="294">
        <f>Y2+(Y2/(Z2+AL6)*AM6/(ABS(AM6)+AN6))</f>
        <v>4.666666666666667</v>
      </c>
    </row>
    <row r="8" spans="1:51" ht="12" customHeight="1">
      <c r="V8" s="294" t="s">
        <v>460</v>
      </c>
      <c r="X8" s="294">
        <f>Y2</f>
        <v>4</v>
      </c>
    </row>
    <row r="9" spans="1:51" ht="12" customHeight="1"/>
    <row r="10" spans="1:51" ht="12" customHeight="1"/>
    <row r="11" spans="1:51" ht="12" customHeight="1">
      <c r="B11" s="136" t="s">
        <v>48</v>
      </c>
      <c r="E11" s="306" t="s">
        <v>49</v>
      </c>
      <c r="F11" s="305" t="s">
        <v>659</v>
      </c>
      <c r="H11" s="307"/>
      <c r="N11" s="308" t="s">
        <v>93</v>
      </c>
      <c r="O11" s="308"/>
      <c r="Q11" s="303"/>
      <c r="R11" s="294" t="s">
        <v>2465</v>
      </c>
      <c r="T11" s="294" t="s">
        <v>2463</v>
      </c>
      <c r="U11" s="294" t="s">
        <v>2464</v>
      </c>
      <c r="AA11" s="318" t="s">
        <v>94</v>
      </c>
      <c r="AB11" s="318"/>
      <c r="AC11" s="318" t="s">
        <v>3317</v>
      </c>
      <c r="AD11" s="318" t="s">
        <v>3318</v>
      </c>
      <c r="AE11" s="318" t="s">
        <v>3308</v>
      </c>
      <c r="AF11" s="318" t="s">
        <v>3309</v>
      </c>
      <c r="AG11" s="318" t="s">
        <v>3310</v>
      </c>
      <c r="AH11" s="318" t="s">
        <v>3311</v>
      </c>
      <c r="AI11" s="318" t="s">
        <v>3312</v>
      </c>
      <c r="AK11" s="300"/>
      <c r="AO11" s="140" t="s">
        <v>105</v>
      </c>
      <c r="AP11" s="50" t="s">
        <v>2287</v>
      </c>
      <c r="AQ11" s="140" t="s">
        <v>107</v>
      </c>
      <c r="AR11" s="136" t="s">
        <v>451</v>
      </c>
      <c r="AS11" s="289" t="s">
        <v>417</v>
      </c>
      <c r="AT11" s="289" t="s">
        <v>418</v>
      </c>
      <c r="AU11" s="289" t="s">
        <v>419</v>
      </c>
      <c r="AV11" s="136" t="s">
        <v>420</v>
      </c>
      <c r="AW11" s="136" t="s">
        <v>421</v>
      </c>
    </row>
    <row r="12" spans="1:51" s="139" customFormat="1" ht="12" customHeight="1">
      <c r="A12" s="139" t="s">
        <v>662</v>
      </c>
      <c r="B12" s="139" t="s">
        <v>1965</v>
      </c>
      <c r="C12" s="309" t="s">
        <v>1966</v>
      </c>
      <c r="D12" s="309" t="s">
        <v>1967</v>
      </c>
      <c r="E12" s="309" t="s">
        <v>1968</v>
      </c>
      <c r="F12" s="309" t="s">
        <v>1969</v>
      </c>
      <c r="G12" s="309" t="s">
        <v>1970</v>
      </c>
      <c r="H12" s="309" t="s">
        <v>1971</v>
      </c>
      <c r="I12" s="310" t="s">
        <v>2291</v>
      </c>
      <c r="J12" s="309" t="s">
        <v>1984</v>
      </c>
      <c r="K12" s="309" t="s">
        <v>1985</v>
      </c>
      <c r="L12" s="309" t="s">
        <v>1986</v>
      </c>
      <c r="M12" s="309" t="s">
        <v>1987</v>
      </c>
      <c r="N12" s="309" t="s">
        <v>1988</v>
      </c>
      <c r="O12" s="309" t="s">
        <v>1989</v>
      </c>
      <c r="P12" s="310" t="s">
        <v>2292</v>
      </c>
      <c r="Q12" s="304" t="s">
        <v>1972</v>
      </c>
      <c r="R12" s="295" t="s">
        <v>1973</v>
      </c>
      <c r="S12" s="295" t="s">
        <v>1974</v>
      </c>
      <c r="T12" s="295" t="s">
        <v>1975</v>
      </c>
      <c r="U12" s="295" t="s">
        <v>1976</v>
      </c>
      <c r="V12" s="295" t="s">
        <v>1977</v>
      </c>
      <c r="W12" s="295" t="s">
        <v>1978</v>
      </c>
      <c r="X12" s="295" t="s">
        <v>1979</v>
      </c>
      <c r="Y12" s="295" t="s">
        <v>2479</v>
      </c>
      <c r="Z12" s="295" t="s">
        <v>1980</v>
      </c>
      <c r="AA12" s="319" t="s">
        <v>1991</v>
      </c>
      <c r="AB12" s="319" t="s">
        <v>3319</v>
      </c>
      <c r="AC12" s="319" t="s">
        <v>3320</v>
      </c>
      <c r="AD12" s="319" t="s">
        <v>3321</v>
      </c>
      <c r="AE12" s="319" t="s">
        <v>3313</v>
      </c>
      <c r="AF12" s="319" t="s">
        <v>3314</v>
      </c>
      <c r="AG12" s="319" t="s">
        <v>3307</v>
      </c>
      <c r="AH12" s="319" t="s">
        <v>3315</v>
      </c>
      <c r="AI12" s="319" t="s">
        <v>3316</v>
      </c>
      <c r="AK12" s="301" t="s">
        <v>1990</v>
      </c>
      <c r="AL12" s="297" t="s">
        <v>1981</v>
      </c>
      <c r="AM12" s="297" t="s">
        <v>1982</v>
      </c>
      <c r="AN12" s="297" t="s">
        <v>1983</v>
      </c>
      <c r="AO12" s="139" t="s">
        <v>3324</v>
      </c>
      <c r="AP12" s="50" t="s">
        <v>2287</v>
      </c>
      <c r="AS12" s="290"/>
      <c r="AT12" s="290"/>
      <c r="AU12" s="290"/>
      <c r="AY12" s="50"/>
    </row>
    <row r="13" spans="1:51" s="253" customFormat="1" ht="12" hidden="1" customHeight="1">
      <c r="A13" s="253">
        <v>1</v>
      </c>
      <c r="B13" s="253" t="str">
        <f t="shared" ref="B13:B44" si="1">CONCATENATE(A13,AK13)</f>
        <v>171</v>
      </c>
      <c r="C13" s="305" t="str">
        <f>B13</f>
        <v>171</v>
      </c>
      <c r="D13" s="305">
        <v>3</v>
      </c>
      <c r="E13" s="306" t="s">
        <v>2257</v>
      </c>
      <c r="F13" s="307" t="s">
        <v>462</v>
      </c>
      <c r="G13" s="305" t="s">
        <v>665</v>
      </c>
      <c r="H13" s="305" t="s">
        <v>666</v>
      </c>
      <c r="I13" s="305" t="str">
        <f t="shared" ref="I13:I44" si="2">CONCATENATE("sface",H13)</f>
        <v>sfacemonster.1.heiseshilaimu</v>
      </c>
      <c r="J13" s="305">
        <v>0</v>
      </c>
      <c r="K13" s="305" t="s">
        <v>660</v>
      </c>
      <c r="L13" s="305" t="s">
        <v>2403</v>
      </c>
      <c r="M13" s="305" t="s">
        <v>3243</v>
      </c>
      <c r="N13" s="305">
        <f>VLOOKUP(Q13,[1]经验值!A:F,4,FALSE)</f>
        <v>3</v>
      </c>
      <c r="O13" s="324">
        <f t="shared" ref="O13:O44" si="3">D13</f>
        <v>3</v>
      </c>
      <c r="P13" s="305">
        <v>3</v>
      </c>
      <c r="Q13" s="302">
        <v>1</v>
      </c>
      <c r="R13" s="294">
        <f>(怪物参数比例等级!$I$17*10+Q13*怪物参数比例等级!$AF$47)*AA13</f>
        <v>30.18181818181818</v>
      </c>
      <c r="S13" s="294">
        <f>(怪物参数比例等级!$I$18*10+Q13*怪物参数比例等级!$AF$48)*AB13</f>
        <v>50.303030303030297</v>
      </c>
      <c r="T13" s="294">
        <f>(怪物参数比例等级!$I$19*10+Q13*怪物参数比例等级!$AF$49)*AC13</f>
        <v>12.072727272727272</v>
      </c>
      <c r="U13" s="294">
        <f>(怪物参数比例等级!$I$20*10+Q13*怪物参数比例等级!$AF$50)*AD13</f>
        <v>18.109090909090909</v>
      </c>
      <c r="V13" s="294">
        <f>(怪物参数比例等级!$I$21*10+Q13*怪物参数比例等级!$AF$51)*AE13</f>
        <v>40.242424242424235</v>
      </c>
      <c r="W13" s="294">
        <f>(怪物参数比例等级!$I$22*10+Q13*怪物参数比例等级!$AF$52)*AF13</f>
        <v>30.18181818181818</v>
      </c>
      <c r="X13" s="294">
        <f>(怪物参数比例等级!$I$23*10+Q13*怪物参数比例等级!$AF$53)*AG13</f>
        <v>24.145454545454545</v>
      </c>
      <c r="Y13" s="294">
        <f>(怪物参数比例等级!$I$24*10+Q13*怪物参数比例等级!$AF$54)*AH13</f>
        <v>48.290909090909089</v>
      </c>
      <c r="Z13" s="294">
        <f>(怪物参数比例等级!$I$25*10+Q13*怪物参数比例等级!$AF$55)*AI13</f>
        <v>24.145454545454545</v>
      </c>
      <c r="AA13" s="316">
        <v>1</v>
      </c>
      <c r="AB13" s="316">
        <v>1</v>
      </c>
      <c r="AC13" s="316">
        <v>1</v>
      </c>
      <c r="AD13" s="316">
        <v>1</v>
      </c>
      <c r="AE13" s="316">
        <v>1</v>
      </c>
      <c r="AF13" s="316">
        <v>1</v>
      </c>
      <c r="AG13" s="316">
        <v>5</v>
      </c>
      <c r="AH13" s="316">
        <v>5</v>
      </c>
      <c r="AI13" s="316">
        <v>5</v>
      </c>
      <c r="AJ13" s="136"/>
      <c r="AK13" s="299">
        <v>71</v>
      </c>
      <c r="AL13" s="296">
        <v>1</v>
      </c>
      <c r="AM13" s="296">
        <v>1</v>
      </c>
      <c r="AN13" s="296">
        <v>1</v>
      </c>
      <c r="AO13" s="136" t="s">
        <v>3326</v>
      </c>
      <c r="AP13" s="253" t="s">
        <v>2288</v>
      </c>
      <c r="AS13" s="291" t="s">
        <v>428</v>
      </c>
      <c r="AT13" s="291" t="s">
        <v>438</v>
      </c>
      <c r="AU13" s="291" t="s">
        <v>437</v>
      </c>
    </row>
    <row r="14" spans="1:51" s="253" customFormat="1" ht="12" hidden="1" customHeight="1">
      <c r="A14" s="253">
        <v>2</v>
      </c>
      <c r="B14" s="253" t="str">
        <f t="shared" si="1"/>
        <v>271</v>
      </c>
      <c r="C14" s="305" t="str">
        <f>B13</f>
        <v>171</v>
      </c>
      <c r="D14" s="305">
        <f t="shared" ref="D14" si="4">D13</f>
        <v>3</v>
      </c>
      <c r="E14" s="306" t="str">
        <f>E13</f>
        <v>黑色史莱姆</v>
      </c>
      <c r="F14" s="305" t="str">
        <f>F13</f>
        <v>黑色史莱姆，一般生长在幽暗的矿洞里，一滩黑色软趴趴蠕动前行的烂泥状低等怪物，看上去还有点可爱样呢。</v>
      </c>
      <c r="G14" s="305" t="str">
        <f>G13</f>
        <v>scmonster.1.heiseshilaimu</v>
      </c>
      <c r="H14" s="305" t="str">
        <f>H13</f>
        <v>monster.1.heiseshilaimu</v>
      </c>
      <c r="I14" s="305" t="str">
        <f t="shared" si="2"/>
        <v>sfacemonster.1.heiseshilaimu</v>
      </c>
      <c r="J14" s="305">
        <v>0</v>
      </c>
      <c r="K14" s="305" t="s">
        <v>660</v>
      </c>
      <c r="L14" s="305" t="str">
        <f>$L$13</f>
        <v>[0,0,0]</v>
      </c>
      <c r="M14" s="305" t="str">
        <f>$M$13</f>
        <v>[{"type":"2","id":"coin","num":"5","per":"800000"},{"type":"1","id":"1733","num":"1","per":"500000"},{"type":"1","id":"131","num":"1","per":"100000"},{"type":"1","id":"431","num":"1","per":"100000"}]</v>
      </c>
      <c r="N14" s="305">
        <f>VLOOKUP(Q14,[1]经验值!A:F,4,FALSE)</f>
        <v>3</v>
      </c>
      <c r="O14" s="324">
        <f t="shared" si="3"/>
        <v>3</v>
      </c>
      <c r="P14" s="305">
        <v>3</v>
      </c>
      <c r="Q14" s="302">
        <v>2</v>
      </c>
      <c r="R14" s="294">
        <f>(怪物参数比例等级!$I$17*10+Q14*怪物参数比例等级!$AF$47)*AA14</f>
        <v>33.090909090909086</v>
      </c>
      <c r="S14" s="294">
        <f>(怪物参数比例等级!$I$18*10+Q14*怪物参数比例等级!$AF$48)*AB14</f>
        <v>55.151515151515149</v>
      </c>
      <c r="T14" s="294">
        <f>(怪物参数比例等级!$I$19*10+Q14*怪物参数比例等级!$AF$49)*AC14</f>
        <v>13.236363636363635</v>
      </c>
      <c r="U14" s="294">
        <f>(怪物参数比例等级!$I$20*10+Q14*怪物参数比例等级!$AF$50)*AD14</f>
        <v>19.854545454545455</v>
      </c>
      <c r="V14" s="294">
        <f>(怪物参数比例等级!$I$21*10+Q14*怪物参数比例等级!$AF$51)*AE14</f>
        <v>44.121212121212118</v>
      </c>
      <c r="W14" s="294">
        <f>(怪物参数比例等级!$I$22*10+Q14*怪物参数比例等级!$AF$52)*AF14</f>
        <v>33.090909090909086</v>
      </c>
      <c r="X14" s="294">
        <f>(怪物参数比例等级!$I$23*10+Q14*怪物参数比例等级!$AF$53)*AG14</f>
        <v>26.472727272727269</v>
      </c>
      <c r="Y14" s="294">
        <f>(怪物参数比例等级!$I$24*10+Q14*怪物参数比例等级!$AF$54)*AH14</f>
        <v>52.945454545454538</v>
      </c>
      <c r="Z14" s="294">
        <f>(怪物参数比例等级!$I$25*10+Q14*怪物参数比例等级!$AF$55)*AI14</f>
        <v>26.472727272727269</v>
      </c>
      <c r="AA14" s="316">
        <v>1</v>
      </c>
      <c r="AB14" s="316">
        <v>1</v>
      </c>
      <c r="AC14" s="316">
        <v>1</v>
      </c>
      <c r="AD14" s="316">
        <v>1</v>
      </c>
      <c r="AE14" s="316">
        <v>1</v>
      </c>
      <c r="AF14" s="316">
        <v>1</v>
      </c>
      <c r="AG14" s="316">
        <v>5</v>
      </c>
      <c r="AH14" s="316">
        <v>5</v>
      </c>
      <c r="AI14" s="316">
        <v>5</v>
      </c>
      <c r="AJ14" s="136"/>
      <c r="AK14" s="299">
        <v>71</v>
      </c>
      <c r="AL14" s="296">
        <v>1</v>
      </c>
      <c r="AM14" s="296">
        <v>1</v>
      </c>
      <c r="AN14" s="296">
        <v>1</v>
      </c>
      <c r="AO14" s="136" t="s">
        <v>3326</v>
      </c>
      <c r="AP14" s="253" t="s">
        <v>2288</v>
      </c>
      <c r="AS14" s="291" t="s">
        <v>2526</v>
      </c>
      <c r="AT14" s="291"/>
      <c r="AU14" s="291"/>
    </row>
    <row r="15" spans="1:51" s="253" customFormat="1" ht="12" hidden="1" customHeight="1">
      <c r="A15" s="253">
        <v>3</v>
      </c>
      <c r="B15" s="253" t="str">
        <f t="shared" si="1"/>
        <v>371</v>
      </c>
      <c r="C15" s="305" t="str">
        <f>B13</f>
        <v>171</v>
      </c>
      <c r="D15" s="305">
        <f t="shared" ref="D15" si="5">D13</f>
        <v>3</v>
      </c>
      <c r="E15" s="306" t="str">
        <f>E13</f>
        <v>黑色史莱姆</v>
      </c>
      <c r="F15" s="305" t="str">
        <f>F13</f>
        <v>黑色史莱姆，一般生长在幽暗的矿洞里，一滩黑色软趴趴蠕动前行的烂泥状低等怪物，看上去还有点可爱样呢。</v>
      </c>
      <c r="G15" s="305" t="str">
        <f>G13</f>
        <v>scmonster.1.heiseshilaimu</v>
      </c>
      <c r="H15" s="305" t="str">
        <f>H13</f>
        <v>monster.1.heiseshilaimu</v>
      </c>
      <c r="I15" s="305" t="str">
        <f t="shared" si="2"/>
        <v>sfacemonster.1.heiseshilaimu</v>
      </c>
      <c r="J15" s="305">
        <v>0</v>
      </c>
      <c r="K15" s="305" t="s">
        <v>660</v>
      </c>
      <c r="L15" s="305" t="str">
        <f>$L$13</f>
        <v>[0,0,0]</v>
      </c>
      <c r="M15" s="305" t="str">
        <f>$M$13</f>
        <v>[{"type":"2","id":"coin","num":"5","per":"800000"},{"type":"1","id":"1733","num":"1","per":"500000"},{"type":"1","id":"131","num":"1","per":"100000"},{"type":"1","id":"431","num":"1","per":"100000"}]</v>
      </c>
      <c r="N15" s="305">
        <f>VLOOKUP(Q15,[1]经验值!A:F,4,FALSE)</f>
        <v>3</v>
      </c>
      <c r="O15" s="324">
        <f t="shared" si="3"/>
        <v>3</v>
      </c>
      <c r="P15" s="305">
        <v>3</v>
      </c>
      <c r="Q15" s="302">
        <v>3</v>
      </c>
      <c r="R15" s="294">
        <f>(怪物参数比例等级!$I$17*10+Q15*怪物参数比例等级!$AF$47)*AA15</f>
        <v>36</v>
      </c>
      <c r="S15" s="294">
        <f>(怪物参数比例等级!$I$18*10+Q15*怪物参数比例等级!$AF$48)*AB15</f>
        <v>60</v>
      </c>
      <c r="T15" s="294">
        <f>(怪物参数比例等级!$I$19*10+Q15*怪物参数比例等级!$AF$49)*AC15</f>
        <v>14.399999999999999</v>
      </c>
      <c r="U15" s="294">
        <f>(怪物参数比例等级!$I$20*10+Q15*怪物参数比例等级!$AF$50)*AD15</f>
        <v>21.6</v>
      </c>
      <c r="V15" s="294">
        <f>(怪物参数比例等级!$I$21*10+Q15*怪物参数比例等级!$AF$51)*AE15</f>
        <v>47.999999999999993</v>
      </c>
      <c r="W15" s="294">
        <f>(怪物参数比例等级!$I$22*10+Q15*怪物参数比例等级!$AF$52)*AF15</f>
        <v>36</v>
      </c>
      <c r="X15" s="294">
        <f>(怪物参数比例等级!$I$23*10+Q15*怪物参数比例等级!$AF$53)*AG15</f>
        <v>28.799999999999997</v>
      </c>
      <c r="Y15" s="294">
        <f>(怪物参数比例等级!$I$24*10+Q15*怪物参数比例等级!$AF$54)*AH15</f>
        <v>57.599999999999994</v>
      </c>
      <c r="Z15" s="294">
        <f>(怪物参数比例等级!$I$25*10+Q15*怪物参数比例等级!$AF$55)*AI15</f>
        <v>28.799999999999997</v>
      </c>
      <c r="AA15" s="316">
        <v>1</v>
      </c>
      <c r="AB15" s="316">
        <v>1</v>
      </c>
      <c r="AC15" s="316">
        <v>1</v>
      </c>
      <c r="AD15" s="316">
        <v>1</v>
      </c>
      <c r="AE15" s="316">
        <v>1</v>
      </c>
      <c r="AF15" s="316">
        <v>1</v>
      </c>
      <c r="AG15" s="316">
        <v>5</v>
      </c>
      <c r="AH15" s="316">
        <v>5</v>
      </c>
      <c r="AI15" s="316">
        <v>5</v>
      </c>
      <c r="AJ15" s="136"/>
      <c r="AK15" s="299">
        <v>71</v>
      </c>
      <c r="AL15" s="296">
        <v>1</v>
      </c>
      <c r="AM15" s="296">
        <v>1</v>
      </c>
      <c r="AN15" s="296">
        <v>1</v>
      </c>
      <c r="AO15" s="136" t="s">
        <v>3326</v>
      </c>
      <c r="AP15" s="253" t="s">
        <v>2288</v>
      </c>
      <c r="AS15" s="291"/>
      <c r="AT15" s="291"/>
      <c r="AU15" s="291"/>
    </row>
    <row r="16" spans="1:51" s="253" customFormat="1" ht="12" hidden="1" customHeight="1">
      <c r="A16" s="253">
        <v>4</v>
      </c>
      <c r="B16" s="253" t="str">
        <f t="shared" si="1"/>
        <v>471</v>
      </c>
      <c r="C16" s="305" t="str">
        <f>B13</f>
        <v>171</v>
      </c>
      <c r="D16" s="305">
        <f t="shared" ref="D16" si="6">D13</f>
        <v>3</v>
      </c>
      <c r="E16" s="306" t="str">
        <f>E13</f>
        <v>黑色史莱姆</v>
      </c>
      <c r="F16" s="305" t="str">
        <f>F13</f>
        <v>黑色史莱姆，一般生长在幽暗的矿洞里，一滩黑色软趴趴蠕动前行的烂泥状低等怪物，看上去还有点可爱样呢。</v>
      </c>
      <c r="G16" s="305" t="str">
        <f>G13</f>
        <v>scmonster.1.heiseshilaimu</v>
      </c>
      <c r="H16" s="305" t="str">
        <f>H13</f>
        <v>monster.1.heiseshilaimu</v>
      </c>
      <c r="I16" s="305" t="str">
        <f t="shared" si="2"/>
        <v>sfacemonster.1.heiseshilaimu</v>
      </c>
      <c r="J16" s="305">
        <v>0</v>
      </c>
      <c r="K16" s="305" t="s">
        <v>660</v>
      </c>
      <c r="L16" s="305" t="str">
        <f>$L$13</f>
        <v>[0,0,0]</v>
      </c>
      <c r="M16" s="305" t="str">
        <f>$M$13</f>
        <v>[{"type":"2","id":"coin","num":"5","per":"800000"},{"type":"1","id":"1733","num":"1","per":"500000"},{"type":"1","id":"131","num":"1","per":"100000"},{"type":"1","id":"431","num":"1","per":"100000"}]</v>
      </c>
      <c r="N16" s="305">
        <f>VLOOKUP(Q16,[1]经验值!A:F,4,FALSE)</f>
        <v>4</v>
      </c>
      <c r="O16" s="324">
        <f t="shared" si="3"/>
        <v>3</v>
      </c>
      <c r="P16" s="305">
        <v>3</v>
      </c>
      <c r="Q16" s="302">
        <v>4</v>
      </c>
      <c r="R16" s="294">
        <f>(怪物参数比例等级!$I$17*10+Q16*怪物参数比例等级!$AF$47)*AA16</f>
        <v>38.909090909090907</v>
      </c>
      <c r="S16" s="294">
        <f>(怪物参数比例等级!$I$18*10+Q16*怪物参数比例等级!$AF$48)*AB16</f>
        <v>64.848484848484844</v>
      </c>
      <c r="T16" s="294">
        <f>(怪物参数比例等级!$I$19*10+Q16*怪物参数比例等级!$AF$49)*AC16</f>
        <v>15.563636363636363</v>
      </c>
      <c r="U16" s="294">
        <f>(怪物参数比例等级!$I$20*10+Q16*怪物参数比例等级!$AF$50)*AD16</f>
        <v>23.345454545454544</v>
      </c>
      <c r="V16" s="294">
        <f>(怪物参数比例等级!$I$21*10+Q16*怪物参数比例等级!$AF$51)*AE16</f>
        <v>51.878787878787875</v>
      </c>
      <c r="W16" s="294">
        <f>(怪物参数比例等级!$I$22*10+Q16*怪物参数比例等级!$AF$52)*AF16</f>
        <v>38.909090909090907</v>
      </c>
      <c r="X16" s="294">
        <f>(怪物参数比例等级!$I$23*10+Q16*怪物参数比例等级!$AF$53)*AG16</f>
        <v>31.127272727272725</v>
      </c>
      <c r="Y16" s="294">
        <f>(怪物参数比例等级!$I$24*10+Q16*怪物参数比例等级!$AF$54)*AH16</f>
        <v>62.25454545454545</v>
      </c>
      <c r="Z16" s="294">
        <f>(怪物参数比例等级!$I$25*10+Q16*怪物参数比例等级!$AF$55)*AI16</f>
        <v>31.127272727272725</v>
      </c>
      <c r="AA16" s="316">
        <v>1</v>
      </c>
      <c r="AB16" s="316">
        <v>1</v>
      </c>
      <c r="AC16" s="316">
        <v>1</v>
      </c>
      <c r="AD16" s="316">
        <v>1</v>
      </c>
      <c r="AE16" s="316">
        <v>1</v>
      </c>
      <c r="AF16" s="316">
        <v>1</v>
      </c>
      <c r="AG16" s="316">
        <v>5</v>
      </c>
      <c r="AH16" s="316">
        <v>5</v>
      </c>
      <c r="AI16" s="316">
        <v>5</v>
      </c>
      <c r="AJ16" s="136"/>
      <c r="AK16" s="299">
        <v>71</v>
      </c>
      <c r="AL16" s="296">
        <v>1</v>
      </c>
      <c r="AM16" s="296">
        <v>1</v>
      </c>
      <c r="AN16" s="296">
        <v>1</v>
      </c>
      <c r="AO16" s="136" t="s">
        <v>3326</v>
      </c>
      <c r="AP16" s="253" t="s">
        <v>2288</v>
      </c>
      <c r="AS16" s="291"/>
      <c r="AT16" s="291"/>
      <c r="AU16" s="291"/>
    </row>
    <row r="17" spans="1:49" s="253" customFormat="1" ht="12" hidden="1" customHeight="1">
      <c r="A17" s="253">
        <v>5</v>
      </c>
      <c r="B17" s="253" t="str">
        <f t="shared" si="1"/>
        <v>571</v>
      </c>
      <c r="C17" s="305" t="str">
        <f>B13</f>
        <v>171</v>
      </c>
      <c r="D17" s="305">
        <f t="shared" ref="D17" si="7">D13</f>
        <v>3</v>
      </c>
      <c r="E17" s="306" t="str">
        <f>E13</f>
        <v>黑色史莱姆</v>
      </c>
      <c r="F17" s="305" t="str">
        <f>F13</f>
        <v>黑色史莱姆，一般生长在幽暗的矿洞里，一滩黑色软趴趴蠕动前行的烂泥状低等怪物，看上去还有点可爱样呢。</v>
      </c>
      <c r="G17" s="305" t="str">
        <f>G13</f>
        <v>scmonster.1.heiseshilaimu</v>
      </c>
      <c r="H17" s="305" t="str">
        <f>H13</f>
        <v>monster.1.heiseshilaimu</v>
      </c>
      <c r="I17" s="305" t="str">
        <f t="shared" si="2"/>
        <v>sfacemonster.1.heiseshilaimu</v>
      </c>
      <c r="J17" s="305">
        <v>0</v>
      </c>
      <c r="K17" s="305" t="s">
        <v>660</v>
      </c>
      <c r="L17" s="305" t="str">
        <f>$L$13</f>
        <v>[0,0,0]</v>
      </c>
      <c r="M17" s="305" t="str">
        <f>$M$13</f>
        <v>[{"type":"2","id":"coin","num":"5","per":"800000"},{"type":"1","id":"1733","num":"1","per":"500000"},{"type":"1","id":"131","num":"1","per":"100000"},{"type":"1","id":"431","num":"1","per":"100000"}]</v>
      </c>
      <c r="N17" s="305">
        <f>VLOOKUP(Q17,[1]经验值!A:F,4,FALSE)</f>
        <v>4</v>
      </c>
      <c r="O17" s="324">
        <f t="shared" si="3"/>
        <v>3</v>
      </c>
      <c r="P17" s="305">
        <v>3</v>
      </c>
      <c r="Q17" s="302">
        <v>5</v>
      </c>
      <c r="R17" s="294">
        <f>(怪物参数比例等级!$I$17*10+Q17*怪物参数比例等级!$AF$47)*AA17</f>
        <v>41.818181818181813</v>
      </c>
      <c r="S17" s="294">
        <f>(怪物参数比例等级!$I$18*10+Q17*怪物参数比例等级!$AF$48)*AB17</f>
        <v>69.696969696969688</v>
      </c>
      <c r="T17" s="294">
        <f>(怪物参数比例等级!$I$19*10+Q17*怪物参数比例等级!$AF$49)*AC17</f>
        <v>16.727272727272727</v>
      </c>
      <c r="U17" s="294">
        <f>(怪物参数比例等级!$I$20*10+Q17*怪物参数比例等级!$AF$50)*AD17</f>
        <v>25.09090909090909</v>
      </c>
      <c r="V17" s="294">
        <f>(怪物参数比例等级!$I$21*10+Q17*怪物参数比例等级!$AF$51)*AE17</f>
        <v>55.757575757575751</v>
      </c>
      <c r="W17" s="294">
        <f>(怪物参数比例等级!$I$22*10+Q17*怪物参数比例等级!$AF$52)*AF17</f>
        <v>41.818181818181813</v>
      </c>
      <c r="X17" s="294">
        <f>(怪物参数比例等级!$I$23*10+Q17*怪物参数比例等级!$AF$53)*AG17</f>
        <v>33.454545454545453</v>
      </c>
      <c r="Y17" s="294">
        <f>(怪物参数比例等级!$I$24*10+Q17*怪物参数比例等级!$AF$54)*AH17</f>
        <v>66.909090909090907</v>
      </c>
      <c r="Z17" s="294">
        <f>(怪物参数比例等级!$I$25*10+Q17*怪物参数比例等级!$AF$55)*AI17</f>
        <v>33.454545454545453</v>
      </c>
      <c r="AA17" s="316">
        <v>1</v>
      </c>
      <c r="AB17" s="316">
        <v>1</v>
      </c>
      <c r="AC17" s="316">
        <v>1</v>
      </c>
      <c r="AD17" s="316">
        <v>1</v>
      </c>
      <c r="AE17" s="316">
        <v>1</v>
      </c>
      <c r="AF17" s="316">
        <v>1</v>
      </c>
      <c r="AG17" s="316">
        <v>5</v>
      </c>
      <c r="AH17" s="316">
        <v>5</v>
      </c>
      <c r="AI17" s="316">
        <v>5</v>
      </c>
      <c r="AJ17" s="136"/>
      <c r="AK17" s="299">
        <v>71</v>
      </c>
      <c r="AL17" s="296">
        <v>1</v>
      </c>
      <c r="AM17" s="296">
        <v>1</v>
      </c>
      <c r="AN17" s="296">
        <v>1</v>
      </c>
      <c r="AO17" s="136" t="s">
        <v>3326</v>
      </c>
      <c r="AP17" s="253" t="s">
        <v>2288</v>
      </c>
      <c r="AS17" s="291"/>
      <c r="AT17" s="291"/>
      <c r="AU17" s="291"/>
    </row>
    <row r="18" spans="1:49" ht="12" hidden="1" customHeight="1">
      <c r="A18" s="136">
        <v>6</v>
      </c>
      <c r="B18" s="136" t="str">
        <f t="shared" si="1"/>
        <v>671</v>
      </c>
      <c r="C18" s="305" t="str">
        <f>B18</f>
        <v>671</v>
      </c>
      <c r="D18" s="305">
        <v>2</v>
      </c>
      <c r="E18" s="306" t="s">
        <v>2161</v>
      </c>
      <c r="F18" s="307" t="s">
        <v>463</v>
      </c>
      <c r="G18" s="305" t="s">
        <v>667</v>
      </c>
      <c r="H18" s="305" t="s">
        <v>668</v>
      </c>
      <c r="I18" s="305" t="str">
        <f t="shared" si="2"/>
        <v>sfacemonster.2.daozei</v>
      </c>
      <c r="J18" s="305">
        <v>0</v>
      </c>
      <c r="K18" s="305" t="s">
        <v>660</v>
      </c>
      <c r="L18" s="305" t="s">
        <v>2403</v>
      </c>
      <c r="M18" s="305" t="s">
        <v>3247</v>
      </c>
      <c r="N18" s="305">
        <f>VLOOKUP(Q18,[1]经验值!A:F,4,FALSE)</f>
        <v>3</v>
      </c>
      <c r="O18" s="323">
        <f t="shared" si="3"/>
        <v>2</v>
      </c>
      <c r="P18" s="305">
        <v>1</v>
      </c>
      <c r="Q18" s="302">
        <v>1</v>
      </c>
      <c r="R18" s="294">
        <f>(怪物参数比例等级!$H$17*10+Q18*怪物参数比例等级!$AF$38)*AA18</f>
        <v>30.18181818181818</v>
      </c>
      <c r="S18" s="294">
        <f>(怪物参数比例等级!$AF$39*10+Q18*怪物参数比例等级!$AF$39)*AB18</f>
        <v>31.999999999999996</v>
      </c>
      <c r="T18" s="294">
        <f>(怪物参数比例等级!$AF$40*10+Q18*怪物参数比例等级!$AF$40)*AC18</f>
        <v>15.36</v>
      </c>
      <c r="U18" s="294">
        <f>(怪物参数比例等级!$AF$41*10+Q18*怪物参数比例等级!$AF$41)*AD18</f>
        <v>19.2</v>
      </c>
      <c r="V18" s="294">
        <f>(怪物参数比例等级!$AF$42*10+Q18*怪物参数比例等级!$AF$42)*AE18</f>
        <v>25.6</v>
      </c>
      <c r="W18" s="294">
        <f>(怪物参数比例等级!$AF$43*10+Q18*怪物参数比例等级!$AF$43)*AF18</f>
        <v>19.2</v>
      </c>
      <c r="X18" s="294">
        <f>(怪物参数比例等级!$AF$44*10+Q18*怪物参数比例等级!$AF$44)*AG18</f>
        <v>42.666666666666664</v>
      </c>
      <c r="Y18" s="294">
        <f>(怪物参数比例等级!$AF$45*10+Q18*怪物参数比例等级!$AF$45)*AH18</f>
        <v>170.66666666666666</v>
      </c>
      <c r="Z18" s="294">
        <f>(怪物参数比例等级!$AF$46*10+Q18*怪物参数比例等级!$AF$46)*AI18</f>
        <v>85.333333333333329</v>
      </c>
      <c r="AA18" s="317">
        <v>1</v>
      </c>
      <c r="AB18" s="317">
        <v>1</v>
      </c>
      <c r="AC18" s="317">
        <v>0.6</v>
      </c>
      <c r="AD18" s="317">
        <v>1</v>
      </c>
      <c r="AE18" s="317">
        <v>1</v>
      </c>
      <c r="AF18" s="317">
        <v>1</v>
      </c>
      <c r="AG18" s="317">
        <v>5</v>
      </c>
      <c r="AH18" s="317">
        <v>10</v>
      </c>
      <c r="AI18" s="317">
        <v>10</v>
      </c>
      <c r="AK18" s="299">
        <v>71</v>
      </c>
      <c r="AL18" s="296">
        <v>1</v>
      </c>
      <c r="AM18" s="296">
        <v>1</v>
      </c>
      <c r="AN18" s="296">
        <v>1</v>
      </c>
      <c r="AO18" s="136" t="s">
        <v>3326</v>
      </c>
      <c r="AP18" s="136" t="s">
        <v>2289</v>
      </c>
      <c r="AS18" s="289" t="s">
        <v>2163</v>
      </c>
      <c r="AT18" s="289" t="s">
        <v>438</v>
      </c>
      <c r="AU18" s="289" t="s">
        <v>2162</v>
      </c>
      <c r="AV18" s="136" t="s">
        <v>426</v>
      </c>
    </row>
    <row r="19" spans="1:49" ht="12" hidden="1" customHeight="1">
      <c r="A19" s="136">
        <v>7</v>
      </c>
      <c r="B19" s="136" t="str">
        <f t="shared" si="1"/>
        <v>771</v>
      </c>
      <c r="C19" s="305" t="str">
        <f>B18</f>
        <v>671</v>
      </c>
      <c r="D19" s="305">
        <f t="shared" ref="D19" si="8">D18</f>
        <v>2</v>
      </c>
      <c r="E19" s="306" t="str">
        <f>E18</f>
        <v>盗贼</v>
      </c>
      <c r="F19" s="305" t="str">
        <f>F18</f>
        <v>盗贼，经常偷取矿洞里宝物，不过有时还会被史莱姆吓个半死~囧</v>
      </c>
      <c r="G19" s="305" t="str">
        <f>G18</f>
        <v>scmonster.2.daozei</v>
      </c>
      <c r="H19" s="305" t="str">
        <f>H18</f>
        <v>monster.2.daozei</v>
      </c>
      <c r="I19" s="305" t="str">
        <f t="shared" si="2"/>
        <v>sfacemonster.2.daozei</v>
      </c>
      <c r="J19" s="305">
        <f>J18</f>
        <v>0</v>
      </c>
      <c r="K19" s="305" t="str">
        <f>K18</f>
        <v>[]</v>
      </c>
      <c r="L19" s="305" t="str">
        <f>L18</f>
        <v>[0,0,0]</v>
      </c>
      <c r="M19" s="305" t="str">
        <f>M18</f>
        <v>[{"type":"2","id":"coin","num":"5","per":"800000"},{"type":"1","id":"331","num":"1","per":"300000"},{"type":"1","id":"831","num":"1","per":"100000"},{"type":"1","id":"731","num":"1","per":"100000"},{"type":"1","id":"16521","num":"1","per":"50000"},{"type":"1","id":"16621","num":"1","per":"50000"},{"type":"1","id":"18521","num":"1","per":"50000"}]</v>
      </c>
      <c r="N19" s="305">
        <f>VLOOKUP(Q19,[1]经验值!A:F,4,FALSE)</f>
        <v>3</v>
      </c>
      <c r="O19" s="323">
        <f t="shared" si="3"/>
        <v>2</v>
      </c>
      <c r="P19" s="305">
        <v>1</v>
      </c>
      <c r="Q19" s="302">
        <v>2</v>
      </c>
      <c r="R19" s="294">
        <f>(怪物参数比例等级!$H$17*10+Q19*怪物参数比例等级!$AF$38)*AA19</f>
        <v>33.090909090909086</v>
      </c>
      <c r="S19" s="294">
        <f>(怪物参数比例等级!$AF$39*10+Q19*怪物参数比例等级!$AF$39)*AB19</f>
        <v>34.909090909090907</v>
      </c>
      <c r="T19" s="294">
        <f>(怪物参数比例等级!$AF$40*10+Q19*怪物参数比例等级!$AF$40)*AC19</f>
        <v>16.756363636363638</v>
      </c>
      <c r="U19" s="294">
        <f>(怪物参数比例等级!$AF$41*10+Q19*怪物参数比例等级!$AF$41)*AD19</f>
        <v>20.945454545454545</v>
      </c>
      <c r="V19" s="294">
        <f>(怪物参数比例等级!$AF$42*10+Q19*怪物参数比例等级!$AF$42)*AE19</f>
        <v>27.927272727272729</v>
      </c>
      <c r="W19" s="294">
        <f>(怪物参数比例等级!$AF$43*10+Q19*怪物参数比例等级!$AF$43)*AF19</f>
        <v>20.945454545454545</v>
      </c>
      <c r="X19" s="294">
        <f>(怪物参数比例等级!$AF$44*10+Q19*怪物参数比例等级!$AF$44)*AG19</f>
        <v>46.545454545454547</v>
      </c>
      <c r="Y19" s="294">
        <f>(怪物参数比例等级!$AF$45*10+Q19*怪物参数比例等级!$AF$45)*AH19</f>
        <v>186.18181818181819</v>
      </c>
      <c r="Z19" s="294">
        <f>(怪物参数比例等级!$AF$46*10+Q19*怪物参数比例等级!$AF$46)*AI19</f>
        <v>93.090909090909093</v>
      </c>
      <c r="AA19" s="317">
        <v>1</v>
      </c>
      <c r="AB19" s="317">
        <v>1</v>
      </c>
      <c r="AC19" s="317">
        <v>0.6</v>
      </c>
      <c r="AD19" s="317">
        <v>1</v>
      </c>
      <c r="AE19" s="317">
        <v>1</v>
      </c>
      <c r="AF19" s="317">
        <v>1</v>
      </c>
      <c r="AG19" s="317">
        <v>5</v>
      </c>
      <c r="AH19" s="317">
        <v>10</v>
      </c>
      <c r="AI19" s="317">
        <v>10</v>
      </c>
      <c r="AK19" s="299">
        <v>71</v>
      </c>
      <c r="AL19" s="296">
        <f t="shared" ref="AL19:AN19" si="9">AL18</f>
        <v>1</v>
      </c>
      <c r="AM19" s="296">
        <f t="shared" si="9"/>
        <v>1</v>
      </c>
      <c r="AN19" s="296">
        <f t="shared" si="9"/>
        <v>1</v>
      </c>
      <c r="AO19" s="136" t="s">
        <v>3326</v>
      </c>
      <c r="AP19" s="136" t="s">
        <v>2289</v>
      </c>
      <c r="AS19" s="289" t="s">
        <v>2523</v>
      </c>
    </row>
    <row r="20" spans="1:49" ht="12" hidden="1" customHeight="1">
      <c r="A20" s="136">
        <v>8</v>
      </c>
      <c r="B20" s="136" t="str">
        <f t="shared" si="1"/>
        <v>871</v>
      </c>
      <c r="C20" s="305" t="str">
        <f>B18</f>
        <v>671</v>
      </c>
      <c r="D20" s="305">
        <f t="shared" ref="D20" si="10">D18</f>
        <v>2</v>
      </c>
      <c r="E20" s="306" t="str">
        <f>E18</f>
        <v>盗贼</v>
      </c>
      <c r="F20" s="305" t="str">
        <f>F18</f>
        <v>盗贼，经常偷取矿洞里宝物，不过有时还会被史莱姆吓个半死~囧</v>
      </c>
      <c r="G20" s="305" t="str">
        <f>G18</f>
        <v>scmonster.2.daozei</v>
      </c>
      <c r="H20" s="305" t="str">
        <f>H18</f>
        <v>monster.2.daozei</v>
      </c>
      <c r="I20" s="305" t="str">
        <f t="shared" si="2"/>
        <v>sfacemonster.2.daozei</v>
      </c>
      <c r="J20" s="305">
        <f>J18</f>
        <v>0</v>
      </c>
      <c r="K20" s="305" t="str">
        <f>K18</f>
        <v>[]</v>
      </c>
      <c r="L20" s="305" t="str">
        <f>L18</f>
        <v>[0,0,0]</v>
      </c>
      <c r="M20" s="305" t="str">
        <f>M18</f>
        <v>[{"type":"2","id":"coin","num":"5","per":"800000"},{"type":"1","id":"331","num":"1","per":"300000"},{"type":"1","id":"831","num":"1","per":"100000"},{"type":"1","id":"731","num":"1","per":"100000"},{"type":"1","id":"16521","num":"1","per":"50000"},{"type":"1","id":"16621","num":"1","per":"50000"},{"type":"1","id":"18521","num":"1","per":"50000"}]</v>
      </c>
      <c r="N20" s="305">
        <f>VLOOKUP(Q20,[1]经验值!A:F,4,FALSE)</f>
        <v>3</v>
      </c>
      <c r="O20" s="323">
        <f t="shared" si="3"/>
        <v>2</v>
      </c>
      <c r="P20" s="305">
        <v>1</v>
      </c>
      <c r="Q20" s="302">
        <v>3</v>
      </c>
      <c r="R20" s="294">
        <f>(怪物参数比例等级!$H$17*10+Q20*怪物参数比例等级!$AF$38)*AA20</f>
        <v>36</v>
      </c>
      <c r="S20" s="294">
        <f>(怪物参数比例等级!$AF$39*10+Q20*怪物参数比例等级!$AF$39)*AB20</f>
        <v>37.818181818181813</v>
      </c>
      <c r="T20" s="294">
        <f>(怪物参数比例等级!$AF$40*10+Q20*怪物参数比例等级!$AF$40)*AC20</f>
        <v>18.152727272727272</v>
      </c>
      <c r="U20" s="294">
        <f>(怪物参数比例等级!$AF$41*10+Q20*怪物参数比例等级!$AF$41)*AD20</f>
        <v>22.690909090909088</v>
      </c>
      <c r="V20" s="294">
        <f>(怪物参数比例等级!$AF$42*10+Q20*怪物参数比例等级!$AF$42)*AE20</f>
        <v>30.254545454545454</v>
      </c>
      <c r="W20" s="294">
        <f>(怪物参数比例等级!$AF$43*10+Q20*怪物参数比例等级!$AF$43)*AF20</f>
        <v>22.690909090909088</v>
      </c>
      <c r="X20" s="294">
        <f>(怪物参数比例等级!$AF$44*10+Q20*怪物参数比例等级!$AF$44)*AG20</f>
        <v>50.424242424242429</v>
      </c>
      <c r="Y20" s="294">
        <f>(怪物参数比例等级!$AF$45*10+Q20*怪物参数比例等级!$AF$45)*AH20</f>
        <v>201.69696969696972</v>
      </c>
      <c r="Z20" s="294">
        <f>(怪物参数比例等级!$AF$46*10+Q20*怪物参数比例等级!$AF$46)*AI20</f>
        <v>100.84848484848486</v>
      </c>
      <c r="AA20" s="317">
        <v>1</v>
      </c>
      <c r="AB20" s="317">
        <v>1</v>
      </c>
      <c r="AC20" s="317">
        <v>0.6</v>
      </c>
      <c r="AD20" s="317">
        <v>1</v>
      </c>
      <c r="AE20" s="317">
        <v>1</v>
      </c>
      <c r="AF20" s="317">
        <v>1</v>
      </c>
      <c r="AG20" s="317">
        <v>5</v>
      </c>
      <c r="AH20" s="317">
        <v>10</v>
      </c>
      <c r="AI20" s="317">
        <v>10</v>
      </c>
      <c r="AK20" s="299">
        <v>71</v>
      </c>
      <c r="AL20" s="296">
        <f t="shared" ref="AL20:AN20" si="11">AL18</f>
        <v>1</v>
      </c>
      <c r="AM20" s="296">
        <f t="shared" si="11"/>
        <v>1</v>
      </c>
      <c r="AN20" s="296">
        <f t="shared" si="11"/>
        <v>1</v>
      </c>
      <c r="AO20" s="136" t="s">
        <v>3326</v>
      </c>
      <c r="AP20" s="136" t="s">
        <v>2289</v>
      </c>
    </row>
    <row r="21" spans="1:49" ht="12" hidden="1" customHeight="1">
      <c r="A21" s="136">
        <v>9</v>
      </c>
      <c r="B21" s="136" t="str">
        <f t="shared" si="1"/>
        <v>971</v>
      </c>
      <c r="C21" s="305" t="str">
        <f>B18</f>
        <v>671</v>
      </c>
      <c r="D21" s="305">
        <f t="shared" ref="D21" si="12">D18</f>
        <v>2</v>
      </c>
      <c r="E21" s="306" t="str">
        <f>E18</f>
        <v>盗贼</v>
      </c>
      <c r="F21" s="305" t="str">
        <f>F18</f>
        <v>盗贼，经常偷取矿洞里宝物，不过有时还会被史莱姆吓个半死~囧</v>
      </c>
      <c r="G21" s="305" t="str">
        <f>G18</f>
        <v>scmonster.2.daozei</v>
      </c>
      <c r="H21" s="305" t="str">
        <f>H18</f>
        <v>monster.2.daozei</v>
      </c>
      <c r="I21" s="305" t="str">
        <f t="shared" si="2"/>
        <v>sfacemonster.2.daozei</v>
      </c>
      <c r="J21" s="305">
        <f>J18</f>
        <v>0</v>
      </c>
      <c r="K21" s="305" t="str">
        <f>K18</f>
        <v>[]</v>
      </c>
      <c r="L21" s="305" t="str">
        <f>L18</f>
        <v>[0,0,0]</v>
      </c>
      <c r="M21" s="305" t="str">
        <f>M18</f>
        <v>[{"type":"2","id":"coin","num":"5","per":"800000"},{"type":"1","id":"331","num":"1","per":"300000"},{"type":"1","id":"831","num":"1","per":"100000"},{"type":"1","id":"731","num":"1","per":"100000"},{"type":"1","id":"16521","num":"1","per":"50000"},{"type":"1","id":"16621","num":"1","per":"50000"},{"type":"1","id":"18521","num":"1","per":"50000"}]</v>
      </c>
      <c r="N21" s="305">
        <f>VLOOKUP(Q21,[1]经验值!A:F,4,FALSE)</f>
        <v>4</v>
      </c>
      <c r="O21" s="323">
        <f t="shared" si="3"/>
        <v>2</v>
      </c>
      <c r="P21" s="305">
        <v>1</v>
      </c>
      <c r="Q21" s="302">
        <v>4</v>
      </c>
      <c r="R21" s="294">
        <f>(怪物参数比例等级!$H$17*10+Q21*怪物参数比例等级!$AF$38)*AA21</f>
        <v>38.909090909090907</v>
      </c>
      <c r="S21" s="294">
        <f>(怪物参数比例等级!$AF$39*10+Q21*怪物参数比例等级!$AF$39)*AB21</f>
        <v>40.72727272727272</v>
      </c>
      <c r="T21" s="294">
        <f>(怪物参数比例等级!$AF$40*10+Q21*怪物参数比例等级!$AF$40)*AC21</f>
        <v>19.549090909090907</v>
      </c>
      <c r="U21" s="294">
        <f>(怪物参数比例等级!$AF$41*10+Q21*怪物参数比例等级!$AF$41)*AD21</f>
        <v>24.436363636363634</v>
      </c>
      <c r="V21" s="294">
        <f>(怪物参数比例等级!$AF$42*10+Q21*怪物参数比例等级!$AF$42)*AE21</f>
        <v>32.581818181818178</v>
      </c>
      <c r="W21" s="294">
        <f>(怪物参数比例等级!$AF$43*10+Q21*怪物参数比例等级!$AF$43)*AF21</f>
        <v>24.436363636363634</v>
      </c>
      <c r="X21" s="294">
        <f>(怪物参数比例等级!$AF$44*10+Q21*怪物参数比例等级!$AF$44)*AG21</f>
        <v>54.303030303030305</v>
      </c>
      <c r="Y21" s="294">
        <f>(怪物参数比例等级!$AF$45*10+Q21*怪物参数比例等级!$AF$45)*AH21</f>
        <v>217.21212121212122</v>
      </c>
      <c r="Z21" s="294">
        <f>(怪物参数比例等级!$AF$46*10+Q21*怪物参数比例等级!$AF$46)*AI21</f>
        <v>108.60606060606061</v>
      </c>
      <c r="AA21" s="317">
        <v>1</v>
      </c>
      <c r="AB21" s="317">
        <v>1</v>
      </c>
      <c r="AC21" s="317">
        <v>0.6</v>
      </c>
      <c r="AD21" s="317">
        <v>1</v>
      </c>
      <c r="AE21" s="317">
        <v>1</v>
      </c>
      <c r="AF21" s="317">
        <v>1</v>
      </c>
      <c r="AG21" s="317">
        <v>5</v>
      </c>
      <c r="AH21" s="317">
        <v>10</v>
      </c>
      <c r="AI21" s="317">
        <v>10</v>
      </c>
      <c r="AK21" s="299">
        <v>71</v>
      </c>
      <c r="AL21" s="296">
        <f t="shared" ref="AL21:AN21" si="13">AL18</f>
        <v>1</v>
      </c>
      <c r="AM21" s="296">
        <f t="shared" si="13"/>
        <v>1</v>
      </c>
      <c r="AN21" s="296">
        <f t="shared" si="13"/>
        <v>1</v>
      </c>
      <c r="AO21" s="136" t="s">
        <v>3326</v>
      </c>
      <c r="AP21" s="136" t="s">
        <v>2289</v>
      </c>
    </row>
    <row r="22" spans="1:49" ht="12" hidden="1" customHeight="1">
      <c r="A22" s="136">
        <v>10</v>
      </c>
      <c r="B22" s="136" t="str">
        <f t="shared" si="1"/>
        <v>1071</v>
      </c>
      <c r="C22" s="305" t="str">
        <f>B18</f>
        <v>671</v>
      </c>
      <c r="D22" s="305">
        <f t="shared" ref="D22" si="14">D18</f>
        <v>2</v>
      </c>
      <c r="E22" s="306" t="str">
        <f>E18</f>
        <v>盗贼</v>
      </c>
      <c r="F22" s="305" t="str">
        <f>F18</f>
        <v>盗贼，经常偷取矿洞里宝物，不过有时还会被史莱姆吓个半死~囧</v>
      </c>
      <c r="G22" s="305" t="str">
        <f>G18</f>
        <v>scmonster.2.daozei</v>
      </c>
      <c r="H22" s="305" t="str">
        <f>H18</f>
        <v>monster.2.daozei</v>
      </c>
      <c r="I22" s="305" t="str">
        <f t="shared" si="2"/>
        <v>sfacemonster.2.daozei</v>
      </c>
      <c r="J22" s="305">
        <f>J18</f>
        <v>0</v>
      </c>
      <c r="K22" s="305" t="str">
        <f>K18</f>
        <v>[]</v>
      </c>
      <c r="L22" s="305" t="str">
        <f>L18</f>
        <v>[0,0,0]</v>
      </c>
      <c r="M22" s="305" t="str">
        <f>M18</f>
        <v>[{"type":"2","id":"coin","num":"5","per":"800000"},{"type":"1","id":"331","num":"1","per":"300000"},{"type":"1","id":"831","num":"1","per":"100000"},{"type":"1","id":"731","num":"1","per":"100000"},{"type":"1","id":"16521","num":"1","per":"50000"},{"type":"1","id":"16621","num":"1","per":"50000"},{"type":"1","id":"18521","num":"1","per":"50000"}]</v>
      </c>
      <c r="N22" s="305">
        <f>VLOOKUP(Q22,[1]经验值!A:F,4,FALSE)</f>
        <v>4</v>
      </c>
      <c r="O22" s="323">
        <f t="shared" si="3"/>
        <v>2</v>
      </c>
      <c r="P22" s="305">
        <v>1</v>
      </c>
      <c r="Q22" s="302">
        <v>5</v>
      </c>
      <c r="R22" s="294">
        <f>(怪物参数比例等级!$H$17*10+Q22*怪物参数比例等级!$AF$38)*AA22</f>
        <v>41.818181818181813</v>
      </c>
      <c r="S22" s="294">
        <f>(怪物参数比例等级!$AF$39*10+Q22*怪物参数比例等级!$AF$39)*AB22</f>
        <v>43.636363636363626</v>
      </c>
      <c r="T22" s="294">
        <f>(怪物参数比例等级!$AF$40*10+Q22*怪物参数比例等级!$AF$40)*AC22</f>
        <v>20.945454545454542</v>
      </c>
      <c r="U22" s="294">
        <f>(怪物参数比例等级!$AF$41*10+Q22*怪物参数比例等级!$AF$41)*AD22</f>
        <v>26.18181818181818</v>
      </c>
      <c r="V22" s="294">
        <f>(怪物参数比例等级!$AF$42*10+Q22*怪物参数比例等级!$AF$42)*AE22</f>
        <v>34.909090909090907</v>
      </c>
      <c r="W22" s="294">
        <f>(怪物参数比例等级!$AF$43*10+Q22*怪物参数比例等级!$AF$43)*AF22</f>
        <v>26.18181818181818</v>
      </c>
      <c r="X22" s="294">
        <f>(怪物参数比例等级!$AF$44*10+Q22*怪物参数比例等级!$AF$44)*AG22</f>
        <v>58.181818181818187</v>
      </c>
      <c r="Y22" s="294">
        <f>(怪物参数比例等级!$AF$45*10+Q22*怪物参数比例等级!$AF$45)*AH22</f>
        <v>232.72727272727275</v>
      </c>
      <c r="Z22" s="294">
        <f>(怪物参数比例等级!$AF$46*10+Q22*怪物参数比例等级!$AF$46)*AI22</f>
        <v>116.36363636363637</v>
      </c>
      <c r="AA22" s="317">
        <v>1</v>
      </c>
      <c r="AB22" s="317">
        <v>1</v>
      </c>
      <c r="AC22" s="317">
        <v>0.6</v>
      </c>
      <c r="AD22" s="317">
        <v>1</v>
      </c>
      <c r="AE22" s="317">
        <v>1</v>
      </c>
      <c r="AF22" s="317">
        <v>1</v>
      </c>
      <c r="AG22" s="317">
        <v>5</v>
      </c>
      <c r="AH22" s="317">
        <v>10</v>
      </c>
      <c r="AI22" s="317">
        <v>10</v>
      </c>
      <c r="AK22" s="299">
        <v>71</v>
      </c>
      <c r="AL22" s="296">
        <f t="shared" ref="AL22:AN22" si="15">AL18</f>
        <v>1</v>
      </c>
      <c r="AM22" s="296">
        <f t="shared" si="15"/>
        <v>1</v>
      </c>
      <c r="AN22" s="296">
        <f t="shared" si="15"/>
        <v>1</v>
      </c>
      <c r="AO22" s="136" t="s">
        <v>3326</v>
      </c>
      <c r="AP22" s="136" t="s">
        <v>2289</v>
      </c>
    </row>
    <row r="23" spans="1:49" s="253" customFormat="1" ht="12" customHeight="1">
      <c r="A23" s="253">
        <v>11</v>
      </c>
      <c r="B23" s="253" t="str">
        <f t="shared" si="1"/>
        <v>1171</v>
      </c>
      <c r="C23" s="305" t="str">
        <f>B23</f>
        <v>1171</v>
      </c>
      <c r="D23" s="305">
        <v>1</v>
      </c>
      <c r="E23" s="306" t="s">
        <v>2278</v>
      </c>
      <c r="F23" s="307" t="s">
        <v>464</v>
      </c>
      <c r="G23" s="305" t="s">
        <v>670</v>
      </c>
      <c r="H23" s="305" t="s">
        <v>669</v>
      </c>
      <c r="I23" s="305" t="str">
        <f t="shared" si="2"/>
        <v>sfacemonster.3.sanjiaoshitouguai</v>
      </c>
      <c r="J23" s="305">
        <v>0</v>
      </c>
      <c r="K23" s="305" t="s">
        <v>660</v>
      </c>
      <c r="L23" s="305" t="s">
        <v>2371</v>
      </c>
      <c r="M23" s="305" t="s">
        <v>3248</v>
      </c>
      <c r="N23" s="305">
        <f>VLOOKUP(Q23,[1]经验值!A:F,4,FALSE)</f>
        <v>3</v>
      </c>
      <c r="O23" s="296">
        <f t="shared" si="3"/>
        <v>1</v>
      </c>
      <c r="P23" s="305">
        <v>2</v>
      </c>
      <c r="Q23" s="302">
        <v>1</v>
      </c>
      <c r="R23" s="294">
        <f>(怪物参数比例等级!$G$17*10+Q23*怪物参数比例等级!$AF$29)*AA23</f>
        <v>50.303030303030297</v>
      </c>
      <c r="S23" s="294">
        <f>(怪物参数比例等级!$G$18*10+Q23*怪物参数比例等级!$AF$30)*AB23</f>
        <v>15.09090909090909</v>
      </c>
      <c r="T23" s="294">
        <f>(怪物参数比例等级!$G$19*10+Q23*怪物参数比例等级!$AF$31)*AC23</f>
        <v>18.109090909090906</v>
      </c>
      <c r="U23" s="294">
        <f>(怪物参数比例等级!$G$20*10+Q23*怪物参数比例等级!$AF$32)*AD23</f>
        <v>30.18181818181818</v>
      </c>
      <c r="V23" s="294">
        <f>(怪物参数比例等级!$G$21*10+Q23*怪物参数比例等级!$AF$33)*AE23</f>
        <v>12.072727272727272</v>
      </c>
      <c r="W23" s="294">
        <f>(怪物参数比例等级!$G$22*10+Q23*怪物参数比例等级!$AF$34)*AF23</f>
        <v>9.0545454545454547</v>
      </c>
      <c r="X23" s="294">
        <f>(怪物参数比例等级!$G$23*10+Q23*怪物参数比例等级!$AF$35)*AG23</f>
        <v>12.072727272727272</v>
      </c>
      <c r="Y23" s="294">
        <f>(怪物参数比例等级!$G$24*10+Q23*怪物参数比例等级!$AF$36)*AH23</f>
        <v>24.145454545454545</v>
      </c>
      <c r="Z23" s="294">
        <f>(怪物参数比例等级!$G$25*10+Q23*怪物参数比例等级!$AF$37)*AI23</f>
        <v>12.072727272727272</v>
      </c>
      <c r="AA23" s="316">
        <v>1</v>
      </c>
      <c r="AB23" s="316">
        <v>1</v>
      </c>
      <c r="AC23" s="317">
        <v>0.45</v>
      </c>
      <c r="AD23" s="316">
        <v>1</v>
      </c>
      <c r="AE23" s="316">
        <v>1</v>
      </c>
      <c r="AF23" s="316">
        <v>1</v>
      </c>
      <c r="AG23" s="316">
        <v>5</v>
      </c>
      <c r="AH23" s="316">
        <v>5</v>
      </c>
      <c r="AI23" s="316">
        <v>5</v>
      </c>
      <c r="AJ23" s="136"/>
      <c r="AK23" s="299">
        <v>71</v>
      </c>
      <c r="AL23" s="296">
        <v>1</v>
      </c>
      <c r="AM23" s="296">
        <v>1</v>
      </c>
      <c r="AN23" s="296">
        <v>1</v>
      </c>
      <c r="AO23" s="136" t="s">
        <v>3326</v>
      </c>
      <c r="AS23" s="291" t="s">
        <v>428</v>
      </c>
      <c r="AT23" s="291" t="s">
        <v>438</v>
      </c>
      <c r="AU23" s="291" t="s">
        <v>427</v>
      </c>
    </row>
    <row r="24" spans="1:49" s="253" customFormat="1" ht="12" customHeight="1">
      <c r="A24" s="253">
        <v>12</v>
      </c>
      <c r="B24" s="253" t="str">
        <f t="shared" si="1"/>
        <v>1271</v>
      </c>
      <c r="C24" s="305" t="str">
        <f>B23</f>
        <v>1171</v>
      </c>
      <c r="D24" s="305">
        <f t="shared" ref="D24" si="16">D23</f>
        <v>1</v>
      </c>
      <c r="E24" s="306" t="str">
        <f>E23</f>
        <v>三角石头怪</v>
      </c>
      <c r="F24" s="307" t="s">
        <v>464</v>
      </c>
      <c r="G24" s="305" t="str">
        <f>G23</f>
        <v>scmonster.3.sanjiaoshitouguai</v>
      </c>
      <c r="H24" s="305" t="str">
        <f>H23</f>
        <v>monster.3.sanjiaoshitouguai</v>
      </c>
      <c r="I24" s="305" t="str">
        <f t="shared" si="2"/>
        <v>sfacemonster.3.sanjiaoshitouguai</v>
      </c>
      <c r="J24" s="305">
        <f>J23</f>
        <v>0</v>
      </c>
      <c r="K24" s="305" t="str">
        <f>K23</f>
        <v>[]</v>
      </c>
      <c r="L24" s="305" t="str">
        <f>L23</f>
        <v>[6522,0,0]</v>
      </c>
      <c r="M24" s="305" t="str">
        <f>M23</f>
        <v>[{"type":"2","id":"coin","num":"5","per":"800000"},{"type":"1","id":"232","num":"1","per":"500000"},{"type":"1","id":"131","num":"1","per":"100000"},{"type":"1","id":"431","num":"1","per":"100000"},{"type":"1","id":"18421","num":"1","per":"50000"},{"type":"1","id":"16921","num":"1","per":"50000"}]</v>
      </c>
      <c r="N24" s="305">
        <f>VLOOKUP(Q24,[1]经验值!A:F,4,FALSE)</f>
        <v>3</v>
      </c>
      <c r="O24" s="296">
        <f t="shared" si="3"/>
        <v>1</v>
      </c>
      <c r="P24" s="305">
        <v>2</v>
      </c>
      <c r="Q24" s="302">
        <v>2</v>
      </c>
      <c r="R24" s="294">
        <f>(怪物参数比例等级!$G$17*10+Q24*怪物参数比例等级!$AF$29)*AA24</f>
        <v>55.151515151515149</v>
      </c>
      <c r="S24" s="294">
        <f>(怪物参数比例等级!$G$18*10+Q24*怪物参数比例等级!$AF$30)*AB24</f>
        <v>16.545454545454543</v>
      </c>
      <c r="T24" s="294">
        <f>(怪物参数比例等级!$G$19*10+Q24*怪物参数比例等级!$AF$31)*AC24</f>
        <v>19.854545454545452</v>
      </c>
      <c r="U24" s="294">
        <f>(怪物参数比例等级!$G$20*10+Q24*怪物参数比例等级!$AF$32)*AD24</f>
        <v>33.090909090909086</v>
      </c>
      <c r="V24" s="294">
        <f>(怪物参数比例等级!$G$21*10+Q24*怪物参数比例等级!$AF$33)*AE24</f>
        <v>13.236363636363635</v>
      </c>
      <c r="W24" s="294">
        <f>(怪物参数比例等级!$G$22*10+Q24*怪物参数比例等级!$AF$34)*AF24</f>
        <v>9.9272727272727277</v>
      </c>
      <c r="X24" s="294">
        <f>(怪物参数比例等级!$G$23*10+Q24*怪物参数比例等级!$AF$35)*AG24</f>
        <v>13.236363636363635</v>
      </c>
      <c r="Y24" s="294">
        <f>(怪物参数比例等级!$G$24*10+Q24*怪物参数比例等级!$AF$36)*AH24</f>
        <v>26.472727272727269</v>
      </c>
      <c r="Z24" s="294">
        <f>(怪物参数比例等级!$G$25*10+Q24*怪物参数比例等级!$AF$37)*AI24</f>
        <v>13.236363636363635</v>
      </c>
      <c r="AA24" s="316">
        <v>1</v>
      </c>
      <c r="AB24" s="316">
        <v>1</v>
      </c>
      <c r="AC24" s="317">
        <v>0.45</v>
      </c>
      <c r="AD24" s="316">
        <v>1</v>
      </c>
      <c r="AE24" s="316">
        <v>1</v>
      </c>
      <c r="AF24" s="316">
        <v>1</v>
      </c>
      <c r="AG24" s="316">
        <v>5</v>
      </c>
      <c r="AH24" s="316">
        <v>5</v>
      </c>
      <c r="AI24" s="316">
        <v>5</v>
      </c>
      <c r="AJ24" s="136"/>
      <c r="AK24" s="299">
        <v>71</v>
      </c>
      <c r="AL24" s="296">
        <f t="shared" ref="AL24:AN24" si="17">AL23</f>
        <v>1</v>
      </c>
      <c r="AM24" s="296">
        <f t="shared" si="17"/>
        <v>1</v>
      </c>
      <c r="AN24" s="296">
        <f t="shared" si="17"/>
        <v>1</v>
      </c>
      <c r="AO24" s="136" t="s">
        <v>3326</v>
      </c>
      <c r="AS24" s="291" t="s">
        <v>2524</v>
      </c>
      <c r="AT24" s="291"/>
      <c r="AU24" s="291"/>
    </row>
    <row r="25" spans="1:49" s="253" customFormat="1" ht="12" customHeight="1">
      <c r="A25" s="253">
        <v>13</v>
      </c>
      <c r="B25" s="253" t="str">
        <f t="shared" si="1"/>
        <v>1371</v>
      </c>
      <c r="C25" s="305" t="str">
        <f>B23</f>
        <v>1171</v>
      </c>
      <c r="D25" s="305">
        <f t="shared" ref="D25" si="18">D23</f>
        <v>1</v>
      </c>
      <c r="E25" s="306" t="str">
        <f>E23</f>
        <v>三角石头怪</v>
      </c>
      <c r="F25" s="307" t="s">
        <v>464</v>
      </c>
      <c r="G25" s="305" t="str">
        <f>G23</f>
        <v>scmonster.3.sanjiaoshitouguai</v>
      </c>
      <c r="H25" s="305" t="str">
        <f>H23</f>
        <v>monster.3.sanjiaoshitouguai</v>
      </c>
      <c r="I25" s="305" t="str">
        <f t="shared" si="2"/>
        <v>sfacemonster.3.sanjiaoshitouguai</v>
      </c>
      <c r="J25" s="305">
        <f>J23</f>
        <v>0</v>
      </c>
      <c r="K25" s="305" t="str">
        <f>K23</f>
        <v>[]</v>
      </c>
      <c r="L25" s="305" t="str">
        <f>L23</f>
        <v>[6522,0,0]</v>
      </c>
      <c r="M25" s="305" t="str">
        <f>M23</f>
        <v>[{"type":"2","id":"coin","num":"5","per":"800000"},{"type":"1","id":"232","num":"1","per":"500000"},{"type":"1","id":"131","num":"1","per":"100000"},{"type":"1","id":"431","num":"1","per":"100000"},{"type":"1","id":"18421","num":"1","per":"50000"},{"type":"1","id":"16921","num":"1","per":"50000"}]</v>
      </c>
      <c r="N25" s="305">
        <f>VLOOKUP(Q25,[1]经验值!A:F,4,FALSE)</f>
        <v>3</v>
      </c>
      <c r="O25" s="296">
        <f t="shared" si="3"/>
        <v>1</v>
      </c>
      <c r="P25" s="305">
        <v>2</v>
      </c>
      <c r="Q25" s="302">
        <v>3</v>
      </c>
      <c r="R25" s="294">
        <f>(怪物参数比例等级!$G$17*10+Q25*怪物参数比例等级!$AF$29)*AA25</f>
        <v>60</v>
      </c>
      <c r="S25" s="294">
        <f>(怪物参数比例等级!$G$18*10+Q25*怪物参数比例等级!$AF$30)*AB25</f>
        <v>18</v>
      </c>
      <c r="T25" s="294">
        <f>(怪物参数比例等级!$G$19*10+Q25*怪物参数比例等级!$AF$31)*AC25</f>
        <v>21.599999999999998</v>
      </c>
      <c r="U25" s="294">
        <f>(怪物参数比例等级!$G$20*10+Q25*怪物参数比例等级!$AF$32)*AD25</f>
        <v>36</v>
      </c>
      <c r="V25" s="294">
        <f>(怪物参数比例等级!$G$21*10+Q25*怪物参数比例等级!$AF$33)*AE25</f>
        <v>14.399999999999999</v>
      </c>
      <c r="W25" s="294">
        <f>(怪物参数比例等级!$G$22*10+Q25*怪物参数比例等级!$AF$34)*AF25</f>
        <v>10.8</v>
      </c>
      <c r="X25" s="294">
        <f>(怪物参数比例等级!$G$23*10+Q25*怪物参数比例等级!$AF$35)*AG25</f>
        <v>14.399999999999999</v>
      </c>
      <c r="Y25" s="294">
        <f>(怪物参数比例等级!$G$24*10+Q25*怪物参数比例等级!$AF$36)*AH25</f>
        <v>28.799999999999997</v>
      </c>
      <c r="Z25" s="294">
        <f>(怪物参数比例等级!$G$25*10+Q25*怪物参数比例等级!$AF$37)*AI25</f>
        <v>14.399999999999999</v>
      </c>
      <c r="AA25" s="316">
        <v>1</v>
      </c>
      <c r="AB25" s="316">
        <v>1</v>
      </c>
      <c r="AC25" s="317">
        <v>0.45</v>
      </c>
      <c r="AD25" s="316">
        <v>1</v>
      </c>
      <c r="AE25" s="316">
        <v>1</v>
      </c>
      <c r="AF25" s="316">
        <v>1</v>
      </c>
      <c r="AG25" s="316">
        <v>5</v>
      </c>
      <c r="AH25" s="316">
        <v>5</v>
      </c>
      <c r="AI25" s="316">
        <v>5</v>
      </c>
      <c r="AJ25" s="136"/>
      <c r="AK25" s="299">
        <v>71</v>
      </c>
      <c r="AL25" s="296">
        <f t="shared" ref="AL25:AN25" si="19">AL23</f>
        <v>1</v>
      </c>
      <c r="AM25" s="296">
        <f t="shared" si="19"/>
        <v>1</v>
      </c>
      <c r="AN25" s="296">
        <f t="shared" si="19"/>
        <v>1</v>
      </c>
      <c r="AO25" s="136" t="s">
        <v>3326</v>
      </c>
      <c r="AS25" s="291"/>
      <c r="AT25" s="291"/>
      <c r="AU25" s="291"/>
    </row>
    <row r="26" spans="1:49" s="253" customFormat="1" ht="12" customHeight="1">
      <c r="A26" s="253">
        <v>14</v>
      </c>
      <c r="B26" s="253" t="str">
        <f t="shared" si="1"/>
        <v>1471</v>
      </c>
      <c r="C26" s="305" t="str">
        <f>B23</f>
        <v>1171</v>
      </c>
      <c r="D26" s="305">
        <f t="shared" ref="D26" si="20">D23</f>
        <v>1</v>
      </c>
      <c r="E26" s="306" t="str">
        <f>E23</f>
        <v>三角石头怪</v>
      </c>
      <c r="F26" s="307" t="s">
        <v>464</v>
      </c>
      <c r="G26" s="305" t="str">
        <f>G23</f>
        <v>scmonster.3.sanjiaoshitouguai</v>
      </c>
      <c r="H26" s="305" t="str">
        <f>H23</f>
        <v>monster.3.sanjiaoshitouguai</v>
      </c>
      <c r="I26" s="305" t="str">
        <f t="shared" si="2"/>
        <v>sfacemonster.3.sanjiaoshitouguai</v>
      </c>
      <c r="J26" s="305">
        <f>J23</f>
        <v>0</v>
      </c>
      <c r="K26" s="305" t="str">
        <f>K23</f>
        <v>[]</v>
      </c>
      <c r="L26" s="305" t="str">
        <f>L23</f>
        <v>[6522,0,0]</v>
      </c>
      <c r="M26" s="305" t="str">
        <f>M23</f>
        <v>[{"type":"2","id":"coin","num":"5","per":"800000"},{"type":"1","id":"232","num":"1","per":"500000"},{"type":"1","id":"131","num":"1","per":"100000"},{"type":"1","id":"431","num":"1","per":"100000"},{"type":"1","id":"18421","num":"1","per":"50000"},{"type":"1","id":"16921","num":"1","per":"50000"}]</v>
      </c>
      <c r="N26" s="305">
        <f>VLOOKUP(Q26,[1]经验值!A:F,4,FALSE)</f>
        <v>4</v>
      </c>
      <c r="O26" s="296">
        <f t="shared" si="3"/>
        <v>1</v>
      </c>
      <c r="P26" s="305">
        <v>2</v>
      </c>
      <c r="Q26" s="302">
        <v>4</v>
      </c>
      <c r="R26" s="294">
        <f>(怪物参数比例等级!$G$17*10+Q26*怪物参数比例等级!$AF$29)*AA26</f>
        <v>64.848484848484844</v>
      </c>
      <c r="S26" s="294">
        <f>(怪物参数比例等级!$G$18*10+Q26*怪物参数比例等级!$AF$30)*AB26</f>
        <v>19.454545454545453</v>
      </c>
      <c r="T26" s="294">
        <f>(怪物参数比例等级!$G$19*10+Q26*怪物参数比例等级!$AF$31)*AC26</f>
        <v>23.345454545454544</v>
      </c>
      <c r="U26" s="294">
        <f>(怪物参数比例等级!$G$20*10+Q26*怪物参数比例等级!$AF$32)*AD26</f>
        <v>38.909090909090907</v>
      </c>
      <c r="V26" s="294">
        <f>(怪物参数比例等级!$G$21*10+Q26*怪物参数比例等级!$AF$33)*AE26</f>
        <v>15.563636363636363</v>
      </c>
      <c r="W26" s="294">
        <f>(怪物参数比例等级!$G$22*10+Q26*怪物参数比例等级!$AF$34)*AF26</f>
        <v>11.672727272727272</v>
      </c>
      <c r="X26" s="294">
        <f>(怪物参数比例等级!$G$23*10+Q26*怪物参数比例等级!$AF$35)*AG26</f>
        <v>15.563636363636363</v>
      </c>
      <c r="Y26" s="294">
        <f>(怪物参数比例等级!$G$24*10+Q26*怪物参数比例等级!$AF$36)*AH26</f>
        <v>31.127272727272725</v>
      </c>
      <c r="Z26" s="294">
        <f>(怪物参数比例等级!$G$25*10+Q26*怪物参数比例等级!$AF$37)*AI26</f>
        <v>15.563636363636363</v>
      </c>
      <c r="AA26" s="316">
        <v>1</v>
      </c>
      <c r="AB26" s="316">
        <v>1</v>
      </c>
      <c r="AC26" s="317">
        <v>0.45</v>
      </c>
      <c r="AD26" s="316">
        <v>1</v>
      </c>
      <c r="AE26" s="316">
        <v>1</v>
      </c>
      <c r="AF26" s="316">
        <v>1</v>
      </c>
      <c r="AG26" s="316">
        <v>5</v>
      </c>
      <c r="AH26" s="316">
        <v>5</v>
      </c>
      <c r="AI26" s="316">
        <v>5</v>
      </c>
      <c r="AJ26" s="136"/>
      <c r="AK26" s="299">
        <v>71</v>
      </c>
      <c r="AL26" s="296">
        <f t="shared" ref="AL26:AN26" si="21">AL23</f>
        <v>1</v>
      </c>
      <c r="AM26" s="296">
        <f t="shared" si="21"/>
        <v>1</v>
      </c>
      <c r="AN26" s="296">
        <f t="shared" si="21"/>
        <v>1</v>
      </c>
      <c r="AO26" s="136" t="s">
        <v>3326</v>
      </c>
      <c r="AS26" s="291"/>
      <c r="AT26" s="291"/>
      <c r="AU26" s="291"/>
    </row>
    <row r="27" spans="1:49" s="253" customFormat="1" ht="12" customHeight="1">
      <c r="A27" s="253">
        <v>15</v>
      </c>
      <c r="B27" s="253" t="str">
        <f t="shared" si="1"/>
        <v>1571</v>
      </c>
      <c r="C27" s="305" t="str">
        <f>B23</f>
        <v>1171</v>
      </c>
      <c r="D27" s="305">
        <f t="shared" ref="D27" si="22">D23</f>
        <v>1</v>
      </c>
      <c r="E27" s="306" t="str">
        <f>E23</f>
        <v>三角石头怪</v>
      </c>
      <c r="F27" s="307" t="s">
        <v>464</v>
      </c>
      <c r="G27" s="305" t="str">
        <f>G23</f>
        <v>scmonster.3.sanjiaoshitouguai</v>
      </c>
      <c r="H27" s="305" t="str">
        <f>H23</f>
        <v>monster.3.sanjiaoshitouguai</v>
      </c>
      <c r="I27" s="305" t="str">
        <f t="shared" si="2"/>
        <v>sfacemonster.3.sanjiaoshitouguai</v>
      </c>
      <c r="J27" s="305">
        <f>J23</f>
        <v>0</v>
      </c>
      <c r="K27" s="305" t="str">
        <f>K23</f>
        <v>[]</v>
      </c>
      <c r="L27" s="305" t="str">
        <f>L23</f>
        <v>[6522,0,0]</v>
      </c>
      <c r="M27" s="305" t="str">
        <f>M23</f>
        <v>[{"type":"2","id":"coin","num":"5","per":"800000"},{"type":"1","id":"232","num":"1","per":"500000"},{"type":"1","id":"131","num":"1","per":"100000"},{"type":"1","id":"431","num":"1","per":"100000"},{"type":"1","id":"18421","num":"1","per":"50000"},{"type":"1","id":"16921","num":"1","per":"50000"}]</v>
      </c>
      <c r="N27" s="305">
        <f>VLOOKUP(Q27,[1]经验值!A:F,4,FALSE)</f>
        <v>4</v>
      </c>
      <c r="O27" s="296">
        <f t="shared" si="3"/>
        <v>1</v>
      </c>
      <c r="P27" s="305">
        <v>2</v>
      </c>
      <c r="Q27" s="302">
        <v>5</v>
      </c>
      <c r="R27" s="294">
        <f>(怪物参数比例等级!$G$17*10+Q27*怪物参数比例等级!$AF$29)*AA27</f>
        <v>69.696969696969688</v>
      </c>
      <c r="S27" s="294">
        <f>(怪物参数比例等级!$G$18*10+Q27*怪物参数比例等级!$AF$30)*AB27</f>
        <v>20.909090909090907</v>
      </c>
      <c r="T27" s="294">
        <f>(怪物参数比例等级!$G$19*10+Q27*怪物参数比例等级!$AF$31)*AC27</f>
        <v>25.09090909090909</v>
      </c>
      <c r="U27" s="294">
        <f>(怪物参数比例等级!$G$20*10+Q27*怪物参数比例等级!$AF$32)*AD27</f>
        <v>41.818181818181813</v>
      </c>
      <c r="V27" s="294">
        <f>(怪物参数比例等级!$G$21*10+Q27*怪物参数比例等级!$AF$33)*AE27</f>
        <v>16.727272727272727</v>
      </c>
      <c r="W27" s="294">
        <f>(怪物参数比例等级!$G$22*10+Q27*怪物参数比例等级!$AF$34)*AF27</f>
        <v>12.545454545454545</v>
      </c>
      <c r="X27" s="294">
        <f>(怪物参数比例等级!$G$23*10+Q27*怪物参数比例等级!$AF$35)*AG27</f>
        <v>16.727272727272727</v>
      </c>
      <c r="Y27" s="294">
        <f>(怪物参数比例等级!$G$24*10+Q27*怪物参数比例等级!$AF$36)*AH27</f>
        <v>33.454545454545453</v>
      </c>
      <c r="Z27" s="294">
        <f>(怪物参数比例等级!$G$25*10+Q27*怪物参数比例等级!$AF$37)*AI27</f>
        <v>16.727272727272727</v>
      </c>
      <c r="AA27" s="316">
        <v>1</v>
      </c>
      <c r="AB27" s="316">
        <v>1</v>
      </c>
      <c r="AC27" s="317">
        <v>0.45</v>
      </c>
      <c r="AD27" s="316">
        <v>1</v>
      </c>
      <c r="AE27" s="316">
        <v>1</v>
      </c>
      <c r="AF27" s="316">
        <v>1</v>
      </c>
      <c r="AG27" s="316">
        <v>5</v>
      </c>
      <c r="AH27" s="316">
        <v>5</v>
      </c>
      <c r="AI27" s="316">
        <v>5</v>
      </c>
      <c r="AJ27" s="136"/>
      <c r="AK27" s="299">
        <v>71</v>
      </c>
      <c r="AL27" s="296">
        <f t="shared" ref="AL27:AN27" si="23">AL23</f>
        <v>1</v>
      </c>
      <c r="AM27" s="296">
        <f t="shared" si="23"/>
        <v>1</v>
      </c>
      <c r="AN27" s="296">
        <f t="shared" si="23"/>
        <v>1</v>
      </c>
      <c r="AO27" s="136" t="s">
        <v>3326</v>
      </c>
      <c r="AS27" s="291"/>
      <c r="AT27" s="291"/>
      <c r="AU27" s="291"/>
    </row>
    <row r="28" spans="1:49" s="137" customFormat="1" ht="39" customHeight="1">
      <c r="A28" s="137">
        <v>16</v>
      </c>
      <c r="B28" s="137" t="str">
        <f t="shared" si="1"/>
        <v>1671</v>
      </c>
      <c r="C28" s="305" t="str">
        <f>B28</f>
        <v>1671</v>
      </c>
      <c r="D28" s="305">
        <v>1</v>
      </c>
      <c r="E28" s="306" t="s">
        <v>2281</v>
      </c>
      <c r="F28" s="307" t="s">
        <v>465</v>
      </c>
      <c r="G28" s="305" t="s">
        <v>671</v>
      </c>
      <c r="H28" s="305" t="s">
        <v>674</v>
      </c>
      <c r="I28" s="305" t="str">
        <f t="shared" si="2"/>
        <v>sfacemonster.4.bosskuanggong</v>
      </c>
      <c r="J28" s="305">
        <v>1</v>
      </c>
      <c r="K28" s="305" t="s">
        <v>660</v>
      </c>
      <c r="L28" s="305" t="s">
        <v>2493</v>
      </c>
      <c r="M28" s="305" t="s">
        <v>3250</v>
      </c>
      <c r="N28" s="305">
        <f>VLOOKUP(Q28,[1]经验值!A:F,4,FALSE)</f>
        <v>4</v>
      </c>
      <c r="O28" s="305">
        <f t="shared" si="3"/>
        <v>1</v>
      </c>
      <c r="P28" s="305">
        <v>2</v>
      </c>
      <c r="Q28" s="302">
        <v>6</v>
      </c>
      <c r="R28" s="294">
        <f>(怪物参数比例等级!$G$17*10+Q28*怪物参数比例等级!$AF$29)*AA28</f>
        <v>596.36363636363626</v>
      </c>
      <c r="S28" s="294">
        <f>(怪物参数比例等级!$G$18*10+Q28*怪物参数比例等级!$AF$30)*AB28</f>
        <v>22.36363636363636</v>
      </c>
      <c r="T28" s="294">
        <f>(怪物参数比例等级!$G$19*10+Q28*怪物参数比例等级!$AF$31)*AC28</f>
        <v>59.636363636363626</v>
      </c>
      <c r="U28" s="294">
        <f>(怪物参数比例等级!$G$20*10+Q28*怪物参数比例等级!$AF$32)*AD28</f>
        <v>44.72727272727272</v>
      </c>
      <c r="V28" s="294">
        <f>(怪物参数比例等级!$G$21*10+Q28*怪物参数比例等级!$AF$33)*AE28</f>
        <v>17.890909090909091</v>
      </c>
      <c r="W28" s="294">
        <f>(怪物参数比例等级!$G$22*10+Q28*怪物参数比例等级!$AF$34)*AF28</f>
        <v>13.418181818181818</v>
      </c>
      <c r="X28" s="294">
        <f>(怪物参数比例等级!$G$23*10+Q28*怪物参数比例等级!$AF$35)*AG28</f>
        <v>3.5781818181818181</v>
      </c>
      <c r="Y28" s="294">
        <f>(怪物参数比例等级!$G$24*10+Q28*怪物参数比例等级!$AF$36)*AH28</f>
        <v>357.81818181818181</v>
      </c>
      <c r="Z28" s="294">
        <f>(怪物参数比例等级!$G$25*10+Q28*怪物参数比例等级!$AF$37)*AI28</f>
        <v>178.90909090909091</v>
      </c>
      <c r="AA28" s="321">
        <v>8</v>
      </c>
      <c r="AB28" s="321">
        <v>1</v>
      </c>
      <c r="AC28" s="317">
        <v>1</v>
      </c>
      <c r="AD28" s="321">
        <v>1</v>
      </c>
      <c r="AE28" s="321">
        <v>1</v>
      </c>
      <c r="AF28" s="321">
        <v>1</v>
      </c>
      <c r="AG28" s="321">
        <v>1</v>
      </c>
      <c r="AH28" s="321">
        <v>50</v>
      </c>
      <c r="AI28" s="321">
        <v>50</v>
      </c>
      <c r="AJ28" s="136"/>
      <c r="AK28" s="299">
        <v>71</v>
      </c>
      <c r="AL28" s="296">
        <v>1</v>
      </c>
      <c r="AM28" s="296">
        <v>1</v>
      </c>
      <c r="AN28" s="296">
        <v>1</v>
      </c>
      <c r="AO28" s="136" t="s">
        <v>3326</v>
      </c>
      <c r="AS28" s="292" t="s">
        <v>429</v>
      </c>
      <c r="AT28" s="292" t="s">
        <v>438</v>
      </c>
      <c r="AU28" s="292" t="s">
        <v>430</v>
      </c>
      <c r="AV28" s="137" t="s">
        <v>431</v>
      </c>
      <c r="AW28" s="137" t="s">
        <v>2124</v>
      </c>
    </row>
    <row r="29" spans="1:49" ht="12" customHeight="1">
      <c r="A29" s="136">
        <v>17</v>
      </c>
      <c r="B29" s="136" t="str">
        <f t="shared" si="1"/>
        <v>1771</v>
      </c>
      <c r="C29" s="305" t="str">
        <f>B29</f>
        <v>1771</v>
      </c>
      <c r="D29" s="305">
        <v>1</v>
      </c>
      <c r="E29" s="306" t="s">
        <v>2282</v>
      </c>
      <c r="F29" s="307" t="s">
        <v>466</v>
      </c>
      <c r="G29" s="305" t="s">
        <v>672</v>
      </c>
      <c r="H29" s="305" t="s">
        <v>673</v>
      </c>
      <c r="I29" s="305" t="str">
        <f t="shared" si="2"/>
        <v>sfacemonster.5.xiaoshitouguai</v>
      </c>
      <c r="J29" s="305">
        <v>0</v>
      </c>
      <c r="K29" s="305" t="s">
        <v>660</v>
      </c>
      <c r="L29" s="305" t="s">
        <v>2495</v>
      </c>
      <c r="M29" s="305" t="s">
        <v>3249</v>
      </c>
      <c r="N29" s="305">
        <f>VLOOKUP(Q29,[1]经验值!A:F,4,FALSE)</f>
        <v>4</v>
      </c>
      <c r="O29" s="305">
        <f t="shared" si="3"/>
        <v>1</v>
      </c>
      <c r="P29" s="305">
        <v>1</v>
      </c>
      <c r="Q29" s="302">
        <v>5</v>
      </c>
      <c r="R29" s="294">
        <f>(怪物参数比例等级!$G$17*10+Q29*怪物参数比例等级!$AF$29)*AA29</f>
        <v>69.696969696969688</v>
      </c>
      <c r="S29" s="294">
        <f>(怪物参数比例等级!$G$18*10+Q29*怪物参数比例等级!$AF$30)*AB29</f>
        <v>20.909090909090907</v>
      </c>
      <c r="T29" s="294">
        <f>(怪物参数比例等级!$G$19*10+Q29*怪物参数比例等级!$AF$31)*AC29</f>
        <v>25.09090909090909</v>
      </c>
      <c r="U29" s="294">
        <f>(怪物参数比例等级!$G$20*10+Q29*怪物参数比例等级!$AF$32)*AD29</f>
        <v>41.818181818181813</v>
      </c>
      <c r="V29" s="294">
        <f>(怪物参数比例等级!$G$21*10+Q29*怪物参数比例等级!$AF$33)*AE29</f>
        <v>16.727272727272727</v>
      </c>
      <c r="W29" s="294">
        <f>(怪物参数比例等级!$G$22*10+Q29*怪物参数比例等级!$AF$34)*AF29</f>
        <v>12.545454545454545</v>
      </c>
      <c r="X29" s="294">
        <f>(怪物参数比例等级!$G$23*10+Q29*怪物参数比例等级!$AF$35)*AG29</f>
        <v>16.727272727272727</v>
      </c>
      <c r="Y29" s="294">
        <f>(怪物参数比例等级!$G$24*10+Q29*怪物参数比例等级!$AF$36)*AH29</f>
        <v>33.454545454545453</v>
      </c>
      <c r="Z29" s="294">
        <f>(怪物参数比例等级!$G$25*10+Q29*怪物参数比例等级!$AF$37)*AI29</f>
        <v>16.727272727272727</v>
      </c>
      <c r="AA29" s="317">
        <v>1</v>
      </c>
      <c r="AB29" s="317">
        <v>1</v>
      </c>
      <c r="AC29" s="317">
        <v>0.45</v>
      </c>
      <c r="AD29" s="317">
        <v>1</v>
      </c>
      <c r="AE29" s="317">
        <v>1</v>
      </c>
      <c r="AF29" s="317">
        <v>1</v>
      </c>
      <c r="AG29" s="317">
        <v>5</v>
      </c>
      <c r="AH29" s="317">
        <v>5</v>
      </c>
      <c r="AI29" s="317">
        <v>5</v>
      </c>
      <c r="AK29" s="299">
        <v>71</v>
      </c>
      <c r="AL29" s="296">
        <v>1</v>
      </c>
      <c r="AM29" s="296">
        <v>1</v>
      </c>
      <c r="AN29" s="296">
        <v>1</v>
      </c>
      <c r="AO29" s="136" t="s">
        <v>3326</v>
      </c>
      <c r="AS29" s="289" t="s">
        <v>425</v>
      </c>
      <c r="AT29" s="289" t="s">
        <v>438</v>
      </c>
      <c r="AU29" s="289" t="s">
        <v>2121</v>
      </c>
    </row>
    <row r="30" spans="1:49" ht="12" customHeight="1">
      <c r="A30" s="136">
        <v>18</v>
      </c>
      <c r="B30" s="136" t="str">
        <f t="shared" si="1"/>
        <v>1871</v>
      </c>
      <c r="C30" s="305" t="str">
        <f>B29</f>
        <v>1771</v>
      </c>
      <c r="D30" s="305">
        <f t="shared" ref="D30" si="24">D29</f>
        <v>1</v>
      </c>
      <c r="E30" s="306" t="str">
        <f>E29</f>
        <v>小石头怪</v>
      </c>
      <c r="F30" s="305" t="str">
        <f>F29</f>
        <v>小石头怪，一个正方形的石头怪，如果切掉几个角就变成三角石头怪了</v>
      </c>
      <c r="G30" s="305" t="str">
        <f>G29</f>
        <v>scmonster.5.xiaoshitouguai</v>
      </c>
      <c r="H30" s="305" t="str">
        <f>H29</f>
        <v>monster.5.xiaoshitouguai</v>
      </c>
      <c r="I30" s="305" t="str">
        <f t="shared" si="2"/>
        <v>sfacemonster.5.xiaoshitouguai</v>
      </c>
      <c r="J30" s="305">
        <f>J29</f>
        <v>0</v>
      </c>
      <c r="K30" s="305" t="str">
        <f>K29</f>
        <v>[]</v>
      </c>
      <c r="L30" s="305" t="str">
        <f>L29</f>
        <v>[0,0,0]</v>
      </c>
      <c r="M30" s="305" t="str">
        <f>M29</f>
        <v>[{"type":"2","id":"coin","num":"5","per":"800000"},{"type":"1","id":"232","num":"2","per":"300000"},{"type":"1","id":"1032","num":"1","per":"100000"},{"type":"1","id":"632","num":"1","per":"100000"},{"type":"1","id":"18421","num":"1","per":"50000"},{"type":"1","id":"17121","num":"1","per":"50000"}]</v>
      </c>
      <c r="N30" s="305">
        <f>VLOOKUP(Q30,[1]经验值!A:F,4,FALSE)</f>
        <v>4</v>
      </c>
      <c r="O30" s="305">
        <f t="shared" si="3"/>
        <v>1</v>
      </c>
      <c r="P30" s="305">
        <v>1</v>
      </c>
      <c r="Q30" s="302">
        <v>6</v>
      </c>
      <c r="R30" s="294">
        <f>(怪物参数比例等级!$G$17*10+Q30*怪物参数比例等级!$AF$29)*AA30</f>
        <v>74.545454545454533</v>
      </c>
      <c r="S30" s="294">
        <f>(怪物参数比例等级!$G$18*10+Q30*怪物参数比例等级!$AF$30)*AB30</f>
        <v>22.36363636363636</v>
      </c>
      <c r="T30" s="294">
        <f>(怪物参数比例等级!$G$19*10+Q30*怪物参数比例等级!$AF$31)*AC30</f>
        <v>26.836363636363632</v>
      </c>
      <c r="U30" s="294">
        <f>(怪物参数比例等级!$G$20*10+Q30*怪物参数比例等级!$AF$32)*AD30</f>
        <v>44.72727272727272</v>
      </c>
      <c r="V30" s="294">
        <f>(怪物参数比例等级!$G$21*10+Q30*怪物参数比例等级!$AF$33)*AE30</f>
        <v>17.890909090909091</v>
      </c>
      <c r="W30" s="294">
        <f>(怪物参数比例等级!$G$22*10+Q30*怪物参数比例等级!$AF$34)*AF30</f>
        <v>13.418181818181818</v>
      </c>
      <c r="X30" s="294">
        <f>(怪物参数比例等级!$G$23*10+Q30*怪物参数比例等级!$AF$35)*AG30</f>
        <v>17.890909090909091</v>
      </c>
      <c r="Y30" s="294">
        <f>(怪物参数比例等级!$G$24*10+Q30*怪物参数比例等级!$AF$36)*AH30</f>
        <v>35.781818181818181</v>
      </c>
      <c r="Z30" s="294">
        <f>(怪物参数比例等级!$G$25*10+Q30*怪物参数比例等级!$AF$37)*AI30</f>
        <v>17.890909090909091</v>
      </c>
      <c r="AA30" s="317">
        <v>1</v>
      </c>
      <c r="AB30" s="317">
        <v>1</v>
      </c>
      <c r="AC30" s="317">
        <v>0.45</v>
      </c>
      <c r="AD30" s="317">
        <v>1</v>
      </c>
      <c r="AE30" s="317">
        <v>1</v>
      </c>
      <c r="AF30" s="317">
        <v>1</v>
      </c>
      <c r="AG30" s="317">
        <v>5</v>
      </c>
      <c r="AH30" s="317">
        <v>5</v>
      </c>
      <c r="AI30" s="317">
        <v>5</v>
      </c>
      <c r="AK30" s="299">
        <v>71</v>
      </c>
      <c r="AL30" s="296">
        <v>1</v>
      </c>
      <c r="AM30" s="296">
        <v>1</v>
      </c>
      <c r="AN30" s="296">
        <f t="shared" ref="AN30" si="25">AN29</f>
        <v>1</v>
      </c>
      <c r="AO30" s="136" t="s">
        <v>3326</v>
      </c>
      <c r="AS30" s="289" t="s">
        <v>2525</v>
      </c>
    </row>
    <row r="31" spans="1:49" ht="12" customHeight="1">
      <c r="A31" s="136">
        <v>19</v>
      </c>
      <c r="B31" s="136" t="str">
        <f t="shared" si="1"/>
        <v>1971</v>
      </c>
      <c r="C31" s="305" t="str">
        <f>B29</f>
        <v>1771</v>
      </c>
      <c r="D31" s="305">
        <f t="shared" ref="D31" si="26">D29</f>
        <v>1</v>
      </c>
      <c r="E31" s="306" t="str">
        <f>E29</f>
        <v>小石头怪</v>
      </c>
      <c r="F31" s="305" t="str">
        <f>F29</f>
        <v>小石头怪，一个正方形的石头怪，如果切掉几个角就变成三角石头怪了</v>
      </c>
      <c r="G31" s="305" t="str">
        <f>G29</f>
        <v>scmonster.5.xiaoshitouguai</v>
      </c>
      <c r="H31" s="305" t="str">
        <f>H29</f>
        <v>monster.5.xiaoshitouguai</v>
      </c>
      <c r="I31" s="305" t="str">
        <f t="shared" si="2"/>
        <v>sfacemonster.5.xiaoshitouguai</v>
      </c>
      <c r="J31" s="305">
        <f>J29</f>
        <v>0</v>
      </c>
      <c r="K31" s="305" t="str">
        <f>K29</f>
        <v>[]</v>
      </c>
      <c r="L31" s="305" t="str">
        <f>L29</f>
        <v>[0,0,0]</v>
      </c>
      <c r="M31" s="305" t="str">
        <f>M29</f>
        <v>[{"type":"2","id":"coin","num":"5","per":"800000"},{"type":"1","id":"232","num":"2","per":"300000"},{"type":"1","id":"1032","num":"1","per":"100000"},{"type":"1","id":"632","num":"1","per":"100000"},{"type":"1","id":"18421","num":"1","per":"50000"},{"type":"1","id":"17121","num":"1","per":"50000"}]</v>
      </c>
      <c r="N31" s="305">
        <f>VLOOKUP(Q31,[1]经验值!A:F,4,FALSE)</f>
        <v>5</v>
      </c>
      <c r="O31" s="305">
        <f t="shared" si="3"/>
        <v>1</v>
      </c>
      <c r="P31" s="305">
        <v>1</v>
      </c>
      <c r="Q31" s="302">
        <v>7</v>
      </c>
      <c r="R31" s="294">
        <f>(怪物参数比例等级!$G$17*10+Q31*怪物参数比例等级!$AF$29)*AA31</f>
        <v>79.393939393939391</v>
      </c>
      <c r="S31" s="294">
        <f>(怪物参数比例等级!$G$18*10+Q31*怪物参数比例等级!$AF$30)*AB31</f>
        <v>23.818181818181813</v>
      </c>
      <c r="T31" s="294">
        <f>(怪物参数比例等级!$G$19*10+Q31*怪物参数比例等级!$AF$31)*AC31</f>
        <v>28.581818181818178</v>
      </c>
      <c r="U31" s="294">
        <f>(怪物参数比例等级!$G$20*10+Q31*怪物参数比例等级!$AF$32)*AD31</f>
        <v>47.636363636363626</v>
      </c>
      <c r="V31" s="294">
        <f>(怪物参数比例等级!$G$21*10+Q31*怪物参数比例等级!$AF$33)*AE31</f>
        <v>19.054545454545455</v>
      </c>
      <c r="W31" s="294">
        <f>(怪物参数比例等级!$G$22*10+Q31*怪物参数比例等级!$AF$34)*AF31</f>
        <v>14.290909090909089</v>
      </c>
      <c r="X31" s="294">
        <f>(怪物参数比例等级!$G$23*10+Q31*怪物参数比例等级!$AF$35)*AG31</f>
        <v>19.054545454545455</v>
      </c>
      <c r="Y31" s="294">
        <f>(怪物参数比例等级!$G$24*10+Q31*怪物参数比例等级!$AF$36)*AH31</f>
        <v>38.109090909090909</v>
      </c>
      <c r="Z31" s="294">
        <f>(怪物参数比例等级!$G$25*10+Q31*怪物参数比例等级!$AF$37)*AI31</f>
        <v>19.054545454545455</v>
      </c>
      <c r="AA31" s="317">
        <v>1</v>
      </c>
      <c r="AB31" s="317">
        <v>1</v>
      </c>
      <c r="AC31" s="317">
        <v>0.45</v>
      </c>
      <c r="AD31" s="317">
        <v>1</v>
      </c>
      <c r="AE31" s="317">
        <v>1</v>
      </c>
      <c r="AF31" s="317">
        <v>1</v>
      </c>
      <c r="AG31" s="317">
        <v>5</v>
      </c>
      <c r="AH31" s="317">
        <v>5</v>
      </c>
      <c r="AI31" s="317">
        <v>5</v>
      </c>
      <c r="AK31" s="299">
        <v>71</v>
      </c>
      <c r="AL31" s="296">
        <v>1</v>
      </c>
      <c r="AM31" s="296">
        <v>1</v>
      </c>
      <c r="AN31" s="296">
        <f t="shared" ref="AN31" si="27">AN29</f>
        <v>1</v>
      </c>
      <c r="AO31" s="136" t="s">
        <v>3326</v>
      </c>
    </row>
    <row r="32" spans="1:49" ht="12" customHeight="1">
      <c r="A32" s="136">
        <v>20</v>
      </c>
      <c r="B32" s="136" t="str">
        <f t="shared" si="1"/>
        <v>2071</v>
      </c>
      <c r="C32" s="305" t="str">
        <f>B29</f>
        <v>1771</v>
      </c>
      <c r="D32" s="305">
        <f t="shared" ref="D32" si="28">D29</f>
        <v>1</v>
      </c>
      <c r="E32" s="306" t="str">
        <f>E29</f>
        <v>小石头怪</v>
      </c>
      <c r="F32" s="305" t="str">
        <f>F29</f>
        <v>小石头怪，一个正方形的石头怪，如果切掉几个角就变成三角石头怪了</v>
      </c>
      <c r="G32" s="305" t="str">
        <f>G29</f>
        <v>scmonster.5.xiaoshitouguai</v>
      </c>
      <c r="H32" s="305" t="str">
        <f>H29</f>
        <v>monster.5.xiaoshitouguai</v>
      </c>
      <c r="I32" s="305" t="str">
        <f t="shared" si="2"/>
        <v>sfacemonster.5.xiaoshitouguai</v>
      </c>
      <c r="J32" s="305">
        <f>J29</f>
        <v>0</v>
      </c>
      <c r="K32" s="305" t="str">
        <f>K29</f>
        <v>[]</v>
      </c>
      <c r="L32" s="305" t="str">
        <f>L29</f>
        <v>[0,0,0]</v>
      </c>
      <c r="M32" s="305" t="str">
        <f>M29</f>
        <v>[{"type":"2","id":"coin","num":"5","per":"800000"},{"type":"1","id":"232","num":"2","per":"300000"},{"type":"1","id":"1032","num":"1","per":"100000"},{"type":"1","id":"632","num":"1","per":"100000"},{"type":"1","id":"18421","num":"1","per":"50000"},{"type":"1","id":"17121","num":"1","per":"50000"}]</v>
      </c>
      <c r="N32" s="305">
        <f>VLOOKUP(Q32,[1]经验值!A:F,4,FALSE)</f>
        <v>5</v>
      </c>
      <c r="O32" s="305">
        <f t="shared" si="3"/>
        <v>1</v>
      </c>
      <c r="P32" s="305">
        <v>1</v>
      </c>
      <c r="Q32" s="302">
        <v>8</v>
      </c>
      <c r="R32" s="294">
        <f>(怪物参数比例等级!$G$17*10+Q32*怪物参数比例等级!$AF$29)*AA32</f>
        <v>84.242424242424235</v>
      </c>
      <c r="S32" s="294">
        <f>(怪物参数比例等级!$G$18*10+Q32*怪物参数比例等级!$AF$30)*AB32</f>
        <v>25.27272727272727</v>
      </c>
      <c r="T32" s="294">
        <f>(怪物参数比例等级!$G$19*10+Q32*怪物参数比例等级!$AF$31)*AC32</f>
        <v>30.327272727272728</v>
      </c>
      <c r="U32" s="294">
        <f>(怪物参数比例等级!$G$20*10+Q32*怪物参数比例等级!$AF$32)*AD32</f>
        <v>50.54545454545454</v>
      </c>
      <c r="V32" s="294">
        <f>(怪物参数比例等级!$G$21*10+Q32*怪物参数比例等级!$AF$33)*AE32</f>
        <v>20.218181818181819</v>
      </c>
      <c r="W32" s="294">
        <f>(怪物参数比例等级!$G$22*10+Q32*怪物参数比例等级!$AF$34)*AF32</f>
        <v>15.163636363636364</v>
      </c>
      <c r="X32" s="294">
        <f>(怪物参数比例等级!$G$23*10+Q32*怪物参数比例等级!$AF$35)*AG32</f>
        <v>20.218181818181815</v>
      </c>
      <c r="Y32" s="294">
        <f>(怪物参数比例等级!$G$24*10+Q32*怪物参数比例等级!$AF$36)*AH32</f>
        <v>40.43636363636363</v>
      </c>
      <c r="Z32" s="294">
        <f>(怪物参数比例等级!$G$25*10+Q32*怪物参数比例等级!$AF$37)*AI32</f>
        <v>20.218181818181815</v>
      </c>
      <c r="AA32" s="317">
        <v>1</v>
      </c>
      <c r="AB32" s="317">
        <v>1</v>
      </c>
      <c r="AC32" s="317">
        <v>0.45</v>
      </c>
      <c r="AD32" s="317">
        <v>1</v>
      </c>
      <c r="AE32" s="317">
        <v>1</v>
      </c>
      <c r="AF32" s="317">
        <v>1</v>
      </c>
      <c r="AG32" s="317">
        <v>5</v>
      </c>
      <c r="AH32" s="317">
        <v>5</v>
      </c>
      <c r="AI32" s="317">
        <v>5</v>
      </c>
      <c r="AK32" s="299">
        <v>71</v>
      </c>
      <c r="AL32" s="296">
        <v>1</v>
      </c>
      <c r="AM32" s="296">
        <v>1</v>
      </c>
      <c r="AN32" s="296">
        <f t="shared" ref="AN32" si="29">AN29</f>
        <v>1</v>
      </c>
      <c r="AO32" s="136" t="s">
        <v>3326</v>
      </c>
    </row>
    <row r="33" spans="1:49" ht="12" customHeight="1">
      <c r="A33" s="136">
        <v>21</v>
      </c>
      <c r="B33" s="136" t="str">
        <f t="shared" si="1"/>
        <v>2171</v>
      </c>
      <c r="C33" s="305" t="str">
        <f>B29</f>
        <v>1771</v>
      </c>
      <c r="D33" s="305">
        <f t="shared" ref="D33" si="30">D29</f>
        <v>1</v>
      </c>
      <c r="E33" s="306" t="str">
        <f>E29</f>
        <v>小石头怪</v>
      </c>
      <c r="F33" s="305" t="str">
        <f>F29</f>
        <v>小石头怪，一个正方形的石头怪，如果切掉几个角就变成三角石头怪了</v>
      </c>
      <c r="G33" s="305" t="str">
        <f>G29</f>
        <v>scmonster.5.xiaoshitouguai</v>
      </c>
      <c r="H33" s="305" t="str">
        <f>H29</f>
        <v>monster.5.xiaoshitouguai</v>
      </c>
      <c r="I33" s="305" t="str">
        <f t="shared" si="2"/>
        <v>sfacemonster.5.xiaoshitouguai</v>
      </c>
      <c r="J33" s="305">
        <f>J29</f>
        <v>0</v>
      </c>
      <c r="K33" s="305" t="str">
        <f>K29</f>
        <v>[]</v>
      </c>
      <c r="L33" s="305" t="str">
        <f>L29</f>
        <v>[0,0,0]</v>
      </c>
      <c r="M33" s="305" t="str">
        <f>M29</f>
        <v>[{"type":"2","id":"coin","num":"5","per":"800000"},{"type":"1","id":"232","num":"2","per":"300000"},{"type":"1","id":"1032","num":"1","per":"100000"},{"type":"1","id":"632","num":"1","per":"100000"},{"type":"1","id":"18421","num":"1","per":"50000"},{"type":"1","id":"17121","num":"1","per":"50000"}]</v>
      </c>
      <c r="N33" s="305">
        <f>VLOOKUP(Q33,[1]经验值!A:F,4,FALSE)</f>
        <v>5</v>
      </c>
      <c r="O33" s="305">
        <f t="shared" si="3"/>
        <v>1</v>
      </c>
      <c r="P33" s="305">
        <v>1</v>
      </c>
      <c r="Q33" s="302">
        <v>9</v>
      </c>
      <c r="R33" s="294">
        <f>(怪物参数比例等级!$G$17*10+Q33*怪物参数比例等级!$AF$29)*AA33</f>
        <v>89.090909090909079</v>
      </c>
      <c r="S33" s="294">
        <f>(怪物参数比例等级!$G$18*10+Q33*怪物参数比例等级!$AF$30)*AB33</f>
        <v>26.727272727272727</v>
      </c>
      <c r="T33" s="294">
        <f>(怪物参数比例等级!$G$19*10+Q33*怪物参数比例等级!$AF$31)*AC33</f>
        <v>32.072727272727271</v>
      </c>
      <c r="U33" s="294">
        <f>(怪物参数比例等级!$G$20*10+Q33*怪物参数比例等级!$AF$32)*AD33</f>
        <v>53.454545454545453</v>
      </c>
      <c r="V33" s="294">
        <f>(怪物参数比例等级!$G$21*10+Q33*怪物参数比例等级!$AF$33)*AE33</f>
        <v>21.381818181818183</v>
      </c>
      <c r="W33" s="294">
        <f>(怪物参数比例等级!$G$22*10+Q33*怪物参数比例等级!$AF$34)*AF33</f>
        <v>16.036363636363635</v>
      </c>
      <c r="X33" s="294">
        <f>(怪物参数比例等级!$G$23*10+Q33*怪物参数比例等级!$AF$35)*AG33</f>
        <v>21.381818181818183</v>
      </c>
      <c r="Y33" s="294">
        <f>(怪物参数比例等级!$G$24*10+Q33*怪物参数比例等级!$AF$36)*AH33</f>
        <v>42.763636363636365</v>
      </c>
      <c r="Z33" s="294">
        <f>(怪物参数比例等级!$G$25*10+Q33*怪物参数比例等级!$AF$37)*AI33</f>
        <v>21.381818181818183</v>
      </c>
      <c r="AA33" s="317">
        <v>1</v>
      </c>
      <c r="AB33" s="317">
        <v>1</v>
      </c>
      <c r="AC33" s="317">
        <v>0.45</v>
      </c>
      <c r="AD33" s="317">
        <v>1</v>
      </c>
      <c r="AE33" s="317">
        <v>1</v>
      </c>
      <c r="AF33" s="317">
        <v>1</v>
      </c>
      <c r="AG33" s="317">
        <v>5</v>
      </c>
      <c r="AH33" s="317">
        <v>5</v>
      </c>
      <c r="AI33" s="317">
        <v>5</v>
      </c>
      <c r="AK33" s="299">
        <v>71</v>
      </c>
      <c r="AL33" s="296">
        <v>1</v>
      </c>
      <c r="AM33" s="296">
        <v>1</v>
      </c>
      <c r="AN33" s="296">
        <f t="shared" ref="AN33" si="31">AN29</f>
        <v>1</v>
      </c>
      <c r="AO33" s="136" t="s">
        <v>3326</v>
      </c>
    </row>
    <row r="34" spans="1:49" s="138" customFormat="1" ht="12" hidden="1" customHeight="1">
      <c r="A34" s="138">
        <v>22</v>
      </c>
      <c r="B34" s="138" t="str">
        <f t="shared" si="1"/>
        <v>2271</v>
      </c>
      <c r="C34" s="305" t="str">
        <f>B34</f>
        <v>2271</v>
      </c>
      <c r="D34" s="305">
        <v>3</v>
      </c>
      <c r="E34" s="306" t="s">
        <v>2283</v>
      </c>
      <c r="F34" s="307" t="s">
        <v>467</v>
      </c>
      <c r="G34" s="305" t="s">
        <v>676</v>
      </c>
      <c r="H34" s="305" t="s">
        <v>675</v>
      </c>
      <c r="I34" s="305" t="str">
        <f t="shared" si="2"/>
        <v>sfacemonster.6.redslam</v>
      </c>
      <c r="J34" s="305">
        <v>0</v>
      </c>
      <c r="K34" s="305" t="s">
        <v>660</v>
      </c>
      <c r="L34" s="305" t="s">
        <v>3296</v>
      </c>
      <c r="M34" s="305" t="s">
        <v>3251</v>
      </c>
      <c r="N34" s="305">
        <f>VLOOKUP(Q34,[1]经验值!A:F,4,FALSE)</f>
        <v>4</v>
      </c>
      <c r="O34" s="305">
        <f t="shared" si="3"/>
        <v>3</v>
      </c>
      <c r="P34" s="305">
        <v>2</v>
      </c>
      <c r="Q34" s="302">
        <v>5</v>
      </c>
      <c r="R34" s="294">
        <f>(怪物参数比例等级!$I$17*10+Q34*怪物参数比例等级!$AF$47)*AA34</f>
        <v>41.818181818181813</v>
      </c>
      <c r="S34" s="294">
        <f>(怪物参数比例等级!$I$18*10+Q34*怪物参数比例等级!$AF$48)*AB34</f>
        <v>69.696969696969688</v>
      </c>
      <c r="T34" s="294">
        <f>(怪物参数比例等级!$I$19*10+Q34*怪物参数比例等级!$AF$49)*AC34</f>
        <v>16.727272727272727</v>
      </c>
      <c r="U34" s="294">
        <f>(怪物参数比例等级!$I$20*10+Q34*怪物参数比例等级!$AF$50)*AD34</f>
        <v>25.09090909090909</v>
      </c>
      <c r="V34" s="294">
        <f>(怪物参数比例等级!$I$21*10+Q34*怪物参数比例等级!$AF$51)*AE34</f>
        <v>55.757575757575751</v>
      </c>
      <c r="W34" s="294">
        <f>(怪物参数比例等级!$I$22*10+Q34*怪物参数比例等级!$AF$52)*AF34</f>
        <v>41.818181818181813</v>
      </c>
      <c r="X34" s="294">
        <f>(怪物参数比例等级!$I$23*10+Q34*怪物参数比例等级!$AF$53)*AG34</f>
        <v>33.454545454545453</v>
      </c>
      <c r="Y34" s="294">
        <f>(怪物参数比例等级!$I$24*10+Q34*怪物参数比例等级!$AF$54)*AH34</f>
        <v>66.909090909090907</v>
      </c>
      <c r="Z34" s="294">
        <f>(怪物参数比例等级!$I$25*10+Q34*怪物参数比例等级!$AF$55)*AI34</f>
        <v>33.454545454545453</v>
      </c>
      <c r="AA34" s="316">
        <v>1</v>
      </c>
      <c r="AB34" s="316">
        <v>1</v>
      </c>
      <c r="AC34" s="316">
        <v>1</v>
      </c>
      <c r="AD34" s="316">
        <v>1</v>
      </c>
      <c r="AE34" s="316">
        <v>1</v>
      </c>
      <c r="AF34" s="316">
        <v>1</v>
      </c>
      <c r="AG34" s="316">
        <v>5</v>
      </c>
      <c r="AH34" s="316">
        <v>5</v>
      </c>
      <c r="AI34" s="316">
        <v>5</v>
      </c>
      <c r="AJ34" s="136"/>
      <c r="AK34" s="299">
        <v>71</v>
      </c>
      <c r="AL34" s="296">
        <v>1</v>
      </c>
      <c r="AM34" s="296">
        <v>1</v>
      </c>
      <c r="AN34" s="296">
        <v>1</v>
      </c>
      <c r="AO34" s="136" t="s">
        <v>3326</v>
      </c>
      <c r="AS34" s="293" t="s">
        <v>425</v>
      </c>
      <c r="AT34" s="293" t="s">
        <v>438</v>
      </c>
      <c r="AU34" s="293" t="s">
        <v>2122</v>
      </c>
    </row>
    <row r="35" spans="1:49" s="138" customFormat="1" ht="12" hidden="1" customHeight="1">
      <c r="A35" s="138">
        <v>23</v>
      </c>
      <c r="B35" s="138" t="str">
        <f t="shared" si="1"/>
        <v>2371</v>
      </c>
      <c r="C35" s="305" t="str">
        <f>B34</f>
        <v>2271</v>
      </c>
      <c r="D35" s="305">
        <f t="shared" ref="D35" si="32">D34</f>
        <v>3</v>
      </c>
      <c r="E35" s="306" t="str">
        <f>E34</f>
        <v>红色史莱姆</v>
      </c>
      <c r="F35" s="305" t="str">
        <f>F34</f>
        <v>红色史莱姆，和黑色史莱姆类似，只不过是红色的相比更具威胁性会缠住生物抽干其血液</v>
      </c>
      <c r="G35" s="305" t="str">
        <f>G34</f>
        <v>scmonster.6.redslam</v>
      </c>
      <c r="H35" s="305" t="str">
        <f>H34</f>
        <v>monster.6.redslam</v>
      </c>
      <c r="I35" s="305" t="str">
        <f t="shared" si="2"/>
        <v>sfacemonster.6.redslam</v>
      </c>
      <c r="J35" s="305">
        <f>J34</f>
        <v>0</v>
      </c>
      <c r="K35" s="305" t="str">
        <f>K34</f>
        <v>[]</v>
      </c>
      <c r="L35" s="305" t="str">
        <f>L34</f>
        <v>[5122,0,0]</v>
      </c>
      <c r="M35" s="305" t="str">
        <f>M34</f>
        <v>[{"type":"2","id":"coin","num":"5","per":"800000"},{"type":"1","id":"1733","num":"2","per":"300000"},{"type":"1","id":"131","num":"2","per":"50000"},{"type":"1","id":"431","num":"2","per":"50000"},{"type":"1","id":"18621","num":"1","per":"50000"}]</v>
      </c>
      <c r="N35" s="305">
        <f>VLOOKUP(Q35,[1]经验值!A:F,4,FALSE)</f>
        <v>4</v>
      </c>
      <c r="O35" s="305">
        <f t="shared" si="3"/>
        <v>3</v>
      </c>
      <c r="P35" s="305">
        <v>2</v>
      </c>
      <c r="Q35" s="302">
        <v>6</v>
      </c>
      <c r="R35" s="294">
        <f>(怪物参数比例等级!$I$17*10+Q35*怪物参数比例等级!$AF$47)*AA35</f>
        <v>44.72727272727272</v>
      </c>
      <c r="S35" s="294">
        <f>(怪物参数比例等级!$I$18*10+Q35*怪物参数比例等级!$AF$48)*AB35</f>
        <v>74.545454545454533</v>
      </c>
      <c r="T35" s="294">
        <f>(怪物参数比例等级!$I$19*10+Q35*怪物参数比例等级!$AF$49)*AC35</f>
        <v>17.890909090909091</v>
      </c>
      <c r="U35" s="294">
        <f>(怪物参数比例等级!$I$20*10+Q35*怪物参数比例等级!$AF$50)*AD35</f>
        <v>26.836363636363636</v>
      </c>
      <c r="V35" s="294">
        <f>(怪物参数比例等级!$I$21*10+Q35*怪物参数比例等级!$AF$51)*AE35</f>
        <v>59.636363636363626</v>
      </c>
      <c r="W35" s="294">
        <f>(怪物参数比例等级!$I$22*10+Q35*怪物参数比例等级!$AF$52)*AF35</f>
        <v>44.72727272727272</v>
      </c>
      <c r="X35" s="294">
        <f>(怪物参数比例等级!$I$23*10+Q35*怪物参数比例等级!$AF$53)*AG35</f>
        <v>35.781818181818181</v>
      </c>
      <c r="Y35" s="294">
        <f>(怪物参数比例等级!$I$24*10+Q35*怪物参数比例等级!$AF$54)*AH35</f>
        <v>71.563636363636363</v>
      </c>
      <c r="Z35" s="294">
        <f>(怪物参数比例等级!$I$25*10+Q35*怪物参数比例等级!$AF$55)*AI35</f>
        <v>35.781818181818181</v>
      </c>
      <c r="AA35" s="316">
        <v>1</v>
      </c>
      <c r="AB35" s="316">
        <v>1</v>
      </c>
      <c r="AC35" s="316">
        <v>1</v>
      </c>
      <c r="AD35" s="316">
        <v>1</v>
      </c>
      <c r="AE35" s="316">
        <v>1</v>
      </c>
      <c r="AF35" s="316">
        <v>1</v>
      </c>
      <c r="AG35" s="316">
        <v>5</v>
      </c>
      <c r="AH35" s="316">
        <v>5</v>
      </c>
      <c r="AI35" s="316">
        <v>5</v>
      </c>
      <c r="AJ35" s="136"/>
      <c r="AK35" s="299">
        <v>71</v>
      </c>
      <c r="AL35" s="296">
        <f t="shared" ref="AL35:AN35" si="33">AL34</f>
        <v>1</v>
      </c>
      <c r="AM35" s="296">
        <f t="shared" si="33"/>
        <v>1</v>
      </c>
      <c r="AN35" s="296">
        <f t="shared" si="33"/>
        <v>1</v>
      </c>
      <c r="AO35" s="136" t="s">
        <v>3326</v>
      </c>
      <c r="AS35" s="293"/>
      <c r="AT35" s="293"/>
      <c r="AU35" s="293"/>
    </row>
    <row r="36" spans="1:49" s="138" customFormat="1" ht="12" hidden="1" customHeight="1">
      <c r="A36" s="138">
        <v>24</v>
      </c>
      <c r="B36" s="138" t="str">
        <f t="shared" si="1"/>
        <v>2471</v>
      </c>
      <c r="C36" s="305" t="str">
        <f>B34</f>
        <v>2271</v>
      </c>
      <c r="D36" s="305">
        <f t="shared" ref="D36" si="34">D34</f>
        <v>3</v>
      </c>
      <c r="E36" s="306" t="str">
        <f>E34</f>
        <v>红色史莱姆</v>
      </c>
      <c r="F36" s="305" t="str">
        <f>F34</f>
        <v>红色史莱姆，和黑色史莱姆类似，只不过是红色的相比更具威胁性会缠住生物抽干其血液</v>
      </c>
      <c r="G36" s="305" t="str">
        <f>G34</f>
        <v>scmonster.6.redslam</v>
      </c>
      <c r="H36" s="305" t="str">
        <f>H34</f>
        <v>monster.6.redslam</v>
      </c>
      <c r="I36" s="305" t="str">
        <f t="shared" si="2"/>
        <v>sfacemonster.6.redslam</v>
      </c>
      <c r="J36" s="305">
        <f>J34</f>
        <v>0</v>
      </c>
      <c r="K36" s="305" t="str">
        <f>K34</f>
        <v>[]</v>
      </c>
      <c r="L36" s="305" t="str">
        <f>L34</f>
        <v>[5122,0,0]</v>
      </c>
      <c r="M36" s="305" t="str">
        <f>M34</f>
        <v>[{"type":"2","id":"coin","num":"5","per":"800000"},{"type":"1","id":"1733","num":"2","per":"300000"},{"type":"1","id":"131","num":"2","per":"50000"},{"type":"1","id":"431","num":"2","per":"50000"},{"type":"1","id":"18621","num":"1","per":"50000"}]</v>
      </c>
      <c r="N36" s="305">
        <f>VLOOKUP(Q36,[1]经验值!A:F,4,FALSE)</f>
        <v>5</v>
      </c>
      <c r="O36" s="305">
        <f t="shared" si="3"/>
        <v>3</v>
      </c>
      <c r="P36" s="305">
        <v>2</v>
      </c>
      <c r="Q36" s="302">
        <v>7</v>
      </c>
      <c r="R36" s="294">
        <f>(怪物参数比例等级!$I$17*10+Q36*怪物参数比例等级!$AF$47)*AA36</f>
        <v>47.636363636363626</v>
      </c>
      <c r="S36" s="294">
        <f>(怪物参数比例等级!$I$18*10+Q36*怪物参数比例等级!$AF$48)*AB36</f>
        <v>79.393939393939391</v>
      </c>
      <c r="T36" s="294">
        <f>(怪物参数比例等级!$I$19*10+Q36*怪物参数比例等级!$AF$49)*AC36</f>
        <v>19.054545454545455</v>
      </c>
      <c r="U36" s="294">
        <f>(怪物参数比例等级!$I$20*10+Q36*怪物参数比例等级!$AF$50)*AD36</f>
        <v>28.581818181818178</v>
      </c>
      <c r="V36" s="294">
        <f>(怪物参数比例等级!$I$21*10+Q36*怪物参数比例等级!$AF$51)*AE36</f>
        <v>63.515151515151508</v>
      </c>
      <c r="W36" s="294">
        <f>(怪物参数比例等级!$I$22*10+Q36*怪物参数比例等级!$AF$52)*AF36</f>
        <v>47.636363636363626</v>
      </c>
      <c r="X36" s="294">
        <f>(怪物参数比例等级!$I$23*10+Q36*怪物参数比例等级!$AF$53)*AG36</f>
        <v>38.109090909090909</v>
      </c>
      <c r="Y36" s="294">
        <f>(怪物参数比例等级!$I$24*10+Q36*怪物参数比例等级!$AF$54)*AH36</f>
        <v>76.218181818181819</v>
      </c>
      <c r="Z36" s="294">
        <f>(怪物参数比例等级!$I$25*10+Q36*怪物参数比例等级!$AF$55)*AI36</f>
        <v>38.109090909090909</v>
      </c>
      <c r="AA36" s="316">
        <v>1</v>
      </c>
      <c r="AB36" s="316">
        <v>1</v>
      </c>
      <c r="AC36" s="316">
        <v>1</v>
      </c>
      <c r="AD36" s="316">
        <v>1</v>
      </c>
      <c r="AE36" s="316">
        <v>1</v>
      </c>
      <c r="AF36" s="316">
        <v>1</v>
      </c>
      <c r="AG36" s="316">
        <v>5</v>
      </c>
      <c r="AH36" s="316">
        <v>5</v>
      </c>
      <c r="AI36" s="316">
        <v>5</v>
      </c>
      <c r="AJ36" s="136"/>
      <c r="AK36" s="299">
        <v>71</v>
      </c>
      <c r="AL36" s="296">
        <f t="shared" ref="AL36:AN36" si="35">AL34</f>
        <v>1</v>
      </c>
      <c r="AM36" s="296">
        <f t="shared" si="35"/>
        <v>1</v>
      </c>
      <c r="AN36" s="296">
        <f t="shared" si="35"/>
        <v>1</v>
      </c>
      <c r="AO36" s="136" t="s">
        <v>3326</v>
      </c>
      <c r="AS36" s="293"/>
      <c r="AT36" s="293"/>
      <c r="AU36" s="293"/>
    </row>
    <row r="37" spans="1:49" s="138" customFormat="1" ht="12" hidden="1" customHeight="1">
      <c r="A37" s="138">
        <v>25</v>
      </c>
      <c r="B37" s="138" t="str">
        <f t="shared" si="1"/>
        <v>2571</v>
      </c>
      <c r="C37" s="305" t="str">
        <f>B34</f>
        <v>2271</v>
      </c>
      <c r="D37" s="305">
        <f t="shared" ref="D37" si="36">D34</f>
        <v>3</v>
      </c>
      <c r="E37" s="306" t="str">
        <f>E34</f>
        <v>红色史莱姆</v>
      </c>
      <c r="F37" s="305" t="str">
        <f>F34</f>
        <v>红色史莱姆，和黑色史莱姆类似，只不过是红色的相比更具威胁性会缠住生物抽干其血液</v>
      </c>
      <c r="G37" s="305" t="str">
        <f>G34</f>
        <v>scmonster.6.redslam</v>
      </c>
      <c r="H37" s="305" t="str">
        <f>H34</f>
        <v>monster.6.redslam</v>
      </c>
      <c r="I37" s="305" t="str">
        <f t="shared" si="2"/>
        <v>sfacemonster.6.redslam</v>
      </c>
      <c r="J37" s="305">
        <f>J34</f>
        <v>0</v>
      </c>
      <c r="K37" s="305" t="str">
        <f>K34</f>
        <v>[]</v>
      </c>
      <c r="L37" s="305" t="str">
        <f>L34</f>
        <v>[5122,0,0]</v>
      </c>
      <c r="M37" s="305" t="str">
        <f>M34</f>
        <v>[{"type":"2","id":"coin","num":"5","per":"800000"},{"type":"1","id":"1733","num":"2","per":"300000"},{"type":"1","id":"131","num":"2","per":"50000"},{"type":"1","id":"431","num":"2","per":"50000"},{"type":"1","id":"18621","num":"1","per":"50000"}]</v>
      </c>
      <c r="N37" s="305">
        <f>VLOOKUP(Q37,[1]经验值!A:F,4,FALSE)</f>
        <v>5</v>
      </c>
      <c r="O37" s="305">
        <f t="shared" si="3"/>
        <v>3</v>
      </c>
      <c r="P37" s="305">
        <v>2</v>
      </c>
      <c r="Q37" s="302">
        <v>8</v>
      </c>
      <c r="R37" s="294">
        <f>(怪物参数比例等级!$I$17*10+Q37*怪物参数比例等级!$AF$47)*AA37</f>
        <v>50.54545454545454</v>
      </c>
      <c r="S37" s="294">
        <f>(怪物参数比例等级!$I$18*10+Q37*怪物参数比例等级!$AF$48)*AB37</f>
        <v>84.242424242424235</v>
      </c>
      <c r="T37" s="294">
        <f>(怪物参数比例等级!$I$19*10+Q37*怪物参数比例等级!$AF$49)*AC37</f>
        <v>20.218181818181819</v>
      </c>
      <c r="U37" s="294">
        <f>(怪物参数比例等级!$I$20*10+Q37*怪物参数比例等级!$AF$50)*AD37</f>
        <v>30.327272727272728</v>
      </c>
      <c r="V37" s="294">
        <f>(怪物参数比例等级!$I$21*10+Q37*怪物参数比例等级!$AF$51)*AE37</f>
        <v>67.393939393939391</v>
      </c>
      <c r="W37" s="294">
        <f>(怪物参数比例等级!$I$22*10+Q37*怪物参数比例等级!$AF$52)*AF37</f>
        <v>50.54545454545454</v>
      </c>
      <c r="X37" s="294">
        <f>(怪物参数比例等级!$I$23*10+Q37*怪物参数比例等级!$AF$53)*AG37</f>
        <v>40.43636363636363</v>
      </c>
      <c r="Y37" s="294">
        <f>(怪物参数比例等级!$I$24*10+Q37*怪物参数比例等级!$AF$54)*AH37</f>
        <v>80.872727272727261</v>
      </c>
      <c r="Z37" s="294">
        <f>(怪物参数比例等级!$I$25*10+Q37*怪物参数比例等级!$AF$55)*AI37</f>
        <v>40.43636363636363</v>
      </c>
      <c r="AA37" s="316">
        <v>1</v>
      </c>
      <c r="AB37" s="316">
        <v>1</v>
      </c>
      <c r="AC37" s="316">
        <v>1</v>
      </c>
      <c r="AD37" s="316">
        <v>1</v>
      </c>
      <c r="AE37" s="316">
        <v>1</v>
      </c>
      <c r="AF37" s="316">
        <v>1</v>
      </c>
      <c r="AG37" s="316">
        <v>5</v>
      </c>
      <c r="AH37" s="316">
        <v>5</v>
      </c>
      <c r="AI37" s="316">
        <v>5</v>
      </c>
      <c r="AJ37" s="136"/>
      <c r="AK37" s="299">
        <v>71</v>
      </c>
      <c r="AL37" s="296">
        <f t="shared" ref="AL37:AN37" si="37">AL34</f>
        <v>1</v>
      </c>
      <c r="AM37" s="296">
        <f t="shared" si="37"/>
        <v>1</v>
      </c>
      <c r="AN37" s="296">
        <f t="shared" si="37"/>
        <v>1</v>
      </c>
      <c r="AO37" s="136" t="s">
        <v>3326</v>
      </c>
      <c r="AS37" s="293"/>
      <c r="AT37" s="293"/>
      <c r="AU37" s="293"/>
    </row>
    <row r="38" spans="1:49" s="138" customFormat="1" ht="12" hidden="1" customHeight="1">
      <c r="A38" s="138">
        <v>26</v>
      </c>
      <c r="B38" s="138" t="str">
        <f t="shared" si="1"/>
        <v>2671</v>
      </c>
      <c r="C38" s="305" t="str">
        <f>B34</f>
        <v>2271</v>
      </c>
      <c r="D38" s="305">
        <f t="shared" ref="D38" si="38">D34</f>
        <v>3</v>
      </c>
      <c r="E38" s="306" t="str">
        <f>E34</f>
        <v>红色史莱姆</v>
      </c>
      <c r="F38" s="305" t="str">
        <f>F34</f>
        <v>红色史莱姆，和黑色史莱姆类似，只不过是红色的相比更具威胁性会缠住生物抽干其血液</v>
      </c>
      <c r="G38" s="305" t="str">
        <f>G34</f>
        <v>scmonster.6.redslam</v>
      </c>
      <c r="H38" s="305" t="str">
        <f>H34</f>
        <v>monster.6.redslam</v>
      </c>
      <c r="I38" s="305" t="str">
        <f t="shared" si="2"/>
        <v>sfacemonster.6.redslam</v>
      </c>
      <c r="J38" s="305">
        <f>J34</f>
        <v>0</v>
      </c>
      <c r="K38" s="305" t="str">
        <f>K34</f>
        <v>[]</v>
      </c>
      <c r="L38" s="305" t="str">
        <f>L34</f>
        <v>[5122,0,0]</v>
      </c>
      <c r="M38" s="305" t="str">
        <f>M34</f>
        <v>[{"type":"2","id":"coin","num":"5","per":"800000"},{"type":"1","id":"1733","num":"2","per":"300000"},{"type":"1","id":"131","num":"2","per":"50000"},{"type":"1","id":"431","num":"2","per":"50000"},{"type":"1","id":"18621","num":"1","per":"50000"}]</v>
      </c>
      <c r="N38" s="305">
        <f>VLOOKUP(Q38,[1]经验值!A:F,4,FALSE)</f>
        <v>5</v>
      </c>
      <c r="O38" s="305">
        <f t="shared" si="3"/>
        <v>3</v>
      </c>
      <c r="P38" s="305">
        <v>2</v>
      </c>
      <c r="Q38" s="302">
        <v>9</v>
      </c>
      <c r="R38" s="294">
        <f>(怪物参数比例等级!$I$17*10+Q38*怪物参数比例等级!$AF$47)*AA38</f>
        <v>53.454545454545453</v>
      </c>
      <c r="S38" s="294">
        <f>(怪物参数比例等级!$I$18*10+Q38*怪物参数比例等级!$AF$48)*AB38</f>
        <v>89.090909090909079</v>
      </c>
      <c r="T38" s="294">
        <f>(怪物参数比例等级!$I$19*10+Q38*怪物参数比例等级!$AF$49)*AC38</f>
        <v>21.381818181818183</v>
      </c>
      <c r="U38" s="294">
        <f>(怪物参数比例等级!$I$20*10+Q38*怪物参数比例等级!$AF$50)*AD38</f>
        <v>32.072727272727271</v>
      </c>
      <c r="V38" s="294">
        <f>(怪物参数比例等级!$I$21*10+Q38*怪物参数比例等级!$AF$51)*AE38</f>
        <v>71.272727272727266</v>
      </c>
      <c r="W38" s="294">
        <f>(怪物参数比例等级!$I$22*10+Q38*怪物参数比例等级!$AF$52)*AF38</f>
        <v>53.454545454545453</v>
      </c>
      <c r="X38" s="294">
        <f>(怪物参数比例等级!$I$23*10+Q38*怪物参数比例等级!$AF$53)*AG38</f>
        <v>42.763636363636365</v>
      </c>
      <c r="Y38" s="294">
        <f>(怪物参数比例等级!$I$24*10+Q38*怪物参数比例等级!$AF$54)*AH38</f>
        <v>85.527272727272731</v>
      </c>
      <c r="Z38" s="294">
        <f>(怪物参数比例等级!$I$25*10+Q38*怪物参数比例等级!$AF$55)*AI38</f>
        <v>42.763636363636365</v>
      </c>
      <c r="AA38" s="316">
        <v>1</v>
      </c>
      <c r="AB38" s="316">
        <v>1</v>
      </c>
      <c r="AC38" s="316">
        <v>1</v>
      </c>
      <c r="AD38" s="316">
        <v>1</v>
      </c>
      <c r="AE38" s="316">
        <v>1</v>
      </c>
      <c r="AF38" s="316">
        <v>1</v>
      </c>
      <c r="AG38" s="316">
        <v>5</v>
      </c>
      <c r="AH38" s="316">
        <v>5</v>
      </c>
      <c r="AI38" s="316">
        <v>5</v>
      </c>
      <c r="AJ38" s="136"/>
      <c r="AK38" s="299">
        <v>71</v>
      </c>
      <c r="AL38" s="296">
        <f t="shared" ref="AL38:AN38" si="39">AL34</f>
        <v>1</v>
      </c>
      <c r="AM38" s="296">
        <f t="shared" si="39"/>
        <v>1</v>
      </c>
      <c r="AN38" s="296">
        <f t="shared" si="39"/>
        <v>1</v>
      </c>
      <c r="AO38" s="136" t="s">
        <v>3326</v>
      </c>
      <c r="AS38" s="293"/>
      <c r="AT38" s="293"/>
      <c r="AU38" s="293"/>
    </row>
    <row r="39" spans="1:49" s="137" customFormat="1" ht="40.950000000000003" hidden="1" customHeight="1">
      <c r="A39" s="137">
        <v>27</v>
      </c>
      <c r="B39" s="137" t="str">
        <f t="shared" si="1"/>
        <v>2771</v>
      </c>
      <c r="C39" s="305" t="str">
        <f>B39</f>
        <v>2771</v>
      </c>
      <c r="D39" s="305">
        <v>2</v>
      </c>
      <c r="E39" s="306" t="s">
        <v>3042</v>
      </c>
      <c r="F39" s="307" t="s">
        <v>468</v>
      </c>
      <c r="G39" s="305" t="s">
        <v>677</v>
      </c>
      <c r="H39" s="305" t="s">
        <v>678</v>
      </c>
      <c r="I39" s="305" t="str">
        <f t="shared" si="2"/>
        <v>sfacemonster.7.bossdaozei</v>
      </c>
      <c r="J39" s="305">
        <v>1</v>
      </c>
      <c r="K39" s="305" t="s">
        <v>660</v>
      </c>
      <c r="L39" s="305" t="s">
        <v>3297</v>
      </c>
      <c r="M39" s="305" t="s">
        <v>3252</v>
      </c>
      <c r="N39" s="305">
        <f>VLOOKUP(Q39,[1]经验值!A:F,4,FALSE)</f>
        <v>5</v>
      </c>
      <c r="O39" s="305">
        <f t="shared" si="3"/>
        <v>2</v>
      </c>
      <c r="P39" s="305">
        <v>3</v>
      </c>
      <c r="Q39" s="302">
        <v>10</v>
      </c>
      <c r="R39" s="294">
        <f>(怪物参数比例等级!$H$17*10+Q39*怪物参数比例等级!$AF$38)*AA39</f>
        <v>563.63636363636363</v>
      </c>
      <c r="S39" s="294">
        <f>(怪物参数比例等级!$AF$39*10+Q39*怪物参数比例等级!$AF$39)*AB39</f>
        <v>58.181818181818173</v>
      </c>
      <c r="T39" s="294">
        <f>(怪物参数比例等级!$AF$40*10+Q39*怪物参数比例等级!$AF$40)*AC39</f>
        <v>46.545454545454547</v>
      </c>
      <c r="U39" s="294">
        <f>(怪物参数比例等级!$AF$41*10+Q39*怪物参数比例等级!$AF$41)*AD39</f>
        <v>34.909090909090907</v>
      </c>
      <c r="V39" s="294">
        <f>(怪物参数比例等级!$AF$42*10+Q39*怪物参数比例等级!$AF$42)*AE39</f>
        <v>46.545454545454547</v>
      </c>
      <c r="W39" s="294">
        <f>(怪物参数比例等级!$AF$43*10+Q39*怪物参数比例等级!$AF$43)*AF39</f>
        <v>34.909090909090907</v>
      </c>
      <c r="X39" s="294">
        <f>(怪物参数比例等级!$AF$44*10+Q39*怪物参数比例等级!$AF$44)*AG39</f>
        <v>77.575757575757578</v>
      </c>
      <c r="Y39" s="294">
        <f>(怪物参数比例等级!$AF$45*10+Q39*怪物参数比例等级!$AF$45)*AH39</f>
        <v>310.30303030303031</v>
      </c>
      <c r="Z39" s="294">
        <f>(怪物参数比例等级!$AF$46*10+Q39*怪物参数比例等级!$AF$46)*AI39</f>
        <v>155.15151515151516</v>
      </c>
      <c r="AA39" s="321">
        <v>10</v>
      </c>
      <c r="AB39" s="321">
        <v>1</v>
      </c>
      <c r="AC39" s="317">
        <v>1</v>
      </c>
      <c r="AD39" s="321">
        <v>1</v>
      </c>
      <c r="AE39" s="321">
        <v>1</v>
      </c>
      <c r="AF39" s="321">
        <v>1</v>
      </c>
      <c r="AG39" s="321">
        <v>5</v>
      </c>
      <c r="AH39" s="321">
        <v>10</v>
      </c>
      <c r="AI39" s="321">
        <v>10</v>
      </c>
      <c r="AJ39" s="136"/>
      <c r="AK39" s="299">
        <v>71</v>
      </c>
      <c r="AL39" s="296">
        <v>1</v>
      </c>
      <c r="AM39" s="296">
        <v>1</v>
      </c>
      <c r="AN39" s="296">
        <v>1</v>
      </c>
      <c r="AO39" s="136" t="s">
        <v>3326</v>
      </c>
      <c r="AS39" s="292" t="s">
        <v>2120</v>
      </c>
      <c r="AT39" s="292" t="s">
        <v>438</v>
      </c>
      <c r="AU39" s="292" t="s">
        <v>439</v>
      </c>
      <c r="AV39" s="137" t="s">
        <v>2123</v>
      </c>
      <c r="AW39" s="137" t="s">
        <v>2164</v>
      </c>
    </row>
    <row r="40" spans="1:49" ht="12" hidden="1" customHeight="1">
      <c r="A40" s="136">
        <v>28</v>
      </c>
      <c r="B40" s="136" t="str">
        <f t="shared" si="1"/>
        <v>2871</v>
      </c>
      <c r="C40" s="305" t="str">
        <f>B40</f>
        <v>2871</v>
      </c>
      <c r="D40" s="305">
        <v>3</v>
      </c>
      <c r="E40" s="306" t="s">
        <v>422</v>
      </c>
      <c r="F40" s="307" t="s">
        <v>469</v>
      </c>
      <c r="G40" s="305" t="s">
        <v>679</v>
      </c>
      <c r="H40" s="305" t="s">
        <v>680</v>
      </c>
      <c r="I40" s="305" t="str">
        <f t="shared" si="2"/>
        <v>sfacemonster.8.greenslam</v>
      </c>
      <c r="J40" s="305">
        <v>0</v>
      </c>
      <c r="K40" s="305" t="s">
        <v>660</v>
      </c>
      <c r="L40" s="305" t="s">
        <v>661</v>
      </c>
      <c r="M40" s="305" t="s">
        <v>3246</v>
      </c>
      <c r="N40" s="305">
        <f>VLOOKUP(Q40,[1]经验值!A:F,4,FALSE)</f>
        <v>473</v>
      </c>
      <c r="O40" s="305">
        <f t="shared" si="3"/>
        <v>3</v>
      </c>
      <c r="P40" s="305">
        <v>1</v>
      </c>
      <c r="Q40" s="302">
        <v>100</v>
      </c>
      <c r="R40" s="294">
        <f>(怪物参数比例等级!$I$17*10+Q40*怪物参数比例等级!$AF$47)*AA40</f>
        <v>318.18181818181813</v>
      </c>
      <c r="S40" s="294">
        <f>(怪物参数比例等级!$I$18*10+Q40*怪物参数比例等级!$AF$48)*AB40</f>
        <v>530.30303030303025</v>
      </c>
      <c r="T40" s="294">
        <f>(怪物参数比例等级!$I$19*10+Q40*怪物参数比例等级!$AF$49)*AC40</f>
        <v>127.27272727272727</v>
      </c>
      <c r="U40" s="294">
        <f>(怪物参数比例等级!$I$20*10+Q40*怪物参数比例等级!$AF$50)*AD40</f>
        <v>190.90909090909091</v>
      </c>
      <c r="V40" s="294">
        <f>(怪物参数比例等级!$I$21*10+Q40*怪物参数比例等级!$AF$51)*AE40</f>
        <v>424.24242424242419</v>
      </c>
      <c r="W40" s="294">
        <f>(怪物参数比例等级!$I$22*10+Q40*怪物参数比例等级!$AF$52)*AF40</f>
        <v>318.18181818181813</v>
      </c>
      <c r="X40" s="294">
        <f>(怪物参数比例等级!$I$23*10+Q40*怪物参数比例等级!$AF$53)*AG40</f>
        <v>254.54545454545453</v>
      </c>
      <c r="Y40" s="294">
        <f>(怪物参数比例等级!$I$24*10+Q40*怪物参数比例等级!$AF$54)*AH40</f>
        <v>509.09090909090907</v>
      </c>
      <c r="Z40" s="294">
        <f>(怪物参数比例等级!$I$25*10+Q40*怪物参数比例等级!$AF$55)*AI40</f>
        <v>254.54545454545453</v>
      </c>
      <c r="AA40" s="317">
        <v>1</v>
      </c>
      <c r="AB40" s="317">
        <v>1</v>
      </c>
      <c r="AC40" s="317">
        <v>1</v>
      </c>
      <c r="AD40" s="317">
        <v>1</v>
      </c>
      <c r="AE40" s="317">
        <v>1</v>
      </c>
      <c r="AF40" s="317">
        <v>1</v>
      </c>
      <c r="AG40" s="317">
        <v>5</v>
      </c>
      <c r="AH40" s="317">
        <v>5</v>
      </c>
      <c r="AI40" s="317">
        <v>5</v>
      </c>
      <c r="AK40" s="299">
        <v>71</v>
      </c>
      <c r="AL40" s="296">
        <v>1</v>
      </c>
      <c r="AM40" s="296">
        <v>1</v>
      </c>
      <c r="AN40" s="296">
        <v>1</v>
      </c>
      <c r="AS40" s="289" t="s">
        <v>425</v>
      </c>
      <c r="AT40" s="289" t="s">
        <v>438</v>
      </c>
      <c r="AU40" s="289" t="s">
        <v>436</v>
      </c>
    </row>
    <row r="41" spans="1:49" ht="12" hidden="1" customHeight="1">
      <c r="A41" s="136">
        <v>29</v>
      </c>
      <c r="B41" s="136" t="str">
        <f t="shared" si="1"/>
        <v>2971</v>
      </c>
      <c r="C41" s="305" t="str">
        <f>B40</f>
        <v>2871</v>
      </c>
      <c r="D41" s="305">
        <f t="shared" ref="D41" si="40">D40</f>
        <v>3</v>
      </c>
      <c r="E41" s="306" t="str">
        <f>E40</f>
        <v>绿色史莱姆</v>
      </c>
      <c r="F41" s="305" t="str">
        <f>F40</f>
        <v>绿色史莱姆，生活在翡翠森林中的史莱姆，有着剧毒所以身体为绿色，它的毒液具有一定的腐蚀作用</v>
      </c>
      <c r="G41" s="305" t="str">
        <f>G40</f>
        <v>scmonster.8.greenslam</v>
      </c>
      <c r="H41" s="305" t="str">
        <f>H40</f>
        <v>monster.8.greenslam</v>
      </c>
      <c r="I41" s="305" t="str">
        <f t="shared" si="2"/>
        <v>sfacemonster.8.greenslam</v>
      </c>
      <c r="J41" s="305">
        <f>J40</f>
        <v>0</v>
      </c>
      <c r="K41" s="305" t="str">
        <f>K40</f>
        <v>[]</v>
      </c>
      <c r="L41" s="305" t="str">
        <f>L40</f>
        <v>[2722,0,0]</v>
      </c>
      <c r="M41" s="305" t="str">
        <f>M40</f>
        <v>[{"type":"2","id":"coin","num":"11","per":"1000000"}]</v>
      </c>
      <c r="N41" s="305">
        <f>VLOOKUP(Q41,[1]经验值!A:F,4,FALSE)</f>
        <v>473</v>
      </c>
      <c r="O41" s="305">
        <f t="shared" si="3"/>
        <v>3</v>
      </c>
      <c r="P41" s="305">
        <v>1</v>
      </c>
      <c r="Q41" s="302">
        <v>100</v>
      </c>
      <c r="R41" s="294">
        <f>(怪物参数比例等级!$I$17*10+Q41*怪物参数比例等级!$AF$47)*AA41</f>
        <v>318.18181818181813</v>
      </c>
      <c r="S41" s="294">
        <f>(怪物参数比例等级!$I$18*10+Q41*怪物参数比例等级!$AF$48)*AB41</f>
        <v>530.30303030303025</v>
      </c>
      <c r="T41" s="294">
        <f>(怪物参数比例等级!$I$19*10+Q41*怪物参数比例等级!$AF$49)*AC41</f>
        <v>127.27272727272727</v>
      </c>
      <c r="U41" s="294">
        <f>(怪物参数比例等级!$I$20*10+Q41*怪物参数比例等级!$AF$50)*AD41</f>
        <v>190.90909090909091</v>
      </c>
      <c r="V41" s="294">
        <f>(怪物参数比例等级!$I$21*10+Q41*怪物参数比例等级!$AF$51)*AE41</f>
        <v>424.24242424242419</v>
      </c>
      <c r="W41" s="294">
        <f>(怪物参数比例等级!$I$22*10+Q41*怪物参数比例等级!$AF$52)*AF41</f>
        <v>318.18181818181813</v>
      </c>
      <c r="X41" s="294">
        <f>(怪物参数比例等级!$I$23*10+Q41*怪物参数比例等级!$AF$53)*AG41</f>
        <v>254.54545454545453</v>
      </c>
      <c r="Y41" s="294">
        <f>(怪物参数比例等级!$I$24*10+Q41*怪物参数比例等级!$AF$54)*AH41</f>
        <v>509.09090909090907</v>
      </c>
      <c r="Z41" s="294">
        <f>(怪物参数比例等级!$I$25*10+Q41*怪物参数比例等级!$AF$55)*AI41</f>
        <v>254.54545454545453</v>
      </c>
      <c r="AA41" s="317">
        <v>1</v>
      </c>
      <c r="AB41" s="317">
        <v>1</v>
      </c>
      <c r="AC41" s="317">
        <v>1</v>
      </c>
      <c r="AD41" s="317">
        <v>1</v>
      </c>
      <c r="AE41" s="317">
        <v>1</v>
      </c>
      <c r="AF41" s="317">
        <v>1</v>
      </c>
      <c r="AG41" s="317">
        <v>5</v>
      </c>
      <c r="AH41" s="317">
        <v>5</v>
      </c>
      <c r="AI41" s="317">
        <v>5</v>
      </c>
      <c r="AK41" s="299">
        <v>71</v>
      </c>
      <c r="AL41" s="296">
        <f t="shared" ref="AL41:AN41" si="41">AL40</f>
        <v>1</v>
      </c>
      <c r="AM41" s="296">
        <f t="shared" si="41"/>
        <v>1</v>
      </c>
      <c r="AN41" s="296">
        <f t="shared" si="41"/>
        <v>1</v>
      </c>
    </row>
    <row r="42" spans="1:49" ht="12" hidden="1" customHeight="1">
      <c r="A42" s="136">
        <v>30</v>
      </c>
      <c r="B42" s="136" t="str">
        <f t="shared" si="1"/>
        <v>3071</v>
      </c>
      <c r="C42" s="305" t="str">
        <f>B40</f>
        <v>2871</v>
      </c>
      <c r="D42" s="305">
        <f t="shared" ref="D42" si="42">D40</f>
        <v>3</v>
      </c>
      <c r="E42" s="306" t="str">
        <f>E40</f>
        <v>绿色史莱姆</v>
      </c>
      <c r="F42" s="305" t="str">
        <f>F40</f>
        <v>绿色史莱姆，生活在翡翠森林中的史莱姆，有着剧毒所以身体为绿色，它的毒液具有一定的腐蚀作用</v>
      </c>
      <c r="G42" s="305" t="str">
        <f>G40</f>
        <v>scmonster.8.greenslam</v>
      </c>
      <c r="H42" s="305" t="str">
        <f>H40</f>
        <v>monster.8.greenslam</v>
      </c>
      <c r="I42" s="305" t="str">
        <f t="shared" si="2"/>
        <v>sfacemonster.8.greenslam</v>
      </c>
      <c r="J42" s="305">
        <f>J40</f>
        <v>0</v>
      </c>
      <c r="K42" s="305" t="str">
        <f>K40</f>
        <v>[]</v>
      </c>
      <c r="L42" s="305" t="str">
        <f>L40</f>
        <v>[2722,0,0]</v>
      </c>
      <c r="M42" s="305" t="str">
        <f>M40</f>
        <v>[{"type":"2","id":"coin","num":"11","per":"1000000"}]</v>
      </c>
      <c r="N42" s="305">
        <f>VLOOKUP(Q42,[1]经验值!A:F,4,FALSE)</f>
        <v>473</v>
      </c>
      <c r="O42" s="305">
        <f t="shared" si="3"/>
        <v>3</v>
      </c>
      <c r="P42" s="305">
        <v>1</v>
      </c>
      <c r="Q42" s="302">
        <v>100</v>
      </c>
      <c r="R42" s="294">
        <f>(怪物参数比例等级!$I$17*10+Q42*怪物参数比例等级!$AF$47)*AA42</f>
        <v>318.18181818181813</v>
      </c>
      <c r="S42" s="294">
        <f>(怪物参数比例等级!$I$18*10+Q42*怪物参数比例等级!$AF$48)*AB42</f>
        <v>530.30303030303025</v>
      </c>
      <c r="T42" s="294">
        <f>(怪物参数比例等级!$I$19*10+Q42*怪物参数比例等级!$AF$49)*AC42</f>
        <v>127.27272727272727</v>
      </c>
      <c r="U42" s="294">
        <f>(怪物参数比例等级!$I$20*10+Q42*怪物参数比例等级!$AF$50)*AD42</f>
        <v>190.90909090909091</v>
      </c>
      <c r="V42" s="294">
        <f>(怪物参数比例等级!$I$21*10+Q42*怪物参数比例等级!$AF$51)*AE42</f>
        <v>424.24242424242419</v>
      </c>
      <c r="W42" s="294">
        <f>(怪物参数比例等级!$I$22*10+Q42*怪物参数比例等级!$AF$52)*AF42</f>
        <v>318.18181818181813</v>
      </c>
      <c r="X42" s="294">
        <f>(怪物参数比例等级!$I$23*10+Q42*怪物参数比例等级!$AF$53)*AG42</f>
        <v>254.54545454545453</v>
      </c>
      <c r="Y42" s="294">
        <f>(怪物参数比例等级!$I$24*10+Q42*怪物参数比例等级!$AF$54)*AH42</f>
        <v>509.09090909090907</v>
      </c>
      <c r="Z42" s="294">
        <f>(怪物参数比例等级!$I$25*10+Q42*怪物参数比例等级!$AF$55)*AI42</f>
        <v>254.54545454545453</v>
      </c>
      <c r="AA42" s="317">
        <v>1</v>
      </c>
      <c r="AB42" s="317">
        <v>1</v>
      </c>
      <c r="AC42" s="317">
        <v>1</v>
      </c>
      <c r="AD42" s="317">
        <v>1</v>
      </c>
      <c r="AE42" s="317">
        <v>1</v>
      </c>
      <c r="AF42" s="317">
        <v>1</v>
      </c>
      <c r="AG42" s="317">
        <v>5</v>
      </c>
      <c r="AH42" s="317">
        <v>5</v>
      </c>
      <c r="AI42" s="317">
        <v>5</v>
      </c>
      <c r="AK42" s="299">
        <v>71</v>
      </c>
      <c r="AL42" s="296">
        <f t="shared" ref="AL42:AN42" si="43">AL40</f>
        <v>1</v>
      </c>
      <c r="AM42" s="296">
        <f t="shared" si="43"/>
        <v>1</v>
      </c>
      <c r="AN42" s="296">
        <f t="shared" si="43"/>
        <v>1</v>
      </c>
    </row>
    <row r="43" spans="1:49" ht="12" hidden="1" customHeight="1">
      <c r="A43" s="136">
        <v>31</v>
      </c>
      <c r="B43" s="136" t="str">
        <f t="shared" si="1"/>
        <v>3171</v>
      </c>
      <c r="C43" s="305" t="str">
        <f>B40</f>
        <v>2871</v>
      </c>
      <c r="D43" s="305">
        <f t="shared" ref="D43" si="44">D40</f>
        <v>3</v>
      </c>
      <c r="E43" s="306" t="str">
        <f>E40</f>
        <v>绿色史莱姆</v>
      </c>
      <c r="F43" s="305" t="str">
        <f>F40</f>
        <v>绿色史莱姆，生活在翡翠森林中的史莱姆，有着剧毒所以身体为绿色，它的毒液具有一定的腐蚀作用</v>
      </c>
      <c r="G43" s="305" t="str">
        <f>G40</f>
        <v>scmonster.8.greenslam</v>
      </c>
      <c r="H43" s="305" t="str">
        <f>H40</f>
        <v>monster.8.greenslam</v>
      </c>
      <c r="I43" s="305" t="str">
        <f t="shared" si="2"/>
        <v>sfacemonster.8.greenslam</v>
      </c>
      <c r="J43" s="305">
        <f>J40</f>
        <v>0</v>
      </c>
      <c r="K43" s="305" t="str">
        <f>K40</f>
        <v>[]</v>
      </c>
      <c r="L43" s="305" t="str">
        <f>L40</f>
        <v>[2722,0,0]</v>
      </c>
      <c r="M43" s="305" t="str">
        <f>M40</f>
        <v>[{"type":"2","id":"coin","num":"11","per":"1000000"}]</v>
      </c>
      <c r="N43" s="305">
        <f>VLOOKUP(Q43,[1]经验值!A:F,4,FALSE)</f>
        <v>473</v>
      </c>
      <c r="O43" s="305">
        <f t="shared" si="3"/>
        <v>3</v>
      </c>
      <c r="P43" s="305">
        <v>1</v>
      </c>
      <c r="Q43" s="302">
        <v>100</v>
      </c>
      <c r="R43" s="294">
        <f>(怪物参数比例等级!$I$17*10+Q43*怪物参数比例等级!$AF$47)*AA43</f>
        <v>318.18181818181813</v>
      </c>
      <c r="S43" s="294">
        <f>(怪物参数比例等级!$I$18*10+Q43*怪物参数比例等级!$AF$48)*AB43</f>
        <v>530.30303030303025</v>
      </c>
      <c r="T43" s="294">
        <f>(怪物参数比例等级!$I$19*10+Q43*怪物参数比例等级!$AF$49)*AC43</f>
        <v>127.27272727272727</v>
      </c>
      <c r="U43" s="294">
        <f>(怪物参数比例等级!$I$20*10+Q43*怪物参数比例等级!$AF$50)*AD43</f>
        <v>190.90909090909091</v>
      </c>
      <c r="V43" s="294">
        <f>(怪物参数比例等级!$I$21*10+Q43*怪物参数比例等级!$AF$51)*AE43</f>
        <v>424.24242424242419</v>
      </c>
      <c r="W43" s="294">
        <f>(怪物参数比例等级!$I$22*10+Q43*怪物参数比例等级!$AF$52)*AF43</f>
        <v>318.18181818181813</v>
      </c>
      <c r="X43" s="294">
        <f>(怪物参数比例等级!$I$23*10+Q43*怪物参数比例等级!$AF$53)*AG43</f>
        <v>254.54545454545453</v>
      </c>
      <c r="Y43" s="294">
        <f>(怪物参数比例等级!$I$24*10+Q43*怪物参数比例等级!$AF$54)*AH43</f>
        <v>509.09090909090907</v>
      </c>
      <c r="Z43" s="294">
        <f>(怪物参数比例等级!$I$25*10+Q43*怪物参数比例等级!$AF$55)*AI43</f>
        <v>254.54545454545453</v>
      </c>
      <c r="AA43" s="317">
        <v>1</v>
      </c>
      <c r="AB43" s="317">
        <v>1</v>
      </c>
      <c r="AC43" s="317">
        <v>1</v>
      </c>
      <c r="AD43" s="317">
        <v>1</v>
      </c>
      <c r="AE43" s="317">
        <v>1</v>
      </c>
      <c r="AF43" s="317">
        <v>1</v>
      </c>
      <c r="AG43" s="317">
        <v>5</v>
      </c>
      <c r="AH43" s="317">
        <v>5</v>
      </c>
      <c r="AI43" s="317">
        <v>5</v>
      </c>
      <c r="AK43" s="299">
        <v>71</v>
      </c>
      <c r="AL43" s="296">
        <f t="shared" ref="AL43:AN43" si="45">AL40</f>
        <v>1</v>
      </c>
      <c r="AM43" s="296">
        <f t="shared" si="45"/>
        <v>1</v>
      </c>
      <c r="AN43" s="296">
        <f t="shared" si="45"/>
        <v>1</v>
      </c>
    </row>
    <row r="44" spans="1:49" ht="12" hidden="1" customHeight="1">
      <c r="A44" s="136">
        <v>32</v>
      </c>
      <c r="B44" s="136" t="str">
        <f t="shared" si="1"/>
        <v>3271</v>
      </c>
      <c r="C44" s="305" t="str">
        <f>B40</f>
        <v>2871</v>
      </c>
      <c r="D44" s="305">
        <f t="shared" ref="D44" si="46">D40</f>
        <v>3</v>
      </c>
      <c r="E44" s="306" t="str">
        <f>E40</f>
        <v>绿色史莱姆</v>
      </c>
      <c r="F44" s="305" t="str">
        <f>F40</f>
        <v>绿色史莱姆，生活在翡翠森林中的史莱姆，有着剧毒所以身体为绿色，它的毒液具有一定的腐蚀作用</v>
      </c>
      <c r="G44" s="305" t="str">
        <f>G40</f>
        <v>scmonster.8.greenslam</v>
      </c>
      <c r="H44" s="305" t="str">
        <f>H40</f>
        <v>monster.8.greenslam</v>
      </c>
      <c r="I44" s="305" t="str">
        <f t="shared" si="2"/>
        <v>sfacemonster.8.greenslam</v>
      </c>
      <c r="J44" s="305">
        <f>J40</f>
        <v>0</v>
      </c>
      <c r="K44" s="305" t="str">
        <f>K40</f>
        <v>[]</v>
      </c>
      <c r="L44" s="305" t="str">
        <f>L40</f>
        <v>[2722,0,0]</v>
      </c>
      <c r="M44" s="305" t="str">
        <f>M40</f>
        <v>[{"type":"2","id":"coin","num":"11","per":"1000000"}]</v>
      </c>
      <c r="N44" s="305">
        <f>VLOOKUP(Q44,[1]经验值!A:F,4,FALSE)</f>
        <v>473</v>
      </c>
      <c r="O44" s="305">
        <f t="shared" si="3"/>
        <v>3</v>
      </c>
      <c r="P44" s="305">
        <v>1</v>
      </c>
      <c r="Q44" s="302">
        <v>100</v>
      </c>
      <c r="R44" s="294">
        <f>(怪物参数比例等级!$I$17*10+Q44*怪物参数比例等级!$AF$47)*AA44</f>
        <v>318.18181818181813</v>
      </c>
      <c r="S44" s="294">
        <f>(怪物参数比例等级!$I$18*10+Q44*怪物参数比例等级!$AF$48)*AB44</f>
        <v>530.30303030303025</v>
      </c>
      <c r="T44" s="294">
        <f>(怪物参数比例等级!$I$19*10+Q44*怪物参数比例等级!$AF$49)*AC44</f>
        <v>127.27272727272727</v>
      </c>
      <c r="U44" s="294">
        <f>(怪物参数比例等级!$I$20*10+Q44*怪物参数比例等级!$AF$50)*AD44</f>
        <v>190.90909090909091</v>
      </c>
      <c r="V44" s="294">
        <f>(怪物参数比例等级!$I$21*10+Q44*怪物参数比例等级!$AF$51)*AE44</f>
        <v>424.24242424242419</v>
      </c>
      <c r="W44" s="294">
        <f>(怪物参数比例等级!$I$22*10+Q44*怪物参数比例等级!$AF$52)*AF44</f>
        <v>318.18181818181813</v>
      </c>
      <c r="X44" s="294">
        <f>(怪物参数比例等级!$I$23*10+Q44*怪物参数比例等级!$AF$53)*AG44</f>
        <v>254.54545454545453</v>
      </c>
      <c r="Y44" s="294">
        <f>(怪物参数比例等级!$I$24*10+Q44*怪物参数比例等级!$AF$54)*AH44</f>
        <v>509.09090909090907</v>
      </c>
      <c r="Z44" s="294">
        <f>(怪物参数比例等级!$I$25*10+Q44*怪物参数比例等级!$AF$55)*AI44</f>
        <v>254.54545454545453</v>
      </c>
      <c r="AA44" s="317">
        <v>1</v>
      </c>
      <c r="AB44" s="317">
        <v>1</v>
      </c>
      <c r="AC44" s="317">
        <v>1</v>
      </c>
      <c r="AD44" s="317">
        <v>1</v>
      </c>
      <c r="AE44" s="317">
        <v>1</v>
      </c>
      <c r="AF44" s="317">
        <v>1</v>
      </c>
      <c r="AG44" s="317">
        <v>5</v>
      </c>
      <c r="AH44" s="317">
        <v>5</v>
      </c>
      <c r="AI44" s="317">
        <v>5</v>
      </c>
      <c r="AK44" s="299">
        <v>71</v>
      </c>
      <c r="AL44" s="296">
        <f t="shared" ref="AL44:AN44" si="47">AL40</f>
        <v>1</v>
      </c>
      <c r="AM44" s="296">
        <f t="shared" si="47"/>
        <v>1</v>
      </c>
      <c r="AN44" s="296">
        <f t="shared" si="47"/>
        <v>1</v>
      </c>
    </row>
    <row r="45" spans="1:49" s="141" customFormat="1" ht="12" hidden="1" customHeight="1">
      <c r="A45" s="138">
        <v>33</v>
      </c>
      <c r="B45" s="138" t="str">
        <f t="shared" ref="B45:B76" si="48">CONCATENATE(A45,AK45)</f>
        <v>3371</v>
      </c>
      <c r="C45" s="305" t="str">
        <f>B45</f>
        <v>3371</v>
      </c>
      <c r="D45" s="305">
        <v>2</v>
      </c>
      <c r="E45" s="306" t="s">
        <v>423</v>
      </c>
      <c r="F45" s="307" t="s">
        <v>470</v>
      </c>
      <c r="G45" s="311" t="s">
        <v>681</v>
      </c>
      <c r="H45" s="311" t="s">
        <v>682</v>
      </c>
      <c r="I45" s="305" t="str">
        <f t="shared" ref="I45:I76" si="49">CONCATENATE("sface",H45)</f>
        <v>sfacemonster.9.yehouzi</v>
      </c>
      <c r="J45" s="305">
        <v>0</v>
      </c>
      <c r="K45" s="305" t="s">
        <v>660</v>
      </c>
      <c r="L45" s="305" t="s">
        <v>661</v>
      </c>
      <c r="M45" s="305" t="s">
        <v>3246</v>
      </c>
      <c r="N45" s="305">
        <f>VLOOKUP(Q45,[1]经验值!A:F,4,FALSE)</f>
        <v>473</v>
      </c>
      <c r="O45" s="305">
        <f t="shared" ref="O45:O67" si="50">D45</f>
        <v>2</v>
      </c>
      <c r="P45" s="305">
        <v>2</v>
      </c>
      <c r="Q45" s="302">
        <v>100</v>
      </c>
      <c r="R45" s="294">
        <f>(怪物参数比例等级!$H$17*10+Q45*怪物参数比例等级!$AF$38)*AA45</f>
        <v>318.18181818181813</v>
      </c>
      <c r="S45" s="294">
        <f>(怪物参数比例等级!$AF$39*10+Q45*怪物参数比例等级!$AF$39)*AB45</f>
        <v>319.99999999999994</v>
      </c>
      <c r="T45" s="294">
        <f>(怪物参数比例等级!$AF$40*10+Q45*怪物参数比例等级!$AF$40)*AC45</f>
        <v>256</v>
      </c>
      <c r="U45" s="294">
        <f>(怪物参数比例等级!$AF$41*10+Q45*怪物参数比例等级!$AF$41)*AD45</f>
        <v>192</v>
      </c>
      <c r="V45" s="294">
        <f>(怪物参数比例等级!$AF$42*10+Q45*怪物参数比例等级!$AF$42)*AE45</f>
        <v>256</v>
      </c>
      <c r="W45" s="294">
        <f>(怪物参数比例等级!$AF$43*10+Q45*怪物参数比例等级!$AF$43)*AF45</f>
        <v>192</v>
      </c>
      <c r="X45" s="294">
        <f>(怪物参数比例等级!$AF$44*10+Q45*怪物参数比例等级!$AF$44)*AG45</f>
        <v>426.66666666666674</v>
      </c>
      <c r="Y45" s="294">
        <f>(怪物参数比例等级!$AF$45*10+Q45*怪物参数比例等级!$AF$45)*AH45</f>
        <v>853.33333333333348</v>
      </c>
      <c r="Z45" s="294">
        <f>(怪物参数比例等级!$AF$46*10+Q45*怪物参数比例等级!$AF$46)*AI45</f>
        <v>426.66666666666674</v>
      </c>
      <c r="AA45" s="322">
        <v>1</v>
      </c>
      <c r="AB45" s="322">
        <v>1</v>
      </c>
      <c r="AC45" s="322">
        <v>1</v>
      </c>
      <c r="AD45" s="322">
        <v>1</v>
      </c>
      <c r="AE45" s="322">
        <v>1</v>
      </c>
      <c r="AF45" s="322">
        <v>1</v>
      </c>
      <c r="AG45" s="322">
        <v>5</v>
      </c>
      <c r="AH45" s="322">
        <v>5</v>
      </c>
      <c r="AI45" s="322">
        <v>5</v>
      </c>
      <c r="AJ45" s="298"/>
      <c r="AK45" s="299">
        <v>71</v>
      </c>
      <c r="AL45" s="296">
        <v>1</v>
      </c>
      <c r="AM45" s="296">
        <v>1</v>
      </c>
      <c r="AN45" s="296">
        <v>1</v>
      </c>
      <c r="AO45" s="298"/>
      <c r="AS45" s="293" t="s">
        <v>2118</v>
      </c>
      <c r="AT45" s="293" t="s">
        <v>438</v>
      </c>
      <c r="AU45" s="293" t="s">
        <v>2119</v>
      </c>
      <c r="AV45" s="138" t="s">
        <v>426</v>
      </c>
      <c r="AW45" s="138"/>
    </row>
    <row r="46" spans="1:49" s="138" customFormat="1" ht="12" hidden="1" customHeight="1">
      <c r="A46" s="138">
        <v>34</v>
      </c>
      <c r="B46" s="138" t="str">
        <f t="shared" si="48"/>
        <v>3471</v>
      </c>
      <c r="C46" s="305" t="str">
        <f>B45</f>
        <v>3371</v>
      </c>
      <c r="D46" s="305">
        <f t="shared" ref="D46" si="51">D45</f>
        <v>2</v>
      </c>
      <c r="E46" s="306" t="str">
        <f>E45</f>
        <v>野猴子</v>
      </c>
      <c r="F46" s="305" t="str">
        <f>F45</f>
        <v>野猴子，生活在翡翠森林中，经常喜欢偷取一些过往行人的食物吃，灵巧的动作使得他们在森林中轻松穿梭</v>
      </c>
      <c r="G46" s="305" t="str">
        <f>G45</f>
        <v>scmonster.9.yehouzi</v>
      </c>
      <c r="H46" s="305" t="str">
        <f>H45</f>
        <v>monster.9.yehouzi</v>
      </c>
      <c r="I46" s="305" t="str">
        <f t="shared" si="49"/>
        <v>sfacemonster.9.yehouzi</v>
      </c>
      <c r="J46" s="305">
        <f>J45</f>
        <v>0</v>
      </c>
      <c r="K46" s="305" t="str">
        <f>K45</f>
        <v>[]</v>
      </c>
      <c r="L46" s="305" t="str">
        <f>L45</f>
        <v>[2722,0,0]</v>
      </c>
      <c r="M46" s="305" t="str">
        <f>M45</f>
        <v>[{"type":"2","id":"coin","num":"11","per":"1000000"}]</v>
      </c>
      <c r="N46" s="305">
        <f>VLOOKUP(Q46,[1]经验值!A:F,4,FALSE)</f>
        <v>473</v>
      </c>
      <c r="O46" s="305">
        <f t="shared" si="50"/>
        <v>2</v>
      </c>
      <c r="P46" s="305">
        <v>2</v>
      </c>
      <c r="Q46" s="302">
        <v>100</v>
      </c>
      <c r="R46" s="294">
        <f>(怪物参数比例等级!$H$17*10+Q46*怪物参数比例等级!$AF$38)*AA46</f>
        <v>318.18181818181813</v>
      </c>
      <c r="S46" s="294">
        <f>(怪物参数比例等级!$AF$39*10+Q46*怪物参数比例等级!$AF$39)*AB46</f>
        <v>319.99999999999994</v>
      </c>
      <c r="T46" s="294">
        <f>(怪物参数比例等级!$AF$40*10+Q46*怪物参数比例等级!$AF$40)*AC46</f>
        <v>256</v>
      </c>
      <c r="U46" s="294">
        <f>(怪物参数比例等级!$AF$41*10+Q46*怪物参数比例等级!$AF$41)*AD46</f>
        <v>192</v>
      </c>
      <c r="V46" s="294">
        <f>(怪物参数比例等级!$AF$42*10+Q46*怪物参数比例等级!$AF$42)*AE46</f>
        <v>256</v>
      </c>
      <c r="W46" s="294">
        <f>(怪物参数比例等级!$AF$43*10+Q46*怪物参数比例等级!$AF$43)*AF46</f>
        <v>192</v>
      </c>
      <c r="X46" s="294">
        <f>(怪物参数比例等级!$AF$44*10+Q46*怪物参数比例等级!$AF$44)*AG46</f>
        <v>426.66666666666674</v>
      </c>
      <c r="Y46" s="294">
        <f>(怪物参数比例等级!$AF$45*10+Q46*怪物参数比例等级!$AF$45)*AH46</f>
        <v>853.33333333333348</v>
      </c>
      <c r="Z46" s="294">
        <f>(怪物参数比例等级!$AF$46*10+Q46*怪物参数比例等级!$AF$46)*AI46</f>
        <v>426.66666666666674</v>
      </c>
      <c r="AA46" s="322">
        <v>1</v>
      </c>
      <c r="AB46" s="322">
        <v>1</v>
      </c>
      <c r="AC46" s="322">
        <v>1</v>
      </c>
      <c r="AD46" s="322">
        <v>1</v>
      </c>
      <c r="AE46" s="322">
        <v>1</v>
      </c>
      <c r="AF46" s="322">
        <v>1</v>
      </c>
      <c r="AG46" s="322">
        <v>5</v>
      </c>
      <c r="AH46" s="322">
        <v>5</v>
      </c>
      <c r="AI46" s="322">
        <v>5</v>
      </c>
      <c r="AJ46" s="136"/>
      <c r="AK46" s="299">
        <v>71</v>
      </c>
      <c r="AL46" s="296">
        <f t="shared" ref="AL46:AN46" si="52">AL45</f>
        <v>1</v>
      </c>
      <c r="AM46" s="296">
        <f t="shared" si="52"/>
        <v>1</v>
      </c>
      <c r="AN46" s="296">
        <f t="shared" si="52"/>
        <v>1</v>
      </c>
      <c r="AO46" s="136"/>
      <c r="AS46" s="293" t="s">
        <v>2527</v>
      </c>
      <c r="AT46" s="293"/>
      <c r="AU46" s="293"/>
    </row>
    <row r="47" spans="1:49" s="138" customFormat="1" ht="12" hidden="1" customHeight="1">
      <c r="A47" s="138">
        <v>35</v>
      </c>
      <c r="B47" s="138" t="str">
        <f t="shared" si="48"/>
        <v>3571</v>
      </c>
      <c r="C47" s="305" t="str">
        <f>B45</f>
        <v>3371</v>
      </c>
      <c r="D47" s="305">
        <f t="shared" ref="D47" si="53">D45</f>
        <v>2</v>
      </c>
      <c r="E47" s="306" t="str">
        <f>E45</f>
        <v>野猴子</v>
      </c>
      <c r="F47" s="305" t="str">
        <f>F45</f>
        <v>野猴子，生活在翡翠森林中，经常喜欢偷取一些过往行人的食物吃，灵巧的动作使得他们在森林中轻松穿梭</v>
      </c>
      <c r="G47" s="305" t="str">
        <f>G45</f>
        <v>scmonster.9.yehouzi</v>
      </c>
      <c r="H47" s="305" t="str">
        <f>H45</f>
        <v>monster.9.yehouzi</v>
      </c>
      <c r="I47" s="305" t="str">
        <f t="shared" si="49"/>
        <v>sfacemonster.9.yehouzi</v>
      </c>
      <c r="J47" s="305">
        <f>J45</f>
        <v>0</v>
      </c>
      <c r="K47" s="305" t="str">
        <f>K45</f>
        <v>[]</v>
      </c>
      <c r="L47" s="305" t="str">
        <f>L45</f>
        <v>[2722,0,0]</v>
      </c>
      <c r="M47" s="305" t="str">
        <f>M45</f>
        <v>[{"type":"2","id":"coin","num":"11","per":"1000000"}]</v>
      </c>
      <c r="N47" s="305">
        <f>VLOOKUP(Q47,[1]经验值!A:F,4,FALSE)</f>
        <v>473</v>
      </c>
      <c r="O47" s="305">
        <f t="shared" si="50"/>
        <v>2</v>
      </c>
      <c r="P47" s="305">
        <v>2</v>
      </c>
      <c r="Q47" s="302">
        <v>100</v>
      </c>
      <c r="R47" s="294">
        <f>(怪物参数比例等级!$H$17*10+Q47*怪物参数比例等级!$AF$38)*AA47</f>
        <v>318.18181818181813</v>
      </c>
      <c r="S47" s="294">
        <f>(怪物参数比例等级!$AF$39*10+Q47*怪物参数比例等级!$AF$39)*AB47</f>
        <v>319.99999999999994</v>
      </c>
      <c r="T47" s="294">
        <f>(怪物参数比例等级!$AF$40*10+Q47*怪物参数比例等级!$AF$40)*AC47</f>
        <v>256</v>
      </c>
      <c r="U47" s="294">
        <f>(怪物参数比例等级!$AF$41*10+Q47*怪物参数比例等级!$AF$41)*AD47</f>
        <v>192</v>
      </c>
      <c r="V47" s="294">
        <f>(怪物参数比例等级!$AF$42*10+Q47*怪物参数比例等级!$AF$42)*AE47</f>
        <v>256</v>
      </c>
      <c r="W47" s="294">
        <f>(怪物参数比例等级!$AF$43*10+Q47*怪物参数比例等级!$AF$43)*AF47</f>
        <v>192</v>
      </c>
      <c r="X47" s="294">
        <f>(怪物参数比例等级!$AF$44*10+Q47*怪物参数比例等级!$AF$44)*AG47</f>
        <v>426.66666666666674</v>
      </c>
      <c r="Y47" s="294">
        <f>(怪物参数比例等级!$AF$45*10+Q47*怪物参数比例等级!$AF$45)*AH47</f>
        <v>853.33333333333348</v>
      </c>
      <c r="Z47" s="294">
        <f>(怪物参数比例等级!$AF$46*10+Q47*怪物参数比例等级!$AF$46)*AI47</f>
        <v>426.66666666666674</v>
      </c>
      <c r="AA47" s="322">
        <v>1</v>
      </c>
      <c r="AB47" s="322">
        <v>1</v>
      </c>
      <c r="AC47" s="322">
        <v>1</v>
      </c>
      <c r="AD47" s="322">
        <v>1</v>
      </c>
      <c r="AE47" s="322">
        <v>1</v>
      </c>
      <c r="AF47" s="322">
        <v>1</v>
      </c>
      <c r="AG47" s="322">
        <v>5</v>
      </c>
      <c r="AH47" s="322">
        <v>5</v>
      </c>
      <c r="AI47" s="322">
        <v>5</v>
      </c>
      <c r="AJ47" s="136"/>
      <c r="AK47" s="299">
        <v>71</v>
      </c>
      <c r="AL47" s="296">
        <f t="shared" ref="AL47:AN47" si="54">AL45</f>
        <v>1</v>
      </c>
      <c r="AM47" s="296">
        <f t="shared" si="54"/>
        <v>1</v>
      </c>
      <c r="AN47" s="296">
        <f t="shared" si="54"/>
        <v>1</v>
      </c>
      <c r="AO47" s="136"/>
      <c r="AS47" s="293"/>
      <c r="AT47" s="293"/>
      <c r="AU47" s="293"/>
    </row>
    <row r="48" spans="1:49" s="138" customFormat="1" ht="12" hidden="1" customHeight="1">
      <c r="A48" s="138">
        <v>36</v>
      </c>
      <c r="B48" s="138" t="str">
        <f t="shared" si="48"/>
        <v>3671</v>
      </c>
      <c r="C48" s="305" t="str">
        <f>B45</f>
        <v>3371</v>
      </c>
      <c r="D48" s="305">
        <f t="shared" ref="D48" si="55">D45</f>
        <v>2</v>
      </c>
      <c r="E48" s="306" t="str">
        <f>E45</f>
        <v>野猴子</v>
      </c>
      <c r="F48" s="305" t="str">
        <f>F45</f>
        <v>野猴子，生活在翡翠森林中，经常喜欢偷取一些过往行人的食物吃，灵巧的动作使得他们在森林中轻松穿梭</v>
      </c>
      <c r="G48" s="305" t="str">
        <f>G45</f>
        <v>scmonster.9.yehouzi</v>
      </c>
      <c r="H48" s="305" t="str">
        <f>H45</f>
        <v>monster.9.yehouzi</v>
      </c>
      <c r="I48" s="305" t="str">
        <f t="shared" si="49"/>
        <v>sfacemonster.9.yehouzi</v>
      </c>
      <c r="J48" s="305">
        <f>J45</f>
        <v>0</v>
      </c>
      <c r="K48" s="305" t="str">
        <f>K45</f>
        <v>[]</v>
      </c>
      <c r="L48" s="305" t="str">
        <f>L45</f>
        <v>[2722,0,0]</v>
      </c>
      <c r="M48" s="305" t="str">
        <f>M45</f>
        <v>[{"type":"2","id":"coin","num":"11","per":"1000000"}]</v>
      </c>
      <c r="N48" s="305">
        <f>VLOOKUP(Q48,[1]经验值!A:F,4,FALSE)</f>
        <v>473</v>
      </c>
      <c r="O48" s="305">
        <f t="shared" si="50"/>
        <v>2</v>
      </c>
      <c r="P48" s="305">
        <v>2</v>
      </c>
      <c r="Q48" s="302">
        <v>100</v>
      </c>
      <c r="R48" s="294">
        <f>(怪物参数比例等级!$H$17*10+Q48*怪物参数比例等级!$AF$38)*AA48</f>
        <v>318.18181818181813</v>
      </c>
      <c r="S48" s="294">
        <f>(怪物参数比例等级!$AF$39*10+Q48*怪物参数比例等级!$AF$39)*AB48</f>
        <v>319.99999999999994</v>
      </c>
      <c r="T48" s="294">
        <f>(怪物参数比例等级!$AF$40*10+Q48*怪物参数比例等级!$AF$40)*AC48</f>
        <v>256</v>
      </c>
      <c r="U48" s="294">
        <f>(怪物参数比例等级!$AF$41*10+Q48*怪物参数比例等级!$AF$41)*AD48</f>
        <v>192</v>
      </c>
      <c r="V48" s="294">
        <f>(怪物参数比例等级!$AF$42*10+Q48*怪物参数比例等级!$AF$42)*AE48</f>
        <v>256</v>
      </c>
      <c r="W48" s="294">
        <f>(怪物参数比例等级!$AF$43*10+Q48*怪物参数比例等级!$AF$43)*AF48</f>
        <v>192</v>
      </c>
      <c r="X48" s="294">
        <f>(怪物参数比例等级!$AF$44*10+Q48*怪物参数比例等级!$AF$44)*AG48</f>
        <v>426.66666666666674</v>
      </c>
      <c r="Y48" s="294">
        <f>(怪物参数比例等级!$AF$45*10+Q48*怪物参数比例等级!$AF$45)*AH48</f>
        <v>853.33333333333348</v>
      </c>
      <c r="Z48" s="294">
        <f>(怪物参数比例等级!$AF$46*10+Q48*怪物参数比例等级!$AF$46)*AI48</f>
        <v>426.66666666666674</v>
      </c>
      <c r="AA48" s="322">
        <v>1</v>
      </c>
      <c r="AB48" s="322">
        <v>1</v>
      </c>
      <c r="AC48" s="322">
        <v>1</v>
      </c>
      <c r="AD48" s="322">
        <v>1</v>
      </c>
      <c r="AE48" s="322">
        <v>1</v>
      </c>
      <c r="AF48" s="322">
        <v>1</v>
      </c>
      <c r="AG48" s="322">
        <v>5</v>
      </c>
      <c r="AH48" s="322">
        <v>5</v>
      </c>
      <c r="AI48" s="322">
        <v>5</v>
      </c>
      <c r="AJ48" s="136"/>
      <c r="AK48" s="299">
        <v>71</v>
      </c>
      <c r="AL48" s="296">
        <f t="shared" ref="AL48:AN48" si="56">AL45</f>
        <v>1</v>
      </c>
      <c r="AM48" s="296">
        <f t="shared" si="56"/>
        <v>1</v>
      </c>
      <c r="AN48" s="296">
        <f t="shared" si="56"/>
        <v>1</v>
      </c>
      <c r="AO48" s="136"/>
      <c r="AS48" s="293"/>
      <c r="AT48" s="293"/>
      <c r="AU48" s="293"/>
    </row>
    <row r="49" spans="1:49" s="138" customFormat="1" ht="12" hidden="1" customHeight="1">
      <c r="A49" s="138">
        <v>37</v>
      </c>
      <c r="B49" s="138" t="str">
        <f t="shared" si="48"/>
        <v>3771</v>
      </c>
      <c r="C49" s="305" t="str">
        <f>B45</f>
        <v>3371</v>
      </c>
      <c r="D49" s="305">
        <f t="shared" ref="D49" si="57">D45</f>
        <v>2</v>
      </c>
      <c r="E49" s="306" t="str">
        <f>E45</f>
        <v>野猴子</v>
      </c>
      <c r="F49" s="305" t="str">
        <f>F45</f>
        <v>野猴子，生活在翡翠森林中，经常喜欢偷取一些过往行人的食物吃，灵巧的动作使得他们在森林中轻松穿梭</v>
      </c>
      <c r="G49" s="305" t="str">
        <f>G45</f>
        <v>scmonster.9.yehouzi</v>
      </c>
      <c r="H49" s="305" t="str">
        <f>H45</f>
        <v>monster.9.yehouzi</v>
      </c>
      <c r="I49" s="305" t="str">
        <f t="shared" si="49"/>
        <v>sfacemonster.9.yehouzi</v>
      </c>
      <c r="J49" s="305">
        <f>J45</f>
        <v>0</v>
      </c>
      <c r="K49" s="305" t="str">
        <f>K45</f>
        <v>[]</v>
      </c>
      <c r="L49" s="305" t="str">
        <f>L45</f>
        <v>[2722,0,0]</v>
      </c>
      <c r="M49" s="305" t="str">
        <f>M45</f>
        <v>[{"type":"2","id":"coin","num":"11","per":"1000000"}]</v>
      </c>
      <c r="N49" s="305">
        <f>VLOOKUP(Q49,[1]经验值!A:F,4,FALSE)</f>
        <v>473</v>
      </c>
      <c r="O49" s="305">
        <f t="shared" si="50"/>
        <v>2</v>
      </c>
      <c r="P49" s="305">
        <v>2</v>
      </c>
      <c r="Q49" s="302">
        <v>100</v>
      </c>
      <c r="R49" s="294">
        <f>(怪物参数比例等级!$H$17*10+Q49*怪物参数比例等级!$AF$38)*AA49</f>
        <v>318.18181818181813</v>
      </c>
      <c r="S49" s="294">
        <f>(怪物参数比例等级!$AF$39*10+Q49*怪物参数比例等级!$AF$39)*AB49</f>
        <v>319.99999999999994</v>
      </c>
      <c r="T49" s="294">
        <f>(怪物参数比例等级!$AF$40*10+Q49*怪物参数比例等级!$AF$40)*AC49</f>
        <v>256</v>
      </c>
      <c r="U49" s="294">
        <f>(怪物参数比例等级!$AF$41*10+Q49*怪物参数比例等级!$AF$41)*AD49</f>
        <v>192</v>
      </c>
      <c r="V49" s="294">
        <f>(怪物参数比例等级!$AF$42*10+Q49*怪物参数比例等级!$AF$42)*AE49</f>
        <v>256</v>
      </c>
      <c r="W49" s="294">
        <f>(怪物参数比例等级!$AF$43*10+Q49*怪物参数比例等级!$AF$43)*AF49</f>
        <v>192</v>
      </c>
      <c r="X49" s="294">
        <f>(怪物参数比例等级!$AF$44*10+Q49*怪物参数比例等级!$AF$44)*AG49</f>
        <v>426.66666666666674</v>
      </c>
      <c r="Y49" s="294">
        <f>(怪物参数比例等级!$AF$45*10+Q49*怪物参数比例等级!$AF$45)*AH49</f>
        <v>853.33333333333348</v>
      </c>
      <c r="Z49" s="294">
        <f>(怪物参数比例等级!$AF$46*10+Q49*怪物参数比例等级!$AF$46)*AI49</f>
        <v>426.66666666666674</v>
      </c>
      <c r="AA49" s="322">
        <v>1</v>
      </c>
      <c r="AB49" s="322">
        <v>1</v>
      </c>
      <c r="AC49" s="322">
        <v>1</v>
      </c>
      <c r="AD49" s="322">
        <v>1</v>
      </c>
      <c r="AE49" s="322">
        <v>1</v>
      </c>
      <c r="AF49" s="322">
        <v>1</v>
      </c>
      <c r="AG49" s="322">
        <v>5</v>
      </c>
      <c r="AH49" s="322">
        <v>5</v>
      </c>
      <c r="AI49" s="322">
        <v>5</v>
      </c>
      <c r="AJ49" s="136"/>
      <c r="AK49" s="299">
        <v>71</v>
      </c>
      <c r="AL49" s="296">
        <f t="shared" ref="AL49:AN49" si="58">AL45</f>
        <v>1</v>
      </c>
      <c r="AM49" s="296">
        <f t="shared" si="58"/>
        <v>1</v>
      </c>
      <c r="AN49" s="296">
        <f t="shared" si="58"/>
        <v>1</v>
      </c>
      <c r="AO49" s="136"/>
      <c r="AS49" s="293"/>
      <c r="AT49" s="293"/>
      <c r="AU49" s="293"/>
    </row>
    <row r="50" spans="1:49" ht="12" hidden="1" customHeight="1">
      <c r="A50" s="136">
        <v>38</v>
      </c>
      <c r="B50" s="136" t="str">
        <f t="shared" si="48"/>
        <v>3871</v>
      </c>
      <c r="C50" s="305" t="str">
        <f>B50</f>
        <v>3871</v>
      </c>
      <c r="D50" s="305">
        <v>1</v>
      </c>
      <c r="E50" s="306" t="s">
        <v>424</v>
      </c>
      <c r="F50" s="307" t="s">
        <v>471</v>
      </c>
      <c r="G50" s="305" t="s">
        <v>683</v>
      </c>
      <c r="H50" s="305" t="s">
        <v>684</v>
      </c>
      <c r="I50" s="305" t="str">
        <f t="shared" si="49"/>
        <v>sfacemonster.10.xiaoyezhu</v>
      </c>
      <c r="J50" s="305">
        <v>0</v>
      </c>
      <c r="K50" s="305" t="s">
        <v>660</v>
      </c>
      <c r="L50" s="305" t="s">
        <v>661</v>
      </c>
      <c r="M50" s="305" t="s">
        <v>3246</v>
      </c>
      <c r="N50" s="305">
        <f>VLOOKUP(Q50,[1]经验值!A:F,4,FALSE)</f>
        <v>473</v>
      </c>
      <c r="O50" s="305">
        <f t="shared" si="50"/>
        <v>1</v>
      </c>
      <c r="P50" s="305">
        <v>3</v>
      </c>
      <c r="Q50" s="302">
        <v>100</v>
      </c>
      <c r="R50" s="294">
        <f>(怪物参数比例等级!$G$17*10+Q50*怪物参数比例等级!$AF$29)*AA50</f>
        <v>530.30303030303025</v>
      </c>
      <c r="S50" s="294">
        <f>(怪物参数比例等级!$G$18*10+Q50*怪物参数比例等级!$AF$30)*AB50</f>
        <v>159.09090909090907</v>
      </c>
      <c r="T50" s="294">
        <f>(怪物参数比例等级!$G$19*10+Q50*怪物参数比例等级!$AF$31)*AC50</f>
        <v>424.24242424242419</v>
      </c>
      <c r="U50" s="294">
        <f>(怪物参数比例等级!$G$20*10+Q50*怪物参数比例等级!$AF$32)*AD50</f>
        <v>318.18181818181813</v>
      </c>
      <c r="V50" s="294">
        <f>(怪物参数比例等级!$G$21*10+Q50*怪物参数比例等级!$AF$33)*AE50</f>
        <v>127.27272727272727</v>
      </c>
      <c r="W50" s="294">
        <f>(怪物参数比例等级!$G$22*10+Q50*怪物参数比例等级!$AF$34)*AF50</f>
        <v>95.454545454545453</v>
      </c>
      <c r="X50" s="294">
        <f>(怪物参数比例等级!$G$23*10+Q50*怪物参数比例等级!$AF$35)*AG50</f>
        <v>127.27272727272727</v>
      </c>
      <c r="Y50" s="294">
        <f>(怪物参数比例等级!$G$24*10+Q50*怪物参数比例等级!$AF$36)*AH50</f>
        <v>254.54545454545453</v>
      </c>
      <c r="Z50" s="294">
        <f>(怪物参数比例等级!$G$25*10+Q50*怪物参数比例等级!$AF$37)*AI50</f>
        <v>127.27272727272727</v>
      </c>
      <c r="AA50" s="317">
        <v>1</v>
      </c>
      <c r="AB50" s="317">
        <v>1</v>
      </c>
      <c r="AC50" s="317">
        <v>1</v>
      </c>
      <c r="AD50" s="317">
        <v>1</v>
      </c>
      <c r="AE50" s="317">
        <v>1</v>
      </c>
      <c r="AF50" s="317">
        <v>1</v>
      </c>
      <c r="AG50" s="317">
        <v>5</v>
      </c>
      <c r="AH50" s="317">
        <v>5</v>
      </c>
      <c r="AI50" s="317">
        <v>5</v>
      </c>
      <c r="AK50" s="299">
        <v>71</v>
      </c>
      <c r="AL50" s="296">
        <v>1</v>
      </c>
      <c r="AM50" s="296">
        <v>1</v>
      </c>
      <c r="AN50" s="296">
        <v>1</v>
      </c>
      <c r="AS50" s="289" t="s">
        <v>425</v>
      </c>
      <c r="AT50" s="289" t="s">
        <v>438</v>
      </c>
      <c r="AU50" s="289" t="s">
        <v>435</v>
      </c>
      <c r="AV50" s="138" t="s">
        <v>2125</v>
      </c>
    </row>
    <row r="51" spans="1:49" ht="12" hidden="1" customHeight="1">
      <c r="A51" s="136">
        <v>39</v>
      </c>
      <c r="B51" s="136" t="str">
        <f t="shared" si="48"/>
        <v>3971</v>
      </c>
      <c r="C51" s="305" t="str">
        <f>B50</f>
        <v>3871</v>
      </c>
      <c r="D51" s="305">
        <f t="shared" ref="D51:H51" si="59">D50</f>
        <v>1</v>
      </c>
      <c r="E51" s="306" t="str">
        <f>E50</f>
        <v>小野猪</v>
      </c>
      <c r="F51" s="305" t="str">
        <f t="shared" si="59"/>
        <v>小野猪，当看到这个小野猪时千万别被它可爱的样子所以萌到了，只要知道它被欺负，狗熊霍克可要发怒的哦</v>
      </c>
      <c r="G51" s="305" t="str">
        <f t="shared" si="59"/>
        <v>scmonster.10.xiaoyezhu</v>
      </c>
      <c r="H51" s="305" t="str">
        <f t="shared" si="59"/>
        <v>monster.10.xiaoyezhu</v>
      </c>
      <c r="I51" s="305" t="str">
        <f t="shared" si="49"/>
        <v>sfacemonster.10.xiaoyezhu</v>
      </c>
      <c r="J51" s="305">
        <f>J50</f>
        <v>0</v>
      </c>
      <c r="K51" s="305" t="str">
        <f>K50</f>
        <v>[]</v>
      </c>
      <c r="L51" s="305" t="str">
        <f>L50</f>
        <v>[2722,0,0]</v>
      </c>
      <c r="M51" s="305" t="str">
        <f>M50</f>
        <v>[{"type":"2","id":"coin","num":"11","per":"1000000"}]</v>
      </c>
      <c r="N51" s="305">
        <f>VLOOKUP(Q51,[1]经验值!A:F,4,FALSE)</f>
        <v>473</v>
      </c>
      <c r="O51" s="305">
        <f t="shared" si="50"/>
        <v>1</v>
      </c>
      <c r="P51" s="305">
        <v>3</v>
      </c>
      <c r="Q51" s="302">
        <v>100</v>
      </c>
      <c r="R51" s="294">
        <f>(怪物参数比例等级!$G$17*10+Q51*怪物参数比例等级!$AF$29)*AA51</f>
        <v>530.30303030303025</v>
      </c>
      <c r="S51" s="294">
        <f>(怪物参数比例等级!$G$18*10+Q51*怪物参数比例等级!$AF$30)*AB51</f>
        <v>159.09090909090907</v>
      </c>
      <c r="T51" s="294">
        <f>(怪物参数比例等级!$G$19*10+Q51*怪物参数比例等级!$AF$31)*AC51</f>
        <v>424.24242424242419</v>
      </c>
      <c r="U51" s="294">
        <f>(怪物参数比例等级!$G$20*10+Q51*怪物参数比例等级!$AF$32)*AD51</f>
        <v>318.18181818181813</v>
      </c>
      <c r="V51" s="294">
        <f>(怪物参数比例等级!$G$21*10+Q51*怪物参数比例等级!$AF$33)*AE51</f>
        <v>127.27272727272727</v>
      </c>
      <c r="W51" s="294">
        <f>(怪物参数比例等级!$G$22*10+Q51*怪物参数比例等级!$AF$34)*AF51</f>
        <v>95.454545454545453</v>
      </c>
      <c r="X51" s="294">
        <f>(怪物参数比例等级!$G$23*10+Q51*怪物参数比例等级!$AF$35)*AG51</f>
        <v>127.27272727272727</v>
      </c>
      <c r="Y51" s="294">
        <f>(怪物参数比例等级!$G$24*10+Q51*怪物参数比例等级!$AF$36)*AH51</f>
        <v>254.54545454545453</v>
      </c>
      <c r="Z51" s="294">
        <f>(怪物参数比例等级!$G$25*10+Q51*怪物参数比例等级!$AF$37)*AI51</f>
        <v>127.27272727272727</v>
      </c>
      <c r="AA51" s="317">
        <v>1</v>
      </c>
      <c r="AB51" s="317">
        <v>1</v>
      </c>
      <c r="AC51" s="317">
        <v>1</v>
      </c>
      <c r="AD51" s="317">
        <v>1</v>
      </c>
      <c r="AE51" s="317">
        <v>1</v>
      </c>
      <c r="AF51" s="317">
        <v>1</v>
      </c>
      <c r="AG51" s="317">
        <v>5</v>
      </c>
      <c r="AH51" s="317">
        <v>5</v>
      </c>
      <c r="AI51" s="317">
        <v>5</v>
      </c>
      <c r="AK51" s="299">
        <v>71</v>
      </c>
      <c r="AL51" s="296">
        <v>1</v>
      </c>
      <c r="AM51" s="296">
        <f>AM50</f>
        <v>1</v>
      </c>
      <c r="AN51" s="296">
        <f>AN50</f>
        <v>1</v>
      </c>
      <c r="AS51" s="289" t="s">
        <v>2528</v>
      </c>
    </row>
    <row r="52" spans="1:49" ht="12" hidden="1" customHeight="1">
      <c r="A52" s="136">
        <v>40</v>
      </c>
      <c r="B52" s="136" t="str">
        <f t="shared" si="48"/>
        <v>4071</v>
      </c>
      <c r="C52" s="305" t="str">
        <f>B50</f>
        <v>3871</v>
      </c>
      <c r="D52" s="305">
        <f t="shared" ref="D52" si="60">D50</f>
        <v>1</v>
      </c>
      <c r="E52" s="306" t="str">
        <f>E50</f>
        <v>小野猪</v>
      </c>
      <c r="F52" s="305" t="str">
        <f t="shared" ref="F52:H52" si="61">F50</f>
        <v>小野猪，当看到这个小野猪时千万别被它可爱的样子所以萌到了，只要知道它被欺负，狗熊霍克可要发怒的哦</v>
      </c>
      <c r="G52" s="305" t="str">
        <f t="shared" si="61"/>
        <v>scmonster.10.xiaoyezhu</v>
      </c>
      <c r="H52" s="305" t="str">
        <f t="shared" si="61"/>
        <v>monster.10.xiaoyezhu</v>
      </c>
      <c r="I52" s="305" t="str">
        <f t="shared" si="49"/>
        <v>sfacemonster.10.xiaoyezhu</v>
      </c>
      <c r="J52" s="305">
        <f>J50</f>
        <v>0</v>
      </c>
      <c r="K52" s="305" t="str">
        <f>K50</f>
        <v>[]</v>
      </c>
      <c r="L52" s="305" t="str">
        <f>L50</f>
        <v>[2722,0,0]</v>
      </c>
      <c r="M52" s="305" t="str">
        <f>M50</f>
        <v>[{"type":"2","id":"coin","num":"11","per":"1000000"}]</v>
      </c>
      <c r="N52" s="305">
        <f>VLOOKUP(Q52,[1]经验值!A:F,4,FALSE)</f>
        <v>473</v>
      </c>
      <c r="O52" s="305">
        <f t="shared" si="50"/>
        <v>1</v>
      </c>
      <c r="P52" s="305">
        <v>3</v>
      </c>
      <c r="Q52" s="302">
        <v>100</v>
      </c>
      <c r="R52" s="294">
        <f>(怪物参数比例等级!$G$17*10+Q52*怪物参数比例等级!$AF$29)*AA52</f>
        <v>530.30303030303025</v>
      </c>
      <c r="S52" s="294">
        <f>(怪物参数比例等级!$G$18*10+Q52*怪物参数比例等级!$AF$30)*AB52</f>
        <v>159.09090909090907</v>
      </c>
      <c r="T52" s="294">
        <f>(怪物参数比例等级!$G$19*10+Q52*怪物参数比例等级!$AF$31)*AC52</f>
        <v>424.24242424242419</v>
      </c>
      <c r="U52" s="294">
        <f>(怪物参数比例等级!$G$20*10+Q52*怪物参数比例等级!$AF$32)*AD52</f>
        <v>318.18181818181813</v>
      </c>
      <c r="V52" s="294">
        <f>(怪物参数比例等级!$G$21*10+Q52*怪物参数比例等级!$AF$33)*AE52</f>
        <v>127.27272727272727</v>
      </c>
      <c r="W52" s="294">
        <f>(怪物参数比例等级!$G$22*10+Q52*怪物参数比例等级!$AF$34)*AF52</f>
        <v>95.454545454545453</v>
      </c>
      <c r="X52" s="294">
        <f>(怪物参数比例等级!$G$23*10+Q52*怪物参数比例等级!$AF$35)*AG52</f>
        <v>127.27272727272727</v>
      </c>
      <c r="Y52" s="294">
        <f>(怪物参数比例等级!$G$24*10+Q52*怪物参数比例等级!$AF$36)*AH52</f>
        <v>254.54545454545453</v>
      </c>
      <c r="Z52" s="294">
        <f>(怪物参数比例等级!$G$25*10+Q52*怪物参数比例等级!$AF$37)*AI52</f>
        <v>127.27272727272727</v>
      </c>
      <c r="AA52" s="317">
        <v>1</v>
      </c>
      <c r="AB52" s="317">
        <v>1</v>
      </c>
      <c r="AC52" s="317">
        <v>1</v>
      </c>
      <c r="AD52" s="317">
        <v>1</v>
      </c>
      <c r="AE52" s="317">
        <v>1</v>
      </c>
      <c r="AF52" s="317">
        <v>1</v>
      </c>
      <c r="AG52" s="317">
        <v>5</v>
      </c>
      <c r="AH52" s="317">
        <v>5</v>
      </c>
      <c r="AI52" s="317">
        <v>5</v>
      </c>
      <c r="AK52" s="299">
        <v>71</v>
      </c>
      <c r="AL52" s="296">
        <v>1</v>
      </c>
      <c r="AM52" s="296">
        <f>AM50</f>
        <v>1</v>
      </c>
      <c r="AN52" s="296">
        <f>AN50</f>
        <v>1</v>
      </c>
    </row>
    <row r="53" spans="1:49" ht="12" hidden="1" customHeight="1">
      <c r="A53" s="136">
        <v>41</v>
      </c>
      <c r="B53" s="136" t="str">
        <f t="shared" si="48"/>
        <v>4171</v>
      </c>
      <c r="C53" s="305" t="str">
        <f>B50</f>
        <v>3871</v>
      </c>
      <c r="D53" s="305">
        <f t="shared" ref="D53" si="62">D50</f>
        <v>1</v>
      </c>
      <c r="E53" s="306" t="str">
        <f>E50</f>
        <v>小野猪</v>
      </c>
      <c r="F53" s="305" t="str">
        <f t="shared" ref="F53:H53" si="63">F50</f>
        <v>小野猪，当看到这个小野猪时千万别被它可爱的样子所以萌到了，只要知道它被欺负，狗熊霍克可要发怒的哦</v>
      </c>
      <c r="G53" s="305" t="str">
        <f t="shared" si="63"/>
        <v>scmonster.10.xiaoyezhu</v>
      </c>
      <c r="H53" s="305" t="str">
        <f t="shared" si="63"/>
        <v>monster.10.xiaoyezhu</v>
      </c>
      <c r="I53" s="305" t="str">
        <f t="shared" si="49"/>
        <v>sfacemonster.10.xiaoyezhu</v>
      </c>
      <c r="J53" s="305">
        <f>J50</f>
        <v>0</v>
      </c>
      <c r="K53" s="305" t="str">
        <f>K50</f>
        <v>[]</v>
      </c>
      <c r="L53" s="305" t="str">
        <f>L50</f>
        <v>[2722,0,0]</v>
      </c>
      <c r="M53" s="305" t="str">
        <f>M50</f>
        <v>[{"type":"2","id":"coin","num":"11","per":"1000000"}]</v>
      </c>
      <c r="N53" s="305">
        <f>VLOOKUP(Q53,[1]经验值!A:F,4,FALSE)</f>
        <v>473</v>
      </c>
      <c r="O53" s="305">
        <f t="shared" si="50"/>
        <v>1</v>
      </c>
      <c r="P53" s="305">
        <v>3</v>
      </c>
      <c r="Q53" s="302">
        <v>100</v>
      </c>
      <c r="R53" s="294">
        <f>(怪物参数比例等级!$G$17*10+Q53*怪物参数比例等级!$AF$29)*AA53</f>
        <v>530.30303030303025</v>
      </c>
      <c r="S53" s="294">
        <f>(怪物参数比例等级!$G$18*10+Q53*怪物参数比例等级!$AF$30)*AB53</f>
        <v>159.09090909090907</v>
      </c>
      <c r="T53" s="294">
        <f>(怪物参数比例等级!$G$19*10+Q53*怪物参数比例等级!$AF$31)*AC53</f>
        <v>424.24242424242419</v>
      </c>
      <c r="U53" s="294">
        <f>(怪物参数比例等级!$G$20*10+Q53*怪物参数比例等级!$AF$32)*AD53</f>
        <v>318.18181818181813</v>
      </c>
      <c r="V53" s="294">
        <f>(怪物参数比例等级!$G$21*10+Q53*怪物参数比例等级!$AF$33)*AE53</f>
        <v>127.27272727272727</v>
      </c>
      <c r="W53" s="294">
        <f>(怪物参数比例等级!$G$22*10+Q53*怪物参数比例等级!$AF$34)*AF53</f>
        <v>95.454545454545453</v>
      </c>
      <c r="X53" s="294">
        <f>(怪物参数比例等级!$G$23*10+Q53*怪物参数比例等级!$AF$35)*AG53</f>
        <v>127.27272727272727</v>
      </c>
      <c r="Y53" s="294">
        <f>(怪物参数比例等级!$G$24*10+Q53*怪物参数比例等级!$AF$36)*AH53</f>
        <v>254.54545454545453</v>
      </c>
      <c r="Z53" s="294">
        <f>(怪物参数比例等级!$G$25*10+Q53*怪物参数比例等级!$AF$37)*AI53</f>
        <v>127.27272727272727</v>
      </c>
      <c r="AA53" s="317">
        <v>1</v>
      </c>
      <c r="AB53" s="317">
        <v>1</v>
      </c>
      <c r="AC53" s="317">
        <v>1</v>
      </c>
      <c r="AD53" s="317">
        <v>1</v>
      </c>
      <c r="AE53" s="317">
        <v>1</v>
      </c>
      <c r="AF53" s="317">
        <v>1</v>
      </c>
      <c r="AG53" s="317">
        <v>5</v>
      </c>
      <c r="AH53" s="317">
        <v>5</v>
      </c>
      <c r="AI53" s="317">
        <v>5</v>
      </c>
      <c r="AK53" s="299">
        <v>71</v>
      </c>
      <c r="AL53" s="296">
        <v>1</v>
      </c>
      <c r="AM53" s="296">
        <f>AM50</f>
        <v>1</v>
      </c>
      <c r="AN53" s="296">
        <f>AN50</f>
        <v>1</v>
      </c>
    </row>
    <row r="54" spans="1:49" ht="12" hidden="1" customHeight="1">
      <c r="A54" s="136">
        <v>42</v>
      </c>
      <c r="B54" s="136" t="str">
        <f t="shared" si="48"/>
        <v>4271</v>
      </c>
      <c r="C54" s="305" t="str">
        <f>B50</f>
        <v>3871</v>
      </c>
      <c r="D54" s="305">
        <f t="shared" ref="D54" si="64">D50</f>
        <v>1</v>
      </c>
      <c r="E54" s="306" t="str">
        <f>E50</f>
        <v>小野猪</v>
      </c>
      <c r="F54" s="305" t="str">
        <f t="shared" ref="F54:H54" si="65">F50</f>
        <v>小野猪，当看到这个小野猪时千万别被它可爱的样子所以萌到了，只要知道它被欺负，狗熊霍克可要发怒的哦</v>
      </c>
      <c r="G54" s="305" t="str">
        <f t="shared" si="65"/>
        <v>scmonster.10.xiaoyezhu</v>
      </c>
      <c r="H54" s="305" t="str">
        <f t="shared" si="65"/>
        <v>monster.10.xiaoyezhu</v>
      </c>
      <c r="I54" s="305" t="str">
        <f t="shared" si="49"/>
        <v>sfacemonster.10.xiaoyezhu</v>
      </c>
      <c r="J54" s="305">
        <f>J50</f>
        <v>0</v>
      </c>
      <c r="K54" s="305" t="str">
        <f>K50</f>
        <v>[]</v>
      </c>
      <c r="L54" s="305" t="str">
        <f>L50</f>
        <v>[2722,0,0]</v>
      </c>
      <c r="M54" s="305" t="str">
        <f>M50</f>
        <v>[{"type":"2","id":"coin","num":"11","per":"1000000"}]</v>
      </c>
      <c r="N54" s="305">
        <f>VLOOKUP(Q54,[1]经验值!A:F,4,FALSE)</f>
        <v>473</v>
      </c>
      <c r="O54" s="305">
        <f t="shared" si="50"/>
        <v>1</v>
      </c>
      <c r="P54" s="305">
        <v>3</v>
      </c>
      <c r="Q54" s="302">
        <v>100</v>
      </c>
      <c r="R54" s="294">
        <f>(怪物参数比例等级!$G$17*10+Q54*怪物参数比例等级!$AF$29)*AA54</f>
        <v>530.30303030303025</v>
      </c>
      <c r="S54" s="294">
        <f>(怪物参数比例等级!$G$18*10+Q54*怪物参数比例等级!$AF$30)*AB54</f>
        <v>159.09090909090907</v>
      </c>
      <c r="T54" s="294">
        <f>(怪物参数比例等级!$G$19*10+Q54*怪物参数比例等级!$AF$31)*AC54</f>
        <v>424.24242424242419</v>
      </c>
      <c r="U54" s="294">
        <f>(怪物参数比例等级!$G$20*10+Q54*怪物参数比例等级!$AF$32)*AD54</f>
        <v>318.18181818181813</v>
      </c>
      <c r="V54" s="294">
        <f>(怪物参数比例等级!$G$21*10+Q54*怪物参数比例等级!$AF$33)*AE54</f>
        <v>127.27272727272727</v>
      </c>
      <c r="W54" s="294">
        <f>(怪物参数比例等级!$G$22*10+Q54*怪物参数比例等级!$AF$34)*AF54</f>
        <v>95.454545454545453</v>
      </c>
      <c r="X54" s="294">
        <f>(怪物参数比例等级!$G$23*10+Q54*怪物参数比例等级!$AF$35)*AG54</f>
        <v>127.27272727272727</v>
      </c>
      <c r="Y54" s="294">
        <f>(怪物参数比例等级!$G$24*10+Q54*怪物参数比例等级!$AF$36)*AH54</f>
        <v>254.54545454545453</v>
      </c>
      <c r="Z54" s="294">
        <f>(怪物参数比例等级!$G$25*10+Q54*怪物参数比例等级!$AF$37)*AI54</f>
        <v>127.27272727272727</v>
      </c>
      <c r="AA54" s="317">
        <v>1</v>
      </c>
      <c r="AB54" s="317">
        <v>1</v>
      </c>
      <c r="AC54" s="317">
        <v>1</v>
      </c>
      <c r="AD54" s="317">
        <v>1</v>
      </c>
      <c r="AE54" s="317">
        <v>1</v>
      </c>
      <c r="AF54" s="317">
        <v>1</v>
      </c>
      <c r="AG54" s="317">
        <v>5</v>
      </c>
      <c r="AH54" s="317">
        <v>5</v>
      </c>
      <c r="AI54" s="317">
        <v>5</v>
      </c>
      <c r="AK54" s="299">
        <v>71</v>
      </c>
      <c r="AL54" s="296">
        <v>1</v>
      </c>
      <c r="AM54" s="296">
        <f>AM50</f>
        <v>1</v>
      </c>
      <c r="AN54" s="296">
        <f>AN50</f>
        <v>1</v>
      </c>
    </row>
    <row r="55" spans="1:49" s="137" customFormat="1" ht="58.5" hidden="1" customHeight="1">
      <c r="A55" s="137">
        <v>43</v>
      </c>
      <c r="B55" s="137" t="str">
        <f t="shared" si="48"/>
        <v>4371</v>
      </c>
      <c r="C55" s="305" t="str">
        <f>B55</f>
        <v>4371</v>
      </c>
      <c r="D55" s="305">
        <v>1</v>
      </c>
      <c r="E55" s="306" t="s">
        <v>663</v>
      </c>
      <c r="F55" s="307" t="s">
        <v>472</v>
      </c>
      <c r="G55" s="305" t="s">
        <v>685</v>
      </c>
      <c r="H55" s="305" t="s">
        <v>686</v>
      </c>
      <c r="I55" s="305" t="str">
        <f t="shared" si="49"/>
        <v>sfacemonster.10.bossgouxiong</v>
      </c>
      <c r="J55" s="305">
        <v>1</v>
      </c>
      <c r="K55" s="305" t="s">
        <v>660</v>
      </c>
      <c r="L55" s="305" t="s">
        <v>661</v>
      </c>
      <c r="M55" s="305" t="s">
        <v>3246</v>
      </c>
      <c r="N55" s="305">
        <f>VLOOKUP(Q55,[1]经验值!A:F,4,FALSE)</f>
        <v>473</v>
      </c>
      <c r="O55" s="305">
        <f t="shared" si="50"/>
        <v>1</v>
      </c>
      <c r="P55" s="305">
        <v>1</v>
      </c>
      <c r="Q55" s="302">
        <v>100</v>
      </c>
      <c r="R55" s="294">
        <f>(怪物参数比例等级!$G$17*10+Q55*怪物参数比例等级!$AF$29)*AA55</f>
        <v>5303.0303030303021</v>
      </c>
      <c r="S55" s="294">
        <f>(怪物参数比例等级!$G$18*10+Q55*怪物参数比例等级!$AF$30)*AB55</f>
        <v>159.09090909090907</v>
      </c>
      <c r="T55" s="294">
        <f>(怪物参数比例等级!$G$19*10+Q55*怪物参数比例等级!$AF$31)*AC55</f>
        <v>424.24242424242419</v>
      </c>
      <c r="U55" s="294">
        <f>(怪物参数比例等级!$G$20*10+Q55*怪物参数比例等级!$AF$32)*AD55</f>
        <v>318.18181818181813</v>
      </c>
      <c r="V55" s="294">
        <f>(怪物参数比例等级!$G$21*10+Q55*怪物参数比例等级!$AF$33)*AE55</f>
        <v>127.27272727272727</v>
      </c>
      <c r="W55" s="294">
        <f>(怪物参数比例等级!$G$22*10+Q55*怪物参数比例等级!$AF$34)*AF55</f>
        <v>95.454545454545453</v>
      </c>
      <c r="X55" s="294">
        <f>(怪物参数比例等级!$G$23*10+Q55*怪物参数比例等级!$AF$35)*AG55</f>
        <v>127.27272727272727</v>
      </c>
      <c r="Y55" s="294">
        <f>(怪物参数比例等级!$G$24*10+Q55*怪物参数比例等级!$AF$36)*AH55</f>
        <v>254.54545454545453</v>
      </c>
      <c r="Z55" s="294">
        <f>(怪物参数比例等级!$G$25*10+Q55*怪物参数比例等级!$AF$37)*AI55</f>
        <v>127.27272727272727</v>
      </c>
      <c r="AA55" s="321">
        <v>10</v>
      </c>
      <c r="AB55" s="321">
        <v>1</v>
      </c>
      <c r="AC55" s="321">
        <v>1</v>
      </c>
      <c r="AD55" s="321">
        <v>1</v>
      </c>
      <c r="AE55" s="321">
        <v>1</v>
      </c>
      <c r="AF55" s="321">
        <v>1</v>
      </c>
      <c r="AG55" s="321">
        <v>5</v>
      </c>
      <c r="AH55" s="321">
        <v>5</v>
      </c>
      <c r="AI55" s="321">
        <v>5</v>
      </c>
      <c r="AJ55" s="136"/>
      <c r="AK55" s="299">
        <v>71</v>
      </c>
      <c r="AL55" s="296">
        <v>1</v>
      </c>
      <c r="AM55" s="296">
        <v>1</v>
      </c>
      <c r="AN55" s="296">
        <v>0</v>
      </c>
      <c r="AO55" s="136"/>
      <c r="AS55" s="292" t="s">
        <v>2529</v>
      </c>
      <c r="AT55" s="292" t="s">
        <v>438</v>
      </c>
      <c r="AU55" s="292" t="s">
        <v>432</v>
      </c>
      <c r="AV55" s="137" t="s">
        <v>433</v>
      </c>
      <c r="AW55" s="137" t="s">
        <v>434</v>
      </c>
    </row>
    <row r="56" spans="1:49" s="138" customFormat="1" ht="12" hidden="1" customHeight="1">
      <c r="A56" s="138">
        <v>44</v>
      </c>
      <c r="B56" s="138" t="str">
        <f t="shared" si="48"/>
        <v>4471</v>
      </c>
      <c r="C56" s="305" t="str">
        <f>B56</f>
        <v>4471</v>
      </c>
      <c r="D56" s="305">
        <v>1</v>
      </c>
      <c r="E56" s="306" t="s">
        <v>440</v>
      </c>
      <c r="F56" s="307" t="s">
        <v>473</v>
      </c>
      <c r="G56" s="305" t="s">
        <v>687</v>
      </c>
      <c r="H56" s="305" t="s">
        <v>688</v>
      </c>
      <c r="I56" s="305" t="str">
        <f t="shared" si="49"/>
        <v>sfacemonster.11.samllchicken</v>
      </c>
      <c r="J56" s="305">
        <v>0</v>
      </c>
      <c r="K56" s="305" t="s">
        <v>660</v>
      </c>
      <c r="L56" s="305" t="s">
        <v>661</v>
      </c>
      <c r="M56" s="305" t="s">
        <v>3246</v>
      </c>
      <c r="N56" s="305">
        <f>VLOOKUP(Q56,[1]经验值!A:F,4,FALSE)</f>
        <v>473</v>
      </c>
      <c r="O56" s="305">
        <f t="shared" si="50"/>
        <v>1</v>
      </c>
      <c r="P56" s="305">
        <v>2</v>
      </c>
      <c r="Q56" s="302">
        <v>100</v>
      </c>
      <c r="R56" s="294">
        <f>(怪物参数比例等级!$G$17*10+Q56*怪物参数比例等级!$AF$29)*AA56</f>
        <v>530.30303030303025</v>
      </c>
      <c r="S56" s="294">
        <f>(怪物参数比例等级!$G$18*10+Q56*怪物参数比例等级!$AF$30)*AB56</f>
        <v>159.09090909090907</v>
      </c>
      <c r="T56" s="294">
        <f>(怪物参数比例等级!$G$19*10+Q56*怪物参数比例等级!$AF$31)*AC56</f>
        <v>424.24242424242419</v>
      </c>
      <c r="U56" s="294">
        <f>(怪物参数比例等级!$G$20*10+Q56*怪物参数比例等级!$AF$32)*AD56</f>
        <v>318.18181818181813</v>
      </c>
      <c r="V56" s="294">
        <f>(怪物参数比例等级!$G$21*10+Q56*怪物参数比例等级!$AF$33)*AE56</f>
        <v>127.27272727272727</v>
      </c>
      <c r="W56" s="294">
        <f>(怪物参数比例等级!$G$22*10+Q56*怪物参数比例等级!$AF$34)*AF56</f>
        <v>95.454545454545453</v>
      </c>
      <c r="X56" s="294">
        <f>(怪物参数比例等级!$G$23*10+Q56*怪物参数比例等级!$AF$35)*AG56</f>
        <v>127.27272727272727</v>
      </c>
      <c r="Y56" s="294">
        <f>(怪物参数比例等级!$G$24*10+Q56*怪物参数比例等级!$AF$36)*AH56</f>
        <v>254.54545454545453</v>
      </c>
      <c r="Z56" s="294">
        <f>(怪物参数比例等级!$G$25*10+Q56*怪物参数比例等级!$AF$37)*AI56</f>
        <v>127.27272727272727</v>
      </c>
      <c r="AA56" s="320">
        <v>1</v>
      </c>
      <c r="AB56" s="320">
        <v>1</v>
      </c>
      <c r="AC56" s="320">
        <v>1</v>
      </c>
      <c r="AD56" s="320">
        <v>1</v>
      </c>
      <c r="AE56" s="320">
        <v>1</v>
      </c>
      <c r="AF56" s="320">
        <v>1</v>
      </c>
      <c r="AG56" s="320">
        <v>5</v>
      </c>
      <c r="AH56" s="320">
        <v>5</v>
      </c>
      <c r="AI56" s="320">
        <v>5</v>
      </c>
      <c r="AJ56" s="136"/>
      <c r="AK56" s="299">
        <v>71</v>
      </c>
      <c r="AL56" s="296">
        <v>1</v>
      </c>
      <c r="AM56" s="296">
        <v>1</v>
      </c>
      <c r="AN56" s="296">
        <v>0</v>
      </c>
      <c r="AO56" s="136"/>
      <c r="AS56" s="293" t="s">
        <v>425</v>
      </c>
      <c r="AT56" s="293" t="s">
        <v>438</v>
      </c>
      <c r="AU56" s="293" t="s">
        <v>2134</v>
      </c>
    </row>
    <row r="57" spans="1:49" s="138" customFormat="1" ht="12" hidden="1" customHeight="1">
      <c r="A57" s="138">
        <v>45</v>
      </c>
      <c r="B57" s="138" t="str">
        <f t="shared" si="48"/>
        <v>4571</v>
      </c>
      <c r="C57" s="305" t="str">
        <f>B56</f>
        <v>4471</v>
      </c>
      <c r="D57" s="305">
        <f t="shared" ref="D57:H57" si="66">D56</f>
        <v>1</v>
      </c>
      <c r="E57" s="306" t="str">
        <f>E56</f>
        <v>小野鸡</v>
      </c>
      <c r="F57" s="305" t="str">
        <f t="shared" si="66"/>
        <v>小野鸡，生活在翡翠森林西区，小小的身体不管如何都不可能长大，成天因为要尝试飞翔而摔的遍体凌伤</v>
      </c>
      <c r="G57" s="305" t="str">
        <f t="shared" si="66"/>
        <v>scmonster.11.samllchicken</v>
      </c>
      <c r="H57" s="305" t="str">
        <f t="shared" si="66"/>
        <v>monster.11.samllchicken</v>
      </c>
      <c r="I57" s="305" t="str">
        <f t="shared" si="49"/>
        <v>sfacemonster.11.samllchicken</v>
      </c>
      <c r="J57" s="305">
        <f>J56</f>
        <v>0</v>
      </c>
      <c r="K57" s="305" t="str">
        <f>K56</f>
        <v>[]</v>
      </c>
      <c r="L57" s="305" t="str">
        <f>L56</f>
        <v>[2722,0,0]</v>
      </c>
      <c r="M57" s="305" t="str">
        <f>M56</f>
        <v>[{"type":"2","id":"coin","num":"11","per":"1000000"}]</v>
      </c>
      <c r="N57" s="305">
        <f>VLOOKUP(Q57,[1]经验值!A:F,4,FALSE)</f>
        <v>473</v>
      </c>
      <c r="O57" s="305">
        <f t="shared" si="50"/>
        <v>1</v>
      </c>
      <c r="P57" s="305">
        <v>2</v>
      </c>
      <c r="Q57" s="302">
        <v>100</v>
      </c>
      <c r="R57" s="294">
        <f>(怪物参数比例等级!$G$17*10+Q57*怪物参数比例等级!$AF$29)*AA57</f>
        <v>530.30303030303025</v>
      </c>
      <c r="S57" s="294">
        <f>(怪物参数比例等级!$G$18*10+Q57*怪物参数比例等级!$AF$30)*AB57</f>
        <v>159.09090909090907</v>
      </c>
      <c r="T57" s="294">
        <f>(怪物参数比例等级!$G$19*10+Q57*怪物参数比例等级!$AF$31)*AC57</f>
        <v>424.24242424242419</v>
      </c>
      <c r="U57" s="294">
        <f>(怪物参数比例等级!$G$20*10+Q57*怪物参数比例等级!$AF$32)*AD57</f>
        <v>318.18181818181813</v>
      </c>
      <c r="V57" s="294">
        <f>(怪物参数比例等级!$G$21*10+Q57*怪物参数比例等级!$AF$33)*AE57</f>
        <v>127.27272727272727</v>
      </c>
      <c r="W57" s="294">
        <f>(怪物参数比例等级!$G$22*10+Q57*怪物参数比例等级!$AF$34)*AF57</f>
        <v>95.454545454545453</v>
      </c>
      <c r="X57" s="294">
        <f>(怪物参数比例等级!$G$23*10+Q57*怪物参数比例等级!$AF$35)*AG57</f>
        <v>127.27272727272727</v>
      </c>
      <c r="Y57" s="294">
        <f>(怪物参数比例等级!$G$24*10+Q57*怪物参数比例等级!$AF$36)*AH57</f>
        <v>254.54545454545453</v>
      </c>
      <c r="Z57" s="294">
        <f>(怪物参数比例等级!$G$25*10+Q57*怪物参数比例等级!$AF$37)*AI57</f>
        <v>127.27272727272727</v>
      </c>
      <c r="AA57" s="320">
        <v>1</v>
      </c>
      <c r="AB57" s="320">
        <v>1</v>
      </c>
      <c r="AC57" s="320">
        <v>1</v>
      </c>
      <c r="AD57" s="320">
        <v>1</v>
      </c>
      <c r="AE57" s="320">
        <v>1</v>
      </c>
      <c r="AF57" s="320">
        <v>1</v>
      </c>
      <c r="AG57" s="320">
        <v>5</v>
      </c>
      <c r="AH57" s="320">
        <v>5</v>
      </c>
      <c r="AI57" s="320">
        <v>5</v>
      </c>
      <c r="AJ57" s="136"/>
      <c r="AK57" s="299">
        <v>71</v>
      </c>
      <c r="AL57" s="296">
        <f>AL56</f>
        <v>1</v>
      </c>
      <c r="AM57" s="296">
        <f>AM56</f>
        <v>1</v>
      </c>
      <c r="AN57" s="296">
        <f>AN56</f>
        <v>0</v>
      </c>
      <c r="AO57" s="136"/>
      <c r="AS57" s="293" t="s">
        <v>2530</v>
      </c>
      <c r="AT57" s="293"/>
      <c r="AU57" s="293"/>
    </row>
    <row r="58" spans="1:49" s="138" customFormat="1" ht="12" hidden="1" customHeight="1">
      <c r="A58" s="138">
        <v>46</v>
      </c>
      <c r="B58" s="138" t="str">
        <f t="shared" si="48"/>
        <v>4671</v>
      </c>
      <c r="C58" s="305" t="str">
        <f>B56</f>
        <v>4471</v>
      </c>
      <c r="D58" s="305">
        <f t="shared" ref="D58" si="67">D56</f>
        <v>1</v>
      </c>
      <c r="E58" s="306" t="str">
        <f>E56</f>
        <v>小野鸡</v>
      </c>
      <c r="F58" s="305" t="str">
        <f t="shared" ref="F58:H58" si="68">F56</f>
        <v>小野鸡，生活在翡翠森林西区，小小的身体不管如何都不可能长大，成天因为要尝试飞翔而摔的遍体凌伤</v>
      </c>
      <c r="G58" s="305" t="str">
        <f t="shared" si="68"/>
        <v>scmonster.11.samllchicken</v>
      </c>
      <c r="H58" s="305" t="str">
        <f t="shared" si="68"/>
        <v>monster.11.samllchicken</v>
      </c>
      <c r="I58" s="305" t="str">
        <f t="shared" si="49"/>
        <v>sfacemonster.11.samllchicken</v>
      </c>
      <c r="J58" s="305">
        <f>J56</f>
        <v>0</v>
      </c>
      <c r="K58" s="305" t="str">
        <f>K56</f>
        <v>[]</v>
      </c>
      <c r="L58" s="305" t="str">
        <f>L56</f>
        <v>[2722,0,0]</v>
      </c>
      <c r="M58" s="305" t="str">
        <f>M56</f>
        <v>[{"type":"2","id":"coin","num":"11","per":"1000000"}]</v>
      </c>
      <c r="N58" s="305">
        <f>VLOOKUP(Q58,[1]经验值!A:F,4,FALSE)</f>
        <v>473</v>
      </c>
      <c r="O58" s="305">
        <f t="shared" si="50"/>
        <v>1</v>
      </c>
      <c r="P58" s="305">
        <v>2</v>
      </c>
      <c r="Q58" s="302">
        <v>100</v>
      </c>
      <c r="R58" s="294">
        <f>(怪物参数比例等级!$G$17*10+Q58*怪物参数比例等级!$AF$29)*AA58</f>
        <v>530.30303030303025</v>
      </c>
      <c r="S58" s="294">
        <f>(怪物参数比例等级!$G$18*10+Q58*怪物参数比例等级!$AF$30)*AB58</f>
        <v>159.09090909090907</v>
      </c>
      <c r="T58" s="294">
        <f>(怪物参数比例等级!$G$19*10+Q58*怪物参数比例等级!$AF$31)*AC58</f>
        <v>424.24242424242419</v>
      </c>
      <c r="U58" s="294">
        <f>(怪物参数比例等级!$G$20*10+Q58*怪物参数比例等级!$AF$32)*AD58</f>
        <v>318.18181818181813</v>
      </c>
      <c r="V58" s="294">
        <f>(怪物参数比例等级!$G$21*10+Q58*怪物参数比例等级!$AF$33)*AE58</f>
        <v>127.27272727272727</v>
      </c>
      <c r="W58" s="294">
        <f>(怪物参数比例等级!$G$22*10+Q58*怪物参数比例等级!$AF$34)*AF58</f>
        <v>95.454545454545453</v>
      </c>
      <c r="X58" s="294">
        <f>(怪物参数比例等级!$G$23*10+Q58*怪物参数比例等级!$AF$35)*AG58</f>
        <v>127.27272727272727</v>
      </c>
      <c r="Y58" s="294">
        <f>(怪物参数比例等级!$G$24*10+Q58*怪物参数比例等级!$AF$36)*AH58</f>
        <v>254.54545454545453</v>
      </c>
      <c r="Z58" s="294">
        <f>(怪物参数比例等级!$G$25*10+Q58*怪物参数比例等级!$AF$37)*AI58</f>
        <v>127.27272727272727</v>
      </c>
      <c r="AA58" s="320">
        <v>1</v>
      </c>
      <c r="AB58" s="320">
        <v>1</v>
      </c>
      <c r="AC58" s="320">
        <v>1</v>
      </c>
      <c r="AD58" s="320">
        <v>1</v>
      </c>
      <c r="AE58" s="320">
        <v>1</v>
      </c>
      <c r="AF58" s="320">
        <v>1</v>
      </c>
      <c r="AG58" s="320">
        <v>5</v>
      </c>
      <c r="AH58" s="320">
        <v>5</v>
      </c>
      <c r="AI58" s="320">
        <v>5</v>
      </c>
      <c r="AJ58" s="136"/>
      <c r="AK58" s="299">
        <v>71</v>
      </c>
      <c r="AL58" s="296">
        <f>AL56</f>
        <v>1</v>
      </c>
      <c r="AM58" s="296">
        <f>AM56</f>
        <v>1</v>
      </c>
      <c r="AN58" s="296">
        <f>AN56</f>
        <v>0</v>
      </c>
      <c r="AO58" s="136"/>
      <c r="AS58" s="293"/>
      <c r="AT58" s="293"/>
      <c r="AU58" s="293"/>
    </row>
    <row r="59" spans="1:49" s="138" customFormat="1" ht="12" hidden="1" customHeight="1">
      <c r="A59" s="138">
        <v>47</v>
      </c>
      <c r="B59" s="138" t="str">
        <f t="shared" si="48"/>
        <v>4771</v>
      </c>
      <c r="C59" s="305" t="str">
        <f>B56</f>
        <v>4471</v>
      </c>
      <c r="D59" s="305">
        <f t="shared" ref="D59" si="69">D56</f>
        <v>1</v>
      </c>
      <c r="E59" s="306" t="str">
        <f>E56</f>
        <v>小野鸡</v>
      </c>
      <c r="F59" s="305" t="str">
        <f t="shared" ref="F59:H59" si="70">F56</f>
        <v>小野鸡，生活在翡翠森林西区，小小的身体不管如何都不可能长大，成天因为要尝试飞翔而摔的遍体凌伤</v>
      </c>
      <c r="G59" s="305" t="str">
        <f t="shared" si="70"/>
        <v>scmonster.11.samllchicken</v>
      </c>
      <c r="H59" s="305" t="str">
        <f t="shared" si="70"/>
        <v>monster.11.samllchicken</v>
      </c>
      <c r="I59" s="305" t="str">
        <f t="shared" si="49"/>
        <v>sfacemonster.11.samllchicken</v>
      </c>
      <c r="J59" s="305">
        <f>J56</f>
        <v>0</v>
      </c>
      <c r="K59" s="305" t="str">
        <f>K56</f>
        <v>[]</v>
      </c>
      <c r="L59" s="305" t="str">
        <f>L56</f>
        <v>[2722,0,0]</v>
      </c>
      <c r="M59" s="305" t="str">
        <f>M56</f>
        <v>[{"type":"2","id":"coin","num":"11","per":"1000000"}]</v>
      </c>
      <c r="N59" s="305">
        <f>VLOOKUP(Q59,[1]经验值!A:F,4,FALSE)</f>
        <v>473</v>
      </c>
      <c r="O59" s="305">
        <f t="shared" si="50"/>
        <v>1</v>
      </c>
      <c r="P59" s="305">
        <v>2</v>
      </c>
      <c r="Q59" s="302">
        <v>100</v>
      </c>
      <c r="R59" s="294">
        <f>(怪物参数比例等级!$G$17*10+Q59*怪物参数比例等级!$AF$29)*AA59</f>
        <v>530.30303030303025</v>
      </c>
      <c r="S59" s="294">
        <f>(怪物参数比例等级!$G$18*10+Q59*怪物参数比例等级!$AF$30)*AB59</f>
        <v>159.09090909090907</v>
      </c>
      <c r="T59" s="294">
        <f>(怪物参数比例等级!$G$19*10+Q59*怪物参数比例等级!$AF$31)*AC59</f>
        <v>424.24242424242419</v>
      </c>
      <c r="U59" s="294">
        <f>(怪物参数比例等级!$G$20*10+Q59*怪物参数比例等级!$AF$32)*AD59</f>
        <v>318.18181818181813</v>
      </c>
      <c r="V59" s="294">
        <f>(怪物参数比例等级!$G$21*10+Q59*怪物参数比例等级!$AF$33)*AE59</f>
        <v>127.27272727272727</v>
      </c>
      <c r="W59" s="294">
        <f>(怪物参数比例等级!$G$22*10+Q59*怪物参数比例等级!$AF$34)*AF59</f>
        <v>95.454545454545453</v>
      </c>
      <c r="X59" s="294">
        <f>(怪物参数比例等级!$G$23*10+Q59*怪物参数比例等级!$AF$35)*AG59</f>
        <v>127.27272727272727</v>
      </c>
      <c r="Y59" s="294">
        <f>(怪物参数比例等级!$G$24*10+Q59*怪物参数比例等级!$AF$36)*AH59</f>
        <v>254.54545454545453</v>
      </c>
      <c r="Z59" s="294">
        <f>(怪物参数比例等级!$G$25*10+Q59*怪物参数比例等级!$AF$37)*AI59</f>
        <v>127.27272727272727</v>
      </c>
      <c r="AA59" s="320">
        <v>1</v>
      </c>
      <c r="AB59" s="320">
        <v>1</v>
      </c>
      <c r="AC59" s="320">
        <v>1</v>
      </c>
      <c r="AD59" s="320">
        <v>1</v>
      </c>
      <c r="AE59" s="320">
        <v>1</v>
      </c>
      <c r="AF59" s="320">
        <v>1</v>
      </c>
      <c r="AG59" s="320">
        <v>5</v>
      </c>
      <c r="AH59" s="320">
        <v>5</v>
      </c>
      <c r="AI59" s="320">
        <v>5</v>
      </c>
      <c r="AJ59" s="136"/>
      <c r="AK59" s="299">
        <v>71</v>
      </c>
      <c r="AL59" s="296">
        <f>AL56</f>
        <v>1</v>
      </c>
      <c r="AM59" s="296">
        <f>AM56</f>
        <v>1</v>
      </c>
      <c r="AN59" s="296">
        <f>AN56</f>
        <v>0</v>
      </c>
      <c r="AO59" s="136"/>
      <c r="AS59" s="293"/>
      <c r="AT59" s="293"/>
      <c r="AU59" s="293"/>
    </row>
    <row r="60" spans="1:49" s="138" customFormat="1" ht="12" hidden="1" customHeight="1">
      <c r="A60" s="138">
        <v>48</v>
      </c>
      <c r="B60" s="138" t="str">
        <f t="shared" si="48"/>
        <v>4871</v>
      </c>
      <c r="C60" s="305" t="str">
        <f>B56</f>
        <v>4471</v>
      </c>
      <c r="D60" s="305">
        <f t="shared" ref="D60" si="71">D56</f>
        <v>1</v>
      </c>
      <c r="E60" s="306" t="str">
        <f>E56</f>
        <v>小野鸡</v>
      </c>
      <c r="F60" s="305" t="str">
        <f t="shared" ref="F60:H60" si="72">F56</f>
        <v>小野鸡，生活在翡翠森林西区，小小的身体不管如何都不可能长大，成天因为要尝试飞翔而摔的遍体凌伤</v>
      </c>
      <c r="G60" s="305" t="str">
        <f t="shared" si="72"/>
        <v>scmonster.11.samllchicken</v>
      </c>
      <c r="H60" s="305" t="str">
        <f t="shared" si="72"/>
        <v>monster.11.samllchicken</v>
      </c>
      <c r="I60" s="305" t="str">
        <f t="shared" si="49"/>
        <v>sfacemonster.11.samllchicken</v>
      </c>
      <c r="J60" s="305">
        <f>J56</f>
        <v>0</v>
      </c>
      <c r="K60" s="305" t="str">
        <f>K56</f>
        <v>[]</v>
      </c>
      <c r="L60" s="305" t="str">
        <f>L56</f>
        <v>[2722,0,0]</v>
      </c>
      <c r="M60" s="305" t="str">
        <f>M56</f>
        <v>[{"type":"2","id":"coin","num":"11","per":"1000000"}]</v>
      </c>
      <c r="N60" s="305">
        <f>VLOOKUP(Q60,[1]经验值!A:F,4,FALSE)</f>
        <v>473</v>
      </c>
      <c r="O60" s="305">
        <f t="shared" si="50"/>
        <v>1</v>
      </c>
      <c r="P60" s="305">
        <v>2</v>
      </c>
      <c r="Q60" s="302">
        <v>100</v>
      </c>
      <c r="R60" s="294">
        <f>(怪物参数比例等级!$G$17*10+Q60*怪物参数比例等级!$AF$29)*AA60</f>
        <v>530.30303030303025</v>
      </c>
      <c r="S60" s="294">
        <f>(怪物参数比例等级!$G$18*10+Q60*怪物参数比例等级!$AF$30)*AB60</f>
        <v>159.09090909090907</v>
      </c>
      <c r="T60" s="294">
        <f>(怪物参数比例等级!$G$19*10+Q60*怪物参数比例等级!$AF$31)*AC60</f>
        <v>424.24242424242419</v>
      </c>
      <c r="U60" s="294">
        <f>(怪物参数比例等级!$G$20*10+Q60*怪物参数比例等级!$AF$32)*AD60</f>
        <v>318.18181818181813</v>
      </c>
      <c r="V60" s="294">
        <f>(怪物参数比例等级!$G$21*10+Q60*怪物参数比例等级!$AF$33)*AE60</f>
        <v>127.27272727272727</v>
      </c>
      <c r="W60" s="294">
        <f>(怪物参数比例等级!$G$22*10+Q60*怪物参数比例等级!$AF$34)*AF60</f>
        <v>95.454545454545453</v>
      </c>
      <c r="X60" s="294">
        <f>(怪物参数比例等级!$G$23*10+Q60*怪物参数比例等级!$AF$35)*AG60</f>
        <v>127.27272727272727</v>
      </c>
      <c r="Y60" s="294">
        <f>(怪物参数比例等级!$G$24*10+Q60*怪物参数比例等级!$AF$36)*AH60</f>
        <v>254.54545454545453</v>
      </c>
      <c r="Z60" s="294">
        <f>(怪物参数比例等级!$G$25*10+Q60*怪物参数比例等级!$AF$37)*AI60</f>
        <v>127.27272727272727</v>
      </c>
      <c r="AA60" s="320">
        <v>1</v>
      </c>
      <c r="AB60" s="320">
        <v>1</v>
      </c>
      <c r="AC60" s="320">
        <v>1</v>
      </c>
      <c r="AD60" s="320">
        <v>1</v>
      </c>
      <c r="AE60" s="320">
        <v>1</v>
      </c>
      <c r="AF60" s="320">
        <v>1</v>
      </c>
      <c r="AG60" s="320">
        <v>5</v>
      </c>
      <c r="AH60" s="320">
        <v>5</v>
      </c>
      <c r="AI60" s="320">
        <v>5</v>
      </c>
      <c r="AJ60" s="136"/>
      <c r="AK60" s="299">
        <v>71</v>
      </c>
      <c r="AL60" s="296">
        <f>AL56</f>
        <v>1</v>
      </c>
      <c r="AM60" s="296">
        <f>AM56</f>
        <v>1</v>
      </c>
      <c r="AN60" s="296">
        <f>AN56</f>
        <v>0</v>
      </c>
      <c r="AO60" s="136"/>
      <c r="AS60" s="293"/>
      <c r="AT60" s="293"/>
      <c r="AU60" s="293"/>
    </row>
    <row r="61" spans="1:49" ht="12" hidden="1" customHeight="1">
      <c r="A61" s="136">
        <v>49</v>
      </c>
      <c r="B61" s="136" t="str">
        <f t="shared" si="48"/>
        <v>4971</v>
      </c>
      <c r="C61" s="305" t="str">
        <f>B61</f>
        <v>4971</v>
      </c>
      <c r="D61" s="305">
        <v>3</v>
      </c>
      <c r="E61" s="306" t="s">
        <v>441</v>
      </c>
      <c r="F61" s="307" t="s">
        <v>474</v>
      </c>
      <c r="G61" s="305" t="s">
        <v>689</v>
      </c>
      <c r="H61" s="305" t="s">
        <v>690</v>
      </c>
      <c r="I61" s="305" t="str">
        <f t="shared" si="49"/>
        <v>sfacemonster.12.zhizhu</v>
      </c>
      <c r="J61" s="305">
        <v>0</v>
      </c>
      <c r="K61" s="305" t="s">
        <v>660</v>
      </c>
      <c r="L61" s="305" t="s">
        <v>661</v>
      </c>
      <c r="M61" s="305" t="s">
        <v>3246</v>
      </c>
      <c r="N61" s="305">
        <f>VLOOKUP(Q61,[1]经验值!A:F,4,FALSE)</f>
        <v>473</v>
      </c>
      <c r="O61" s="305">
        <f t="shared" si="50"/>
        <v>3</v>
      </c>
      <c r="P61" s="305">
        <v>3</v>
      </c>
      <c r="Q61" s="302">
        <v>100</v>
      </c>
      <c r="R61" s="294">
        <f>(怪物参数比例等级!$I$17*10+Q61*怪物参数比例等级!$AF$47)*AA61</f>
        <v>318.18181818181813</v>
      </c>
      <c r="S61" s="294">
        <f>(怪物参数比例等级!$I$18*10+Q61*怪物参数比例等级!$AF$48)*AB61</f>
        <v>530.30303030303025</v>
      </c>
      <c r="T61" s="294">
        <f>(怪物参数比例等级!$I$19*10+Q61*怪物参数比例等级!$AF$49)*AC61</f>
        <v>127.27272727272727</v>
      </c>
      <c r="U61" s="294">
        <f>(怪物参数比例等级!$I$20*10+Q61*怪物参数比例等级!$AF$50)*AD61</f>
        <v>190.90909090909091</v>
      </c>
      <c r="V61" s="294">
        <f>(怪物参数比例等级!$I$21*10+Q61*怪物参数比例等级!$AF$51)*AE61</f>
        <v>424.24242424242419</v>
      </c>
      <c r="W61" s="294">
        <f>(怪物参数比例等级!$I$22*10+Q61*怪物参数比例等级!$AF$52)*AF61</f>
        <v>318.18181818181813</v>
      </c>
      <c r="X61" s="294">
        <f>(怪物参数比例等级!$I$23*10+Q61*怪物参数比例等级!$AF$53)*AG61</f>
        <v>254.54545454545453</v>
      </c>
      <c r="Y61" s="294">
        <f>(怪物参数比例等级!$I$24*10+Q61*怪物参数比例等级!$AF$54)*AH61</f>
        <v>509.09090909090907</v>
      </c>
      <c r="Z61" s="294">
        <f>(怪物参数比例等级!$I$25*10+Q61*怪物参数比例等级!$AF$55)*AI61</f>
        <v>254.54545454545453</v>
      </c>
      <c r="AA61" s="317">
        <v>1</v>
      </c>
      <c r="AB61" s="317">
        <v>1</v>
      </c>
      <c r="AC61" s="317">
        <v>1</v>
      </c>
      <c r="AD61" s="317">
        <v>1</v>
      </c>
      <c r="AE61" s="317">
        <v>1</v>
      </c>
      <c r="AF61" s="317">
        <v>1</v>
      </c>
      <c r="AG61" s="317">
        <v>5</v>
      </c>
      <c r="AH61" s="317">
        <v>5</v>
      </c>
      <c r="AI61" s="317">
        <v>5</v>
      </c>
      <c r="AK61" s="299">
        <v>71</v>
      </c>
      <c r="AL61" s="296">
        <v>1</v>
      </c>
      <c r="AM61" s="296">
        <v>1</v>
      </c>
      <c r="AN61" s="296">
        <v>0</v>
      </c>
      <c r="AS61" s="289" t="s">
        <v>425</v>
      </c>
      <c r="AT61" s="289" t="s">
        <v>438</v>
      </c>
      <c r="AU61" s="289" t="s">
        <v>442</v>
      </c>
    </row>
    <row r="62" spans="1:49" ht="12" hidden="1" customHeight="1">
      <c r="A62" s="136">
        <v>50</v>
      </c>
      <c r="B62" s="136" t="str">
        <f t="shared" si="48"/>
        <v>5071</v>
      </c>
      <c r="C62" s="305" t="str">
        <f>B61</f>
        <v>4971</v>
      </c>
      <c r="D62" s="305">
        <f>D61</f>
        <v>3</v>
      </c>
      <c r="E62" s="306" t="str">
        <f>E61</f>
        <v>蜘蛛</v>
      </c>
      <c r="F62" s="305" t="str">
        <f>F61</f>
        <v>蜘蛛，在翡翠森林一个极其恐怖的偷袭者，因为它几乎只要是生物它都会袭击，拥有恐怖的麻痹蜘蛛网让许多生物变成它的盘中餐</v>
      </c>
      <c r="G62" s="305" t="str">
        <f>G61</f>
        <v>scmonster.12.zhizhu</v>
      </c>
      <c r="H62" s="305" t="str">
        <f>H61</f>
        <v>monster.12.zhizhu</v>
      </c>
      <c r="I62" s="305" t="str">
        <f t="shared" si="49"/>
        <v>sfacemonster.12.zhizhu</v>
      </c>
      <c r="J62" s="305">
        <f>J61</f>
        <v>0</v>
      </c>
      <c r="K62" s="305" t="str">
        <f>K61</f>
        <v>[]</v>
      </c>
      <c r="L62" s="305" t="str">
        <f>L61</f>
        <v>[2722,0,0]</v>
      </c>
      <c r="M62" s="305" t="str">
        <f>M61</f>
        <v>[{"type":"2","id":"coin","num":"11","per":"1000000"}]</v>
      </c>
      <c r="N62" s="305">
        <f>VLOOKUP(Q62,[1]经验值!A:F,4,FALSE)</f>
        <v>473</v>
      </c>
      <c r="O62" s="305">
        <f t="shared" si="50"/>
        <v>3</v>
      </c>
      <c r="P62" s="305">
        <v>3</v>
      </c>
      <c r="Q62" s="302">
        <v>100</v>
      </c>
      <c r="R62" s="294">
        <f>(怪物参数比例等级!$I$17*10+Q62*怪物参数比例等级!$AF$47)*AA62</f>
        <v>318.18181818181813</v>
      </c>
      <c r="S62" s="294">
        <f>(怪物参数比例等级!$I$18*10+Q62*怪物参数比例等级!$AF$48)*AB62</f>
        <v>530.30303030303025</v>
      </c>
      <c r="T62" s="294">
        <f>(怪物参数比例等级!$I$19*10+Q62*怪物参数比例等级!$AF$49)*AC62</f>
        <v>127.27272727272727</v>
      </c>
      <c r="U62" s="294">
        <f>(怪物参数比例等级!$I$20*10+Q62*怪物参数比例等级!$AF$50)*AD62</f>
        <v>190.90909090909091</v>
      </c>
      <c r="V62" s="294">
        <f>(怪物参数比例等级!$I$21*10+Q62*怪物参数比例等级!$AF$51)*AE62</f>
        <v>424.24242424242419</v>
      </c>
      <c r="W62" s="294">
        <f>(怪物参数比例等级!$I$22*10+Q62*怪物参数比例等级!$AF$52)*AF62</f>
        <v>318.18181818181813</v>
      </c>
      <c r="X62" s="294">
        <f>(怪物参数比例等级!$I$23*10+Q62*怪物参数比例等级!$AF$53)*AG62</f>
        <v>254.54545454545453</v>
      </c>
      <c r="Y62" s="294">
        <f>(怪物参数比例等级!$I$24*10+Q62*怪物参数比例等级!$AF$54)*AH62</f>
        <v>509.09090909090907</v>
      </c>
      <c r="Z62" s="294">
        <f>(怪物参数比例等级!$I$25*10+Q62*怪物参数比例等级!$AF$55)*AI62</f>
        <v>254.54545454545453</v>
      </c>
      <c r="AA62" s="317">
        <v>1</v>
      </c>
      <c r="AB62" s="317">
        <v>1</v>
      </c>
      <c r="AC62" s="317">
        <v>1</v>
      </c>
      <c r="AD62" s="317">
        <v>1</v>
      </c>
      <c r="AE62" s="317">
        <v>1</v>
      </c>
      <c r="AF62" s="317">
        <v>1</v>
      </c>
      <c r="AG62" s="317">
        <v>5</v>
      </c>
      <c r="AH62" s="317">
        <v>5</v>
      </c>
      <c r="AI62" s="317">
        <v>5</v>
      </c>
      <c r="AK62" s="299">
        <v>71</v>
      </c>
      <c r="AL62" s="296">
        <f t="shared" ref="AL62:AN62" si="73">AL61</f>
        <v>1</v>
      </c>
      <c r="AM62" s="296">
        <f t="shared" si="73"/>
        <v>1</v>
      </c>
      <c r="AN62" s="296">
        <f t="shared" si="73"/>
        <v>0</v>
      </c>
    </row>
    <row r="63" spans="1:49" ht="12" hidden="1" customHeight="1">
      <c r="A63" s="136">
        <v>51</v>
      </c>
      <c r="B63" s="136" t="str">
        <f t="shared" si="48"/>
        <v>5171</v>
      </c>
      <c r="C63" s="305" t="str">
        <f>B61</f>
        <v>4971</v>
      </c>
      <c r="D63" s="305">
        <f>D61</f>
        <v>3</v>
      </c>
      <c r="E63" s="306" t="str">
        <f>E61</f>
        <v>蜘蛛</v>
      </c>
      <c r="F63" s="305" t="str">
        <f>F61</f>
        <v>蜘蛛，在翡翠森林一个极其恐怖的偷袭者，因为它几乎只要是生物它都会袭击，拥有恐怖的麻痹蜘蛛网让许多生物变成它的盘中餐</v>
      </c>
      <c r="G63" s="305" t="str">
        <f>G61</f>
        <v>scmonster.12.zhizhu</v>
      </c>
      <c r="H63" s="305" t="str">
        <f>H61</f>
        <v>monster.12.zhizhu</v>
      </c>
      <c r="I63" s="305" t="str">
        <f t="shared" si="49"/>
        <v>sfacemonster.12.zhizhu</v>
      </c>
      <c r="J63" s="305">
        <f>J61</f>
        <v>0</v>
      </c>
      <c r="K63" s="305" t="str">
        <f>K61</f>
        <v>[]</v>
      </c>
      <c r="L63" s="305" t="str">
        <f>L61</f>
        <v>[2722,0,0]</v>
      </c>
      <c r="M63" s="305" t="str">
        <f>M61</f>
        <v>[{"type":"2","id":"coin","num":"11","per":"1000000"}]</v>
      </c>
      <c r="N63" s="305">
        <f>VLOOKUP(Q63,[1]经验值!A:F,4,FALSE)</f>
        <v>473</v>
      </c>
      <c r="O63" s="305">
        <f t="shared" si="50"/>
        <v>3</v>
      </c>
      <c r="P63" s="305">
        <v>3</v>
      </c>
      <c r="Q63" s="302">
        <v>100</v>
      </c>
      <c r="R63" s="294">
        <f>(怪物参数比例等级!$I$17*10+Q63*怪物参数比例等级!$AF$47)*AA63</f>
        <v>318.18181818181813</v>
      </c>
      <c r="S63" s="294">
        <f>(怪物参数比例等级!$I$18*10+Q63*怪物参数比例等级!$AF$48)*AB63</f>
        <v>530.30303030303025</v>
      </c>
      <c r="T63" s="294">
        <f>(怪物参数比例等级!$I$19*10+Q63*怪物参数比例等级!$AF$49)*AC63</f>
        <v>127.27272727272727</v>
      </c>
      <c r="U63" s="294">
        <f>(怪物参数比例等级!$I$20*10+Q63*怪物参数比例等级!$AF$50)*AD63</f>
        <v>190.90909090909091</v>
      </c>
      <c r="V63" s="294">
        <f>(怪物参数比例等级!$I$21*10+Q63*怪物参数比例等级!$AF$51)*AE63</f>
        <v>424.24242424242419</v>
      </c>
      <c r="W63" s="294">
        <f>(怪物参数比例等级!$I$22*10+Q63*怪物参数比例等级!$AF$52)*AF63</f>
        <v>318.18181818181813</v>
      </c>
      <c r="X63" s="294">
        <f>(怪物参数比例等级!$I$23*10+Q63*怪物参数比例等级!$AF$53)*AG63</f>
        <v>254.54545454545453</v>
      </c>
      <c r="Y63" s="294">
        <f>(怪物参数比例等级!$I$24*10+Q63*怪物参数比例等级!$AF$54)*AH63</f>
        <v>509.09090909090907</v>
      </c>
      <c r="Z63" s="294">
        <f>(怪物参数比例等级!$I$25*10+Q63*怪物参数比例等级!$AF$55)*AI63</f>
        <v>254.54545454545453</v>
      </c>
      <c r="AA63" s="317">
        <v>1</v>
      </c>
      <c r="AB63" s="317">
        <v>1</v>
      </c>
      <c r="AC63" s="317">
        <v>1</v>
      </c>
      <c r="AD63" s="317">
        <v>1</v>
      </c>
      <c r="AE63" s="317">
        <v>1</v>
      </c>
      <c r="AF63" s="317">
        <v>1</v>
      </c>
      <c r="AG63" s="317">
        <v>5</v>
      </c>
      <c r="AH63" s="317">
        <v>5</v>
      </c>
      <c r="AI63" s="317">
        <v>5</v>
      </c>
      <c r="AK63" s="299">
        <v>71</v>
      </c>
      <c r="AL63" s="296">
        <f t="shared" ref="AL63:AN63" si="74">AL61</f>
        <v>1</v>
      </c>
      <c r="AM63" s="296">
        <f t="shared" si="74"/>
        <v>1</v>
      </c>
      <c r="AN63" s="296">
        <f t="shared" si="74"/>
        <v>0</v>
      </c>
    </row>
    <row r="64" spans="1:49" ht="12" hidden="1" customHeight="1">
      <c r="A64" s="136">
        <v>52</v>
      </c>
      <c r="B64" s="136" t="str">
        <f t="shared" si="48"/>
        <v>5271</v>
      </c>
      <c r="C64" s="305" t="str">
        <f>B61</f>
        <v>4971</v>
      </c>
      <c r="D64" s="305">
        <f>D61</f>
        <v>3</v>
      </c>
      <c r="E64" s="306" t="str">
        <f>E61</f>
        <v>蜘蛛</v>
      </c>
      <c r="F64" s="305" t="str">
        <f>F61</f>
        <v>蜘蛛，在翡翠森林一个极其恐怖的偷袭者，因为它几乎只要是生物它都会袭击，拥有恐怖的麻痹蜘蛛网让许多生物变成它的盘中餐</v>
      </c>
      <c r="G64" s="305" t="str">
        <f>G61</f>
        <v>scmonster.12.zhizhu</v>
      </c>
      <c r="H64" s="305" t="str">
        <f>H61</f>
        <v>monster.12.zhizhu</v>
      </c>
      <c r="I64" s="305" t="str">
        <f t="shared" si="49"/>
        <v>sfacemonster.12.zhizhu</v>
      </c>
      <c r="J64" s="305">
        <f>J61</f>
        <v>0</v>
      </c>
      <c r="K64" s="305" t="str">
        <f>K61</f>
        <v>[]</v>
      </c>
      <c r="L64" s="305" t="str">
        <f>L61</f>
        <v>[2722,0,0]</v>
      </c>
      <c r="M64" s="305" t="str">
        <f>M61</f>
        <v>[{"type":"2","id":"coin","num":"11","per":"1000000"}]</v>
      </c>
      <c r="N64" s="305">
        <f>VLOOKUP(Q64,[1]经验值!A:F,4,FALSE)</f>
        <v>473</v>
      </c>
      <c r="O64" s="305">
        <f t="shared" si="50"/>
        <v>3</v>
      </c>
      <c r="P64" s="305">
        <v>3</v>
      </c>
      <c r="Q64" s="302">
        <v>100</v>
      </c>
      <c r="R64" s="294">
        <f>(怪物参数比例等级!$I$17*10+Q64*怪物参数比例等级!$AF$47)*AA64</f>
        <v>318.18181818181813</v>
      </c>
      <c r="S64" s="294">
        <f>(怪物参数比例等级!$I$18*10+Q64*怪物参数比例等级!$AF$48)*AB64</f>
        <v>530.30303030303025</v>
      </c>
      <c r="T64" s="294">
        <f>(怪物参数比例等级!$I$19*10+Q64*怪物参数比例等级!$AF$49)*AC64</f>
        <v>127.27272727272727</v>
      </c>
      <c r="U64" s="294">
        <f>(怪物参数比例等级!$I$20*10+Q64*怪物参数比例等级!$AF$50)*AD64</f>
        <v>190.90909090909091</v>
      </c>
      <c r="V64" s="294">
        <f>(怪物参数比例等级!$I$21*10+Q64*怪物参数比例等级!$AF$51)*AE64</f>
        <v>424.24242424242419</v>
      </c>
      <c r="W64" s="294">
        <f>(怪物参数比例等级!$I$22*10+Q64*怪物参数比例等级!$AF$52)*AF64</f>
        <v>318.18181818181813</v>
      </c>
      <c r="X64" s="294">
        <f>(怪物参数比例等级!$I$23*10+Q64*怪物参数比例等级!$AF$53)*AG64</f>
        <v>254.54545454545453</v>
      </c>
      <c r="Y64" s="294">
        <f>(怪物参数比例等级!$I$24*10+Q64*怪物参数比例等级!$AF$54)*AH64</f>
        <v>509.09090909090907</v>
      </c>
      <c r="Z64" s="294">
        <f>(怪物参数比例等级!$I$25*10+Q64*怪物参数比例等级!$AF$55)*AI64</f>
        <v>254.54545454545453</v>
      </c>
      <c r="AA64" s="317">
        <v>1</v>
      </c>
      <c r="AB64" s="317">
        <v>1</v>
      </c>
      <c r="AC64" s="317">
        <v>1</v>
      </c>
      <c r="AD64" s="317">
        <v>1</v>
      </c>
      <c r="AE64" s="317">
        <v>1</v>
      </c>
      <c r="AF64" s="317">
        <v>1</v>
      </c>
      <c r="AG64" s="317">
        <v>5</v>
      </c>
      <c r="AH64" s="317">
        <v>5</v>
      </c>
      <c r="AI64" s="317">
        <v>5</v>
      </c>
      <c r="AK64" s="299">
        <v>71</v>
      </c>
      <c r="AL64" s="296">
        <f t="shared" ref="AL64:AN64" si="75">AL61</f>
        <v>1</v>
      </c>
      <c r="AM64" s="296">
        <f t="shared" si="75"/>
        <v>1</v>
      </c>
      <c r="AN64" s="296">
        <f t="shared" si="75"/>
        <v>0</v>
      </c>
    </row>
    <row r="65" spans="1:51" ht="12" hidden="1" customHeight="1">
      <c r="A65" s="136">
        <v>53</v>
      </c>
      <c r="B65" s="136" t="str">
        <f t="shared" si="48"/>
        <v>5371</v>
      </c>
      <c r="C65" s="305" t="str">
        <f>B61</f>
        <v>4971</v>
      </c>
      <c r="D65" s="305">
        <f>D61</f>
        <v>3</v>
      </c>
      <c r="E65" s="306" t="str">
        <f>E61</f>
        <v>蜘蛛</v>
      </c>
      <c r="F65" s="305" t="str">
        <f>F61</f>
        <v>蜘蛛，在翡翠森林一个极其恐怖的偷袭者，因为它几乎只要是生物它都会袭击，拥有恐怖的麻痹蜘蛛网让许多生物变成它的盘中餐</v>
      </c>
      <c r="G65" s="305" t="str">
        <f>G61</f>
        <v>scmonster.12.zhizhu</v>
      </c>
      <c r="H65" s="305" t="str">
        <f>H61</f>
        <v>monster.12.zhizhu</v>
      </c>
      <c r="I65" s="305" t="str">
        <f t="shared" si="49"/>
        <v>sfacemonster.12.zhizhu</v>
      </c>
      <c r="J65" s="305">
        <f>J61</f>
        <v>0</v>
      </c>
      <c r="K65" s="305" t="str">
        <f>K61</f>
        <v>[]</v>
      </c>
      <c r="L65" s="305" t="str">
        <f>L61</f>
        <v>[2722,0,0]</v>
      </c>
      <c r="M65" s="305" t="str">
        <f>M61</f>
        <v>[{"type":"2","id":"coin","num":"11","per":"1000000"}]</v>
      </c>
      <c r="N65" s="305">
        <f>VLOOKUP(Q65,[1]经验值!A:F,4,FALSE)</f>
        <v>473</v>
      </c>
      <c r="O65" s="305">
        <f t="shared" si="50"/>
        <v>3</v>
      </c>
      <c r="P65" s="305">
        <v>3</v>
      </c>
      <c r="Q65" s="302">
        <v>100</v>
      </c>
      <c r="R65" s="294">
        <f>(怪物参数比例等级!$I$17*10+Q65*怪物参数比例等级!$AF$47)*AA65</f>
        <v>318.18181818181813</v>
      </c>
      <c r="S65" s="294">
        <f>(怪物参数比例等级!$I$18*10+Q65*怪物参数比例等级!$AF$48)*AB65</f>
        <v>530.30303030303025</v>
      </c>
      <c r="T65" s="294">
        <f>(怪物参数比例等级!$I$19*10+Q65*怪物参数比例等级!$AF$49)*AC65</f>
        <v>127.27272727272727</v>
      </c>
      <c r="U65" s="294">
        <f>(怪物参数比例等级!$I$20*10+Q65*怪物参数比例等级!$AF$50)*AD65</f>
        <v>190.90909090909091</v>
      </c>
      <c r="V65" s="294">
        <f>(怪物参数比例等级!$I$21*10+Q65*怪物参数比例等级!$AF$51)*AE65</f>
        <v>424.24242424242419</v>
      </c>
      <c r="W65" s="294">
        <f>(怪物参数比例等级!$I$22*10+Q65*怪物参数比例等级!$AF$52)*AF65</f>
        <v>318.18181818181813</v>
      </c>
      <c r="X65" s="294">
        <f>(怪物参数比例等级!$I$23*10+Q65*怪物参数比例等级!$AF$53)*AG65</f>
        <v>254.54545454545453</v>
      </c>
      <c r="Y65" s="294">
        <f>(怪物参数比例等级!$I$24*10+Q65*怪物参数比例等级!$AF$54)*AH65</f>
        <v>509.09090909090907</v>
      </c>
      <c r="Z65" s="294">
        <f>(怪物参数比例等级!$I$25*10+Q65*怪物参数比例等级!$AF$55)*AI65</f>
        <v>254.54545454545453</v>
      </c>
      <c r="AA65" s="317">
        <v>1</v>
      </c>
      <c r="AB65" s="317">
        <v>1</v>
      </c>
      <c r="AC65" s="317">
        <v>1</v>
      </c>
      <c r="AD65" s="317">
        <v>1</v>
      </c>
      <c r="AE65" s="317">
        <v>1</v>
      </c>
      <c r="AF65" s="317">
        <v>1</v>
      </c>
      <c r="AG65" s="317">
        <v>5</v>
      </c>
      <c r="AH65" s="317">
        <v>5</v>
      </c>
      <c r="AI65" s="317">
        <v>5</v>
      </c>
      <c r="AK65" s="299">
        <v>71</v>
      </c>
      <c r="AL65" s="296">
        <f t="shared" ref="AL65:AN65" si="76">AL61</f>
        <v>1</v>
      </c>
      <c r="AM65" s="296">
        <f t="shared" si="76"/>
        <v>1</v>
      </c>
      <c r="AN65" s="296">
        <f t="shared" si="76"/>
        <v>0</v>
      </c>
    </row>
    <row r="66" spans="1:51" s="137" customFormat="1" ht="63" hidden="1" customHeight="1">
      <c r="A66" s="137">
        <v>54</v>
      </c>
      <c r="B66" s="137" t="str">
        <f t="shared" si="48"/>
        <v>5471</v>
      </c>
      <c r="C66" s="305" t="str">
        <f>B66</f>
        <v>5471</v>
      </c>
      <c r="D66" s="305">
        <v>1</v>
      </c>
      <c r="E66" s="306" t="s">
        <v>664</v>
      </c>
      <c r="F66" s="307" t="s">
        <v>475</v>
      </c>
      <c r="G66" s="305" t="s">
        <v>691</v>
      </c>
      <c r="H66" s="305" t="s">
        <v>692</v>
      </c>
      <c r="I66" s="305" t="str">
        <f t="shared" si="49"/>
        <v>sfacemonster.13.bosstaiger</v>
      </c>
      <c r="J66" s="305">
        <v>1</v>
      </c>
      <c r="K66" s="305" t="s">
        <v>660</v>
      </c>
      <c r="L66" s="305" t="s">
        <v>661</v>
      </c>
      <c r="M66" s="305" t="s">
        <v>3246</v>
      </c>
      <c r="N66" s="305">
        <f>VLOOKUP(Q66,[1]经验值!A:F,4,FALSE)</f>
        <v>473</v>
      </c>
      <c r="O66" s="305">
        <f t="shared" si="50"/>
        <v>1</v>
      </c>
      <c r="P66" s="305">
        <v>2</v>
      </c>
      <c r="Q66" s="302">
        <v>100</v>
      </c>
      <c r="R66" s="294">
        <f>(怪物参数比例等级!$G$17*10+Q66*怪物参数比例等级!$AF$29)*AA66</f>
        <v>5303.0303030303021</v>
      </c>
      <c r="S66" s="294">
        <f>(怪物参数比例等级!$G$18*10+Q66*怪物参数比例等级!$AF$30)*AB66</f>
        <v>159.09090909090907</v>
      </c>
      <c r="T66" s="294">
        <f>(怪物参数比例等级!$G$19*10+Q66*怪物参数比例等级!$AF$31)*AC66</f>
        <v>424.24242424242419</v>
      </c>
      <c r="U66" s="294">
        <f>(怪物参数比例等级!$G$20*10+Q66*怪物参数比例等级!$AF$32)*AD66</f>
        <v>318.18181818181813</v>
      </c>
      <c r="V66" s="294">
        <f>(怪物参数比例等级!$G$21*10+Q66*怪物参数比例等级!$AF$33)*AE66</f>
        <v>127.27272727272727</v>
      </c>
      <c r="W66" s="294">
        <f>(怪物参数比例等级!$G$22*10+Q66*怪物参数比例等级!$AF$34)*AF66</f>
        <v>95.454545454545453</v>
      </c>
      <c r="X66" s="294">
        <f>(怪物参数比例等级!$G$23*10+Q66*怪物参数比例等级!$AF$35)*AG66</f>
        <v>127.27272727272727</v>
      </c>
      <c r="Y66" s="294">
        <f>(怪物参数比例等级!$G$24*10+Q66*怪物参数比例等级!$AF$36)*AH66</f>
        <v>254.54545454545453</v>
      </c>
      <c r="Z66" s="294">
        <f>(怪物参数比例等级!$G$25*10+Q66*怪物参数比例等级!$AF$37)*AI66</f>
        <v>127.27272727272727</v>
      </c>
      <c r="AA66" s="321">
        <v>10</v>
      </c>
      <c r="AB66" s="321">
        <v>1</v>
      </c>
      <c r="AC66" s="321">
        <v>1</v>
      </c>
      <c r="AD66" s="321">
        <v>1</v>
      </c>
      <c r="AE66" s="321">
        <v>1</v>
      </c>
      <c r="AF66" s="321">
        <v>1</v>
      </c>
      <c r="AG66" s="321">
        <v>5</v>
      </c>
      <c r="AH66" s="321">
        <v>5</v>
      </c>
      <c r="AI66" s="321">
        <v>5</v>
      </c>
      <c r="AJ66" s="136"/>
      <c r="AK66" s="299">
        <v>71</v>
      </c>
      <c r="AL66" s="296">
        <v>1</v>
      </c>
      <c r="AM66" s="296">
        <v>1</v>
      </c>
      <c r="AN66" s="296">
        <v>0</v>
      </c>
      <c r="AO66" s="136"/>
      <c r="AS66" s="292" t="s">
        <v>2531</v>
      </c>
      <c r="AT66" s="292" t="s">
        <v>438</v>
      </c>
      <c r="AU66" s="292" t="s">
        <v>443</v>
      </c>
      <c r="AV66" s="137" t="s">
        <v>439</v>
      </c>
      <c r="AW66" s="137" t="s">
        <v>444</v>
      </c>
      <c r="AX66" s="137" t="s">
        <v>2126</v>
      </c>
    </row>
    <row r="67" spans="1:51" ht="12" hidden="1" customHeight="1">
      <c r="A67" s="136">
        <v>55</v>
      </c>
      <c r="B67" s="136" t="str">
        <f t="shared" si="48"/>
        <v>5571</v>
      </c>
      <c r="C67" s="305" t="str">
        <f>C18</f>
        <v>671</v>
      </c>
      <c r="D67" s="305">
        <v>2</v>
      </c>
      <c r="E67" s="306" t="s">
        <v>291</v>
      </c>
      <c r="F67" s="307" t="s">
        <v>463</v>
      </c>
      <c r="G67" s="305" t="s">
        <v>667</v>
      </c>
      <c r="H67" s="305" t="s">
        <v>668</v>
      </c>
      <c r="I67" s="305" t="str">
        <f t="shared" si="49"/>
        <v>sfacemonster.2.daozei</v>
      </c>
      <c r="J67" s="305">
        <v>0</v>
      </c>
      <c r="K67" s="305" t="s">
        <v>660</v>
      </c>
      <c r="L67" s="305" t="s">
        <v>3268</v>
      </c>
      <c r="M67" s="305" t="s">
        <v>3246</v>
      </c>
      <c r="N67" s="305">
        <f>VLOOKUP(Q67,[1]经验值!A:F,4,FALSE)</f>
        <v>3</v>
      </c>
      <c r="O67" s="305">
        <f t="shared" si="50"/>
        <v>2</v>
      </c>
      <c r="P67" s="305">
        <v>1</v>
      </c>
      <c r="Q67" s="302">
        <v>1</v>
      </c>
      <c r="R67" s="294">
        <f>(怪物参数比例等级!$H$17*10+Q67*怪物参数比例等级!$AF$38)*AA67</f>
        <v>30.18181818181818</v>
      </c>
      <c r="S67" s="294">
        <f>(怪物参数比例等级!$AF$39*10+Q67*怪物参数比例等级!$AF$39)*AB67</f>
        <v>31.999999999999996</v>
      </c>
      <c r="T67" s="294">
        <f>(怪物参数比例等级!$AF$40*10+Q67*怪物参数比例等级!$AF$40)*AC67</f>
        <v>15.36</v>
      </c>
      <c r="U67" s="294">
        <f>(怪物参数比例等级!$AF$41*10+Q67*怪物参数比例等级!$AF$41)*AD67</f>
        <v>19.2</v>
      </c>
      <c r="V67" s="294">
        <f>(怪物参数比例等级!$AF$42*10+Q67*怪物参数比例等级!$AF$42)*AE67</f>
        <v>25.6</v>
      </c>
      <c r="W67" s="294">
        <f>(怪物参数比例等级!$AF$43*10+Q67*怪物参数比例等级!$AF$43)*AF67</f>
        <v>19.2</v>
      </c>
      <c r="X67" s="294">
        <f>(怪物参数比例等级!$AF$44*10+Q67*怪物参数比例等级!$AF$44)*AG67</f>
        <v>42.666666666666664</v>
      </c>
      <c r="Y67" s="294">
        <f>(怪物参数比例等级!$AF$45*10+Q67*怪物参数比例等级!$AF$45)*AH67</f>
        <v>170.66666666666666</v>
      </c>
      <c r="Z67" s="294">
        <f>(怪物参数比例等级!$AF$46*10+Q67*怪物参数比例等级!$AF$46)*AI67</f>
        <v>85.333333333333329</v>
      </c>
      <c r="AA67" s="317">
        <v>1</v>
      </c>
      <c r="AB67" s="317">
        <v>1</v>
      </c>
      <c r="AC67" s="317">
        <v>0.6</v>
      </c>
      <c r="AD67" s="317">
        <v>1</v>
      </c>
      <c r="AE67" s="317">
        <v>1</v>
      </c>
      <c r="AF67" s="317">
        <v>1</v>
      </c>
      <c r="AG67" s="317">
        <v>5</v>
      </c>
      <c r="AH67" s="317">
        <v>10</v>
      </c>
      <c r="AI67" s="317">
        <v>10</v>
      </c>
      <c r="AK67" s="299">
        <v>71</v>
      </c>
      <c r="AL67" s="296">
        <v>1</v>
      </c>
      <c r="AM67" s="296">
        <v>1</v>
      </c>
      <c r="AN67" s="296">
        <v>1</v>
      </c>
      <c r="AO67" s="136" t="s">
        <v>3326</v>
      </c>
      <c r="AP67" s="136" t="s">
        <v>2289</v>
      </c>
      <c r="AS67" s="289" t="s">
        <v>2163</v>
      </c>
      <c r="AT67" s="289" t="s">
        <v>438</v>
      </c>
      <c r="AU67" s="289" t="s">
        <v>2162</v>
      </c>
      <c r="AV67" s="136" t="s">
        <v>426</v>
      </c>
    </row>
    <row r="68" spans="1:51" ht="60.6" customHeight="1">
      <c r="A68" s="136">
        <v>56</v>
      </c>
      <c r="B68" s="136" t="str">
        <f t="shared" si="48"/>
        <v>5671</v>
      </c>
      <c r="C68" s="305" t="str">
        <f>B68</f>
        <v>5671</v>
      </c>
      <c r="D68" s="305">
        <v>1</v>
      </c>
      <c r="E68" s="306" t="s">
        <v>2488</v>
      </c>
      <c r="F68" s="307" t="s">
        <v>2491</v>
      </c>
      <c r="G68" s="305" t="s">
        <v>2489</v>
      </c>
      <c r="H68" s="305" t="s">
        <v>2490</v>
      </c>
      <c r="I68" s="305" t="str">
        <f t="shared" si="49"/>
        <v>sfacemonster.25.dasanjiaoshitouguai</v>
      </c>
      <c r="J68" s="305">
        <v>1</v>
      </c>
      <c r="K68" s="305" t="str">
        <f>K154</f>
        <v>[]</v>
      </c>
      <c r="L68" s="305" t="s">
        <v>2494</v>
      </c>
      <c r="M68" s="305" t="s">
        <v>3244</v>
      </c>
      <c r="N68" s="305">
        <f>VLOOKUP(Q68,[1]经验值!A:F,4,FALSE)</f>
        <v>3</v>
      </c>
      <c r="O68" s="305">
        <v>1</v>
      </c>
      <c r="P68" s="305">
        <v>2</v>
      </c>
      <c r="Q68" s="302">
        <v>3</v>
      </c>
      <c r="R68" s="294">
        <f>(怪物参数比例等级!$G$17*10+Q68*怪物参数比例等级!$AF$29)*AA68</f>
        <v>300</v>
      </c>
      <c r="S68" s="294">
        <f>(怪物参数比例等级!$G$18*10+Q68*怪物参数比例等级!$AF$30)*AB68</f>
        <v>18</v>
      </c>
      <c r="T68" s="294">
        <f>(怪物参数比例等级!$G$19*10+Q68*怪物参数比例等级!$AF$31)*AC68</f>
        <v>21.599999999999998</v>
      </c>
      <c r="U68" s="294">
        <f>(怪物参数比例等级!$G$20*10+Q68*怪物参数比例等级!$AF$32)*AD68</f>
        <v>36</v>
      </c>
      <c r="V68" s="294">
        <f>(怪物参数比例等级!$G$21*10+Q68*怪物参数比例等级!$AF$33)*AE68</f>
        <v>14.399999999999999</v>
      </c>
      <c r="W68" s="294">
        <f>(怪物参数比例等级!$G$22*10+Q68*怪物参数比例等级!$AF$34)*AF68</f>
        <v>10.8</v>
      </c>
      <c r="X68" s="294">
        <f>(怪物参数比例等级!$G$23*10+Q68*怪物参数比例等级!$AF$35)*AG68</f>
        <v>14.399999999999999</v>
      </c>
      <c r="Y68" s="294">
        <f>(怪物参数比例等级!$G$24*10+Q68*怪物参数比例等级!$AF$36)*AH68</f>
        <v>28.799999999999997</v>
      </c>
      <c r="Z68" s="294">
        <f>(怪物参数比例等级!$G$25*10+Q68*怪物参数比例等级!$AF$37)*AI68</f>
        <v>14.399999999999999</v>
      </c>
      <c r="AA68" s="317">
        <v>5</v>
      </c>
      <c r="AB68" s="317">
        <v>1</v>
      </c>
      <c r="AC68" s="317">
        <v>0.45</v>
      </c>
      <c r="AD68" s="317">
        <v>1</v>
      </c>
      <c r="AE68" s="317">
        <v>1</v>
      </c>
      <c r="AF68" s="317">
        <v>1</v>
      </c>
      <c r="AG68" s="317">
        <v>5</v>
      </c>
      <c r="AH68" s="317">
        <v>5</v>
      </c>
      <c r="AI68" s="317">
        <v>5</v>
      </c>
      <c r="AK68" s="299">
        <v>71</v>
      </c>
      <c r="AL68" s="296">
        <f>AL154</f>
        <v>1</v>
      </c>
      <c r="AM68" s="296">
        <f>AM154</f>
        <v>1</v>
      </c>
      <c r="AN68" s="296">
        <f>AN154</f>
        <v>1</v>
      </c>
      <c r="AO68" s="136" t="s">
        <v>3326</v>
      </c>
      <c r="AS68" s="289" t="s">
        <v>2532</v>
      </c>
    </row>
    <row r="69" spans="1:51" ht="67.2" hidden="1" customHeight="1">
      <c r="A69" s="136">
        <v>57</v>
      </c>
      <c r="B69" s="136" t="str">
        <f t="shared" si="48"/>
        <v>5771</v>
      </c>
      <c r="C69" s="305" t="str">
        <f t="shared" ref="C69:C71" si="77">B69</f>
        <v>5771</v>
      </c>
      <c r="D69" s="305">
        <v>1</v>
      </c>
      <c r="E69" s="306" t="s">
        <v>3302</v>
      </c>
      <c r="F69" s="306" t="s">
        <v>3101</v>
      </c>
      <c r="G69" s="305" t="s">
        <v>3089</v>
      </c>
      <c r="H69" s="305" t="s">
        <v>3092</v>
      </c>
      <c r="I69" s="305" t="str">
        <f t="shared" si="49"/>
        <v>sfacemonster.26.heishibing</v>
      </c>
      <c r="J69" s="305">
        <v>1</v>
      </c>
      <c r="K69" s="305" t="s">
        <v>660</v>
      </c>
      <c r="L69" s="305" t="s">
        <v>2493</v>
      </c>
      <c r="M69" s="305" t="s">
        <v>3244</v>
      </c>
      <c r="N69" s="305">
        <f>VLOOKUP(Q69,[1]经验值!A:F,4,FALSE)</f>
        <v>9</v>
      </c>
      <c r="O69" s="305">
        <v>1</v>
      </c>
      <c r="P69" s="305">
        <v>1</v>
      </c>
      <c r="Q69" s="302">
        <v>20</v>
      </c>
      <c r="R69" s="294">
        <f>(怪物参数比例等级!$G$17*10+Q69*怪物参数比例等级!$AC$29)*AA69</f>
        <v>4015.151515151515</v>
      </c>
      <c r="S69" s="294">
        <f>(怪物参数比例等级!$G$18*10+Q69*怪物参数比例等级!$AC$30)*AB69</f>
        <v>48.181818181818173</v>
      </c>
      <c r="T69" s="294">
        <f>(怪物参数比例等级!$G$19*10+Q69*怪物参数比例等级!$AC$31)*AC69</f>
        <v>128.48484848484847</v>
      </c>
      <c r="U69" s="294">
        <f>(怪物参数比例等级!$G$20*10+Q69*怪物参数比例等级!$AC$32)*AD69</f>
        <v>96.363636363636346</v>
      </c>
      <c r="V69" s="294">
        <f>(怪物参数比例等级!$G$21*10+Q69*怪物参数比例等级!$AC$33)*AE69</f>
        <v>38.545454545454547</v>
      </c>
      <c r="W69" s="294">
        <f>(怪物参数比例等级!$G$22*10+Q69*怪物参数比例等级!$AC$34)*AF69</f>
        <v>28.909090909090907</v>
      </c>
      <c r="X69" s="294">
        <f>(怪物参数比例等级!$G$23*10+Q69*怪物参数比例等级!$AC$35)*AG69</f>
        <v>38.545454545454547</v>
      </c>
      <c r="Y69" s="294">
        <f>(怪物参数比例等级!$G$24*10+Q69*怪物参数比例等级!$AC$36)*AH69</f>
        <v>77.090909090909093</v>
      </c>
      <c r="Z69" s="294">
        <f>(怪物参数比例等级!$G$25*10+Q69*怪物参数比例等级!$AC$37)*AI69</f>
        <v>38.545454545454547</v>
      </c>
      <c r="AA69" s="321">
        <v>25</v>
      </c>
      <c r="AB69" s="321">
        <v>1</v>
      </c>
      <c r="AC69" s="321">
        <v>1</v>
      </c>
      <c r="AD69" s="321">
        <v>1</v>
      </c>
      <c r="AE69" s="321">
        <v>1</v>
      </c>
      <c r="AF69" s="321">
        <v>1</v>
      </c>
      <c r="AG69" s="321">
        <v>5</v>
      </c>
      <c r="AH69" s="321">
        <v>5</v>
      </c>
      <c r="AI69" s="321">
        <v>5</v>
      </c>
      <c r="AK69" s="299">
        <v>71</v>
      </c>
      <c r="AL69" s="296">
        <v>1</v>
      </c>
      <c r="AM69" s="296">
        <v>1</v>
      </c>
      <c r="AN69" s="296">
        <v>1</v>
      </c>
      <c r="AO69" s="136" t="s">
        <v>3327</v>
      </c>
      <c r="AP69" s="137"/>
      <c r="AQ69" s="137"/>
      <c r="AR69" s="137"/>
      <c r="AS69" s="292" t="s">
        <v>429</v>
      </c>
      <c r="AT69" s="292" t="s">
        <v>138</v>
      </c>
      <c r="AU69" s="292" t="s">
        <v>430</v>
      </c>
      <c r="AV69" s="137" t="s">
        <v>431</v>
      </c>
      <c r="AW69" s="137" t="s">
        <v>2124</v>
      </c>
      <c r="AX69" s="137"/>
      <c r="AY69" s="137"/>
    </row>
    <row r="70" spans="1:51" ht="73.2" hidden="1" customHeight="1">
      <c r="A70" s="136">
        <v>58</v>
      </c>
      <c r="B70" s="136" t="str">
        <f t="shared" si="48"/>
        <v>5871</v>
      </c>
      <c r="C70" s="305" t="str">
        <f t="shared" si="77"/>
        <v>5871</v>
      </c>
      <c r="D70" s="305">
        <v>1</v>
      </c>
      <c r="E70" s="306" t="s">
        <v>3303</v>
      </c>
      <c r="F70" s="306" t="s">
        <v>3104</v>
      </c>
      <c r="G70" s="305" t="s">
        <v>3090</v>
      </c>
      <c r="H70" s="305" t="s">
        <v>3093</v>
      </c>
      <c r="I70" s="305" t="str">
        <f t="shared" si="49"/>
        <v>sfacemonster.27.heiweibingduizhang</v>
      </c>
      <c r="J70" s="305">
        <v>1</v>
      </c>
      <c r="K70" s="305" t="str">
        <f>K156</f>
        <v>[]</v>
      </c>
      <c r="L70" s="305" t="s">
        <v>2494</v>
      </c>
      <c r="M70" s="305" t="s">
        <v>3244</v>
      </c>
      <c r="N70" s="305">
        <f>VLOOKUP(Q70,[1]经验值!A:F,4,FALSE)</f>
        <v>10</v>
      </c>
      <c r="O70" s="305">
        <v>1</v>
      </c>
      <c r="P70" s="305">
        <v>2</v>
      </c>
      <c r="Q70" s="302">
        <v>22</v>
      </c>
      <c r="R70" s="294">
        <f>(怪物参数比例等级!$G$17*10+Q70*怪物参数比例等级!$Z$29)*AA70</f>
        <v>1921.2121212121212</v>
      </c>
      <c r="S70" s="294">
        <f>(怪物参数比例等级!$G$18*10+Q70*怪物参数比例等级!$Z$30)*AB70</f>
        <v>57.636363636363633</v>
      </c>
      <c r="T70" s="294">
        <f>(怪物参数比例等级!$G$19*10+Q70*怪物参数比例等级!$Z$31)*AC70</f>
        <v>153.69696969696969</v>
      </c>
      <c r="U70" s="294">
        <f>(怪物参数比例等级!$G$20*10+Q70*怪物参数比例等级!$Z$32)*AD70</f>
        <v>115.27272727272727</v>
      </c>
      <c r="V70" s="294">
        <f>(怪物参数比例等级!$G$21*10+Q70*怪物参数比例等级!$Z$33)*AE70</f>
        <v>46.109090909090902</v>
      </c>
      <c r="W70" s="294">
        <f>(怪物参数比例等级!$G$22*10+Q70*怪物参数比例等级!$Z$34)*AF70</f>
        <v>34.581818181818178</v>
      </c>
      <c r="X70" s="294">
        <f>(怪物参数比例等级!$G$23*10+Q70*怪物参数比例等级!$Z$35)*AG70</f>
        <v>46.109090909090902</v>
      </c>
      <c r="Y70" s="294">
        <f>(怪物参数比例等级!$G$24*10+Q70*怪物参数比例等级!$Z$36)*AH70</f>
        <v>92.218181818181804</v>
      </c>
      <c r="Z70" s="294">
        <f>(怪物参数比例等级!$G$25*10+Q70*怪物参数比例等级!$Z$37)*AI70</f>
        <v>46.109090909090902</v>
      </c>
      <c r="AA70" s="317">
        <v>10</v>
      </c>
      <c r="AB70" s="317">
        <v>1</v>
      </c>
      <c r="AC70" s="317">
        <v>1</v>
      </c>
      <c r="AD70" s="317">
        <v>1</v>
      </c>
      <c r="AE70" s="317">
        <v>1</v>
      </c>
      <c r="AF70" s="317">
        <v>1</v>
      </c>
      <c r="AG70" s="317">
        <v>5</v>
      </c>
      <c r="AH70" s="317">
        <v>5</v>
      </c>
      <c r="AI70" s="317">
        <v>5</v>
      </c>
      <c r="AK70" s="299">
        <v>71</v>
      </c>
      <c r="AL70" s="296">
        <f>AL156</f>
        <v>1</v>
      </c>
      <c r="AM70" s="296">
        <f>AM156</f>
        <v>1</v>
      </c>
      <c r="AN70" s="296">
        <f>AN156</f>
        <v>1</v>
      </c>
      <c r="AO70" s="136" t="s">
        <v>3329</v>
      </c>
      <c r="AS70" s="289" t="s">
        <v>2532</v>
      </c>
    </row>
    <row r="71" spans="1:51" ht="77.400000000000006" hidden="1" customHeight="1">
      <c r="A71" s="136">
        <v>59</v>
      </c>
      <c r="B71" s="136" t="str">
        <f t="shared" si="48"/>
        <v>5971</v>
      </c>
      <c r="C71" s="305" t="str">
        <f t="shared" si="77"/>
        <v>5971</v>
      </c>
      <c r="D71" s="305">
        <v>2</v>
      </c>
      <c r="E71" s="306" t="s">
        <v>3304</v>
      </c>
      <c r="F71" s="306" t="s">
        <v>3102</v>
      </c>
      <c r="G71" s="305" t="s">
        <v>3091</v>
      </c>
      <c r="H71" s="305" t="s">
        <v>3094</v>
      </c>
      <c r="I71" s="305" t="str">
        <f t="shared" si="49"/>
        <v>sfacemonster.28.heijingquan</v>
      </c>
      <c r="J71" s="305">
        <v>1</v>
      </c>
      <c r="K71" s="305" t="s">
        <v>660</v>
      </c>
      <c r="L71" s="305" t="s">
        <v>2403</v>
      </c>
      <c r="M71" s="305" t="s">
        <v>3245</v>
      </c>
      <c r="N71" s="305">
        <f>VLOOKUP(Q71,[1]经验值!A:F,4,FALSE)</f>
        <v>11</v>
      </c>
      <c r="O71" s="305">
        <v>2</v>
      </c>
      <c r="P71" s="305">
        <v>3</v>
      </c>
      <c r="Q71" s="302">
        <v>24</v>
      </c>
      <c r="R71" s="294">
        <f>(怪物参数比例等级!$H$17*10+Q71*怪物参数比例等级!$Z$38)*AA71</f>
        <v>1232.7272727272727</v>
      </c>
      <c r="S71" s="294">
        <f>(怪物参数比例等级!$Z$39*10+Q71*怪物参数比例等级!$Z$39)*AB71</f>
        <v>136</v>
      </c>
      <c r="T71" s="294">
        <f>(怪物参数比例等级!$Z$40*10+Q71*怪物参数比例等级!$Z$40)*AC71</f>
        <v>108.8</v>
      </c>
      <c r="U71" s="294">
        <f>(怪物参数比例等级!$Z$41*10+Q71*怪物参数比例等级!$Z$41)*AD71</f>
        <v>81.599999999999994</v>
      </c>
      <c r="V71" s="294">
        <f>(怪物参数比例等级!$Z$42*10+Q71*怪物参数比例等级!$Z$42)*AE71</f>
        <v>108.8</v>
      </c>
      <c r="W71" s="294">
        <f>(怪物参数比例等级!$Z$43*10+Q71*怪物参数比例等级!$Z$43)*AF71</f>
        <v>81.599999999999994</v>
      </c>
      <c r="X71" s="294">
        <f>(怪物参数比例等级!$Z$44*10+Q71*怪物参数比例等级!$Z$44)*AG71</f>
        <v>181.33333333333331</v>
      </c>
      <c r="Y71" s="294">
        <f>(怪物参数比例等级!$Z$45*10+Q71*怪物参数比例等级!$Z$45)*AH71</f>
        <v>362.66666666666663</v>
      </c>
      <c r="Z71" s="294">
        <f>(怪物参数比例等级!$Z$46*10+Q71*怪物参数比例等级!$Z$46)*AI71</f>
        <v>181.33333333333331</v>
      </c>
      <c r="AA71" s="321">
        <v>10</v>
      </c>
      <c r="AB71" s="321">
        <v>1</v>
      </c>
      <c r="AC71" s="321">
        <v>1</v>
      </c>
      <c r="AD71" s="321">
        <v>1</v>
      </c>
      <c r="AE71" s="321">
        <v>1</v>
      </c>
      <c r="AF71" s="321">
        <v>1</v>
      </c>
      <c r="AG71" s="321">
        <v>5</v>
      </c>
      <c r="AH71" s="321">
        <v>5</v>
      </c>
      <c r="AI71" s="321">
        <v>5</v>
      </c>
      <c r="AK71" s="299">
        <v>71</v>
      </c>
      <c r="AL71" s="296">
        <v>1</v>
      </c>
      <c r="AM71" s="296">
        <v>1</v>
      </c>
      <c r="AN71" s="296">
        <v>1</v>
      </c>
      <c r="AO71" s="136" t="s">
        <v>3329</v>
      </c>
      <c r="AQ71" s="137"/>
      <c r="AR71" s="137"/>
      <c r="AS71" s="292" t="s">
        <v>2120</v>
      </c>
      <c r="AT71" s="292" t="s">
        <v>138</v>
      </c>
      <c r="AU71" s="292" t="s">
        <v>439</v>
      </c>
      <c r="AV71" s="137" t="s">
        <v>2123</v>
      </c>
      <c r="AW71" s="137" t="s">
        <v>2164</v>
      </c>
      <c r="AX71" s="137"/>
      <c r="AY71" s="137"/>
    </row>
    <row r="72" spans="1:51" s="137" customFormat="1" ht="62.25" hidden="1" customHeight="1">
      <c r="A72" s="137">
        <v>60</v>
      </c>
      <c r="B72" s="137" t="str">
        <f t="shared" si="48"/>
        <v>6071</v>
      </c>
      <c r="C72" s="305" t="str">
        <f t="shared" ref="C72:C156" si="78">B72</f>
        <v>6071</v>
      </c>
      <c r="D72" s="305">
        <v>1</v>
      </c>
      <c r="E72" s="306" t="s">
        <v>3322</v>
      </c>
      <c r="F72" s="305" t="s">
        <v>1945</v>
      </c>
      <c r="G72" s="305" t="s">
        <v>2480</v>
      </c>
      <c r="H72" s="305" t="s">
        <v>1960</v>
      </c>
      <c r="I72" s="305" t="str">
        <f t="shared" si="49"/>
        <v>sfacemonster.15.jingquan</v>
      </c>
      <c r="J72" s="305">
        <v>0</v>
      </c>
      <c r="K72" s="305" t="s">
        <v>660</v>
      </c>
      <c r="L72" s="305" t="s">
        <v>2403</v>
      </c>
      <c r="M72" s="305" t="str">
        <f t="shared" ref="M72" si="79">M71</f>
        <v>[{"type":"2","id":"coin","num":"20","per":"1000000"},{"type":"1","id":"1015","num":"1","per":"10000"}]</v>
      </c>
      <c r="N72" s="305">
        <f>VLOOKUP(Q72,[1]经验值!A:F,4,FALSE)</f>
        <v>6</v>
      </c>
      <c r="O72" s="305">
        <v>2</v>
      </c>
      <c r="P72" s="305">
        <v>3</v>
      </c>
      <c r="Q72" s="302">
        <v>11</v>
      </c>
      <c r="R72" s="294">
        <f>(怪物参数比例等级!$H$17*10+Q72*怪物参数比例等级!$AC$38)*AA72</f>
        <v>65.272727272727266</v>
      </c>
      <c r="S72" s="294">
        <f>(怪物参数比例等级!$AC$39*10+Q72*怪物参数比例等级!$AC$39)*AB72</f>
        <v>72.545454545454533</v>
      </c>
      <c r="T72" s="294">
        <f>(怪物参数比例等级!$AC$40*10+Q72*怪物参数比例等级!$AC$40)*AC72</f>
        <v>58.036363636363632</v>
      </c>
      <c r="U72" s="294">
        <f>(怪物参数比例等级!$AC$41*10+Q72*怪物参数比例等级!$AC$41)*AD72</f>
        <v>43.527272727272731</v>
      </c>
      <c r="V72" s="294">
        <f>(怪物参数比例等级!$AC$42*10+Q72*怪物参数比例等级!$AC$42)*AE72</f>
        <v>58.036363636363632</v>
      </c>
      <c r="W72" s="294">
        <f>(怪物参数比例等级!$AC$43*10+Q72*怪物参数比例等级!$AC$43)*AF72</f>
        <v>43.527272727272731</v>
      </c>
      <c r="X72" s="294">
        <f>(怪物参数比例等级!$AC$44*10+Q72*怪物参数比例等级!$AC$44)*AG72</f>
        <v>96.727272727272734</v>
      </c>
      <c r="Y72" s="294">
        <f>(怪物参数比例等级!$AC$45*10+Q72*怪物参数比例等级!$AC$45)*AH72</f>
        <v>193.45454545454547</v>
      </c>
      <c r="Z72" s="294">
        <f>(怪物参数比例等级!$AC$46*10+Q72*怪物参数比例等级!$AC$46)*AI72</f>
        <v>96.727272727272734</v>
      </c>
      <c r="AA72" s="321">
        <v>1</v>
      </c>
      <c r="AB72" s="321">
        <v>1</v>
      </c>
      <c r="AC72" s="321">
        <v>1</v>
      </c>
      <c r="AD72" s="321">
        <v>1</v>
      </c>
      <c r="AE72" s="321">
        <v>1</v>
      </c>
      <c r="AF72" s="321">
        <v>1</v>
      </c>
      <c r="AG72" s="321">
        <v>5</v>
      </c>
      <c r="AH72" s="321">
        <v>5</v>
      </c>
      <c r="AI72" s="321">
        <v>5</v>
      </c>
      <c r="AJ72" s="136"/>
      <c r="AK72" s="299">
        <v>71</v>
      </c>
      <c r="AL72" s="296">
        <v>1</v>
      </c>
      <c r="AM72" s="296">
        <v>1</v>
      </c>
      <c r="AN72" s="296">
        <v>1</v>
      </c>
      <c r="AO72" s="136" t="s">
        <v>3327</v>
      </c>
      <c r="AS72" s="292" t="s">
        <v>2144</v>
      </c>
      <c r="AT72" s="292" t="s">
        <v>2136</v>
      </c>
      <c r="AU72" s="292" t="s">
        <v>2145</v>
      </c>
    </row>
    <row r="73" spans="1:51" s="137" customFormat="1" ht="21" hidden="1" customHeight="1">
      <c r="A73" s="137">
        <v>61</v>
      </c>
      <c r="B73" s="137" t="str">
        <f t="shared" si="48"/>
        <v>6171</v>
      </c>
      <c r="C73" s="305" t="str">
        <f>B72</f>
        <v>6071</v>
      </c>
      <c r="D73" s="305">
        <f t="shared" ref="D73" si="80">D72</f>
        <v>1</v>
      </c>
      <c r="E73" s="305" t="str">
        <f t="shared" ref="E73:F73" si="81">E72</f>
        <v>警犬</v>
      </c>
      <c r="F73" s="305" t="str">
        <f t="shared" si="81"/>
        <v>警犬，卡尔萨斯用狗当中比较凶猛的獒犬来当警犬，恐怖的气势可以让对手瞬间不敢动弹，真不知道那些士兵怎么驯服这种警犬的</v>
      </c>
      <c r="G73" s="305" t="str">
        <f t="shared" ref="G73:H73" si="82">G72</f>
        <v>scmonster.15.jingquan</v>
      </c>
      <c r="H73" s="305" t="str">
        <f t="shared" si="82"/>
        <v>monster.15.jingquan</v>
      </c>
      <c r="I73" s="305" t="str">
        <f t="shared" si="49"/>
        <v>sfacemonster.15.jingquan</v>
      </c>
      <c r="J73" s="305">
        <v>0</v>
      </c>
      <c r="K73" s="305" t="s">
        <v>660</v>
      </c>
      <c r="L73" s="305" t="str">
        <f t="shared" ref="L73:M73" si="83">L72</f>
        <v>[0,0,0]</v>
      </c>
      <c r="M73" s="305" t="str">
        <f t="shared" si="83"/>
        <v>[{"type":"2","id":"coin","num":"20","per":"1000000"},{"type":"1","id":"1015","num":"1","per":"10000"}]</v>
      </c>
      <c r="N73" s="305">
        <f>VLOOKUP(Q73,[1]经验值!A:F,4,FALSE)</f>
        <v>6</v>
      </c>
      <c r="O73" s="305">
        <f>O72</f>
        <v>2</v>
      </c>
      <c r="P73" s="305">
        <v>3</v>
      </c>
      <c r="Q73" s="302">
        <v>12</v>
      </c>
      <c r="R73" s="294">
        <f>(怪物参数比例等级!$H$17*10+Q73*怪物参数比例等级!$AC$38)*AA73</f>
        <v>68.72727272727272</v>
      </c>
      <c r="S73" s="294">
        <f>(怪物参数比例等级!$AC$39*10+Q73*怪物参数比例等级!$AC$39)*AB73</f>
        <v>76</v>
      </c>
      <c r="T73" s="294">
        <f>(怪物参数比例等级!$AC$40*10+Q73*怪物参数比例等级!$AC$40)*AC73</f>
        <v>60.8</v>
      </c>
      <c r="U73" s="294">
        <f>(怪物参数比例等级!$AC$41*10+Q73*怪物参数比例等级!$AC$41)*AD73</f>
        <v>45.6</v>
      </c>
      <c r="V73" s="294">
        <f>(怪物参数比例等级!$AC$42*10+Q73*怪物参数比例等级!$AC$42)*AE73</f>
        <v>60.8</v>
      </c>
      <c r="W73" s="294">
        <f>(怪物参数比例等级!$AC$43*10+Q73*怪物参数比例等级!$AC$43)*AF73</f>
        <v>45.6</v>
      </c>
      <c r="X73" s="294">
        <f>(怪物参数比例等级!$AC$44*10+Q73*怪物参数比例等级!$AC$44)*AG73</f>
        <v>101.33333333333333</v>
      </c>
      <c r="Y73" s="294">
        <f>(怪物参数比例等级!$AC$45*10+Q73*怪物参数比例等级!$AC$45)*AH73</f>
        <v>202.66666666666666</v>
      </c>
      <c r="Z73" s="294">
        <f>(怪物参数比例等级!$AC$46*10+Q73*怪物参数比例等级!$AC$46)*AI73</f>
        <v>101.33333333333333</v>
      </c>
      <c r="AA73" s="321">
        <v>1</v>
      </c>
      <c r="AB73" s="321">
        <v>1</v>
      </c>
      <c r="AC73" s="321">
        <v>1</v>
      </c>
      <c r="AD73" s="321">
        <v>1</v>
      </c>
      <c r="AE73" s="321">
        <v>1</v>
      </c>
      <c r="AF73" s="321">
        <v>1</v>
      </c>
      <c r="AG73" s="321">
        <v>5</v>
      </c>
      <c r="AH73" s="321">
        <v>5</v>
      </c>
      <c r="AI73" s="321">
        <v>5</v>
      </c>
      <c r="AJ73" s="136"/>
      <c r="AK73" s="299">
        <f t="shared" ref="AK73" si="84">AK72</f>
        <v>71</v>
      </c>
      <c r="AL73" s="296">
        <v>1</v>
      </c>
      <c r="AM73" s="296">
        <v>1</v>
      </c>
      <c r="AN73" s="296">
        <v>1</v>
      </c>
      <c r="AO73" s="136" t="s">
        <v>3327</v>
      </c>
      <c r="AS73" s="292"/>
      <c r="AT73" s="292"/>
      <c r="AU73" s="292"/>
    </row>
    <row r="74" spans="1:51" s="137" customFormat="1" ht="21" hidden="1" customHeight="1">
      <c r="A74" s="137">
        <v>62</v>
      </c>
      <c r="B74" s="137" t="str">
        <f t="shared" si="48"/>
        <v>6271</v>
      </c>
      <c r="C74" s="305" t="str">
        <f>B72</f>
        <v>6071</v>
      </c>
      <c r="D74" s="305">
        <f t="shared" ref="D74" si="85">D72</f>
        <v>1</v>
      </c>
      <c r="E74" s="305" t="str">
        <f t="shared" ref="E74:F74" si="86">E72</f>
        <v>警犬</v>
      </c>
      <c r="F74" s="305" t="str">
        <f t="shared" si="86"/>
        <v>警犬，卡尔萨斯用狗当中比较凶猛的獒犬来当警犬，恐怖的气势可以让对手瞬间不敢动弹，真不知道那些士兵怎么驯服这种警犬的</v>
      </c>
      <c r="G74" s="305" t="str">
        <f t="shared" ref="G74:H74" si="87">G72</f>
        <v>scmonster.15.jingquan</v>
      </c>
      <c r="H74" s="305" t="str">
        <f t="shared" si="87"/>
        <v>monster.15.jingquan</v>
      </c>
      <c r="I74" s="305" t="str">
        <f t="shared" si="49"/>
        <v>sfacemonster.15.jingquan</v>
      </c>
      <c r="J74" s="305">
        <v>0</v>
      </c>
      <c r="K74" s="305" t="s">
        <v>660</v>
      </c>
      <c r="L74" s="305" t="str">
        <f t="shared" ref="L74:M74" si="88">L72</f>
        <v>[0,0,0]</v>
      </c>
      <c r="M74" s="305" t="str">
        <f t="shared" si="88"/>
        <v>[{"type":"2","id":"coin","num":"20","per":"1000000"},{"type":"1","id":"1015","num":"1","per":"10000"}]</v>
      </c>
      <c r="N74" s="305">
        <f>VLOOKUP(Q74,[1]经验值!A:F,4,FALSE)</f>
        <v>6</v>
      </c>
      <c r="O74" s="305">
        <f>O72</f>
        <v>2</v>
      </c>
      <c r="P74" s="305">
        <f t="shared" ref="P74" si="89">P73</f>
        <v>3</v>
      </c>
      <c r="Q74" s="302">
        <v>13</v>
      </c>
      <c r="R74" s="294">
        <f>(怪物参数比例等级!$H$17*10+Q74*怪物参数比例等级!$AC$38)*AA74</f>
        <v>72.181818181818173</v>
      </c>
      <c r="S74" s="294">
        <f>(怪物参数比例等级!$AC$39*10+Q74*怪物参数比例等级!$AC$39)*AB74</f>
        <v>79.454545454545439</v>
      </c>
      <c r="T74" s="294">
        <f>(怪物参数比例等级!$AC$40*10+Q74*怪物参数比例等级!$AC$40)*AC74</f>
        <v>63.563636363636363</v>
      </c>
      <c r="U74" s="294">
        <f>(怪物参数比例等级!$AC$41*10+Q74*怪物参数比例等级!$AC$41)*AD74</f>
        <v>47.672727272727272</v>
      </c>
      <c r="V74" s="294">
        <f>(怪物参数比例等级!$AC$42*10+Q74*怪物参数比例等级!$AC$42)*AE74</f>
        <v>63.563636363636363</v>
      </c>
      <c r="W74" s="294">
        <f>(怪物参数比例等级!$AC$43*10+Q74*怪物参数比例等级!$AC$43)*AF74</f>
        <v>47.672727272727272</v>
      </c>
      <c r="X74" s="294">
        <f>(怪物参数比例等级!$AC$44*10+Q74*怪物参数比例等级!$AC$44)*AG74</f>
        <v>105.93939393939394</v>
      </c>
      <c r="Y74" s="294">
        <f>(怪物参数比例等级!$AC$45*10+Q74*怪物参数比例等级!$AC$45)*AH74</f>
        <v>211.87878787878788</v>
      </c>
      <c r="Z74" s="294">
        <f>(怪物参数比例等级!$AC$46*10+Q74*怪物参数比例等级!$AC$46)*AI74</f>
        <v>105.93939393939394</v>
      </c>
      <c r="AA74" s="321">
        <v>1</v>
      </c>
      <c r="AB74" s="321">
        <v>1</v>
      </c>
      <c r="AC74" s="321">
        <v>1</v>
      </c>
      <c r="AD74" s="321">
        <v>1</v>
      </c>
      <c r="AE74" s="321">
        <v>1</v>
      </c>
      <c r="AF74" s="321">
        <v>1</v>
      </c>
      <c r="AG74" s="321">
        <v>5</v>
      </c>
      <c r="AH74" s="321">
        <v>5</v>
      </c>
      <c r="AI74" s="321">
        <v>5</v>
      </c>
      <c r="AJ74" s="136"/>
      <c r="AK74" s="299">
        <f t="shared" ref="AK74" si="90">AK72</f>
        <v>71</v>
      </c>
      <c r="AL74" s="296">
        <v>1</v>
      </c>
      <c r="AM74" s="296">
        <v>1</v>
      </c>
      <c r="AN74" s="296">
        <v>1</v>
      </c>
      <c r="AO74" s="136" t="s">
        <v>3327</v>
      </c>
      <c r="AS74" s="292"/>
      <c r="AT74" s="292"/>
      <c r="AU74" s="292"/>
    </row>
    <row r="75" spans="1:51" s="137" customFormat="1" ht="21" hidden="1" customHeight="1">
      <c r="A75" s="137">
        <v>63</v>
      </c>
      <c r="B75" s="137" t="str">
        <f t="shared" si="48"/>
        <v>6371</v>
      </c>
      <c r="C75" s="305" t="str">
        <f>B72</f>
        <v>6071</v>
      </c>
      <c r="D75" s="305">
        <f t="shared" ref="D75" si="91">D72</f>
        <v>1</v>
      </c>
      <c r="E75" s="305" t="str">
        <f t="shared" ref="E75:F75" si="92">E72</f>
        <v>警犬</v>
      </c>
      <c r="F75" s="305" t="str">
        <f t="shared" si="92"/>
        <v>警犬，卡尔萨斯用狗当中比较凶猛的獒犬来当警犬，恐怖的气势可以让对手瞬间不敢动弹，真不知道那些士兵怎么驯服这种警犬的</v>
      </c>
      <c r="G75" s="305" t="str">
        <f t="shared" ref="G75:H75" si="93">G72</f>
        <v>scmonster.15.jingquan</v>
      </c>
      <c r="H75" s="305" t="str">
        <f t="shared" si="93"/>
        <v>monster.15.jingquan</v>
      </c>
      <c r="I75" s="305" t="str">
        <f t="shared" si="49"/>
        <v>sfacemonster.15.jingquan</v>
      </c>
      <c r="J75" s="305">
        <v>0</v>
      </c>
      <c r="K75" s="305" t="s">
        <v>660</v>
      </c>
      <c r="L75" s="305" t="str">
        <f t="shared" ref="L75:M75" si="94">L72</f>
        <v>[0,0,0]</v>
      </c>
      <c r="M75" s="305" t="str">
        <f t="shared" si="94"/>
        <v>[{"type":"2","id":"coin","num":"20","per":"1000000"},{"type":"1","id":"1015","num":"1","per":"10000"}]</v>
      </c>
      <c r="N75" s="305">
        <f>VLOOKUP(Q75,[1]经验值!A:F,4,FALSE)</f>
        <v>7</v>
      </c>
      <c r="O75" s="305">
        <f>O72</f>
        <v>2</v>
      </c>
      <c r="P75" s="305">
        <f t="shared" ref="P75" si="95">P73</f>
        <v>3</v>
      </c>
      <c r="Q75" s="302">
        <v>14</v>
      </c>
      <c r="R75" s="294">
        <f>(怪物参数比例等级!$H$17*10+Q75*怪物参数比例等级!$AC$38)*AA75</f>
        <v>75.636363636363626</v>
      </c>
      <c r="S75" s="294">
        <f>(怪物参数比例等级!$AC$39*10+Q75*怪物参数比例等级!$AC$39)*AB75</f>
        <v>82.909090909090907</v>
      </c>
      <c r="T75" s="294">
        <f>(怪物参数比例等级!$AC$40*10+Q75*怪物参数比例等级!$AC$40)*AC75</f>
        <v>66.327272727272728</v>
      </c>
      <c r="U75" s="294">
        <f>(怪物参数比例等级!$AC$41*10+Q75*怪物参数比例等级!$AC$41)*AD75</f>
        <v>49.74545454545455</v>
      </c>
      <c r="V75" s="294">
        <f>(怪物参数比例等级!$AC$42*10+Q75*怪物参数比例等级!$AC$42)*AE75</f>
        <v>66.327272727272728</v>
      </c>
      <c r="W75" s="294">
        <f>(怪物参数比例等级!$AC$43*10+Q75*怪物参数比例等级!$AC$43)*AF75</f>
        <v>49.74545454545455</v>
      </c>
      <c r="X75" s="294">
        <f>(怪物参数比例等级!$AC$44*10+Q75*怪物参数比例等级!$AC$44)*AG75</f>
        <v>110.54545454545455</v>
      </c>
      <c r="Y75" s="294">
        <f>(怪物参数比例等级!$AC$45*10+Q75*怪物参数比例等级!$AC$45)*AH75</f>
        <v>221.09090909090909</v>
      </c>
      <c r="Z75" s="294">
        <f>(怪物参数比例等级!$AC$46*10+Q75*怪物参数比例等级!$AC$46)*AI75</f>
        <v>110.54545454545455</v>
      </c>
      <c r="AA75" s="321">
        <v>1</v>
      </c>
      <c r="AB75" s="321">
        <v>1</v>
      </c>
      <c r="AC75" s="321">
        <v>1</v>
      </c>
      <c r="AD75" s="321">
        <v>1</v>
      </c>
      <c r="AE75" s="321">
        <v>1</v>
      </c>
      <c r="AF75" s="321">
        <v>1</v>
      </c>
      <c r="AG75" s="321">
        <v>5</v>
      </c>
      <c r="AH75" s="321">
        <v>5</v>
      </c>
      <c r="AI75" s="321">
        <v>5</v>
      </c>
      <c r="AJ75" s="136"/>
      <c r="AK75" s="299">
        <f t="shared" ref="AK75" si="96">AK72</f>
        <v>71</v>
      </c>
      <c r="AL75" s="296">
        <v>1</v>
      </c>
      <c r="AM75" s="296">
        <v>1</v>
      </c>
      <c r="AN75" s="296">
        <v>1</v>
      </c>
      <c r="AO75" s="136" t="s">
        <v>3327</v>
      </c>
      <c r="AS75" s="292"/>
      <c r="AT75" s="292"/>
      <c r="AU75" s="292"/>
    </row>
    <row r="76" spans="1:51" s="137" customFormat="1" ht="21" hidden="1" customHeight="1">
      <c r="A76" s="137">
        <v>64</v>
      </c>
      <c r="B76" s="137" t="str">
        <f t="shared" si="48"/>
        <v>6471</v>
      </c>
      <c r="C76" s="305" t="str">
        <f>B72</f>
        <v>6071</v>
      </c>
      <c r="D76" s="305">
        <f t="shared" ref="D76" si="97">D72</f>
        <v>1</v>
      </c>
      <c r="E76" s="305" t="str">
        <f t="shared" ref="E76:F76" si="98">E72</f>
        <v>警犬</v>
      </c>
      <c r="F76" s="305" t="str">
        <f t="shared" si="98"/>
        <v>警犬，卡尔萨斯用狗当中比较凶猛的獒犬来当警犬，恐怖的气势可以让对手瞬间不敢动弹，真不知道那些士兵怎么驯服这种警犬的</v>
      </c>
      <c r="G76" s="305" t="str">
        <f t="shared" ref="G76:H76" si="99">G72</f>
        <v>scmonster.15.jingquan</v>
      </c>
      <c r="H76" s="305" t="str">
        <f t="shared" si="99"/>
        <v>monster.15.jingquan</v>
      </c>
      <c r="I76" s="305" t="str">
        <f t="shared" si="49"/>
        <v>sfacemonster.15.jingquan</v>
      </c>
      <c r="J76" s="305">
        <v>0</v>
      </c>
      <c r="K76" s="305" t="s">
        <v>660</v>
      </c>
      <c r="L76" s="305" t="str">
        <f t="shared" ref="L76:M76" si="100">L72</f>
        <v>[0,0,0]</v>
      </c>
      <c r="M76" s="305" t="str">
        <f t="shared" si="100"/>
        <v>[{"type":"2","id":"coin","num":"20","per":"1000000"},{"type":"1","id":"1015","num":"1","per":"10000"}]</v>
      </c>
      <c r="N76" s="305">
        <f>VLOOKUP(Q76,[1]经验值!A:F,4,FALSE)</f>
        <v>7</v>
      </c>
      <c r="O76" s="305">
        <f>O72</f>
        <v>2</v>
      </c>
      <c r="P76" s="305">
        <f t="shared" ref="P76" si="101">P73</f>
        <v>3</v>
      </c>
      <c r="Q76" s="302">
        <v>15</v>
      </c>
      <c r="R76" s="294">
        <f>(怪物参数比例等级!$H$17*10+Q76*怪物参数比例等级!$AC$38)*AA76</f>
        <v>79.090909090909079</v>
      </c>
      <c r="S76" s="294">
        <f>(怪物参数比例等级!$AC$39*10+Q76*怪物参数比例等级!$AC$39)*AB76</f>
        <v>86.363636363636346</v>
      </c>
      <c r="T76" s="294">
        <f>(怪物参数比例等级!$AC$40*10+Q76*怪物参数比例等级!$AC$40)*AC76</f>
        <v>69.090909090909093</v>
      </c>
      <c r="U76" s="294">
        <f>(怪物参数比例等级!$AC$41*10+Q76*怪物参数比例等级!$AC$41)*AD76</f>
        <v>51.818181818181813</v>
      </c>
      <c r="V76" s="294">
        <f>(怪物参数比例等级!$AC$42*10+Q76*怪物参数比例等级!$AC$42)*AE76</f>
        <v>69.090909090909093</v>
      </c>
      <c r="W76" s="294">
        <f>(怪物参数比例等级!$AC$43*10+Q76*怪物参数比例等级!$AC$43)*AF76</f>
        <v>51.818181818181813</v>
      </c>
      <c r="X76" s="294">
        <f>(怪物参数比例等级!$AC$44*10+Q76*怪物参数比例等级!$AC$44)*AG76</f>
        <v>115.15151515151516</v>
      </c>
      <c r="Y76" s="294">
        <f>(怪物参数比例等级!$AC$45*10+Q76*怪物参数比例等级!$AC$45)*AH76</f>
        <v>230.30303030303031</v>
      </c>
      <c r="Z76" s="294">
        <f>(怪物参数比例等级!$AC$46*10+Q76*怪物参数比例等级!$AC$46)*AI76</f>
        <v>115.15151515151516</v>
      </c>
      <c r="AA76" s="321">
        <v>1</v>
      </c>
      <c r="AB76" s="321">
        <v>1</v>
      </c>
      <c r="AC76" s="321">
        <v>1</v>
      </c>
      <c r="AD76" s="321">
        <v>1</v>
      </c>
      <c r="AE76" s="321">
        <v>1</v>
      </c>
      <c r="AF76" s="321">
        <v>1</v>
      </c>
      <c r="AG76" s="321">
        <v>5</v>
      </c>
      <c r="AH76" s="321">
        <v>5</v>
      </c>
      <c r="AI76" s="321">
        <v>5</v>
      </c>
      <c r="AJ76" s="136"/>
      <c r="AK76" s="299">
        <f t="shared" ref="AK76" si="102">AK72</f>
        <v>71</v>
      </c>
      <c r="AL76" s="296">
        <v>1</v>
      </c>
      <c r="AM76" s="296">
        <v>1</v>
      </c>
      <c r="AN76" s="296">
        <v>1</v>
      </c>
      <c r="AO76" s="136" t="s">
        <v>3327</v>
      </c>
      <c r="AS76" s="292"/>
      <c r="AT76" s="292"/>
      <c r="AU76" s="292"/>
    </row>
    <row r="77" spans="1:51" s="137" customFormat="1" ht="21" hidden="1" customHeight="1">
      <c r="A77" s="137">
        <v>65</v>
      </c>
      <c r="B77" s="137" t="str">
        <f t="shared" ref="B77:B108" si="103">CONCATENATE(A77,AK77)</f>
        <v>6571</v>
      </c>
      <c r="C77" s="305" t="str">
        <f>B72</f>
        <v>6071</v>
      </c>
      <c r="D77" s="305">
        <f>D72</f>
        <v>1</v>
      </c>
      <c r="E77" s="305" t="str">
        <f>E72</f>
        <v>警犬</v>
      </c>
      <c r="F77" s="305" t="str">
        <f>F72</f>
        <v>警犬，卡尔萨斯用狗当中比较凶猛的獒犬来当警犬，恐怖的气势可以让对手瞬间不敢动弹，真不知道那些士兵怎么驯服这种警犬的</v>
      </c>
      <c r="G77" s="305" t="str">
        <f>G72</f>
        <v>scmonster.15.jingquan</v>
      </c>
      <c r="H77" s="305" t="str">
        <f>H72</f>
        <v>monster.15.jingquan</v>
      </c>
      <c r="I77" s="305" t="str">
        <f t="shared" ref="I77:I88" si="104">CONCATENATE("sface",H77)</f>
        <v>sfacemonster.15.jingquan</v>
      </c>
      <c r="J77" s="305">
        <v>0</v>
      </c>
      <c r="K77" s="305" t="s">
        <v>660</v>
      </c>
      <c r="L77" s="305" t="str">
        <f>L72</f>
        <v>[0,0,0]</v>
      </c>
      <c r="M77" s="305" t="str">
        <f>M72</f>
        <v>[{"type":"2","id":"coin","num":"20","per":"1000000"},{"type":"1","id":"1015","num":"1","per":"10000"}]</v>
      </c>
      <c r="N77" s="305">
        <f>VLOOKUP(Q77,[1]经验值!A:F,4,FALSE)</f>
        <v>7</v>
      </c>
      <c r="O77" s="305">
        <f>O72</f>
        <v>2</v>
      </c>
      <c r="P77" s="305">
        <f t="shared" ref="P77" si="105">P73</f>
        <v>3</v>
      </c>
      <c r="Q77" s="302">
        <v>16</v>
      </c>
      <c r="R77" s="294">
        <f>(怪物参数比例等级!$H$17*10+Q77*怪物参数比例等级!$AC$38)*AA77</f>
        <v>82.545454545454533</v>
      </c>
      <c r="S77" s="294">
        <f>(怪物参数比例等级!$AC$39*10+Q77*怪物参数比例等级!$AC$39)*AB77</f>
        <v>89.818181818181813</v>
      </c>
      <c r="T77" s="294">
        <f>(怪物参数比例等级!$AC$40*10+Q77*怪物参数比例等级!$AC$40)*AC77</f>
        <v>71.854545454545459</v>
      </c>
      <c r="U77" s="294">
        <f>(怪物参数比例等级!$AC$41*10+Q77*怪物参数比例等级!$AC$41)*AD77</f>
        <v>53.890909090909091</v>
      </c>
      <c r="V77" s="294">
        <f>(怪物参数比例等级!$AC$42*10+Q77*怪物参数比例等级!$AC$42)*AE77</f>
        <v>71.854545454545459</v>
      </c>
      <c r="W77" s="294">
        <f>(怪物参数比例等级!$AC$43*10+Q77*怪物参数比例等级!$AC$43)*AF77</f>
        <v>53.890909090909091</v>
      </c>
      <c r="X77" s="294">
        <f>(怪物参数比例等级!$AC$44*10+Q77*怪物参数比例等级!$AC$44)*AG77</f>
        <v>119.75757575757576</v>
      </c>
      <c r="Y77" s="294">
        <f>(怪物参数比例等级!$AC$45*10+Q77*怪物参数比例等级!$AC$45)*AH77</f>
        <v>239.51515151515153</v>
      </c>
      <c r="Z77" s="294">
        <f>(怪物参数比例等级!$AC$46*10+Q77*怪物参数比例等级!$AC$46)*AI77</f>
        <v>119.75757575757576</v>
      </c>
      <c r="AA77" s="321">
        <v>1</v>
      </c>
      <c r="AB77" s="321">
        <v>1</v>
      </c>
      <c r="AC77" s="321">
        <v>1</v>
      </c>
      <c r="AD77" s="321">
        <v>1</v>
      </c>
      <c r="AE77" s="321">
        <v>1</v>
      </c>
      <c r="AF77" s="321">
        <v>1</v>
      </c>
      <c r="AG77" s="321">
        <v>5</v>
      </c>
      <c r="AH77" s="321">
        <v>5</v>
      </c>
      <c r="AI77" s="321">
        <v>5</v>
      </c>
      <c r="AJ77" s="136"/>
      <c r="AK77" s="299">
        <f>AK72</f>
        <v>71</v>
      </c>
      <c r="AL77" s="296">
        <v>1</v>
      </c>
      <c r="AM77" s="296">
        <v>1</v>
      </c>
      <c r="AN77" s="296">
        <v>1</v>
      </c>
      <c r="AO77" s="136" t="s">
        <v>3327</v>
      </c>
      <c r="AS77" s="292"/>
      <c r="AT77" s="292"/>
      <c r="AU77" s="292"/>
    </row>
    <row r="78" spans="1:51" s="137" customFormat="1" ht="21" hidden="1" customHeight="1">
      <c r="A78" s="137">
        <v>66</v>
      </c>
      <c r="B78" s="137" t="str">
        <f t="shared" si="103"/>
        <v>6671</v>
      </c>
      <c r="C78" s="305" t="str">
        <f>B72</f>
        <v>6071</v>
      </c>
      <c r="D78" s="305">
        <f>D72</f>
        <v>1</v>
      </c>
      <c r="E78" s="305" t="str">
        <f>E72</f>
        <v>警犬</v>
      </c>
      <c r="F78" s="305" t="str">
        <f>F72</f>
        <v>警犬，卡尔萨斯用狗当中比较凶猛的獒犬来当警犬，恐怖的气势可以让对手瞬间不敢动弹，真不知道那些士兵怎么驯服这种警犬的</v>
      </c>
      <c r="G78" s="305" t="str">
        <f>G72</f>
        <v>scmonster.15.jingquan</v>
      </c>
      <c r="H78" s="305" t="str">
        <f>H72</f>
        <v>monster.15.jingquan</v>
      </c>
      <c r="I78" s="305" t="str">
        <f t="shared" si="104"/>
        <v>sfacemonster.15.jingquan</v>
      </c>
      <c r="J78" s="305">
        <v>0</v>
      </c>
      <c r="K78" s="305" t="s">
        <v>660</v>
      </c>
      <c r="L78" s="305" t="str">
        <f>L72</f>
        <v>[0,0,0]</v>
      </c>
      <c r="M78" s="305" t="str">
        <f>M72</f>
        <v>[{"type":"2","id":"coin","num":"20","per":"1000000"},{"type":"1","id":"1015","num":"1","per":"10000"}]</v>
      </c>
      <c r="N78" s="305">
        <f>VLOOKUP(Q78,[1]经验值!A:F,4,FALSE)</f>
        <v>8</v>
      </c>
      <c r="O78" s="305">
        <f>O72</f>
        <v>2</v>
      </c>
      <c r="P78" s="305">
        <f>P73</f>
        <v>3</v>
      </c>
      <c r="Q78" s="302">
        <v>17</v>
      </c>
      <c r="R78" s="294">
        <f>(怪物参数比例等级!$H$17*10+Q78*怪物参数比例等级!$AC$38)*AA78</f>
        <v>85.999999999999986</v>
      </c>
      <c r="S78" s="294">
        <f>(怪物参数比例等级!$AC$39*10+Q78*怪物参数比例等级!$AC$39)*AB78</f>
        <v>93.272727272727252</v>
      </c>
      <c r="T78" s="294">
        <f>(怪物参数比例等级!$AC$40*10+Q78*怪物参数比例等级!$AC$40)*AC78</f>
        <v>74.618181818181824</v>
      </c>
      <c r="U78" s="294">
        <f>(怪物参数比例等级!$AC$41*10+Q78*怪物参数比例等级!$AC$41)*AD78</f>
        <v>55.963636363636361</v>
      </c>
      <c r="V78" s="294">
        <f>(怪物参数比例等级!$AC$42*10+Q78*怪物参数比例等级!$AC$42)*AE78</f>
        <v>74.618181818181824</v>
      </c>
      <c r="W78" s="294">
        <f>(怪物参数比例等级!$AC$43*10+Q78*怪物参数比例等级!$AC$43)*AF78</f>
        <v>55.963636363636361</v>
      </c>
      <c r="X78" s="294">
        <f>(怪物参数比例等级!$AC$44*10+Q78*怪物参数比例等级!$AC$44)*AG78</f>
        <v>124.36363636363637</v>
      </c>
      <c r="Y78" s="294">
        <f>(怪物参数比例等级!$AC$45*10+Q78*怪物参数比例等级!$AC$45)*AH78</f>
        <v>248.72727272727275</v>
      </c>
      <c r="Z78" s="294">
        <f>(怪物参数比例等级!$AC$46*10+Q78*怪物参数比例等级!$AC$46)*AI78</f>
        <v>124.36363636363637</v>
      </c>
      <c r="AA78" s="321">
        <v>1</v>
      </c>
      <c r="AB78" s="321">
        <v>1</v>
      </c>
      <c r="AC78" s="321">
        <v>1</v>
      </c>
      <c r="AD78" s="321">
        <v>1</v>
      </c>
      <c r="AE78" s="321">
        <v>1</v>
      </c>
      <c r="AF78" s="321">
        <v>1</v>
      </c>
      <c r="AG78" s="321">
        <v>5</v>
      </c>
      <c r="AH78" s="321">
        <v>5</v>
      </c>
      <c r="AI78" s="321">
        <v>5</v>
      </c>
      <c r="AJ78" s="136"/>
      <c r="AK78" s="299">
        <f>AK72</f>
        <v>71</v>
      </c>
      <c r="AL78" s="296">
        <v>1</v>
      </c>
      <c r="AM78" s="296">
        <v>1</v>
      </c>
      <c r="AN78" s="296">
        <v>1</v>
      </c>
      <c r="AO78" s="136" t="s">
        <v>3327</v>
      </c>
      <c r="AS78" s="292"/>
      <c r="AT78" s="292"/>
      <c r="AU78" s="292"/>
    </row>
    <row r="79" spans="1:51" s="137" customFormat="1" ht="21" hidden="1" customHeight="1">
      <c r="A79" s="137">
        <v>67</v>
      </c>
      <c r="B79" s="137" t="str">
        <f t="shared" si="103"/>
        <v>6771</v>
      </c>
      <c r="C79" s="305" t="str">
        <f>B72</f>
        <v>6071</v>
      </c>
      <c r="D79" s="305">
        <f>D72</f>
        <v>1</v>
      </c>
      <c r="E79" s="305" t="str">
        <f>E72</f>
        <v>警犬</v>
      </c>
      <c r="F79" s="305" t="str">
        <f>F72</f>
        <v>警犬，卡尔萨斯用狗当中比较凶猛的獒犬来当警犬，恐怖的气势可以让对手瞬间不敢动弹，真不知道那些士兵怎么驯服这种警犬的</v>
      </c>
      <c r="G79" s="305" t="str">
        <f>G72</f>
        <v>scmonster.15.jingquan</v>
      </c>
      <c r="H79" s="305" t="str">
        <f>H72</f>
        <v>monster.15.jingquan</v>
      </c>
      <c r="I79" s="305" t="str">
        <f t="shared" si="104"/>
        <v>sfacemonster.15.jingquan</v>
      </c>
      <c r="J79" s="305">
        <v>0</v>
      </c>
      <c r="K79" s="305" t="s">
        <v>660</v>
      </c>
      <c r="L79" s="305" t="str">
        <f>L72</f>
        <v>[0,0,0]</v>
      </c>
      <c r="M79" s="305" t="str">
        <f>M72</f>
        <v>[{"type":"2","id":"coin","num":"20","per":"1000000"},{"type":"1","id":"1015","num":"1","per":"10000"}]</v>
      </c>
      <c r="N79" s="305">
        <f>VLOOKUP(Q79,[1]经验值!A:F,4,FALSE)</f>
        <v>8</v>
      </c>
      <c r="O79" s="305">
        <f>O72</f>
        <v>2</v>
      </c>
      <c r="P79" s="305">
        <f>P73</f>
        <v>3</v>
      </c>
      <c r="Q79" s="302">
        <v>18</v>
      </c>
      <c r="R79" s="294">
        <f>(怪物参数比例等级!$H$17*10+Q79*怪物参数比例等级!$AC$38)*AA79</f>
        <v>89.454545454545439</v>
      </c>
      <c r="S79" s="294">
        <f>(怪物参数比例等级!$AC$39*10+Q79*怪物参数比例等级!$AC$39)*AB79</f>
        <v>96.72727272727272</v>
      </c>
      <c r="T79" s="294">
        <f>(怪物参数比例等级!$AC$40*10+Q79*怪物参数比例等级!$AC$40)*AC79</f>
        <v>77.38181818181819</v>
      </c>
      <c r="U79" s="294">
        <f>(怪物参数比例等级!$AC$41*10+Q79*怪物参数比例等级!$AC$41)*AD79</f>
        <v>58.036363636363639</v>
      </c>
      <c r="V79" s="294">
        <f>(怪物参数比例等级!$AC$42*10+Q79*怪物参数比例等级!$AC$42)*AE79</f>
        <v>77.38181818181819</v>
      </c>
      <c r="W79" s="294">
        <f>(怪物参数比例等级!$AC$43*10+Q79*怪物参数比例等级!$AC$43)*AF79</f>
        <v>58.036363636363639</v>
      </c>
      <c r="X79" s="294">
        <f>(怪物参数比例等级!$AC$44*10+Q79*怪物参数比例等级!$AC$44)*AG79</f>
        <v>128.969696969697</v>
      </c>
      <c r="Y79" s="294">
        <f>(怪物参数比例等级!$AC$45*10+Q79*怪物参数比例等级!$AC$45)*AH79</f>
        <v>257.93939393939399</v>
      </c>
      <c r="Z79" s="294">
        <f>(怪物参数比例等级!$AC$46*10+Q79*怪物参数比例等级!$AC$46)*AI79</f>
        <v>128.969696969697</v>
      </c>
      <c r="AA79" s="321">
        <v>1</v>
      </c>
      <c r="AB79" s="321">
        <v>1</v>
      </c>
      <c r="AC79" s="321">
        <v>1</v>
      </c>
      <c r="AD79" s="321">
        <v>1</v>
      </c>
      <c r="AE79" s="321">
        <v>1</v>
      </c>
      <c r="AF79" s="321">
        <v>1</v>
      </c>
      <c r="AG79" s="321">
        <v>5</v>
      </c>
      <c r="AH79" s="321">
        <v>5</v>
      </c>
      <c r="AI79" s="321">
        <v>5</v>
      </c>
      <c r="AJ79" s="136"/>
      <c r="AK79" s="299">
        <f>AK72</f>
        <v>71</v>
      </c>
      <c r="AL79" s="296">
        <v>1</v>
      </c>
      <c r="AM79" s="296">
        <v>1</v>
      </c>
      <c r="AN79" s="296">
        <v>1</v>
      </c>
      <c r="AO79" s="136" t="s">
        <v>3327</v>
      </c>
      <c r="AS79" s="292"/>
      <c r="AT79" s="292"/>
      <c r="AU79" s="292"/>
    </row>
    <row r="80" spans="1:51" s="137" customFormat="1" ht="21" hidden="1" customHeight="1">
      <c r="A80" s="137">
        <v>68</v>
      </c>
      <c r="B80" s="137" t="str">
        <f t="shared" si="103"/>
        <v>6871</v>
      </c>
      <c r="C80" s="305" t="str">
        <f>B72</f>
        <v>6071</v>
      </c>
      <c r="D80" s="305">
        <f>D72</f>
        <v>1</v>
      </c>
      <c r="E80" s="305" t="str">
        <f>E72</f>
        <v>警犬</v>
      </c>
      <c r="F80" s="305" t="str">
        <f>F72</f>
        <v>警犬，卡尔萨斯用狗当中比较凶猛的獒犬来当警犬，恐怖的气势可以让对手瞬间不敢动弹，真不知道那些士兵怎么驯服这种警犬的</v>
      </c>
      <c r="G80" s="305" t="str">
        <f>G72</f>
        <v>scmonster.15.jingquan</v>
      </c>
      <c r="H80" s="305" t="str">
        <f>H72</f>
        <v>monster.15.jingquan</v>
      </c>
      <c r="I80" s="305" t="str">
        <f t="shared" si="104"/>
        <v>sfacemonster.15.jingquan</v>
      </c>
      <c r="J80" s="305">
        <v>0</v>
      </c>
      <c r="K80" s="305" t="s">
        <v>660</v>
      </c>
      <c r="L80" s="305" t="str">
        <f>L72</f>
        <v>[0,0,0]</v>
      </c>
      <c r="M80" s="305" t="str">
        <f>M72</f>
        <v>[{"type":"2","id":"coin","num":"20","per":"1000000"},{"type":"1","id":"1015","num":"1","per":"10000"}]</v>
      </c>
      <c r="N80" s="305">
        <f>VLOOKUP(Q80,[1]经验值!A:F,4,FALSE)</f>
        <v>9</v>
      </c>
      <c r="O80" s="305">
        <f>O72</f>
        <v>2</v>
      </c>
      <c r="P80" s="305">
        <f>P73</f>
        <v>3</v>
      </c>
      <c r="Q80" s="302">
        <v>19</v>
      </c>
      <c r="R80" s="294">
        <f>(怪物参数比例等级!$H$17*10+Q80*怪物参数比例等级!$AC$38)*AA80</f>
        <v>92.909090909090892</v>
      </c>
      <c r="S80" s="294">
        <f>(怪物参数比例等级!$AC$39*10+Q80*怪物参数比例等级!$AC$39)*AB80</f>
        <v>100.18181818181816</v>
      </c>
      <c r="T80" s="294">
        <f>(怪物参数比例等级!$AC$40*10+Q80*怪物参数比例等级!$AC$40)*AC80</f>
        <v>80.145454545454541</v>
      </c>
      <c r="U80" s="294">
        <f>(怪物参数比例等级!$AC$41*10+Q80*怪物参数比例等级!$AC$41)*AD80</f>
        <v>60.109090909090909</v>
      </c>
      <c r="V80" s="294">
        <f>(怪物参数比例等级!$AC$42*10+Q80*怪物参数比例等级!$AC$42)*AE80</f>
        <v>80.145454545454541</v>
      </c>
      <c r="W80" s="294">
        <f>(怪物参数比例等级!$AC$43*10+Q80*怪物参数比例等级!$AC$43)*AF80</f>
        <v>60.109090909090909</v>
      </c>
      <c r="X80" s="294">
        <f>(怪物参数比例等级!$AC$44*10+Q80*怪物参数比例等级!$AC$44)*AG80</f>
        <v>133.57575757575759</v>
      </c>
      <c r="Y80" s="294">
        <f>(怪物参数比例等级!$AC$45*10+Q80*怪物参数比例等级!$AC$45)*AH80</f>
        <v>267.15151515151518</v>
      </c>
      <c r="Z80" s="294">
        <f>(怪物参数比例等级!$AC$46*10+Q80*怪物参数比例等级!$AC$46)*AI80</f>
        <v>133.57575757575759</v>
      </c>
      <c r="AA80" s="321">
        <v>1</v>
      </c>
      <c r="AB80" s="321">
        <v>1</v>
      </c>
      <c r="AC80" s="321">
        <v>1</v>
      </c>
      <c r="AD80" s="321">
        <v>1</v>
      </c>
      <c r="AE80" s="321">
        <v>1</v>
      </c>
      <c r="AF80" s="321">
        <v>1</v>
      </c>
      <c r="AG80" s="321">
        <v>5</v>
      </c>
      <c r="AH80" s="321">
        <v>5</v>
      </c>
      <c r="AI80" s="321">
        <v>5</v>
      </c>
      <c r="AJ80" s="136"/>
      <c r="AK80" s="299">
        <f>AK72</f>
        <v>71</v>
      </c>
      <c r="AL80" s="296">
        <v>1</v>
      </c>
      <c r="AM80" s="296">
        <v>1</v>
      </c>
      <c r="AN80" s="296">
        <v>1</v>
      </c>
      <c r="AO80" s="136" t="s">
        <v>3327</v>
      </c>
      <c r="AS80" s="292"/>
      <c r="AT80" s="292"/>
      <c r="AU80" s="292"/>
    </row>
    <row r="81" spans="1:48" s="137" customFormat="1" ht="21" hidden="1" customHeight="1">
      <c r="A81" s="137">
        <v>69</v>
      </c>
      <c r="B81" s="137" t="str">
        <f t="shared" si="103"/>
        <v>6971</v>
      </c>
      <c r="C81" s="305" t="str">
        <f>B72</f>
        <v>6071</v>
      </c>
      <c r="D81" s="305">
        <f>D72</f>
        <v>1</v>
      </c>
      <c r="E81" s="305" t="str">
        <f>E72</f>
        <v>警犬</v>
      </c>
      <c r="F81" s="305" t="str">
        <f>F72</f>
        <v>警犬，卡尔萨斯用狗当中比较凶猛的獒犬来当警犬，恐怖的气势可以让对手瞬间不敢动弹，真不知道那些士兵怎么驯服这种警犬的</v>
      </c>
      <c r="G81" s="305" t="str">
        <f>G72</f>
        <v>scmonster.15.jingquan</v>
      </c>
      <c r="H81" s="305" t="str">
        <f>H72</f>
        <v>monster.15.jingquan</v>
      </c>
      <c r="I81" s="305" t="str">
        <f t="shared" si="104"/>
        <v>sfacemonster.15.jingquan</v>
      </c>
      <c r="J81" s="305">
        <v>0</v>
      </c>
      <c r="K81" s="305" t="s">
        <v>660</v>
      </c>
      <c r="L81" s="305" t="str">
        <f>L72</f>
        <v>[0,0,0]</v>
      </c>
      <c r="M81" s="305" t="str">
        <f>M72</f>
        <v>[{"type":"2","id":"coin","num":"20","per":"1000000"},{"type":"1","id":"1015","num":"1","per":"10000"}]</v>
      </c>
      <c r="N81" s="305">
        <f>VLOOKUP(Q81,[1]经验值!A:F,4,FALSE)</f>
        <v>9</v>
      </c>
      <c r="O81" s="305">
        <f>O72</f>
        <v>2</v>
      </c>
      <c r="P81" s="305">
        <f>P73</f>
        <v>3</v>
      </c>
      <c r="Q81" s="302">
        <v>20</v>
      </c>
      <c r="R81" s="294">
        <f>(怪物参数比例等级!$H$17*10+Q81*怪物参数比例等级!$AC$38)*AA81</f>
        <v>96.363636363636346</v>
      </c>
      <c r="S81" s="294">
        <f>(怪物参数比例等级!$AC$39*10+Q81*怪物参数比例等级!$AC$39)*AB81</f>
        <v>103.63636363636363</v>
      </c>
      <c r="T81" s="294">
        <f>(怪物参数比例等级!$AC$40*10+Q81*怪物参数比例等级!$AC$40)*AC81</f>
        <v>82.909090909090907</v>
      </c>
      <c r="U81" s="294">
        <f>(怪物参数比例等级!$AC$41*10+Q81*怪物参数比例等级!$AC$41)*AD81</f>
        <v>62.18181818181818</v>
      </c>
      <c r="V81" s="294">
        <f>(怪物参数比例等级!$AC$42*10+Q81*怪物参数比例等级!$AC$42)*AE81</f>
        <v>82.909090909090907</v>
      </c>
      <c r="W81" s="294">
        <f>(怪物参数比例等级!$AC$43*10+Q81*怪物参数比例等级!$AC$43)*AF81</f>
        <v>62.18181818181818</v>
      </c>
      <c r="X81" s="294">
        <f>(怪物参数比例等级!$AC$44*10+Q81*怪物参数比例等级!$AC$44)*AG81</f>
        <v>138.18181818181819</v>
      </c>
      <c r="Y81" s="294">
        <f>(怪物参数比例等级!$AC$45*10+Q81*怪物参数比例等级!$AC$45)*AH81</f>
        <v>276.36363636363637</v>
      </c>
      <c r="Z81" s="294">
        <f>(怪物参数比例等级!$AC$46*10+Q81*怪物参数比例等级!$AC$46)*AI81</f>
        <v>138.18181818181819</v>
      </c>
      <c r="AA81" s="321">
        <v>1</v>
      </c>
      <c r="AB81" s="321">
        <v>1</v>
      </c>
      <c r="AC81" s="321">
        <v>1</v>
      </c>
      <c r="AD81" s="321">
        <v>1</v>
      </c>
      <c r="AE81" s="321">
        <v>1</v>
      </c>
      <c r="AF81" s="321">
        <v>1</v>
      </c>
      <c r="AG81" s="321">
        <v>5</v>
      </c>
      <c r="AH81" s="321">
        <v>5</v>
      </c>
      <c r="AI81" s="321">
        <v>5</v>
      </c>
      <c r="AJ81" s="136"/>
      <c r="AK81" s="299">
        <f>AK72</f>
        <v>71</v>
      </c>
      <c r="AL81" s="296">
        <v>1</v>
      </c>
      <c r="AM81" s="296">
        <v>1</v>
      </c>
      <c r="AN81" s="296">
        <v>1</v>
      </c>
      <c r="AO81" s="136" t="s">
        <v>3327</v>
      </c>
      <c r="AS81" s="292"/>
      <c r="AT81" s="292"/>
      <c r="AU81" s="292"/>
    </row>
    <row r="82" spans="1:48" s="137" customFormat="1" ht="21" hidden="1" customHeight="1">
      <c r="A82" s="137">
        <v>70</v>
      </c>
      <c r="B82" s="137" t="str">
        <f t="shared" si="103"/>
        <v>7071</v>
      </c>
      <c r="C82" s="305" t="str">
        <f>B72</f>
        <v>6071</v>
      </c>
      <c r="D82" s="305">
        <f>D72</f>
        <v>1</v>
      </c>
      <c r="E82" s="305" t="str">
        <f>E72</f>
        <v>警犬</v>
      </c>
      <c r="F82" s="305" t="str">
        <f>F72</f>
        <v>警犬，卡尔萨斯用狗当中比较凶猛的獒犬来当警犬，恐怖的气势可以让对手瞬间不敢动弹，真不知道那些士兵怎么驯服这种警犬的</v>
      </c>
      <c r="G82" s="305" t="str">
        <f>G72</f>
        <v>scmonster.15.jingquan</v>
      </c>
      <c r="H82" s="305" t="str">
        <f>H72</f>
        <v>monster.15.jingquan</v>
      </c>
      <c r="I82" s="305" t="str">
        <f t="shared" si="104"/>
        <v>sfacemonster.15.jingquan</v>
      </c>
      <c r="J82" s="305">
        <v>0</v>
      </c>
      <c r="K82" s="305" t="s">
        <v>660</v>
      </c>
      <c r="L82" s="305" t="str">
        <f>L72</f>
        <v>[0,0,0]</v>
      </c>
      <c r="M82" s="305" t="str">
        <f>M72</f>
        <v>[{"type":"2","id":"coin","num":"20","per":"1000000"},{"type":"1","id":"1015","num":"1","per":"10000"}]</v>
      </c>
      <c r="N82" s="305">
        <f>VLOOKUP(Q82,[1]经验值!A:F,4,FALSE)</f>
        <v>10</v>
      </c>
      <c r="O82" s="305">
        <f>O72</f>
        <v>2</v>
      </c>
      <c r="P82" s="305">
        <f>P73</f>
        <v>3</v>
      </c>
      <c r="Q82" s="302">
        <v>21</v>
      </c>
      <c r="R82" s="294">
        <f>(怪物参数比例等级!$H$17*10+Q82*怪物参数比例等级!$Z$38)*AA82</f>
        <v>111.27272727272727</v>
      </c>
      <c r="S82" s="294">
        <f>(怪物参数比例等级!$Z$39*10+Q82*怪物参数比例等级!$Z$39)*AB82</f>
        <v>124</v>
      </c>
      <c r="T82" s="294">
        <f>(怪物参数比例等级!$Z$40*10+Q82*怪物参数比例等级!$Z$40)*AC82</f>
        <v>99.199999999999989</v>
      </c>
      <c r="U82" s="294">
        <f>(怪物参数比例等级!$Z$41*10+Q82*怪物参数比例等级!$Z$41)*AD82</f>
        <v>74.400000000000006</v>
      </c>
      <c r="V82" s="294">
        <f>(怪物参数比例等级!$Z$42*10+Q82*怪物参数比例等级!$Z$42)*AE82</f>
        <v>99.199999999999989</v>
      </c>
      <c r="W82" s="294">
        <f>(怪物参数比例等级!$Z$43*10+Q82*怪物参数比例等级!$Z$43)*AF82</f>
        <v>74.400000000000006</v>
      </c>
      <c r="X82" s="294">
        <f>(怪物参数比例等级!$Z$44*10+Q82*怪物参数比例等级!$Z$44)*AG82</f>
        <v>165.33333333333331</v>
      </c>
      <c r="Y82" s="294">
        <f>(怪物参数比例等级!$Z$45*10+Q82*怪物参数比例等级!$Z$45)*AH82</f>
        <v>330.66666666666663</v>
      </c>
      <c r="Z82" s="294">
        <f>(怪物参数比例等级!$Z$46*10+Q82*怪物参数比例等级!$Z$46)*AI82</f>
        <v>165.33333333333331</v>
      </c>
      <c r="AA82" s="321">
        <v>1</v>
      </c>
      <c r="AB82" s="321">
        <v>1</v>
      </c>
      <c r="AC82" s="321">
        <v>1</v>
      </c>
      <c r="AD82" s="321">
        <v>1</v>
      </c>
      <c r="AE82" s="321">
        <v>1</v>
      </c>
      <c r="AF82" s="321">
        <v>1</v>
      </c>
      <c r="AG82" s="321">
        <v>5</v>
      </c>
      <c r="AH82" s="321">
        <v>5</v>
      </c>
      <c r="AI82" s="321">
        <v>5</v>
      </c>
      <c r="AJ82" s="136"/>
      <c r="AK82" s="299">
        <f>AK72</f>
        <v>71</v>
      </c>
      <c r="AL82" s="296">
        <v>1</v>
      </c>
      <c r="AM82" s="296">
        <v>1</v>
      </c>
      <c r="AN82" s="296">
        <v>1</v>
      </c>
      <c r="AO82" s="136" t="s">
        <v>3329</v>
      </c>
      <c r="AS82" s="292"/>
      <c r="AT82" s="292"/>
      <c r="AU82" s="292"/>
    </row>
    <row r="83" spans="1:48" s="137" customFormat="1" ht="21" hidden="1" customHeight="1">
      <c r="A83" s="137">
        <v>71</v>
      </c>
      <c r="B83" s="137" t="str">
        <f t="shared" si="103"/>
        <v>7171</v>
      </c>
      <c r="C83" s="305" t="str">
        <f>B72</f>
        <v>6071</v>
      </c>
      <c r="D83" s="305">
        <f>D72</f>
        <v>1</v>
      </c>
      <c r="E83" s="305" t="str">
        <f>E72</f>
        <v>警犬</v>
      </c>
      <c r="F83" s="305" t="str">
        <f>F72</f>
        <v>警犬，卡尔萨斯用狗当中比较凶猛的獒犬来当警犬，恐怖的气势可以让对手瞬间不敢动弹，真不知道那些士兵怎么驯服这种警犬的</v>
      </c>
      <c r="G83" s="305" t="str">
        <f>G72</f>
        <v>scmonster.15.jingquan</v>
      </c>
      <c r="H83" s="305" t="str">
        <f>H72</f>
        <v>monster.15.jingquan</v>
      </c>
      <c r="I83" s="305" t="str">
        <f t="shared" si="104"/>
        <v>sfacemonster.15.jingquan</v>
      </c>
      <c r="J83" s="305">
        <v>0</v>
      </c>
      <c r="K83" s="305" t="s">
        <v>660</v>
      </c>
      <c r="L83" s="305" t="str">
        <f>L72</f>
        <v>[0,0,0]</v>
      </c>
      <c r="M83" s="305" t="str">
        <f>M72</f>
        <v>[{"type":"2","id":"coin","num":"20","per":"1000000"},{"type":"1","id":"1015","num":"1","per":"10000"}]</v>
      </c>
      <c r="N83" s="305">
        <f>VLOOKUP(Q83,[1]经验值!A:F,4,FALSE)</f>
        <v>10</v>
      </c>
      <c r="O83" s="305">
        <f>O72</f>
        <v>2</v>
      </c>
      <c r="P83" s="305">
        <f>P73</f>
        <v>3</v>
      </c>
      <c r="Q83" s="302">
        <v>22</v>
      </c>
      <c r="R83" s="294">
        <f>(怪物参数比例等级!$H$17*10+Q83*怪物参数比例等级!$Z$38)*AA83</f>
        <v>115.27272727272727</v>
      </c>
      <c r="S83" s="294">
        <f>(怪物参数比例等级!$Z$39*10+Q83*怪物参数比例等级!$Z$39)*AB83</f>
        <v>128</v>
      </c>
      <c r="T83" s="294">
        <f>(怪物参数比例等级!$Z$40*10+Q83*怪物参数比例等级!$Z$40)*AC83</f>
        <v>102.39999999999999</v>
      </c>
      <c r="U83" s="294">
        <f>(怪物参数比例等级!$Z$41*10+Q83*怪物参数比例等级!$Z$41)*AD83</f>
        <v>76.8</v>
      </c>
      <c r="V83" s="294">
        <f>(怪物参数比例等级!$Z$42*10+Q83*怪物参数比例等级!$Z$42)*AE83</f>
        <v>102.39999999999999</v>
      </c>
      <c r="W83" s="294">
        <f>(怪物参数比例等级!$Z$43*10+Q83*怪物参数比例等级!$Z$43)*AF83</f>
        <v>76.8</v>
      </c>
      <c r="X83" s="294">
        <f>(怪物参数比例等级!$Z$44*10+Q83*怪物参数比例等级!$Z$44)*AG83</f>
        <v>170.66666666666666</v>
      </c>
      <c r="Y83" s="294">
        <f>(怪物参数比例等级!$Z$45*10+Q83*怪物参数比例等级!$Z$45)*AH83</f>
        <v>341.33333333333331</v>
      </c>
      <c r="Z83" s="294">
        <f>(怪物参数比例等级!$Z$46*10+Q83*怪物参数比例等级!$Z$46)*AI83</f>
        <v>170.66666666666666</v>
      </c>
      <c r="AA83" s="321">
        <v>1</v>
      </c>
      <c r="AB83" s="321">
        <v>1</v>
      </c>
      <c r="AC83" s="321">
        <v>1</v>
      </c>
      <c r="AD83" s="321">
        <v>1</v>
      </c>
      <c r="AE83" s="321">
        <v>1</v>
      </c>
      <c r="AF83" s="321">
        <v>1</v>
      </c>
      <c r="AG83" s="321">
        <v>5</v>
      </c>
      <c r="AH83" s="321">
        <v>5</v>
      </c>
      <c r="AI83" s="321">
        <v>5</v>
      </c>
      <c r="AJ83" s="136"/>
      <c r="AK83" s="299">
        <f>AK72</f>
        <v>71</v>
      </c>
      <c r="AL83" s="296">
        <v>1</v>
      </c>
      <c r="AM83" s="296">
        <v>1</v>
      </c>
      <c r="AN83" s="296">
        <v>1</v>
      </c>
      <c r="AO83" s="136" t="s">
        <v>3329</v>
      </c>
      <c r="AS83" s="292"/>
      <c r="AT83" s="292"/>
      <c r="AU83" s="292"/>
    </row>
    <row r="84" spans="1:48" s="137" customFormat="1" ht="21" hidden="1" customHeight="1">
      <c r="A84" s="137">
        <v>72</v>
      </c>
      <c r="B84" s="137" t="str">
        <f t="shared" si="103"/>
        <v>7271</v>
      </c>
      <c r="C84" s="305" t="str">
        <f>B72</f>
        <v>6071</v>
      </c>
      <c r="D84" s="305">
        <f>D72</f>
        <v>1</v>
      </c>
      <c r="E84" s="305" t="str">
        <f>E72</f>
        <v>警犬</v>
      </c>
      <c r="F84" s="305" t="str">
        <f>F72</f>
        <v>警犬，卡尔萨斯用狗当中比较凶猛的獒犬来当警犬，恐怖的气势可以让对手瞬间不敢动弹，真不知道那些士兵怎么驯服这种警犬的</v>
      </c>
      <c r="G84" s="305" t="str">
        <f>G72</f>
        <v>scmonster.15.jingquan</v>
      </c>
      <c r="H84" s="305" t="str">
        <f>H72</f>
        <v>monster.15.jingquan</v>
      </c>
      <c r="I84" s="305" t="str">
        <f t="shared" si="104"/>
        <v>sfacemonster.15.jingquan</v>
      </c>
      <c r="J84" s="305">
        <v>0</v>
      </c>
      <c r="K84" s="305" t="s">
        <v>660</v>
      </c>
      <c r="L84" s="305" t="str">
        <f>L72</f>
        <v>[0,0,0]</v>
      </c>
      <c r="M84" s="305" t="str">
        <f>M72</f>
        <v>[{"type":"2","id":"coin","num":"20","per":"1000000"},{"type":"1","id":"1015","num":"1","per":"10000"}]</v>
      </c>
      <c r="N84" s="305">
        <f>VLOOKUP(Q84,[1]经验值!A:F,4,FALSE)</f>
        <v>11</v>
      </c>
      <c r="O84" s="305">
        <f>O72</f>
        <v>2</v>
      </c>
      <c r="P84" s="305">
        <f>P73</f>
        <v>3</v>
      </c>
      <c r="Q84" s="302">
        <v>23</v>
      </c>
      <c r="R84" s="294">
        <f>(怪物参数比例等级!$H$17*10+Q84*怪物参数比例等级!$Z$38)*AA84</f>
        <v>119.27272727272727</v>
      </c>
      <c r="S84" s="294">
        <f>(怪物参数比例等级!$Z$39*10+Q84*怪物参数比例等级!$Z$39)*AB84</f>
        <v>132</v>
      </c>
      <c r="T84" s="294">
        <f>(怪物参数比例等级!$Z$40*10+Q84*怪物参数比例等级!$Z$40)*AC84</f>
        <v>105.6</v>
      </c>
      <c r="U84" s="294">
        <f>(怪物参数比例等级!$Z$41*10+Q84*怪物参数比例等级!$Z$41)*AD84</f>
        <v>79.199999999999989</v>
      </c>
      <c r="V84" s="294">
        <f>(怪物参数比例等级!$Z$42*10+Q84*怪物参数比例等级!$Z$42)*AE84</f>
        <v>105.6</v>
      </c>
      <c r="W84" s="294">
        <f>(怪物参数比例等级!$Z$43*10+Q84*怪物参数比例等级!$Z$43)*AF84</f>
        <v>79.199999999999989</v>
      </c>
      <c r="X84" s="294">
        <f>(怪物参数比例等级!$Z$44*10+Q84*怪物参数比例等级!$Z$44)*AG84</f>
        <v>175.99999999999997</v>
      </c>
      <c r="Y84" s="294">
        <f>(怪物参数比例等级!$Z$45*10+Q84*怪物参数比例等级!$Z$45)*AH84</f>
        <v>351.99999999999994</v>
      </c>
      <c r="Z84" s="294">
        <f>(怪物参数比例等级!$Z$46*10+Q84*怪物参数比例等级!$Z$46)*AI84</f>
        <v>175.99999999999997</v>
      </c>
      <c r="AA84" s="321">
        <v>1</v>
      </c>
      <c r="AB84" s="321">
        <v>1</v>
      </c>
      <c r="AC84" s="321">
        <v>1</v>
      </c>
      <c r="AD84" s="321">
        <v>1</v>
      </c>
      <c r="AE84" s="321">
        <v>1</v>
      </c>
      <c r="AF84" s="321">
        <v>1</v>
      </c>
      <c r="AG84" s="321">
        <v>5</v>
      </c>
      <c r="AH84" s="321">
        <v>5</v>
      </c>
      <c r="AI84" s="321">
        <v>5</v>
      </c>
      <c r="AJ84" s="136"/>
      <c r="AK84" s="299">
        <f>AK72</f>
        <v>71</v>
      </c>
      <c r="AL84" s="296">
        <v>1</v>
      </c>
      <c r="AM84" s="296">
        <v>1</v>
      </c>
      <c r="AN84" s="296">
        <v>1</v>
      </c>
      <c r="AO84" s="136" t="s">
        <v>3329</v>
      </c>
      <c r="AS84" s="292"/>
      <c r="AT84" s="292"/>
      <c r="AU84" s="292"/>
    </row>
    <row r="85" spans="1:48" s="137" customFormat="1" ht="21" hidden="1" customHeight="1">
      <c r="A85" s="137">
        <v>73</v>
      </c>
      <c r="B85" s="137" t="str">
        <f t="shared" si="103"/>
        <v>7371</v>
      </c>
      <c r="C85" s="305" t="str">
        <f>B72</f>
        <v>6071</v>
      </c>
      <c r="D85" s="305">
        <f>D72</f>
        <v>1</v>
      </c>
      <c r="E85" s="305" t="str">
        <f>E72</f>
        <v>警犬</v>
      </c>
      <c r="F85" s="305" t="str">
        <f>F72</f>
        <v>警犬，卡尔萨斯用狗当中比较凶猛的獒犬来当警犬，恐怖的气势可以让对手瞬间不敢动弹，真不知道那些士兵怎么驯服这种警犬的</v>
      </c>
      <c r="G85" s="305" t="str">
        <f>G72</f>
        <v>scmonster.15.jingquan</v>
      </c>
      <c r="H85" s="305" t="str">
        <f>H72</f>
        <v>monster.15.jingquan</v>
      </c>
      <c r="I85" s="305" t="str">
        <f t="shared" si="104"/>
        <v>sfacemonster.15.jingquan</v>
      </c>
      <c r="J85" s="305">
        <v>0</v>
      </c>
      <c r="K85" s="305" t="s">
        <v>660</v>
      </c>
      <c r="L85" s="305" t="str">
        <f>L72</f>
        <v>[0,0,0]</v>
      </c>
      <c r="M85" s="305" t="str">
        <f>M72</f>
        <v>[{"type":"2","id":"coin","num":"20","per":"1000000"},{"type":"1","id":"1015","num":"1","per":"10000"}]</v>
      </c>
      <c r="N85" s="305">
        <f>VLOOKUP(Q85,[1]经验值!A:F,4,FALSE)</f>
        <v>11</v>
      </c>
      <c r="O85" s="305">
        <f>O72</f>
        <v>2</v>
      </c>
      <c r="P85" s="305">
        <f>P73</f>
        <v>3</v>
      </c>
      <c r="Q85" s="302">
        <v>24</v>
      </c>
      <c r="R85" s="294">
        <f>(怪物参数比例等级!$H$17*10+Q85*怪物参数比例等级!$Z$38)*AA85</f>
        <v>123.27272727272727</v>
      </c>
      <c r="S85" s="294">
        <f>(怪物参数比例等级!$Z$39*10+Q85*怪物参数比例等级!$Z$39)*AB85</f>
        <v>136</v>
      </c>
      <c r="T85" s="294">
        <f>(怪物参数比例等级!$Z$40*10+Q85*怪物参数比例等级!$Z$40)*AC85</f>
        <v>108.8</v>
      </c>
      <c r="U85" s="294">
        <f>(怪物参数比例等级!$Z$41*10+Q85*怪物参数比例等级!$Z$41)*AD85</f>
        <v>81.599999999999994</v>
      </c>
      <c r="V85" s="294">
        <f>(怪物参数比例等级!$Z$42*10+Q85*怪物参数比例等级!$Z$42)*AE85</f>
        <v>108.8</v>
      </c>
      <c r="W85" s="294">
        <f>(怪物参数比例等级!$Z$43*10+Q85*怪物参数比例等级!$Z$43)*AF85</f>
        <v>81.599999999999994</v>
      </c>
      <c r="X85" s="294">
        <f>(怪物参数比例等级!$Z$44*10+Q85*怪物参数比例等级!$Z$44)*AG85</f>
        <v>181.33333333333331</v>
      </c>
      <c r="Y85" s="294">
        <f>(怪物参数比例等级!$Z$45*10+Q85*怪物参数比例等级!$Z$45)*AH85</f>
        <v>362.66666666666663</v>
      </c>
      <c r="Z85" s="294">
        <f>(怪物参数比例等级!$Z$46*10+Q85*怪物参数比例等级!$Z$46)*AI85</f>
        <v>181.33333333333331</v>
      </c>
      <c r="AA85" s="321">
        <v>1</v>
      </c>
      <c r="AB85" s="321">
        <v>1</v>
      </c>
      <c r="AC85" s="321">
        <v>1</v>
      </c>
      <c r="AD85" s="321">
        <v>1</v>
      </c>
      <c r="AE85" s="321">
        <v>1</v>
      </c>
      <c r="AF85" s="321">
        <v>1</v>
      </c>
      <c r="AG85" s="321">
        <v>5</v>
      </c>
      <c r="AH85" s="321">
        <v>5</v>
      </c>
      <c r="AI85" s="321">
        <v>5</v>
      </c>
      <c r="AJ85" s="136"/>
      <c r="AK85" s="299">
        <f>AK72</f>
        <v>71</v>
      </c>
      <c r="AL85" s="296">
        <v>1</v>
      </c>
      <c r="AM85" s="296">
        <v>1</v>
      </c>
      <c r="AN85" s="296">
        <v>1</v>
      </c>
      <c r="AO85" s="136" t="s">
        <v>3329</v>
      </c>
      <c r="AS85" s="292"/>
      <c r="AT85" s="292"/>
      <c r="AU85" s="292"/>
    </row>
    <row r="86" spans="1:48" s="137" customFormat="1" ht="21" hidden="1" customHeight="1">
      <c r="A86" s="137">
        <v>74</v>
      </c>
      <c r="B86" s="137" t="str">
        <f t="shared" si="103"/>
        <v>7471</v>
      </c>
      <c r="C86" s="305" t="str">
        <f>B72</f>
        <v>6071</v>
      </c>
      <c r="D86" s="305">
        <f>D72</f>
        <v>1</v>
      </c>
      <c r="E86" s="305" t="str">
        <f>E72</f>
        <v>警犬</v>
      </c>
      <c r="F86" s="305" t="str">
        <f>F72</f>
        <v>警犬，卡尔萨斯用狗当中比较凶猛的獒犬来当警犬，恐怖的气势可以让对手瞬间不敢动弹，真不知道那些士兵怎么驯服这种警犬的</v>
      </c>
      <c r="G86" s="305" t="str">
        <f>G72</f>
        <v>scmonster.15.jingquan</v>
      </c>
      <c r="H86" s="305" t="str">
        <f>H72</f>
        <v>monster.15.jingquan</v>
      </c>
      <c r="I86" s="305" t="str">
        <f t="shared" si="104"/>
        <v>sfacemonster.15.jingquan</v>
      </c>
      <c r="J86" s="305">
        <v>0</v>
      </c>
      <c r="K86" s="305" t="s">
        <v>660</v>
      </c>
      <c r="L86" s="305" t="str">
        <f>L72</f>
        <v>[0,0,0]</v>
      </c>
      <c r="M86" s="305" t="str">
        <f>M72</f>
        <v>[{"type":"2","id":"coin","num":"20","per":"1000000"},{"type":"1","id":"1015","num":"1","per":"10000"}]</v>
      </c>
      <c r="N86" s="305">
        <f>VLOOKUP(Q86,[1]经验值!A:F,4,FALSE)</f>
        <v>12</v>
      </c>
      <c r="O86" s="305">
        <f>O72</f>
        <v>2</v>
      </c>
      <c r="P86" s="305">
        <f>P73</f>
        <v>3</v>
      </c>
      <c r="Q86" s="302">
        <v>25</v>
      </c>
      <c r="R86" s="294">
        <f>(怪物参数比例等级!$H$17*10+Q86*怪物参数比例等级!$Z$38)*AA86</f>
        <v>127.27272727272727</v>
      </c>
      <c r="S86" s="294">
        <f>(怪物参数比例等级!$Z$39*10+Q86*怪物参数比例等级!$Z$39)*AB86</f>
        <v>140</v>
      </c>
      <c r="T86" s="294">
        <f>(怪物参数比例等级!$Z$40*10+Q86*怪物参数比例等级!$Z$40)*AC86</f>
        <v>112</v>
      </c>
      <c r="U86" s="294">
        <f>(怪物参数比例等级!$Z$41*10+Q86*怪物参数比例等级!$Z$41)*AD86</f>
        <v>84</v>
      </c>
      <c r="V86" s="294">
        <f>(怪物参数比例等级!$Z$42*10+Q86*怪物参数比例等级!$Z$42)*AE86</f>
        <v>112</v>
      </c>
      <c r="W86" s="294">
        <f>(怪物参数比例等级!$Z$43*10+Q86*怪物参数比例等级!$Z$43)*AF86</f>
        <v>84</v>
      </c>
      <c r="X86" s="294">
        <f>(怪物参数比例等级!$Z$44*10+Q86*怪物参数比例等级!$Z$44)*AG86</f>
        <v>186.66666666666669</v>
      </c>
      <c r="Y86" s="294">
        <f>(怪物参数比例等级!$Z$45*10+Q86*怪物参数比例等级!$Z$45)*AH86</f>
        <v>373.33333333333337</v>
      </c>
      <c r="Z86" s="294">
        <f>(怪物参数比例等级!$Z$46*10+Q86*怪物参数比例等级!$Z$46)*AI86</f>
        <v>186.66666666666669</v>
      </c>
      <c r="AA86" s="321">
        <v>1</v>
      </c>
      <c r="AB86" s="321">
        <v>1</v>
      </c>
      <c r="AC86" s="321">
        <v>1</v>
      </c>
      <c r="AD86" s="321">
        <v>1</v>
      </c>
      <c r="AE86" s="321">
        <v>1</v>
      </c>
      <c r="AF86" s="321">
        <v>1</v>
      </c>
      <c r="AG86" s="321">
        <v>5</v>
      </c>
      <c r="AH86" s="321">
        <v>5</v>
      </c>
      <c r="AI86" s="321">
        <v>5</v>
      </c>
      <c r="AJ86" s="136"/>
      <c r="AK86" s="299">
        <f>AK72</f>
        <v>71</v>
      </c>
      <c r="AL86" s="296">
        <v>1</v>
      </c>
      <c r="AM86" s="296">
        <v>1</v>
      </c>
      <c r="AN86" s="296">
        <v>1</v>
      </c>
      <c r="AO86" s="136" t="s">
        <v>3329</v>
      </c>
      <c r="AS86" s="292"/>
      <c r="AT86" s="292"/>
      <c r="AU86" s="292"/>
    </row>
    <row r="87" spans="1:48" s="137" customFormat="1" ht="21" hidden="1" customHeight="1">
      <c r="A87" s="137">
        <v>75</v>
      </c>
      <c r="B87" s="137" t="str">
        <f t="shared" si="103"/>
        <v>7571</v>
      </c>
      <c r="C87" s="305" t="str">
        <f>B72</f>
        <v>6071</v>
      </c>
      <c r="D87" s="305">
        <f>D72</f>
        <v>1</v>
      </c>
      <c r="E87" s="305" t="str">
        <f>E72</f>
        <v>警犬</v>
      </c>
      <c r="F87" s="305" t="str">
        <f>F72</f>
        <v>警犬，卡尔萨斯用狗当中比较凶猛的獒犬来当警犬，恐怖的气势可以让对手瞬间不敢动弹，真不知道那些士兵怎么驯服这种警犬的</v>
      </c>
      <c r="G87" s="305" t="str">
        <f>G72</f>
        <v>scmonster.15.jingquan</v>
      </c>
      <c r="H87" s="305" t="str">
        <f>H72</f>
        <v>monster.15.jingquan</v>
      </c>
      <c r="I87" s="305" t="str">
        <f t="shared" si="104"/>
        <v>sfacemonster.15.jingquan</v>
      </c>
      <c r="J87" s="305">
        <v>0</v>
      </c>
      <c r="K87" s="305" t="s">
        <v>660</v>
      </c>
      <c r="L87" s="305" t="str">
        <f>L72</f>
        <v>[0,0,0]</v>
      </c>
      <c r="M87" s="305" t="str">
        <f>M72</f>
        <v>[{"type":"2","id":"coin","num":"20","per":"1000000"},{"type":"1","id":"1015","num":"1","per":"10000"}]</v>
      </c>
      <c r="N87" s="305">
        <f>VLOOKUP(Q87,[1]经验值!A:F,4,FALSE)</f>
        <v>12</v>
      </c>
      <c r="O87" s="305">
        <f>O72</f>
        <v>2</v>
      </c>
      <c r="P87" s="305">
        <f>P73</f>
        <v>3</v>
      </c>
      <c r="Q87" s="302">
        <v>26</v>
      </c>
      <c r="R87" s="294">
        <f>(怪物参数比例等级!$H$17*10+Q87*怪物参数比例等级!$Z$38)*AA87</f>
        <v>131.27272727272728</v>
      </c>
      <c r="S87" s="294">
        <f>(怪物参数比例等级!$Z$39*10+Q87*怪物参数比例等级!$Z$39)*AB87</f>
        <v>144</v>
      </c>
      <c r="T87" s="294">
        <f>(怪物参数比例等级!$Z$40*10+Q87*怪物参数比例等级!$Z$40)*AC87</f>
        <v>115.19999999999999</v>
      </c>
      <c r="U87" s="294">
        <f>(怪物参数比例等级!$Z$41*10+Q87*怪物参数比例等级!$Z$41)*AD87</f>
        <v>86.4</v>
      </c>
      <c r="V87" s="294">
        <f>(怪物参数比例等级!$Z$42*10+Q87*怪物参数比例等级!$Z$42)*AE87</f>
        <v>115.19999999999999</v>
      </c>
      <c r="W87" s="294">
        <f>(怪物参数比例等级!$Z$43*10+Q87*怪物参数比例等级!$Z$43)*AF87</f>
        <v>86.4</v>
      </c>
      <c r="X87" s="294">
        <f>(怪物参数比例等级!$Z$44*10+Q87*怪物参数比例等级!$Z$44)*AG87</f>
        <v>192</v>
      </c>
      <c r="Y87" s="294">
        <f>(怪物参数比例等级!$Z$45*10+Q87*怪物参数比例等级!$Z$45)*AH87</f>
        <v>384</v>
      </c>
      <c r="Z87" s="294">
        <f>(怪物参数比例等级!$Z$46*10+Q87*怪物参数比例等级!$Z$46)*AI87</f>
        <v>192</v>
      </c>
      <c r="AA87" s="321">
        <v>1</v>
      </c>
      <c r="AB87" s="321">
        <v>1</v>
      </c>
      <c r="AC87" s="321">
        <v>1</v>
      </c>
      <c r="AD87" s="321">
        <v>1</v>
      </c>
      <c r="AE87" s="321">
        <v>1</v>
      </c>
      <c r="AF87" s="321">
        <v>1</v>
      </c>
      <c r="AG87" s="321">
        <v>5</v>
      </c>
      <c r="AH87" s="321">
        <v>5</v>
      </c>
      <c r="AI87" s="321">
        <v>5</v>
      </c>
      <c r="AJ87" s="136"/>
      <c r="AK87" s="299">
        <f>AK72</f>
        <v>71</v>
      </c>
      <c r="AL87" s="296">
        <v>1</v>
      </c>
      <c r="AM87" s="296">
        <v>1</v>
      </c>
      <c r="AN87" s="296">
        <v>1</v>
      </c>
      <c r="AO87" s="136" t="s">
        <v>3329</v>
      </c>
      <c r="AS87" s="292"/>
      <c r="AT87" s="292"/>
      <c r="AU87" s="292"/>
    </row>
    <row r="88" spans="1:48" ht="52.5" customHeight="1">
      <c r="A88" s="137">
        <v>76</v>
      </c>
      <c r="B88" s="136" t="str">
        <f t="shared" si="103"/>
        <v>7671</v>
      </c>
      <c r="C88" s="305" t="str">
        <f t="shared" si="78"/>
        <v>7671</v>
      </c>
      <c r="D88" s="305">
        <v>1</v>
      </c>
      <c r="E88" s="306" t="s">
        <v>3323</v>
      </c>
      <c r="F88" s="305" t="s">
        <v>1946</v>
      </c>
      <c r="G88" s="305" t="s">
        <v>3088</v>
      </c>
      <c r="H88" s="305" t="s">
        <v>1961</v>
      </c>
      <c r="I88" s="305" t="str">
        <f t="shared" si="104"/>
        <v>sfacemonster.16.shibing</v>
      </c>
      <c r="J88" s="305">
        <v>0</v>
      </c>
      <c r="K88" s="305" t="s">
        <v>660</v>
      </c>
      <c r="L88" s="305" t="s">
        <v>2403</v>
      </c>
      <c r="M88" s="305" t="s">
        <v>3243</v>
      </c>
      <c r="N88" s="305">
        <f>VLOOKUP(Q88,[1]经验值!A:F,4,FALSE)</f>
        <v>6</v>
      </c>
      <c r="O88" s="305">
        <f t="shared" ref="O88:O138" si="106">D88</f>
        <v>1</v>
      </c>
      <c r="P88" s="305">
        <v>1</v>
      </c>
      <c r="Q88" s="302">
        <v>11</v>
      </c>
      <c r="R88" s="294">
        <f>(怪物参数比例等级!$G$17*10+Q88*怪物参数比例等级!$AC$29)*AA88</f>
        <v>108.78787878787878</v>
      </c>
      <c r="S88" s="294">
        <f>(怪物参数比例等级!$G$18*10+Q88*怪物参数比例等级!$AC$30)*AB88</f>
        <v>32.636363636363633</v>
      </c>
      <c r="T88" s="294">
        <f>(怪物参数比例等级!$G$19*10+Q88*怪物参数比例等级!$AC$31)*AC88</f>
        <v>87.030303030303017</v>
      </c>
      <c r="U88" s="294">
        <f>(怪物参数比例等级!$G$20*10+Q88*怪物参数比例等级!$AC$32)*AD88</f>
        <v>65.272727272727266</v>
      </c>
      <c r="V88" s="294">
        <f>(怪物参数比例等级!$G$21*10+Q88*怪物参数比例等级!$AC$33)*AE88</f>
        <v>26.109090909090909</v>
      </c>
      <c r="W88" s="294">
        <f>(怪物参数比例等级!$G$22*10+Q88*怪物参数比例等级!$AC$34)*AF88</f>
        <v>19.581818181818182</v>
      </c>
      <c r="X88" s="294">
        <f>(怪物参数比例等级!$G$23*10+Q88*怪物参数比例等级!$AC$35)*AG88</f>
        <v>26.109090909090909</v>
      </c>
      <c r="Y88" s="294">
        <f>(怪物参数比例等级!$G$24*10+Q88*怪物参数比例等级!$AC$36)*AH88</f>
        <v>52.218181818181819</v>
      </c>
      <c r="Z88" s="294">
        <f>(怪物参数比例等级!$G$25*10+Q88*怪物参数比例等级!$AC$37)*AI88</f>
        <v>26.109090909090909</v>
      </c>
      <c r="AA88" s="317">
        <v>1</v>
      </c>
      <c r="AB88" s="317">
        <v>1</v>
      </c>
      <c r="AC88" s="317">
        <v>1</v>
      </c>
      <c r="AD88" s="317">
        <v>1</v>
      </c>
      <c r="AE88" s="317">
        <v>1</v>
      </c>
      <c r="AF88" s="317">
        <v>1</v>
      </c>
      <c r="AG88" s="317">
        <v>5</v>
      </c>
      <c r="AH88" s="317">
        <v>5</v>
      </c>
      <c r="AI88" s="317">
        <v>5</v>
      </c>
      <c r="AK88" s="299">
        <v>71</v>
      </c>
      <c r="AL88" s="296">
        <v>1</v>
      </c>
      <c r="AM88" s="296">
        <v>1</v>
      </c>
      <c r="AN88" s="296">
        <v>1</v>
      </c>
      <c r="AO88" s="136" t="s">
        <v>3327</v>
      </c>
      <c r="AS88" s="289" t="s">
        <v>2127</v>
      </c>
      <c r="AT88" s="289" t="s">
        <v>2130</v>
      </c>
      <c r="AU88" s="289" t="s">
        <v>2131</v>
      </c>
      <c r="AV88" s="136" t="s">
        <v>2133</v>
      </c>
    </row>
    <row r="89" spans="1:48" ht="13.8" hidden="1" customHeight="1">
      <c r="A89" s="137">
        <v>77</v>
      </c>
      <c r="B89" s="137" t="str">
        <f t="shared" si="103"/>
        <v>7771</v>
      </c>
      <c r="C89" s="305" t="str">
        <f>B88</f>
        <v>7671</v>
      </c>
      <c r="D89" s="305">
        <f t="shared" ref="D89:H89" si="107">D88</f>
        <v>1</v>
      </c>
      <c r="E89" s="305" t="str">
        <f t="shared" si="107"/>
        <v>士兵</v>
      </c>
      <c r="F89" s="305" t="str">
        <f t="shared" si="107"/>
        <v>士兵，卡尔萨斯监狱的士兵别看他一副盔甲很有神圣的感觉其实都是一帮吃软怕硬的家伙，平时还比较喜欢挖鼻屎</v>
      </c>
      <c r="G89" s="305" t="str">
        <f t="shared" si="107"/>
        <v>scmonster.16.shibing</v>
      </c>
      <c r="H89" s="305" t="str">
        <f t="shared" si="107"/>
        <v>monster.16.shibing</v>
      </c>
      <c r="I89" s="305" t="str">
        <f t="shared" ref="I89" si="108">I88</f>
        <v>sfacemonster.16.shibing</v>
      </c>
      <c r="J89" s="305">
        <f t="shared" ref="J89:L89" si="109">J88</f>
        <v>0</v>
      </c>
      <c r="K89" s="305" t="str">
        <f t="shared" ref="K89" si="110">K88</f>
        <v>[]</v>
      </c>
      <c r="L89" s="305" t="str">
        <f t="shared" si="109"/>
        <v>[0,0,0]</v>
      </c>
      <c r="M89" s="305" t="str">
        <f t="shared" ref="M89" si="111">M88</f>
        <v>[{"type":"2","id":"coin","num":"5","per":"800000"},{"type":"1","id":"1733","num":"1","per":"500000"},{"type":"1","id":"131","num":"1","per":"100000"},{"type":"1","id":"431","num":"1","per":"100000"}]</v>
      </c>
      <c r="N89" s="305">
        <f>VLOOKUP(Q89,[1]经验值!A:F,4,FALSE)</f>
        <v>6</v>
      </c>
      <c r="O89" s="305">
        <f t="shared" ref="O89:P89" si="112">O88</f>
        <v>1</v>
      </c>
      <c r="P89" s="305">
        <f t="shared" si="112"/>
        <v>1</v>
      </c>
      <c r="Q89" s="302">
        <v>12</v>
      </c>
      <c r="R89" s="294">
        <f>(怪物参数比例等级!$G$17*10+Q89*怪物参数比例等级!$AC$29)*AA89</f>
        <v>114.54545454545453</v>
      </c>
      <c r="S89" s="294">
        <f>(怪物参数比例等级!$G$18*10+Q89*怪物参数比例等级!$AC$30)*AB89</f>
        <v>34.36363636363636</v>
      </c>
      <c r="T89" s="294">
        <f>(怪物参数比例等级!$G$19*10+Q89*怪物参数比例等级!$AC$31)*AC89</f>
        <v>91.636363636363626</v>
      </c>
      <c r="U89" s="294">
        <f>(怪物参数比例等级!$G$20*10+Q89*怪物参数比例等级!$AC$32)*AD89</f>
        <v>68.72727272727272</v>
      </c>
      <c r="V89" s="294">
        <f>(怪物参数比例等级!$G$21*10+Q89*怪物参数比例等级!$AC$33)*AE89</f>
        <v>27.490909090909092</v>
      </c>
      <c r="W89" s="294">
        <f>(怪物参数比例等级!$G$22*10+Q89*怪物参数比例等级!$AC$34)*AF89</f>
        <v>20.618181818181817</v>
      </c>
      <c r="X89" s="294">
        <f>(怪物参数比例等级!$G$23*10+Q89*怪物参数比例等级!$AC$35)*AG89</f>
        <v>27.490909090909092</v>
      </c>
      <c r="Y89" s="294">
        <f>(怪物参数比例等级!$G$24*10+Q89*怪物参数比例等级!$AC$36)*AH89</f>
        <v>54.981818181818184</v>
      </c>
      <c r="Z89" s="294">
        <f>(怪物参数比例等级!$G$25*10+Q89*怪物参数比例等级!$AC$37)*AI89</f>
        <v>27.490909090909092</v>
      </c>
      <c r="AA89" s="317">
        <v>1</v>
      </c>
      <c r="AB89" s="317">
        <v>1</v>
      </c>
      <c r="AC89" s="317">
        <v>1</v>
      </c>
      <c r="AD89" s="317">
        <v>1</v>
      </c>
      <c r="AE89" s="317">
        <v>1</v>
      </c>
      <c r="AF89" s="317">
        <v>1</v>
      </c>
      <c r="AG89" s="317">
        <v>5</v>
      </c>
      <c r="AH89" s="317">
        <v>5</v>
      </c>
      <c r="AI89" s="317">
        <v>5</v>
      </c>
      <c r="AK89" s="299">
        <v>71</v>
      </c>
      <c r="AL89" s="296">
        <v>1</v>
      </c>
      <c r="AM89" s="296">
        <v>1</v>
      </c>
      <c r="AN89" s="296">
        <v>1</v>
      </c>
      <c r="AO89" s="136" t="s">
        <v>3327</v>
      </c>
    </row>
    <row r="90" spans="1:48" ht="13.8" hidden="1" customHeight="1">
      <c r="A90" s="137">
        <v>78</v>
      </c>
      <c r="B90" s="137" t="str">
        <f t="shared" si="103"/>
        <v>7871</v>
      </c>
      <c r="C90" s="305" t="str">
        <f>B88</f>
        <v>7671</v>
      </c>
      <c r="D90" s="305">
        <f t="shared" ref="D90:H90" si="113">D88</f>
        <v>1</v>
      </c>
      <c r="E90" s="305" t="str">
        <f t="shared" si="113"/>
        <v>士兵</v>
      </c>
      <c r="F90" s="305" t="str">
        <f t="shared" si="113"/>
        <v>士兵，卡尔萨斯监狱的士兵别看他一副盔甲很有神圣的感觉其实都是一帮吃软怕硬的家伙，平时还比较喜欢挖鼻屎</v>
      </c>
      <c r="G90" s="305" t="str">
        <f t="shared" si="113"/>
        <v>scmonster.16.shibing</v>
      </c>
      <c r="H90" s="305" t="str">
        <f t="shared" si="113"/>
        <v>monster.16.shibing</v>
      </c>
      <c r="I90" s="305" t="str">
        <f t="shared" ref="I90" si="114">I88</f>
        <v>sfacemonster.16.shibing</v>
      </c>
      <c r="J90" s="305">
        <f t="shared" ref="J90:L90" si="115">J88</f>
        <v>0</v>
      </c>
      <c r="K90" s="305" t="str">
        <f t="shared" ref="K90" si="116">K88</f>
        <v>[]</v>
      </c>
      <c r="L90" s="305" t="str">
        <f t="shared" si="115"/>
        <v>[0,0,0]</v>
      </c>
      <c r="M90" s="305" t="str">
        <f t="shared" ref="M90" si="117">M88</f>
        <v>[{"type":"2","id":"coin","num":"5","per":"800000"},{"type":"1","id":"1733","num":"1","per":"500000"},{"type":"1","id":"131","num":"1","per":"100000"},{"type":"1","id":"431","num":"1","per":"100000"}]</v>
      </c>
      <c r="N90" s="305">
        <f>VLOOKUP(Q90,[1]经验值!A:F,4,FALSE)</f>
        <v>6</v>
      </c>
      <c r="O90" s="305">
        <f t="shared" ref="O90:P90" si="118">O88</f>
        <v>1</v>
      </c>
      <c r="P90" s="305">
        <f t="shared" si="118"/>
        <v>1</v>
      </c>
      <c r="Q90" s="302">
        <v>13</v>
      </c>
      <c r="R90" s="294">
        <f>(怪物参数比例等级!$G$17*10+Q90*怪物参数比例等级!$AC$29)*AA90</f>
        <v>120.3030303030303</v>
      </c>
      <c r="S90" s="294">
        <f>(怪物参数比例等级!$G$18*10+Q90*怪物参数比例等级!$AC$30)*AB90</f>
        <v>36.090909090909086</v>
      </c>
      <c r="T90" s="294">
        <f>(怪物参数比例等级!$G$19*10+Q90*怪物参数比例等级!$AC$31)*AC90</f>
        <v>96.242424242424235</v>
      </c>
      <c r="U90" s="294">
        <f>(怪物参数比例等级!$G$20*10+Q90*怪物参数比例等级!$AC$32)*AD90</f>
        <v>72.181818181818173</v>
      </c>
      <c r="V90" s="294">
        <f>(怪物参数比例等级!$G$21*10+Q90*怪物参数比例等级!$AC$33)*AE90</f>
        <v>28.872727272727275</v>
      </c>
      <c r="W90" s="294">
        <f>(怪物参数比例等级!$G$22*10+Q90*怪物参数比例等级!$AC$34)*AF90</f>
        <v>21.654545454545456</v>
      </c>
      <c r="X90" s="294">
        <f>(怪物参数比例等级!$G$23*10+Q90*怪物参数比例等级!$AC$35)*AG90</f>
        <v>28.872727272727271</v>
      </c>
      <c r="Y90" s="294">
        <f>(怪物参数比例等级!$G$24*10+Q90*怪物参数比例等级!$AC$36)*AH90</f>
        <v>57.745454545454542</v>
      </c>
      <c r="Z90" s="294">
        <f>(怪物参数比例等级!$G$25*10+Q90*怪物参数比例等级!$AC$37)*AI90</f>
        <v>28.872727272727271</v>
      </c>
      <c r="AA90" s="317">
        <v>1</v>
      </c>
      <c r="AB90" s="317">
        <v>1</v>
      </c>
      <c r="AC90" s="317">
        <v>1</v>
      </c>
      <c r="AD90" s="317">
        <v>1</v>
      </c>
      <c r="AE90" s="317">
        <v>1</v>
      </c>
      <c r="AF90" s="317">
        <v>1</v>
      </c>
      <c r="AG90" s="317">
        <v>5</v>
      </c>
      <c r="AH90" s="317">
        <v>5</v>
      </c>
      <c r="AI90" s="317">
        <v>5</v>
      </c>
      <c r="AK90" s="299">
        <v>71</v>
      </c>
      <c r="AL90" s="296">
        <v>1</v>
      </c>
      <c r="AM90" s="296">
        <v>1</v>
      </c>
      <c r="AN90" s="296">
        <v>1</v>
      </c>
      <c r="AO90" s="136" t="s">
        <v>3327</v>
      </c>
    </row>
    <row r="91" spans="1:48" ht="13.8" hidden="1" customHeight="1">
      <c r="A91" s="137">
        <v>79</v>
      </c>
      <c r="B91" s="137" t="str">
        <f t="shared" si="103"/>
        <v>7971</v>
      </c>
      <c r="C91" s="305" t="str">
        <f>B88</f>
        <v>7671</v>
      </c>
      <c r="D91" s="305">
        <f t="shared" ref="D91:H91" si="119">D88</f>
        <v>1</v>
      </c>
      <c r="E91" s="305" t="str">
        <f t="shared" si="119"/>
        <v>士兵</v>
      </c>
      <c r="F91" s="305" t="str">
        <f t="shared" si="119"/>
        <v>士兵，卡尔萨斯监狱的士兵别看他一副盔甲很有神圣的感觉其实都是一帮吃软怕硬的家伙，平时还比较喜欢挖鼻屎</v>
      </c>
      <c r="G91" s="305" t="str">
        <f t="shared" si="119"/>
        <v>scmonster.16.shibing</v>
      </c>
      <c r="H91" s="305" t="str">
        <f t="shared" si="119"/>
        <v>monster.16.shibing</v>
      </c>
      <c r="I91" s="305" t="str">
        <f t="shared" ref="I91" si="120">I88</f>
        <v>sfacemonster.16.shibing</v>
      </c>
      <c r="J91" s="305">
        <f t="shared" ref="J91:L91" si="121">J88</f>
        <v>0</v>
      </c>
      <c r="K91" s="305" t="str">
        <f t="shared" ref="K91" si="122">K88</f>
        <v>[]</v>
      </c>
      <c r="L91" s="305" t="str">
        <f t="shared" si="121"/>
        <v>[0,0,0]</v>
      </c>
      <c r="M91" s="305" t="str">
        <f t="shared" ref="M91" si="123">M88</f>
        <v>[{"type":"2","id":"coin","num":"5","per":"800000"},{"type":"1","id":"1733","num":"1","per":"500000"},{"type":"1","id":"131","num":"1","per":"100000"},{"type":"1","id":"431","num":"1","per":"100000"}]</v>
      </c>
      <c r="N91" s="305">
        <f>VLOOKUP(Q91,[1]经验值!A:F,4,FALSE)</f>
        <v>7</v>
      </c>
      <c r="O91" s="305">
        <f t="shared" ref="O91:P91" si="124">O88</f>
        <v>1</v>
      </c>
      <c r="P91" s="305">
        <f t="shared" si="124"/>
        <v>1</v>
      </c>
      <c r="Q91" s="302">
        <v>14</v>
      </c>
      <c r="R91" s="294">
        <f>(怪物参数比例等级!$G$17*10+Q91*怪物参数比例等级!$AC$29)*AA91</f>
        <v>126.06060606060605</v>
      </c>
      <c r="S91" s="294">
        <f>(怪物参数比例等级!$G$18*10+Q91*怪物参数比例等级!$AC$30)*AB91</f>
        <v>37.818181818181813</v>
      </c>
      <c r="T91" s="294">
        <f>(怪物参数比例等级!$G$19*10+Q91*怪物参数比例等级!$AC$31)*AC91</f>
        <v>100.84848484848483</v>
      </c>
      <c r="U91" s="294">
        <f>(怪物参数比例等级!$G$20*10+Q91*怪物参数比例等级!$AC$32)*AD91</f>
        <v>75.636363636363626</v>
      </c>
      <c r="V91" s="294">
        <f>(怪物参数比例等级!$G$21*10+Q91*怪物参数比例等级!$AC$33)*AE91</f>
        <v>30.25454545454545</v>
      </c>
      <c r="W91" s="294">
        <f>(怪物参数比例等级!$G$22*10+Q91*怪物参数比例等级!$AC$34)*AF91</f>
        <v>22.690909090909091</v>
      </c>
      <c r="X91" s="294">
        <f>(怪物参数比例等级!$G$23*10+Q91*怪物参数比例等级!$AC$35)*AG91</f>
        <v>30.254545454545454</v>
      </c>
      <c r="Y91" s="294">
        <f>(怪物参数比例等级!$G$24*10+Q91*怪物参数比例等级!$AC$36)*AH91</f>
        <v>60.509090909090908</v>
      </c>
      <c r="Z91" s="294">
        <f>(怪物参数比例等级!$G$25*10+Q91*怪物参数比例等级!$AC$37)*AI91</f>
        <v>30.254545454545454</v>
      </c>
      <c r="AA91" s="317">
        <v>1</v>
      </c>
      <c r="AB91" s="317">
        <v>1</v>
      </c>
      <c r="AC91" s="317">
        <v>1</v>
      </c>
      <c r="AD91" s="317">
        <v>1</v>
      </c>
      <c r="AE91" s="317">
        <v>1</v>
      </c>
      <c r="AF91" s="317">
        <v>1</v>
      </c>
      <c r="AG91" s="317">
        <v>5</v>
      </c>
      <c r="AH91" s="317">
        <v>5</v>
      </c>
      <c r="AI91" s="317">
        <v>5</v>
      </c>
      <c r="AK91" s="299">
        <v>71</v>
      </c>
      <c r="AL91" s="296">
        <v>1</v>
      </c>
      <c r="AM91" s="296">
        <v>1</v>
      </c>
      <c r="AN91" s="296">
        <v>1</v>
      </c>
      <c r="AO91" s="136" t="s">
        <v>3327</v>
      </c>
    </row>
    <row r="92" spans="1:48" ht="13.8" hidden="1" customHeight="1">
      <c r="A92" s="137">
        <v>80</v>
      </c>
      <c r="B92" s="137" t="str">
        <f t="shared" si="103"/>
        <v>8071</v>
      </c>
      <c r="C92" s="305" t="str">
        <f>B88</f>
        <v>7671</v>
      </c>
      <c r="D92" s="305">
        <f t="shared" ref="D92:H92" si="125">D88</f>
        <v>1</v>
      </c>
      <c r="E92" s="305" t="str">
        <f t="shared" si="125"/>
        <v>士兵</v>
      </c>
      <c r="F92" s="305" t="str">
        <f t="shared" si="125"/>
        <v>士兵，卡尔萨斯监狱的士兵别看他一副盔甲很有神圣的感觉其实都是一帮吃软怕硬的家伙，平时还比较喜欢挖鼻屎</v>
      </c>
      <c r="G92" s="305" t="str">
        <f t="shared" si="125"/>
        <v>scmonster.16.shibing</v>
      </c>
      <c r="H92" s="305" t="str">
        <f t="shared" si="125"/>
        <v>monster.16.shibing</v>
      </c>
      <c r="I92" s="305" t="str">
        <f t="shared" ref="I92" si="126">I88</f>
        <v>sfacemonster.16.shibing</v>
      </c>
      <c r="J92" s="305">
        <f t="shared" ref="J92:L92" si="127">J88</f>
        <v>0</v>
      </c>
      <c r="K92" s="305" t="str">
        <f t="shared" ref="K92" si="128">K88</f>
        <v>[]</v>
      </c>
      <c r="L92" s="305" t="str">
        <f t="shared" si="127"/>
        <v>[0,0,0]</v>
      </c>
      <c r="M92" s="305" t="str">
        <f t="shared" ref="M92" si="129">M88</f>
        <v>[{"type":"2","id":"coin","num":"5","per":"800000"},{"type":"1","id":"1733","num":"1","per":"500000"},{"type":"1","id":"131","num":"1","per":"100000"},{"type":"1","id":"431","num":"1","per":"100000"}]</v>
      </c>
      <c r="N92" s="305">
        <f>VLOOKUP(Q92,[1]经验值!A:F,4,FALSE)</f>
        <v>7</v>
      </c>
      <c r="O92" s="305">
        <f t="shared" ref="O92:P92" si="130">O88</f>
        <v>1</v>
      </c>
      <c r="P92" s="305">
        <f t="shared" si="130"/>
        <v>1</v>
      </c>
      <c r="Q92" s="302">
        <v>15</v>
      </c>
      <c r="R92" s="294">
        <f>(怪物参数比例等级!$G$17*10+Q92*怪物参数比例等级!$AC$29)*AA92</f>
        <v>131.81818181818181</v>
      </c>
      <c r="S92" s="294">
        <f>(怪物参数比例等级!$G$18*10+Q92*怪物参数比例等级!$AC$30)*AB92</f>
        <v>39.54545454545454</v>
      </c>
      <c r="T92" s="294">
        <f>(怪物参数比例等级!$G$19*10+Q92*怪物参数比例等级!$AC$31)*AC92</f>
        <v>105.45454545454544</v>
      </c>
      <c r="U92" s="294">
        <f>(怪物参数比例等级!$G$20*10+Q92*怪物参数比例等级!$AC$32)*AD92</f>
        <v>79.090909090909079</v>
      </c>
      <c r="V92" s="294">
        <f>(怪物参数比例等级!$G$21*10+Q92*怪物参数比例等级!$AC$33)*AE92</f>
        <v>31.636363636363633</v>
      </c>
      <c r="W92" s="294">
        <f>(怪物参数比例等级!$G$22*10+Q92*怪物参数比例等级!$AC$34)*AF92</f>
        <v>23.727272727272727</v>
      </c>
      <c r="X92" s="294">
        <f>(怪物参数比例等级!$G$23*10+Q92*怪物参数比例等级!$AC$35)*AG92</f>
        <v>31.636363636363637</v>
      </c>
      <c r="Y92" s="294">
        <f>(怪物参数比例等级!$G$24*10+Q92*怪物参数比例等级!$AC$36)*AH92</f>
        <v>63.272727272727273</v>
      </c>
      <c r="Z92" s="294">
        <f>(怪物参数比例等级!$G$25*10+Q92*怪物参数比例等级!$AC$37)*AI92</f>
        <v>31.636363636363637</v>
      </c>
      <c r="AA92" s="317">
        <v>1</v>
      </c>
      <c r="AB92" s="317">
        <v>1</v>
      </c>
      <c r="AC92" s="317">
        <v>1</v>
      </c>
      <c r="AD92" s="317">
        <v>1</v>
      </c>
      <c r="AE92" s="317">
        <v>1</v>
      </c>
      <c r="AF92" s="317">
        <v>1</v>
      </c>
      <c r="AG92" s="317">
        <v>5</v>
      </c>
      <c r="AH92" s="317">
        <v>5</v>
      </c>
      <c r="AI92" s="317">
        <v>5</v>
      </c>
      <c r="AK92" s="299">
        <v>71</v>
      </c>
      <c r="AL92" s="296">
        <v>1</v>
      </c>
      <c r="AM92" s="296">
        <v>1</v>
      </c>
      <c r="AN92" s="296">
        <v>1</v>
      </c>
      <c r="AO92" s="136" t="s">
        <v>3327</v>
      </c>
    </row>
    <row r="93" spans="1:48" ht="13.8" hidden="1" customHeight="1">
      <c r="A93" s="137">
        <v>81</v>
      </c>
      <c r="B93" s="137" t="str">
        <f t="shared" si="103"/>
        <v>8171</v>
      </c>
      <c r="C93" s="305" t="str">
        <f>B88</f>
        <v>7671</v>
      </c>
      <c r="D93" s="305">
        <f t="shared" ref="D93:M93" si="131">D88</f>
        <v>1</v>
      </c>
      <c r="E93" s="305" t="str">
        <f t="shared" si="131"/>
        <v>士兵</v>
      </c>
      <c r="F93" s="305" t="str">
        <f t="shared" si="131"/>
        <v>士兵，卡尔萨斯监狱的士兵别看他一副盔甲很有神圣的感觉其实都是一帮吃软怕硬的家伙，平时还比较喜欢挖鼻屎</v>
      </c>
      <c r="G93" s="305" t="str">
        <f t="shared" si="131"/>
        <v>scmonster.16.shibing</v>
      </c>
      <c r="H93" s="305" t="str">
        <f t="shared" si="131"/>
        <v>monster.16.shibing</v>
      </c>
      <c r="I93" s="305" t="str">
        <f t="shared" si="131"/>
        <v>sfacemonster.16.shibing</v>
      </c>
      <c r="J93" s="305">
        <f t="shared" si="131"/>
        <v>0</v>
      </c>
      <c r="K93" s="305" t="str">
        <f t="shared" si="131"/>
        <v>[]</v>
      </c>
      <c r="L93" s="305" t="str">
        <f t="shared" si="131"/>
        <v>[0,0,0]</v>
      </c>
      <c r="M93" s="305" t="str">
        <f t="shared" si="131"/>
        <v>[{"type":"2","id":"coin","num":"5","per":"800000"},{"type":"1","id":"1733","num":"1","per":"500000"},{"type":"1","id":"131","num":"1","per":"100000"},{"type":"1","id":"431","num":"1","per":"100000"}]</v>
      </c>
      <c r="N93" s="305">
        <f>VLOOKUP(Q93,[1]经验值!A:F,4,FALSE)</f>
        <v>7</v>
      </c>
      <c r="O93" s="305">
        <f t="shared" ref="O93:P93" si="132">O88</f>
        <v>1</v>
      </c>
      <c r="P93" s="305">
        <f t="shared" si="132"/>
        <v>1</v>
      </c>
      <c r="Q93" s="302">
        <v>16</v>
      </c>
      <c r="R93" s="294">
        <f>(怪物参数比例等级!$G$17*10+Q93*怪物参数比例等级!$AC$29)*AA93</f>
        <v>137.57575757575756</v>
      </c>
      <c r="S93" s="294">
        <f>(怪物参数比例等级!$G$18*10+Q93*怪物参数比例等级!$AC$30)*AB93</f>
        <v>41.272727272727266</v>
      </c>
      <c r="T93" s="294">
        <f>(怪物参数比例等级!$G$19*10+Q93*怪物参数比例等级!$AC$31)*AC93</f>
        <v>110.06060606060605</v>
      </c>
      <c r="U93" s="294">
        <f>(怪物参数比例等级!$G$20*10+Q93*怪物参数比例等级!$AC$32)*AD93</f>
        <v>82.545454545454533</v>
      </c>
      <c r="V93" s="294">
        <f>(怪物参数比例等级!$G$21*10+Q93*怪物参数比例等级!$AC$33)*AE93</f>
        <v>33.018181818181816</v>
      </c>
      <c r="W93" s="294">
        <f>(怪物参数比例等级!$G$22*10+Q93*怪物参数比例等级!$AC$34)*AF93</f>
        <v>24.763636363636365</v>
      </c>
      <c r="X93" s="294">
        <f>(怪物参数比例等级!$G$23*10+Q93*怪物参数比例等级!$AC$35)*AG93</f>
        <v>33.018181818181816</v>
      </c>
      <c r="Y93" s="294">
        <f>(怪物参数比例等级!$G$24*10+Q93*怪物参数比例等级!$AC$36)*AH93</f>
        <v>66.036363636363632</v>
      </c>
      <c r="Z93" s="294">
        <f>(怪物参数比例等级!$G$25*10+Q93*怪物参数比例等级!$AC$37)*AI93</f>
        <v>33.018181818181816</v>
      </c>
      <c r="AA93" s="317">
        <v>1</v>
      </c>
      <c r="AB93" s="317">
        <v>1</v>
      </c>
      <c r="AC93" s="317">
        <v>1</v>
      </c>
      <c r="AD93" s="317">
        <v>1</v>
      </c>
      <c r="AE93" s="317">
        <v>1</v>
      </c>
      <c r="AF93" s="317">
        <v>1</v>
      </c>
      <c r="AG93" s="317">
        <v>5</v>
      </c>
      <c r="AH93" s="317">
        <v>5</v>
      </c>
      <c r="AI93" s="317">
        <v>5</v>
      </c>
      <c r="AK93" s="299">
        <v>71</v>
      </c>
      <c r="AL93" s="296">
        <v>1</v>
      </c>
      <c r="AM93" s="296">
        <v>1</v>
      </c>
      <c r="AN93" s="296">
        <v>1</v>
      </c>
      <c r="AO93" s="136" t="s">
        <v>3327</v>
      </c>
    </row>
    <row r="94" spans="1:48" ht="13.8" hidden="1" customHeight="1">
      <c r="A94" s="137">
        <v>82</v>
      </c>
      <c r="B94" s="137" t="str">
        <f t="shared" si="103"/>
        <v>8271</v>
      </c>
      <c r="C94" s="305" t="str">
        <f>B88</f>
        <v>7671</v>
      </c>
      <c r="D94" s="305">
        <f t="shared" ref="D94:M94" si="133">D88</f>
        <v>1</v>
      </c>
      <c r="E94" s="305" t="str">
        <f t="shared" si="133"/>
        <v>士兵</v>
      </c>
      <c r="F94" s="305" t="str">
        <f t="shared" si="133"/>
        <v>士兵，卡尔萨斯监狱的士兵别看他一副盔甲很有神圣的感觉其实都是一帮吃软怕硬的家伙，平时还比较喜欢挖鼻屎</v>
      </c>
      <c r="G94" s="305" t="str">
        <f t="shared" si="133"/>
        <v>scmonster.16.shibing</v>
      </c>
      <c r="H94" s="305" t="str">
        <f t="shared" si="133"/>
        <v>monster.16.shibing</v>
      </c>
      <c r="I94" s="305" t="str">
        <f t="shared" si="133"/>
        <v>sfacemonster.16.shibing</v>
      </c>
      <c r="J94" s="305">
        <f t="shared" si="133"/>
        <v>0</v>
      </c>
      <c r="K94" s="305" t="str">
        <f t="shared" si="133"/>
        <v>[]</v>
      </c>
      <c r="L94" s="305" t="str">
        <f t="shared" si="133"/>
        <v>[0,0,0]</v>
      </c>
      <c r="M94" s="305" t="str">
        <f t="shared" si="133"/>
        <v>[{"type":"2","id":"coin","num":"5","per":"800000"},{"type":"1","id":"1733","num":"1","per":"500000"},{"type":"1","id":"131","num":"1","per":"100000"},{"type":"1","id":"431","num":"1","per":"100000"}]</v>
      </c>
      <c r="N94" s="305">
        <f>VLOOKUP(Q94,[1]经验值!A:F,4,FALSE)</f>
        <v>8</v>
      </c>
      <c r="O94" s="305">
        <f t="shared" ref="O94:P94" si="134">O88</f>
        <v>1</v>
      </c>
      <c r="P94" s="305">
        <f t="shared" si="134"/>
        <v>1</v>
      </c>
      <c r="Q94" s="302">
        <v>17</v>
      </c>
      <c r="R94" s="294">
        <f>(怪物参数比例等级!$G$17*10+Q94*怪物参数比例等级!$AC$29)*AA94</f>
        <v>143.33333333333331</v>
      </c>
      <c r="S94" s="294">
        <f>(怪物参数比例等级!$G$18*10+Q94*怪物参数比例等级!$AC$30)*AB94</f>
        <v>42.999999999999993</v>
      </c>
      <c r="T94" s="294">
        <f>(怪物参数比例等级!$G$19*10+Q94*怪物参数比例等级!$AC$31)*AC94</f>
        <v>114.66666666666666</v>
      </c>
      <c r="U94" s="294">
        <f>(怪物参数比例等级!$G$20*10+Q94*怪物参数比例等级!$AC$32)*AD94</f>
        <v>85.999999999999986</v>
      </c>
      <c r="V94" s="294">
        <f>(怪物参数比例等级!$G$21*10+Q94*怪物参数比例等级!$AC$33)*AE94</f>
        <v>34.4</v>
      </c>
      <c r="W94" s="294">
        <f>(怪物参数比例等级!$G$22*10+Q94*怪物参数比例等级!$AC$34)*AF94</f>
        <v>25.799999999999997</v>
      </c>
      <c r="X94" s="294">
        <f>(怪物参数比例等级!$G$23*10+Q94*怪物参数比例等级!$AC$35)*AG94</f>
        <v>34.4</v>
      </c>
      <c r="Y94" s="294">
        <f>(怪物参数比例等级!$G$24*10+Q94*怪物参数比例等级!$AC$36)*AH94</f>
        <v>68.8</v>
      </c>
      <c r="Z94" s="294">
        <f>(怪物参数比例等级!$G$25*10+Q94*怪物参数比例等级!$AC$37)*AI94</f>
        <v>34.4</v>
      </c>
      <c r="AA94" s="317">
        <v>1</v>
      </c>
      <c r="AB94" s="317">
        <v>1</v>
      </c>
      <c r="AC94" s="317">
        <v>1</v>
      </c>
      <c r="AD94" s="317">
        <v>1</v>
      </c>
      <c r="AE94" s="317">
        <v>1</v>
      </c>
      <c r="AF94" s="317">
        <v>1</v>
      </c>
      <c r="AG94" s="317">
        <v>5</v>
      </c>
      <c r="AH94" s="317">
        <v>5</v>
      </c>
      <c r="AI94" s="317">
        <v>5</v>
      </c>
      <c r="AK94" s="299">
        <v>71</v>
      </c>
      <c r="AL94" s="296">
        <v>1</v>
      </c>
      <c r="AM94" s="296">
        <v>1</v>
      </c>
      <c r="AN94" s="296">
        <v>1</v>
      </c>
      <c r="AO94" s="136" t="s">
        <v>3327</v>
      </c>
    </row>
    <row r="95" spans="1:48" ht="13.8" hidden="1" customHeight="1">
      <c r="A95" s="137">
        <v>83</v>
      </c>
      <c r="B95" s="137" t="str">
        <f t="shared" si="103"/>
        <v>8371</v>
      </c>
      <c r="C95" s="305" t="str">
        <f>B88</f>
        <v>7671</v>
      </c>
      <c r="D95" s="305">
        <f t="shared" ref="D95:M95" si="135">D88</f>
        <v>1</v>
      </c>
      <c r="E95" s="305" t="str">
        <f t="shared" si="135"/>
        <v>士兵</v>
      </c>
      <c r="F95" s="305" t="str">
        <f t="shared" si="135"/>
        <v>士兵，卡尔萨斯监狱的士兵别看他一副盔甲很有神圣的感觉其实都是一帮吃软怕硬的家伙，平时还比较喜欢挖鼻屎</v>
      </c>
      <c r="G95" s="305" t="str">
        <f t="shared" si="135"/>
        <v>scmonster.16.shibing</v>
      </c>
      <c r="H95" s="305" t="str">
        <f t="shared" si="135"/>
        <v>monster.16.shibing</v>
      </c>
      <c r="I95" s="305" t="str">
        <f t="shared" si="135"/>
        <v>sfacemonster.16.shibing</v>
      </c>
      <c r="J95" s="305">
        <f t="shared" si="135"/>
        <v>0</v>
      </c>
      <c r="K95" s="305" t="str">
        <f t="shared" si="135"/>
        <v>[]</v>
      </c>
      <c r="L95" s="305" t="str">
        <f t="shared" si="135"/>
        <v>[0,0,0]</v>
      </c>
      <c r="M95" s="305" t="str">
        <f t="shared" si="135"/>
        <v>[{"type":"2","id":"coin","num":"5","per":"800000"},{"type":"1","id":"1733","num":"1","per":"500000"},{"type":"1","id":"131","num":"1","per":"100000"},{"type":"1","id":"431","num":"1","per":"100000"}]</v>
      </c>
      <c r="N95" s="305">
        <f>VLOOKUP(Q95,[1]经验值!A:F,4,FALSE)</f>
        <v>8</v>
      </c>
      <c r="O95" s="305">
        <f t="shared" ref="O95:P95" si="136">O88</f>
        <v>1</v>
      </c>
      <c r="P95" s="305">
        <f t="shared" si="136"/>
        <v>1</v>
      </c>
      <c r="Q95" s="302">
        <v>18</v>
      </c>
      <c r="R95" s="294">
        <f>(怪物参数比例等级!$G$17*10+Q95*怪物参数比例等级!$AC$29)*AA95</f>
        <v>149.09090909090907</v>
      </c>
      <c r="S95" s="294">
        <f>(怪物参数比例等级!$G$18*10+Q95*怪物参数比例等级!$AC$30)*AB95</f>
        <v>44.72727272727272</v>
      </c>
      <c r="T95" s="294">
        <f>(怪物参数比例等级!$G$19*10+Q95*怪物参数比例等级!$AC$31)*AC95</f>
        <v>119.27272727272727</v>
      </c>
      <c r="U95" s="294">
        <f>(怪物参数比例等级!$G$20*10+Q95*怪物参数比例等级!$AC$32)*AD95</f>
        <v>89.454545454545439</v>
      </c>
      <c r="V95" s="294">
        <f>(怪物参数比例等级!$G$21*10+Q95*怪物参数比例等级!$AC$33)*AE95</f>
        <v>35.781818181818181</v>
      </c>
      <c r="W95" s="294">
        <f>(怪物参数比例等级!$G$22*10+Q95*怪物参数比例等级!$AC$34)*AF95</f>
        <v>26.836363636363636</v>
      </c>
      <c r="X95" s="294">
        <f>(怪物参数比例等级!$G$23*10+Q95*怪物参数比例等级!$AC$35)*AG95</f>
        <v>35.781818181818181</v>
      </c>
      <c r="Y95" s="294">
        <f>(怪物参数比例等级!$G$24*10+Q95*怪物参数比例等级!$AC$36)*AH95</f>
        <v>71.563636363636363</v>
      </c>
      <c r="Z95" s="294">
        <f>(怪物参数比例等级!$G$25*10+Q95*怪物参数比例等级!$AC$37)*AI95</f>
        <v>35.781818181818181</v>
      </c>
      <c r="AA95" s="317">
        <v>1</v>
      </c>
      <c r="AB95" s="317">
        <v>1</v>
      </c>
      <c r="AC95" s="317">
        <v>1</v>
      </c>
      <c r="AD95" s="317">
        <v>1</v>
      </c>
      <c r="AE95" s="317">
        <v>1</v>
      </c>
      <c r="AF95" s="317">
        <v>1</v>
      </c>
      <c r="AG95" s="317">
        <v>5</v>
      </c>
      <c r="AH95" s="317">
        <v>5</v>
      </c>
      <c r="AI95" s="317">
        <v>5</v>
      </c>
      <c r="AK95" s="299">
        <v>71</v>
      </c>
      <c r="AL95" s="296">
        <v>1</v>
      </c>
      <c r="AM95" s="296">
        <v>1</v>
      </c>
      <c r="AN95" s="296">
        <v>1</v>
      </c>
      <c r="AO95" s="136" t="s">
        <v>3327</v>
      </c>
    </row>
    <row r="96" spans="1:48" ht="13.8" hidden="1" customHeight="1">
      <c r="A96" s="137">
        <v>84</v>
      </c>
      <c r="B96" s="137" t="str">
        <f t="shared" si="103"/>
        <v>8471</v>
      </c>
      <c r="C96" s="305" t="str">
        <f>B88</f>
        <v>7671</v>
      </c>
      <c r="D96" s="305">
        <f t="shared" ref="D96:M96" si="137">D88</f>
        <v>1</v>
      </c>
      <c r="E96" s="305" t="str">
        <f t="shared" si="137"/>
        <v>士兵</v>
      </c>
      <c r="F96" s="305" t="str">
        <f t="shared" si="137"/>
        <v>士兵，卡尔萨斯监狱的士兵别看他一副盔甲很有神圣的感觉其实都是一帮吃软怕硬的家伙，平时还比较喜欢挖鼻屎</v>
      </c>
      <c r="G96" s="305" t="str">
        <f t="shared" si="137"/>
        <v>scmonster.16.shibing</v>
      </c>
      <c r="H96" s="305" t="str">
        <f t="shared" si="137"/>
        <v>monster.16.shibing</v>
      </c>
      <c r="I96" s="305" t="str">
        <f t="shared" si="137"/>
        <v>sfacemonster.16.shibing</v>
      </c>
      <c r="J96" s="305">
        <f t="shared" si="137"/>
        <v>0</v>
      </c>
      <c r="K96" s="305" t="str">
        <f t="shared" si="137"/>
        <v>[]</v>
      </c>
      <c r="L96" s="305" t="str">
        <f t="shared" si="137"/>
        <v>[0,0,0]</v>
      </c>
      <c r="M96" s="305" t="str">
        <f t="shared" si="137"/>
        <v>[{"type":"2","id":"coin","num":"5","per":"800000"},{"type":"1","id":"1733","num":"1","per":"500000"},{"type":"1","id":"131","num":"1","per":"100000"},{"type":"1","id":"431","num":"1","per":"100000"}]</v>
      </c>
      <c r="N96" s="305">
        <f>VLOOKUP(Q96,[1]经验值!A:F,4,FALSE)</f>
        <v>9</v>
      </c>
      <c r="O96" s="305">
        <f t="shared" ref="O96:P96" si="138">O88</f>
        <v>1</v>
      </c>
      <c r="P96" s="305">
        <f t="shared" si="138"/>
        <v>1</v>
      </c>
      <c r="Q96" s="302">
        <v>19</v>
      </c>
      <c r="R96" s="294">
        <f>(怪物参数比例等级!$G$17*10+Q96*怪物参数比例等级!$AC$29)*AA96</f>
        <v>154.84848484848482</v>
      </c>
      <c r="S96" s="294">
        <f>(怪物参数比例等级!$G$18*10+Q96*怪物参数比例等级!$AC$30)*AB96</f>
        <v>46.454545454545446</v>
      </c>
      <c r="T96" s="294">
        <f>(怪物参数比例等级!$G$19*10+Q96*怪物参数比例等级!$AC$31)*AC96</f>
        <v>123.87878787878786</v>
      </c>
      <c r="U96" s="294">
        <f>(怪物参数比例等级!$G$20*10+Q96*怪物参数比例等级!$AC$32)*AD96</f>
        <v>92.909090909090892</v>
      </c>
      <c r="V96" s="294">
        <f>(怪物参数比例等级!$G$21*10+Q96*怪物参数比例等级!$AC$33)*AE96</f>
        <v>37.163636363636364</v>
      </c>
      <c r="W96" s="294">
        <f>(怪物参数比例等级!$G$22*10+Q96*怪物参数比例等级!$AC$34)*AF96</f>
        <v>27.872727272727275</v>
      </c>
      <c r="X96" s="294">
        <f>(怪物参数比例等级!$G$23*10+Q96*怪物参数比例等级!$AC$35)*AG96</f>
        <v>37.163636363636364</v>
      </c>
      <c r="Y96" s="294">
        <f>(怪物参数比例等级!$G$24*10+Q96*怪物参数比例等级!$AC$36)*AH96</f>
        <v>74.327272727272728</v>
      </c>
      <c r="Z96" s="294">
        <f>(怪物参数比例等级!$G$25*10+Q96*怪物参数比例等级!$AC$37)*AI96</f>
        <v>37.163636363636364</v>
      </c>
      <c r="AA96" s="317">
        <v>1</v>
      </c>
      <c r="AB96" s="317">
        <v>1</v>
      </c>
      <c r="AC96" s="317">
        <v>1</v>
      </c>
      <c r="AD96" s="317">
        <v>1</v>
      </c>
      <c r="AE96" s="317">
        <v>1</v>
      </c>
      <c r="AF96" s="317">
        <v>1</v>
      </c>
      <c r="AG96" s="317">
        <v>5</v>
      </c>
      <c r="AH96" s="317">
        <v>5</v>
      </c>
      <c r="AI96" s="317">
        <v>5</v>
      </c>
      <c r="AK96" s="299">
        <v>71</v>
      </c>
      <c r="AL96" s="296">
        <v>1</v>
      </c>
      <c r="AM96" s="296">
        <v>1</v>
      </c>
      <c r="AN96" s="296">
        <v>1</v>
      </c>
      <c r="AO96" s="136" t="s">
        <v>3327</v>
      </c>
    </row>
    <row r="97" spans="1:49" ht="13.8" hidden="1" customHeight="1">
      <c r="A97" s="137">
        <v>85</v>
      </c>
      <c r="B97" s="137" t="str">
        <f t="shared" si="103"/>
        <v>8571</v>
      </c>
      <c r="C97" s="305" t="str">
        <f>B88</f>
        <v>7671</v>
      </c>
      <c r="D97" s="305">
        <f t="shared" ref="D97:M97" si="139">D88</f>
        <v>1</v>
      </c>
      <c r="E97" s="305" t="str">
        <f t="shared" si="139"/>
        <v>士兵</v>
      </c>
      <c r="F97" s="305" t="str">
        <f t="shared" si="139"/>
        <v>士兵，卡尔萨斯监狱的士兵别看他一副盔甲很有神圣的感觉其实都是一帮吃软怕硬的家伙，平时还比较喜欢挖鼻屎</v>
      </c>
      <c r="G97" s="305" t="str">
        <f t="shared" si="139"/>
        <v>scmonster.16.shibing</v>
      </c>
      <c r="H97" s="305" t="str">
        <f t="shared" si="139"/>
        <v>monster.16.shibing</v>
      </c>
      <c r="I97" s="305" t="str">
        <f t="shared" si="139"/>
        <v>sfacemonster.16.shibing</v>
      </c>
      <c r="J97" s="305">
        <f t="shared" si="139"/>
        <v>0</v>
      </c>
      <c r="K97" s="305" t="str">
        <f t="shared" si="139"/>
        <v>[]</v>
      </c>
      <c r="L97" s="305" t="str">
        <f t="shared" si="139"/>
        <v>[0,0,0]</v>
      </c>
      <c r="M97" s="305" t="str">
        <f t="shared" si="139"/>
        <v>[{"type":"2","id":"coin","num":"5","per":"800000"},{"type":"1","id":"1733","num":"1","per":"500000"},{"type":"1","id":"131","num":"1","per":"100000"},{"type":"1","id":"431","num":"1","per":"100000"}]</v>
      </c>
      <c r="N97" s="305">
        <f>VLOOKUP(Q97,[1]经验值!A:F,4,FALSE)</f>
        <v>9</v>
      </c>
      <c r="O97" s="305">
        <f t="shared" ref="O97:P97" si="140">O88</f>
        <v>1</v>
      </c>
      <c r="P97" s="305">
        <f t="shared" si="140"/>
        <v>1</v>
      </c>
      <c r="Q97" s="302">
        <v>20</v>
      </c>
      <c r="R97" s="294">
        <f>(怪物参数比例等级!$G$17*10+Q97*怪物参数比例等级!$AC$29)*AA97</f>
        <v>160.60606060606059</v>
      </c>
      <c r="S97" s="294">
        <f>(怪物参数比例等级!$G$18*10+Q97*怪物参数比例等级!$AC$30)*AB97</f>
        <v>48.181818181818173</v>
      </c>
      <c r="T97" s="294">
        <f>(怪物参数比例等级!$G$19*10+Q97*怪物参数比例等级!$AC$31)*AC97</f>
        <v>128.48484848484847</v>
      </c>
      <c r="U97" s="294">
        <f>(怪物参数比例等级!$G$20*10+Q97*怪物参数比例等级!$AC$32)*AD97</f>
        <v>96.363636363636346</v>
      </c>
      <c r="V97" s="294">
        <f>(怪物参数比例等级!$G$21*10+Q97*怪物参数比例等级!$AC$33)*AE97</f>
        <v>38.545454545454547</v>
      </c>
      <c r="W97" s="294">
        <f>(怪物参数比例等级!$G$22*10+Q97*怪物参数比例等级!$AC$34)*AF97</f>
        <v>28.909090909090907</v>
      </c>
      <c r="X97" s="294">
        <f>(怪物参数比例等级!$G$23*10+Q97*怪物参数比例等级!$AC$35)*AG97</f>
        <v>38.545454545454547</v>
      </c>
      <c r="Y97" s="294">
        <f>(怪物参数比例等级!$G$24*10+Q97*怪物参数比例等级!$AC$36)*AH97</f>
        <v>77.090909090909093</v>
      </c>
      <c r="Z97" s="294">
        <f>(怪物参数比例等级!$G$25*10+Q97*怪物参数比例等级!$AC$37)*AI97</f>
        <v>38.545454545454547</v>
      </c>
      <c r="AA97" s="317">
        <v>1</v>
      </c>
      <c r="AB97" s="317">
        <v>1</v>
      </c>
      <c r="AC97" s="317">
        <v>1</v>
      </c>
      <c r="AD97" s="317">
        <v>1</v>
      </c>
      <c r="AE97" s="317">
        <v>1</v>
      </c>
      <c r="AF97" s="317">
        <v>1</v>
      </c>
      <c r="AG97" s="317">
        <v>5</v>
      </c>
      <c r="AH97" s="317">
        <v>5</v>
      </c>
      <c r="AI97" s="317">
        <v>5</v>
      </c>
      <c r="AK97" s="299">
        <v>71</v>
      </c>
      <c r="AL97" s="296">
        <v>1</v>
      </c>
      <c r="AM97" s="296">
        <v>1</v>
      </c>
      <c r="AN97" s="296">
        <v>1</v>
      </c>
      <c r="AO97" s="136" t="s">
        <v>3327</v>
      </c>
    </row>
    <row r="98" spans="1:49" ht="13.8" hidden="1" customHeight="1">
      <c r="A98" s="137">
        <v>86</v>
      </c>
      <c r="B98" s="137" t="str">
        <f t="shared" si="103"/>
        <v>8671</v>
      </c>
      <c r="C98" s="305" t="str">
        <f>B88</f>
        <v>7671</v>
      </c>
      <c r="D98" s="305">
        <f t="shared" ref="D98:M98" si="141">D88</f>
        <v>1</v>
      </c>
      <c r="E98" s="305" t="str">
        <f t="shared" si="141"/>
        <v>士兵</v>
      </c>
      <c r="F98" s="305" t="str">
        <f t="shared" si="141"/>
        <v>士兵，卡尔萨斯监狱的士兵别看他一副盔甲很有神圣的感觉其实都是一帮吃软怕硬的家伙，平时还比较喜欢挖鼻屎</v>
      </c>
      <c r="G98" s="305" t="str">
        <f t="shared" si="141"/>
        <v>scmonster.16.shibing</v>
      </c>
      <c r="H98" s="305" t="str">
        <f t="shared" si="141"/>
        <v>monster.16.shibing</v>
      </c>
      <c r="I98" s="305" t="str">
        <f t="shared" si="141"/>
        <v>sfacemonster.16.shibing</v>
      </c>
      <c r="J98" s="305">
        <f t="shared" si="141"/>
        <v>0</v>
      </c>
      <c r="K98" s="305" t="str">
        <f t="shared" si="141"/>
        <v>[]</v>
      </c>
      <c r="L98" s="305" t="str">
        <f t="shared" si="141"/>
        <v>[0,0,0]</v>
      </c>
      <c r="M98" s="305" t="str">
        <f t="shared" si="141"/>
        <v>[{"type":"2","id":"coin","num":"5","per":"800000"},{"type":"1","id":"1733","num":"1","per":"500000"},{"type":"1","id":"131","num":"1","per":"100000"},{"type":"1","id":"431","num":"1","per":"100000"}]</v>
      </c>
      <c r="N98" s="305">
        <f>VLOOKUP(Q98,[1]经验值!A:F,4,FALSE)</f>
        <v>10</v>
      </c>
      <c r="O98" s="305">
        <f t="shared" ref="O98:P98" si="142">O88</f>
        <v>1</v>
      </c>
      <c r="P98" s="305">
        <f t="shared" si="142"/>
        <v>1</v>
      </c>
      <c r="Q98" s="302">
        <v>21</v>
      </c>
      <c r="R98" s="294">
        <f>(怪物参数比例等级!$G$17*10+Q98*怪物参数比例等级!$Z$29)*AA98</f>
        <v>185.45454545454544</v>
      </c>
      <c r="S98" s="294">
        <f>(怪物参数比例等级!$G$18*10+Q98*怪物参数比例等级!$Z$30)*AB98</f>
        <v>55.636363636363633</v>
      </c>
      <c r="T98" s="294">
        <f>(怪物参数比例等级!$G$19*10+Q98*怪物参数比例等级!$Z$31)*AC98</f>
        <v>148.36363636363637</v>
      </c>
      <c r="U98" s="294">
        <f>(怪物参数比例等级!$G$20*10+Q98*怪物参数比例等级!$Z$32)*AD98</f>
        <v>111.27272727272727</v>
      </c>
      <c r="V98" s="294">
        <f>(怪物参数比例等级!$G$21*10+Q98*怪物参数比例等级!$Z$33)*AE98</f>
        <v>44.509090909090901</v>
      </c>
      <c r="W98" s="294">
        <f>(怪物参数比例等级!$G$22*10+Q98*怪物参数比例等级!$Z$34)*AF98</f>
        <v>33.381818181818183</v>
      </c>
      <c r="X98" s="294">
        <f>(怪物参数比例等级!$G$23*10+Q98*怪物参数比例等级!$Z$35)*AG98</f>
        <v>44.509090909090901</v>
      </c>
      <c r="Y98" s="294">
        <f>(怪物参数比例等级!$G$24*10+Q98*怪物参数比例等级!$Z$36)*AH98</f>
        <v>89.018181818181802</v>
      </c>
      <c r="Z98" s="294">
        <f>(怪物参数比例等级!$G$25*10+Q98*怪物参数比例等级!$Z$37)*AI98</f>
        <v>44.509090909090901</v>
      </c>
      <c r="AA98" s="317">
        <v>1</v>
      </c>
      <c r="AB98" s="317">
        <v>1</v>
      </c>
      <c r="AC98" s="317">
        <v>1</v>
      </c>
      <c r="AD98" s="317">
        <v>1</v>
      </c>
      <c r="AE98" s="317">
        <v>1</v>
      </c>
      <c r="AF98" s="317">
        <v>1</v>
      </c>
      <c r="AG98" s="317">
        <v>5</v>
      </c>
      <c r="AH98" s="317">
        <v>5</v>
      </c>
      <c r="AI98" s="317">
        <v>5</v>
      </c>
      <c r="AK98" s="299">
        <v>71</v>
      </c>
      <c r="AL98" s="296">
        <v>1</v>
      </c>
      <c r="AM98" s="296">
        <v>1</v>
      </c>
      <c r="AN98" s="296">
        <v>1</v>
      </c>
      <c r="AO98" s="136" t="s">
        <v>3329</v>
      </c>
    </row>
    <row r="99" spans="1:49" ht="13.8" hidden="1" customHeight="1">
      <c r="A99" s="137">
        <v>87</v>
      </c>
      <c r="B99" s="137" t="str">
        <f t="shared" si="103"/>
        <v>8771</v>
      </c>
      <c r="C99" s="305" t="str">
        <f>B88</f>
        <v>7671</v>
      </c>
      <c r="D99" s="305">
        <f t="shared" ref="D99:M99" si="143">D88</f>
        <v>1</v>
      </c>
      <c r="E99" s="305" t="str">
        <f t="shared" si="143"/>
        <v>士兵</v>
      </c>
      <c r="F99" s="305" t="str">
        <f t="shared" si="143"/>
        <v>士兵，卡尔萨斯监狱的士兵别看他一副盔甲很有神圣的感觉其实都是一帮吃软怕硬的家伙，平时还比较喜欢挖鼻屎</v>
      </c>
      <c r="G99" s="305" t="str">
        <f t="shared" si="143"/>
        <v>scmonster.16.shibing</v>
      </c>
      <c r="H99" s="305" t="str">
        <f t="shared" si="143"/>
        <v>monster.16.shibing</v>
      </c>
      <c r="I99" s="305" t="str">
        <f t="shared" si="143"/>
        <v>sfacemonster.16.shibing</v>
      </c>
      <c r="J99" s="305">
        <f t="shared" si="143"/>
        <v>0</v>
      </c>
      <c r="K99" s="305" t="str">
        <f t="shared" si="143"/>
        <v>[]</v>
      </c>
      <c r="L99" s="305" t="str">
        <f t="shared" si="143"/>
        <v>[0,0,0]</v>
      </c>
      <c r="M99" s="305" t="str">
        <f t="shared" si="143"/>
        <v>[{"type":"2","id":"coin","num":"5","per":"800000"},{"type":"1","id":"1733","num":"1","per":"500000"},{"type":"1","id":"131","num":"1","per":"100000"},{"type":"1","id":"431","num":"1","per":"100000"}]</v>
      </c>
      <c r="N99" s="305">
        <f>VLOOKUP(Q99,[1]经验值!A:F,4,FALSE)</f>
        <v>10</v>
      </c>
      <c r="O99" s="305">
        <f t="shared" ref="O99:P99" si="144">O88</f>
        <v>1</v>
      </c>
      <c r="P99" s="305">
        <f t="shared" si="144"/>
        <v>1</v>
      </c>
      <c r="Q99" s="302">
        <v>22</v>
      </c>
      <c r="R99" s="294">
        <f>(怪物参数比例等级!$G$17*10+Q99*怪物参数比例等级!$Z$29)*AA99</f>
        <v>192.12121212121212</v>
      </c>
      <c r="S99" s="294">
        <f>(怪物参数比例等级!$G$18*10+Q99*怪物参数比例等级!$Z$30)*AB99</f>
        <v>57.636363636363633</v>
      </c>
      <c r="T99" s="294">
        <f>(怪物参数比例等级!$G$19*10+Q99*怪物参数比例等级!$Z$31)*AC99</f>
        <v>153.69696969696969</v>
      </c>
      <c r="U99" s="294">
        <f>(怪物参数比例等级!$G$20*10+Q99*怪物参数比例等级!$Z$32)*AD99</f>
        <v>115.27272727272727</v>
      </c>
      <c r="V99" s="294">
        <f>(怪物参数比例等级!$G$21*10+Q99*怪物参数比例等级!$Z$33)*AE99</f>
        <v>46.109090909090902</v>
      </c>
      <c r="W99" s="294">
        <f>(怪物参数比例等级!$G$22*10+Q99*怪物参数比例等级!$Z$34)*AF99</f>
        <v>34.581818181818178</v>
      </c>
      <c r="X99" s="294">
        <f>(怪物参数比例等级!$G$23*10+Q99*怪物参数比例等级!$Z$35)*AG99</f>
        <v>46.109090909090902</v>
      </c>
      <c r="Y99" s="294">
        <f>(怪物参数比例等级!$G$24*10+Q99*怪物参数比例等级!$Z$36)*AH99</f>
        <v>92.218181818181804</v>
      </c>
      <c r="Z99" s="294">
        <f>(怪物参数比例等级!$G$25*10+Q99*怪物参数比例等级!$Z$37)*AI99</f>
        <v>46.109090909090902</v>
      </c>
      <c r="AA99" s="317">
        <v>1</v>
      </c>
      <c r="AB99" s="317">
        <v>1</v>
      </c>
      <c r="AC99" s="317">
        <v>1</v>
      </c>
      <c r="AD99" s="317">
        <v>1</v>
      </c>
      <c r="AE99" s="317">
        <v>1</v>
      </c>
      <c r="AF99" s="317">
        <v>1</v>
      </c>
      <c r="AG99" s="317">
        <v>5</v>
      </c>
      <c r="AH99" s="317">
        <v>5</v>
      </c>
      <c r="AI99" s="317">
        <v>5</v>
      </c>
      <c r="AK99" s="299">
        <v>71</v>
      </c>
      <c r="AL99" s="296">
        <v>1</v>
      </c>
      <c r="AM99" s="296">
        <v>1</v>
      </c>
      <c r="AN99" s="296">
        <v>1</v>
      </c>
      <c r="AO99" s="136" t="s">
        <v>3329</v>
      </c>
    </row>
    <row r="100" spans="1:49" ht="13.8" hidden="1" customHeight="1">
      <c r="A100" s="137">
        <v>88</v>
      </c>
      <c r="B100" s="137" t="str">
        <f t="shared" si="103"/>
        <v>8871</v>
      </c>
      <c r="C100" s="305" t="str">
        <f>B88</f>
        <v>7671</v>
      </c>
      <c r="D100" s="305">
        <f t="shared" ref="D100:M100" si="145">D88</f>
        <v>1</v>
      </c>
      <c r="E100" s="305" t="str">
        <f t="shared" si="145"/>
        <v>士兵</v>
      </c>
      <c r="F100" s="305" t="str">
        <f t="shared" si="145"/>
        <v>士兵，卡尔萨斯监狱的士兵别看他一副盔甲很有神圣的感觉其实都是一帮吃软怕硬的家伙，平时还比较喜欢挖鼻屎</v>
      </c>
      <c r="G100" s="305" t="str">
        <f t="shared" si="145"/>
        <v>scmonster.16.shibing</v>
      </c>
      <c r="H100" s="305" t="str">
        <f t="shared" si="145"/>
        <v>monster.16.shibing</v>
      </c>
      <c r="I100" s="305" t="str">
        <f t="shared" si="145"/>
        <v>sfacemonster.16.shibing</v>
      </c>
      <c r="J100" s="305">
        <f t="shared" si="145"/>
        <v>0</v>
      </c>
      <c r="K100" s="305" t="str">
        <f t="shared" si="145"/>
        <v>[]</v>
      </c>
      <c r="L100" s="305" t="str">
        <f t="shared" si="145"/>
        <v>[0,0,0]</v>
      </c>
      <c r="M100" s="305" t="str">
        <f t="shared" si="145"/>
        <v>[{"type":"2","id":"coin","num":"5","per":"800000"},{"type":"1","id":"1733","num":"1","per":"500000"},{"type":"1","id":"131","num":"1","per":"100000"},{"type":"1","id":"431","num":"1","per":"100000"}]</v>
      </c>
      <c r="N100" s="305">
        <f>VLOOKUP(Q100,[1]经验值!A:F,4,FALSE)</f>
        <v>11</v>
      </c>
      <c r="O100" s="305">
        <f t="shared" ref="O100:P100" si="146">O88</f>
        <v>1</v>
      </c>
      <c r="P100" s="305">
        <f t="shared" si="146"/>
        <v>1</v>
      </c>
      <c r="Q100" s="302">
        <v>23</v>
      </c>
      <c r="R100" s="294">
        <f>(怪物参数比例等级!$G$17*10+Q100*怪物参数比例等级!$Z$29)*AA100</f>
        <v>198.78787878787875</v>
      </c>
      <c r="S100" s="294">
        <f>(怪物参数比例等级!$G$18*10+Q100*怪物参数比例等级!$Z$30)*AB100</f>
        <v>59.636363636363633</v>
      </c>
      <c r="T100" s="294">
        <f>(怪物参数比例等级!$G$19*10+Q100*怪物参数比例等级!$Z$31)*AC100</f>
        <v>159.030303030303</v>
      </c>
      <c r="U100" s="294">
        <f>(怪物参数比例等级!$G$20*10+Q100*怪物参数比例等级!$Z$32)*AD100</f>
        <v>119.27272727272727</v>
      </c>
      <c r="V100" s="294">
        <f>(怪物参数比例等级!$G$21*10+Q100*怪物参数比例等级!$Z$33)*AE100</f>
        <v>47.709090909090904</v>
      </c>
      <c r="W100" s="294">
        <f>(怪物参数比例等级!$G$22*10+Q100*怪物参数比例等级!$Z$34)*AF100</f>
        <v>35.781818181818181</v>
      </c>
      <c r="X100" s="294">
        <f>(怪物参数比例等级!$G$23*10+Q100*怪物参数比例等级!$Z$35)*AG100</f>
        <v>47.709090909090897</v>
      </c>
      <c r="Y100" s="294">
        <f>(怪物参数比例等级!$G$24*10+Q100*怪物参数比例等级!$Z$36)*AH100</f>
        <v>95.418181818181793</v>
      </c>
      <c r="Z100" s="294">
        <f>(怪物参数比例等级!$G$25*10+Q100*怪物参数比例等级!$Z$37)*AI100</f>
        <v>47.709090909090897</v>
      </c>
      <c r="AA100" s="317">
        <v>1</v>
      </c>
      <c r="AB100" s="317">
        <v>1</v>
      </c>
      <c r="AC100" s="317">
        <v>1</v>
      </c>
      <c r="AD100" s="317">
        <v>1</v>
      </c>
      <c r="AE100" s="317">
        <v>1</v>
      </c>
      <c r="AF100" s="317">
        <v>1</v>
      </c>
      <c r="AG100" s="317">
        <v>5</v>
      </c>
      <c r="AH100" s="317">
        <v>5</v>
      </c>
      <c r="AI100" s="317">
        <v>5</v>
      </c>
      <c r="AK100" s="299">
        <v>71</v>
      </c>
      <c r="AL100" s="296">
        <v>1</v>
      </c>
      <c r="AM100" s="296">
        <v>1</v>
      </c>
      <c r="AN100" s="296">
        <v>1</v>
      </c>
      <c r="AO100" s="136" t="s">
        <v>3329</v>
      </c>
    </row>
    <row r="101" spans="1:49" ht="13.8" hidden="1" customHeight="1">
      <c r="A101" s="137">
        <v>89</v>
      </c>
      <c r="B101" s="137" t="str">
        <f t="shared" si="103"/>
        <v>8971</v>
      </c>
      <c r="C101" s="305" t="str">
        <f>B88</f>
        <v>7671</v>
      </c>
      <c r="D101" s="305">
        <f t="shared" ref="D101:M101" si="147">D88</f>
        <v>1</v>
      </c>
      <c r="E101" s="305" t="str">
        <f t="shared" si="147"/>
        <v>士兵</v>
      </c>
      <c r="F101" s="305" t="str">
        <f t="shared" si="147"/>
        <v>士兵，卡尔萨斯监狱的士兵别看他一副盔甲很有神圣的感觉其实都是一帮吃软怕硬的家伙，平时还比较喜欢挖鼻屎</v>
      </c>
      <c r="G101" s="305" t="str">
        <f t="shared" si="147"/>
        <v>scmonster.16.shibing</v>
      </c>
      <c r="H101" s="305" t="str">
        <f t="shared" si="147"/>
        <v>monster.16.shibing</v>
      </c>
      <c r="I101" s="305" t="str">
        <f t="shared" si="147"/>
        <v>sfacemonster.16.shibing</v>
      </c>
      <c r="J101" s="305">
        <f t="shared" si="147"/>
        <v>0</v>
      </c>
      <c r="K101" s="305" t="str">
        <f t="shared" si="147"/>
        <v>[]</v>
      </c>
      <c r="L101" s="305" t="str">
        <f t="shared" si="147"/>
        <v>[0,0,0]</v>
      </c>
      <c r="M101" s="305" t="str">
        <f t="shared" si="147"/>
        <v>[{"type":"2","id":"coin","num":"5","per":"800000"},{"type":"1","id":"1733","num":"1","per":"500000"},{"type":"1","id":"131","num":"1","per":"100000"},{"type":"1","id":"431","num":"1","per":"100000"}]</v>
      </c>
      <c r="N101" s="305">
        <f>VLOOKUP(Q101,[1]经验值!A:F,4,FALSE)</f>
        <v>11</v>
      </c>
      <c r="O101" s="305">
        <f t="shared" ref="O101:P101" si="148">O88</f>
        <v>1</v>
      </c>
      <c r="P101" s="305">
        <f t="shared" si="148"/>
        <v>1</v>
      </c>
      <c r="Q101" s="302">
        <v>24</v>
      </c>
      <c r="R101" s="294">
        <f>(怪物参数比例等级!$G$17*10+Q101*怪物参数比例等级!$Z$29)*AA101</f>
        <v>205.45454545454544</v>
      </c>
      <c r="S101" s="294">
        <f>(怪物参数比例等级!$G$18*10+Q101*怪物参数比例等级!$Z$30)*AB101</f>
        <v>61.636363636363633</v>
      </c>
      <c r="T101" s="294">
        <f>(怪物参数比例等级!$G$19*10+Q101*怪物参数比例等级!$Z$31)*AC101</f>
        <v>164.36363636363637</v>
      </c>
      <c r="U101" s="294">
        <f>(怪物参数比例等级!$G$20*10+Q101*怪物参数比例等级!$Z$32)*AD101</f>
        <v>123.27272727272727</v>
      </c>
      <c r="V101" s="294">
        <f>(怪物参数比例等级!$G$21*10+Q101*怪物参数比例等级!$Z$33)*AE101</f>
        <v>49.309090909090905</v>
      </c>
      <c r="W101" s="294">
        <f>(怪物参数比例等级!$G$22*10+Q101*怪物参数比例等级!$Z$34)*AF101</f>
        <v>36.981818181818177</v>
      </c>
      <c r="X101" s="294">
        <f>(怪物参数比例等级!$G$23*10+Q101*怪物参数比例等级!$Z$35)*AG101</f>
        <v>49.309090909090898</v>
      </c>
      <c r="Y101" s="294">
        <f>(怪物参数比例等级!$G$24*10+Q101*怪物参数比例等级!$Z$36)*AH101</f>
        <v>98.618181818181796</v>
      </c>
      <c r="Z101" s="294">
        <f>(怪物参数比例等级!$G$25*10+Q101*怪物参数比例等级!$Z$37)*AI101</f>
        <v>49.309090909090898</v>
      </c>
      <c r="AA101" s="317">
        <v>1</v>
      </c>
      <c r="AB101" s="317">
        <v>1</v>
      </c>
      <c r="AC101" s="317">
        <v>1</v>
      </c>
      <c r="AD101" s="317">
        <v>1</v>
      </c>
      <c r="AE101" s="317">
        <v>1</v>
      </c>
      <c r="AF101" s="317">
        <v>1</v>
      </c>
      <c r="AG101" s="317">
        <v>5</v>
      </c>
      <c r="AH101" s="317">
        <v>5</v>
      </c>
      <c r="AI101" s="317">
        <v>5</v>
      </c>
      <c r="AK101" s="299">
        <v>71</v>
      </c>
      <c r="AL101" s="296">
        <v>1</v>
      </c>
      <c r="AM101" s="296">
        <v>1</v>
      </c>
      <c r="AN101" s="296">
        <v>1</v>
      </c>
      <c r="AO101" s="136" t="s">
        <v>3329</v>
      </c>
    </row>
    <row r="102" spans="1:49" ht="13.8" hidden="1" customHeight="1">
      <c r="A102" s="137">
        <v>90</v>
      </c>
      <c r="B102" s="137" t="str">
        <f t="shared" si="103"/>
        <v>9071</v>
      </c>
      <c r="C102" s="305" t="str">
        <f>B88</f>
        <v>7671</v>
      </c>
      <c r="D102" s="305">
        <f t="shared" ref="D102:M102" si="149">D88</f>
        <v>1</v>
      </c>
      <c r="E102" s="305" t="str">
        <f t="shared" si="149"/>
        <v>士兵</v>
      </c>
      <c r="F102" s="305" t="str">
        <f t="shared" si="149"/>
        <v>士兵，卡尔萨斯监狱的士兵别看他一副盔甲很有神圣的感觉其实都是一帮吃软怕硬的家伙，平时还比较喜欢挖鼻屎</v>
      </c>
      <c r="G102" s="305" t="str">
        <f t="shared" si="149"/>
        <v>scmonster.16.shibing</v>
      </c>
      <c r="H102" s="305" t="str">
        <f t="shared" si="149"/>
        <v>monster.16.shibing</v>
      </c>
      <c r="I102" s="305" t="str">
        <f t="shared" si="149"/>
        <v>sfacemonster.16.shibing</v>
      </c>
      <c r="J102" s="305">
        <f t="shared" si="149"/>
        <v>0</v>
      </c>
      <c r="K102" s="305" t="str">
        <f t="shared" si="149"/>
        <v>[]</v>
      </c>
      <c r="L102" s="305" t="str">
        <f t="shared" si="149"/>
        <v>[0,0,0]</v>
      </c>
      <c r="M102" s="305" t="str">
        <f t="shared" si="149"/>
        <v>[{"type":"2","id":"coin","num":"5","per":"800000"},{"type":"1","id":"1733","num":"1","per":"500000"},{"type":"1","id":"131","num":"1","per":"100000"},{"type":"1","id":"431","num":"1","per":"100000"}]</v>
      </c>
      <c r="N102" s="305">
        <f>VLOOKUP(Q102,[1]经验值!A:F,4,FALSE)</f>
        <v>12</v>
      </c>
      <c r="O102" s="305">
        <f t="shared" ref="O102:P102" si="150">O88</f>
        <v>1</v>
      </c>
      <c r="P102" s="305">
        <f t="shared" si="150"/>
        <v>1</v>
      </c>
      <c r="Q102" s="302">
        <v>25</v>
      </c>
      <c r="R102" s="294">
        <f>(怪物参数比例等级!$G$17*10+Q102*怪物参数比例等级!$Z$29)*AA102</f>
        <v>212.12121212121212</v>
      </c>
      <c r="S102" s="294">
        <f>(怪物参数比例等级!$G$18*10+Q102*怪物参数比例等级!$Z$30)*AB102</f>
        <v>63.636363636363633</v>
      </c>
      <c r="T102" s="294">
        <f>(怪物参数比例等级!$G$19*10+Q102*怪物参数比例等级!$Z$31)*AC102</f>
        <v>169.69696969696969</v>
      </c>
      <c r="U102" s="294">
        <f>(怪物参数比例等级!$G$20*10+Q102*怪物参数比例等级!$Z$32)*AD102</f>
        <v>127.27272727272727</v>
      </c>
      <c r="V102" s="294">
        <f>(怪物参数比例等级!$G$21*10+Q102*怪物参数比例等级!$Z$33)*AE102</f>
        <v>50.909090909090907</v>
      </c>
      <c r="W102" s="294">
        <f>(怪物参数比例等级!$G$22*10+Q102*怪物参数比例等级!$Z$34)*AF102</f>
        <v>38.18181818181818</v>
      </c>
      <c r="X102" s="294">
        <f>(怪物参数比例等级!$G$23*10+Q102*怪物参数比例等级!$Z$35)*AG102</f>
        <v>50.909090909090899</v>
      </c>
      <c r="Y102" s="294">
        <f>(怪物参数比例等级!$G$24*10+Q102*怪物参数比例等级!$Z$36)*AH102</f>
        <v>101.8181818181818</v>
      </c>
      <c r="Z102" s="294">
        <f>(怪物参数比例等级!$G$25*10+Q102*怪物参数比例等级!$Z$37)*AI102</f>
        <v>50.909090909090899</v>
      </c>
      <c r="AA102" s="317">
        <v>1</v>
      </c>
      <c r="AB102" s="317">
        <v>1</v>
      </c>
      <c r="AC102" s="317">
        <v>1</v>
      </c>
      <c r="AD102" s="317">
        <v>1</v>
      </c>
      <c r="AE102" s="317">
        <v>1</v>
      </c>
      <c r="AF102" s="317">
        <v>1</v>
      </c>
      <c r="AG102" s="317">
        <v>5</v>
      </c>
      <c r="AH102" s="317">
        <v>5</v>
      </c>
      <c r="AI102" s="317">
        <v>5</v>
      </c>
      <c r="AK102" s="299">
        <v>71</v>
      </c>
      <c r="AL102" s="296">
        <v>1</v>
      </c>
      <c r="AM102" s="296">
        <v>1</v>
      </c>
      <c r="AN102" s="296">
        <v>1</v>
      </c>
      <c r="AO102" s="136" t="s">
        <v>3329</v>
      </c>
    </row>
    <row r="103" spans="1:49" ht="13.8" hidden="1" customHeight="1">
      <c r="A103" s="137">
        <v>91</v>
      </c>
      <c r="B103" s="137" t="str">
        <f t="shared" si="103"/>
        <v>9171</v>
      </c>
      <c r="C103" s="305" t="str">
        <f>B88</f>
        <v>7671</v>
      </c>
      <c r="D103" s="305">
        <f t="shared" ref="D103:M103" si="151">D88</f>
        <v>1</v>
      </c>
      <c r="E103" s="305" t="str">
        <f t="shared" si="151"/>
        <v>士兵</v>
      </c>
      <c r="F103" s="305" t="str">
        <f t="shared" si="151"/>
        <v>士兵，卡尔萨斯监狱的士兵别看他一副盔甲很有神圣的感觉其实都是一帮吃软怕硬的家伙，平时还比较喜欢挖鼻屎</v>
      </c>
      <c r="G103" s="305" t="str">
        <f t="shared" si="151"/>
        <v>scmonster.16.shibing</v>
      </c>
      <c r="H103" s="305" t="str">
        <f t="shared" si="151"/>
        <v>monster.16.shibing</v>
      </c>
      <c r="I103" s="305" t="str">
        <f t="shared" si="151"/>
        <v>sfacemonster.16.shibing</v>
      </c>
      <c r="J103" s="305">
        <f t="shared" si="151"/>
        <v>0</v>
      </c>
      <c r="K103" s="305" t="str">
        <f t="shared" si="151"/>
        <v>[]</v>
      </c>
      <c r="L103" s="305" t="str">
        <f t="shared" si="151"/>
        <v>[0,0,0]</v>
      </c>
      <c r="M103" s="305" t="str">
        <f t="shared" si="151"/>
        <v>[{"type":"2","id":"coin","num":"5","per":"800000"},{"type":"1","id":"1733","num":"1","per":"500000"},{"type":"1","id":"131","num":"1","per":"100000"},{"type":"1","id":"431","num":"1","per":"100000"}]</v>
      </c>
      <c r="N103" s="305">
        <f>VLOOKUP(Q103,[1]经验值!A:F,4,FALSE)</f>
        <v>12</v>
      </c>
      <c r="O103" s="305">
        <f t="shared" ref="O103:P103" si="152">O88</f>
        <v>1</v>
      </c>
      <c r="P103" s="305">
        <f t="shared" si="152"/>
        <v>1</v>
      </c>
      <c r="Q103" s="302">
        <v>26</v>
      </c>
      <c r="R103" s="294">
        <f>(怪物参数比例等级!$G$17*10+Q103*怪物参数比例等级!$Z$29)*AA103</f>
        <v>218.78787878787875</v>
      </c>
      <c r="S103" s="294">
        <f>(怪物参数比例等级!$G$18*10+Q103*怪物参数比例等级!$Z$30)*AB103</f>
        <v>65.63636363636364</v>
      </c>
      <c r="T103" s="294">
        <f>(怪物参数比例等级!$G$19*10+Q103*怪物参数比例等级!$Z$31)*AC103</f>
        <v>175.030303030303</v>
      </c>
      <c r="U103" s="294">
        <f>(怪物参数比例等级!$G$20*10+Q103*怪物参数比例等级!$Z$32)*AD103</f>
        <v>131.27272727272728</v>
      </c>
      <c r="V103" s="294">
        <f>(怪物参数比例等级!$G$21*10+Q103*怪物参数比例等级!$Z$33)*AE103</f>
        <v>52.509090909090901</v>
      </c>
      <c r="W103" s="294">
        <f>(怪物参数比例等级!$G$22*10+Q103*怪物参数比例等级!$Z$34)*AF103</f>
        <v>39.381818181818183</v>
      </c>
      <c r="X103" s="294">
        <f>(怪物参数比例等级!$G$23*10+Q103*怪物参数比例等级!$Z$35)*AG103</f>
        <v>52.509090909090901</v>
      </c>
      <c r="Y103" s="294">
        <f>(怪物参数比例等级!$G$24*10+Q103*怪物参数比例等级!$Z$36)*AH103</f>
        <v>105.0181818181818</v>
      </c>
      <c r="Z103" s="294">
        <f>(怪物参数比例等级!$G$25*10+Q103*怪物参数比例等级!$Z$37)*AI103</f>
        <v>52.509090909090901</v>
      </c>
      <c r="AA103" s="317">
        <v>1</v>
      </c>
      <c r="AB103" s="317">
        <v>1</v>
      </c>
      <c r="AC103" s="317">
        <v>1</v>
      </c>
      <c r="AD103" s="317">
        <v>1</v>
      </c>
      <c r="AE103" s="317">
        <v>1</v>
      </c>
      <c r="AF103" s="317">
        <v>1</v>
      </c>
      <c r="AG103" s="317">
        <v>5</v>
      </c>
      <c r="AH103" s="317">
        <v>5</v>
      </c>
      <c r="AI103" s="317">
        <v>5</v>
      </c>
      <c r="AK103" s="299">
        <v>71</v>
      </c>
      <c r="AL103" s="296">
        <v>1</v>
      </c>
      <c r="AM103" s="296">
        <v>1</v>
      </c>
      <c r="AN103" s="296">
        <v>1</v>
      </c>
      <c r="AO103" s="136" t="s">
        <v>3329</v>
      </c>
    </row>
    <row r="104" spans="1:49" ht="60.75" hidden="1" customHeight="1">
      <c r="A104" s="137">
        <v>92</v>
      </c>
      <c r="B104" s="136" t="str">
        <f t="shared" si="103"/>
        <v>9271</v>
      </c>
      <c r="C104" s="305" t="str">
        <f t="shared" si="78"/>
        <v>9271</v>
      </c>
      <c r="D104" s="305">
        <v>1</v>
      </c>
      <c r="E104" s="306" t="s">
        <v>3300</v>
      </c>
      <c r="F104" s="305" t="s">
        <v>1947</v>
      </c>
      <c r="G104" s="305" t="s">
        <v>2481</v>
      </c>
      <c r="H104" s="305" t="s">
        <v>1962</v>
      </c>
      <c r="I104" s="305" t="str">
        <f>CONCATENATE("sface",H104)</f>
        <v>sfacemonster.17.tufuwaliwasi</v>
      </c>
      <c r="J104" s="305">
        <v>1</v>
      </c>
      <c r="K104" s="305" t="s">
        <v>660</v>
      </c>
      <c r="L104" s="305" t="s">
        <v>2403</v>
      </c>
      <c r="M104" s="305" t="s">
        <v>3243</v>
      </c>
      <c r="N104" s="305">
        <f>VLOOKUP(Q104,[1]经验值!A:F,4,FALSE)</f>
        <v>7</v>
      </c>
      <c r="O104" s="305">
        <f t="shared" si="106"/>
        <v>1</v>
      </c>
      <c r="P104" s="305">
        <v>2</v>
      </c>
      <c r="Q104" s="302">
        <v>16</v>
      </c>
      <c r="R104" s="294">
        <f>(怪物参数比例等级!$G$17*10+Q104*怪物参数比例等级!$AC$29)*AA104</f>
        <v>137.57575757575756</v>
      </c>
      <c r="S104" s="294">
        <f>(怪物参数比例等级!$G$18*10+Q104*怪物参数比例等级!$AC$30)*AB104</f>
        <v>41.272727272727266</v>
      </c>
      <c r="T104" s="294">
        <f>(怪物参数比例等级!$G$19*10+Q104*怪物参数比例等级!$AC$31)*AC104</f>
        <v>110.06060606060605</v>
      </c>
      <c r="U104" s="294">
        <f>(怪物参数比例等级!$G$20*10+Q104*怪物参数比例等级!$AC$32)*AD104</f>
        <v>82.545454545454533</v>
      </c>
      <c r="V104" s="294">
        <f>(怪物参数比例等级!$G$21*10+Q104*怪物参数比例等级!$AC$33)*AE104</f>
        <v>33.018181818181816</v>
      </c>
      <c r="W104" s="294">
        <f>(怪物参数比例等级!$G$22*10+Q104*怪物参数比例等级!$AC$34)*AF104</f>
        <v>24.763636363636365</v>
      </c>
      <c r="X104" s="294">
        <f>(怪物参数比例等级!$G$23*10+Q104*怪物参数比例等级!$AC$35)*AG104</f>
        <v>33.018181818181816</v>
      </c>
      <c r="Y104" s="294">
        <f>(怪物参数比例等级!$G$24*10+Q104*怪物参数比例等级!$AC$36)*AH104</f>
        <v>66.036363636363632</v>
      </c>
      <c r="Z104" s="294">
        <f>(怪物参数比例等级!$G$25*10+Q104*怪物参数比例等级!$AC$37)*AI104</f>
        <v>33.018181818181816</v>
      </c>
      <c r="AA104" s="317">
        <v>1</v>
      </c>
      <c r="AB104" s="317">
        <v>1</v>
      </c>
      <c r="AC104" s="317">
        <v>1</v>
      </c>
      <c r="AD104" s="317">
        <v>1</v>
      </c>
      <c r="AE104" s="317">
        <v>1</v>
      </c>
      <c r="AF104" s="317">
        <v>1</v>
      </c>
      <c r="AG104" s="317">
        <v>5</v>
      </c>
      <c r="AH104" s="317">
        <v>5</v>
      </c>
      <c r="AI104" s="317">
        <v>5</v>
      </c>
      <c r="AK104" s="299">
        <v>71</v>
      </c>
      <c r="AL104" s="296">
        <v>1</v>
      </c>
      <c r="AM104" s="296">
        <v>1</v>
      </c>
      <c r="AN104" s="296">
        <v>1</v>
      </c>
      <c r="AO104" s="136" t="s">
        <v>3327</v>
      </c>
      <c r="AS104" s="289" t="s">
        <v>2128</v>
      </c>
      <c r="AT104" s="289" t="s">
        <v>2130</v>
      </c>
      <c r="AU104" s="289" t="s">
        <v>2129</v>
      </c>
      <c r="AV104" s="136" t="s">
        <v>2143</v>
      </c>
    </row>
    <row r="105" spans="1:49" ht="62.25" hidden="1" customHeight="1">
      <c r="A105" s="137">
        <v>93</v>
      </c>
      <c r="B105" s="136" t="str">
        <f t="shared" si="103"/>
        <v>9371</v>
      </c>
      <c r="C105" s="305" t="str">
        <f t="shared" si="78"/>
        <v>9371</v>
      </c>
      <c r="D105" s="305">
        <v>2</v>
      </c>
      <c r="E105" s="306" t="s">
        <v>3301</v>
      </c>
      <c r="F105" s="305" t="s">
        <v>1948</v>
      </c>
      <c r="G105" s="305" t="s">
        <v>2482</v>
      </c>
      <c r="H105" s="305" t="s">
        <v>1963</v>
      </c>
      <c r="I105" s="305" t="str">
        <f>CONCATENATE("sface",H105)</f>
        <v>sfacemonster.18.weibingduizhang</v>
      </c>
      <c r="J105" s="305">
        <v>1</v>
      </c>
      <c r="K105" s="305" t="s">
        <v>660</v>
      </c>
      <c r="L105" s="305" t="s">
        <v>2403</v>
      </c>
      <c r="M105" s="305" t="s">
        <v>3243</v>
      </c>
      <c r="N105" s="305">
        <f>VLOOKUP(Q105,[1]经验值!A:F,4,FALSE)</f>
        <v>8</v>
      </c>
      <c r="O105" s="305">
        <f t="shared" ref="O105" si="153">O104</f>
        <v>1</v>
      </c>
      <c r="P105" s="305">
        <v>3</v>
      </c>
      <c r="Q105" s="302">
        <v>18</v>
      </c>
      <c r="R105" s="294">
        <f>(怪物参数比例等级!$G$17*10+Q105*怪物参数比例等级!$AC$29)*AA105</f>
        <v>149.09090909090907</v>
      </c>
      <c r="S105" s="294">
        <f>(怪物参数比例等级!$G$18*10+Q105*怪物参数比例等级!$AC$30)*AB105</f>
        <v>44.72727272727272</v>
      </c>
      <c r="T105" s="294">
        <f>(怪物参数比例等级!$G$19*10+Q105*怪物参数比例等级!$AC$31)*AC105</f>
        <v>119.27272727272727</v>
      </c>
      <c r="U105" s="294">
        <f>(怪物参数比例等级!$G$20*10+Q105*怪物参数比例等级!$AC$32)*AD105</f>
        <v>89.454545454545439</v>
      </c>
      <c r="V105" s="294">
        <f>(怪物参数比例等级!$G$21*10+Q105*怪物参数比例等级!$AC$33)*AE105</f>
        <v>35.781818181818181</v>
      </c>
      <c r="W105" s="294">
        <f>(怪物参数比例等级!$G$22*10+Q105*怪物参数比例等级!$AC$34)*AF105</f>
        <v>26.836363636363636</v>
      </c>
      <c r="X105" s="294">
        <f>(怪物参数比例等级!$G$23*10+Q105*怪物参数比例等级!$AC$35)*AG105</f>
        <v>35.781818181818181</v>
      </c>
      <c r="Y105" s="294">
        <f>(怪物参数比例等级!$G$24*10+Q105*怪物参数比例等级!$AC$36)*AH105</f>
        <v>71.563636363636363</v>
      </c>
      <c r="Z105" s="294">
        <f>(怪物参数比例等级!$G$25*10+Q105*怪物参数比例等级!$AC$37)*AI105</f>
        <v>35.781818181818181</v>
      </c>
      <c r="AA105" s="317">
        <v>1</v>
      </c>
      <c r="AB105" s="317">
        <v>1</v>
      </c>
      <c r="AC105" s="317">
        <v>1</v>
      </c>
      <c r="AD105" s="317">
        <v>1</v>
      </c>
      <c r="AE105" s="317">
        <v>1</v>
      </c>
      <c r="AF105" s="317">
        <v>1</v>
      </c>
      <c r="AG105" s="317">
        <v>5</v>
      </c>
      <c r="AH105" s="317">
        <v>5</v>
      </c>
      <c r="AI105" s="317">
        <v>5</v>
      </c>
      <c r="AK105" s="299">
        <v>71</v>
      </c>
      <c r="AL105" s="296">
        <v>1</v>
      </c>
      <c r="AM105" s="296">
        <v>1</v>
      </c>
      <c r="AN105" s="296">
        <v>1</v>
      </c>
      <c r="AO105" s="136" t="s">
        <v>3327</v>
      </c>
      <c r="AS105" s="289" t="s">
        <v>2128</v>
      </c>
      <c r="AT105" s="289" t="s">
        <v>138</v>
      </c>
      <c r="AU105" s="289" t="s">
        <v>2140</v>
      </c>
      <c r="AV105" s="136" t="s">
        <v>2141</v>
      </c>
      <c r="AW105" s="136" t="s">
        <v>2142</v>
      </c>
    </row>
    <row r="106" spans="1:49" ht="13.8" hidden="1" customHeight="1">
      <c r="A106" s="137">
        <v>94</v>
      </c>
      <c r="B106" s="137" t="str">
        <f t="shared" si="103"/>
        <v>9471</v>
      </c>
      <c r="C106" s="305" t="str">
        <f>B105</f>
        <v>9371</v>
      </c>
      <c r="D106" s="305">
        <f t="shared" ref="D106:H106" si="154">D105</f>
        <v>2</v>
      </c>
      <c r="E106" s="305" t="str">
        <f t="shared" si="154"/>
        <v>卫兵队长6</v>
      </c>
      <c r="F106" s="305" t="str">
        <f t="shared" si="154"/>
        <v>卫兵队长，是卡尔萨斯叛军的士兵长，绝对服从首领瓦尔的他，会让所有反抗的人全部杀掉</v>
      </c>
      <c r="G106" s="305" t="str">
        <f t="shared" si="154"/>
        <v>scmonster.18.weibingduizhang</v>
      </c>
      <c r="H106" s="305" t="str">
        <f t="shared" si="154"/>
        <v>monster.18.weibingduizhang</v>
      </c>
      <c r="I106" s="305" t="str">
        <f t="shared" ref="I106" si="155">I105</f>
        <v>sfacemonster.18.weibingduizhang</v>
      </c>
      <c r="J106" s="305">
        <f t="shared" ref="J106:K106" si="156">J105</f>
        <v>1</v>
      </c>
      <c r="K106" s="305" t="str">
        <f t="shared" si="156"/>
        <v>[]</v>
      </c>
      <c r="L106" s="305" t="str">
        <f t="shared" ref="L106:M106" si="157">L105</f>
        <v>[0,0,0]</v>
      </c>
      <c r="M106" s="305" t="str">
        <f t="shared" si="157"/>
        <v>[{"type":"2","id":"coin","num":"5","per":"800000"},{"type":"1","id":"1733","num":"1","per":"500000"},{"type":"1","id":"131","num":"1","per":"100000"},{"type":"1","id":"431","num":"1","per":"100000"}]</v>
      </c>
      <c r="N106" s="305">
        <f>VLOOKUP(Q106,[1]经验值!A:F,4,FALSE)</f>
        <v>9</v>
      </c>
      <c r="O106" s="305">
        <f t="shared" ref="O106:P106" si="158">O105</f>
        <v>1</v>
      </c>
      <c r="P106" s="305">
        <f t="shared" si="158"/>
        <v>3</v>
      </c>
      <c r="Q106" s="302">
        <v>19</v>
      </c>
      <c r="R106" s="294">
        <f>(怪物参数比例等级!$G$17*10+Q106*怪物参数比例等级!$AC$29)*AA106</f>
        <v>154.84848484848482</v>
      </c>
      <c r="S106" s="294">
        <f>(怪物参数比例等级!$G$18*10+Q106*怪物参数比例等级!$AC$30)*AB106</f>
        <v>46.454545454545446</v>
      </c>
      <c r="T106" s="294">
        <f>(怪物参数比例等级!$G$19*10+Q106*怪物参数比例等级!$AC$31)*AC106</f>
        <v>123.87878787878786</v>
      </c>
      <c r="U106" s="294">
        <f>(怪物参数比例等级!$G$20*10+Q106*怪物参数比例等级!$AC$32)*AD106</f>
        <v>92.909090909090892</v>
      </c>
      <c r="V106" s="294">
        <f>(怪物参数比例等级!$G$21*10+Q106*怪物参数比例等级!$AC$33)*AE106</f>
        <v>37.163636363636364</v>
      </c>
      <c r="W106" s="294">
        <f>(怪物参数比例等级!$G$22*10+Q106*怪物参数比例等级!$AC$34)*AF106</f>
        <v>27.872727272727275</v>
      </c>
      <c r="X106" s="294">
        <f>(怪物参数比例等级!$G$23*10+Q106*怪物参数比例等级!$AC$35)*AG106</f>
        <v>37.163636363636364</v>
      </c>
      <c r="Y106" s="294">
        <f>(怪物参数比例等级!$G$24*10+Q106*怪物参数比例等级!$AC$36)*AH106</f>
        <v>74.327272727272728</v>
      </c>
      <c r="Z106" s="294">
        <f>(怪物参数比例等级!$G$25*10+Q106*怪物参数比例等级!$AC$37)*AI106</f>
        <v>37.163636363636364</v>
      </c>
      <c r="AA106" s="317">
        <v>1</v>
      </c>
      <c r="AB106" s="317">
        <v>1</v>
      </c>
      <c r="AC106" s="317">
        <v>1</v>
      </c>
      <c r="AD106" s="317">
        <v>1</v>
      </c>
      <c r="AE106" s="317">
        <v>1</v>
      </c>
      <c r="AF106" s="317">
        <v>1</v>
      </c>
      <c r="AG106" s="317">
        <v>5</v>
      </c>
      <c r="AH106" s="317">
        <v>5</v>
      </c>
      <c r="AI106" s="317">
        <v>5</v>
      </c>
      <c r="AK106" s="299">
        <v>71</v>
      </c>
      <c r="AL106" s="296">
        <v>1</v>
      </c>
      <c r="AM106" s="296">
        <v>1</v>
      </c>
      <c r="AN106" s="296">
        <v>1</v>
      </c>
      <c r="AO106" s="136" t="s">
        <v>3327</v>
      </c>
    </row>
    <row r="107" spans="1:49" ht="13.8" hidden="1" customHeight="1">
      <c r="A107" s="137">
        <v>95</v>
      </c>
      <c r="B107" s="137" t="str">
        <f t="shared" si="103"/>
        <v>9571</v>
      </c>
      <c r="C107" s="305" t="str">
        <f>B105</f>
        <v>9371</v>
      </c>
      <c r="D107" s="305">
        <f t="shared" ref="D107:H107" si="159">D105</f>
        <v>2</v>
      </c>
      <c r="E107" s="305" t="str">
        <f t="shared" si="159"/>
        <v>卫兵队长6</v>
      </c>
      <c r="F107" s="305" t="str">
        <f t="shared" si="159"/>
        <v>卫兵队长，是卡尔萨斯叛军的士兵长，绝对服从首领瓦尔的他，会让所有反抗的人全部杀掉</v>
      </c>
      <c r="G107" s="305" t="str">
        <f t="shared" si="159"/>
        <v>scmonster.18.weibingduizhang</v>
      </c>
      <c r="H107" s="305" t="str">
        <f t="shared" si="159"/>
        <v>monster.18.weibingduizhang</v>
      </c>
      <c r="I107" s="305" t="str">
        <f t="shared" ref="I107" si="160">I105</f>
        <v>sfacemonster.18.weibingduizhang</v>
      </c>
      <c r="J107" s="305">
        <f t="shared" ref="J107:K107" si="161">J105</f>
        <v>1</v>
      </c>
      <c r="K107" s="305" t="str">
        <f t="shared" si="161"/>
        <v>[]</v>
      </c>
      <c r="L107" s="305" t="str">
        <f t="shared" ref="L107:M107" si="162">L105</f>
        <v>[0,0,0]</v>
      </c>
      <c r="M107" s="305" t="str">
        <f t="shared" si="162"/>
        <v>[{"type":"2","id":"coin","num":"5","per":"800000"},{"type":"1","id":"1733","num":"1","per":"500000"},{"type":"1","id":"131","num":"1","per":"100000"},{"type":"1","id":"431","num":"1","per":"100000"}]</v>
      </c>
      <c r="N107" s="305">
        <f>VLOOKUP(Q107,[1]经验值!A:F,4,FALSE)</f>
        <v>9</v>
      </c>
      <c r="O107" s="305">
        <f t="shared" ref="O107:P107" si="163">O105</f>
        <v>1</v>
      </c>
      <c r="P107" s="305">
        <f t="shared" si="163"/>
        <v>3</v>
      </c>
      <c r="Q107" s="302">
        <v>20</v>
      </c>
      <c r="R107" s="294">
        <f>(怪物参数比例等级!$G$17*10+Q107*怪物参数比例等级!$AC$29)*AA107</f>
        <v>160.60606060606059</v>
      </c>
      <c r="S107" s="294">
        <f>(怪物参数比例等级!$G$18*10+Q107*怪物参数比例等级!$AC$30)*AB107</f>
        <v>48.181818181818173</v>
      </c>
      <c r="T107" s="294">
        <f>(怪物参数比例等级!$G$19*10+Q107*怪物参数比例等级!$AC$31)*AC107</f>
        <v>128.48484848484847</v>
      </c>
      <c r="U107" s="294">
        <f>(怪物参数比例等级!$G$20*10+Q107*怪物参数比例等级!$AC$32)*AD107</f>
        <v>96.363636363636346</v>
      </c>
      <c r="V107" s="294">
        <f>(怪物参数比例等级!$G$21*10+Q107*怪物参数比例等级!$AC$33)*AE107</f>
        <v>38.545454545454547</v>
      </c>
      <c r="W107" s="294">
        <f>(怪物参数比例等级!$G$22*10+Q107*怪物参数比例等级!$AC$34)*AF107</f>
        <v>28.909090909090907</v>
      </c>
      <c r="X107" s="294">
        <f>(怪物参数比例等级!$G$23*10+Q107*怪物参数比例等级!$AC$35)*AG107</f>
        <v>38.545454545454547</v>
      </c>
      <c r="Y107" s="294">
        <f>(怪物参数比例等级!$G$24*10+Q107*怪物参数比例等级!$AC$36)*AH107</f>
        <v>77.090909090909093</v>
      </c>
      <c r="Z107" s="294">
        <f>(怪物参数比例等级!$G$25*10+Q107*怪物参数比例等级!$AC$37)*AI107</f>
        <v>38.545454545454547</v>
      </c>
      <c r="AA107" s="317">
        <v>1</v>
      </c>
      <c r="AB107" s="317">
        <v>1</v>
      </c>
      <c r="AC107" s="317">
        <v>1</v>
      </c>
      <c r="AD107" s="317">
        <v>1</v>
      </c>
      <c r="AE107" s="317">
        <v>1</v>
      </c>
      <c r="AF107" s="317">
        <v>1</v>
      </c>
      <c r="AG107" s="317">
        <v>5</v>
      </c>
      <c r="AH107" s="317">
        <v>5</v>
      </c>
      <c r="AI107" s="317">
        <v>5</v>
      </c>
      <c r="AK107" s="299">
        <v>71</v>
      </c>
      <c r="AL107" s="296">
        <v>1</v>
      </c>
      <c r="AM107" s="296">
        <v>1</v>
      </c>
      <c r="AN107" s="296">
        <v>1</v>
      </c>
      <c r="AO107" s="136" t="s">
        <v>3327</v>
      </c>
    </row>
    <row r="108" spans="1:49" ht="13.8" hidden="1" customHeight="1">
      <c r="A108" s="137">
        <v>96</v>
      </c>
      <c r="B108" s="137" t="str">
        <f t="shared" si="103"/>
        <v>9671</v>
      </c>
      <c r="C108" s="305" t="str">
        <f>B105</f>
        <v>9371</v>
      </c>
      <c r="D108" s="305">
        <f t="shared" ref="D108:H108" si="164">D105</f>
        <v>2</v>
      </c>
      <c r="E108" s="305" t="str">
        <f t="shared" si="164"/>
        <v>卫兵队长6</v>
      </c>
      <c r="F108" s="305" t="str">
        <f t="shared" si="164"/>
        <v>卫兵队长，是卡尔萨斯叛军的士兵长，绝对服从首领瓦尔的他，会让所有反抗的人全部杀掉</v>
      </c>
      <c r="G108" s="305" t="str">
        <f t="shared" si="164"/>
        <v>scmonster.18.weibingduizhang</v>
      </c>
      <c r="H108" s="305" t="str">
        <f t="shared" si="164"/>
        <v>monster.18.weibingduizhang</v>
      </c>
      <c r="I108" s="305" t="str">
        <f t="shared" ref="I108" si="165">I105</f>
        <v>sfacemonster.18.weibingduizhang</v>
      </c>
      <c r="J108" s="305">
        <f t="shared" ref="J108:K108" si="166">J105</f>
        <v>1</v>
      </c>
      <c r="K108" s="305" t="str">
        <f t="shared" si="166"/>
        <v>[]</v>
      </c>
      <c r="L108" s="305" t="str">
        <f t="shared" ref="L108:M108" si="167">L105</f>
        <v>[0,0,0]</v>
      </c>
      <c r="M108" s="305" t="str">
        <f t="shared" si="167"/>
        <v>[{"type":"2","id":"coin","num":"5","per":"800000"},{"type":"1","id":"1733","num":"1","per":"500000"},{"type":"1","id":"131","num":"1","per":"100000"},{"type":"1","id":"431","num":"1","per":"100000"}]</v>
      </c>
      <c r="N108" s="305">
        <f>VLOOKUP(Q108,[1]经验值!A:F,4,FALSE)</f>
        <v>10</v>
      </c>
      <c r="O108" s="305">
        <f t="shared" ref="O108:P108" si="168">O105</f>
        <v>1</v>
      </c>
      <c r="P108" s="305">
        <f t="shared" si="168"/>
        <v>3</v>
      </c>
      <c r="Q108" s="302">
        <v>21</v>
      </c>
      <c r="R108" s="294">
        <f>(怪物参数比例等级!$G$17*10+Q108*怪物参数比例等级!$Z$29)*AA108</f>
        <v>185.45454545454544</v>
      </c>
      <c r="S108" s="294">
        <f>(怪物参数比例等级!$G$18*10+Q108*怪物参数比例等级!$Z$30)*AB108</f>
        <v>55.636363636363633</v>
      </c>
      <c r="T108" s="294">
        <f>(怪物参数比例等级!$G$19*10+Q108*怪物参数比例等级!$Z$31)*AC108</f>
        <v>148.36363636363637</v>
      </c>
      <c r="U108" s="294">
        <f>(怪物参数比例等级!$G$20*10+Q108*怪物参数比例等级!$Z$32)*AD108</f>
        <v>111.27272727272727</v>
      </c>
      <c r="V108" s="294">
        <f>(怪物参数比例等级!$G$21*10+Q108*怪物参数比例等级!$Z$33)*AE108</f>
        <v>44.509090909090901</v>
      </c>
      <c r="W108" s="294">
        <f>(怪物参数比例等级!$G$22*10+Q108*怪物参数比例等级!$Z$34)*AF108</f>
        <v>33.381818181818183</v>
      </c>
      <c r="X108" s="294">
        <f>(怪物参数比例等级!$G$23*10+Q108*怪物参数比例等级!$Z$35)*AG108</f>
        <v>44.509090909090901</v>
      </c>
      <c r="Y108" s="294">
        <f>(怪物参数比例等级!$G$24*10+Q108*怪物参数比例等级!$Z$36)*AH108</f>
        <v>89.018181818181802</v>
      </c>
      <c r="Z108" s="294">
        <f>(怪物参数比例等级!$G$25*10+Q108*怪物参数比例等级!$Z$37)*AI108</f>
        <v>44.509090909090901</v>
      </c>
      <c r="AA108" s="317">
        <v>1</v>
      </c>
      <c r="AB108" s="317">
        <v>1</v>
      </c>
      <c r="AC108" s="317">
        <v>1</v>
      </c>
      <c r="AD108" s="317">
        <v>1</v>
      </c>
      <c r="AE108" s="317">
        <v>1</v>
      </c>
      <c r="AF108" s="317">
        <v>1</v>
      </c>
      <c r="AG108" s="317">
        <v>5</v>
      </c>
      <c r="AH108" s="317">
        <v>5</v>
      </c>
      <c r="AI108" s="317">
        <v>5</v>
      </c>
      <c r="AK108" s="299">
        <v>71</v>
      </c>
      <c r="AL108" s="296">
        <v>1</v>
      </c>
      <c r="AM108" s="296">
        <v>1</v>
      </c>
      <c r="AN108" s="296">
        <v>1</v>
      </c>
      <c r="AO108" s="136" t="s">
        <v>3329</v>
      </c>
    </row>
    <row r="109" spans="1:49" ht="13.8" hidden="1" customHeight="1">
      <c r="A109" s="137">
        <v>97</v>
      </c>
      <c r="B109" s="137" t="str">
        <f t="shared" ref="B109:B140" si="169">CONCATENATE(A109,AK109)</f>
        <v>9771</v>
      </c>
      <c r="C109" s="305" t="str">
        <f>B105</f>
        <v>9371</v>
      </c>
      <c r="D109" s="305">
        <f t="shared" ref="D109:H109" si="170">D105</f>
        <v>2</v>
      </c>
      <c r="E109" s="305" t="str">
        <f t="shared" si="170"/>
        <v>卫兵队长6</v>
      </c>
      <c r="F109" s="305" t="str">
        <f t="shared" si="170"/>
        <v>卫兵队长，是卡尔萨斯叛军的士兵长，绝对服从首领瓦尔的他，会让所有反抗的人全部杀掉</v>
      </c>
      <c r="G109" s="305" t="str">
        <f t="shared" si="170"/>
        <v>scmonster.18.weibingduizhang</v>
      </c>
      <c r="H109" s="305" t="str">
        <f t="shared" si="170"/>
        <v>monster.18.weibingduizhang</v>
      </c>
      <c r="I109" s="305" t="str">
        <f t="shared" ref="I109" si="171">I105</f>
        <v>sfacemonster.18.weibingduizhang</v>
      </c>
      <c r="J109" s="305">
        <f t="shared" ref="J109:K109" si="172">J105</f>
        <v>1</v>
      </c>
      <c r="K109" s="305" t="str">
        <f t="shared" si="172"/>
        <v>[]</v>
      </c>
      <c r="L109" s="305" t="str">
        <f t="shared" ref="L109:M109" si="173">L105</f>
        <v>[0,0,0]</v>
      </c>
      <c r="M109" s="305" t="str">
        <f t="shared" si="173"/>
        <v>[{"type":"2","id":"coin","num":"5","per":"800000"},{"type":"1","id":"1733","num":"1","per":"500000"},{"type":"1","id":"131","num":"1","per":"100000"},{"type":"1","id":"431","num":"1","per":"100000"}]</v>
      </c>
      <c r="N109" s="305">
        <f>VLOOKUP(Q109,[1]经验值!A:F,4,FALSE)</f>
        <v>10</v>
      </c>
      <c r="O109" s="305">
        <f t="shared" ref="O109:P109" si="174">O105</f>
        <v>1</v>
      </c>
      <c r="P109" s="305">
        <f t="shared" si="174"/>
        <v>3</v>
      </c>
      <c r="Q109" s="302">
        <v>22</v>
      </c>
      <c r="R109" s="294">
        <f>(怪物参数比例等级!$G$17*10+Q109*怪物参数比例等级!$Z$29)*AA109</f>
        <v>192.12121212121212</v>
      </c>
      <c r="S109" s="294">
        <f>(怪物参数比例等级!$G$18*10+Q109*怪物参数比例等级!$Z$30)*AB109</f>
        <v>57.636363636363633</v>
      </c>
      <c r="T109" s="294">
        <f>(怪物参数比例等级!$G$19*10+Q109*怪物参数比例等级!$Z$31)*AC109</f>
        <v>153.69696969696969</v>
      </c>
      <c r="U109" s="294">
        <f>(怪物参数比例等级!$G$20*10+Q109*怪物参数比例等级!$Z$32)*AD109</f>
        <v>115.27272727272727</v>
      </c>
      <c r="V109" s="294">
        <f>(怪物参数比例等级!$G$21*10+Q109*怪物参数比例等级!$Z$33)*AE109</f>
        <v>46.109090909090902</v>
      </c>
      <c r="W109" s="294">
        <f>(怪物参数比例等级!$G$22*10+Q109*怪物参数比例等级!$Z$34)*AF109</f>
        <v>34.581818181818178</v>
      </c>
      <c r="X109" s="294">
        <f>(怪物参数比例等级!$G$23*10+Q109*怪物参数比例等级!$Z$35)*AG109</f>
        <v>46.109090909090902</v>
      </c>
      <c r="Y109" s="294">
        <f>(怪物参数比例等级!$G$24*10+Q109*怪物参数比例等级!$Z$36)*AH109</f>
        <v>92.218181818181804</v>
      </c>
      <c r="Z109" s="294">
        <f>(怪物参数比例等级!$G$25*10+Q109*怪物参数比例等级!$Z$37)*AI109</f>
        <v>46.109090909090902</v>
      </c>
      <c r="AA109" s="317">
        <v>1</v>
      </c>
      <c r="AB109" s="317">
        <v>1</v>
      </c>
      <c r="AC109" s="317">
        <v>1</v>
      </c>
      <c r="AD109" s="317">
        <v>1</v>
      </c>
      <c r="AE109" s="317">
        <v>1</v>
      </c>
      <c r="AF109" s="317">
        <v>1</v>
      </c>
      <c r="AG109" s="317">
        <v>5</v>
      </c>
      <c r="AH109" s="317">
        <v>5</v>
      </c>
      <c r="AI109" s="317">
        <v>5</v>
      </c>
      <c r="AK109" s="299">
        <v>71</v>
      </c>
      <c r="AL109" s="296">
        <v>1</v>
      </c>
      <c r="AM109" s="296">
        <v>1</v>
      </c>
      <c r="AN109" s="296">
        <v>1</v>
      </c>
      <c r="AO109" s="136" t="s">
        <v>3329</v>
      </c>
    </row>
    <row r="110" spans="1:49" ht="13.8" hidden="1" customHeight="1">
      <c r="A110" s="137">
        <v>98</v>
      </c>
      <c r="B110" s="137" t="str">
        <f t="shared" si="169"/>
        <v>9871</v>
      </c>
      <c r="C110" s="305" t="str">
        <f>B105</f>
        <v>9371</v>
      </c>
      <c r="D110" s="305">
        <f t="shared" ref="D110:M110" si="175">D105</f>
        <v>2</v>
      </c>
      <c r="E110" s="305" t="str">
        <f t="shared" si="175"/>
        <v>卫兵队长6</v>
      </c>
      <c r="F110" s="305" t="str">
        <f t="shared" si="175"/>
        <v>卫兵队长，是卡尔萨斯叛军的士兵长，绝对服从首领瓦尔的他，会让所有反抗的人全部杀掉</v>
      </c>
      <c r="G110" s="305" t="str">
        <f t="shared" si="175"/>
        <v>scmonster.18.weibingduizhang</v>
      </c>
      <c r="H110" s="305" t="str">
        <f t="shared" si="175"/>
        <v>monster.18.weibingduizhang</v>
      </c>
      <c r="I110" s="305" t="str">
        <f t="shared" si="175"/>
        <v>sfacemonster.18.weibingduizhang</v>
      </c>
      <c r="J110" s="305">
        <f t="shared" si="175"/>
        <v>1</v>
      </c>
      <c r="K110" s="305" t="str">
        <f t="shared" si="175"/>
        <v>[]</v>
      </c>
      <c r="L110" s="305" t="str">
        <f t="shared" si="175"/>
        <v>[0,0,0]</v>
      </c>
      <c r="M110" s="305" t="str">
        <f t="shared" si="175"/>
        <v>[{"type":"2","id":"coin","num":"5","per":"800000"},{"type":"1","id":"1733","num":"1","per":"500000"},{"type":"1","id":"131","num":"1","per":"100000"},{"type":"1","id":"431","num":"1","per":"100000"}]</v>
      </c>
      <c r="N110" s="305">
        <f>VLOOKUP(Q110,[1]经验值!A:F,4,FALSE)</f>
        <v>11</v>
      </c>
      <c r="O110" s="305">
        <f t="shared" ref="O110:P110" si="176">O105</f>
        <v>1</v>
      </c>
      <c r="P110" s="305">
        <f t="shared" si="176"/>
        <v>3</v>
      </c>
      <c r="Q110" s="302">
        <v>23</v>
      </c>
      <c r="R110" s="294">
        <f>(怪物参数比例等级!$G$17*10+Q110*怪物参数比例等级!$Z$29)*AA110</f>
        <v>198.78787878787875</v>
      </c>
      <c r="S110" s="294">
        <f>(怪物参数比例等级!$G$18*10+Q110*怪物参数比例等级!$Z$30)*AB110</f>
        <v>59.636363636363633</v>
      </c>
      <c r="T110" s="294">
        <f>(怪物参数比例等级!$G$19*10+Q110*怪物参数比例等级!$Z$31)*AC110</f>
        <v>159.030303030303</v>
      </c>
      <c r="U110" s="294">
        <f>(怪物参数比例等级!$G$20*10+Q110*怪物参数比例等级!$Z$32)*AD110</f>
        <v>119.27272727272727</v>
      </c>
      <c r="V110" s="294">
        <f>(怪物参数比例等级!$G$21*10+Q110*怪物参数比例等级!$Z$33)*AE110</f>
        <v>47.709090909090904</v>
      </c>
      <c r="W110" s="294">
        <f>(怪物参数比例等级!$G$22*10+Q110*怪物参数比例等级!$Z$34)*AF110</f>
        <v>35.781818181818181</v>
      </c>
      <c r="X110" s="294">
        <f>(怪物参数比例等级!$G$23*10+Q110*怪物参数比例等级!$Z$35)*AG110</f>
        <v>47.709090909090897</v>
      </c>
      <c r="Y110" s="294">
        <f>(怪物参数比例等级!$G$24*10+Q110*怪物参数比例等级!$Z$36)*AH110</f>
        <v>95.418181818181793</v>
      </c>
      <c r="Z110" s="294">
        <f>(怪物参数比例等级!$G$25*10+Q110*怪物参数比例等级!$Z$37)*AI110</f>
        <v>47.709090909090897</v>
      </c>
      <c r="AA110" s="317">
        <v>1</v>
      </c>
      <c r="AB110" s="317">
        <v>1</v>
      </c>
      <c r="AC110" s="317">
        <v>1</v>
      </c>
      <c r="AD110" s="317">
        <v>1</v>
      </c>
      <c r="AE110" s="317">
        <v>1</v>
      </c>
      <c r="AF110" s="317">
        <v>1</v>
      </c>
      <c r="AG110" s="317">
        <v>5</v>
      </c>
      <c r="AH110" s="317">
        <v>5</v>
      </c>
      <c r="AI110" s="317">
        <v>5</v>
      </c>
      <c r="AK110" s="299">
        <v>71</v>
      </c>
      <c r="AL110" s="296">
        <v>1</v>
      </c>
      <c r="AM110" s="296">
        <v>1</v>
      </c>
      <c r="AN110" s="296">
        <v>1</v>
      </c>
      <c r="AO110" s="136" t="s">
        <v>3329</v>
      </c>
    </row>
    <row r="111" spans="1:49" ht="13.8" hidden="1" customHeight="1">
      <c r="A111" s="137">
        <v>99</v>
      </c>
      <c r="B111" s="137" t="str">
        <f t="shared" si="169"/>
        <v>9971</v>
      </c>
      <c r="C111" s="305" t="str">
        <f>B105</f>
        <v>9371</v>
      </c>
      <c r="D111" s="305">
        <f t="shared" ref="D111:M111" si="177">D105</f>
        <v>2</v>
      </c>
      <c r="E111" s="305" t="str">
        <f t="shared" si="177"/>
        <v>卫兵队长6</v>
      </c>
      <c r="F111" s="305" t="str">
        <f t="shared" si="177"/>
        <v>卫兵队长，是卡尔萨斯叛军的士兵长，绝对服从首领瓦尔的他，会让所有反抗的人全部杀掉</v>
      </c>
      <c r="G111" s="305" t="str">
        <f t="shared" si="177"/>
        <v>scmonster.18.weibingduizhang</v>
      </c>
      <c r="H111" s="305" t="str">
        <f t="shared" si="177"/>
        <v>monster.18.weibingduizhang</v>
      </c>
      <c r="I111" s="305" t="str">
        <f t="shared" si="177"/>
        <v>sfacemonster.18.weibingduizhang</v>
      </c>
      <c r="J111" s="305">
        <f t="shared" si="177"/>
        <v>1</v>
      </c>
      <c r="K111" s="305" t="str">
        <f t="shared" si="177"/>
        <v>[]</v>
      </c>
      <c r="L111" s="305" t="str">
        <f t="shared" si="177"/>
        <v>[0,0,0]</v>
      </c>
      <c r="M111" s="305" t="str">
        <f t="shared" si="177"/>
        <v>[{"type":"2","id":"coin","num":"5","per":"800000"},{"type":"1","id":"1733","num":"1","per":"500000"},{"type":"1","id":"131","num":"1","per":"100000"},{"type":"1","id":"431","num":"1","per":"100000"}]</v>
      </c>
      <c r="N111" s="305">
        <f>VLOOKUP(Q111,[1]经验值!A:F,4,FALSE)</f>
        <v>11</v>
      </c>
      <c r="O111" s="305">
        <f t="shared" ref="O111:P111" si="178">O105</f>
        <v>1</v>
      </c>
      <c r="P111" s="305">
        <f t="shared" si="178"/>
        <v>3</v>
      </c>
      <c r="Q111" s="302">
        <v>24</v>
      </c>
      <c r="R111" s="294">
        <f>(怪物参数比例等级!$G$17*10+Q111*怪物参数比例等级!$Z$29)*AA111</f>
        <v>205.45454545454544</v>
      </c>
      <c r="S111" s="294">
        <f>(怪物参数比例等级!$G$18*10+Q111*怪物参数比例等级!$Z$30)*AB111</f>
        <v>61.636363636363633</v>
      </c>
      <c r="T111" s="294">
        <f>(怪物参数比例等级!$G$19*10+Q111*怪物参数比例等级!$Z$31)*AC111</f>
        <v>164.36363636363637</v>
      </c>
      <c r="U111" s="294">
        <f>(怪物参数比例等级!$G$20*10+Q111*怪物参数比例等级!$Z$32)*AD111</f>
        <v>123.27272727272727</v>
      </c>
      <c r="V111" s="294">
        <f>(怪物参数比例等级!$G$21*10+Q111*怪物参数比例等级!$Z$33)*AE111</f>
        <v>49.309090909090905</v>
      </c>
      <c r="W111" s="294">
        <f>(怪物参数比例等级!$G$22*10+Q111*怪物参数比例等级!$Z$34)*AF111</f>
        <v>36.981818181818177</v>
      </c>
      <c r="X111" s="294">
        <f>(怪物参数比例等级!$G$23*10+Q111*怪物参数比例等级!$Z$35)*AG111</f>
        <v>49.309090909090898</v>
      </c>
      <c r="Y111" s="294">
        <f>(怪物参数比例等级!$G$24*10+Q111*怪物参数比例等级!$Z$36)*AH111</f>
        <v>98.618181818181796</v>
      </c>
      <c r="Z111" s="294">
        <f>(怪物参数比例等级!$G$25*10+Q111*怪物参数比例等级!$Z$37)*AI111</f>
        <v>49.309090909090898</v>
      </c>
      <c r="AA111" s="317">
        <v>1</v>
      </c>
      <c r="AB111" s="317">
        <v>1</v>
      </c>
      <c r="AC111" s="317">
        <v>1</v>
      </c>
      <c r="AD111" s="317">
        <v>1</v>
      </c>
      <c r="AE111" s="317">
        <v>1</v>
      </c>
      <c r="AF111" s="317">
        <v>1</v>
      </c>
      <c r="AG111" s="317">
        <v>5</v>
      </c>
      <c r="AH111" s="317">
        <v>5</v>
      </c>
      <c r="AI111" s="317">
        <v>5</v>
      </c>
      <c r="AK111" s="299">
        <v>71</v>
      </c>
      <c r="AL111" s="296">
        <v>1</v>
      </c>
      <c r="AM111" s="296">
        <v>1</v>
      </c>
      <c r="AN111" s="296">
        <v>1</v>
      </c>
      <c r="AO111" s="136" t="s">
        <v>3329</v>
      </c>
    </row>
    <row r="112" spans="1:49" ht="13.8" hidden="1" customHeight="1">
      <c r="A112" s="137">
        <v>100</v>
      </c>
      <c r="B112" s="137" t="str">
        <f t="shared" si="169"/>
        <v>10071</v>
      </c>
      <c r="C112" s="305" t="str">
        <f>B105</f>
        <v>9371</v>
      </c>
      <c r="D112" s="305">
        <f t="shared" ref="D112:M112" si="179">D105</f>
        <v>2</v>
      </c>
      <c r="E112" s="305" t="str">
        <f t="shared" si="179"/>
        <v>卫兵队长6</v>
      </c>
      <c r="F112" s="305" t="str">
        <f t="shared" si="179"/>
        <v>卫兵队长，是卡尔萨斯叛军的士兵长，绝对服从首领瓦尔的他，会让所有反抗的人全部杀掉</v>
      </c>
      <c r="G112" s="305" t="str">
        <f t="shared" si="179"/>
        <v>scmonster.18.weibingduizhang</v>
      </c>
      <c r="H112" s="305" t="str">
        <f t="shared" si="179"/>
        <v>monster.18.weibingduizhang</v>
      </c>
      <c r="I112" s="305" t="str">
        <f t="shared" si="179"/>
        <v>sfacemonster.18.weibingduizhang</v>
      </c>
      <c r="J112" s="305">
        <f t="shared" si="179"/>
        <v>1</v>
      </c>
      <c r="K112" s="305" t="str">
        <f t="shared" si="179"/>
        <v>[]</v>
      </c>
      <c r="L112" s="305" t="str">
        <f t="shared" si="179"/>
        <v>[0,0,0]</v>
      </c>
      <c r="M112" s="305" t="str">
        <f t="shared" si="179"/>
        <v>[{"type":"2","id":"coin","num":"5","per":"800000"},{"type":"1","id":"1733","num":"1","per":"500000"},{"type":"1","id":"131","num":"1","per":"100000"},{"type":"1","id":"431","num":"1","per":"100000"}]</v>
      </c>
      <c r="N112" s="305">
        <f>VLOOKUP(Q112,[1]经验值!A:F,4,FALSE)</f>
        <v>12</v>
      </c>
      <c r="O112" s="305">
        <f t="shared" ref="O112:P112" si="180">O105</f>
        <v>1</v>
      </c>
      <c r="P112" s="305">
        <f t="shared" si="180"/>
        <v>3</v>
      </c>
      <c r="Q112" s="302">
        <v>25</v>
      </c>
      <c r="R112" s="294">
        <f>(怪物参数比例等级!$G$17*10+Q112*怪物参数比例等级!$Z$29)*AA112</f>
        <v>212.12121212121212</v>
      </c>
      <c r="S112" s="294">
        <f>(怪物参数比例等级!$G$18*10+Q112*怪物参数比例等级!$Z$30)*AB112</f>
        <v>63.636363636363633</v>
      </c>
      <c r="T112" s="294">
        <f>(怪物参数比例等级!$G$19*10+Q112*怪物参数比例等级!$Z$31)*AC112</f>
        <v>169.69696969696969</v>
      </c>
      <c r="U112" s="294">
        <f>(怪物参数比例等级!$G$20*10+Q112*怪物参数比例等级!$Z$32)*AD112</f>
        <v>127.27272727272727</v>
      </c>
      <c r="V112" s="294">
        <f>(怪物参数比例等级!$G$21*10+Q112*怪物参数比例等级!$Z$33)*AE112</f>
        <v>50.909090909090907</v>
      </c>
      <c r="W112" s="294">
        <f>(怪物参数比例等级!$G$22*10+Q112*怪物参数比例等级!$Z$34)*AF112</f>
        <v>38.18181818181818</v>
      </c>
      <c r="X112" s="294">
        <f>(怪物参数比例等级!$G$23*10+Q112*怪物参数比例等级!$Z$35)*AG112</f>
        <v>50.909090909090899</v>
      </c>
      <c r="Y112" s="294">
        <f>(怪物参数比例等级!$G$24*10+Q112*怪物参数比例等级!$Z$36)*AH112</f>
        <v>101.8181818181818</v>
      </c>
      <c r="Z112" s="294">
        <f>(怪物参数比例等级!$G$25*10+Q112*怪物参数比例等级!$Z$37)*AI112</f>
        <v>50.909090909090899</v>
      </c>
      <c r="AA112" s="317">
        <v>1</v>
      </c>
      <c r="AB112" s="317">
        <v>1</v>
      </c>
      <c r="AC112" s="317">
        <v>1</v>
      </c>
      <c r="AD112" s="317">
        <v>1</v>
      </c>
      <c r="AE112" s="317">
        <v>1</v>
      </c>
      <c r="AF112" s="317">
        <v>1</v>
      </c>
      <c r="AG112" s="317">
        <v>5</v>
      </c>
      <c r="AH112" s="317">
        <v>5</v>
      </c>
      <c r="AI112" s="317">
        <v>5</v>
      </c>
      <c r="AK112" s="299">
        <v>71</v>
      </c>
      <c r="AL112" s="296">
        <v>1</v>
      </c>
      <c r="AM112" s="296">
        <v>1</v>
      </c>
      <c r="AN112" s="296">
        <v>1</v>
      </c>
      <c r="AO112" s="136" t="s">
        <v>3329</v>
      </c>
    </row>
    <row r="113" spans="1:49" ht="13.8" hidden="1" customHeight="1">
      <c r="A113" s="137">
        <v>101</v>
      </c>
      <c r="B113" s="137" t="str">
        <f t="shared" si="169"/>
        <v>10171</v>
      </c>
      <c r="C113" s="305" t="str">
        <f>B105</f>
        <v>9371</v>
      </c>
      <c r="D113" s="305">
        <f t="shared" ref="D113:M113" si="181">D105</f>
        <v>2</v>
      </c>
      <c r="E113" s="305" t="str">
        <f t="shared" si="181"/>
        <v>卫兵队长6</v>
      </c>
      <c r="F113" s="305" t="str">
        <f t="shared" si="181"/>
        <v>卫兵队长，是卡尔萨斯叛军的士兵长，绝对服从首领瓦尔的他，会让所有反抗的人全部杀掉</v>
      </c>
      <c r="G113" s="305" t="str">
        <f t="shared" si="181"/>
        <v>scmonster.18.weibingduizhang</v>
      </c>
      <c r="H113" s="305" t="str">
        <f t="shared" si="181"/>
        <v>monster.18.weibingduizhang</v>
      </c>
      <c r="I113" s="305" t="str">
        <f t="shared" si="181"/>
        <v>sfacemonster.18.weibingduizhang</v>
      </c>
      <c r="J113" s="305">
        <f t="shared" si="181"/>
        <v>1</v>
      </c>
      <c r="K113" s="305" t="str">
        <f t="shared" si="181"/>
        <v>[]</v>
      </c>
      <c r="L113" s="305" t="str">
        <f t="shared" si="181"/>
        <v>[0,0,0]</v>
      </c>
      <c r="M113" s="305" t="str">
        <f t="shared" si="181"/>
        <v>[{"type":"2","id":"coin","num":"5","per":"800000"},{"type":"1","id":"1733","num":"1","per":"500000"},{"type":"1","id":"131","num":"1","per":"100000"},{"type":"1","id":"431","num":"1","per":"100000"}]</v>
      </c>
      <c r="N113" s="305">
        <f>VLOOKUP(Q113,[1]经验值!A:F,4,FALSE)</f>
        <v>12</v>
      </c>
      <c r="O113" s="305">
        <f t="shared" ref="O113:P113" si="182">O105</f>
        <v>1</v>
      </c>
      <c r="P113" s="305">
        <f t="shared" si="182"/>
        <v>3</v>
      </c>
      <c r="Q113" s="302">
        <v>26</v>
      </c>
      <c r="R113" s="294">
        <f>(怪物参数比例等级!$G$17*10+Q113*怪物参数比例等级!$Z$29)*AA113</f>
        <v>218.78787878787875</v>
      </c>
      <c r="S113" s="294">
        <f>(怪物参数比例等级!$G$18*10+Q113*怪物参数比例等级!$Z$30)*AB113</f>
        <v>65.63636363636364</v>
      </c>
      <c r="T113" s="294">
        <f>(怪物参数比例等级!$G$19*10+Q113*怪物参数比例等级!$Z$31)*AC113</f>
        <v>175.030303030303</v>
      </c>
      <c r="U113" s="294">
        <f>(怪物参数比例等级!$G$20*10+Q113*怪物参数比例等级!$Z$32)*AD113</f>
        <v>131.27272727272728</v>
      </c>
      <c r="V113" s="294">
        <f>(怪物参数比例等级!$G$21*10+Q113*怪物参数比例等级!$Z$33)*AE113</f>
        <v>52.509090909090901</v>
      </c>
      <c r="W113" s="294">
        <f>(怪物参数比例等级!$G$22*10+Q113*怪物参数比例等级!$Z$34)*AF113</f>
        <v>39.381818181818183</v>
      </c>
      <c r="X113" s="294">
        <f>(怪物参数比例等级!$G$23*10+Q113*怪物参数比例等级!$Z$35)*AG113</f>
        <v>52.509090909090901</v>
      </c>
      <c r="Y113" s="294">
        <f>(怪物参数比例等级!$G$24*10+Q113*怪物参数比例等级!$Z$36)*AH113</f>
        <v>105.0181818181818</v>
      </c>
      <c r="Z113" s="294">
        <f>(怪物参数比例等级!$G$25*10+Q113*怪物参数比例等级!$Z$37)*AI113</f>
        <v>52.509090909090901</v>
      </c>
      <c r="AA113" s="317">
        <v>1</v>
      </c>
      <c r="AB113" s="317">
        <v>1</v>
      </c>
      <c r="AC113" s="317">
        <v>1</v>
      </c>
      <c r="AD113" s="317">
        <v>1</v>
      </c>
      <c r="AE113" s="317">
        <v>1</v>
      </c>
      <c r="AF113" s="317">
        <v>1</v>
      </c>
      <c r="AG113" s="317">
        <v>5</v>
      </c>
      <c r="AH113" s="317">
        <v>5</v>
      </c>
      <c r="AI113" s="317">
        <v>5</v>
      </c>
      <c r="AK113" s="299">
        <v>71</v>
      </c>
      <c r="AL113" s="296">
        <v>1</v>
      </c>
      <c r="AM113" s="296">
        <v>1</v>
      </c>
      <c r="AN113" s="296">
        <v>1</v>
      </c>
      <c r="AO113" s="136" t="s">
        <v>3329</v>
      </c>
    </row>
    <row r="114" spans="1:49" ht="13.8" hidden="1" customHeight="1">
      <c r="A114" s="137">
        <v>102</v>
      </c>
      <c r="B114" s="137" t="str">
        <f t="shared" si="169"/>
        <v>10271</v>
      </c>
      <c r="C114" s="305" t="str">
        <f>B105</f>
        <v>9371</v>
      </c>
      <c r="D114" s="305">
        <f t="shared" ref="D114:M114" si="183">D105</f>
        <v>2</v>
      </c>
      <c r="E114" s="305" t="str">
        <f t="shared" si="183"/>
        <v>卫兵队长6</v>
      </c>
      <c r="F114" s="305" t="str">
        <f t="shared" si="183"/>
        <v>卫兵队长，是卡尔萨斯叛军的士兵长，绝对服从首领瓦尔的他，会让所有反抗的人全部杀掉</v>
      </c>
      <c r="G114" s="305" t="str">
        <f t="shared" si="183"/>
        <v>scmonster.18.weibingduizhang</v>
      </c>
      <c r="H114" s="305" t="str">
        <f t="shared" si="183"/>
        <v>monster.18.weibingduizhang</v>
      </c>
      <c r="I114" s="305" t="str">
        <f t="shared" si="183"/>
        <v>sfacemonster.18.weibingduizhang</v>
      </c>
      <c r="J114" s="305">
        <f t="shared" si="183"/>
        <v>1</v>
      </c>
      <c r="K114" s="305" t="str">
        <f t="shared" si="183"/>
        <v>[]</v>
      </c>
      <c r="L114" s="305" t="str">
        <f t="shared" si="183"/>
        <v>[0,0,0]</v>
      </c>
      <c r="M114" s="305" t="str">
        <f t="shared" si="183"/>
        <v>[{"type":"2","id":"coin","num":"5","per":"800000"},{"type":"1","id":"1733","num":"1","per":"500000"},{"type":"1","id":"131","num":"1","per":"100000"},{"type":"1","id":"431","num":"1","per":"100000"}]</v>
      </c>
      <c r="N114" s="305">
        <f>VLOOKUP(Q114,[1]经验值!A:F,4,FALSE)</f>
        <v>13</v>
      </c>
      <c r="O114" s="305">
        <f t="shared" ref="O114:P114" si="184">O105</f>
        <v>1</v>
      </c>
      <c r="P114" s="305">
        <f t="shared" si="184"/>
        <v>3</v>
      </c>
      <c r="Q114" s="302">
        <v>27</v>
      </c>
      <c r="R114" s="294">
        <f>(怪物参数比例等级!$G$17*10+Q114*怪物参数比例等级!$Z$29)*AA114</f>
        <v>225.45454545454544</v>
      </c>
      <c r="S114" s="294">
        <f>(怪物参数比例等级!$G$18*10+Q114*怪物参数比例等级!$Z$30)*AB114</f>
        <v>67.63636363636364</v>
      </c>
      <c r="T114" s="294">
        <f>(怪物参数比例等级!$G$19*10+Q114*怪物参数比例等级!$Z$31)*AC114</f>
        <v>180.36363636363637</v>
      </c>
      <c r="U114" s="294">
        <f>(怪物参数比例等级!$G$20*10+Q114*怪物参数比例等级!$Z$32)*AD114</f>
        <v>135.27272727272728</v>
      </c>
      <c r="V114" s="294">
        <f>(怪物参数比例等级!$G$21*10+Q114*怪物参数比例等级!$Z$33)*AE114</f>
        <v>54.109090909090902</v>
      </c>
      <c r="W114" s="294">
        <f>(怪物参数比例等级!$G$22*10+Q114*怪物参数比例等级!$Z$34)*AF114</f>
        <v>40.581818181818178</v>
      </c>
      <c r="X114" s="294">
        <f>(怪物参数比例等级!$G$23*10+Q114*怪物参数比例等级!$Z$35)*AG114</f>
        <v>54.109090909090902</v>
      </c>
      <c r="Y114" s="294">
        <f>(怪物参数比例等级!$G$24*10+Q114*怪物参数比例等级!$Z$36)*AH114</f>
        <v>108.2181818181818</v>
      </c>
      <c r="Z114" s="294">
        <f>(怪物参数比例等级!$G$25*10+Q114*怪物参数比例等级!$Z$37)*AI114</f>
        <v>54.109090909090902</v>
      </c>
      <c r="AA114" s="317">
        <v>1</v>
      </c>
      <c r="AB114" s="317">
        <v>1</v>
      </c>
      <c r="AC114" s="317">
        <v>1</v>
      </c>
      <c r="AD114" s="317">
        <v>1</v>
      </c>
      <c r="AE114" s="317">
        <v>1</v>
      </c>
      <c r="AF114" s="317">
        <v>1</v>
      </c>
      <c r="AG114" s="317">
        <v>5</v>
      </c>
      <c r="AH114" s="317">
        <v>5</v>
      </c>
      <c r="AI114" s="317">
        <v>5</v>
      </c>
      <c r="AK114" s="299">
        <v>71</v>
      </c>
      <c r="AL114" s="296">
        <v>1</v>
      </c>
      <c r="AM114" s="296">
        <v>1</v>
      </c>
      <c r="AN114" s="296">
        <v>1</v>
      </c>
      <c r="AO114" s="136" t="s">
        <v>3329</v>
      </c>
    </row>
    <row r="115" spans="1:49" ht="13.8" hidden="1" customHeight="1">
      <c r="A115" s="137">
        <v>103</v>
      </c>
      <c r="B115" s="137" t="str">
        <f t="shared" si="169"/>
        <v>10371</v>
      </c>
      <c r="C115" s="305" t="str">
        <f>B105</f>
        <v>9371</v>
      </c>
      <c r="D115" s="305">
        <f t="shared" ref="D115:M115" si="185">D105</f>
        <v>2</v>
      </c>
      <c r="E115" s="305" t="str">
        <f t="shared" si="185"/>
        <v>卫兵队长6</v>
      </c>
      <c r="F115" s="305" t="str">
        <f t="shared" si="185"/>
        <v>卫兵队长，是卡尔萨斯叛军的士兵长，绝对服从首领瓦尔的他，会让所有反抗的人全部杀掉</v>
      </c>
      <c r="G115" s="305" t="str">
        <f t="shared" si="185"/>
        <v>scmonster.18.weibingduizhang</v>
      </c>
      <c r="H115" s="305" t="str">
        <f t="shared" si="185"/>
        <v>monster.18.weibingduizhang</v>
      </c>
      <c r="I115" s="305" t="str">
        <f t="shared" si="185"/>
        <v>sfacemonster.18.weibingduizhang</v>
      </c>
      <c r="J115" s="305">
        <f t="shared" si="185"/>
        <v>1</v>
      </c>
      <c r="K115" s="305" t="str">
        <f t="shared" si="185"/>
        <v>[]</v>
      </c>
      <c r="L115" s="305" t="str">
        <f t="shared" si="185"/>
        <v>[0,0,0]</v>
      </c>
      <c r="M115" s="305" t="str">
        <f t="shared" si="185"/>
        <v>[{"type":"2","id":"coin","num":"5","per":"800000"},{"type":"1","id":"1733","num":"1","per":"500000"},{"type":"1","id":"131","num":"1","per":"100000"},{"type":"1","id":"431","num":"1","per":"100000"}]</v>
      </c>
      <c r="N115" s="305">
        <f>VLOOKUP(Q115,[1]经验值!A:F,4,FALSE)</f>
        <v>14</v>
      </c>
      <c r="O115" s="305">
        <f t="shared" ref="O115:P115" si="186">O105</f>
        <v>1</v>
      </c>
      <c r="P115" s="305">
        <f t="shared" si="186"/>
        <v>3</v>
      </c>
      <c r="Q115" s="302">
        <v>28</v>
      </c>
      <c r="R115" s="294">
        <f>(怪物参数比例等级!$G$17*10+Q115*怪物参数比例等级!$Z$29)*AA115</f>
        <v>232.12121212121212</v>
      </c>
      <c r="S115" s="294">
        <f>(怪物参数比例等级!$G$18*10+Q115*怪物参数比例等级!$Z$30)*AB115</f>
        <v>69.63636363636364</v>
      </c>
      <c r="T115" s="294">
        <f>(怪物参数比例等级!$G$19*10+Q115*怪物参数比例等级!$Z$31)*AC115</f>
        <v>185.69696969696969</v>
      </c>
      <c r="U115" s="294">
        <f>(怪物参数比例等级!$G$20*10+Q115*怪物参数比例等级!$Z$32)*AD115</f>
        <v>139.27272727272728</v>
      </c>
      <c r="V115" s="294">
        <f>(怪物参数比例等级!$G$21*10+Q115*怪物参数比例等级!$Z$33)*AE115</f>
        <v>55.709090909090904</v>
      </c>
      <c r="W115" s="294">
        <f>(怪物参数比例等级!$G$22*10+Q115*怪物参数比例等级!$Z$34)*AF115</f>
        <v>41.781818181818181</v>
      </c>
      <c r="X115" s="294">
        <f>(怪物参数比例等级!$G$23*10+Q115*怪物参数比例等级!$Z$35)*AG115</f>
        <v>55.709090909090904</v>
      </c>
      <c r="Y115" s="294">
        <f>(怪物参数比例等级!$G$24*10+Q115*怪物参数比例等级!$Z$36)*AH115</f>
        <v>111.41818181818181</v>
      </c>
      <c r="Z115" s="294">
        <f>(怪物参数比例等级!$G$25*10+Q115*怪物参数比例等级!$Z$37)*AI115</f>
        <v>55.709090909090904</v>
      </c>
      <c r="AA115" s="317">
        <v>1</v>
      </c>
      <c r="AB115" s="317">
        <v>1</v>
      </c>
      <c r="AC115" s="317">
        <v>1</v>
      </c>
      <c r="AD115" s="317">
        <v>1</v>
      </c>
      <c r="AE115" s="317">
        <v>1</v>
      </c>
      <c r="AF115" s="317">
        <v>1</v>
      </c>
      <c r="AG115" s="317">
        <v>5</v>
      </c>
      <c r="AH115" s="317">
        <v>5</v>
      </c>
      <c r="AI115" s="317">
        <v>5</v>
      </c>
      <c r="AK115" s="299">
        <v>71</v>
      </c>
      <c r="AL115" s="296">
        <v>1</v>
      </c>
      <c r="AM115" s="296">
        <v>1</v>
      </c>
      <c r="AN115" s="296">
        <v>1</v>
      </c>
      <c r="AO115" s="136" t="s">
        <v>3329</v>
      </c>
    </row>
    <row r="116" spans="1:49" ht="13.8" hidden="1" customHeight="1">
      <c r="A116" s="137">
        <v>104</v>
      </c>
      <c r="B116" s="137" t="str">
        <f t="shared" si="169"/>
        <v>10471</v>
      </c>
      <c r="C116" s="305" t="str">
        <f>B105</f>
        <v>9371</v>
      </c>
      <c r="D116" s="305">
        <f t="shared" ref="D116:M116" si="187">D105</f>
        <v>2</v>
      </c>
      <c r="E116" s="305" t="str">
        <f t="shared" si="187"/>
        <v>卫兵队长6</v>
      </c>
      <c r="F116" s="305" t="str">
        <f t="shared" si="187"/>
        <v>卫兵队长，是卡尔萨斯叛军的士兵长，绝对服从首领瓦尔的他，会让所有反抗的人全部杀掉</v>
      </c>
      <c r="G116" s="305" t="str">
        <f t="shared" si="187"/>
        <v>scmonster.18.weibingduizhang</v>
      </c>
      <c r="H116" s="305" t="str">
        <f t="shared" si="187"/>
        <v>monster.18.weibingduizhang</v>
      </c>
      <c r="I116" s="305" t="str">
        <f t="shared" si="187"/>
        <v>sfacemonster.18.weibingduizhang</v>
      </c>
      <c r="J116" s="305">
        <f t="shared" si="187"/>
        <v>1</v>
      </c>
      <c r="K116" s="305" t="str">
        <f t="shared" si="187"/>
        <v>[]</v>
      </c>
      <c r="L116" s="305" t="str">
        <f t="shared" si="187"/>
        <v>[0,0,0]</v>
      </c>
      <c r="M116" s="305" t="str">
        <f t="shared" si="187"/>
        <v>[{"type":"2","id":"coin","num":"5","per":"800000"},{"type":"1","id":"1733","num":"1","per":"500000"},{"type":"1","id":"131","num":"1","per":"100000"},{"type":"1","id":"431","num":"1","per":"100000"}]</v>
      </c>
      <c r="N116" s="305">
        <f>VLOOKUP(Q116,[1]经验值!A:F,4,FALSE)</f>
        <v>14</v>
      </c>
      <c r="O116" s="305">
        <f t="shared" ref="O116:P116" si="188">O105</f>
        <v>1</v>
      </c>
      <c r="P116" s="305">
        <f t="shared" si="188"/>
        <v>3</v>
      </c>
      <c r="Q116" s="302">
        <v>29</v>
      </c>
      <c r="R116" s="294">
        <f>(怪物参数比例等级!$G$17*10+Q116*怪物参数比例等级!$Z$29)*AA116</f>
        <v>238.78787878787875</v>
      </c>
      <c r="S116" s="294">
        <f>(怪物参数比例等级!$G$18*10+Q116*怪物参数比例等级!$Z$30)*AB116</f>
        <v>71.63636363636364</v>
      </c>
      <c r="T116" s="294">
        <f>(怪物参数比例等级!$G$19*10+Q116*怪物参数比例等级!$Z$31)*AC116</f>
        <v>191.030303030303</v>
      </c>
      <c r="U116" s="294">
        <f>(怪物参数比例等级!$G$20*10+Q116*怪物参数比例等级!$Z$32)*AD116</f>
        <v>143.27272727272728</v>
      </c>
      <c r="V116" s="294">
        <f>(怪物参数比例等级!$G$21*10+Q116*怪物参数比例等级!$Z$33)*AE116</f>
        <v>57.309090909090905</v>
      </c>
      <c r="W116" s="294">
        <f>(怪物参数比例等级!$G$22*10+Q116*怪物参数比例等级!$Z$34)*AF116</f>
        <v>42.981818181818177</v>
      </c>
      <c r="X116" s="294">
        <f>(怪物参数比例等级!$G$23*10+Q116*怪物参数比例等级!$Z$35)*AG116</f>
        <v>57.309090909090905</v>
      </c>
      <c r="Y116" s="294">
        <f>(怪物参数比例等级!$G$24*10+Q116*怪物参数比例等级!$Z$36)*AH116</f>
        <v>114.61818181818181</v>
      </c>
      <c r="Z116" s="294">
        <f>(怪物参数比例等级!$G$25*10+Q116*怪物参数比例等级!$Z$37)*AI116</f>
        <v>57.309090909090905</v>
      </c>
      <c r="AA116" s="317">
        <v>1</v>
      </c>
      <c r="AB116" s="317">
        <v>1</v>
      </c>
      <c r="AC116" s="317">
        <v>1</v>
      </c>
      <c r="AD116" s="317">
        <v>1</v>
      </c>
      <c r="AE116" s="317">
        <v>1</v>
      </c>
      <c r="AF116" s="317">
        <v>1</v>
      </c>
      <c r="AG116" s="317">
        <v>5</v>
      </c>
      <c r="AH116" s="317">
        <v>5</v>
      </c>
      <c r="AI116" s="317">
        <v>5</v>
      </c>
      <c r="AK116" s="299">
        <v>71</v>
      </c>
      <c r="AL116" s="296">
        <v>1</v>
      </c>
      <c r="AM116" s="296">
        <v>1</v>
      </c>
      <c r="AN116" s="296">
        <v>1</v>
      </c>
      <c r="AO116" s="136" t="s">
        <v>3329</v>
      </c>
    </row>
    <row r="117" spans="1:49" ht="13.8" hidden="1" customHeight="1">
      <c r="A117" s="137">
        <v>105</v>
      </c>
      <c r="B117" s="137" t="str">
        <f t="shared" si="169"/>
        <v>10571</v>
      </c>
      <c r="C117" s="305" t="str">
        <f>B105</f>
        <v>9371</v>
      </c>
      <c r="D117" s="305">
        <f t="shared" ref="D117:M117" si="189">D105</f>
        <v>2</v>
      </c>
      <c r="E117" s="305" t="str">
        <f t="shared" si="189"/>
        <v>卫兵队长6</v>
      </c>
      <c r="F117" s="305" t="str">
        <f t="shared" si="189"/>
        <v>卫兵队长，是卡尔萨斯叛军的士兵长，绝对服从首领瓦尔的他，会让所有反抗的人全部杀掉</v>
      </c>
      <c r="G117" s="305" t="str">
        <f t="shared" si="189"/>
        <v>scmonster.18.weibingduizhang</v>
      </c>
      <c r="H117" s="305" t="str">
        <f t="shared" si="189"/>
        <v>monster.18.weibingduizhang</v>
      </c>
      <c r="I117" s="305" t="str">
        <f t="shared" si="189"/>
        <v>sfacemonster.18.weibingduizhang</v>
      </c>
      <c r="J117" s="305">
        <f t="shared" si="189"/>
        <v>1</v>
      </c>
      <c r="K117" s="305" t="str">
        <f t="shared" si="189"/>
        <v>[]</v>
      </c>
      <c r="L117" s="305" t="str">
        <f t="shared" si="189"/>
        <v>[0,0,0]</v>
      </c>
      <c r="M117" s="305" t="str">
        <f t="shared" si="189"/>
        <v>[{"type":"2","id":"coin","num":"5","per":"800000"},{"type":"1","id":"1733","num":"1","per":"500000"},{"type":"1","id":"131","num":"1","per":"100000"},{"type":"1","id":"431","num":"1","per":"100000"}]</v>
      </c>
      <c r="N117" s="305">
        <f>VLOOKUP(Q117,[1]经验值!A:F,4,FALSE)</f>
        <v>15</v>
      </c>
      <c r="O117" s="305">
        <f t="shared" ref="O117:P117" si="190">O105</f>
        <v>1</v>
      </c>
      <c r="P117" s="305">
        <f t="shared" si="190"/>
        <v>3</v>
      </c>
      <c r="Q117" s="302">
        <v>30</v>
      </c>
      <c r="R117" s="294">
        <f>(怪物参数比例等级!$G$17*10+Q117*怪物参数比例等级!$Z$29)*AA117</f>
        <v>245.45454545454544</v>
      </c>
      <c r="S117" s="294">
        <f>(怪物参数比例等级!$G$18*10+Q117*怪物参数比例等级!$Z$30)*AB117</f>
        <v>73.63636363636364</v>
      </c>
      <c r="T117" s="294">
        <f>(怪物参数比例等级!$G$19*10+Q117*怪物参数比例等级!$Z$31)*AC117</f>
        <v>196.36363636363637</v>
      </c>
      <c r="U117" s="294">
        <f>(怪物参数比例等级!$G$20*10+Q117*怪物参数比例等级!$Z$32)*AD117</f>
        <v>147.27272727272728</v>
      </c>
      <c r="V117" s="294">
        <f>(怪物参数比例等级!$G$21*10+Q117*怪物参数比例等级!$Z$33)*AE117</f>
        <v>58.909090909090899</v>
      </c>
      <c r="W117" s="294">
        <f>(怪物参数比例等级!$G$22*10+Q117*怪物参数比例等级!$Z$34)*AF117</f>
        <v>44.18181818181818</v>
      </c>
      <c r="X117" s="294">
        <f>(怪物参数比例等级!$G$23*10+Q117*怪物参数比例等级!$Z$35)*AG117</f>
        <v>58.909090909090899</v>
      </c>
      <c r="Y117" s="294">
        <f>(怪物参数比例等级!$G$24*10+Q117*怪物参数比例等级!$Z$36)*AH117</f>
        <v>117.8181818181818</v>
      </c>
      <c r="Z117" s="294">
        <f>(怪物参数比例等级!$G$25*10+Q117*怪物参数比例等级!$Z$37)*AI117</f>
        <v>58.909090909090899</v>
      </c>
      <c r="AA117" s="317">
        <v>1</v>
      </c>
      <c r="AB117" s="317">
        <v>1</v>
      </c>
      <c r="AC117" s="317">
        <v>1</v>
      </c>
      <c r="AD117" s="317">
        <v>1</v>
      </c>
      <c r="AE117" s="317">
        <v>1</v>
      </c>
      <c r="AF117" s="317">
        <v>1</v>
      </c>
      <c r="AG117" s="317">
        <v>5</v>
      </c>
      <c r="AH117" s="317">
        <v>5</v>
      </c>
      <c r="AI117" s="317">
        <v>5</v>
      </c>
      <c r="AK117" s="299">
        <v>71</v>
      </c>
      <c r="AL117" s="296">
        <v>1</v>
      </c>
      <c r="AM117" s="296">
        <v>1</v>
      </c>
      <c r="AN117" s="296">
        <v>1</v>
      </c>
      <c r="AO117" s="136" t="s">
        <v>3329</v>
      </c>
    </row>
    <row r="118" spans="1:49" ht="13.8" hidden="1" customHeight="1">
      <c r="A118" s="137">
        <v>106</v>
      </c>
      <c r="B118" s="137" t="str">
        <f t="shared" si="169"/>
        <v>10671</v>
      </c>
      <c r="C118" s="305" t="str">
        <f>B105</f>
        <v>9371</v>
      </c>
      <c r="D118" s="305">
        <f t="shared" ref="D118:M118" si="191">D105</f>
        <v>2</v>
      </c>
      <c r="E118" s="305" t="str">
        <f t="shared" si="191"/>
        <v>卫兵队长6</v>
      </c>
      <c r="F118" s="305" t="str">
        <f t="shared" si="191"/>
        <v>卫兵队长，是卡尔萨斯叛军的士兵长，绝对服从首领瓦尔的他，会让所有反抗的人全部杀掉</v>
      </c>
      <c r="G118" s="305" t="str">
        <f t="shared" si="191"/>
        <v>scmonster.18.weibingduizhang</v>
      </c>
      <c r="H118" s="305" t="str">
        <f t="shared" si="191"/>
        <v>monster.18.weibingduizhang</v>
      </c>
      <c r="I118" s="305" t="str">
        <f t="shared" si="191"/>
        <v>sfacemonster.18.weibingduizhang</v>
      </c>
      <c r="J118" s="305">
        <f t="shared" si="191"/>
        <v>1</v>
      </c>
      <c r="K118" s="305" t="str">
        <f t="shared" si="191"/>
        <v>[]</v>
      </c>
      <c r="L118" s="305" t="str">
        <f t="shared" si="191"/>
        <v>[0,0,0]</v>
      </c>
      <c r="M118" s="305" t="str">
        <f t="shared" si="191"/>
        <v>[{"type":"2","id":"coin","num":"5","per":"800000"},{"type":"1","id":"1733","num":"1","per":"500000"},{"type":"1","id":"131","num":"1","per":"100000"},{"type":"1","id":"431","num":"1","per":"100000"}]</v>
      </c>
      <c r="N118" s="305">
        <f>VLOOKUP(Q118,[1]经验值!A:F,4,FALSE)</f>
        <v>16</v>
      </c>
      <c r="O118" s="305">
        <f t="shared" ref="O118:P118" si="192">O105</f>
        <v>1</v>
      </c>
      <c r="P118" s="305">
        <f t="shared" si="192"/>
        <v>3</v>
      </c>
      <c r="Q118" s="302">
        <v>31</v>
      </c>
      <c r="R118" s="294">
        <f>(怪物参数比例等级!$G$17*10+Q118*怪物参数比例等级!$W$29)*AA118</f>
        <v>280.30303030303031</v>
      </c>
      <c r="S118" s="294">
        <f>(怪物参数比例等级!$G$18*10+Q118*怪物参数比例等级!$W$30)*AB118</f>
        <v>84.090909090909093</v>
      </c>
      <c r="T118" s="294">
        <f>(怪物参数比例等级!$G$19*10+Q118*怪物参数比例等级!$W$31)*AC118</f>
        <v>224.24242424242425</v>
      </c>
      <c r="U118" s="294">
        <f>(怪物参数比例等级!$G$20*10+Q118*怪物参数比例等级!$W$32)*AD118</f>
        <v>168.18181818181819</v>
      </c>
      <c r="V118" s="294">
        <f>(怪物参数比例等级!$G$21*10+Q118*怪物参数比例等级!$W$33)*AE118</f>
        <v>67.272727272727266</v>
      </c>
      <c r="W118" s="294">
        <f>(怪物参数比例等级!$G$22*10+Q118*怪物参数比例等级!$W$34)*AF118</f>
        <v>50.454545454545446</v>
      </c>
      <c r="X118" s="294">
        <f>(怪物参数比例等级!$G$23*10+Q118*怪物参数比例等级!$W$35)*AG118</f>
        <v>67.27272727272728</v>
      </c>
      <c r="Y118" s="294">
        <f>(怪物参数比例等级!$G$24*10+Q118*怪物参数比例等级!$W$36)*AH118</f>
        <v>134.54545454545456</v>
      </c>
      <c r="Z118" s="294">
        <f>(怪物参数比例等级!$G$25*10+Q118*怪物参数比例等级!$W$37)*AI118</f>
        <v>67.27272727272728</v>
      </c>
      <c r="AA118" s="317">
        <v>1</v>
      </c>
      <c r="AB118" s="317">
        <v>1</v>
      </c>
      <c r="AC118" s="317">
        <v>1</v>
      </c>
      <c r="AD118" s="317">
        <v>1</v>
      </c>
      <c r="AE118" s="317">
        <v>1</v>
      </c>
      <c r="AF118" s="317">
        <v>1</v>
      </c>
      <c r="AG118" s="317">
        <v>5</v>
      </c>
      <c r="AH118" s="317">
        <v>5</v>
      </c>
      <c r="AI118" s="317">
        <v>5</v>
      </c>
      <c r="AK118" s="299">
        <v>71</v>
      </c>
      <c r="AL118" s="296">
        <v>1</v>
      </c>
      <c r="AM118" s="296">
        <v>1</v>
      </c>
      <c r="AN118" s="296">
        <v>1</v>
      </c>
      <c r="AO118" s="136" t="s">
        <v>3328</v>
      </c>
    </row>
    <row r="119" spans="1:49" ht="13.8" hidden="1" customHeight="1">
      <c r="A119" s="137">
        <v>107</v>
      </c>
      <c r="B119" s="137" t="str">
        <f t="shared" si="169"/>
        <v>10771</v>
      </c>
      <c r="C119" s="305" t="str">
        <f>B105</f>
        <v>9371</v>
      </c>
      <c r="D119" s="305">
        <f t="shared" ref="D119:M119" si="193">D105</f>
        <v>2</v>
      </c>
      <c r="E119" s="305" t="str">
        <f t="shared" si="193"/>
        <v>卫兵队长6</v>
      </c>
      <c r="F119" s="305" t="str">
        <f t="shared" si="193"/>
        <v>卫兵队长，是卡尔萨斯叛军的士兵长，绝对服从首领瓦尔的他，会让所有反抗的人全部杀掉</v>
      </c>
      <c r="G119" s="305" t="str">
        <f t="shared" si="193"/>
        <v>scmonster.18.weibingduizhang</v>
      </c>
      <c r="H119" s="305" t="str">
        <f t="shared" si="193"/>
        <v>monster.18.weibingduizhang</v>
      </c>
      <c r="I119" s="305" t="str">
        <f t="shared" si="193"/>
        <v>sfacemonster.18.weibingduizhang</v>
      </c>
      <c r="J119" s="305">
        <f t="shared" si="193"/>
        <v>1</v>
      </c>
      <c r="K119" s="305" t="str">
        <f t="shared" si="193"/>
        <v>[]</v>
      </c>
      <c r="L119" s="305" t="str">
        <f t="shared" si="193"/>
        <v>[0,0,0]</v>
      </c>
      <c r="M119" s="305" t="str">
        <f t="shared" si="193"/>
        <v>[{"type":"2","id":"coin","num":"5","per":"800000"},{"type":"1","id":"1733","num":"1","per":"500000"},{"type":"1","id":"131","num":"1","per":"100000"},{"type":"1","id":"431","num":"1","per":"100000"}]</v>
      </c>
      <c r="N119" s="305">
        <f>VLOOKUP(Q119,[1]经验值!A:F,4,FALSE)</f>
        <v>17</v>
      </c>
      <c r="O119" s="305">
        <f t="shared" ref="O119:P119" si="194">O105</f>
        <v>1</v>
      </c>
      <c r="P119" s="305">
        <f t="shared" si="194"/>
        <v>3</v>
      </c>
      <c r="Q119" s="302">
        <v>32</v>
      </c>
      <c r="R119" s="294">
        <f>(怪物参数比例等级!$G$17*10+Q119*怪物参数比例等级!$W$29)*AA119</f>
        <v>287.87878787878788</v>
      </c>
      <c r="S119" s="294">
        <f>(怪物参数比例等级!$G$18*10+Q119*怪物参数比例等级!$W$30)*AB119</f>
        <v>86.36363636363636</v>
      </c>
      <c r="T119" s="294">
        <f>(怪物参数比例等级!$G$19*10+Q119*怪物参数比例等级!$W$31)*AC119</f>
        <v>230.30303030303031</v>
      </c>
      <c r="U119" s="294">
        <f>(怪物参数比例等级!$G$20*10+Q119*怪物参数比例等级!$W$32)*AD119</f>
        <v>172.72727272727272</v>
      </c>
      <c r="V119" s="294">
        <f>(怪物参数比例等级!$G$21*10+Q119*怪物参数比例等级!$W$33)*AE119</f>
        <v>69.090909090909079</v>
      </c>
      <c r="W119" s="294">
        <f>(怪物参数比例等级!$G$22*10+Q119*怪物参数比例等级!$W$34)*AF119</f>
        <v>51.818181818181813</v>
      </c>
      <c r="X119" s="294">
        <f>(怪物参数比例等级!$G$23*10+Q119*怪物参数比例等级!$W$35)*AG119</f>
        <v>69.090909090909093</v>
      </c>
      <c r="Y119" s="294">
        <f>(怪物参数比例等级!$G$24*10+Q119*怪物参数比例等级!$W$36)*AH119</f>
        <v>138.18181818181819</v>
      </c>
      <c r="Z119" s="294">
        <f>(怪物参数比例等级!$G$25*10+Q119*怪物参数比例等级!$W$37)*AI119</f>
        <v>69.090909090909093</v>
      </c>
      <c r="AA119" s="317">
        <v>1</v>
      </c>
      <c r="AB119" s="317">
        <v>1</v>
      </c>
      <c r="AC119" s="317">
        <v>1</v>
      </c>
      <c r="AD119" s="317">
        <v>1</v>
      </c>
      <c r="AE119" s="317">
        <v>1</v>
      </c>
      <c r="AF119" s="317">
        <v>1</v>
      </c>
      <c r="AG119" s="317">
        <v>5</v>
      </c>
      <c r="AH119" s="317">
        <v>5</v>
      </c>
      <c r="AI119" s="317">
        <v>5</v>
      </c>
      <c r="AK119" s="299">
        <v>71</v>
      </c>
      <c r="AL119" s="296">
        <v>1</v>
      </c>
      <c r="AM119" s="296">
        <v>1</v>
      </c>
      <c r="AN119" s="296">
        <v>1</v>
      </c>
      <c r="AO119" s="136" t="s">
        <v>3328</v>
      </c>
    </row>
    <row r="120" spans="1:49" ht="13.8" hidden="1" customHeight="1">
      <c r="A120" s="137">
        <v>108</v>
      </c>
      <c r="B120" s="137" t="str">
        <f t="shared" si="169"/>
        <v>10871</v>
      </c>
      <c r="C120" s="305" t="str">
        <f>B105</f>
        <v>9371</v>
      </c>
      <c r="D120" s="305">
        <f t="shared" ref="D120:M120" si="195">D105</f>
        <v>2</v>
      </c>
      <c r="E120" s="305" t="str">
        <f t="shared" si="195"/>
        <v>卫兵队长6</v>
      </c>
      <c r="F120" s="305" t="str">
        <f t="shared" si="195"/>
        <v>卫兵队长，是卡尔萨斯叛军的士兵长，绝对服从首领瓦尔的他，会让所有反抗的人全部杀掉</v>
      </c>
      <c r="G120" s="305" t="str">
        <f t="shared" si="195"/>
        <v>scmonster.18.weibingduizhang</v>
      </c>
      <c r="H120" s="305" t="str">
        <f t="shared" si="195"/>
        <v>monster.18.weibingduizhang</v>
      </c>
      <c r="I120" s="305" t="str">
        <f t="shared" si="195"/>
        <v>sfacemonster.18.weibingduizhang</v>
      </c>
      <c r="J120" s="305">
        <f t="shared" si="195"/>
        <v>1</v>
      </c>
      <c r="K120" s="305" t="str">
        <f t="shared" si="195"/>
        <v>[]</v>
      </c>
      <c r="L120" s="305" t="str">
        <f t="shared" si="195"/>
        <v>[0,0,0]</v>
      </c>
      <c r="M120" s="305" t="str">
        <f t="shared" si="195"/>
        <v>[{"type":"2","id":"coin","num":"5","per":"800000"},{"type":"1","id":"1733","num":"1","per":"500000"},{"type":"1","id":"131","num":"1","per":"100000"},{"type":"1","id":"431","num":"1","per":"100000"}]</v>
      </c>
      <c r="N120" s="305">
        <f>VLOOKUP(Q120,[1]经验值!A:F,4,FALSE)</f>
        <v>18</v>
      </c>
      <c r="O120" s="305">
        <f t="shared" ref="O120:P120" si="196">O105</f>
        <v>1</v>
      </c>
      <c r="P120" s="305">
        <f t="shared" si="196"/>
        <v>3</v>
      </c>
      <c r="Q120" s="302">
        <v>33</v>
      </c>
      <c r="R120" s="294">
        <f>(怪物参数比例等级!$G$17*10+Q120*怪物参数比例等级!$W$29)*AA120</f>
        <v>295.45454545454544</v>
      </c>
      <c r="S120" s="294">
        <f>(怪物参数比例等级!$G$18*10+Q120*怪物参数比例等级!$W$30)*AB120</f>
        <v>88.636363636363626</v>
      </c>
      <c r="T120" s="294">
        <f>(怪物参数比例等级!$G$19*10+Q120*怪物参数比例等级!$W$31)*AC120</f>
        <v>236.36363636363637</v>
      </c>
      <c r="U120" s="294">
        <f>(怪物参数比例等级!$G$20*10+Q120*怪物参数比例等级!$W$32)*AD120</f>
        <v>177.27272727272725</v>
      </c>
      <c r="V120" s="294">
        <f>(怪物参数比例等级!$G$21*10+Q120*怪物参数比例等级!$W$33)*AE120</f>
        <v>70.909090909090907</v>
      </c>
      <c r="W120" s="294">
        <f>(怪物参数比例等级!$G$22*10+Q120*怪物参数比例等级!$W$34)*AF120</f>
        <v>53.18181818181818</v>
      </c>
      <c r="X120" s="294">
        <f>(怪物参数比例等级!$G$23*10+Q120*怪物参数比例等级!$W$35)*AG120</f>
        <v>70.909090909090907</v>
      </c>
      <c r="Y120" s="294">
        <f>(怪物参数比例等级!$G$24*10+Q120*怪物参数比例等级!$W$36)*AH120</f>
        <v>141.81818181818181</v>
      </c>
      <c r="Z120" s="294">
        <f>(怪物参数比例等级!$G$25*10+Q120*怪物参数比例等级!$W$37)*AI120</f>
        <v>70.909090909090907</v>
      </c>
      <c r="AA120" s="317">
        <v>1</v>
      </c>
      <c r="AB120" s="317">
        <v>1</v>
      </c>
      <c r="AC120" s="317">
        <v>1</v>
      </c>
      <c r="AD120" s="317">
        <v>1</v>
      </c>
      <c r="AE120" s="317">
        <v>1</v>
      </c>
      <c r="AF120" s="317">
        <v>1</v>
      </c>
      <c r="AG120" s="317">
        <v>5</v>
      </c>
      <c r="AH120" s="317">
        <v>5</v>
      </c>
      <c r="AI120" s="317">
        <v>5</v>
      </c>
      <c r="AK120" s="299">
        <v>71</v>
      </c>
      <c r="AL120" s="296">
        <v>1</v>
      </c>
      <c r="AM120" s="296">
        <v>1</v>
      </c>
      <c r="AN120" s="296">
        <v>1</v>
      </c>
      <c r="AO120" s="136" t="s">
        <v>3328</v>
      </c>
    </row>
    <row r="121" spans="1:49" ht="57" hidden="1" customHeight="1">
      <c r="A121" s="137">
        <v>109</v>
      </c>
      <c r="B121" s="136" t="str">
        <f t="shared" si="169"/>
        <v>10971</v>
      </c>
      <c r="C121" s="305" t="str">
        <f t="shared" si="78"/>
        <v>10971</v>
      </c>
      <c r="D121" s="305">
        <v>3</v>
      </c>
      <c r="E121" s="306" t="s">
        <v>3305</v>
      </c>
      <c r="F121" s="305" t="s">
        <v>1949</v>
      </c>
      <c r="G121" s="305" t="s">
        <v>2483</v>
      </c>
      <c r="H121" s="305" t="s">
        <v>1964</v>
      </c>
      <c r="I121" s="305" t="str">
        <f>CONCATENATE("sface",H121)</f>
        <v>sfacemonster.19.panjunshoulingmushiwaer</v>
      </c>
      <c r="J121" s="305">
        <v>1</v>
      </c>
      <c r="K121" s="305" t="s">
        <v>660</v>
      </c>
      <c r="L121" s="305" t="s">
        <v>2403</v>
      </c>
      <c r="M121" s="305" t="s">
        <v>3243</v>
      </c>
      <c r="N121" s="305">
        <f>VLOOKUP(Q121,[1]经验值!A:F,4,FALSE)</f>
        <v>12</v>
      </c>
      <c r="O121" s="305">
        <f t="shared" si="106"/>
        <v>3</v>
      </c>
      <c r="P121" s="305">
        <v>1</v>
      </c>
      <c r="Q121" s="302">
        <v>26</v>
      </c>
      <c r="R121" s="294">
        <f>(怪物参数比例等级!$I$17*10+Q121*怪物参数比例等级!$Z$47)*AA121</f>
        <v>131.27272727272728</v>
      </c>
      <c r="S121" s="294">
        <f>(怪物参数比例等级!$I$18*10+Q121*怪物参数比例等级!$Z$48)*AB121</f>
        <v>218.78787878787875</v>
      </c>
      <c r="T121" s="294">
        <f>(怪物参数比例等级!$I$19*10+Q121*怪物参数比例等级!$Z$49)*AC121</f>
        <v>52.509090909090901</v>
      </c>
      <c r="U121" s="294">
        <f>(怪物参数比例等级!$I$20*10+Q121*怪物参数比例等级!$Z$50)*AD121</f>
        <v>78.763636363636365</v>
      </c>
      <c r="V121" s="294">
        <f>(怪物参数比例等级!$I$21*10+Q121*怪物参数比例等级!$Z$51)*AE121</f>
        <v>175.030303030303</v>
      </c>
      <c r="W121" s="294">
        <f>(怪物参数比例等级!$I$22*10+Q121*怪物参数比例等级!$Z$52)*AF121</f>
        <v>131.27272727272728</v>
      </c>
      <c r="X121" s="294">
        <f>(怪物参数比例等级!$I$23*10+Q121*怪物参数比例等级!$Z$53)*AG121</f>
        <v>105.0181818181818</v>
      </c>
      <c r="Y121" s="294">
        <f>(怪物参数比例等级!$I$24*10+Q121*怪物参数比例等级!$Z$54)*AH121</f>
        <v>210.0363636363636</v>
      </c>
      <c r="Z121" s="294">
        <f>(怪物参数比例等级!$I$25*10+Q121*怪物参数比例等级!$Z$55)*AI121</f>
        <v>105.0181818181818</v>
      </c>
      <c r="AA121" s="317">
        <v>1</v>
      </c>
      <c r="AB121" s="317">
        <v>1</v>
      </c>
      <c r="AC121" s="317">
        <v>1</v>
      </c>
      <c r="AD121" s="317">
        <v>1</v>
      </c>
      <c r="AE121" s="317">
        <v>1</v>
      </c>
      <c r="AF121" s="317">
        <v>1</v>
      </c>
      <c r="AG121" s="317">
        <v>5</v>
      </c>
      <c r="AH121" s="317">
        <v>5</v>
      </c>
      <c r="AI121" s="317">
        <v>5</v>
      </c>
      <c r="AK121" s="299">
        <v>71</v>
      </c>
      <c r="AL121" s="296">
        <v>1</v>
      </c>
      <c r="AM121" s="296">
        <v>1</v>
      </c>
      <c r="AN121" s="296">
        <v>1</v>
      </c>
      <c r="AO121" s="136" t="s">
        <v>3329</v>
      </c>
      <c r="AS121" s="289" t="s">
        <v>2135</v>
      </c>
      <c r="AT121" s="289" t="s">
        <v>2136</v>
      </c>
      <c r="AU121" s="289" t="s">
        <v>2137</v>
      </c>
      <c r="AV121" s="136" t="s">
        <v>2139</v>
      </c>
      <c r="AW121" s="136" t="s">
        <v>2138</v>
      </c>
    </row>
    <row r="122" spans="1:49" ht="60.75" hidden="1" customHeight="1">
      <c r="A122" s="136">
        <v>62</v>
      </c>
      <c r="B122" s="136" t="str">
        <f t="shared" si="169"/>
        <v>6271</v>
      </c>
      <c r="C122" s="305" t="str">
        <f t="shared" si="78"/>
        <v>6271</v>
      </c>
      <c r="D122" s="305">
        <v>3</v>
      </c>
      <c r="E122" s="306" t="s">
        <v>1950</v>
      </c>
      <c r="F122" s="305" t="s">
        <v>1951</v>
      </c>
      <c r="G122" s="305" t="s">
        <v>2484</v>
      </c>
      <c r="H122" s="305" t="s">
        <v>1957</v>
      </c>
      <c r="I122" s="305" t="str">
        <f>CONCATENATE("sface",H122)</f>
        <v>sfacemonster.20.wushuiguai</v>
      </c>
      <c r="J122" s="305">
        <v>0</v>
      </c>
      <c r="K122" s="305" t="s">
        <v>660</v>
      </c>
      <c r="L122" s="305" t="s">
        <v>2403</v>
      </c>
      <c r="M122" s="305" t="s">
        <v>3243</v>
      </c>
      <c r="N122" s="305">
        <f>VLOOKUP(Q122,[1]经验值!A:F,4,FALSE)</f>
        <v>473</v>
      </c>
      <c r="O122" s="305">
        <f t="shared" si="106"/>
        <v>3</v>
      </c>
      <c r="P122" s="305">
        <v>2</v>
      </c>
      <c r="Q122" s="302">
        <v>100</v>
      </c>
      <c r="R122" s="294">
        <f>(怪物参数比例等级!$I$17*10+Q122*怪物参数比例等级!$AF$47)*AA122</f>
        <v>318.18181818181813</v>
      </c>
      <c r="S122" s="294">
        <f>(怪物参数比例等级!$I$18*10+Q122*怪物参数比例等级!$AF$48)*AB122</f>
        <v>530.30303030303025</v>
      </c>
      <c r="T122" s="294">
        <f>(怪物参数比例等级!$I$19*10+Q122*怪物参数比例等级!$AF$49)*AC122</f>
        <v>127.27272727272727</v>
      </c>
      <c r="U122" s="294">
        <f>(怪物参数比例等级!$I$20*10+Q122*怪物参数比例等级!$AF$50)*AD122</f>
        <v>190.90909090909091</v>
      </c>
      <c r="V122" s="294">
        <f>(怪物参数比例等级!$I$21*10+Q122*怪物参数比例等级!$AF$51)*AE122</f>
        <v>424.24242424242419</v>
      </c>
      <c r="W122" s="294">
        <f>(怪物参数比例等级!$I$22*10+Q122*怪物参数比例等级!$AF$52)*AF122</f>
        <v>318.18181818181813</v>
      </c>
      <c r="X122" s="294">
        <f>(怪物参数比例等级!$I$23*10+Q122*怪物参数比例等级!$AF$53)*AG122</f>
        <v>254.54545454545453</v>
      </c>
      <c r="Y122" s="294">
        <f>(怪物参数比例等级!$I$24*10+Q122*怪物参数比例等级!$AF$54)*AH122</f>
        <v>509.09090909090907</v>
      </c>
      <c r="Z122" s="294">
        <f>(怪物参数比例等级!$I$25*10+Q122*怪物参数比例等级!$AF$55)*AI122</f>
        <v>254.54545454545453</v>
      </c>
      <c r="AA122" s="317">
        <v>1</v>
      </c>
      <c r="AB122" s="317">
        <v>1</v>
      </c>
      <c r="AC122" s="317">
        <v>1</v>
      </c>
      <c r="AD122" s="317">
        <v>1</v>
      </c>
      <c r="AE122" s="317">
        <v>1</v>
      </c>
      <c r="AF122" s="317">
        <v>1</v>
      </c>
      <c r="AG122" s="317">
        <v>5</v>
      </c>
      <c r="AH122" s="317">
        <v>5</v>
      </c>
      <c r="AI122" s="317">
        <v>5</v>
      </c>
      <c r="AK122" s="299">
        <v>71</v>
      </c>
      <c r="AL122" s="296">
        <v>1</v>
      </c>
      <c r="AM122" s="296">
        <v>1</v>
      </c>
      <c r="AN122" s="296">
        <v>1</v>
      </c>
      <c r="AS122" s="289" t="s">
        <v>2241</v>
      </c>
      <c r="AT122" s="289" t="s">
        <v>138</v>
      </c>
      <c r="AU122" s="289" t="s">
        <v>2242</v>
      </c>
    </row>
    <row r="123" spans="1:49" ht="13.8" hidden="1" customHeight="1">
      <c r="A123" s="137">
        <v>94</v>
      </c>
      <c r="B123" s="137" t="str">
        <f t="shared" si="169"/>
        <v>9471</v>
      </c>
      <c r="C123" s="305" t="str">
        <f>B122</f>
        <v>6271</v>
      </c>
      <c r="D123" s="305">
        <f t="shared" ref="D123:H123" si="197">D122</f>
        <v>3</v>
      </c>
      <c r="E123" s="305" t="str">
        <f t="shared" si="197"/>
        <v>污水怪</v>
      </c>
      <c r="F123" s="305" t="str">
        <f t="shared" si="197"/>
        <v>污水怪，泡泡沼泽中的污水怪是经过史莱姆王的魔法进化成而成的怪物，完全听从史莱姆王 的指挥</v>
      </c>
      <c r="G123" s="305" t="str">
        <f t="shared" si="197"/>
        <v>scmonster.20.wushuiguai</v>
      </c>
      <c r="H123" s="305" t="str">
        <f t="shared" si="197"/>
        <v>monster.20.wushuiguai</v>
      </c>
      <c r="I123" s="305" t="str">
        <f t="shared" ref="I123" si="198">I122</f>
        <v>sfacemonster.20.wushuiguai</v>
      </c>
      <c r="J123" s="305">
        <f t="shared" ref="J123" si="199">J122</f>
        <v>0</v>
      </c>
      <c r="K123" s="305" t="str">
        <f t="shared" ref="K123:L123" si="200">K122</f>
        <v>[]</v>
      </c>
      <c r="L123" s="305" t="str">
        <f t="shared" si="200"/>
        <v>[0,0,0]</v>
      </c>
      <c r="M123" s="305" t="str">
        <f t="shared" ref="M123" si="201">M122</f>
        <v>[{"type":"2","id":"coin","num":"5","per":"800000"},{"type":"1","id":"1733","num":"1","per":"500000"},{"type":"1","id":"131","num":"1","per":"100000"},{"type":"1","id":"431","num":"1","per":"100000"}]</v>
      </c>
      <c r="N123" s="305">
        <f>VLOOKUP(Q123,[1]经验值!A:F,4,FALSE)</f>
        <v>473</v>
      </c>
      <c r="O123" s="305">
        <f t="shared" ref="O123:P123" si="202">O122</f>
        <v>3</v>
      </c>
      <c r="P123" s="305">
        <f t="shared" si="202"/>
        <v>2</v>
      </c>
      <c r="Q123" s="302">
        <v>100</v>
      </c>
      <c r="R123" s="294">
        <f>(怪物参数比例等级!$I$17*10+Q123*怪物参数比例等级!$AF$47)*AA123</f>
        <v>318.18181818181813</v>
      </c>
      <c r="S123" s="294">
        <f>(怪物参数比例等级!$I$18*10+Q123*怪物参数比例等级!$AF$48)*AB123</f>
        <v>530.30303030303025</v>
      </c>
      <c r="T123" s="294">
        <f>(怪物参数比例等级!$I$19*10+Q123*怪物参数比例等级!$AF$49)*AC123</f>
        <v>127.27272727272727</v>
      </c>
      <c r="U123" s="294">
        <f>(怪物参数比例等级!$I$20*10+Q123*怪物参数比例等级!$AF$50)*AD123</f>
        <v>190.90909090909091</v>
      </c>
      <c r="V123" s="294">
        <f>(怪物参数比例等级!$I$21*10+Q123*怪物参数比例等级!$AF$51)*AE123</f>
        <v>424.24242424242419</v>
      </c>
      <c r="W123" s="294">
        <f>(怪物参数比例等级!$I$22*10+Q123*怪物参数比例等级!$AF$52)*AF123</f>
        <v>318.18181818181813</v>
      </c>
      <c r="X123" s="294">
        <f>(怪物参数比例等级!$I$23*10+Q123*怪物参数比例等级!$AF$53)*AG123</f>
        <v>254.54545454545453</v>
      </c>
      <c r="Y123" s="294">
        <f>(怪物参数比例等级!$I$24*10+Q123*怪物参数比例等级!$AF$54)*AH123</f>
        <v>509.09090909090907</v>
      </c>
      <c r="Z123" s="294">
        <f>(怪物参数比例等级!$I$25*10+Q123*怪物参数比例等级!$AF$55)*AI123</f>
        <v>254.54545454545453</v>
      </c>
      <c r="AA123" s="317">
        <v>1</v>
      </c>
      <c r="AB123" s="317">
        <v>1</v>
      </c>
      <c r="AC123" s="317">
        <v>1</v>
      </c>
      <c r="AD123" s="317">
        <v>1</v>
      </c>
      <c r="AE123" s="317">
        <v>1</v>
      </c>
      <c r="AF123" s="317">
        <v>1</v>
      </c>
      <c r="AG123" s="317">
        <v>5</v>
      </c>
      <c r="AH123" s="317">
        <v>5</v>
      </c>
      <c r="AI123" s="317">
        <v>5</v>
      </c>
      <c r="AK123" s="299">
        <v>71</v>
      </c>
      <c r="AL123" s="296">
        <v>1</v>
      </c>
      <c r="AM123" s="296">
        <v>1</v>
      </c>
      <c r="AN123" s="296">
        <v>1</v>
      </c>
    </row>
    <row r="124" spans="1:49" ht="13.8" hidden="1" customHeight="1">
      <c r="A124" s="137">
        <v>95</v>
      </c>
      <c r="B124" s="137" t="str">
        <f t="shared" si="169"/>
        <v>9571</v>
      </c>
      <c r="C124" s="305" t="str">
        <f>B122</f>
        <v>6271</v>
      </c>
      <c r="D124" s="305">
        <f t="shared" ref="D124:H124" si="203">D122</f>
        <v>3</v>
      </c>
      <c r="E124" s="305" t="str">
        <f t="shared" si="203"/>
        <v>污水怪</v>
      </c>
      <c r="F124" s="305" t="str">
        <f t="shared" si="203"/>
        <v>污水怪，泡泡沼泽中的污水怪是经过史莱姆王的魔法进化成而成的怪物，完全听从史莱姆王 的指挥</v>
      </c>
      <c r="G124" s="305" t="str">
        <f t="shared" si="203"/>
        <v>scmonster.20.wushuiguai</v>
      </c>
      <c r="H124" s="305" t="str">
        <f t="shared" si="203"/>
        <v>monster.20.wushuiguai</v>
      </c>
      <c r="I124" s="305" t="str">
        <f t="shared" ref="I124" si="204">I122</f>
        <v>sfacemonster.20.wushuiguai</v>
      </c>
      <c r="J124" s="305">
        <f t="shared" ref="J124" si="205">J122</f>
        <v>0</v>
      </c>
      <c r="K124" s="305" t="str">
        <f t="shared" ref="K124:L124" si="206">K122</f>
        <v>[]</v>
      </c>
      <c r="L124" s="305" t="str">
        <f t="shared" si="206"/>
        <v>[0,0,0]</v>
      </c>
      <c r="M124" s="305" t="str">
        <f t="shared" ref="M124" si="207">M122</f>
        <v>[{"type":"2","id":"coin","num":"5","per":"800000"},{"type":"1","id":"1733","num":"1","per":"500000"},{"type":"1","id":"131","num":"1","per":"100000"},{"type":"1","id":"431","num":"1","per":"100000"}]</v>
      </c>
      <c r="N124" s="305">
        <f>VLOOKUP(Q124,[1]经验值!A:F,4,FALSE)</f>
        <v>473</v>
      </c>
      <c r="O124" s="305">
        <f t="shared" ref="O124:P124" si="208">O122</f>
        <v>3</v>
      </c>
      <c r="P124" s="305">
        <f t="shared" si="208"/>
        <v>2</v>
      </c>
      <c r="Q124" s="302">
        <v>100</v>
      </c>
      <c r="R124" s="294">
        <f>(怪物参数比例等级!$I$17*10+Q124*怪物参数比例等级!$AF$47)*AA124</f>
        <v>318.18181818181813</v>
      </c>
      <c r="S124" s="294">
        <f>(怪物参数比例等级!$I$18*10+Q124*怪物参数比例等级!$AF$48)*AB124</f>
        <v>530.30303030303025</v>
      </c>
      <c r="T124" s="294">
        <f>(怪物参数比例等级!$I$19*10+Q124*怪物参数比例等级!$AF$49)*AC124</f>
        <v>127.27272727272727</v>
      </c>
      <c r="U124" s="294">
        <f>(怪物参数比例等级!$I$20*10+Q124*怪物参数比例等级!$AF$50)*AD124</f>
        <v>190.90909090909091</v>
      </c>
      <c r="V124" s="294">
        <f>(怪物参数比例等级!$I$21*10+Q124*怪物参数比例等级!$AF$51)*AE124</f>
        <v>424.24242424242419</v>
      </c>
      <c r="W124" s="294">
        <f>(怪物参数比例等级!$I$22*10+Q124*怪物参数比例等级!$AF$52)*AF124</f>
        <v>318.18181818181813</v>
      </c>
      <c r="X124" s="294">
        <f>(怪物参数比例等级!$I$23*10+Q124*怪物参数比例等级!$AF$53)*AG124</f>
        <v>254.54545454545453</v>
      </c>
      <c r="Y124" s="294">
        <f>(怪物参数比例等级!$I$24*10+Q124*怪物参数比例等级!$AF$54)*AH124</f>
        <v>509.09090909090907</v>
      </c>
      <c r="Z124" s="294">
        <f>(怪物参数比例等级!$I$25*10+Q124*怪物参数比例等级!$AF$55)*AI124</f>
        <v>254.54545454545453</v>
      </c>
      <c r="AA124" s="317">
        <v>1</v>
      </c>
      <c r="AB124" s="317">
        <v>1</v>
      </c>
      <c r="AC124" s="317">
        <v>1</v>
      </c>
      <c r="AD124" s="317">
        <v>1</v>
      </c>
      <c r="AE124" s="317">
        <v>1</v>
      </c>
      <c r="AF124" s="317">
        <v>1</v>
      </c>
      <c r="AG124" s="317">
        <v>5</v>
      </c>
      <c r="AH124" s="317">
        <v>5</v>
      </c>
      <c r="AI124" s="317">
        <v>5</v>
      </c>
      <c r="AK124" s="299">
        <v>71</v>
      </c>
      <c r="AL124" s="296">
        <v>1</v>
      </c>
      <c r="AM124" s="296">
        <v>1</v>
      </c>
      <c r="AN124" s="296">
        <v>1</v>
      </c>
    </row>
    <row r="125" spans="1:49" ht="13.8" hidden="1" customHeight="1">
      <c r="A125" s="137">
        <v>96</v>
      </c>
      <c r="B125" s="137" t="str">
        <f t="shared" si="169"/>
        <v>9671</v>
      </c>
      <c r="C125" s="305" t="str">
        <f>B122</f>
        <v>6271</v>
      </c>
      <c r="D125" s="305">
        <f t="shared" ref="D125:H125" si="209">D122</f>
        <v>3</v>
      </c>
      <c r="E125" s="305" t="str">
        <f t="shared" si="209"/>
        <v>污水怪</v>
      </c>
      <c r="F125" s="305" t="str">
        <f t="shared" si="209"/>
        <v>污水怪，泡泡沼泽中的污水怪是经过史莱姆王的魔法进化成而成的怪物，完全听从史莱姆王 的指挥</v>
      </c>
      <c r="G125" s="305" t="str">
        <f t="shared" si="209"/>
        <v>scmonster.20.wushuiguai</v>
      </c>
      <c r="H125" s="305" t="str">
        <f t="shared" si="209"/>
        <v>monster.20.wushuiguai</v>
      </c>
      <c r="I125" s="305" t="str">
        <f t="shared" ref="I125" si="210">I122</f>
        <v>sfacemonster.20.wushuiguai</v>
      </c>
      <c r="J125" s="305">
        <f t="shared" ref="J125" si="211">J122</f>
        <v>0</v>
      </c>
      <c r="K125" s="305" t="str">
        <f t="shared" ref="K125:L125" si="212">K122</f>
        <v>[]</v>
      </c>
      <c r="L125" s="305" t="str">
        <f t="shared" si="212"/>
        <v>[0,0,0]</v>
      </c>
      <c r="M125" s="305" t="str">
        <f t="shared" ref="M125" si="213">M122</f>
        <v>[{"type":"2","id":"coin","num":"5","per":"800000"},{"type":"1","id":"1733","num":"1","per":"500000"},{"type":"1","id":"131","num":"1","per":"100000"},{"type":"1","id":"431","num":"1","per":"100000"}]</v>
      </c>
      <c r="N125" s="305">
        <f>VLOOKUP(Q125,[1]经验值!A:F,4,FALSE)</f>
        <v>473</v>
      </c>
      <c r="O125" s="305">
        <f t="shared" ref="O125:P125" si="214">O122</f>
        <v>3</v>
      </c>
      <c r="P125" s="305">
        <f t="shared" si="214"/>
        <v>2</v>
      </c>
      <c r="Q125" s="302">
        <v>100</v>
      </c>
      <c r="R125" s="294">
        <f>(怪物参数比例等级!$I$17*10+Q125*怪物参数比例等级!$AF$47)*AA125</f>
        <v>318.18181818181813</v>
      </c>
      <c r="S125" s="294">
        <f>(怪物参数比例等级!$I$18*10+Q125*怪物参数比例等级!$AF$48)*AB125</f>
        <v>530.30303030303025</v>
      </c>
      <c r="T125" s="294">
        <f>(怪物参数比例等级!$I$19*10+Q125*怪物参数比例等级!$AF$49)*AC125</f>
        <v>127.27272727272727</v>
      </c>
      <c r="U125" s="294">
        <f>(怪物参数比例等级!$I$20*10+Q125*怪物参数比例等级!$AF$50)*AD125</f>
        <v>190.90909090909091</v>
      </c>
      <c r="V125" s="294">
        <f>(怪物参数比例等级!$I$21*10+Q125*怪物参数比例等级!$AF$51)*AE125</f>
        <v>424.24242424242419</v>
      </c>
      <c r="W125" s="294">
        <f>(怪物参数比例等级!$I$22*10+Q125*怪物参数比例等级!$AF$52)*AF125</f>
        <v>318.18181818181813</v>
      </c>
      <c r="X125" s="294">
        <f>(怪物参数比例等级!$I$23*10+Q125*怪物参数比例等级!$AF$53)*AG125</f>
        <v>254.54545454545453</v>
      </c>
      <c r="Y125" s="294">
        <f>(怪物参数比例等级!$I$24*10+Q125*怪物参数比例等级!$AF$54)*AH125</f>
        <v>509.09090909090907</v>
      </c>
      <c r="Z125" s="294">
        <f>(怪物参数比例等级!$I$25*10+Q125*怪物参数比例等级!$AF$55)*AI125</f>
        <v>254.54545454545453</v>
      </c>
      <c r="AA125" s="317">
        <v>1</v>
      </c>
      <c r="AB125" s="317">
        <v>1</v>
      </c>
      <c r="AC125" s="317">
        <v>1</v>
      </c>
      <c r="AD125" s="317">
        <v>1</v>
      </c>
      <c r="AE125" s="317">
        <v>1</v>
      </c>
      <c r="AF125" s="317">
        <v>1</v>
      </c>
      <c r="AG125" s="317">
        <v>5</v>
      </c>
      <c r="AH125" s="317">
        <v>5</v>
      </c>
      <c r="AI125" s="317">
        <v>5</v>
      </c>
      <c r="AK125" s="299">
        <v>71</v>
      </c>
      <c r="AL125" s="296">
        <v>1</v>
      </c>
      <c r="AM125" s="296">
        <v>1</v>
      </c>
      <c r="AN125" s="296">
        <v>1</v>
      </c>
    </row>
    <row r="126" spans="1:49" ht="13.8" hidden="1" customHeight="1">
      <c r="A126" s="137">
        <v>97</v>
      </c>
      <c r="B126" s="137" t="str">
        <f t="shared" si="169"/>
        <v>9771</v>
      </c>
      <c r="C126" s="305" t="str">
        <f>B122</f>
        <v>6271</v>
      </c>
      <c r="D126" s="305">
        <f t="shared" ref="D126:H126" si="215">D122</f>
        <v>3</v>
      </c>
      <c r="E126" s="305" t="str">
        <f t="shared" si="215"/>
        <v>污水怪</v>
      </c>
      <c r="F126" s="305" t="str">
        <f t="shared" si="215"/>
        <v>污水怪，泡泡沼泽中的污水怪是经过史莱姆王的魔法进化成而成的怪物，完全听从史莱姆王 的指挥</v>
      </c>
      <c r="G126" s="305" t="str">
        <f t="shared" si="215"/>
        <v>scmonster.20.wushuiguai</v>
      </c>
      <c r="H126" s="305" t="str">
        <f t="shared" si="215"/>
        <v>monster.20.wushuiguai</v>
      </c>
      <c r="I126" s="305" t="str">
        <f t="shared" ref="I126" si="216">I122</f>
        <v>sfacemonster.20.wushuiguai</v>
      </c>
      <c r="J126" s="305">
        <f t="shared" ref="J126" si="217">J122</f>
        <v>0</v>
      </c>
      <c r="K126" s="305" t="str">
        <f t="shared" ref="K126:L126" si="218">K122</f>
        <v>[]</v>
      </c>
      <c r="L126" s="305" t="str">
        <f t="shared" si="218"/>
        <v>[0,0,0]</v>
      </c>
      <c r="M126" s="305" t="str">
        <f t="shared" ref="M126" si="219">M122</f>
        <v>[{"type":"2","id":"coin","num":"5","per":"800000"},{"type":"1","id":"1733","num":"1","per":"500000"},{"type":"1","id":"131","num":"1","per":"100000"},{"type":"1","id":"431","num":"1","per":"100000"}]</v>
      </c>
      <c r="N126" s="305">
        <f>VLOOKUP(Q126,[1]经验值!A:F,4,FALSE)</f>
        <v>473</v>
      </c>
      <c r="O126" s="305">
        <f t="shared" ref="O126:P126" si="220">O122</f>
        <v>3</v>
      </c>
      <c r="P126" s="305">
        <f t="shared" si="220"/>
        <v>2</v>
      </c>
      <c r="Q126" s="302">
        <v>100</v>
      </c>
      <c r="R126" s="294">
        <f>(怪物参数比例等级!$I$17*10+Q126*怪物参数比例等级!$AF$47)*AA126</f>
        <v>318.18181818181813</v>
      </c>
      <c r="S126" s="294">
        <f>(怪物参数比例等级!$I$18*10+Q126*怪物参数比例等级!$AF$48)*AB126</f>
        <v>530.30303030303025</v>
      </c>
      <c r="T126" s="294">
        <f>(怪物参数比例等级!$I$19*10+Q126*怪物参数比例等级!$AF$49)*AC126</f>
        <v>127.27272727272727</v>
      </c>
      <c r="U126" s="294">
        <f>(怪物参数比例等级!$I$20*10+Q126*怪物参数比例等级!$AF$50)*AD126</f>
        <v>190.90909090909091</v>
      </c>
      <c r="V126" s="294">
        <f>(怪物参数比例等级!$I$21*10+Q126*怪物参数比例等级!$AF$51)*AE126</f>
        <v>424.24242424242419</v>
      </c>
      <c r="W126" s="294">
        <f>(怪物参数比例等级!$I$22*10+Q126*怪物参数比例等级!$AF$52)*AF126</f>
        <v>318.18181818181813</v>
      </c>
      <c r="X126" s="294">
        <f>(怪物参数比例等级!$I$23*10+Q126*怪物参数比例等级!$AF$53)*AG126</f>
        <v>254.54545454545453</v>
      </c>
      <c r="Y126" s="294">
        <f>(怪物参数比例等级!$I$24*10+Q126*怪物参数比例等级!$AF$54)*AH126</f>
        <v>509.09090909090907</v>
      </c>
      <c r="Z126" s="294">
        <f>(怪物参数比例等级!$I$25*10+Q126*怪物参数比例等级!$AF$55)*AI126</f>
        <v>254.54545454545453</v>
      </c>
      <c r="AA126" s="317">
        <v>1</v>
      </c>
      <c r="AB126" s="317">
        <v>1</v>
      </c>
      <c r="AC126" s="317">
        <v>1</v>
      </c>
      <c r="AD126" s="317">
        <v>1</v>
      </c>
      <c r="AE126" s="317">
        <v>1</v>
      </c>
      <c r="AF126" s="317">
        <v>1</v>
      </c>
      <c r="AG126" s="317">
        <v>5</v>
      </c>
      <c r="AH126" s="317">
        <v>5</v>
      </c>
      <c r="AI126" s="317">
        <v>5</v>
      </c>
      <c r="AK126" s="299">
        <v>71</v>
      </c>
      <c r="AL126" s="296">
        <v>1</v>
      </c>
      <c r="AM126" s="296">
        <v>1</v>
      </c>
      <c r="AN126" s="296">
        <v>1</v>
      </c>
    </row>
    <row r="127" spans="1:49" ht="13.8" hidden="1" customHeight="1">
      <c r="A127" s="137">
        <v>98</v>
      </c>
      <c r="B127" s="137" t="str">
        <f t="shared" si="169"/>
        <v>9871</v>
      </c>
      <c r="C127" s="305" t="str">
        <f>B122</f>
        <v>6271</v>
      </c>
      <c r="D127" s="305">
        <f t="shared" ref="D127:M127" si="221">D122</f>
        <v>3</v>
      </c>
      <c r="E127" s="305" t="str">
        <f t="shared" si="221"/>
        <v>污水怪</v>
      </c>
      <c r="F127" s="305" t="str">
        <f t="shared" si="221"/>
        <v>污水怪，泡泡沼泽中的污水怪是经过史莱姆王的魔法进化成而成的怪物，完全听从史莱姆王 的指挥</v>
      </c>
      <c r="G127" s="305" t="str">
        <f t="shared" si="221"/>
        <v>scmonster.20.wushuiguai</v>
      </c>
      <c r="H127" s="305" t="str">
        <f t="shared" si="221"/>
        <v>monster.20.wushuiguai</v>
      </c>
      <c r="I127" s="305" t="str">
        <f t="shared" si="221"/>
        <v>sfacemonster.20.wushuiguai</v>
      </c>
      <c r="J127" s="305">
        <f t="shared" si="221"/>
        <v>0</v>
      </c>
      <c r="K127" s="305" t="str">
        <f t="shared" si="221"/>
        <v>[]</v>
      </c>
      <c r="L127" s="305" t="str">
        <f t="shared" si="221"/>
        <v>[0,0,0]</v>
      </c>
      <c r="M127" s="305" t="str">
        <f t="shared" si="221"/>
        <v>[{"type":"2","id":"coin","num":"5","per":"800000"},{"type":"1","id":"1733","num":"1","per":"500000"},{"type":"1","id":"131","num":"1","per":"100000"},{"type":"1","id":"431","num":"1","per":"100000"}]</v>
      </c>
      <c r="N127" s="305">
        <f>VLOOKUP(Q127,[1]经验值!A:F,4,FALSE)</f>
        <v>473</v>
      </c>
      <c r="O127" s="305">
        <f t="shared" ref="O127:P127" si="222">O122</f>
        <v>3</v>
      </c>
      <c r="P127" s="305">
        <f t="shared" si="222"/>
        <v>2</v>
      </c>
      <c r="Q127" s="302">
        <v>100</v>
      </c>
      <c r="R127" s="294">
        <f>(怪物参数比例等级!$I$17*10+Q127*怪物参数比例等级!$AF$47)*AA127</f>
        <v>318.18181818181813</v>
      </c>
      <c r="S127" s="294">
        <f>(怪物参数比例等级!$I$18*10+Q127*怪物参数比例等级!$AF$48)*AB127</f>
        <v>530.30303030303025</v>
      </c>
      <c r="T127" s="294">
        <f>(怪物参数比例等级!$I$19*10+Q127*怪物参数比例等级!$AF$49)*AC127</f>
        <v>127.27272727272727</v>
      </c>
      <c r="U127" s="294">
        <f>(怪物参数比例等级!$I$20*10+Q127*怪物参数比例等级!$AF$50)*AD127</f>
        <v>190.90909090909091</v>
      </c>
      <c r="V127" s="294">
        <f>(怪物参数比例等级!$I$21*10+Q127*怪物参数比例等级!$AF$51)*AE127</f>
        <v>424.24242424242419</v>
      </c>
      <c r="W127" s="294">
        <f>(怪物参数比例等级!$I$22*10+Q127*怪物参数比例等级!$AF$52)*AF127</f>
        <v>318.18181818181813</v>
      </c>
      <c r="X127" s="294">
        <f>(怪物参数比例等级!$I$23*10+Q127*怪物参数比例等级!$AF$53)*AG127</f>
        <v>254.54545454545453</v>
      </c>
      <c r="Y127" s="294">
        <f>(怪物参数比例等级!$I$24*10+Q127*怪物参数比例等级!$AF$54)*AH127</f>
        <v>509.09090909090907</v>
      </c>
      <c r="Z127" s="294">
        <f>(怪物参数比例等级!$I$25*10+Q127*怪物参数比例等级!$AF$55)*AI127</f>
        <v>254.54545454545453</v>
      </c>
      <c r="AA127" s="317">
        <v>1</v>
      </c>
      <c r="AB127" s="317">
        <v>1</v>
      </c>
      <c r="AC127" s="317">
        <v>1</v>
      </c>
      <c r="AD127" s="317">
        <v>1</v>
      </c>
      <c r="AE127" s="317">
        <v>1</v>
      </c>
      <c r="AF127" s="317">
        <v>1</v>
      </c>
      <c r="AG127" s="317">
        <v>5</v>
      </c>
      <c r="AH127" s="317">
        <v>5</v>
      </c>
      <c r="AI127" s="317">
        <v>5</v>
      </c>
      <c r="AK127" s="299">
        <v>71</v>
      </c>
      <c r="AL127" s="296">
        <v>1</v>
      </c>
      <c r="AM127" s="296">
        <v>1</v>
      </c>
      <c r="AN127" s="296">
        <v>1</v>
      </c>
    </row>
    <row r="128" spans="1:49" ht="13.8" hidden="1" customHeight="1">
      <c r="A128" s="137">
        <v>99</v>
      </c>
      <c r="B128" s="137" t="str">
        <f t="shared" si="169"/>
        <v>9971</v>
      </c>
      <c r="C128" s="305" t="str">
        <f>B122</f>
        <v>6271</v>
      </c>
      <c r="D128" s="305">
        <f t="shared" ref="D128:M128" si="223">D122</f>
        <v>3</v>
      </c>
      <c r="E128" s="305" t="str">
        <f t="shared" si="223"/>
        <v>污水怪</v>
      </c>
      <c r="F128" s="305" t="str">
        <f t="shared" si="223"/>
        <v>污水怪，泡泡沼泽中的污水怪是经过史莱姆王的魔法进化成而成的怪物，完全听从史莱姆王 的指挥</v>
      </c>
      <c r="G128" s="305" t="str">
        <f t="shared" si="223"/>
        <v>scmonster.20.wushuiguai</v>
      </c>
      <c r="H128" s="305" t="str">
        <f t="shared" si="223"/>
        <v>monster.20.wushuiguai</v>
      </c>
      <c r="I128" s="305" t="str">
        <f t="shared" si="223"/>
        <v>sfacemonster.20.wushuiguai</v>
      </c>
      <c r="J128" s="305">
        <f t="shared" si="223"/>
        <v>0</v>
      </c>
      <c r="K128" s="305" t="str">
        <f t="shared" si="223"/>
        <v>[]</v>
      </c>
      <c r="L128" s="305" t="str">
        <f t="shared" si="223"/>
        <v>[0,0,0]</v>
      </c>
      <c r="M128" s="305" t="str">
        <f t="shared" si="223"/>
        <v>[{"type":"2","id":"coin","num":"5","per":"800000"},{"type":"1","id":"1733","num":"1","per":"500000"},{"type":"1","id":"131","num":"1","per":"100000"},{"type":"1","id":"431","num":"1","per":"100000"}]</v>
      </c>
      <c r="N128" s="305">
        <f>VLOOKUP(Q128,[1]经验值!A:F,4,FALSE)</f>
        <v>473</v>
      </c>
      <c r="O128" s="305">
        <f t="shared" ref="O128:P128" si="224">O122</f>
        <v>3</v>
      </c>
      <c r="P128" s="305">
        <f t="shared" si="224"/>
        <v>2</v>
      </c>
      <c r="Q128" s="302">
        <v>100</v>
      </c>
      <c r="R128" s="294">
        <f>(怪物参数比例等级!$I$17*10+Q128*怪物参数比例等级!$AF$47)*AA128</f>
        <v>318.18181818181813</v>
      </c>
      <c r="S128" s="294">
        <f>(怪物参数比例等级!$I$18*10+Q128*怪物参数比例等级!$AF$48)*AB128</f>
        <v>530.30303030303025</v>
      </c>
      <c r="T128" s="294">
        <f>(怪物参数比例等级!$I$19*10+Q128*怪物参数比例等级!$AF$49)*AC128</f>
        <v>127.27272727272727</v>
      </c>
      <c r="U128" s="294">
        <f>(怪物参数比例等级!$I$20*10+Q128*怪物参数比例等级!$AF$50)*AD128</f>
        <v>190.90909090909091</v>
      </c>
      <c r="V128" s="294">
        <f>(怪物参数比例等级!$I$21*10+Q128*怪物参数比例等级!$AF$51)*AE128</f>
        <v>424.24242424242419</v>
      </c>
      <c r="W128" s="294">
        <f>(怪物参数比例等级!$I$22*10+Q128*怪物参数比例等级!$AF$52)*AF128</f>
        <v>318.18181818181813</v>
      </c>
      <c r="X128" s="294">
        <f>(怪物参数比例等级!$I$23*10+Q128*怪物参数比例等级!$AF$53)*AG128</f>
        <v>254.54545454545453</v>
      </c>
      <c r="Y128" s="294">
        <f>(怪物参数比例等级!$I$24*10+Q128*怪物参数比例等级!$AF$54)*AH128</f>
        <v>509.09090909090907</v>
      </c>
      <c r="Z128" s="294">
        <f>(怪物参数比例等级!$I$25*10+Q128*怪物参数比例等级!$AF$55)*AI128</f>
        <v>254.54545454545453</v>
      </c>
      <c r="AA128" s="317">
        <v>1</v>
      </c>
      <c r="AB128" s="317">
        <v>1</v>
      </c>
      <c r="AC128" s="317">
        <v>1</v>
      </c>
      <c r="AD128" s="317">
        <v>1</v>
      </c>
      <c r="AE128" s="317">
        <v>1</v>
      </c>
      <c r="AF128" s="317">
        <v>1</v>
      </c>
      <c r="AG128" s="317">
        <v>5</v>
      </c>
      <c r="AH128" s="317">
        <v>5</v>
      </c>
      <c r="AI128" s="317">
        <v>5</v>
      </c>
      <c r="AK128" s="299">
        <v>71</v>
      </c>
      <c r="AL128" s="296">
        <v>1</v>
      </c>
      <c r="AM128" s="296">
        <v>1</v>
      </c>
      <c r="AN128" s="296">
        <v>1</v>
      </c>
    </row>
    <row r="129" spans="1:47" ht="13.8" hidden="1" customHeight="1">
      <c r="A129" s="137">
        <v>100</v>
      </c>
      <c r="B129" s="137" t="str">
        <f t="shared" si="169"/>
        <v>10071</v>
      </c>
      <c r="C129" s="305" t="str">
        <f>B122</f>
        <v>6271</v>
      </c>
      <c r="D129" s="305">
        <f t="shared" ref="D129:M129" si="225">D122</f>
        <v>3</v>
      </c>
      <c r="E129" s="305" t="str">
        <f t="shared" si="225"/>
        <v>污水怪</v>
      </c>
      <c r="F129" s="305" t="str">
        <f t="shared" si="225"/>
        <v>污水怪，泡泡沼泽中的污水怪是经过史莱姆王的魔法进化成而成的怪物，完全听从史莱姆王 的指挥</v>
      </c>
      <c r="G129" s="305" t="str">
        <f t="shared" si="225"/>
        <v>scmonster.20.wushuiguai</v>
      </c>
      <c r="H129" s="305" t="str">
        <f t="shared" si="225"/>
        <v>monster.20.wushuiguai</v>
      </c>
      <c r="I129" s="305" t="str">
        <f t="shared" si="225"/>
        <v>sfacemonster.20.wushuiguai</v>
      </c>
      <c r="J129" s="305">
        <f t="shared" si="225"/>
        <v>0</v>
      </c>
      <c r="K129" s="305" t="str">
        <f t="shared" si="225"/>
        <v>[]</v>
      </c>
      <c r="L129" s="305" t="str">
        <f t="shared" si="225"/>
        <v>[0,0,0]</v>
      </c>
      <c r="M129" s="305" t="str">
        <f t="shared" si="225"/>
        <v>[{"type":"2","id":"coin","num":"5","per":"800000"},{"type":"1","id":"1733","num":"1","per":"500000"},{"type":"1","id":"131","num":"1","per":"100000"},{"type":"1","id":"431","num":"1","per":"100000"}]</v>
      </c>
      <c r="N129" s="305">
        <f>VLOOKUP(Q129,[1]经验值!A:F,4,FALSE)</f>
        <v>473</v>
      </c>
      <c r="O129" s="305">
        <f t="shared" ref="O129:P129" si="226">O122</f>
        <v>3</v>
      </c>
      <c r="P129" s="305">
        <f t="shared" si="226"/>
        <v>2</v>
      </c>
      <c r="Q129" s="302">
        <v>100</v>
      </c>
      <c r="R129" s="294">
        <f>(怪物参数比例等级!$I$17*10+Q129*怪物参数比例等级!$AF$47)*AA129</f>
        <v>318.18181818181813</v>
      </c>
      <c r="S129" s="294">
        <f>(怪物参数比例等级!$I$18*10+Q129*怪物参数比例等级!$AF$48)*AB129</f>
        <v>530.30303030303025</v>
      </c>
      <c r="T129" s="294">
        <f>(怪物参数比例等级!$I$19*10+Q129*怪物参数比例等级!$AF$49)*AC129</f>
        <v>127.27272727272727</v>
      </c>
      <c r="U129" s="294">
        <f>(怪物参数比例等级!$I$20*10+Q129*怪物参数比例等级!$AF$50)*AD129</f>
        <v>190.90909090909091</v>
      </c>
      <c r="V129" s="294">
        <f>(怪物参数比例等级!$I$21*10+Q129*怪物参数比例等级!$AF$51)*AE129</f>
        <v>424.24242424242419</v>
      </c>
      <c r="W129" s="294">
        <f>(怪物参数比例等级!$I$22*10+Q129*怪物参数比例等级!$AF$52)*AF129</f>
        <v>318.18181818181813</v>
      </c>
      <c r="X129" s="294">
        <f>(怪物参数比例等级!$I$23*10+Q129*怪物参数比例等级!$AF$53)*AG129</f>
        <v>254.54545454545453</v>
      </c>
      <c r="Y129" s="294">
        <f>(怪物参数比例等级!$I$24*10+Q129*怪物参数比例等级!$AF$54)*AH129</f>
        <v>509.09090909090907</v>
      </c>
      <c r="Z129" s="294">
        <f>(怪物参数比例等级!$I$25*10+Q129*怪物参数比例等级!$AF$55)*AI129</f>
        <v>254.54545454545453</v>
      </c>
      <c r="AA129" s="317">
        <v>1</v>
      </c>
      <c r="AB129" s="317">
        <v>1</v>
      </c>
      <c r="AC129" s="317">
        <v>1</v>
      </c>
      <c r="AD129" s="317">
        <v>1</v>
      </c>
      <c r="AE129" s="317">
        <v>1</v>
      </c>
      <c r="AF129" s="317">
        <v>1</v>
      </c>
      <c r="AG129" s="317">
        <v>5</v>
      </c>
      <c r="AH129" s="317">
        <v>5</v>
      </c>
      <c r="AI129" s="317">
        <v>5</v>
      </c>
      <c r="AK129" s="299">
        <v>71</v>
      </c>
      <c r="AL129" s="296">
        <v>1</v>
      </c>
      <c r="AM129" s="296">
        <v>1</v>
      </c>
      <c r="AN129" s="296">
        <v>1</v>
      </c>
    </row>
    <row r="130" spans="1:47" ht="13.8" hidden="1" customHeight="1">
      <c r="A130" s="137">
        <v>101</v>
      </c>
      <c r="B130" s="137" t="str">
        <f t="shared" si="169"/>
        <v>10171</v>
      </c>
      <c r="C130" s="305" t="str">
        <f>B122</f>
        <v>6271</v>
      </c>
      <c r="D130" s="305">
        <f t="shared" ref="D130:M130" si="227">D122</f>
        <v>3</v>
      </c>
      <c r="E130" s="305" t="str">
        <f t="shared" si="227"/>
        <v>污水怪</v>
      </c>
      <c r="F130" s="305" t="str">
        <f t="shared" si="227"/>
        <v>污水怪，泡泡沼泽中的污水怪是经过史莱姆王的魔法进化成而成的怪物，完全听从史莱姆王 的指挥</v>
      </c>
      <c r="G130" s="305" t="str">
        <f t="shared" si="227"/>
        <v>scmonster.20.wushuiguai</v>
      </c>
      <c r="H130" s="305" t="str">
        <f t="shared" si="227"/>
        <v>monster.20.wushuiguai</v>
      </c>
      <c r="I130" s="305" t="str">
        <f t="shared" si="227"/>
        <v>sfacemonster.20.wushuiguai</v>
      </c>
      <c r="J130" s="305">
        <f t="shared" si="227"/>
        <v>0</v>
      </c>
      <c r="K130" s="305" t="str">
        <f t="shared" si="227"/>
        <v>[]</v>
      </c>
      <c r="L130" s="305" t="str">
        <f t="shared" si="227"/>
        <v>[0,0,0]</v>
      </c>
      <c r="M130" s="305" t="str">
        <f t="shared" si="227"/>
        <v>[{"type":"2","id":"coin","num":"5","per":"800000"},{"type":"1","id":"1733","num":"1","per":"500000"},{"type":"1","id":"131","num":"1","per":"100000"},{"type":"1","id":"431","num":"1","per":"100000"}]</v>
      </c>
      <c r="N130" s="305">
        <f>VLOOKUP(Q130,[1]经验值!A:F,4,FALSE)</f>
        <v>473</v>
      </c>
      <c r="O130" s="305">
        <f t="shared" ref="O130:P130" si="228">O122</f>
        <v>3</v>
      </c>
      <c r="P130" s="305">
        <f t="shared" si="228"/>
        <v>2</v>
      </c>
      <c r="Q130" s="302">
        <v>100</v>
      </c>
      <c r="R130" s="294">
        <f>(怪物参数比例等级!$I$17*10+Q130*怪物参数比例等级!$AF$47)*AA130</f>
        <v>318.18181818181813</v>
      </c>
      <c r="S130" s="294">
        <f>(怪物参数比例等级!$I$18*10+Q130*怪物参数比例等级!$AF$48)*AB130</f>
        <v>530.30303030303025</v>
      </c>
      <c r="T130" s="294">
        <f>(怪物参数比例等级!$I$19*10+Q130*怪物参数比例等级!$AF$49)*AC130</f>
        <v>127.27272727272727</v>
      </c>
      <c r="U130" s="294">
        <f>(怪物参数比例等级!$I$20*10+Q130*怪物参数比例等级!$AF$50)*AD130</f>
        <v>190.90909090909091</v>
      </c>
      <c r="V130" s="294">
        <f>(怪物参数比例等级!$I$21*10+Q130*怪物参数比例等级!$AF$51)*AE130</f>
        <v>424.24242424242419</v>
      </c>
      <c r="W130" s="294">
        <f>(怪物参数比例等级!$I$22*10+Q130*怪物参数比例等级!$AF$52)*AF130</f>
        <v>318.18181818181813</v>
      </c>
      <c r="X130" s="294">
        <f>(怪物参数比例等级!$I$23*10+Q130*怪物参数比例等级!$AF$53)*AG130</f>
        <v>254.54545454545453</v>
      </c>
      <c r="Y130" s="294">
        <f>(怪物参数比例等级!$I$24*10+Q130*怪物参数比例等级!$AF$54)*AH130</f>
        <v>509.09090909090907</v>
      </c>
      <c r="Z130" s="294">
        <f>(怪物参数比例等级!$I$25*10+Q130*怪物参数比例等级!$AF$55)*AI130</f>
        <v>254.54545454545453</v>
      </c>
      <c r="AA130" s="317">
        <v>1</v>
      </c>
      <c r="AB130" s="317">
        <v>1</v>
      </c>
      <c r="AC130" s="317">
        <v>1</v>
      </c>
      <c r="AD130" s="317">
        <v>1</v>
      </c>
      <c r="AE130" s="317">
        <v>1</v>
      </c>
      <c r="AF130" s="317">
        <v>1</v>
      </c>
      <c r="AG130" s="317">
        <v>5</v>
      </c>
      <c r="AH130" s="317">
        <v>5</v>
      </c>
      <c r="AI130" s="317">
        <v>5</v>
      </c>
      <c r="AK130" s="299">
        <v>71</v>
      </c>
      <c r="AL130" s="296">
        <v>1</v>
      </c>
      <c r="AM130" s="296">
        <v>1</v>
      </c>
      <c r="AN130" s="296">
        <v>1</v>
      </c>
    </row>
    <row r="131" spans="1:47" ht="13.8" hidden="1" customHeight="1">
      <c r="A131" s="137">
        <v>102</v>
      </c>
      <c r="B131" s="137" t="str">
        <f t="shared" si="169"/>
        <v>10271</v>
      </c>
      <c r="C131" s="305" t="str">
        <f>B122</f>
        <v>6271</v>
      </c>
      <c r="D131" s="305">
        <f t="shared" ref="D131:M131" si="229">D122</f>
        <v>3</v>
      </c>
      <c r="E131" s="305" t="str">
        <f t="shared" si="229"/>
        <v>污水怪</v>
      </c>
      <c r="F131" s="305" t="str">
        <f t="shared" si="229"/>
        <v>污水怪，泡泡沼泽中的污水怪是经过史莱姆王的魔法进化成而成的怪物，完全听从史莱姆王 的指挥</v>
      </c>
      <c r="G131" s="305" t="str">
        <f t="shared" si="229"/>
        <v>scmonster.20.wushuiguai</v>
      </c>
      <c r="H131" s="305" t="str">
        <f t="shared" si="229"/>
        <v>monster.20.wushuiguai</v>
      </c>
      <c r="I131" s="305" t="str">
        <f t="shared" si="229"/>
        <v>sfacemonster.20.wushuiguai</v>
      </c>
      <c r="J131" s="305">
        <f t="shared" si="229"/>
        <v>0</v>
      </c>
      <c r="K131" s="305" t="str">
        <f t="shared" si="229"/>
        <v>[]</v>
      </c>
      <c r="L131" s="305" t="str">
        <f t="shared" si="229"/>
        <v>[0,0,0]</v>
      </c>
      <c r="M131" s="305" t="str">
        <f t="shared" si="229"/>
        <v>[{"type":"2","id":"coin","num":"5","per":"800000"},{"type":"1","id":"1733","num":"1","per":"500000"},{"type":"1","id":"131","num":"1","per":"100000"},{"type":"1","id":"431","num":"1","per":"100000"}]</v>
      </c>
      <c r="N131" s="305">
        <f>VLOOKUP(Q131,[1]经验值!A:F,4,FALSE)</f>
        <v>473</v>
      </c>
      <c r="O131" s="305">
        <f t="shared" ref="O131:P131" si="230">O122</f>
        <v>3</v>
      </c>
      <c r="P131" s="305">
        <f t="shared" si="230"/>
        <v>2</v>
      </c>
      <c r="Q131" s="302">
        <v>100</v>
      </c>
      <c r="R131" s="294">
        <f>(怪物参数比例等级!$I$17*10+Q131*怪物参数比例等级!$AF$47)*AA131</f>
        <v>318.18181818181813</v>
      </c>
      <c r="S131" s="294">
        <f>(怪物参数比例等级!$I$18*10+Q131*怪物参数比例等级!$AF$48)*AB131</f>
        <v>530.30303030303025</v>
      </c>
      <c r="T131" s="294">
        <f>(怪物参数比例等级!$I$19*10+Q131*怪物参数比例等级!$AF$49)*AC131</f>
        <v>127.27272727272727</v>
      </c>
      <c r="U131" s="294">
        <f>(怪物参数比例等级!$I$20*10+Q131*怪物参数比例等级!$AF$50)*AD131</f>
        <v>190.90909090909091</v>
      </c>
      <c r="V131" s="294">
        <f>(怪物参数比例等级!$I$21*10+Q131*怪物参数比例等级!$AF$51)*AE131</f>
        <v>424.24242424242419</v>
      </c>
      <c r="W131" s="294">
        <f>(怪物参数比例等级!$I$22*10+Q131*怪物参数比例等级!$AF$52)*AF131</f>
        <v>318.18181818181813</v>
      </c>
      <c r="X131" s="294">
        <f>(怪物参数比例等级!$I$23*10+Q131*怪物参数比例等级!$AF$53)*AG131</f>
        <v>254.54545454545453</v>
      </c>
      <c r="Y131" s="294">
        <f>(怪物参数比例等级!$I$24*10+Q131*怪物参数比例等级!$AF$54)*AH131</f>
        <v>509.09090909090907</v>
      </c>
      <c r="Z131" s="294">
        <f>(怪物参数比例等级!$I$25*10+Q131*怪物参数比例等级!$AF$55)*AI131</f>
        <v>254.54545454545453</v>
      </c>
      <c r="AA131" s="317">
        <v>1</v>
      </c>
      <c r="AB131" s="317">
        <v>1</v>
      </c>
      <c r="AC131" s="317">
        <v>1</v>
      </c>
      <c r="AD131" s="317">
        <v>1</v>
      </c>
      <c r="AE131" s="317">
        <v>1</v>
      </c>
      <c r="AF131" s="317">
        <v>1</v>
      </c>
      <c r="AG131" s="317">
        <v>5</v>
      </c>
      <c r="AH131" s="317">
        <v>5</v>
      </c>
      <c r="AI131" s="317">
        <v>5</v>
      </c>
      <c r="AK131" s="299">
        <v>71</v>
      </c>
      <c r="AL131" s="296">
        <v>1</v>
      </c>
      <c r="AM131" s="296">
        <v>1</v>
      </c>
      <c r="AN131" s="296">
        <v>1</v>
      </c>
    </row>
    <row r="132" spans="1:47" ht="13.8" hidden="1" customHeight="1">
      <c r="A132" s="137">
        <v>103</v>
      </c>
      <c r="B132" s="137" t="str">
        <f t="shared" si="169"/>
        <v>10371</v>
      </c>
      <c r="C132" s="305" t="str">
        <f>B122</f>
        <v>6271</v>
      </c>
      <c r="D132" s="305">
        <f t="shared" ref="D132:M132" si="231">D122</f>
        <v>3</v>
      </c>
      <c r="E132" s="305" t="str">
        <f t="shared" si="231"/>
        <v>污水怪</v>
      </c>
      <c r="F132" s="305" t="str">
        <f t="shared" si="231"/>
        <v>污水怪，泡泡沼泽中的污水怪是经过史莱姆王的魔法进化成而成的怪物，完全听从史莱姆王 的指挥</v>
      </c>
      <c r="G132" s="305" t="str">
        <f t="shared" si="231"/>
        <v>scmonster.20.wushuiguai</v>
      </c>
      <c r="H132" s="305" t="str">
        <f t="shared" si="231"/>
        <v>monster.20.wushuiguai</v>
      </c>
      <c r="I132" s="305" t="str">
        <f t="shared" si="231"/>
        <v>sfacemonster.20.wushuiguai</v>
      </c>
      <c r="J132" s="305">
        <f t="shared" si="231"/>
        <v>0</v>
      </c>
      <c r="K132" s="305" t="str">
        <f t="shared" si="231"/>
        <v>[]</v>
      </c>
      <c r="L132" s="305" t="str">
        <f t="shared" si="231"/>
        <v>[0,0,0]</v>
      </c>
      <c r="M132" s="305" t="str">
        <f t="shared" si="231"/>
        <v>[{"type":"2","id":"coin","num":"5","per":"800000"},{"type":"1","id":"1733","num":"1","per":"500000"},{"type":"1","id":"131","num":"1","per":"100000"},{"type":"1","id":"431","num":"1","per":"100000"}]</v>
      </c>
      <c r="N132" s="305">
        <f>VLOOKUP(Q132,[1]经验值!A:F,4,FALSE)</f>
        <v>473</v>
      </c>
      <c r="O132" s="305">
        <f t="shared" ref="O132:P132" si="232">O122</f>
        <v>3</v>
      </c>
      <c r="P132" s="305">
        <f t="shared" si="232"/>
        <v>2</v>
      </c>
      <c r="Q132" s="302">
        <v>100</v>
      </c>
      <c r="R132" s="294">
        <f>(怪物参数比例等级!$I$17*10+Q132*怪物参数比例等级!$AF$47)*AA132</f>
        <v>318.18181818181813</v>
      </c>
      <c r="S132" s="294">
        <f>(怪物参数比例等级!$I$18*10+Q132*怪物参数比例等级!$AF$48)*AB132</f>
        <v>530.30303030303025</v>
      </c>
      <c r="T132" s="294">
        <f>(怪物参数比例等级!$I$19*10+Q132*怪物参数比例等级!$AF$49)*AC132</f>
        <v>127.27272727272727</v>
      </c>
      <c r="U132" s="294">
        <f>(怪物参数比例等级!$I$20*10+Q132*怪物参数比例等级!$AF$50)*AD132</f>
        <v>190.90909090909091</v>
      </c>
      <c r="V132" s="294">
        <f>(怪物参数比例等级!$I$21*10+Q132*怪物参数比例等级!$AF$51)*AE132</f>
        <v>424.24242424242419</v>
      </c>
      <c r="W132" s="294">
        <f>(怪物参数比例等级!$I$22*10+Q132*怪物参数比例等级!$AF$52)*AF132</f>
        <v>318.18181818181813</v>
      </c>
      <c r="X132" s="294">
        <f>(怪物参数比例等级!$I$23*10+Q132*怪物参数比例等级!$AF$53)*AG132</f>
        <v>254.54545454545453</v>
      </c>
      <c r="Y132" s="294">
        <f>(怪物参数比例等级!$I$24*10+Q132*怪物参数比例等级!$AF$54)*AH132</f>
        <v>509.09090909090907</v>
      </c>
      <c r="Z132" s="294">
        <f>(怪物参数比例等级!$I$25*10+Q132*怪物参数比例等级!$AF$55)*AI132</f>
        <v>254.54545454545453</v>
      </c>
      <c r="AA132" s="317">
        <v>1</v>
      </c>
      <c r="AB132" s="317">
        <v>1</v>
      </c>
      <c r="AC132" s="317">
        <v>1</v>
      </c>
      <c r="AD132" s="317">
        <v>1</v>
      </c>
      <c r="AE132" s="317">
        <v>1</v>
      </c>
      <c r="AF132" s="317">
        <v>1</v>
      </c>
      <c r="AG132" s="317">
        <v>5</v>
      </c>
      <c r="AH132" s="317">
        <v>5</v>
      </c>
      <c r="AI132" s="317">
        <v>5</v>
      </c>
      <c r="AK132" s="299">
        <v>71</v>
      </c>
      <c r="AL132" s="296">
        <v>1</v>
      </c>
      <c r="AM132" s="296">
        <v>1</v>
      </c>
      <c r="AN132" s="296">
        <v>1</v>
      </c>
    </row>
    <row r="133" spans="1:47" ht="13.8" hidden="1" customHeight="1">
      <c r="A133" s="137">
        <v>104</v>
      </c>
      <c r="B133" s="137" t="str">
        <f t="shared" si="169"/>
        <v>10471</v>
      </c>
      <c r="C133" s="305" t="str">
        <f>B122</f>
        <v>6271</v>
      </c>
      <c r="D133" s="305">
        <f t="shared" ref="D133:M133" si="233">D122</f>
        <v>3</v>
      </c>
      <c r="E133" s="305" t="str">
        <f t="shared" si="233"/>
        <v>污水怪</v>
      </c>
      <c r="F133" s="305" t="str">
        <f t="shared" si="233"/>
        <v>污水怪，泡泡沼泽中的污水怪是经过史莱姆王的魔法进化成而成的怪物，完全听从史莱姆王 的指挥</v>
      </c>
      <c r="G133" s="305" t="str">
        <f t="shared" si="233"/>
        <v>scmonster.20.wushuiguai</v>
      </c>
      <c r="H133" s="305" t="str">
        <f t="shared" si="233"/>
        <v>monster.20.wushuiguai</v>
      </c>
      <c r="I133" s="305" t="str">
        <f t="shared" si="233"/>
        <v>sfacemonster.20.wushuiguai</v>
      </c>
      <c r="J133" s="305">
        <f t="shared" si="233"/>
        <v>0</v>
      </c>
      <c r="K133" s="305" t="str">
        <f t="shared" si="233"/>
        <v>[]</v>
      </c>
      <c r="L133" s="305" t="str">
        <f t="shared" si="233"/>
        <v>[0,0,0]</v>
      </c>
      <c r="M133" s="305" t="str">
        <f t="shared" si="233"/>
        <v>[{"type":"2","id":"coin","num":"5","per":"800000"},{"type":"1","id":"1733","num":"1","per":"500000"},{"type":"1","id":"131","num":"1","per":"100000"},{"type":"1","id":"431","num":"1","per":"100000"}]</v>
      </c>
      <c r="N133" s="305">
        <f>VLOOKUP(Q133,[1]经验值!A:F,4,FALSE)</f>
        <v>473</v>
      </c>
      <c r="O133" s="305">
        <f t="shared" ref="O133:P133" si="234">O122</f>
        <v>3</v>
      </c>
      <c r="P133" s="305">
        <f t="shared" si="234"/>
        <v>2</v>
      </c>
      <c r="Q133" s="302">
        <v>100</v>
      </c>
      <c r="R133" s="294">
        <f>(怪物参数比例等级!$I$17*10+Q133*怪物参数比例等级!$AF$47)*AA133</f>
        <v>318.18181818181813</v>
      </c>
      <c r="S133" s="294">
        <f>(怪物参数比例等级!$I$18*10+Q133*怪物参数比例等级!$AF$48)*AB133</f>
        <v>530.30303030303025</v>
      </c>
      <c r="T133" s="294">
        <f>(怪物参数比例等级!$I$19*10+Q133*怪物参数比例等级!$AF$49)*AC133</f>
        <v>127.27272727272727</v>
      </c>
      <c r="U133" s="294">
        <f>(怪物参数比例等级!$I$20*10+Q133*怪物参数比例等级!$AF$50)*AD133</f>
        <v>190.90909090909091</v>
      </c>
      <c r="V133" s="294">
        <f>(怪物参数比例等级!$I$21*10+Q133*怪物参数比例等级!$AF$51)*AE133</f>
        <v>424.24242424242419</v>
      </c>
      <c r="W133" s="294">
        <f>(怪物参数比例等级!$I$22*10+Q133*怪物参数比例等级!$AF$52)*AF133</f>
        <v>318.18181818181813</v>
      </c>
      <c r="X133" s="294">
        <f>(怪物参数比例等级!$I$23*10+Q133*怪物参数比例等级!$AF$53)*AG133</f>
        <v>254.54545454545453</v>
      </c>
      <c r="Y133" s="294">
        <f>(怪物参数比例等级!$I$24*10+Q133*怪物参数比例等级!$AF$54)*AH133</f>
        <v>509.09090909090907</v>
      </c>
      <c r="Z133" s="294">
        <f>(怪物参数比例等级!$I$25*10+Q133*怪物参数比例等级!$AF$55)*AI133</f>
        <v>254.54545454545453</v>
      </c>
      <c r="AA133" s="317">
        <v>1</v>
      </c>
      <c r="AB133" s="317">
        <v>1</v>
      </c>
      <c r="AC133" s="317">
        <v>1</v>
      </c>
      <c r="AD133" s="317">
        <v>1</v>
      </c>
      <c r="AE133" s="317">
        <v>1</v>
      </c>
      <c r="AF133" s="317">
        <v>1</v>
      </c>
      <c r="AG133" s="317">
        <v>5</v>
      </c>
      <c r="AH133" s="317">
        <v>5</v>
      </c>
      <c r="AI133" s="317">
        <v>5</v>
      </c>
      <c r="AK133" s="299">
        <v>71</v>
      </c>
      <c r="AL133" s="296">
        <v>1</v>
      </c>
      <c r="AM133" s="296">
        <v>1</v>
      </c>
      <c r="AN133" s="296">
        <v>1</v>
      </c>
    </row>
    <row r="134" spans="1:47" ht="13.8" hidden="1" customHeight="1">
      <c r="A134" s="137">
        <v>105</v>
      </c>
      <c r="B134" s="137" t="str">
        <f t="shared" si="169"/>
        <v>10571</v>
      </c>
      <c r="C134" s="305" t="str">
        <f>B122</f>
        <v>6271</v>
      </c>
      <c r="D134" s="305">
        <f t="shared" ref="D134:M134" si="235">D122</f>
        <v>3</v>
      </c>
      <c r="E134" s="305" t="str">
        <f t="shared" si="235"/>
        <v>污水怪</v>
      </c>
      <c r="F134" s="305" t="str">
        <f t="shared" si="235"/>
        <v>污水怪，泡泡沼泽中的污水怪是经过史莱姆王的魔法进化成而成的怪物，完全听从史莱姆王 的指挥</v>
      </c>
      <c r="G134" s="305" t="str">
        <f t="shared" si="235"/>
        <v>scmonster.20.wushuiguai</v>
      </c>
      <c r="H134" s="305" t="str">
        <f t="shared" si="235"/>
        <v>monster.20.wushuiguai</v>
      </c>
      <c r="I134" s="305" t="str">
        <f t="shared" si="235"/>
        <v>sfacemonster.20.wushuiguai</v>
      </c>
      <c r="J134" s="305">
        <f t="shared" si="235"/>
        <v>0</v>
      </c>
      <c r="K134" s="305" t="str">
        <f t="shared" si="235"/>
        <v>[]</v>
      </c>
      <c r="L134" s="305" t="str">
        <f t="shared" si="235"/>
        <v>[0,0,0]</v>
      </c>
      <c r="M134" s="305" t="str">
        <f t="shared" si="235"/>
        <v>[{"type":"2","id":"coin","num":"5","per":"800000"},{"type":"1","id":"1733","num":"1","per":"500000"},{"type":"1","id":"131","num":"1","per":"100000"},{"type":"1","id":"431","num":"1","per":"100000"}]</v>
      </c>
      <c r="N134" s="305">
        <f>VLOOKUP(Q134,[1]经验值!A:F,4,FALSE)</f>
        <v>473</v>
      </c>
      <c r="O134" s="305">
        <f t="shared" ref="O134:P134" si="236">O122</f>
        <v>3</v>
      </c>
      <c r="P134" s="305">
        <f t="shared" si="236"/>
        <v>2</v>
      </c>
      <c r="Q134" s="302">
        <v>100</v>
      </c>
      <c r="R134" s="294">
        <f>(怪物参数比例等级!$I$17*10+Q134*怪物参数比例等级!$AF$47)*AA134</f>
        <v>318.18181818181813</v>
      </c>
      <c r="S134" s="294">
        <f>(怪物参数比例等级!$I$18*10+Q134*怪物参数比例等级!$AF$48)*AB134</f>
        <v>530.30303030303025</v>
      </c>
      <c r="T134" s="294">
        <f>(怪物参数比例等级!$I$19*10+Q134*怪物参数比例等级!$AF$49)*AC134</f>
        <v>127.27272727272727</v>
      </c>
      <c r="U134" s="294">
        <f>(怪物参数比例等级!$I$20*10+Q134*怪物参数比例等级!$AF$50)*AD134</f>
        <v>190.90909090909091</v>
      </c>
      <c r="V134" s="294">
        <f>(怪物参数比例等级!$I$21*10+Q134*怪物参数比例等级!$AF$51)*AE134</f>
        <v>424.24242424242419</v>
      </c>
      <c r="W134" s="294">
        <f>(怪物参数比例等级!$I$22*10+Q134*怪物参数比例等级!$AF$52)*AF134</f>
        <v>318.18181818181813</v>
      </c>
      <c r="X134" s="294">
        <f>(怪物参数比例等级!$I$23*10+Q134*怪物参数比例等级!$AF$53)*AG134</f>
        <v>254.54545454545453</v>
      </c>
      <c r="Y134" s="294">
        <f>(怪物参数比例等级!$I$24*10+Q134*怪物参数比例等级!$AF$54)*AH134</f>
        <v>509.09090909090907</v>
      </c>
      <c r="Z134" s="294">
        <f>(怪物参数比例等级!$I$25*10+Q134*怪物参数比例等级!$AF$55)*AI134</f>
        <v>254.54545454545453</v>
      </c>
      <c r="AA134" s="317">
        <v>1</v>
      </c>
      <c r="AB134" s="317">
        <v>1</v>
      </c>
      <c r="AC134" s="317">
        <v>1</v>
      </c>
      <c r="AD134" s="317">
        <v>1</v>
      </c>
      <c r="AE134" s="317">
        <v>1</v>
      </c>
      <c r="AF134" s="317">
        <v>1</v>
      </c>
      <c r="AG134" s="317">
        <v>5</v>
      </c>
      <c r="AH134" s="317">
        <v>5</v>
      </c>
      <c r="AI134" s="317">
        <v>5</v>
      </c>
      <c r="AK134" s="299">
        <v>71</v>
      </c>
      <c r="AL134" s="296">
        <v>1</v>
      </c>
      <c r="AM134" s="296">
        <v>1</v>
      </c>
      <c r="AN134" s="296">
        <v>1</v>
      </c>
    </row>
    <row r="135" spans="1:47" ht="13.8" hidden="1" customHeight="1">
      <c r="A135" s="137">
        <v>106</v>
      </c>
      <c r="B135" s="137" t="str">
        <f t="shared" si="169"/>
        <v>10671</v>
      </c>
      <c r="C135" s="305" t="str">
        <f>B122</f>
        <v>6271</v>
      </c>
      <c r="D135" s="305">
        <f t="shared" ref="D135:M135" si="237">D122</f>
        <v>3</v>
      </c>
      <c r="E135" s="305" t="str">
        <f t="shared" si="237"/>
        <v>污水怪</v>
      </c>
      <c r="F135" s="305" t="str">
        <f t="shared" si="237"/>
        <v>污水怪，泡泡沼泽中的污水怪是经过史莱姆王的魔法进化成而成的怪物，完全听从史莱姆王 的指挥</v>
      </c>
      <c r="G135" s="305" t="str">
        <f t="shared" si="237"/>
        <v>scmonster.20.wushuiguai</v>
      </c>
      <c r="H135" s="305" t="str">
        <f t="shared" si="237"/>
        <v>monster.20.wushuiguai</v>
      </c>
      <c r="I135" s="305" t="str">
        <f t="shared" si="237"/>
        <v>sfacemonster.20.wushuiguai</v>
      </c>
      <c r="J135" s="305">
        <f t="shared" si="237"/>
        <v>0</v>
      </c>
      <c r="K135" s="305" t="str">
        <f t="shared" si="237"/>
        <v>[]</v>
      </c>
      <c r="L135" s="305" t="str">
        <f t="shared" si="237"/>
        <v>[0,0,0]</v>
      </c>
      <c r="M135" s="305" t="str">
        <f t="shared" si="237"/>
        <v>[{"type":"2","id":"coin","num":"5","per":"800000"},{"type":"1","id":"1733","num":"1","per":"500000"},{"type":"1","id":"131","num":"1","per":"100000"},{"type":"1","id":"431","num":"1","per":"100000"}]</v>
      </c>
      <c r="N135" s="305">
        <f>VLOOKUP(Q135,[1]经验值!A:F,4,FALSE)</f>
        <v>473</v>
      </c>
      <c r="O135" s="305">
        <f t="shared" ref="O135:P135" si="238">O122</f>
        <v>3</v>
      </c>
      <c r="P135" s="305">
        <f t="shared" si="238"/>
        <v>2</v>
      </c>
      <c r="Q135" s="302">
        <v>100</v>
      </c>
      <c r="R135" s="294">
        <f>(怪物参数比例等级!$I$17*10+Q135*怪物参数比例等级!$AF$47)*AA135</f>
        <v>318.18181818181813</v>
      </c>
      <c r="S135" s="294">
        <f>(怪物参数比例等级!$I$18*10+Q135*怪物参数比例等级!$AF$48)*AB135</f>
        <v>530.30303030303025</v>
      </c>
      <c r="T135" s="294">
        <f>(怪物参数比例等级!$I$19*10+Q135*怪物参数比例等级!$AF$49)*AC135</f>
        <v>127.27272727272727</v>
      </c>
      <c r="U135" s="294">
        <f>(怪物参数比例等级!$I$20*10+Q135*怪物参数比例等级!$AF$50)*AD135</f>
        <v>190.90909090909091</v>
      </c>
      <c r="V135" s="294">
        <f>(怪物参数比例等级!$I$21*10+Q135*怪物参数比例等级!$AF$51)*AE135</f>
        <v>424.24242424242419</v>
      </c>
      <c r="W135" s="294">
        <f>(怪物参数比例等级!$I$22*10+Q135*怪物参数比例等级!$AF$52)*AF135</f>
        <v>318.18181818181813</v>
      </c>
      <c r="X135" s="294">
        <f>(怪物参数比例等级!$I$23*10+Q135*怪物参数比例等级!$AF$53)*AG135</f>
        <v>254.54545454545453</v>
      </c>
      <c r="Y135" s="294">
        <f>(怪物参数比例等级!$I$24*10+Q135*怪物参数比例等级!$AF$54)*AH135</f>
        <v>509.09090909090907</v>
      </c>
      <c r="Z135" s="294">
        <f>(怪物参数比例等级!$I$25*10+Q135*怪物参数比例等级!$AF$55)*AI135</f>
        <v>254.54545454545453</v>
      </c>
      <c r="AA135" s="317">
        <v>1</v>
      </c>
      <c r="AB135" s="317">
        <v>1</v>
      </c>
      <c r="AC135" s="317">
        <v>1</v>
      </c>
      <c r="AD135" s="317">
        <v>1</v>
      </c>
      <c r="AE135" s="317">
        <v>1</v>
      </c>
      <c r="AF135" s="317">
        <v>1</v>
      </c>
      <c r="AG135" s="317">
        <v>5</v>
      </c>
      <c r="AH135" s="317">
        <v>5</v>
      </c>
      <c r="AI135" s="317">
        <v>5</v>
      </c>
      <c r="AK135" s="299">
        <v>71</v>
      </c>
      <c r="AL135" s="296">
        <v>1</v>
      </c>
      <c r="AM135" s="296">
        <v>1</v>
      </c>
      <c r="AN135" s="296">
        <v>1</v>
      </c>
    </row>
    <row r="136" spans="1:47" ht="13.8" hidden="1" customHeight="1">
      <c r="A136" s="137">
        <v>107</v>
      </c>
      <c r="B136" s="137" t="str">
        <f t="shared" si="169"/>
        <v>10771</v>
      </c>
      <c r="C136" s="305" t="str">
        <f>B122</f>
        <v>6271</v>
      </c>
      <c r="D136" s="305">
        <f t="shared" ref="D136:M136" si="239">D122</f>
        <v>3</v>
      </c>
      <c r="E136" s="305" t="str">
        <f t="shared" si="239"/>
        <v>污水怪</v>
      </c>
      <c r="F136" s="305" t="str">
        <f t="shared" si="239"/>
        <v>污水怪，泡泡沼泽中的污水怪是经过史莱姆王的魔法进化成而成的怪物，完全听从史莱姆王 的指挥</v>
      </c>
      <c r="G136" s="305" t="str">
        <f t="shared" si="239"/>
        <v>scmonster.20.wushuiguai</v>
      </c>
      <c r="H136" s="305" t="str">
        <f t="shared" si="239"/>
        <v>monster.20.wushuiguai</v>
      </c>
      <c r="I136" s="305" t="str">
        <f t="shared" si="239"/>
        <v>sfacemonster.20.wushuiguai</v>
      </c>
      <c r="J136" s="305">
        <f t="shared" si="239"/>
        <v>0</v>
      </c>
      <c r="K136" s="305" t="str">
        <f t="shared" si="239"/>
        <v>[]</v>
      </c>
      <c r="L136" s="305" t="str">
        <f t="shared" si="239"/>
        <v>[0,0,0]</v>
      </c>
      <c r="M136" s="305" t="str">
        <f t="shared" si="239"/>
        <v>[{"type":"2","id":"coin","num":"5","per":"800000"},{"type":"1","id":"1733","num":"1","per":"500000"},{"type":"1","id":"131","num":"1","per":"100000"},{"type":"1","id":"431","num":"1","per":"100000"}]</v>
      </c>
      <c r="N136" s="305">
        <f>VLOOKUP(Q136,[1]经验值!A:F,4,FALSE)</f>
        <v>473</v>
      </c>
      <c r="O136" s="305">
        <f t="shared" ref="O136:P136" si="240">O122</f>
        <v>3</v>
      </c>
      <c r="P136" s="305">
        <f t="shared" si="240"/>
        <v>2</v>
      </c>
      <c r="Q136" s="302">
        <v>100</v>
      </c>
      <c r="R136" s="294">
        <f>(怪物参数比例等级!$I$17*10+Q136*怪物参数比例等级!$AF$47)*AA136</f>
        <v>318.18181818181813</v>
      </c>
      <c r="S136" s="294">
        <f>(怪物参数比例等级!$I$18*10+Q136*怪物参数比例等级!$AF$48)*AB136</f>
        <v>530.30303030303025</v>
      </c>
      <c r="T136" s="294">
        <f>(怪物参数比例等级!$I$19*10+Q136*怪物参数比例等级!$AF$49)*AC136</f>
        <v>127.27272727272727</v>
      </c>
      <c r="U136" s="294">
        <f>(怪物参数比例等级!$I$20*10+Q136*怪物参数比例等级!$AF$50)*AD136</f>
        <v>190.90909090909091</v>
      </c>
      <c r="V136" s="294">
        <f>(怪物参数比例等级!$I$21*10+Q136*怪物参数比例等级!$AF$51)*AE136</f>
        <v>424.24242424242419</v>
      </c>
      <c r="W136" s="294">
        <f>(怪物参数比例等级!$I$22*10+Q136*怪物参数比例等级!$AF$52)*AF136</f>
        <v>318.18181818181813</v>
      </c>
      <c r="X136" s="294">
        <f>(怪物参数比例等级!$I$23*10+Q136*怪物参数比例等级!$AF$53)*AG136</f>
        <v>254.54545454545453</v>
      </c>
      <c r="Y136" s="294">
        <f>(怪物参数比例等级!$I$24*10+Q136*怪物参数比例等级!$AF$54)*AH136</f>
        <v>509.09090909090907</v>
      </c>
      <c r="Z136" s="294">
        <f>(怪物参数比例等级!$I$25*10+Q136*怪物参数比例等级!$AF$55)*AI136</f>
        <v>254.54545454545453</v>
      </c>
      <c r="AA136" s="317">
        <v>1</v>
      </c>
      <c r="AB136" s="317">
        <v>1</v>
      </c>
      <c r="AC136" s="317">
        <v>1</v>
      </c>
      <c r="AD136" s="317">
        <v>1</v>
      </c>
      <c r="AE136" s="317">
        <v>1</v>
      </c>
      <c r="AF136" s="317">
        <v>1</v>
      </c>
      <c r="AG136" s="317">
        <v>5</v>
      </c>
      <c r="AH136" s="317">
        <v>5</v>
      </c>
      <c r="AI136" s="317">
        <v>5</v>
      </c>
      <c r="AK136" s="299">
        <v>71</v>
      </c>
      <c r="AL136" s="296">
        <v>1</v>
      </c>
      <c r="AM136" s="296">
        <v>1</v>
      </c>
      <c r="AN136" s="296">
        <v>1</v>
      </c>
    </row>
    <row r="137" spans="1:47" ht="13.8" hidden="1" customHeight="1">
      <c r="A137" s="137">
        <v>108</v>
      </c>
      <c r="B137" s="137" t="str">
        <f t="shared" si="169"/>
        <v>10871</v>
      </c>
      <c r="C137" s="305" t="str">
        <f>B122</f>
        <v>6271</v>
      </c>
      <c r="D137" s="305">
        <f t="shared" ref="D137:M137" si="241">D122</f>
        <v>3</v>
      </c>
      <c r="E137" s="305" t="str">
        <f t="shared" si="241"/>
        <v>污水怪</v>
      </c>
      <c r="F137" s="305" t="str">
        <f t="shared" si="241"/>
        <v>污水怪，泡泡沼泽中的污水怪是经过史莱姆王的魔法进化成而成的怪物，完全听从史莱姆王 的指挥</v>
      </c>
      <c r="G137" s="305" t="str">
        <f t="shared" si="241"/>
        <v>scmonster.20.wushuiguai</v>
      </c>
      <c r="H137" s="305" t="str">
        <f t="shared" si="241"/>
        <v>monster.20.wushuiguai</v>
      </c>
      <c r="I137" s="305" t="str">
        <f t="shared" si="241"/>
        <v>sfacemonster.20.wushuiguai</v>
      </c>
      <c r="J137" s="305">
        <f t="shared" si="241"/>
        <v>0</v>
      </c>
      <c r="K137" s="305" t="str">
        <f t="shared" si="241"/>
        <v>[]</v>
      </c>
      <c r="L137" s="305" t="str">
        <f t="shared" si="241"/>
        <v>[0,0,0]</v>
      </c>
      <c r="M137" s="305" t="str">
        <f t="shared" si="241"/>
        <v>[{"type":"2","id":"coin","num":"5","per":"800000"},{"type":"1","id":"1733","num":"1","per":"500000"},{"type":"1","id":"131","num":"1","per":"100000"},{"type":"1","id":"431","num":"1","per":"100000"}]</v>
      </c>
      <c r="N137" s="305">
        <f>VLOOKUP(Q137,[1]经验值!A:F,4,FALSE)</f>
        <v>473</v>
      </c>
      <c r="O137" s="305">
        <f t="shared" ref="O137:P137" si="242">O122</f>
        <v>3</v>
      </c>
      <c r="P137" s="305">
        <f t="shared" si="242"/>
        <v>2</v>
      </c>
      <c r="Q137" s="302">
        <v>100</v>
      </c>
      <c r="R137" s="294">
        <f>(怪物参数比例等级!$I$17*10+Q137*怪物参数比例等级!$AF$47)*AA137</f>
        <v>318.18181818181813</v>
      </c>
      <c r="S137" s="294">
        <f>(怪物参数比例等级!$I$18*10+Q137*怪物参数比例等级!$AF$48)*AB137</f>
        <v>530.30303030303025</v>
      </c>
      <c r="T137" s="294">
        <f>(怪物参数比例等级!$I$19*10+Q137*怪物参数比例等级!$AF$49)*AC137</f>
        <v>127.27272727272727</v>
      </c>
      <c r="U137" s="294">
        <f>(怪物参数比例等级!$I$20*10+Q137*怪物参数比例等级!$AF$50)*AD137</f>
        <v>190.90909090909091</v>
      </c>
      <c r="V137" s="294">
        <f>(怪物参数比例等级!$I$21*10+Q137*怪物参数比例等级!$AF$51)*AE137</f>
        <v>424.24242424242419</v>
      </c>
      <c r="W137" s="294">
        <f>(怪物参数比例等级!$I$22*10+Q137*怪物参数比例等级!$AF$52)*AF137</f>
        <v>318.18181818181813</v>
      </c>
      <c r="X137" s="294">
        <f>(怪物参数比例等级!$I$23*10+Q137*怪物参数比例等级!$AF$53)*AG137</f>
        <v>254.54545454545453</v>
      </c>
      <c r="Y137" s="294">
        <f>(怪物参数比例等级!$I$24*10+Q137*怪物参数比例等级!$AF$54)*AH137</f>
        <v>509.09090909090907</v>
      </c>
      <c r="Z137" s="294">
        <f>(怪物参数比例等级!$I$25*10+Q137*怪物参数比例等级!$AF$55)*AI137</f>
        <v>254.54545454545453</v>
      </c>
      <c r="AA137" s="317">
        <v>1</v>
      </c>
      <c r="AB137" s="317">
        <v>1</v>
      </c>
      <c r="AC137" s="317">
        <v>1</v>
      </c>
      <c r="AD137" s="317">
        <v>1</v>
      </c>
      <c r="AE137" s="317">
        <v>1</v>
      </c>
      <c r="AF137" s="317">
        <v>1</v>
      </c>
      <c r="AG137" s="317">
        <v>5</v>
      </c>
      <c r="AH137" s="317">
        <v>5</v>
      </c>
      <c r="AI137" s="317">
        <v>5</v>
      </c>
      <c r="AK137" s="299">
        <v>71</v>
      </c>
      <c r="AL137" s="296">
        <v>1</v>
      </c>
      <c r="AM137" s="296">
        <v>1</v>
      </c>
      <c r="AN137" s="296">
        <v>1</v>
      </c>
    </row>
    <row r="138" spans="1:47" ht="57" hidden="1" customHeight="1">
      <c r="A138" s="136">
        <v>63</v>
      </c>
      <c r="B138" s="136" t="str">
        <f t="shared" si="169"/>
        <v>6371</v>
      </c>
      <c r="C138" s="305" t="str">
        <f t="shared" si="78"/>
        <v>6371</v>
      </c>
      <c r="D138" s="305">
        <v>2</v>
      </c>
      <c r="E138" s="306" t="s">
        <v>1952</v>
      </c>
      <c r="F138" s="305" t="s">
        <v>1953</v>
      </c>
      <c r="G138" s="305" t="s">
        <v>2485</v>
      </c>
      <c r="H138" s="305" t="s">
        <v>2165</v>
      </c>
      <c r="I138" s="305" t="str">
        <f>CONCATENATE("sface",H138)</f>
        <v>sfacemonster.21.niren</v>
      </c>
      <c r="J138" s="305">
        <v>0</v>
      </c>
      <c r="K138" s="305" t="s">
        <v>660</v>
      </c>
      <c r="L138" s="305" t="s">
        <v>2403</v>
      </c>
      <c r="M138" s="305" t="s">
        <v>3243</v>
      </c>
      <c r="N138" s="305">
        <f>VLOOKUP(Q138,[1]经验值!A:F,4,FALSE)</f>
        <v>473</v>
      </c>
      <c r="O138" s="305">
        <f t="shared" si="106"/>
        <v>2</v>
      </c>
      <c r="P138" s="305">
        <v>3</v>
      </c>
      <c r="Q138" s="302">
        <v>100</v>
      </c>
      <c r="R138" s="294">
        <f>(怪物参数比例等级!$H$17*10+Q138*怪物参数比例等级!$AF$38)*AA138</f>
        <v>318.18181818181813</v>
      </c>
      <c r="S138" s="294">
        <f>(怪物参数比例等级!$AF$39*10+Q138*怪物参数比例等级!$AF$39)*AB138</f>
        <v>319.99999999999994</v>
      </c>
      <c r="T138" s="294">
        <f>(怪物参数比例等级!$AF$40*10+Q138*怪物参数比例等级!$AF$40)*AC138</f>
        <v>256</v>
      </c>
      <c r="U138" s="294">
        <f>(怪物参数比例等级!$AF$41*10+Q138*怪物参数比例等级!$AF$41)*AD138</f>
        <v>192</v>
      </c>
      <c r="V138" s="294">
        <f>(怪物参数比例等级!$AF$42*10+Q138*怪物参数比例等级!$AF$42)*AE138</f>
        <v>256</v>
      </c>
      <c r="W138" s="294">
        <f>(怪物参数比例等级!$AF$43*10+Q138*怪物参数比例等级!$AF$43)*AF138</f>
        <v>192</v>
      </c>
      <c r="X138" s="294">
        <f>(怪物参数比例等级!$AF$44*10+Q138*怪物参数比例等级!$AF$44)*AG138</f>
        <v>426.66666666666674</v>
      </c>
      <c r="Y138" s="294">
        <f>(怪物参数比例等级!$AF$45*10+Q138*怪物参数比例等级!$AF$45)*AH138</f>
        <v>853.33333333333348</v>
      </c>
      <c r="Z138" s="294">
        <f>(怪物参数比例等级!$AF$46*10+Q138*怪物参数比例等级!$AF$46)*AI138</f>
        <v>426.66666666666674</v>
      </c>
      <c r="AA138" s="317">
        <v>1</v>
      </c>
      <c r="AB138" s="317">
        <v>1</v>
      </c>
      <c r="AC138" s="317">
        <v>1</v>
      </c>
      <c r="AD138" s="317">
        <v>1</v>
      </c>
      <c r="AE138" s="317">
        <v>1</v>
      </c>
      <c r="AF138" s="317">
        <v>1</v>
      </c>
      <c r="AG138" s="317">
        <v>5</v>
      </c>
      <c r="AH138" s="317">
        <v>5</v>
      </c>
      <c r="AI138" s="317">
        <v>5</v>
      </c>
      <c r="AK138" s="299">
        <v>71</v>
      </c>
      <c r="AL138" s="296">
        <v>1</v>
      </c>
      <c r="AM138" s="296">
        <v>1</v>
      </c>
      <c r="AN138" s="296">
        <v>1</v>
      </c>
      <c r="AS138" s="289" t="s">
        <v>2132</v>
      </c>
      <c r="AT138" s="289" t="s">
        <v>2136</v>
      </c>
      <c r="AU138" s="289" t="s">
        <v>2232</v>
      </c>
    </row>
    <row r="139" spans="1:47" ht="13.8" hidden="1" customHeight="1">
      <c r="A139" s="137">
        <v>94</v>
      </c>
      <c r="B139" s="137" t="str">
        <f t="shared" si="169"/>
        <v>9471</v>
      </c>
      <c r="C139" s="305" t="str">
        <f>B138</f>
        <v>6371</v>
      </c>
      <c r="D139" s="305">
        <f t="shared" ref="D139:H139" si="243">D138</f>
        <v>2</v>
      </c>
      <c r="E139" s="305" t="str">
        <f t="shared" si="243"/>
        <v>泥人</v>
      </c>
      <c r="F139" s="305" t="str">
        <f t="shared" si="243"/>
        <v>泥人，它是和污水怪称作史莱姆王的哼哈二将，被它缠住 的生物将会立刻腐蚀掉成为它的能量</v>
      </c>
      <c r="G139" s="305" t="str">
        <f t="shared" si="243"/>
        <v>scmonster.21.niren</v>
      </c>
      <c r="H139" s="305" t="str">
        <f t="shared" si="243"/>
        <v>monster.21.niren</v>
      </c>
      <c r="I139" s="305" t="str">
        <f t="shared" ref="I139:O139" si="244">I138</f>
        <v>sfacemonster.21.niren</v>
      </c>
      <c r="J139" s="305">
        <f t="shared" si="244"/>
        <v>0</v>
      </c>
      <c r="K139" s="305" t="str">
        <f t="shared" si="244"/>
        <v>[]</v>
      </c>
      <c r="L139" s="305" t="str">
        <f t="shared" si="244"/>
        <v>[0,0,0]</v>
      </c>
      <c r="M139" s="305" t="str">
        <f t="shared" si="244"/>
        <v>[{"type":"2","id":"coin","num":"5","per":"800000"},{"type":"1","id":"1733","num":"1","per":"500000"},{"type":"1","id":"131","num":"1","per":"100000"},{"type":"1","id":"431","num":"1","per":"100000"}]</v>
      </c>
      <c r="N139" s="305">
        <f>VLOOKUP(Q139,[1]经验值!A:F,4,FALSE)</f>
        <v>473</v>
      </c>
      <c r="O139" s="305">
        <f t="shared" si="244"/>
        <v>2</v>
      </c>
      <c r="P139" s="305">
        <f t="shared" ref="P139" si="245">P138</f>
        <v>3</v>
      </c>
      <c r="Q139" s="302">
        <v>100</v>
      </c>
      <c r="R139" s="294">
        <f>(怪物参数比例等级!$H$17*10+Q139*怪物参数比例等级!$AF$38)*AA139</f>
        <v>318.18181818181813</v>
      </c>
      <c r="S139" s="294">
        <f>(怪物参数比例等级!$AF$39*10+Q139*怪物参数比例等级!$AF$39)*AB139</f>
        <v>319.99999999999994</v>
      </c>
      <c r="T139" s="294">
        <f>(怪物参数比例等级!$AF$40*10+Q139*怪物参数比例等级!$AF$40)*AC139</f>
        <v>256</v>
      </c>
      <c r="U139" s="294">
        <f>(怪物参数比例等级!$AF$41*10+Q139*怪物参数比例等级!$AF$41)*AD139</f>
        <v>192</v>
      </c>
      <c r="V139" s="294">
        <f>(怪物参数比例等级!$AF$42*10+Q139*怪物参数比例等级!$AF$42)*AE139</f>
        <v>256</v>
      </c>
      <c r="W139" s="294">
        <f>(怪物参数比例等级!$AF$43*10+Q139*怪物参数比例等级!$AF$43)*AF139</f>
        <v>192</v>
      </c>
      <c r="X139" s="294">
        <f>(怪物参数比例等级!$AF$44*10+Q139*怪物参数比例等级!$AF$44)*AG139</f>
        <v>426.66666666666674</v>
      </c>
      <c r="Y139" s="294">
        <f>(怪物参数比例等级!$AF$45*10+Q139*怪物参数比例等级!$AF$45)*AH139</f>
        <v>853.33333333333348</v>
      </c>
      <c r="Z139" s="294">
        <f>(怪物参数比例等级!$AF$46*10+Q139*怪物参数比例等级!$AF$46)*AI139</f>
        <v>426.66666666666674</v>
      </c>
      <c r="AA139" s="317">
        <v>1</v>
      </c>
      <c r="AB139" s="317">
        <v>1</v>
      </c>
      <c r="AC139" s="317">
        <v>1</v>
      </c>
      <c r="AD139" s="317">
        <v>1</v>
      </c>
      <c r="AE139" s="317">
        <v>1</v>
      </c>
      <c r="AF139" s="317">
        <v>1</v>
      </c>
      <c r="AG139" s="317">
        <v>5</v>
      </c>
      <c r="AH139" s="317">
        <v>5</v>
      </c>
      <c r="AI139" s="317">
        <v>5</v>
      </c>
      <c r="AK139" s="299">
        <v>71</v>
      </c>
      <c r="AL139" s="296">
        <v>1</v>
      </c>
      <c r="AM139" s="296">
        <v>1</v>
      </c>
      <c r="AN139" s="296">
        <v>1</v>
      </c>
    </row>
    <row r="140" spans="1:47" ht="13.8" hidden="1" customHeight="1">
      <c r="A140" s="137">
        <v>95</v>
      </c>
      <c r="B140" s="137" t="str">
        <f t="shared" si="169"/>
        <v>9571</v>
      </c>
      <c r="C140" s="305" t="str">
        <f>B138</f>
        <v>6371</v>
      </c>
      <c r="D140" s="305">
        <f t="shared" ref="D140:H140" si="246">D138</f>
        <v>2</v>
      </c>
      <c r="E140" s="305" t="str">
        <f t="shared" si="246"/>
        <v>泥人</v>
      </c>
      <c r="F140" s="305" t="str">
        <f t="shared" si="246"/>
        <v>泥人，它是和污水怪称作史莱姆王的哼哈二将，被它缠住 的生物将会立刻腐蚀掉成为它的能量</v>
      </c>
      <c r="G140" s="305" t="str">
        <f t="shared" si="246"/>
        <v>scmonster.21.niren</v>
      </c>
      <c r="H140" s="305" t="str">
        <f t="shared" si="246"/>
        <v>monster.21.niren</v>
      </c>
      <c r="I140" s="305" t="str">
        <f t="shared" ref="I140:O140" si="247">I138</f>
        <v>sfacemonster.21.niren</v>
      </c>
      <c r="J140" s="305">
        <f t="shared" si="247"/>
        <v>0</v>
      </c>
      <c r="K140" s="305" t="str">
        <f t="shared" si="247"/>
        <v>[]</v>
      </c>
      <c r="L140" s="305" t="str">
        <f t="shared" si="247"/>
        <v>[0,0,0]</v>
      </c>
      <c r="M140" s="305" t="str">
        <f t="shared" si="247"/>
        <v>[{"type":"2","id":"coin","num":"5","per":"800000"},{"type":"1","id":"1733","num":"1","per":"500000"},{"type":"1","id":"131","num":"1","per":"100000"},{"type":"1","id":"431","num":"1","per":"100000"}]</v>
      </c>
      <c r="N140" s="305">
        <f>VLOOKUP(Q140,[1]经验值!A:F,4,FALSE)</f>
        <v>473</v>
      </c>
      <c r="O140" s="305">
        <f t="shared" si="247"/>
        <v>2</v>
      </c>
      <c r="P140" s="305">
        <f t="shared" ref="P140" si="248">P138</f>
        <v>3</v>
      </c>
      <c r="Q140" s="302">
        <v>100</v>
      </c>
      <c r="R140" s="294">
        <f>(怪物参数比例等级!$H$17*10+Q140*怪物参数比例等级!$AF$38)*AA140</f>
        <v>318.18181818181813</v>
      </c>
      <c r="S140" s="294">
        <f>(怪物参数比例等级!$AF$39*10+Q140*怪物参数比例等级!$AF$39)*AB140</f>
        <v>319.99999999999994</v>
      </c>
      <c r="T140" s="294">
        <f>(怪物参数比例等级!$AF$40*10+Q140*怪物参数比例等级!$AF$40)*AC140</f>
        <v>256</v>
      </c>
      <c r="U140" s="294">
        <f>(怪物参数比例等级!$AF$41*10+Q140*怪物参数比例等级!$AF$41)*AD140</f>
        <v>192</v>
      </c>
      <c r="V140" s="294">
        <f>(怪物参数比例等级!$AF$42*10+Q140*怪物参数比例等级!$AF$42)*AE140</f>
        <v>256</v>
      </c>
      <c r="W140" s="294">
        <f>(怪物参数比例等级!$AF$43*10+Q140*怪物参数比例等级!$AF$43)*AF140</f>
        <v>192</v>
      </c>
      <c r="X140" s="294">
        <f>(怪物参数比例等级!$AF$44*10+Q140*怪物参数比例等级!$AF$44)*AG140</f>
        <v>426.66666666666674</v>
      </c>
      <c r="Y140" s="294">
        <f>(怪物参数比例等级!$AF$45*10+Q140*怪物参数比例等级!$AF$45)*AH140</f>
        <v>853.33333333333348</v>
      </c>
      <c r="Z140" s="294">
        <f>(怪物参数比例等级!$AF$46*10+Q140*怪物参数比例等级!$AF$46)*AI140</f>
        <v>426.66666666666674</v>
      </c>
      <c r="AA140" s="317">
        <v>1</v>
      </c>
      <c r="AB140" s="317">
        <v>1</v>
      </c>
      <c r="AC140" s="317">
        <v>1</v>
      </c>
      <c r="AD140" s="317">
        <v>1</v>
      </c>
      <c r="AE140" s="317">
        <v>1</v>
      </c>
      <c r="AF140" s="317">
        <v>1</v>
      </c>
      <c r="AG140" s="317">
        <v>5</v>
      </c>
      <c r="AH140" s="317">
        <v>5</v>
      </c>
      <c r="AI140" s="317">
        <v>5</v>
      </c>
      <c r="AK140" s="299">
        <v>71</v>
      </c>
      <c r="AL140" s="296">
        <v>1</v>
      </c>
      <c r="AM140" s="296">
        <v>1</v>
      </c>
      <c r="AN140" s="296">
        <v>1</v>
      </c>
    </row>
    <row r="141" spans="1:47" ht="13.8" hidden="1" customHeight="1">
      <c r="A141" s="137">
        <v>96</v>
      </c>
      <c r="B141" s="137" t="str">
        <f t="shared" ref="B141:B187" si="249">CONCATENATE(A141,AK141)</f>
        <v>9671</v>
      </c>
      <c r="C141" s="305" t="str">
        <f>B138</f>
        <v>6371</v>
      </c>
      <c r="D141" s="305">
        <f t="shared" ref="D141:H141" si="250">D138</f>
        <v>2</v>
      </c>
      <c r="E141" s="305" t="str">
        <f t="shared" si="250"/>
        <v>泥人</v>
      </c>
      <c r="F141" s="305" t="str">
        <f t="shared" si="250"/>
        <v>泥人，它是和污水怪称作史莱姆王的哼哈二将，被它缠住 的生物将会立刻腐蚀掉成为它的能量</v>
      </c>
      <c r="G141" s="305" t="str">
        <f t="shared" si="250"/>
        <v>scmonster.21.niren</v>
      </c>
      <c r="H141" s="305" t="str">
        <f t="shared" si="250"/>
        <v>monster.21.niren</v>
      </c>
      <c r="I141" s="305" t="str">
        <f t="shared" ref="I141:O141" si="251">I138</f>
        <v>sfacemonster.21.niren</v>
      </c>
      <c r="J141" s="305">
        <f t="shared" si="251"/>
        <v>0</v>
      </c>
      <c r="K141" s="305" t="str">
        <f t="shared" si="251"/>
        <v>[]</v>
      </c>
      <c r="L141" s="305" t="str">
        <f t="shared" si="251"/>
        <v>[0,0,0]</v>
      </c>
      <c r="M141" s="305" t="str">
        <f t="shared" si="251"/>
        <v>[{"type":"2","id":"coin","num":"5","per":"800000"},{"type":"1","id":"1733","num":"1","per":"500000"},{"type":"1","id":"131","num":"1","per":"100000"},{"type":"1","id":"431","num":"1","per":"100000"}]</v>
      </c>
      <c r="N141" s="305">
        <f>VLOOKUP(Q141,[1]经验值!A:F,4,FALSE)</f>
        <v>473</v>
      </c>
      <c r="O141" s="305">
        <f t="shared" si="251"/>
        <v>2</v>
      </c>
      <c r="P141" s="305">
        <f t="shared" ref="P141" si="252">P138</f>
        <v>3</v>
      </c>
      <c r="Q141" s="302">
        <v>100</v>
      </c>
      <c r="R141" s="294">
        <f>(怪物参数比例等级!$H$17*10+Q141*怪物参数比例等级!$AF$38)*AA141</f>
        <v>318.18181818181813</v>
      </c>
      <c r="S141" s="294">
        <f>(怪物参数比例等级!$AF$39*10+Q141*怪物参数比例等级!$AF$39)*AB141</f>
        <v>319.99999999999994</v>
      </c>
      <c r="T141" s="294">
        <f>(怪物参数比例等级!$AF$40*10+Q141*怪物参数比例等级!$AF$40)*AC141</f>
        <v>256</v>
      </c>
      <c r="U141" s="294">
        <f>(怪物参数比例等级!$AF$41*10+Q141*怪物参数比例等级!$AF$41)*AD141</f>
        <v>192</v>
      </c>
      <c r="V141" s="294">
        <f>(怪物参数比例等级!$AF$42*10+Q141*怪物参数比例等级!$AF$42)*AE141</f>
        <v>256</v>
      </c>
      <c r="W141" s="294">
        <f>(怪物参数比例等级!$AF$43*10+Q141*怪物参数比例等级!$AF$43)*AF141</f>
        <v>192</v>
      </c>
      <c r="X141" s="294">
        <f>(怪物参数比例等级!$AF$44*10+Q141*怪物参数比例等级!$AF$44)*AG141</f>
        <v>426.66666666666674</v>
      </c>
      <c r="Y141" s="294">
        <f>(怪物参数比例等级!$AF$45*10+Q141*怪物参数比例等级!$AF$45)*AH141</f>
        <v>853.33333333333348</v>
      </c>
      <c r="Z141" s="294">
        <f>(怪物参数比例等级!$AF$46*10+Q141*怪物参数比例等级!$AF$46)*AI141</f>
        <v>426.66666666666674</v>
      </c>
      <c r="AA141" s="317">
        <v>1</v>
      </c>
      <c r="AB141" s="317">
        <v>1</v>
      </c>
      <c r="AC141" s="317">
        <v>1</v>
      </c>
      <c r="AD141" s="317">
        <v>1</v>
      </c>
      <c r="AE141" s="317">
        <v>1</v>
      </c>
      <c r="AF141" s="317">
        <v>1</v>
      </c>
      <c r="AG141" s="317">
        <v>5</v>
      </c>
      <c r="AH141" s="317">
        <v>5</v>
      </c>
      <c r="AI141" s="317">
        <v>5</v>
      </c>
      <c r="AK141" s="299">
        <v>71</v>
      </c>
      <c r="AL141" s="296">
        <v>1</v>
      </c>
      <c r="AM141" s="296">
        <v>1</v>
      </c>
      <c r="AN141" s="296">
        <v>1</v>
      </c>
    </row>
    <row r="142" spans="1:47" ht="13.8" hidden="1" customHeight="1">
      <c r="A142" s="137">
        <v>97</v>
      </c>
      <c r="B142" s="137" t="str">
        <f t="shared" si="249"/>
        <v>9771</v>
      </c>
      <c r="C142" s="305" t="str">
        <f>B138</f>
        <v>6371</v>
      </c>
      <c r="D142" s="305">
        <f t="shared" ref="D142:H142" si="253">D138</f>
        <v>2</v>
      </c>
      <c r="E142" s="305" t="str">
        <f t="shared" si="253"/>
        <v>泥人</v>
      </c>
      <c r="F142" s="305" t="str">
        <f t="shared" si="253"/>
        <v>泥人，它是和污水怪称作史莱姆王的哼哈二将，被它缠住 的生物将会立刻腐蚀掉成为它的能量</v>
      </c>
      <c r="G142" s="305" t="str">
        <f t="shared" si="253"/>
        <v>scmonster.21.niren</v>
      </c>
      <c r="H142" s="305" t="str">
        <f t="shared" si="253"/>
        <v>monster.21.niren</v>
      </c>
      <c r="I142" s="305" t="str">
        <f t="shared" ref="I142:O142" si="254">I138</f>
        <v>sfacemonster.21.niren</v>
      </c>
      <c r="J142" s="305">
        <f t="shared" si="254"/>
        <v>0</v>
      </c>
      <c r="K142" s="305" t="str">
        <f t="shared" si="254"/>
        <v>[]</v>
      </c>
      <c r="L142" s="305" t="str">
        <f t="shared" si="254"/>
        <v>[0,0,0]</v>
      </c>
      <c r="M142" s="305" t="str">
        <f t="shared" si="254"/>
        <v>[{"type":"2","id":"coin","num":"5","per":"800000"},{"type":"1","id":"1733","num":"1","per":"500000"},{"type":"1","id":"131","num":"1","per":"100000"},{"type":"1","id":"431","num":"1","per":"100000"}]</v>
      </c>
      <c r="N142" s="305">
        <f>VLOOKUP(Q142,[1]经验值!A:F,4,FALSE)</f>
        <v>473</v>
      </c>
      <c r="O142" s="305">
        <f t="shared" si="254"/>
        <v>2</v>
      </c>
      <c r="P142" s="305">
        <f t="shared" ref="P142" si="255">P138</f>
        <v>3</v>
      </c>
      <c r="Q142" s="302">
        <v>100</v>
      </c>
      <c r="R142" s="294">
        <f>(怪物参数比例等级!$H$17*10+Q142*怪物参数比例等级!$AF$38)*AA142</f>
        <v>318.18181818181813</v>
      </c>
      <c r="S142" s="294">
        <f>(怪物参数比例等级!$AF$39*10+Q142*怪物参数比例等级!$AF$39)*AB142</f>
        <v>319.99999999999994</v>
      </c>
      <c r="T142" s="294">
        <f>(怪物参数比例等级!$AF$40*10+Q142*怪物参数比例等级!$AF$40)*AC142</f>
        <v>256</v>
      </c>
      <c r="U142" s="294">
        <f>(怪物参数比例等级!$AF$41*10+Q142*怪物参数比例等级!$AF$41)*AD142</f>
        <v>192</v>
      </c>
      <c r="V142" s="294">
        <f>(怪物参数比例等级!$AF$42*10+Q142*怪物参数比例等级!$AF$42)*AE142</f>
        <v>256</v>
      </c>
      <c r="W142" s="294">
        <f>(怪物参数比例等级!$AF$43*10+Q142*怪物参数比例等级!$AF$43)*AF142</f>
        <v>192</v>
      </c>
      <c r="X142" s="294">
        <f>(怪物参数比例等级!$AF$44*10+Q142*怪物参数比例等级!$AF$44)*AG142</f>
        <v>426.66666666666674</v>
      </c>
      <c r="Y142" s="294">
        <f>(怪物参数比例等级!$AF$45*10+Q142*怪物参数比例等级!$AF$45)*AH142</f>
        <v>853.33333333333348</v>
      </c>
      <c r="Z142" s="294">
        <f>(怪物参数比例等级!$AF$46*10+Q142*怪物参数比例等级!$AF$46)*AI142</f>
        <v>426.66666666666674</v>
      </c>
      <c r="AA142" s="317">
        <v>1</v>
      </c>
      <c r="AB142" s="317">
        <v>1</v>
      </c>
      <c r="AC142" s="317">
        <v>1</v>
      </c>
      <c r="AD142" s="317">
        <v>1</v>
      </c>
      <c r="AE142" s="317">
        <v>1</v>
      </c>
      <c r="AF142" s="317">
        <v>1</v>
      </c>
      <c r="AG142" s="317">
        <v>5</v>
      </c>
      <c r="AH142" s="317">
        <v>5</v>
      </c>
      <c r="AI142" s="317">
        <v>5</v>
      </c>
      <c r="AK142" s="299">
        <v>71</v>
      </c>
      <c r="AL142" s="296">
        <v>1</v>
      </c>
      <c r="AM142" s="296">
        <v>1</v>
      </c>
      <c r="AN142" s="296">
        <v>1</v>
      </c>
    </row>
    <row r="143" spans="1:47" ht="13.8" hidden="1" customHeight="1">
      <c r="A143" s="137">
        <v>98</v>
      </c>
      <c r="B143" s="137" t="str">
        <f t="shared" si="249"/>
        <v>9871</v>
      </c>
      <c r="C143" s="305" t="str">
        <f>B138</f>
        <v>6371</v>
      </c>
      <c r="D143" s="305">
        <f>D138</f>
        <v>2</v>
      </c>
      <c r="E143" s="305" t="str">
        <f>E138</f>
        <v>泥人</v>
      </c>
      <c r="F143" s="305" t="str">
        <f>F138</f>
        <v>泥人，它是和污水怪称作史莱姆王的哼哈二将，被它缠住 的生物将会立刻腐蚀掉成为它的能量</v>
      </c>
      <c r="G143" s="305" t="str">
        <f>G138</f>
        <v>scmonster.21.niren</v>
      </c>
      <c r="H143" s="305" t="str">
        <f>H138</f>
        <v>monster.21.niren</v>
      </c>
      <c r="I143" s="305" t="str">
        <f t="shared" ref="I143:O143" si="256">I138</f>
        <v>sfacemonster.21.niren</v>
      </c>
      <c r="J143" s="305">
        <f t="shared" si="256"/>
        <v>0</v>
      </c>
      <c r="K143" s="305" t="str">
        <f t="shared" si="256"/>
        <v>[]</v>
      </c>
      <c r="L143" s="305" t="str">
        <f t="shared" si="256"/>
        <v>[0,0,0]</v>
      </c>
      <c r="M143" s="305" t="str">
        <f t="shared" si="256"/>
        <v>[{"type":"2","id":"coin","num":"5","per":"800000"},{"type":"1","id":"1733","num":"1","per":"500000"},{"type":"1","id":"131","num":"1","per":"100000"},{"type":"1","id":"431","num":"1","per":"100000"}]</v>
      </c>
      <c r="N143" s="305">
        <f>VLOOKUP(Q143,[1]经验值!A:F,4,FALSE)</f>
        <v>473</v>
      </c>
      <c r="O143" s="305">
        <f t="shared" si="256"/>
        <v>2</v>
      </c>
      <c r="P143" s="305">
        <f t="shared" ref="P143" si="257">P138</f>
        <v>3</v>
      </c>
      <c r="Q143" s="302">
        <v>100</v>
      </c>
      <c r="R143" s="294">
        <f>(怪物参数比例等级!$H$17*10+Q143*怪物参数比例等级!$AF$38)*AA143</f>
        <v>318.18181818181813</v>
      </c>
      <c r="S143" s="294">
        <f>(怪物参数比例等级!$AF$39*10+Q143*怪物参数比例等级!$AF$39)*AB143</f>
        <v>319.99999999999994</v>
      </c>
      <c r="T143" s="294">
        <f>(怪物参数比例等级!$AF$40*10+Q143*怪物参数比例等级!$AF$40)*AC143</f>
        <v>256</v>
      </c>
      <c r="U143" s="294">
        <f>(怪物参数比例等级!$AF$41*10+Q143*怪物参数比例等级!$AF$41)*AD143</f>
        <v>192</v>
      </c>
      <c r="V143" s="294">
        <f>(怪物参数比例等级!$AF$42*10+Q143*怪物参数比例等级!$AF$42)*AE143</f>
        <v>256</v>
      </c>
      <c r="W143" s="294">
        <f>(怪物参数比例等级!$AF$43*10+Q143*怪物参数比例等级!$AF$43)*AF143</f>
        <v>192</v>
      </c>
      <c r="X143" s="294">
        <f>(怪物参数比例等级!$AF$44*10+Q143*怪物参数比例等级!$AF$44)*AG143</f>
        <v>426.66666666666674</v>
      </c>
      <c r="Y143" s="294">
        <f>(怪物参数比例等级!$AF$45*10+Q143*怪物参数比例等级!$AF$45)*AH143</f>
        <v>853.33333333333348</v>
      </c>
      <c r="Z143" s="294">
        <f>(怪物参数比例等级!$AF$46*10+Q143*怪物参数比例等级!$AF$46)*AI143</f>
        <v>426.66666666666674</v>
      </c>
      <c r="AA143" s="317">
        <v>1</v>
      </c>
      <c r="AB143" s="317">
        <v>1</v>
      </c>
      <c r="AC143" s="317">
        <v>1</v>
      </c>
      <c r="AD143" s="317">
        <v>1</v>
      </c>
      <c r="AE143" s="317">
        <v>1</v>
      </c>
      <c r="AF143" s="317">
        <v>1</v>
      </c>
      <c r="AG143" s="317">
        <v>5</v>
      </c>
      <c r="AH143" s="317">
        <v>5</v>
      </c>
      <c r="AI143" s="317">
        <v>5</v>
      </c>
      <c r="AK143" s="299">
        <v>71</v>
      </c>
      <c r="AL143" s="296">
        <v>1</v>
      </c>
      <c r="AM143" s="296">
        <v>1</v>
      </c>
      <c r="AN143" s="296">
        <v>1</v>
      </c>
    </row>
    <row r="144" spans="1:47" ht="13.8" hidden="1" customHeight="1">
      <c r="A144" s="137">
        <v>99</v>
      </c>
      <c r="B144" s="137" t="str">
        <f t="shared" si="249"/>
        <v>9971</v>
      </c>
      <c r="C144" s="305" t="str">
        <f>B138</f>
        <v>6371</v>
      </c>
      <c r="D144" s="305">
        <f>D138</f>
        <v>2</v>
      </c>
      <c r="E144" s="305" t="str">
        <f>E138</f>
        <v>泥人</v>
      </c>
      <c r="F144" s="305" t="str">
        <f>F138</f>
        <v>泥人，它是和污水怪称作史莱姆王的哼哈二将，被它缠住 的生物将会立刻腐蚀掉成为它的能量</v>
      </c>
      <c r="G144" s="305" t="str">
        <f>G138</f>
        <v>scmonster.21.niren</v>
      </c>
      <c r="H144" s="305" t="str">
        <f>H138</f>
        <v>monster.21.niren</v>
      </c>
      <c r="I144" s="305" t="str">
        <f t="shared" ref="I144:O144" si="258">I138</f>
        <v>sfacemonster.21.niren</v>
      </c>
      <c r="J144" s="305">
        <f t="shared" si="258"/>
        <v>0</v>
      </c>
      <c r="K144" s="305" t="str">
        <f t="shared" si="258"/>
        <v>[]</v>
      </c>
      <c r="L144" s="305" t="str">
        <f t="shared" si="258"/>
        <v>[0,0,0]</v>
      </c>
      <c r="M144" s="305" t="str">
        <f t="shared" si="258"/>
        <v>[{"type":"2","id":"coin","num":"5","per":"800000"},{"type":"1","id":"1733","num":"1","per":"500000"},{"type":"1","id":"131","num":"1","per":"100000"},{"type":"1","id":"431","num":"1","per":"100000"}]</v>
      </c>
      <c r="N144" s="305">
        <f>VLOOKUP(Q144,[1]经验值!A:F,4,FALSE)</f>
        <v>473</v>
      </c>
      <c r="O144" s="305">
        <f t="shared" si="258"/>
        <v>2</v>
      </c>
      <c r="P144" s="305">
        <f t="shared" ref="P144" si="259">P138</f>
        <v>3</v>
      </c>
      <c r="Q144" s="302">
        <v>100</v>
      </c>
      <c r="R144" s="294">
        <f>(怪物参数比例等级!$H$17*10+Q144*怪物参数比例等级!$AF$38)*AA144</f>
        <v>318.18181818181813</v>
      </c>
      <c r="S144" s="294">
        <f>(怪物参数比例等级!$AF$39*10+Q144*怪物参数比例等级!$AF$39)*AB144</f>
        <v>319.99999999999994</v>
      </c>
      <c r="T144" s="294">
        <f>(怪物参数比例等级!$AF$40*10+Q144*怪物参数比例等级!$AF$40)*AC144</f>
        <v>256</v>
      </c>
      <c r="U144" s="294">
        <f>(怪物参数比例等级!$AF$41*10+Q144*怪物参数比例等级!$AF$41)*AD144</f>
        <v>192</v>
      </c>
      <c r="V144" s="294">
        <f>(怪物参数比例等级!$AF$42*10+Q144*怪物参数比例等级!$AF$42)*AE144</f>
        <v>256</v>
      </c>
      <c r="W144" s="294">
        <f>(怪物参数比例等级!$AF$43*10+Q144*怪物参数比例等级!$AF$43)*AF144</f>
        <v>192</v>
      </c>
      <c r="X144" s="294">
        <f>(怪物参数比例等级!$AF$44*10+Q144*怪物参数比例等级!$AF$44)*AG144</f>
        <v>426.66666666666674</v>
      </c>
      <c r="Y144" s="294">
        <f>(怪物参数比例等级!$AF$45*10+Q144*怪物参数比例等级!$AF$45)*AH144</f>
        <v>853.33333333333348</v>
      </c>
      <c r="Z144" s="294">
        <f>(怪物参数比例等级!$AF$46*10+Q144*怪物参数比例等级!$AF$46)*AI144</f>
        <v>426.66666666666674</v>
      </c>
      <c r="AA144" s="317">
        <v>1</v>
      </c>
      <c r="AB144" s="317">
        <v>1</v>
      </c>
      <c r="AC144" s="317">
        <v>1</v>
      </c>
      <c r="AD144" s="317">
        <v>1</v>
      </c>
      <c r="AE144" s="317">
        <v>1</v>
      </c>
      <c r="AF144" s="317">
        <v>1</v>
      </c>
      <c r="AG144" s="317">
        <v>5</v>
      </c>
      <c r="AH144" s="317">
        <v>5</v>
      </c>
      <c r="AI144" s="317">
        <v>5</v>
      </c>
      <c r="AK144" s="299">
        <v>71</v>
      </c>
      <c r="AL144" s="296">
        <v>1</v>
      </c>
      <c r="AM144" s="296">
        <v>1</v>
      </c>
      <c r="AN144" s="296">
        <v>1</v>
      </c>
    </row>
    <row r="145" spans="1:52" ht="13.8" hidden="1" customHeight="1">
      <c r="A145" s="137">
        <v>100</v>
      </c>
      <c r="B145" s="137" t="str">
        <f t="shared" si="249"/>
        <v>10071</v>
      </c>
      <c r="C145" s="305" t="str">
        <f>B138</f>
        <v>6371</v>
      </c>
      <c r="D145" s="305">
        <f>D138</f>
        <v>2</v>
      </c>
      <c r="E145" s="305" t="str">
        <f>E138</f>
        <v>泥人</v>
      </c>
      <c r="F145" s="305" t="str">
        <f>F138</f>
        <v>泥人，它是和污水怪称作史莱姆王的哼哈二将，被它缠住 的生物将会立刻腐蚀掉成为它的能量</v>
      </c>
      <c r="G145" s="305" t="str">
        <f>G138</f>
        <v>scmonster.21.niren</v>
      </c>
      <c r="H145" s="305" t="str">
        <f>H138</f>
        <v>monster.21.niren</v>
      </c>
      <c r="I145" s="305" t="str">
        <f t="shared" ref="I145:O145" si="260">I138</f>
        <v>sfacemonster.21.niren</v>
      </c>
      <c r="J145" s="305">
        <f t="shared" si="260"/>
        <v>0</v>
      </c>
      <c r="K145" s="305" t="str">
        <f t="shared" si="260"/>
        <v>[]</v>
      </c>
      <c r="L145" s="305" t="str">
        <f t="shared" si="260"/>
        <v>[0,0,0]</v>
      </c>
      <c r="M145" s="305" t="str">
        <f t="shared" si="260"/>
        <v>[{"type":"2","id":"coin","num":"5","per":"800000"},{"type":"1","id":"1733","num":"1","per":"500000"},{"type":"1","id":"131","num":"1","per":"100000"},{"type":"1","id":"431","num":"1","per":"100000"}]</v>
      </c>
      <c r="N145" s="305">
        <f>VLOOKUP(Q145,[1]经验值!A:F,4,FALSE)</f>
        <v>473</v>
      </c>
      <c r="O145" s="305">
        <f t="shared" si="260"/>
        <v>2</v>
      </c>
      <c r="P145" s="305">
        <f t="shared" ref="P145" si="261">P138</f>
        <v>3</v>
      </c>
      <c r="Q145" s="302">
        <v>100</v>
      </c>
      <c r="R145" s="294">
        <f>(怪物参数比例等级!$H$17*10+Q145*怪物参数比例等级!$AF$38)*AA145</f>
        <v>318.18181818181813</v>
      </c>
      <c r="S145" s="294">
        <f>(怪物参数比例等级!$AF$39*10+Q145*怪物参数比例等级!$AF$39)*AB145</f>
        <v>319.99999999999994</v>
      </c>
      <c r="T145" s="294">
        <f>(怪物参数比例等级!$AF$40*10+Q145*怪物参数比例等级!$AF$40)*AC145</f>
        <v>256</v>
      </c>
      <c r="U145" s="294">
        <f>(怪物参数比例等级!$AF$41*10+Q145*怪物参数比例等级!$AF$41)*AD145</f>
        <v>192</v>
      </c>
      <c r="V145" s="294">
        <f>(怪物参数比例等级!$AF$42*10+Q145*怪物参数比例等级!$AF$42)*AE145</f>
        <v>256</v>
      </c>
      <c r="W145" s="294">
        <f>(怪物参数比例等级!$AF$43*10+Q145*怪物参数比例等级!$AF$43)*AF145</f>
        <v>192</v>
      </c>
      <c r="X145" s="294">
        <f>(怪物参数比例等级!$AF$44*10+Q145*怪物参数比例等级!$AF$44)*AG145</f>
        <v>426.66666666666674</v>
      </c>
      <c r="Y145" s="294">
        <f>(怪物参数比例等级!$AF$45*10+Q145*怪物参数比例等级!$AF$45)*AH145</f>
        <v>853.33333333333348</v>
      </c>
      <c r="Z145" s="294">
        <f>(怪物参数比例等级!$AF$46*10+Q145*怪物参数比例等级!$AF$46)*AI145</f>
        <v>426.66666666666674</v>
      </c>
      <c r="AA145" s="317">
        <v>1</v>
      </c>
      <c r="AB145" s="317">
        <v>1</v>
      </c>
      <c r="AC145" s="317">
        <v>1</v>
      </c>
      <c r="AD145" s="317">
        <v>1</v>
      </c>
      <c r="AE145" s="317">
        <v>1</v>
      </c>
      <c r="AF145" s="317">
        <v>1</v>
      </c>
      <c r="AG145" s="317">
        <v>5</v>
      </c>
      <c r="AH145" s="317">
        <v>5</v>
      </c>
      <c r="AI145" s="317">
        <v>5</v>
      </c>
      <c r="AK145" s="299">
        <v>71</v>
      </c>
      <c r="AL145" s="296">
        <v>1</v>
      </c>
      <c r="AM145" s="296">
        <v>1</v>
      </c>
      <c r="AN145" s="296">
        <v>1</v>
      </c>
    </row>
    <row r="146" spans="1:52" ht="13.8" hidden="1" customHeight="1">
      <c r="A146" s="137">
        <v>101</v>
      </c>
      <c r="B146" s="137" t="str">
        <f t="shared" si="249"/>
        <v>10171</v>
      </c>
      <c r="C146" s="305" t="str">
        <f>B138</f>
        <v>6371</v>
      </c>
      <c r="D146" s="305">
        <f>D138</f>
        <v>2</v>
      </c>
      <c r="E146" s="305" t="str">
        <f>E138</f>
        <v>泥人</v>
      </c>
      <c r="F146" s="305" t="str">
        <f>F138</f>
        <v>泥人，它是和污水怪称作史莱姆王的哼哈二将，被它缠住 的生物将会立刻腐蚀掉成为它的能量</v>
      </c>
      <c r="G146" s="305" t="str">
        <f>G138</f>
        <v>scmonster.21.niren</v>
      </c>
      <c r="H146" s="305" t="str">
        <f>H138</f>
        <v>monster.21.niren</v>
      </c>
      <c r="I146" s="305" t="str">
        <f t="shared" ref="I146:O146" si="262">I138</f>
        <v>sfacemonster.21.niren</v>
      </c>
      <c r="J146" s="305">
        <f t="shared" si="262"/>
        <v>0</v>
      </c>
      <c r="K146" s="305" t="str">
        <f t="shared" si="262"/>
        <v>[]</v>
      </c>
      <c r="L146" s="305" t="str">
        <f t="shared" si="262"/>
        <v>[0,0,0]</v>
      </c>
      <c r="M146" s="305" t="str">
        <f t="shared" si="262"/>
        <v>[{"type":"2","id":"coin","num":"5","per":"800000"},{"type":"1","id":"1733","num":"1","per":"500000"},{"type":"1","id":"131","num":"1","per":"100000"},{"type":"1","id":"431","num":"1","per":"100000"}]</v>
      </c>
      <c r="N146" s="305">
        <f>VLOOKUP(Q146,[1]经验值!A:F,4,FALSE)</f>
        <v>473</v>
      </c>
      <c r="O146" s="305">
        <f t="shared" si="262"/>
        <v>2</v>
      </c>
      <c r="P146" s="305">
        <f t="shared" ref="P146" si="263">P138</f>
        <v>3</v>
      </c>
      <c r="Q146" s="302">
        <v>100</v>
      </c>
      <c r="R146" s="294">
        <f>(怪物参数比例等级!$H$17*10+Q146*怪物参数比例等级!$AF$38)*AA146</f>
        <v>318.18181818181813</v>
      </c>
      <c r="S146" s="294">
        <f>(怪物参数比例等级!$AF$39*10+Q146*怪物参数比例等级!$AF$39)*AB146</f>
        <v>319.99999999999994</v>
      </c>
      <c r="T146" s="294">
        <f>(怪物参数比例等级!$AF$40*10+Q146*怪物参数比例等级!$AF$40)*AC146</f>
        <v>256</v>
      </c>
      <c r="U146" s="294">
        <f>(怪物参数比例等级!$AF$41*10+Q146*怪物参数比例等级!$AF$41)*AD146</f>
        <v>192</v>
      </c>
      <c r="V146" s="294">
        <f>(怪物参数比例等级!$AF$42*10+Q146*怪物参数比例等级!$AF$42)*AE146</f>
        <v>256</v>
      </c>
      <c r="W146" s="294">
        <f>(怪物参数比例等级!$AF$43*10+Q146*怪物参数比例等级!$AF$43)*AF146</f>
        <v>192</v>
      </c>
      <c r="X146" s="294">
        <f>(怪物参数比例等级!$AF$44*10+Q146*怪物参数比例等级!$AF$44)*AG146</f>
        <v>426.66666666666674</v>
      </c>
      <c r="Y146" s="294">
        <f>(怪物参数比例等级!$AF$45*10+Q146*怪物参数比例等级!$AF$45)*AH146</f>
        <v>853.33333333333348</v>
      </c>
      <c r="Z146" s="294">
        <f>(怪物参数比例等级!$AF$46*10+Q146*怪物参数比例等级!$AF$46)*AI146</f>
        <v>426.66666666666674</v>
      </c>
      <c r="AA146" s="317">
        <v>1</v>
      </c>
      <c r="AB146" s="317">
        <v>1</v>
      </c>
      <c r="AC146" s="317">
        <v>1</v>
      </c>
      <c r="AD146" s="317">
        <v>1</v>
      </c>
      <c r="AE146" s="317">
        <v>1</v>
      </c>
      <c r="AF146" s="317">
        <v>1</v>
      </c>
      <c r="AG146" s="317">
        <v>5</v>
      </c>
      <c r="AH146" s="317">
        <v>5</v>
      </c>
      <c r="AI146" s="317">
        <v>5</v>
      </c>
      <c r="AK146" s="299">
        <v>71</v>
      </c>
      <c r="AL146" s="296">
        <v>1</v>
      </c>
      <c r="AM146" s="296">
        <v>1</v>
      </c>
      <c r="AN146" s="296">
        <v>1</v>
      </c>
    </row>
    <row r="147" spans="1:52" ht="13.8" hidden="1" customHeight="1">
      <c r="A147" s="137">
        <v>102</v>
      </c>
      <c r="B147" s="137" t="str">
        <f t="shared" si="249"/>
        <v>10271</v>
      </c>
      <c r="C147" s="305" t="str">
        <f>B138</f>
        <v>6371</v>
      </c>
      <c r="D147" s="305">
        <f>D138</f>
        <v>2</v>
      </c>
      <c r="E147" s="305" t="str">
        <f>E138</f>
        <v>泥人</v>
      </c>
      <c r="F147" s="305" t="str">
        <f>F138</f>
        <v>泥人，它是和污水怪称作史莱姆王的哼哈二将，被它缠住 的生物将会立刻腐蚀掉成为它的能量</v>
      </c>
      <c r="G147" s="305" t="str">
        <f>G138</f>
        <v>scmonster.21.niren</v>
      </c>
      <c r="H147" s="305" t="str">
        <f>H138</f>
        <v>monster.21.niren</v>
      </c>
      <c r="I147" s="305" t="str">
        <f t="shared" ref="I147:O147" si="264">I138</f>
        <v>sfacemonster.21.niren</v>
      </c>
      <c r="J147" s="305">
        <f t="shared" si="264"/>
        <v>0</v>
      </c>
      <c r="K147" s="305" t="str">
        <f t="shared" si="264"/>
        <v>[]</v>
      </c>
      <c r="L147" s="305" t="str">
        <f t="shared" si="264"/>
        <v>[0,0,0]</v>
      </c>
      <c r="M147" s="305" t="str">
        <f t="shared" si="264"/>
        <v>[{"type":"2","id":"coin","num":"5","per":"800000"},{"type":"1","id":"1733","num":"1","per":"500000"},{"type":"1","id":"131","num":"1","per":"100000"},{"type":"1","id":"431","num":"1","per":"100000"}]</v>
      </c>
      <c r="N147" s="305">
        <f>VLOOKUP(Q147,[1]经验值!A:F,4,FALSE)</f>
        <v>473</v>
      </c>
      <c r="O147" s="305">
        <f t="shared" si="264"/>
        <v>2</v>
      </c>
      <c r="P147" s="305">
        <f t="shared" ref="P147" si="265">P138</f>
        <v>3</v>
      </c>
      <c r="Q147" s="302">
        <v>100</v>
      </c>
      <c r="R147" s="294">
        <f>(怪物参数比例等级!$H$17*10+Q147*怪物参数比例等级!$AF$38)*AA147</f>
        <v>318.18181818181813</v>
      </c>
      <c r="S147" s="294">
        <f>(怪物参数比例等级!$AF$39*10+Q147*怪物参数比例等级!$AF$39)*AB147</f>
        <v>319.99999999999994</v>
      </c>
      <c r="T147" s="294">
        <f>(怪物参数比例等级!$AF$40*10+Q147*怪物参数比例等级!$AF$40)*AC147</f>
        <v>256</v>
      </c>
      <c r="U147" s="294">
        <f>(怪物参数比例等级!$AF$41*10+Q147*怪物参数比例等级!$AF$41)*AD147</f>
        <v>192</v>
      </c>
      <c r="V147" s="294">
        <f>(怪物参数比例等级!$AF$42*10+Q147*怪物参数比例等级!$AF$42)*AE147</f>
        <v>256</v>
      </c>
      <c r="W147" s="294">
        <f>(怪物参数比例等级!$AF$43*10+Q147*怪物参数比例等级!$AF$43)*AF147</f>
        <v>192</v>
      </c>
      <c r="X147" s="294">
        <f>(怪物参数比例等级!$AF$44*10+Q147*怪物参数比例等级!$AF$44)*AG147</f>
        <v>426.66666666666674</v>
      </c>
      <c r="Y147" s="294">
        <f>(怪物参数比例等级!$AF$45*10+Q147*怪物参数比例等级!$AF$45)*AH147</f>
        <v>853.33333333333348</v>
      </c>
      <c r="Z147" s="294">
        <f>(怪物参数比例等级!$AF$46*10+Q147*怪物参数比例等级!$AF$46)*AI147</f>
        <v>426.66666666666674</v>
      </c>
      <c r="AA147" s="317">
        <v>1</v>
      </c>
      <c r="AB147" s="317">
        <v>1</v>
      </c>
      <c r="AC147" s="317">
        <v>1</v>
      </c>
      <c r="AD147" s="317">
        <v>1</v>
      </c>
      <c r="AE147" s="317">
        <v>1</v>
      </c>
      <c r="AF147" s="317">
        <v>1</v>
      </c>
      <c r="AG147" s="317">
        <v>5</v>
      </c>
      <c r="AH147" s="317">
        <v>5</v>
      </c>
      <c r="AI147" s="317">
        <v>5</v>
      </c>
      <c r="AK147" s="299">
        <v>71</v>
      </c>
      <c r="AL147" s="296">
        <v>1</v>
      </c>
      <c r="AM147" s="296">
        <v>1</v>
      </c>
      <c r="AN147" s="296">
        <v>1</v>
      </c>
    </row>
    <row r="148" spans="1:52" ht="13.8" hidden="1" customHeight="1">
      <c r="A148" s="137">
        <v>103</v>
      </c>
      <c r="B148" s="137" t="str">
        <f t="shared" si="249"/>
        <v>10371</v>
      </c>
      <c r="C148" s="305" t="str">
        <f>B138</f>
        <v>6371</v>
      </c>
      <c r="D148" s="305">
        <f>D138</f>
        <v>2</v>
      </c>
      <c r="E148" s="305" t="str">
        <f>E138</f>
        <v>泥人</v>
      </c>
      <c r="F148" s="305" t="str">
        <f>F138</f>
        <v>泥人，它是和污水怪称作史莱姆王的哼哈二将，被它缠住 的生物将会立刻腐蚀掉成为它的能量</v>
      </c>
      <c r="G148" s="305" t="str">
        <f>G138</f>
        <v>scmonster.21.niren</v>
      </c>
      <c r="H148" s="305" t="str">
        <f>H138</f>
        <v>monster.21.niren</v>
      </c>
      <c r="I148" s="305" t="str">
        <f t="shared" ref="I148:O148" si="266">I138</f>
        <v>sfacemonster.21.niren</v>
      </c>
      <c r="J148" s="305">
        <f t="shared" si="266"/>
        <v>0</v>
      </c>
      <c r="K148" s="305" t="str">
        <f t="shared" si="266"/>
        <v>[]</v>
      </c>
      <c r="L148" s="305" t="str">
        <f t="shared" si="266"/>
        <v>[0,0,0]</v>
      </c>
      <c r="M148" s="305" t="str">
        <f t="shared" si="266"/>
        <v>[{"type":"2","id":"coin","num":"5","per":"800000"},{"type":"1","id":"1733","num":"1","per":"500000"},{"type":"1","id":"131","num":"1","per":"100000"},{"type":"1","id":"431","num":"1","per":"100000"}]</v>
      </c>
      <c r="N148" s="305">
        <f>VLOOKUP(Q148,[1]经验值!A:F,4,FALSE)</f>
        <v>473</v>
      </c>
      <c r="O148" s="305">
        <f t="shared" si="266"/>
        <v>2</v>
      </c>
      <c r="P148" s="305">
        <f t="shared" ref="P148" si="267">P138</f>
        <v>3</v>
      </c>
      <c r="Q148" s="302">
        <v>100</v>
      </c>
      <c r="R148" s="294">
        <f>(怪物参数比例等级!$H$17*10+Q148*怪物参数比例等级!$AF$38)*AA148</f>
        <v>318.18181818181813</v>
      </c>
      <c r="S148" s="294">
        <f>(怪物参数比例等级!$AF$39*10+Q148*怪物参数比例等级!$AF$39)*AB148</f>
        <v>319.99999999999994</v>
      </c>
      <c r="T148" s="294">
        <f>(怪物参数比例等级!$AF$40*10+Q148*怪物参数比例等级!$AF$40)*AC148</f>
        <v>256</v>
      </c>
      <c r="U148" s="294">
        <f>(怪物参数比例等级!$AF$41*10+Q148*怪物参数比例等级!$AF$41)*AD148</f>
        <v>192</v>
      </c>
      <c r="V148" s="294">
        <f>(怪物参数比例等级!$AF$42*10+Q148*怪物参数比例等级!$AF$42)*AE148</f>
        <v>256</v>
      </c>
      <c r="W148" s="294">
        <f>(怪物参数比例等级!$AF$43*10+Q148*怪物参数比例等级!$AF$43)*AF148</f>
        <v>192</v>
      </c>
      <c r="X148" s="294">
        <f>(怪物参数比例等级!$AF$44*10+Q148*怪物参数比例等级!$AF$44)*AG148</f>
        <v>426.66666666666674</v>
      </c>
      <c r="Y148" s="294">
        <f>(怪物参数比例等级!$AF$45*10+Q148*怪物参数比例等级!$AF$45)*AH148</f>
        <v>853.33333333333348</v>
      </c>
      <c r="Z148" s="294">
        <f>(怪物参数比例等级!$AF$46*10+Q148*怪物参数比例等级!$AF$46)*AI148</f>
        <v>426.66666666666674</v>
      </c>
      <c r="AA148" s="317">
        <v>1</v>
      </c>
      <c r="AB148" s="317">
        <v>1</v>
      </c>
      <c r="AC148" s="317">
        <v>1</v>
      </c>
      <c r="AD148" s="317">
        <v>1</v>
      </c>
      <c r="AE148" s="317">
        <v>1</v>
      </c>
      <c r="AF148" s="317">
        <v>1</v>
      </c>
      <c r="AG148" s="317">
        <v>5</v>
      </c>
      <c r="AH148" s="317">
        <v>5</v>
      </c>
      <c r="AI148" s="317">
        <v>5</v>
      </c>
      <c r="AK148" s="299">
        <v>71</v>
      </c>
      <c r="AL148" s="296">
        <v>1</v>
      </c>
      <c r="AM148" s="296">
        <v>1</v>
      </c>
      <c r="AN148" s="296">
        <v>1</v>
      </c>
    </row>
    <row r="149" spans="1:52" ht="13.8" hidden="1" customHeight="1">
      <c r="A149" s="137">
        <v>104</v>
      </c>
      <c r="B149" s="137" t="str">
        <f t="shared" si="249"/>
        <v>10471</v>
      </c>
      <c r="C149" s="305" t="str">
        <f>B138</f>
        <v>6371</v>
      </c>
      <c r="D149" s="305">
        <f>D138</f>
        <v>2</v>
      </c>
      <c r="E149" s="305" t="str">
        <f>E138</f>
        <v>泥人</v>
      </c>
      <c r="F149" s="305" t="str">
        <f>F138</f>
        <v>泥人，它是和污水怪称作史莱姆王的哼哈二将，被它缠住 的生物将会立刻腐蚀掉成为它的能量</v>
      </c>
      <c r="G149" s="305" t="str">
        <f>G138</f>
        <v>scmonster.21.niren</v>
      </c>
      <c r="H149" s="305" t="str">
        <f>H138</f>
        <v>monster.21.niren</v>
      </c>
      <c r="I149" s="305" t="str">
        <f t="shared" ref="I149:O149" si="268">I138</f>
        <v>sfacemonster.21.niren</v>
      </c>
      <c r="J149" s="305">
        <f t="shared" si="268"/>
        <v>0</v>
      </c>
      <c r="K149" s="305" t="str">
        <f t="shared" si="268"/>
        <v>[]</v>
      </c>
      <c r="L149" s="305" t="str">
        <f t="shared" si="268"/>
        <v>[0,0,0]</v>
      </c>
      <c r="M149" s="305" t="str">
        <f t="shared" si="268"/>
        <v>[{"type":"2","id":"coin","num":"5","per":"800000"},{"type":"1","id":"1733","num":"1","per":"500000"},{"type":"1","id":"131","num":"1","per":"100000"},{"type":"1","id":"431","num":"1","per":"100000"}]</v>
      </c>
      <c r="N149" s="305">
        <f>VLOOKUP(Q149,[1]经验值!A:F,4,FALSE)</f>
        <v>473</v>
      </c>
      <c r="O149" s="305">
        <f t="shared" si="268"/>
        <v>2</v>
      </c>
      <c r="P149" s="305">
        <f t="shared" ref="P149" si="269">P138</f>
        <v>3</v>
      </c>
      <c r="Q149" s="302">
        <v>100</v>
      </c>
      <c r="R149" s="294">
        <f>(怪物参数比例等级!$H$17*10+Q149*怪物参数比例等级!$AF$38)*AA149</f>
        <v>318.18181818181813</v>
      </c>
      <c r="S149" s="294">
        <f>(怪物参数比例等级!$AF$39*10+Q149*怪物参数比例等级!$AF$39)*AB149</f>
        <v>319.99999999999994</v>
      </c>
      <c r="T149" s="294">
        <f>(怪物参数比例等级!$AF$40*10+Q149*怪物参数比例等级!$AF$40)*AC149</f>
        <v>256</v>
      </c>
      <c r="U149" s="294">
        <f>(怪物参数比例等级!$AF$41*10+Q149*怪物参数比例等级!$AF$41)*AD149</f>
        <v>192</v>
      </c>
      <c r="V149" s="294">
        <f>(怪物参数比例等级!$AF$42*10+Q149*怪物参数比例等级!$AF$42)*AE149</f>
        <v>256</v>
      </c>
      <c r="W149" s="294">
        <f>(怪物参数比例等级!$AF$43*10+Q149*怪物参数比例等级!$AF$43)*AF149</f>
        <v>192</v>
      </c>
      <c r="X149" s="294">
        <f>(怪物参数比例等级!$AF$44*10+Q149*怪物参数比例等级!$AF$44)*AG149</f>
        <v>426.66666666666674</v>
      </c>
      <c r="Y149" s="294">
        <f>(怪物参数比例等级!$AF$45*10+Q149*怪物参数比例等级!$AF$45)*AH149</f>
        <v>853.33333333333348</v>
      </c>
      <c r="Z149" s="294">
        <f>(怪物参数比例等级!$AF$46*10+Q149*怪物参数比例等级!$AF$46)*AI149</f>
        <v>426.66666666666674</v>
      </c>
      <c r="AA149" s="317">
        <v>1</v>
      </c>
      <c r="AB149" s="317">
        <v>1</v>
      </c>
      <c r="AC149" s="317">
        <v>1</v>
      </c>
      <c r="AD149" s="317">
        <v>1</v>
      </c>
      <c r="AE149" s="317">
        <v>1</v>
      </c>
      <c r="AF149" s="317">
        <v>1</v>
      </c>
      <c r="AG149" s="317">
        <v>5</v>
      </c>
      <c r="AH149" s="317">
        <v>5</v>
      </c>
      <c r="AI149" s="317">
        <v>5</v>
      </c>
      <c r="AK149" s="299">
        <v>71</v>
      </c>
      <c r="AL149" s="296">
        <v>1</v>
      </c>
      <c r="AM149" s="296">
        <v>1</v>
      </c>
      <c r="AN149" s="296">
        <v>1</v>
      </c>
    </row>
    <row r="150" spans="1:52" ht="13.8" hidden="1" customHeight="1">
      <c r="A150" s="137">
        <v>105</v>
      </c>
      <c r="B150" s="137" t="str">
        <f t="shared" si="249"/>
        <v>10571</v>
      </c>
      <c r="C150" s="305" t="str">
        <f>B138</f>
        <v>6371</v>
      </c>
      <c r="D150" s="305">
        <f>D138</f>
        <v>2</v>
      </c>
      <c r="E150" s="305" t="str">
        <f>E138</f>
        <v>泥人</v>
      </c>
      <c r="F150" s="305" t="str">
        <f>F138</f>
        <v>泥人，它是和污水怪称作史莱姆王的哼哈二将，被它缠住 的生物将会立刻腐蚀掉成为它的能量</v>
      </c>
      <c r="G150" s="305" t="str">
        <f>G138</f>
        <v>scmonster.21.niren</v>
      </c>
      <c r="H150" s="305" t="str">
        <f>H138</f>
        <v>monster.21.niren</v>
      </c>
      <c r="I150" s="305" t="str">
        <f t="shared" ref="I150:O150" si="270">I138</f>
        <v>sfacemonster.21.niren</v>
      </c>
      <c r="J150" s="305">
        <f t="shared" si="270"/>
        <v>0</v>
      </c>
      <c r="K150" s="305" t="str">
        <f t="shared" si="270"/>
        <v>[]</v>
      </c>
      <c r="L150" s="305" t="str">
        <f t="shared" si="270"/>
        <v>[0,0,0]</v>
      </c>
      <c r="M150" s="305" t="str">
        <f t="shared" si="270"/>
        <v>[{"type":"2","id":"coin","num":"5","per":"800000"},{"type":"1","id":"1733","num":"1","per":"500000"},{"type":"1","id":"131","num":"1","per":"100000"},{"type":"1","id":"431","num":"1","per":"100000"}]</v>
      </c>
      <c r="N150" s="305">
        <f>VLOOKUP(Q150,[1]经验值!A:F,4,FALSE)</f>
        <v>473</v>
      </c>
      <c r="O150" s="305">
        <f t="shared" si="270"/>
        <v>2</v>
      </c>
      <c r="P150" s="305">
        <f t="shared" ref="P150" si="271">P138</f>
        <v>3</v>
      </c>
      <c r="Q150" s="302">
        <v>100</v>
      </c>
      <c r="R150" s="294">
        <f>(怪物参数比例等级!$H$17*10+Q150*怪物参数比例等级!$AF$38)*AA150</f>
        <v>318.18181818181813</v>
      </c>
      <c r="S150" s="294">
        <f>(怪物参数比例等级!$AF$39*10+Q150*怪物参数比例等级!$AF$39)*AB150</f>
        <v>319.99999999999994</v>
      </c>
      <c r="T150" s="294">
        <f>(怪物参数比例等级!$AF$40*10+Q150*怪物参数比例等级!$AF$40)*AC150</f>
        <v>256</v>
      </c>
      <c r="U150" s="294">
        <f>(怪物参数比例等级!$AF$41*10+Q150*怪物参数比例等级!$AF$41)*AD150</f>
        <v>192</v>
      </c>
      <c r="V150" s="294">
        <f>(怪物参数比例等级!$AF$42*10+Q150*怪物参数比例等级!$AF$42)*AE150</f>
        <v>256</v>
      </c>
      <c r="W150" s="294">
        <f>(怪物参数比例等级!$AF$43*10+Q150*怪物参数比例等级!$AF$43)*AF150</f>
        <v>192</v>
      </c>
      <c r="X150" s="294">
        <f>(怪物参数比例等级!$AF$44*10+Q150*怪物参数比例等级!$AF$44)*AG150</f>
        <v>426.66666666666674</v>
      </c>
      <c r="Y150" s="294">
        <f>(怪物参数比例等级!$AF$45*10+Q150*怪物参数比例等级!$AF$45)*AH150</f>
        <v>853.33333333333348</v>
      </c>
      <c r="Z150" s="294">
        <f>(怪物参数比例等级!$AF$46*10+Q150*怪物参数比例等级!$AF$46)*AI150</f>
        <v>426.66666666666674</v>
      </c>
      <c r="AA150" s="317">
        <v>1</v>
      </c>
      <c r="AB150" s="317">
        <v>1</v>
      </c>
      <c r="AC150" s="317">
        <v>1</v>
      </c>
      <c r="AD150" s="317">
        <v>1</v>
      </c>
      <c r="AE150" s="317">
        <v>1</v>
      </c>
      <c r="AF150" s="317">
        <v>1</v>
      </c>
      <c r="AG150" s="317">
        <v>5</v>
      </c>
      <c r="AH150" s="317">
        <v>5</v>
      </c>
      <c r="AI150" s="317">
        <v>5</v>
      </c>
      <c r="AK150" s="299">
        <v>71</v>
      </c>
      <c r="AL150" s="296">
        <v>1</v>
      </c>
      <c r="AM150" s="296">
        <v>1</v>
      </c>
      <c r="AN150" s="296">
        <v>1</v>
      </c>
    </row>
    <row r="151" spans="1:52" ht="13.8" hidden="1" customHeight="1">
      <c r="A151" s="137">
        <v>106</v>
      </c>
      <c r="B151" s="137" t="str">
        <f t="shared" si="249"/>
        <v>10671</v>
      </c>
      <c r="C151" s="305" t="str">
        <f>B138</f>
        <v>6371</v>
      </c>
      <c r="D151" s="305">
        <f>D138</f>
        <v>2</v>
      </c>
      <c r="E151" s="305" t="str">
        <f>E138</f>
        <v>泥人</v>
      </c>
      <c r="F151" s="305" t="str">
        <f>F138</f>
        <v>泥人，它是和污水怪称作史莱姆王的哼哈二将，被它缠住 的生物将会立刻腐蚀掉成为它的能量</v>
      </c>
      <c r="G151" s="305" t="str">
        <f>G138</f>
        <v>scmonster.21.niren</v>
      </c>
      <c r="H151" s="305" t="str">
        <f>H138</f>
        <v>monster.21.niren</v>
      </c>
      <c r="I151" s="305" t="str">
        <f t="shared" ref="I151:O151" si="272">I138</f>
        <v>sfacemonster.21.niren</v>
      </c>
      <c r="J151" s="305">
        <f t="shared" si="272"/>
        <v>0</v>
      </c>
      <c r="K151" s="305" t="str">
        <f t="shared" si="272"/>
        <v>[]</v>
      </c>
      <c r="L151" s="305" t="str">
        <f t="shared" si="272"/>
        <v>[0,0,0]</v>
      </c>
      <c r="M151" s="305" t="str">
        <f t="shared" si="272"/>
        <v>[{"type":"2","id":"coin","num":"5","per":"800000"},{"type":"1","id":"1733","num":"1","per":"500000"},{"type":"1","id":"131","num":"1","per":"100000"},{"type":"1","id":"431","num":"1","per":"100000"}]</v>
      </c>
      <c r="N151" s="305">
        <f>VLOOKUP(Q151,[1]经验值!A:F,4,FALSE)</f>
        <v>473</v>
      </c>
      <c r="O151" s="305">
        <f t="shared" si="272"/>
        <v>2</v>
      </c>
      <c r="P151" s="305">
        <f t="shared" ref="P151" si="273">P138</f>
        <v>3</v>
      </c>
      <c r="Q151" s="302">
        <v>100</v>
      </c>
      <c r="R151" s="294">
        <f>(怪物参数比例等级!$H$17*10+Q151*怪物参数比例等级!$AF$38)*AA151</f>
        <v>318.18181818181813</v>
      </c>
      <c r="S151" s="294">
        <f>(怪物参数比例等级!$AF$39*10+Q151*怪物参数比例等级!$AF$39)*AB151</f>
        <v>319.99999999999994</v>
      </c>
      <c r="T151" s="294">
        <f>(怪物参数比例等级!$AF$40*10+Q151*怪物参数比例等级!$AF$40)*AC151</f>
        <v>256</v>
      </c>
      <c r="U151" s="294">
        <f>(怪物参数比例等级!$AF$41*10+Q151*怪物参数比例等级!$AF$41)*AD151</f>
        <v>192</v>
      </c>
      <c r="V151" s="294">
        <f>(怪物参数比例等级!$AF$42*10+Q151*怪物参数比例等级!$AF$42)*AE151</f>
        <v>256</v>
      </c>
      <c r="W151" s="294">
        <f>(怪物参数比例等级!$AF$43*10+Q151*怪物参数比例等级!$AF$43)*AF151</f>
        <v>192</v>
      </c>
      <c r="X151" s="294">
        <f>(怪物参数比例等级!$AF$44*10+Q151*怪物参数比例等级!$AF$44)*AG151</f>
        <v>426.66666666666674</v>
      </c>
      <c r="Y151" s="294">
        <f>(怪物参数比例等级!$AF$45*10+Q151*怪物参数比例等级!$AF$45)*AH151</f>
        <v>853.33333333333348</v>
      </c>
      <c r="Z151" s="294">
        <f>(怪物参数比例等级!$AF$46*10+Q151*怪物参数比例等级!$AF$46)*AI151</f>
        <v>426.66666666666674</v>
      </c>
      <c r="AA151" s="317">
        <v>1</v>
      </c>
      <c r="AB151" s="317">
        <v>1</v>
      </c>
      <c r="AC151" s="317">
        <v>1</v>
      </c>
      <c r="AD151" s="317">
        <v>1</v>
      </c>
      <c r="AE151" s="317">
        <v>1</v>
      </c>
      <c r="AF151" s="317">
        <v>1</v>
      </c>
      <c r="AG151" s="317">
        <v>5</v>
      </c>
      <c r="AH151" s="317">
        <v>5</v>
      </c>
      <c r="AI151" s="317">
        <v>5</v>
      </c>
      <c r="AK151" s="299">
        <v>71</v>
      </c>
      <c r="AL151" s="296">
        <v>1</v>
      </c>
      <c r="AM151" s="296">
        <v>1</v>
      </c>
      <c r="AN151" s="296">
        <v>1</v>
      </c>
    </row>
    <row r="152" spans="1:52" ht="13.8" hidden="1" customHeight="1">
      <c r="A152" s="137">
        <v>107</v>
      </c>
      <c r="B152" s="137" t="str">
        <f t="shared" si="249"/>
        <v>10771</v>
      </c>
      <c r="C152" s="305" t="str">
        <f>B138</f>
        <v>6371</v>
      </c>
      <c r="D152" s="305">
        <f>D138</f>
        <v>2</v>
      </c>
      <c r="E152" s="305" t="str">
        <f>E138</f>
        <v>泥人</v>
      </c>
      <c r="F152" s="305" t="str">
        <f>F138</f>
        <v>泥人，它是和污水怪称作史莱姆王的哼哈二将，被它缠住 的生物将会立刻腐蚀掉成为它的能量</v>
      </c>
      <c r="G152" s="305" t="str">
        <f>G138</f>
        <v>scmonster.21.niren</v>
      </c>
      <c r="H152" s="305" t="str">
        <f>H138</f>
        <v>monster.21.niren</v>
      </c>
      <c r="I152" s="305" t="str">
        <f t="shared" ref="I152:O152" si="274">I138</f>
        <v>sfacemonster.21.niren</v>
      </c>
      <c r="J152" s="305">
        <f t="shared" si="274"/>
        <v>0</v>
      </c>
      <c r="K152" s="305" t="str">
        <f t="shared" si="274"/>
        <v>[]</v>
      </c>
      <c r="L152" s="305" t="str">
        <f t="shared" si="274"/>
        <v>[0,0,0]</v>
      </c>
      <c r="M152" s="305" t="str">
        <f t="shared" si="274"/>
        <v>[{"type":"2","id":"coin","num":"5","per":"800000"},{"type":"1","id":"1733","num":"1","per":"500000"},{"type":"1","id":"131","num":"1","per":"100000"},{"type":"1","id":"431","num":"1","per":"100000"}]</v>
      </c>
      <c r="N152" s="305">
        <f>VLOOKUP(Q152,[1]经验值!A:F,4,FALSE)</f>
        <v>473</v>
      </c>
      <c r="O152" s="305">
        <f t="shared" si="274"/>
        <v>2</v>
      </c>
      <c r="P152" s="305">
        <f t="shared" ref="P152" si="275">P138</f>
        <v>3</v>
      </c>
      <c r="Q152" s="302">
        <v>100</v>
      </c>
      <c r="R152" s="294">
        <f>(怪物参数比例等级!$H$17*10+Q152*怪物参数比例等级!$AF$38)*AA152</f>
        <v>318.18181818181813</v>
      </c>
      <c r="S152" s="294">
        <f>(怪物参数比例等级!$AF$39*10+Q152*怪物参数比例等级!$AF$39)*AB152</f>
        <v>319.99999999999994</v>
      </c>
      <c r="T152" s="294">
        <f>(怪物参数比例等级!$AF$40*10+Q152*怪物参数比例等级!$AF$40)*AC152</f>
        <v>256</v>
      </c>
      <c r="U152" s="294">
        <f>(怪物参数比例等级!$AF$41*10+Q152*怪物参数比例等级!$AF$41)*AD152</f>
        <v>192</v>
      </c>
      <c r="V152" s="294">
        <f>(怪物参数比例等级!$AF$42*10+Q152*怪物参数比例等级!$AF$42)*AE152</f>
        <v>256</v>
      </c>
      <c r="W152" s="294">
        <f>(怪物参数比例等级!$AF$43*10+Q152*怪物参数比例等级!$AF$43)*AF152</f>
        <v>192</v>
      </c>
      <c r="X152" s="294">
        <f>(怪物参数比例等级!$AF$44*10+Q152*怪物参数比例等级!$AF$44)*AG152</f>
        <v>426.66666666666674</v>
      </c>
      <c r="Y152" s="294">
        <f>(怪物参数比例等级!$AF$45*10+Q152*怪物参数比例等级!$AF$45)*AH152</f>
        <v>853.33333333333348</v>
      </c>
      <c r="Z152" s="294">
        <f>(怪物参数比例等级!$AF$46*10+Q152*怪物参数比例等级!$AF$46)*AI152</f>
        <v>426.66666666666674</v>
      </c>
      <c r="AA152" s="317">
        <v>1</v>
      </c>
      <c r="AB152" s="317">
        <v>1</v>
      </c>
      <c r="AC152" s="317">
        <v>1</v>
      </c>
      <c r="AD152" s="317">
        <v>1</v>
      </c>
      <c r="AE152" s="317">
        <v>1</v>
      </c>
      <c r="AF152" s="317">
        <v>1</v>
      </c>
      <c r="AG152" s="317">
        <v>5</v>
      </c>
      <c r="AH152" s="317">
        <v>5</v>
      </c>
      <c r="AI152" s="317">
        <v>5</v>
      </c>
      <c r="AK152" s="299">
        <v>71</v>
      </c>
      <c r="AL152" s="296">
        <v>1</v>
      </c>
      <c r="AM152" s="296">
        <v>1</v>
      </c>
      <c r="AN152" s="296">
        <v>1</v>
      </c>
    </row>
    <row r="153" spans="1:52" ht="13.8" hidden="1" customHeight="1">
      <c r="A153" s="137">
        <v>108</v>
      </c>
      <c r="B153" s="137" t="str">
        <f t="shared" si="249"/>
        <v>10871</v>
      </c>
      <c r="C153" s="305" t="str">
        <f>B138</f>
        <v>6371</v>
      </c>
      <c r="D153" s="305">
        <f>D138</f>
        <v>2</v>
      </c>
      <c r="E153" s="305" t="str">
        <f>E138</f>
        <v>泥人</v>
      </c>
      <c r="F153" s="305" t="str">
        <f>F138</f>
        <v>泥人，它是和污水怪称作史莱姆王的哼哈二将，被它缠住 的生物将会立刻腐蚀掉成为它的能量</v>
      </c>
      <c r="G153" s="305" t="str">
        <f>G138</f>
        <v>scmonster.21.niren</v>
      </c>
      <c r="H153" s="305" t="str">
        <f>H138</f>
        <v>monster.21.niren</v>
      </c>
      <c r="I153" s="305" t="str">
        <f t="shared" ref="I153:O153" si="276">I138</f>
        <v>sfacemonster.21.niren</v>
      </c>
      <c r="J153" s="305">
        <f t="shared" si="276"/>
        <v>0</v>
      </c>
      <c r="K153" s="305" t="str">
        <f t="shared" si="276"/>
        <v>[]</v>
      </c>
      <c r="L153" s="305" t="str">
        <f t="shared" si="276"/>
        <v>[0,0,0]</v>
      </c>
      <c r="M153" s="305" t="str">
        <f t="shared" si="276"/>
        <v>[{"type":"2","id":"coin","num":"5","per":"800000"},{"type":"1","id":"1733","num":"1","per":"500000"},{"type":"1","id":"131","num":"1","per":"100000"},{"type":"1","id":"431","num":"1","per":"100000"}]</v>
      </c>
      <c r="N153" s="305">
        <f>VLOOKUP(Q153,[1]经验值!A:F,4,FALSE)</f>
        <v>473</v>
      </c>
      <c r="O153" s="305">
        <f t="shared" si="276"/>
        <v>2</v>
      </c>
      <c r="P153" s="305">
        <f t="shared" ref="P153" si="277">P138</f>
        <v>3</v>
      </c>
      <c r="Q153" s="302">
        <v>100</v>
      </c>
      <c r="R153" s="294">
        <f>(怪物参数比例等级!$H$17*10+Q153*怪物参数比例等级!$AF$38)*AA153</f>
        <v>318.18181818181813</v>
      </c>
      <c r="S153" s="294">
        <f>(怪物参数比例等级!$AF$39*10+Q153*怪物参数比例等级!$AF$39)*AB153</f>
        <v>319.99999999999994</v>
      </c>
      <c r="T153" s="294">
        <f>(怪物参数比例等级!$AF$40*10+Q153*怪物参数比例等级!$AF$40)*AC153</f>
        <v>256</v>
      </c>
      <c r="U153" s="294">
        <f>(怪物参数比例等级!$AF$41*10+Q153*怪物参数比例等级!$AF$41)*AD153</f>
        <v>192</v>
      </c>
      <c r="V153" s="294">
        <f>(怪物参数比例等级!$AF$42*10+Q153*怪物参数比例等级!$AF$42)*AE153</f>
        <v>256</v>
      </c>
      <c r="W153" s="294">
        <f>(怪物参数比例等级!$AF$43*10+Q153*怪物参数比例等级!$AF$43)*AF153</f>
        <v>192</v>
      </c>
      <c r="X153" s="294">
        <f>(怪物参数比例等级!$AF$44*10+Q153*怪物参数比例等级!$AF$44)*AG153</f>
        <v>426.66666666666674</v>
      </c>
      <c r="Y153" s="294">
        <f>(怪物参数比例等级!$AF$45*10+Q153*怪物参数比例等级!$AF$45)*AH153</f>
        <v>853.33333333333348</v>
      </c>
      <c r="Z153" s="294">
        <f>(怪物参数比例等级!$AF$46*10+Q153*怪物参数比例等级!$AF$46)*AI153</f>
        <v>426.66666666666674</v>
      </c>
      <c r="AA153" s="317">
        <v>1</v>
      </c>
      <c r="AB153" s="317">
        <v>1</v>
      </c>
      <c r="AC153" s="317">
        <v>1</v>
      </c>
      <c r="AD153" s="317">
        <v>1</v>
      </c>
      <c r="AE153" s="317">
        <v>1</v>
      </c>
      <c r="AF153" s="317">
        <v>1</v>
      </c>
      <c r="AG153" s="317">
        <v>5</v>
      </c>
      <c r="AH153" s="317">
        <v>5</v>
      </c>
      <c r="AI153" s="317">
        <v>5</v>
      </c>
      <c r="AK153" s="299">
        <v>71</v>
      </c>
      <c r="AL153" s="296">
        <v>1</v>
      </c>
      <c r="AM153" s="296">
        <v>1</v>
      </c>
      <c r="AN153" s="296">
        <v>1</v>
      </c>
    </row>
    <row r="154" spans="1:52" ht="59.25" hidden="1" customHeight="1">
      <c r="A154" s="136">
        <v>109</v>
      </c>
      <c r="B154" s="136" t="str">
        <f t="shared" si="249"/>
        <v>10971</v>
      </c>
      <c r="C154" s="305" t="str">
        <f t="shared" si="78"/>
        <v>10971</v>
      </c>
      <c r="D154" s="305">
        <v>3</v>
      </c>
      <c r="E154" s="306" t="s">
        <v>1954</v>
      </c>
      <c r="F154" s="305" t="s">
        <v>1955</v>
      </c>
      <c r="G154" s="305" t="s">
        <v>2486</v>
      </c>
      <c r="H154" s="305" t="s">
        <v>1958</v>
      </c>
      <c r="I154" s="305" t="str">
        <f>CONCATENATE("sface",H154)</f>
        <v>sfacemonster.23.shilaimuwang</v>
      </c>
      <c r="J154" s="305">
        <v>0</v>
      </c>
      <c r="K154" s="305" t="s">
        <v>660</v>
      </c>
      <c r="L154" s="305" t="s">
        <v>2403</v>
      </c>
      <c r="M154" s="305" t="s">
        <v>3243</v>
      </c>
      <c r="N154" s="305">
        <f>VLOOKUP(Q154,[1]经验值!A:F,4,FALSE)</f>
        <v>473</v>
      </c>
      <c r="O154" s="305">
        <f t="shared" ref="O154:O230" si="278">D154</f>
        <v>3</v>
      </c>
      <c r="P154" s="305">
        <v>1</v>
      </c>
      <c r="Q154" s="302">
        <v>100</v>
      </c>
      <c r="R154" s="294">
        <f>(怪物参数比例等级!$I$17*10+Q154*怪物参数比例等级!$AF$47)*AA154</f>
        <v>318.18181818181813</v>
      </c>
      <c r="S154" s="294">
        <f>(怪物参数比例等级!$I$18*10+Q154*怪物参数比例等级!$AF$48)*AB154</f>
        <v>530.30303030303025</v>
      </c>
      <c r="T154" s="294">
        <f>(怪物参数比例等级!$I$19*10+Q154*怪物参数比例等级!$AF$49)*AC154</f>
        <v>127.27272727272727</v>
      </c>
      <c r="U154" s="294">
        <f>(怪物参数比例等级!$I$20*10+Q154*怪物参数比例等级!$AF$50)*AD154</f>
        <v>190.90909090909091</v>
      </c>
      <c r="V154" s="294">
        <f>(怪物参数比例等级!$I$21*10+Q154*怪物参数比例等级!$AF$51)*AE154</f>
        <v>424.24242424242419</v>
      </c>
      <c r="W154" s="294">
        <f>(怪物参数比例等级!$I$22*10+Q154*怪物参数比例等级!$AF$52)*AF154</f>
        <v>318.18181818181813</v>
      </c>
      <c r="X154" s="294">
        <f>(怪物参数比例等级!$I$23*10+Q154*怪物参数比例等级!$AF$53)*AG154</f>
        <v>254.54545454545453</v>
      </c>
      <c r="Y154" s="294">
        <f>(怪物参数比例等级!$I$24*10+Q154*怪物参数比例等级!$AF$54)*AH154</f>
        <v>509.09090909090907</v>
      </c>
      <c r="Z154" s="294">
        <f>(怪物参数比例等级!$I$25*10+Q154*怪物参数比例等级!$AF$55)*AI154</f>
        <v>254.54545454545453</v>
      </c>
      <c r="AA154" s="317">
        <v>1</v>
      </c>
      <c r="AB154" s="317">
        <v>1</v>
      </c>
      <c r="AC154" s="317">
        <v>1</v>
      </c>
      <c r="AD154" s="317">
        <v>1</v>
      </c>
      <c r="AE154" s="317">
        <v>1</v>
      </c>
      <c r="AF154" s="317">
        <v>1</v>
      </c>
      <c r="AG154" s="317">
        <v>5</v>
      </c>
      <c r="AH154" s="317">
        <v>5</v>
      </c>
      <c r="AI154" s="317">
        <v>5</v>
      </c>
      <c r="AK154" s="299">
        <v>71</v>
      </c>
      <c r="AL154" s="296">
        <v>1</v>
      </c>
      <c r="AM154" s="296">
        <v>1</v>
      </c>
      <c r="AN154" s="296">
        <v>1</v>
      </c>
      <c r="AS154" s="289" t="s">
        <v>2233</v>
      </c>
      <c r="AT154" s="289" t="s">
        <v>138</v>
      </c>
      <c r="AU154" s="289" t="s">
        <v>2240</v>
      </c>
      <c r="AV154" s="136" t="s">
        <v>2235</v>
      </c>
      <c r="AW154" s="136" t="s">
        <v>2239</v>
      </c>
    </row>
    <row r="155" spans="1:52" ht="70.5" hidden="1" customHeight="1">
      <c r="A155" s="136">
        <v>110</v>
      </c>
      <c r="B155" s="136" t="str">
        <f t="shared" si="249"/>
        <v>11071</v>
      </c>
      <c r="C155" s="305" t="str">
        <f t="shared" si="78"/>
        <v>11071</v>
      </c>
      <c r="D155" s="305">
        <v>3</v>
      </c>
      <c r="E155" s="306" t="s">
        <v>3018</v>
      </c>
      <c r="F155" s="305" t="s">
        <v>1956</v>
      </c>
      <c r="G155" s="305" t="s">
        <v>2487</v>
      </c>
      <c r="H155" s="305" t="s">
        <v>1959</v>
      </c>
      <c r="I155" s="305" t="str">
        <f>CONCATENATE("sface",H155)</f>
        <v>sfacemonster.24.shilaimuhou</v>
      </c>
      <c r="J155" s="305">
        <v>0</v>
      </c>
      <c r="K155" s="305" t="s">
        <v>660</v>
      </c>
      <c r="L155" s="305" t="s">
        <v>2403</v>
      </c>
      <c r="M155" s="305" t="s">
        <v>3243</v>
      </c>
      <c r="N155" s="305">
        <f>VLOOKUP(Q155,[1]经验值!A:F,4,FALSE)</f>
        <v>473</v>
      </c>
      <c r="O155" s="305">
        <f t="shared" si="278"/>
        <v>3</v>
      </c>
      <c r="P155" s="305">
        <v>2</v>
      </c>
      <c r="Q155" s="302">
        <v>100</v>
      </c>
      <c r="R155" s="294">
        <f>(怪物参数比例等级!$I$17*10+Q155*怪物参数比例等级!$AF$47)*AA155</f>
        <v>318.18181818181813</v>
      </c>
      <c r="S155" s="294">
        <f>(怪物参数比例等级!$I$18*10+Q155*怪物参数比例等级!$AF$48)*AB155</f>
        <v>530.30303030303025</v>
      </c>
      <c r="T155" s="294">
        <f>(怪物参数比例等级!$I$19*10+Q155*怪物参数比例等级!$AF$49)*AC155</f>
        <v>127.27272727272727</v>
      </c>
      <c r="U155" s="294">
        <f>(怪物参数比例等级!$I$20*10+Q155*怪物参数比例等级!$AF$50)*AD155</f>
        <v>190.90909090909091</v>
      </c>
      <c r="V155" s="294">
        <f>(怪物参数比例等级!$I$21*10+Q155*怪物参数比例等级!$AF$51)*AE155</f>
        <v>424.24242424242419</v>
      </c>
      <c r="W155" s="294">
        <f>(怪物参数比例等级!$I$22*10+Q155*怪物参数比例等级!$AF$52)*AF155</f>
        <v>318.18181818181813</v>
      </c>
      <c r="X155" s="294">
        <f>(怪物参数比例等级!$I$23*10+Q155*怪物参数比例等级!$AF$53)*AG155</f>
        <v>254.54545454545453</v>
      </c>
      <c r="Y155" s="294">
        <f>(怪物参数比例等级!$I$24*10+Q155*怪物参数比例等级!$AF$54)*AH155</f>
        <v>509.09090909090907</v>
      </c>
      <c r="Z155" s="294">
        <f>(怪物参数比例等级!$I$25*10+Q155*怪物参数比例等级!$AF$55)*AI155</f>
        <v>254.54545454545453</v>
      </c>
      <c r="AA155" s="317">
        <v>1</v>
      </c>
      <c r="AB155" s="317">
        <v>1</v>
      </c>
      <c r="AC155" s="317">
        <v>1</v>
      </c>
      <c r="AD155" s="317">
        <v>1</v>
      </c>
      <c r="AE155" s="317">
        <v>1</v>
      </c>
      <c r="AF155" s="317">
        <v>1</v>
      </c>
      <c r="AG155" s="317">
        <v>5</v>
      </c>
      <c r="AH155" s="317">
        <v>5</v>
      </c>
      <c r="AI155" s="317">
        <v>5</v>
      </c>
      <c r="AK155" s="299">
        <v>71</v>
      </c>
      <c r="AL155" s="296">
        <v>1</v>
      </c>
      <c r="AM155" s="296">
        <v>1</v>
      </c>
      <c r="AN155" s="296">
        <v>1</v>
      </c>
      <c r="AS155" s="289" t="s">
        <v>2234</v>
      </c>
      <c r="AT155" s="289" t="s">
        <v>2136</v>
      </c>
      <c r="AU155" s="289" t="s">
        <v>2237</v>
      </c>
      <c r="AV155" s="136" t="s">
        <v>2238</v>
      </c>
      <c r="AW155" s="136" t="s">
        <v>2235</v>
      </c>
      <c r="AX155" s="136" t="s">
        <v>2236</v>
      </c>
    </row>
    <row r="156" spans="1:52" ht="57" hidden="1" customHeight="1">
      <c r="A156" s="136">
        <v>111</v>
      </c>
      <c r="B156" s="136" t="str">
        <f t="shared" si="249"/>
        <v>11171</v>
      </c>
      <c r="C156" s="305" t="str">
        <f t="shared" si="78"/>
        <v>11171</v>
      </c>
      <c r="D156" s="305">
        <v>1</v>
      </c>
      <c r="E156" s="306" t="s">
        <v>3298</v>
      </c>
      <c r="F156" s="307" t="s">
        <v>3269</v>
      </c>
      <c r="G156" s="305" t="s">
        <v>3231</v>
      </c>
      <c r="H156" s="305" t="s">
        <v>3229</v>
      </c>
      <c r="I156" s="305" t="s">
        <v>3232</v>
      </c>
      <c r="J156" s="305">
        <v>0</v>
      </c>
      <c r="K156" s="305" t="s">
        <v>660</v>
      </c>
      <c r="L156" s="305" t="s">
        <v>2403</v>
      </c>
      <c r="M156" s="305" t="s">
        <v>3243</v>
      </c>
      <c r="N156" s="305">
        <f>VLOOKUP(Q156,[1]经验值!A:F,4,FALSE)</f>
        <v>6</v>
      </c>
      <c r="O156" s="305">
        <f t="shared" si="278"/>
        <v>1</v>
      </c>
      <c r="P156" s="305">
        <v>3</v>
      </c>
      <c r="Q156" s="302">
        <v>13</v>
      </c>
      <c r="R156" s="294">
        <f>(怪物参数比例等级!$G$17*10+Q156*怪物参数比例等级!$AC$29)*AA156</f>
        <v>120.3030303030303</v>
      </c>
      <c r="S156" s="294">
        <f>(怪物参数比例等级!$G$18*10+Q156*怪物参数比例等级!$AC$30)*AB156</f>
        <v>36.090909090909086</v>
      </c>
      <c r="T156" s="294">
        <f>(怪物参数比例等级!$G$19*10+Q156*怪物参数比例等级!$AC$31)*AC156</f>
        <v>96.242424242424235</v>
      </c>
      <c r="U156" s="294">
        <f>(怪物参数比例等级!$G$20*10+Q156*怪物参数比例等级!$AC$32)*AD156</f>
        <v>72.181818181818173</v>
      </c>
      <c r="V156" s="294">
        <f>(怪物参数比例等级!$G$21*10+Q156*怪物参数比例等级!$AC$33)*AE156</f>
        <v>28.872727272727275</v>
      </c>
      <c r="W156" s="294">
        <f>(怪物参数比例等级!$G$22*10+Q156*怪物参数比例等级!$AC$34)*AF156</f>
        <v>21.654545454545456</v>
      </c>
      <c r="X156" s="294">
        <f>(怪物参数比例等级!$G$23*10+Q156*怪物参数比例等级!$AC$35)*AG156</f>
        <v>28.872727272727271</v>
      </c>
      <c r="Y156" s="294">
        <f>(怪物参数比例等级!$G$24*10+Q156*怪物参数比例等级!$AC$36)*AH156</f>
        <v>57.745454545454542</v>
      </c>
      <c r="Z156" s="294">
        <f>(怪物参数比例等级!$G$25*10+Q156*怪物参数比例等级!$AC$37)*AI156</f>
        <v>28.872727272727271</v>
      </c>
      <c r="AA156" s="317">
        <v>1</v>
      </c>
      <c r="AB156" s="317">
        <v>1</v>
      </c>
      <c r="AC156" s="317">
        <v>1</v>
      </c>
      <c r="AD156" s="317">
        <v>1</v>
      </c>
      <c r="AE156" s="317">
        <v>1</v>
      </c>
      <c r="AF156" s="317">
        <v>1</v>
      </c>
      <c r="AG156" s="317">
        <v>5</v>
      </c>
      <c r="AH156" s="317">
        <v>5</v>
      </c>
      <c r="AI156" s="317">
        <v>5</v>
      </c>
      <c r="AK156" s="299">
        <v>71</v>
      </c>
      <c r="AL156" s="296">
        <v>1</v>
      </c>
      <c r="AM156" s="296">
        <v>1</v>
      </c>
      <c r="AN156" s="296">
        <v>1</v>
      </c>
      <c r="AO156" s="136" t="s">
        <v>3327</v>
      </c>
    </row>
    <row r="157" spans="1:52" ht="12" hidden="1" customHeight="1">
      <c r="A157" s="136">
        <v>112</v>
      </c>
      <c r="B157" s="136" t="str">
        <f t="shared" si="249"/>
        <v>112</v>
      </c>
      <c r="C157" s="305" t="str">
        <f t="shared" ref="C157:D157" si="279">C156</f>
        <v>11171</v>
      </c>
      <c r="D157" s="305">
        <f t="shared" si="279"/>
        <v>1</v>
      </c>
      <c r="E157" s="305" t="str">
        <f t="shared" ref="E157:H157" si="280">E156</f>
        <v>囚犯3</v>
      </c>
      <c r="F157" s="305" t="str">
        <f t="shared" si="280"/>
        <v>把骷髅的样子换成人，凶一点的那种胖胖的也行然后叫上的球可以绑在手上攻击方式就用手上的铁球砸上去</v>
      </c>
      <c r="G157" s="305" t="str">
        <f t="shared" si="280"/>
        <v>scmonster.29.qiufan</v>
      </c>
      <c r="H157" s="305" t="str">
        <f t="shared" si="280"/>
        <v>monster.29.qiufan</v>
      </c>
      <c r="I157" s="305" t="str">
        <f t="shared" ref="I157:P157" si="281">I156</f>
        <v>sfacemonster.29.qiufan</v>
      </c>
      <c r="J157" s="305">
        <f t="shared" si="281"/>
        <v>0</v>
      </c>
      <c r="K157" s="305" t="str">
        <f t="shared" si="281"/>
        <v>[]</v>
      </c>
      <c r="L157" s="305" t="str">
        <f t="shared" si="281"/>
        <v>[0,0,0]</v>
      </c>
      <c r="M157" s="305" t="str">
        <f t="shared" si="281"/>
        <v>[{"type":"2","id":"coin","num":"5","per":"800000"},{"type":"1","id":"1733","num":"1","per":"500000"},{"type":"1","id":"131","num":"1","per":"100000"},{"type":"1","id":"431","num":"1","per":"100000"}]</v>
      </c>
      <c r="N157" s="305">
        <f>VLOOKUP(Q157,[1]经验值!A:F,4,FALSE)</f>
        <v>7</v>
      </c>
      <c r="O157" s="305">
        <f t="shared" si="281"/>
        <v>1</v>
      </c>
      <c r="P157" s="305">
        <f t="shared" si="281"/>
        <v>3</v>
      </c>
      <c r="Q157" s="302">
        <v>14</v>
      </c>
      <c r="R157" s="294">
        <f>(怪物参数比例等级!$G$17*10+Q157*怪物参数比例等级!$AC$29)*AA157</f>
        <v>126.06060606060605</v>
      </c>
      <c r="S157" s="294">
        <f>(怪物参数比例等级!$G$18*10+Q157*怪物参数比例等级!$AC$30)*AB157</f>
        <v>37.818181818181813</v>
      </c>
      <c r="T157" s="294">
        <f>(怪物参数比例等级!$G$19*10+Q157*怪物参数比例等级!$AC$31)*AC157</f>
        <v>100.84848484848483</v>
      </c>
      <c r="U157" s="294">
        <f>(怪物参数比例等级!$G$20*10+Q157*怪物参数比例等级!$AC$32)*AD157</f>
        <v>75.636363636363626</v>
      </c>
      <c r="V157" s="294">
        <f>(怪物参数比例等级!$G$21*10+Q157*怪物参数比例等级!$AC$33)*AE157</f>
        <v>30.25454545454545</v>
      </c>
      <c r="W157" s="294">
        <f>(怪物参数比例等级!$G$22*10+Q157*怪物参数比例等级!$AC$34)*AF157</f>
        <v>22.690909090909091</v>
      </c>
      <c r="X157" s="294">
        <f>(怪物参数比例等级!$G$23*10+Q157*怪物参数比例等级!$AC$35)*AG157</f>
        <v>30.254545454545454</v>
      </c>
      <c r="Y157" s="294">
        <f>(怪物参数比例等级!$G$24*10+Q157*怪物参数比例等级!$AC$36)*AH157</f>
        <v>60.509090909090908</v>
      </c>
      <c r="Z157" s="294">
        <f>(怪物参数比例等级!$G$25*10+Q157*怪物参数比例等级!$AC$37)*AI157</f>
        <v>30.254545454545454</v>
      </c>
      <c r="AA157" s="317">
        <v>1</v>
      </c>
      <c r="AB157" s="317">
        <v>1</v>
      </c>
      <c r="AC157" s="317">
        <v>1</v>
      </c>
      <c r="AD157" s="317">
        <v>1</v>
      </c>
      <c r="AE157" s="317">
        <v>1</v>
      </c>
      <c r="AF157" s="317">
        <v>1</v>
      </c>
      <c r="AG157" s="317">
        <v>5</v>
      </c>
      <c r="AH157" s="317">
        <v>5</v>
      </c>
      <c r="AI157" s="317">
        <v>5</v>
      </c>
      <c r="AO157" s="136" t="s">
        <v>3327</v>
      </c>
      <c r="AZ157" s="238"/>
    </row>
    <row r="158" spans="1:52" ht="12" hidden="1" customHeight="1">
      <c r="A158" s="136">
        <v>113</v>
      </c>
      <c r="B158" s="136" t="str">
        <f t="shared" si="249"/>
        <v>113</v>
      </c>
      <c r="C158" s="305" t="str">
        <f t="shared" ref="C158:D158" si="282">C156</f>
        <v>11171</v>
      </c>
      <c r="D158" s="305">
        <f t="shared" si="282"/>
        <v>1</v>
      </c>
      <c r="E158" s="305" t="str">
        <f t="shared" ref="E158:H158" si="283">E156</f>
        <v>囚犯3</v>
      </c>
      <c r="F158" s="305" t="str">
        <f t="shared" si="283"/>
        <v>把骷髅的样子换成人，凶一点的那种胖胖的也行然后叫上的球可以绑在手上攻击方式就用手上的铁球砸上去</v>
      </c>
      <c r="G158" s="305" t="str">
        <f t="shared" si="283"/>
        <v>scmonster.29.qiufan</v>
      </c>
      <c r="H158" s="305" t="str">
        <f t="shared" si="283"/>
        <v>monster.29.qiufan</v>
      </c>
      <c r="I158" s="305" t="str">
        <f t="shared" ref="I158:P158" si="284">I156</f>
        <v>sfacemonster.29.qiufan</v>
      </c>
      <c r="J158" s="305">
        <f t="shared" si="284"/>
        <v>0</v>
      </c>
      <c r="K158" s="305" t="str">
        <f t="shared" si="284"/>
        <v>[]</v>
      </c>
      <c r="L158" s="305" t="str">
        <f t="shared" si="284"/>
        <v>[0,0,0]</v>
      </c>
      <c r="M158" s="305" t="str">
        <f t="shared" si="284"/>
        <v>[{"type":"2","id":"coin","num":"5","per":"800000"},{"type":"1","id":"1733","num":"1","per":"500000"},{"type":"1","id":"131","num":"1","per":"100000"},{"type":"1","id":"431","num":"1","per":"100000"}]</v>
      </c>
      <c r="N158" s="305">
        <f>VLOOKUP(Q158,[1]经验值!A:F,4,FALSE)</f>
        <v>7</v>
      </c>
      <c r="O158" s="305">
        <f t="shared" si="284"/>
        <v>1</v>
      </c>
      <c r="P158" s="305">
        <f t="shared" si="284"/>
        <v>3</v>
      </c>
      <c r="Q158" s="302">
        <v>15</v>
      </c>
      <c r="R158" s="294">
        <f>(怪物参数比例等级!$G$17*10+Q158*怪物参数比例等级!$AC$29)*AA158</f>
        <v>131.81818181818181</v>
      </c>
      <c r="S158" s="294">
        <f>(怪物参数比例等级!$G$18*10+Q158*怪物参数比例等级!$AC$30)*AB158</f>
        <v>39.54545454545454</v>
      </c>
      <c r="T158" s="294">
        <f>(怪物参数比例等级!$G$19*10+Q158*怪物参数比例等级!$AC$31)*AC158</f>
        <v>105.45454545454544</v>
      </c>
      <c r="U158" s="294">
        <f>(怪物参数比例等级!$G$20*10+Q158*怪物参数比例等级!$AC$32)*AD158</f>
        <v>79.090909090909079</v>
      </c>
      <c r="V158" s="294">
        <f>(怪物参数比例等级!$G$21*10+Q158*怪物参数比例等级!$AC$33)*AE158</f>
        <v>31.636363636363633</v>
      </c>
      <c r="W158" s="294">
        <f>(怪物参数比例等级!$G$22*10+Q158*怪物参数比例等级!$AC$34)*AF158</f>
        <v>23.727272727272727</v>
      </c>
      <c r="X158" s="294">
        <f>(怪物参数比例等级!$G$23*10+Q158*怪物参数比例等级!$AC$35)*AG158</f>
        <v>31.636363636363637</v>
      </c>
      <c r="Y158" s="294">
        <f>(怪物参数比例等级!$G$24*10+Q158*怪物参数比例等级!$AC$36)*AH158</f>
        <v>63.272727272727273</v>
      </c>
      <c r="Z158" s="294">
        <f>(怪物参数比例等级!$G$25*10+Q158*怪物参数比例等级!$AC$37)*AI158</f>
        <v>31.636363636363637</v>
      </c>
      <c r="AA158" s="317">
        <v>1</v>
      </c>
      <c r="AB158" s="317">
        <v>1</v>
      </c>
      <c r="AC158" s="317">
        <v>1</v>
      </c>
      <c r="AD158" s="317">
        <v>1</v>
      </c>
      <c r="AE158" s="317">
        <v>1</v>
      </c>
      <c r="AF158" s="317">
        <v>1</v>
      </c>
      <c r="AG158" s="317">
        <v>5</v>
      </c>
      <c r="AH158" s="317">
        <v>5</v>
      </c>
      <c r="AI158" s="317">
        <v>5</v>
      </c>
      <c r="AO158" s="136" t="s">
        <v>3327</v>
      </c>
      <c r="AZ158" s="238"/>
    </row>
    <row r="159" spans="1:52" ht="12" hidden="1" customHeight="1">
      <c r="A159" s="136">
        <v>114</v>
      </c>
      <c r="B159" s="136" t="str">
        <f t="shared" si="249"/>
        <v>114</v>
      </c>
      <c r="C159" s="305" t="str">
        <f t="shared" ref="C159:D159" si="285">C156</f>
        <v>11171</v>
      </c>
      <c r="D159" s="305">
        <f t="shared" si="285"/>
        <v>1</v>
      </c>
      <c r="E159" s="305" t="str">
        <f t="shared" ref="E159:H159" si="286">E156</f>
        <v>囚犯3</v>
      </c>
      <c r="F159" s="305" t="str">
        <f t="shared" si="286"/>
        <v>把骷髅的样子换成人，凶一点的那种胖胖的也行然后叫上的球可以绑在手上攻击方式就用手上的铁球砸上去</v>
      </c>
      <c r="G159" s="305" t="str">
        <f t="shared" si="286"/>
        <v>scmonster.29.qiufan</v>
      </c>
      <c r="H159" s="305" t="str">
        <f t="shared" si="286"/>
        <v>monster.29.qiufan</v>
      </c>
      <c r="I159" s="305" t="str">
        <f t="shared" ref="I159:P159" si="287">I156</f>
        <v>sfacemonster.29.qiufan</v>
      </c>
      <c r="J159" s="305">
        <f t="shared" si="287"/>
        <v>0</v>
      </c>
      <c r="K159" s="305" t="str">
        <f t="shared" si="287"/>
        <v>[]</v>
      </c>
      <c r="L159" s="305" t="str">
        <f t="shared" si="287"/>
        <v>[0,0,0]</v>
      </c>
      <c r="M159" s="305" t="str">
        <f t="shared" si="287"/>
        <v>[{"type":"2","id":"coin","num":"5","per":"800000"},{"type":"1","id":"1733","num":"1","per":"500000"},{"type":"1","id":"131","num":"1","per":"100000"},{"type":"1","id":"431","num":"1","per":"100000"}]</v>
      </c>
      <c r="N159" s="305">
        <f>VLOOKUP(Q159,[1]经验值!A:F,4,FALSE)</f>
        <v>7</v>
      </c>
      <c r="O159" s="305">
        <f t="shared" si="287"/>
        <v>1</v>
      </c>
      <c r="P159" s="305">
        <f t="shared" si="287"/>
        <v>3</v>
      </c>
      <c r="Q159" s="302">
        <v>16</v>
      </c>
      <c r="R159" s="294">
        <f>(怪物参数比例等级!$G$17*10+Q159*怪物参数比例等级!$AC$29)*AA159</f>
        <v>137.57575757575756</v>
      </c>
      <c r="S159" s="294">
        <f>(怪物参数比例等级!$G$18*10+Q159*怪物参数比例等级!$AC$30)*AB159</f>
        <v>41.272727272727266</v>
      </c>
      <c r="T159" s="294">
        <f>(怪物参数比例等级!$G$19*10+Q159*怪物参数比例等级!$AC$31)*AC159</f>
        <v>110.06060606060605</v>
      </c>
      <c r="U159" s="294">
        <f>(怪物参数比例等级!$G$20*10+Q159*怪物参数比例等级!$AC$32)*AD159</f>
        <v>82.545454545454533</v>
      </c>
      <c r="V159" s="294">
        <f>(怪物参数比例等级!$G$21*10+Q159*怪物参数比例等级!$AC$33)*AE159</f>
        <v>33.018181818181816</v>
      </c>
      <c r="W159" s="294">
        <f>(怪物参数比例等级!$G$22*10+Q159*怪物参数比例等级!$AC$34)*AF159</f>
        <v>24.763636363636365</v>
      </c>
      <c r="X159" s="294">
        <f>(怪物参数比例等级!$G$23*10+Q159*怪物参数比例等级!$AC$35)*AG159</f>
        <v>33.018181818181816</v>
      </c>
      <c r="Y159" s="294">
        <f>(怪物参数比例等级!$G$24*10+Q159*怪物参数比例等级!$AC$36)*AH159</f>
        <v>66.036363636363632</v>
      </c>
      <c r="Z159" s="294">
        <f>(怪物参数比例等级!$G$25*10+Q159*怪物参数比例等级!$AC$37)*AI159</f>
        <v>33.018181818181816</v>
      </c>
      <c r="AA159" s="317">
        <v>1</v>
      </c>
      <c r="AB159" s="317">
        <v>1</v>
      </c>
      <c r="AC159" s="317">
        <v>1</v>
      </c>
      <c r="AD159" s="317">
        <v>1</v>
      </c>
      <c r="AE159" s="317">
        <v>1</v>
      </c>
      <c r="AF159" s="317">
        <v>1</v>
      </c>
      <c r="AG159" s="317">
        <v>5</v>
      </c>
      <c r="AH159" s="317">
        <v>5</v>
      </c>
      <c r="AI159" s="317">
        <v>5</v>
      </c>
      <c r="AO159" s="136" t="s">
        <v>3327</v>
      </c>
      <c r="AZ159" s="238"/>
    </row>
    <row r="160" spans="1:52" ht="12" hidden="1" customHeight="1">
      <c r="A160" s="136">
        <v>115</v>
      </c>
      <c r="B160" s="136" t="str">
        <f t="shared" si="249"/>
        <v>115</v>
      </c>
      <c r="C160" s="305" t="str">
        <f t="shared" ref="C160:D160" si="288">C156</f>
        <v>11171</v>
      </c>
      <c r="D160" s="305">
        <f t="shared" si="288"/>
        <v>1</v>
      </c>
      <c r="E160" s="305" t="str">
        <f t="shared" ref="E160:H160" si="289">E156</f>
        <v>囚犯3</v>
      </c>
      <c r="F160" s="305" t="str">
        <f t="shared" si="289"/>
        <v>把骷髅的样子换成人，凶一点的那种胖胖的也行然后叫上的球可以绑在手上攻击方式就用手上的铁球砸上去</v>
      </c>
      <c r="G160" s="305" t="str">
        <f t="shared" si="289"/>
        <v>scmonster.29.qiufan</v>
      </c>
      <c r="H160" s="305" t="str">
        <f t="shared" si="289"/>
        <v>monster.29.qiufan</v>
      </c>
      <c r="I160" s="305" t="str">
        <f t="shared" ref="I160:P160" si="290">I156</f>
        <v>sfacemonster.29.qiufan</v>
      </c>
      <c r="J160" s="305">
        <f t="shared" si="290"/>
        <v>0</v>
      </c>
      <c r="K160" s="305" t="str">
        <f t="shared" si="290"/>
        <v>[]</v>
      </c>
      <c r="L160" s="305" t="str">
        <f t="shared" si="290"/>
        <v>[0,0,0]</v>
      </c>
      <c r="M160" s="305" t="str">
        <f t="shared" si="290"/>
        <v>[{"type":"2","id":"coin","num":"5","per":"800000"},{"type":"1","id":"1733","num":"1","per":"500000"},{"type":"1","id":"131","num":"1","per":"100000"},{"type":"1","id":"431","num":"1","per":"100000"}]</v>
      </c>
      <c r="N160" s="305">
        <f>VLOOKUP(Q160,[1]经验值!A:F,4,FALSE)</f>
        <v>8</v>
      </c>
      <c r="O160" s="305">
        <f t="shared" si="290"/>
        <v>1</v>
      </c>
      <c r="P160" s="305">
        <f t="shared" si="290"/>
        <v>3</v>
      </c>
      <c r="Q160" s="302">
        <v>17</v>
      </c>
      <c r="R160" s="294">
        <f>(怪物参数比例等级!$G$17*10+Q160*怪物参数比例等级!$AC$29)*AA160</f>
        <v>143.33333333333331</v>
      </c>
      <c r="S160" s="294">
        <f>(怪物参数比例等级!$G$18*10+Q160*怪物参数比例等级!$AC$30)*AB160</f>
        <v>42.999999999999993</v>
      </c>
      <c r="T160" s="294">
        <f>(怪物参数比例等级!$G$19*10+Q160*怪物参数比例等级!$AC$31)*AC160</f>
        <v>114.66666666666666</v>
      </c>
      <c r="U160" s="294">
        <f>(怪物参数比例等级!$G$20*10+Q160*怪物参数比例等级!$AC$32)*AD160</f>
        <v>85.999999999999986</v>
      </c>
      <c r="V160" s="294">
        <f>(怪物参数比例等级!$G$21*10+Q160*怪物参数比例等级!$AC$33)*AE160</f>
        <v>34.4</v>
      </c>
      <c r="W160" s="294">
        <f>(怪物参数比例等级!$G$22*10+Q160*怪物参数比例等级!$AC$34)*AF160</f>
        <v>25.799999999999997</v>
      </c>
      <c r="X160" s="294">
        <f>(怪物参数比例等级!$G$23*10+Q160*怪物参数比例等级!$AC$35)*AG160</f>
        <v>34.4</v>
      </c>
      <c r="Y160" s="294">
        <f>(怪物参数比例等级!$G$24*10+Q160*怪物参数比例等级!$AC$36)*AH160</f>
        <v>68.8</v>
      </c>
      <c r="Z160" s="294">
        <f>(怪物参数比例等级!$G$25*10+Q160*怪物参数比例等级!$AC$37)*AI160</f>
        <v>34.4</v>
      </c>
      <c r="AA160" s="317">
        <v>1</v>
      </c>
      <c r="AB160" s="317">
        <v>1</v>
      </c>
      <c r="AC160" s="317">
        <v>1</v>
      </c>
      <c r="AD160" s="317">
        <v>1</v>
      </c>
      <c r="AE160" s="317">
        <v>1</v>
      </c>
      <c r="AF160" s="317">
        <v>1</v>
      </c>
      <c r="AG160" s="317">
        <v>5</v>
      </c>
      <c r="AH160" s="317">
        <v>5</v>
      </c>
      <c r="AI160" s="317">
        <v>5</v>
      </c>
      <c r="AO160" s="136" t="s">
        <v>3327</v>
      </c>
      <c r="AZ160" s="238"/>
    </row>
    <row r="161" spans="1:52" ht="12" hidden="1" customHeight="1">
      <c r="A161" s="136">
        <v>116</v>
      </c>
      <c r="B161" s="136" t="str">
        <f t="shared" si="249"/>
        <v>116</v>
      </c>
      <c r="C161" s="305" t="str">
        <f t="shared" ref="C161:D161" si="291">C156</f>
        <v>11171</v>
      </c>
      <c r="D161" s="305">
        <f t="shared" si="291"/>
        <v>1</v>
      </c>
      <c r="E161" s="305" t="str">
        <f>E156</f>
        <v>囚犯3</v>
      </c>
      <c r="F161" s="305" t="str">
        <f t="shared" ref="F161:P161" si="292">F156</f>
        <v>把骷髅的样子换成人，凶一点的那种胖胖的也行然后叫上的球可以绑在手上攻击方式就用手上的铁球砸上去</v>
      </c>
      <c r="G161" s="305" t="str">
        <f t="shared" si="292"/>
        <v>scmonster.29.qiufan</v>
      </c>
      <c r="H161" s="305" t="str">
        <f t="shared" si="292"/>
        <v>monster.29.qiufan</v>
      </c>
      <c r="I161" s="305" t="str">
        <f t="shared" si="292"/>
        <v>sfacemonster.29.qiufan</v>
      </c>
      <c r="J161" s="305">
        <f t="shared" si="292"/>
        <v>0</v>
      </c>
      <c r="K161" s="305" t="str">
        <f t="shared" si="292"/>
        <v>[]</v>
      </c>
      <c r="L161" s="305" t="str">
        <f t="shared" si="292"/>
        <v>[0,0,0]</v>
      </c>
      <c r="M161" s="305" t="str">
        <f t="shared" si="292"/>
        <v>[{"type":"2","id":"coin","num":"5","per":"800000"},{"type":"1","id":"1733","num":"1","per":"500000"},{"type":"1","id":"131","num":"1","per":"100000"},{"type":"1","id":"431","num":"1","per":"100000"}]</v>
      </c>
      <c r="N161" s="305">
        <f>VLOOKUP(Q161,[1]经验值!A:F,4,FALSE)</f>
        <v>8</v>
      </c>
      <c r="O161" s="305">
        <f t="shared" si="292"/>
        <v>1</v>
      </c>
      <c r="P161" s="305">
        <f t="shared" si="292"/>
        <v>3</v>
      </c>
      <c r="Q161" s="302">
        <v>18</v>
      </c>
      <c r="R161" s="294">
        <f>(怪物参数比例等级!$G$17*10+Q161*怪物参数比例等级!$AC$29)*AA161</f>
        <v>149.09090909090907</v>
      </c>
      <c r="S161" s="294">
        <f>(怪物参数比例等级!$G$18*10+Q161*怪物参数比例等级!$AC$30)*AB161</f>
        <v>44.72727272727272</v>
      </c>
      <c r="T161" s="294">
        <f>(怪物参数比例等级!$G$19*10+Q161*怪物参数比例等级!$AC$31)*AC161</f>
        <v>119.27272727272727</v>
      </c>
      <c r="U161" s="294">
        <f>(怪物参数比例等级!$G$20*10+Q161*怪物参数比例等级!$AC$32)*AD161</f>
        <v>89.454545454545439</v>
      </c>
      <c r="V161" s="294">
        <f>(怪物参数比例等级!$G$21*10+Q161*怪物参数比例等级!$AC$33)*AE161</f>
        <v>35.781818181818181</v>
      </c>
      <c r="W161" s="294">
        <f>(怪物参数比例等级!$G$22*10+Q161*怪物参数比例等级!$AC$34)*AF161</f>
        <v>26.836363636363636</v>
      </c>
      <c r="X161" s="294">
        <f>(怪物参数比例等级!$G$23*10+Q161*怪物参数比例等级!$AC$35)*AG161</f>
        <v>35.781818181818181</v>
      </c>
      <c r="Y161" s="294">
        <f>(怪物参数比例等级!$G$24*10+Q161*怪物参数比例等级!$AC$36)*AH161</f>
        <v>71.563636363636363</v>
      </c>
      <c r="Z161" s="294">
        <f>(怪物参数比例等级!$G$25*10+Q161*怪物参数比例等级!$AC$37)*AI161</f>
        <v>35.781818181818181</v>
      </c>
      <c r="AA161" s="317">
        <v>1</v>
      </c>
      <c r="AB161" s="317">
        <v>1</v>
      </c>
      <c r="AC161" s="317">
        <v>1</v>
      </c>
      <c r="AD161" s="317">
        <v>1</v>
      </c>
      <c r="AE161" s="317">
        <v>1</v>
      </c>
      <c r="AF161" s="317">
        <v>1</v>
      </c>
      <c r="AG161" s="317">
        <v>5</v>
      </c>
      <c r="AH161" s="317">
        <v>5</v>
      </c>
      <c r="AI161" s="317">
        <v>5</v>
      </c>
      <c r="AO161" s="136" t="s">
        <v>3327</v>
      </c>
      <c r="AZ161" s="238"/>
    </row>
    <row r="162" spans="1:52" ht="12" hidden="1" customHeight="1">
      <c r="A162" s="136">
        <v>117</v>
      </c>
      <c r="B162" s="136" t="str">
        <f t="shared" si="249"/>
        <v>117</v>
      </c>
      <c r="C162" s="305" t="str">
        <f t="shared" ref="C162:D162" si="293">C156</f>
        <v>11171</v>
      </c>
      <c r="D162" s="305">
        <f t="shared" si="293"/>
        <v>1</v>
      </c>
      <c r="E162" s="305" t="str">
        <f>E156</f>
        <v>囚犯3</v>
      </c>
      <c r="F162" s="305" t="str">
        <f t="shared" ref="F162:P162" si="294">F156</f>
        <v>把骷髅的样子换成人，凶一点的那种胖胖的也行然后叫上的球可以绑在手上攻击方式就用手上的铁球砸上去</v>
      </c>
      <c r="G162" s="305" t="str">
        <f t="shared" si="294"/>
        <v>scmonster.29.qiufan</v>
      </c>
      <c r="H162" s="305" t="str">
        <f t="shared" si="294"/>
        <v>monster.29.qiufan</v>
      </c>
      <c r="I162" s="305" t="str">
        <f t="shared" si="294"/>
        <v>sfacemonster.29.qiufan</v>
      </c>
      <c r="J162" s="305">
        <f t="shared" si="294"/>
        <v>0</v>
      </c>
      <c r="K162" s="305" t="str">
        <f t="shared" si="294"/>
        <v>[]</v>
      </c>
      <c r="L162" s="305" t="str">
        <f t="shared" si="294"/>
        <v>[0,0,0]</v>
      </c>
      <c r="M162" s="305" t="str">
        <f t="shared" si="294"/>
        <v>[{"type":"2","id":"coin","num":"5","per":"800000"},{"type":"1","id":"1733","num":"1","per":"500000"},{"type":"1","id":"131","num":"1","per":"100000"},{"type":"1","id":"431","num":"1","per":"100000"}]</v>
      </c>
      <c r="N162" s="305">
        <f>VLOOKUP(Q162,[1]经验值!A:F,4,FALSE)</f>
        <v>9</v>
      </c>
      <c r="O162" s="305">
        <f t="shared" si="294"/>
        <v>1</v>
      </c>
      <c r="P162" s="305">
        <f t="shared" si="294"/>
        <v>3</v>
      </c>
      <c r="Q162" s="302">
        <v>19</v>
      </c>
      <c r="R162" s="294">
        <f>(怪物参数比例等级!$G$17*10+Q162*怪物参数比例等级!$AC$29)*AA162</f>
        <v>154.84848484848482</v>
      </c>
      <c r="S162" s="294">
        <f>(怪物参数比例等级!$G$18*10+Q162*怪物参数比例等级!$AC$30)*AB162</f>
        <v>46.454545454545446</v>
      </c>
      <c r="T162" s="294">
        <f>(怪物参数比例等级!$G$19*10+Q162*怪物参数比例等级!$AC$31)*AC162</f>
        <v>123.87878787878786</v>
      </c>
      <c r="U162" s="294">
        <f>(怪物参数比例等级!$G$20*10+Q162*怪物参数比例等级!$AC$32)*AD162</f>
        <v>92.909090909090892</v>
      </c>
      <c r="V162" s="294">
        <f>(怪物参数比例等级!$G$21*10+Q162*怪物参数比例等级!$AC$33)*AE162</f>
        <v>37.163636363636364</v>
      </c>
      <c r="W162" s="294">
        <f>(怪物参数比例等级!$G$22*10+Q162*怪物参数比例等级!$AC$34)*AF162</f>
        <v>27.872727272727275</v>
      </c>
      <c r="X162" s="294">
        <f>(怪物参数比例等级!$G$23*10+Q162*怪物参数比例等级!$AC$35)*AG162</f>
        <v>37.163636363636364</v>
      </c>
      <c r="Y162" s="294">
        <f>(怪物参数比例等级!$G$24*10+Q162*怪物参数比例等级!$AC$36)*AH162</f>
        <v>74.327272727272728</v>
      </c>
      <c r="Z162" s="294">
        <f>(怪物参数比例等级!$G$25*10+Q162*怪物参数比例等级!$AC$37)*AI162</f>
        <v>37.163636363636364</v>
      </c>
      <c r="AA162" s="317">
        <v>1</v>
      </c>
      <c r="AB162" s="317">
        <v>1</v>
      </c>
      <c r="AC162" s="317">
        <v>1</v>
      </c>
      <c r="AD162" s="317">
        <v>1</v>
      </c>
      <c r="AE162" s="317">
        <v>1</v>
      </c>
      <c r="AF162" s="317">
        <v>1</v>
      </c>
      <c r="AG162" s="317">
        <v>5</v>
      </c>
      <c r="AH162" s="317">
        <v>5</v>
      </c>
      <c r="AI162" s="317">
        <v>5</v>
      </c>
      <c r="AO162" s="136" t="s">
        <v>3327</v>
      </c>
      <c r="AZ162" s="238"/>
    </row>
    <row r="163" spans="1:52" ht="12" hidden="1" customHeight="1">
      <c r="A163" s="136">
        <v>118</v>
      </c>
      <c r="B163" s="136" t="str">
        <f t="shared" si="249"/>
        <v>118</v>
      </c>
      <c r="C163" s="305" t="str">
        <f t="shared" ref="C163:D163" si="295">C156</f>
        <v>11171</v>
      </c>
      <c r="D163" s="305">
        <f t="shared" si="295"/>
        <v>1</v>
      </c>
      <c r="E163" s="305" t="str">
        <f>E156</f>
        <v>囚犯3</v>
      </c>
      <c r="F163" s="305" t="str">
        <f t="shared" ref="F163:P163" si="296">F156</f>
        <v>把骷髅的样子换成人，凶一点的那种胖胖的也行然后叫上的球可以绑在手上攻击方式就用手上的铁球砸上去</v>
      </c>
      <c r="G163" s="305" t="str">
        <f t="shared" si="296"/>
        <v>scmonster.29.qiufan</v>
      </c>
      <c r="H163" s="305" t="str">
        <f t="shared" si="296"/>
        <v>monster.29.qiufan</v>
      </c>
      <c r="I163" s="305" t="str">
        <f t="shared" si="296"/>
        <v>sfacemonster.29.qiufan</v>
      </c>
      <c r="J163" s="305">
        <f t="shared" si="296"/>
        <v>0</v>
      </c>
      <c r="K163" s="305" t="str">
        <f t="shared" si="296"/>
        <v>[]</v>
      </c>
      <c r="L163" s="305" t="str">
        <f t="shared" si="296"/>
        <v>[0,0,0]</v>
      </c>
      <c r="M163" s="305" t="str">
        <f t="shared" si="296"/>
        <v>[{"type":"2","id":"coin","num":"5","per":"800000"},{"type":"1","id":"1733","num":"1","per":"500000"},{"type":"1","id":"131","num":"1","per":"100000"},{"type":"1","id":"431","num":"1","per":"100000"}]</v>
      </c>
      <c r="N163" s="305">
        <f>VLOOKUP(Q163,[1]经验值!A:F,4,FALSE)</f>
        <v>9</v>
      </c>
      <c r="O163" s="305">
        <f t="shared" si="296"/>
        <v>1</v>
      </c>
      <c r="P163" s="305">
        <f t="shared" si="296"/>
        <v>3</v>
      </c>
      <c r="Q163" s="302">
        <v>20</v>
      </c>
      <c r="R163" s="294">
        <f>(怪物参数比例等级!$G$17*10+Q163*怪物参数比例等级!$AC$29)*AA163</f>
        <v>160.60606060606059</v>
      </c>
      <c r="S163" s="294">
        <f>(怪物参数比例等级!$G$18*10+Q163*怪物参数比例等级!$AC$30)*AB163</f>
        <v>48.181818181818173</v>
      </c>
      <c r="T163" s="294">
        <f>(怪物参数比例等级!$G$19*10+Q163*怪物参数比例等级!$AC$31)*AC163</f>
        <v>128.48484848484847</v>
      </c>
      <c r="U163" s="294">
        <f>(怪物参数比例等级!$G$20*10+Q163*怪物参数比例等级!$AC$32)*AD163</f>
        <v>96.363636363636346</v>
      </c>
      <c r="V163" s="294">
        <f>(怪物参数比例等级!$G$21*10+Q163*怪物参数比例等级!$AC$33)*AE163</f>
        <v>38.545454545454547</v>
      </c>
      <c r="W163" s="294">
        <f>(怪物参数比例等级!$G$22*10+Q163*怪物参数比例等级!$AC$34)*AF163</f>
        <v>28.909090909090907</v>
      </c>
      <c r="X163" s="294">
        <f>(怪物参数比例等级!$G$23*10+Q163*怪物参数比例等级!$AC$35)*AG163</f>
        <v>38.545454545454547</v>
      </c>
      <c r="Y163" s="294">
        <f>(怪物参数比例等级!$G$24*10+Q163*怪物参数比例等级!$AC$36)*AH163</f>
        <v>77.090909090909093</v>
      </c>
      <c r="Z163" s="294">
        <f>(怪物参数比例等级!$G$25*10+Q163*怪物参数比例等级!$AC$37)*AI163</f>
        <v>38.545454545454547</v>
      </c>
      <c r="AA163" s="317">
        <v>1</v>
      </c>
      <c r="AB163" s="317">
        <v>1</v>
      </c>
      <c r="AC163" s="317">
        <v>1</v>
      </c>
      <c r="AD163" s="317">
        <v>1</v>
      </c>
      <c r="AE163" s="317">
        <v>1</v>
      </c>
      <c r="AF163" s="317">
        <v>1</v>
      </c>
      <c r="AG163" s="317">
        <v>5</v>
      </c>
      <c r="AH163" s="317">
        <v>5</v>
      </c>
      <c r="AI163" s="317">
        <v>5</v>
      </c>
      <c r="AO163" s="136" t="s">
        <v>3327</v>
      </c>
      <c r="AZ163" s="238"/>
    </row>
    <row r="164" spans="1:52" ht="12" hidden="1" customHeight="1">
      <c r="A164" s="136">
        <v>119</v>
      </c>
      <c r="B164" s="136" t="str">
        <f t="shared" si="249"/>
        <v>11971</v>
      </c>
      <c r="C164" s="305" t="str">
        <f t="shared" ref="C164:D164" si="297">C156</f>
        <v>11171</v>
      </c>
      <c r="D164" s="305">
        <f t="shared" si="297"/>
        <v>1</v>
      </c>
      <c r="E164" s="305" t="str">
        <f>E156</f>
        <v>囚犯3</v>
      </c>
      <c r="F164" s="305" t="str">
        <f t="shared" ref="F164:P164" si="298">F156</f>
        <v>把骷髅的样子换成人，凶一点的那种胖胖的也行然后叫上的球可以绑在手上攻击方式就用手上的铁球砸上去</v>
      </c>
      <c r="G164" s="305" t="str">
        <f t="shared" si="298"/>
        <v>scmonster.29.qiufan</v>
      </c>
      <c r="H164" s="305" t="str">
        <f t="shared" si="298"/>
        <v>monster.29.qiufan</v>
      </c>
      <c r="I164" s="305" t="str">
        <f t="shared" si="298"/>
        <v>sfacemonster.29.qiufan</v>
      </c>
      <c r="J164" s="305">
        <f t="shared" si="298"/>
        <v>0</v>
      </c>
      <c r="K164" s="305" t="str">
        <f t="shared" si="298"/>
        <v>[]</v>
      </c>
      <c r="L164" s="305" t="str">
        <f t="shared" si="298"/>
        <v>[0,0,0]</v>
      </c>
      <c r="M164" s="305" t="str">
        <f t="shared" si="298"/>
        <v>[{"type":"2","id":"coin","num":"5","per":"800000"},{"type":"1","id":"1733","num":"1","per":"500000"},{"type":"1","id":"131","num":"1","per":"100000"},{"type":"1","id":"431","num":"1","per":"100000"}]</v>
      </c>
      <c r="N164" s="305">
        <f>VLOOKUP(Q164,[1]经验值!A:F,4,FALSE)</f>
        <v>10</v>
      </c>
      <c r="O164" s="305">
        <f t="shared" si="298"/>
        <v>1</v>
      </c>
      <c r="P164" s="305">
        <f t="shared" si="298"/>
        <v>3</v>
      </c>
      <c r="Q164" s="302">
        <v>21</v>
      </c>
      <c r="R164" s="294">
        <f>(怪物参数比例等级!$G$17*10+Q164*怪物参数比例等级!$Z$29)*AA164</f>
        <v>185.45454545454544</v>
      </c>
      <c r="S164" s="294">
        <f>(怪物参数比例等级!$G$18*10+Q164*怪物参数比例等级!$Z$30)*AB164</f>
        <v>55.636363636363633</v>
      </c>
      <c r="T164" s="294">
        <f>(怪物参数比例等级!$G$19*10+Q164*怪物参数比例等级!$Z$31)*AC164</f>
        <v>148.36363636363637</v>
      </c>
      <c r="U164" s="294">
        <f>(怪物参数比例等级!$G$20*10+Q164*怪物参数比例等级!$Z$32)*AD164</f>
        <v>111.27272727272727</v>
      </c>
      <c r="V164" s="294">
        <f>(怪物参数比例等级!$G$21*10+Q164*怪物参数比例等级!$Z$33)*AE164</f>
        <v>44.509090909090901</v>
      </c>
      <c r="W164" s="294">
        <f>(怪物参数比例等级!$G$22*10+Q164*怪物参数比例等级!$Z$34)*AF164</f>
        <v>33.381818181818183</v>
      </c>
      <c r="X164" s="294">
        <f>(怪物参数比例等级!$G$23*10+Q164*怪物参数比例等级!$Z$35)*AG164</f>
        <v>44.509090909090901</v>
      </c>
      <c r="Y164" s="294">
        <f>(怪物参数比例等级!$G$24*10+Q164*怪物参数比例等级!$Z$36)*AH164</f>
        <v>89.018181818181802</v>
      </c>
      <c r="Z164" s="294">
        <f>(怪物参数比例等级!$G$25*10+Q164*怪物参数比例等级!$Z$37)*AI164</f>
        <v>44.509090909090901</v>
      </c>
      <c r="AA164" s="317">
        <v>1</v>
      </c>
      <c r="AB164" s="317">
        <v>1</v>
      </c>
      <c r="AC164" s="317">
        <v>1</v>
      </c>
      <c r="AD164" s="317">
        <v>1</v>
      </c>
      <c r="AE164" s="317">
        <v>1</v>
      </c>
      <c r="AF164" s="317">
        <v>1</v>
      </c>
      <c r="AG164" s="317">
        <v>5</v>
      </c>
      <c r="AH164" s="317">
        <v>5</v>
      </c>
      <c r="AI164" s="317">
        <v>5</v>
      </c>
      <c r="AK164" s="299">
        <v>71</v>
      </c>
      <c r="AL164" s="296">
        <v>1</v>
      </c>
      <c r="AM164" s="296">
        <v>1</v>
      </c>
      <c r="AN164" s="296">
        <v>1</v>
      </c>
      <c r="AO164" s="136" t="s">
        <v>3329</v>
      </c>
      <c r="AZ164" s="238"/>
    </row>
    <row r="165" spans="1:52" ht="12" hidden="1" customHeight="1">
      <c r="A165" s="136">
        <v>120</v>
      </c>
      <c r="B165" s="136" t="str">
        <f t="shared" si="249"/>
        <v>12071</v>
      </c>
      <c r="C165" s="305" t="str">
        <f t="shared" ref="C165:D165" si="299">C156</f>
        <v>11171</v>
      </c>
      <c r="D165" s="305">
        <f t="shared" si="299"/>
        <v>1</v>
      </c>
      <c r="E165" s="305" t="str">
        <f>E156</f>
        <v>囚犯3</v>
      </c>
      <c r="F165" s="305" t="str">
        <f t="shared" ref="F165:P165" si="300">F156</f>
        <v>把骷髅的样子换成人，凶一点的那种胖胖的也行然后叫上的球可以绑在手上攻击方式就用手上的铁球砸上去</v>
      </c>
      <c r="G165" s="305" t="str">
        <f t="shared" si="300"/>
        <v>scmonster.29.qiufan</v>
      </c>
      <c r="H165" s="305" t="str">
        <f t="shared" si="300"/>
        <v>monster.29.qiufan</v>
      </c>
      <c r="I165" s="305" t="str">
        <f t="shared" si="300"/>
        <v>sfacemonster.29.qiufan</v>
      </c>
      <c r="J165" s="305">
        <f t="shared" si="300"/>
        <v>0</v>
      </c>
      <c r="K165" s="305" t="str">
        <f t="shared" si="300"/>
        <v>[]</v>
      </c>
      <c r="L165" s="305" t="str">
        <f t="shared" si="300"/>
        <v>[0,0,0]</v>
      </c>
      <c r="M165" s="305" t="str">
        <f t="shared" si="300"/>
        <v>[{"type":"2","id":"coin","num":"5","per":"800000"},{"type":"1","id":"1733","num":"1","per":"500000"},{"type":"1","id":"131","num":"1","per":"100000"},{"type":"1","id":"431","num":"1","per":"100000"}]</v>
      </c>
      <c r="N165" s="305">
        <f>VLOOKUP(Q165,[1]经验值!A:F,4,FALSE)</f>
        <v>10</v>
      </c>
      <c r="O165" s="305">
        <f t="shared" si="300"/>
        <v>1</v>
      </c>
      <c r="P165" s="305">
        <f t="shared" si="300"/>
        <v>3</v>
      </c>
      <c r="Q165" s="302">
        <v>22</v>
      </c>
      <c r="R165" s="294">
        <f>(怪物参数比例等级!$G$17*10+Q165*怪物参数比例等级!$Z$29)*AA165</f>
        <v>192.12121212121212</v>
      </c>
      <c r="S165" s="294">
        <f>(怪物参数比例等级!$G$18*10+Q165*怪物参数比例等级!$Z$30)*AB165</f>
        <v>57.636363636363633</v>
      </c>
      <c r="T165" s="294">
        <f>(怪物参数比例等级!$G$19*10+Q165*怪物参数比例等级!$Z$31)*AC165</f>
        <v>153.69696969696969</v>
      </c>
      <c r="U165" s="294">
        <f>(怪物参数比例等级!$G$20*10+Q165*怪物参数比例等级!$Z$32)*AD165</f>
        <v>115.27272727272727</v>
      </c>
      <c r="V165" s="294">
        <f>(怪物参数比例等级!$G$21*10+Q165*怪物参数比例等级!$Z$33)*AE165</f>
        <v>46.109090909090902</v>
      </c>
      <c r="W165" s="294">
        <f>(怪物参数比例等级!$G$22*10+Q165*怪物参数比例等级!$Z$34)*AF165</f>
        <v>34.581818181818178</v>
      </c>
      <c r="X165" s="294">
        <f>(怪物参数比例等级!$G$23*10+Q165*怪物参数比例等级!$Z$35)*AG165</f>
        <v>46.109090909090902</v>
      </c>
      <c r="Y165" s="294">
        <f>(怪物参数比例等级!$G$24*10+Q165*怪物参数比例等级!$Z$36)*AH165</f>
        <v>92.218181818181804</v>
      </c>
      <c r="Z165" s="294">
        <f>(怪物参数比例等级!$G$25*10+Q165*怪物参数比例等级!$Z$37)*AI165</f>
        <v>46.109090909090902</v>
      </c>
      <c r="AA165" s="317">
        <v>1</v>
      </c>
      <c r="AB165" s="317">
        <v>1</v>
      </c>
      <c r="AC165" s="317">
        <v>1</v>
      </c>
      <c r="AD165" s="317">
        <v>1</v>
      </c>
      <c r="AE165" s="317">
        <v>1</v>
      </c>
      <c r="AF165" s="317">
        <v>1</v>
      </c>
      <c r="AG165" s="317">
        <v>5</v>
      </c>
      <c r="AH165" s="317">
        <v>5</v>
      </c>
      <c r="AI165" s="317">
        <v>5</v>
      </c>
      <c r="AK165" s="299">
        <v>71</v>
      </c>
      <c r="AL165" s="296">
        <v>1</v>
      </c>
      <c r="AM165" s="296">
        <v>1</v>
      </c>
      <c r="AN165" s="296">
        <v>1</v>
      </c>
      <c r="AO165" s="136" t="s">
        <v>3329</v>
      </c>
      <c r="AZ165" s="238"/>
    </row>
    <row r="166" spans="1:52" ht="12" hidden="1" customHeight="1">
      <c r="A166" s="136">
        <v>121</v>
      </c>
      <c r="B166" s="136" t="str">
        <f t="shared" si="249"/>
        <v>12171</v>
      </c>
      <c r="C166" s="305" t="str">
        <f t="shared" ref="C166:D166" si="301">C156</f>
        <v>11171</v>
      </c>
      <c r="D166" s="305">
        <f t="shared" si="301"/>
        <v>1</v>
      </c>
      <c r="E166" s="305" t="str">
        <f>E156</f>
        <v>囚犯3</v>
      </c>
      <c r="F166" s="305" t="str">
        <f t="shared" ref="F166:P166" si="302">F156</f>
        <v>把骷髅的样子换成人，凶一点的那种胖胖的也行然后叫上的球可以绑在手上攻击方式就用手上的铁球砸上去</v>
      </c>
      <c r="G166" s="305" t="str">
        <f t="shared" si="302"/>
        <v>scmonster.29.qiufan</v>
      </c>
      <c r="H166" s="305" t="str">
        <f t="shared" si="302"/>
        <v>monster.29.qiufan</v>
      </c>
      <c r="I166" s="305" t="str">
        <f t="shared" si="302"/>
        <v>sfacemonster.29.qiufan</v>
      </c>
      <c r="J166" s="305">
        <f t="shared" si="302"/>
        <v>0</v>
      </c>
      <c r="K166" s="305" t="str">
        <f t="shared" si="302"/>
        <v>[]</v>
      </c>
      <c r="L166" s="305" t="str">
        <f t="shared" si="302"/>
        <v>[0,0,0]</v>
      </c>
      <c r="M166" s="305" t="str">
        <f t="shared" si="302"/>
        <v>[{"type":"2","id":"coin","num":"5","per":"800000"},{"type":"1","id":"1733","num":"1","per":"500000"},{"type":"1","id":"131","num":"1","per":"100000"},{"type":"1","id":"431","num":"1","per":"100000"}]</v>
      </c>
      <c r="N166" s="305">
        <f>VLOOKUP(Q166,[1]经验值!A:F,4,FALSE)</f>
        <v>11</v>
      </c>
      <c r="O166" s="305">
        <f t="shared" si="302"/>
        <v>1</v>
      </c>
      <c r="P166" s="305">
        <f t="shared" si="302"/>
        <v>3</v>
      </c>
      <c r="Q166" s="302">
        <v>23</v>
      </c>
      <c r="R166" s="294">
        <f>(怪物参数比例等级!$G$17*10+Q166*怪物参数比例等级!$Z$29)*AA166</f>
        <v>198.78787878787875</v>
      </c>
      <c r="S166" s="294">
        <f>(怪物参数比例等级!$G$18*10+Q166*怪物参数比例等级!$Z$30)*AB166</f>
        <v>59.636363636363633</v>
      </c>
      <c r="T166" s="294">
        <f>(怪物参数比例等级!$G$19*10+Q166*怪物参数比例等级!$Z$31)*AC166</f>
        <v>159.030303030303</v>
      </c>
      <c r="U166" s="294">
        <f>(怪物参数比例等级!$G$20*10+Q166*怪物参数比例等级!$Z$32)*AD166</f>
        <v>119.27272727272727</v>
      </c>
      <c r="V166" s="294">
        <f>(怪物参数比例等级!$G$21*10+Q166*怪物参数比例等级!$Z$33)*AE166</f>
        <v>47.709090909090904</v>
      </c>
      <c r="W166" s="294">
        <f>(怪物参数比例等级!$G$22*10+Q166*怪物参数比例等级!$Z$34)*AF166</f>
        <v>35.781818181818181</v>
      </c>
      <c r="X166" s="294">
        <f>(怪物参数比例等级!$G$23*10+Q166*怪物参数比例等级!$Z$35)*AG166</f>
        <v>47.709090909090897</v>
      </c>
      <c r="Y166" s="294">
        <f>(怪物参数比例等级!$G$24*10+Q166*怪物参数比例等级!$Z$36)*AH166</f>
        <v>95.418181818181793</v>
      </c>
      <c r="Z166" s="294">
        <f>(怪物参数比例等级!$G$25*10+Q166*怪物参数比例等级!$Z$37)*AI166</f>
        <v>47.709090909090897</v>
      </c>
      <c r="AA166" s="317">
        <v>1</v>
      </c>
      <c r="AB166" s="317">
        <v>1</v>
      </c>
      <c r="AC166" s="317">
        <v>1</v>
      </c>
      <c r="AD166" s="317">
        <v>1</v>
      </c>
      <c r="AE166" s="317">
        <v>1</v>
      </c>
      <c r="AF166" s="317">
        <v>1</v>
      </c>
      <c r="AG166" s="317">
        <v>5</v>
      </c>
      <c r="AH166" s="317">
        <v>5</v>
      </c>
      <c r="AI166" s="317">
        <v>5</v>
      </c>
      <c r="AK166" s="299">
        <v>71</v>
      </c>
      <c r="AL166" s="296">
        <v>1</v>
      </c>
      <c r="AM166" s="296">
        <v>1</v>
      </c>
      <c r="AN166" s="296">
        <v>1</v>
      </c>
      <c r="AO166" s="136" t="s">
        <v>3329</v>
      </c>
      <c r="AZ166" s="238"/>
    </row>
    <row r="167" spans="1:52" ht="12" hidden="1" customHeight="1">
      <c r="A167" s="136">
        <v>122</v>
      </c>
      <c r="B167" s="136" t="str">
        <f t="shared" si="249"/>
        <v>12271</v>
      </c>
      <c r="C167" s="305" t="str">
        <f t="shared" ref="C167:D167" si="303">C156</f>
        <v>11171</v>
      </c>
      <c r="D167" s="305">
        <f t="shared" si="303"/>
        <v>1</v>
      </c>
      <c r="E167" s="305" t="str">
        <f>E156</f>
        <v>囚犯3</v>
      </c>
      <c r="F167" s="305" t="str">
        <f t="shared" ref="F167:P167" si="304">F156</f>
        <v>把骷髅的样子换成人，凶一点的那种胖胖的也行然后叫上的球可以绑在手上攻击方式就用手上的铁球砸上去</v>
      </c>
      <c r="G167" s="305" t="str">
        <f t="shared" si="304"/>
        <v>scmonster.29.qiufan</v>
      </c>
      <c r="H167" s="305" t="str">
        <f t="shared" si="304"/>
        <v>monster.29.qiufan</v>
      </c>
      <c r="I167" s="305" t="str">
        <f t="shared" si="304"/>
        <v>sfacemonster.29.qiufan</v>
      </c>
      <c r="J167" s="305">
        <f t="shared" si="304"/>
        <v>0</v>
      </c>
      <c r="K167" s="305" t="str">
        <f t="shared" si="304"/>
        <v>[]</v>
      </c>
      <c r="L167" s="305" t="str">
        <f t="shared" si="304"/>
        <v>[0,0,0]</v>
      </c>
      <c r="M167" s="305" t="str">
        <f t="shared" si="304"/>
        <v>[{"type":"2","id":"coin","num":"5","per":"800000"},{"type":"1","id":"1733","num":"1","per":"500000"},{"type":"1","id":"131","num":"1","per":"100000"},{"type":"1","id":"431","num":"1","per":"100000"}]</v>
      </c>
      <c r="N167" s="305">
        <f>VLOOKUP(Q167,[1]经验值!A:F,4,FALSE)</f>
        <v>11</v>
      </c>
      <c r="O167" s="305">
        <f t="shared" si="304"/>
        <v>1</v>
      </c>
      <c r="P167" s="305">
        <f t="shared" si="304"/>
        <v>3</v>
      </c>
      <c r="Q167" s="302">
        <v>24</v>
      </c>
      <c r="R167" s="294">
        <f>(怪物参数比例等级!$G$17*10+Q167*怪物参数比例等级!$Z$29)*AA167</f>
        <v>205.45454545454544</v>
      </c>
      <c r="S167" s="294">
        <f>(怪物参数比例等级!$G$18*10+Q167*怪物参数比例等级!$Z$30)*AB167</f>
        <v>61.636363636363633</v>
      </c>
      <c r="T167" s="294">
        <f>(怪物参数比例等级!$G$19*10+Q167*怪物参数比例等级!$Z$31)*AC167</f>
        <v>164.36363636363637</v>
      </c>
      <c r="U167" s="294">
        <f>(怪物参数比例等级!$G$20*10+Q167*怪物参数比例等级!$Z$32)*AD167</f>
        <v>123.27272727272727</v>
      </c>
      <c r="V167" s="294">
        <f>(怪物参数比例等级!$G$21*10+Q167*怪物参数比例等级!$Z$33)*AE167</f>
        <v>49.309090909090905</v>
      </c>
      <c r="W167" s="294">
        <f>(怪物参数比例等级!$G$22*10+Q167*怪物参数比例等级!$Z$34)*AF167</f>
        <v>36.981818181818177</v>
      </c>
      <c r="X167" s="294">
        <f>(怪物参数比例等级!$G$23*10+Q167*怪物参数比例等级!$Z$35)*AG167</f>
        <v>49.309090909090898</v>
      </c>
      <c r="Y167" s="294">
        <f>(怪物参数比例等级!$G$24*10+Q167*怪物参数比例等级!$Z$36)*AH167</f>
        <v>98.618181818181796</v>
      </c>
      <c r="Z167" s="294">
        <f>(怪物参数比例等级!$G$25*10+Q167*怪物参数比例等级!$Z$37)*AI167</f>
        <v>49.309090909090898</v>
      </c>
      <c r="AA167" s="317">
        <v>1</v>
      </c>
      <c r="AB167" s="317">
        <v>1</v>
      </c>
      <c r="AC167" s="317">
        <v>1</v>
      </c>
      <c r="AD167" s="317">
        <v>1</v>
      </c>
      <c r="AE167" s="317">
        <v>1</v>
      </c>
      <c r="AF167" s="317">
        <v>1</v>
      </c>
      <c r="AG167" s="317">
        <v>5</v>
      </c>
      <c r="AH167" s="317">
        <v>5</v>
      </c>
      <c r="AI167" s="317">
        <v>5</v>
      </c>
      <c r="AK167" s="299">
        <v>71</v>
      </c>
      <c r="AL167" s="296">
        <v>1</v>
      </c>
      <c r="AM167" s="296">
        <v>1</v>
      </c>
      <c r="AN167" s="296">
        <v>1</v>
      </c>
      <c r="AO167" s="136" t="s">
        <v>3329</v>
      </c>
      <c r="AZ167" s="238"/>
    </row>
    <row r="168" spans="1:52" ht="12" hidden="1" customHeight="1">
      <c r="A168" s="136">
        <v>123</v>
      </c>
      <c r="B168" s="136" t="str">
        <f t="shared" si="249"/>
        <v>12371</v>
      </c>
      <c r="C168" s="305" t="str">
        <f t="shared" ref="C168:D168" si="305">C156</f>
        <v>11171</v>
      </c>
      <c r="D168" s="305">
        <f t="shared" si="305"/>
        <v>1</v>
      </c>
      <c r="E168" s="305" t="str">
        <f>E156</f>
        <v>囚犯3</v>
      </c>
      <c r="F168" s="305" t="str">
        <f t="shared" ref="F168:P168" si="306">F156</f>
        <v>把骷髅的样子换成人，凶一点的那种胖胖的也行然后叫上的球可以绑在手上攻击方式就用手上的铁球砸上去</v>
      </c>
      <c r="G168" s="305" t="str">
        <f t="shared" si="306"/>
        <v>scmonster.29.qiufan</v>
      </c>
      <c r="H168" s="305" t="str">
        <f t="shared" si="306"/>
        <v>monster.29.qiufan</v>
      </c>
      <c r="I168" s="305" t="str">
        <f t="shared" si="306"/>
        <v>sfacemonster.29.qiufan</v>
      </c>
      <c r="J168" s="305">
        <f t="shared" si="306"/>
        <v>0</v>
      </c>
      <c r="K168" s="305" t="str">
        <f t="shared" si="306"/>
        <v>[]</v>
      </c>
      <c r="L168" s="305" t="str">
        <f t="shared" si="306"/>
        <v>[0,0,0]</v>
      </c>
      <c r="M168" s="305" t="str">
        <f t="shared" si="306"/>
        <v>[{"type":"2","id":"coin","num":"5","per":"800000"},{"type":"1","id":"1733","num":"1","per":"500000"},{"type":"1","id":"131","num":"1","per":"100000"},{"type":"1","id":"431","num":"1","per":"100000"}]</v>
      </c>
      <c r="N168" s="305">
        <f>VLOOKUP(Q168,[1]经验值!A:F,4,FALSE)</f>
        <v>12</v>
      </c>
      <c r="O168" s="305">
        <f t="shared" si="306"/>
        <v>1</v>
      </c>
      <c r="P168" s="305">
        <f t="shared" si="306"/>
        <v>3</v>
      </c>
      <c r="Q168" s="302">
        <v>25</v>
      </c>
      <c r="R168" s="294">
        <f>(怪物参数比例等级!$G$17*10+Q168*怪物参数比例等级!$Z$29)*AA168</f>
        <v>212.12121212121212</v>
      </c>
      <c r="S168" s="294">
        <f>(怪物参数比例等级!$G$18*10+Q168*怪物参数比例等级!$Z$30)*AB168</f>
        <v>63.636363636363633</v>
      </c>
      <c r="T168" s="294">
        <f>(怪物参数比例等级!$G$19*10+Q168*怪物参数比例等级!$Z$31)*AC168</f>
        <v>169.69696969696969</v>
      </c>
      <c r="U168" s="294">
        <f>(怪物参数比例等级!$G$20*10+Q168*怪物参数比例等级!$Z$32)*AD168</f>
        <v>127.27272727272727</v>
      </c>
      <c r="V168" s="294">
        <f>(怪物参数比例等级!$G$21*10+Q168*怪物参数比例等级!$Z$33)*AE168</f>
        <v>50.909090909090907</v>
      </c>
      <c r="W168" s="294">
        <f>(怪物参数比例等级!$G$22*10+Q168*怪物参数比例等级!$Z$34)*AF168</f>
        <v>38.18181818181818</v>
      </c>
      <c r="X168" s="294">
        <f>(怪物参数比例等级!$G$23*10+Q168*怪物参数比例等级!$Z$35)*AG168</f>
        <v>50.909090909090899</v>
      </c>
      <c r="Y168" s="294">
        <f>(怪物参数比例等级!$G$24*10+Q168*怪物参数比例等级!$Z$36)*AH168</f>
        <v>101.8181818181818</v>
      </c>
      <c r="Z168" s="294">
        <f>(怪物参数比例等级!$G$25*10+Q168*怪物参数比例等级!$Z$37)*AI168</f>
        <v>50.909090909090899</v>
      </c>
      <c r="AA168" s="317">
        <v>1</v>
      </c>
      <c r="AB168" s="317">
        <v>1</v>
      </c>
      <c r="AC168" s="317">
        <v>1</v>
      </c>
      <c r="AD168" s="317">
        <v>1</v>
      </c>
      <c r="AE168" s="317">
        <v>1</v>
      </c>
      <c r="AF168" s="317">
        <v>1</v>
      </c>
      <c r="AG168" s="317">
        <v>5</v>
      </c>
      <c r="AH168" s="317">
        <v>5</v>
      </c>
      <c r="AI168" s="317">
        <v>5</v>
      </c>
      <c r="AK168" s="299">
        <v>71</v>
      </c>
      <c r="AL168" s="296">
        <v>1</v>
      </c>
      <c r="AM168" s="296">
        <v>1</v>
      </c>
      <c r="AN168" s="296">
        <v>1</v>
      </c>
      <c r="AO168" s="136" t="s">
        <v>3329</v>
      </c>
      <c r="AZ168" s="238"/>
    </row>
    <row r="169" spans="1:52" ht="12" hidden="1" customHeight="1">
      <c r="A169" s="136">
        <v>124</v>
      </c>
      <c r="B169" s="136" t="str">
        <f t="shared" si="249"/>
        <v>12471</v>
      </c>
      <c r="C169" s="305" t="str">
        <f t="shared" ref="C169:D169" si="307">C156</f>
        <v>11171</v>
      </c>
      <c r="D169" s="305">
        <f t="shared" si="307"/>
        <v>1</v>
      </c>
      <c r="E169" s="305" t="str">
        <f>E156</f>
        <v>囚犯3</v>
      </c>
      <c r="F169" s="305" t="str">
        <f t="shared" ref="F169:P169" si="308">F156</f>
        <v>把骷髅的样子换成人，凶一点的那种胖胖的也行然后叫上的球可以绑在手上攻击方式就用手上的铁球砸上去</v>
      </c>
      <c r="G169" s="305" t="str">
        <f t="shared" si="308"/>
        <v>scmonster.29.qiufan</v>
      </c>
      <c r="H169" s="305" t="str">
        <f t="shared" si="308"/>
        <v>monster.29.qiufan</v>
      </c>
      <c r="I169" s="305" t="str">
        <f t="shared" si="308"/>
        <v>sfacemonster.29.qiufan</v>
      </c>
      <c r="J169" s="305">
        <f t="shared" si="308"/>
        <v>0</v>
      </c>
      <c r="K169" s="305" t="str">
        <f t="shared" si="308"/>
        <v>[]</v>
      </c>
      <c r="L169" s="305" t="str">
        <f t="shared" si="308"/>
        <v>[0,0,0]</v>
      </c>
      <c r="M169" s="305" t="str">
        <f t="shared" si="308"/>
        <v>[{"type":"2","id":"coin","num":"5","per":"800000"},{"type":"1","id":"1733","num":"1","per":"500000"},{"type":"1","id":"131","num":"1","per":"100000"},{"type":"1","id":"431","num":"1","per":"100000"}]</v>
      </c>
      <c r="N169" s="305">
        <f>VLOOKUP(Q169,[1]经验值!A:F,4,FALSE)</f>
        <v>12</v>
      </c>
      <c r="O169" s="305">
        <f t="shared" si="308"/>
        <v>1</v>
      </c>
      <c r="P169" s="305">
        <f t="shared" si="308"/>
        <v>3</v>
      </c>
      <c r="Q169" s="302">
        <v>26</v>
      </c>
      <c r="R169" s="294">
        <f>(怪物参数比例等级!$G$17*10+Q169*怪物参数比例等级!$Z$29)*AA169</f>
        <v>218.78787878787875</v>
      </c>
      <c r="S169" s="294">
        <f>(怪物参数比例等级!$G$18*10+Q169*怪物参数比例等级!$Z$30)*AB169</f>
        <v>65.63636363636364</v>
      </c>
      <c r="T169" s="294">
        <f>(怪物参数比例等级!$G$19*10+Q169*怪物参数比例等级!$Z$31)*AC169</f>
        <v>175.030303030303</v>
      </c>
      <c r="U169" s="294">
        <f>(怪物参数比例等级!$G$20*10+Q169*怪物参数比例等级!$Z$32)*AD169</f>
        <v>131.27272727272728</v>
      </c>
      <c r="V169" s="294">
        <f>(怪物参数比例等级!$G$21*10+Q169*怪物参数比例等级!$Z$33)*AE169</f>
        <v>52.509090909090901</v>
      </c>
      <c r="W169" s="294">
        <f>(怪物参数比例等级!$G$22*10+Q169*怪物参数比例等级!$Z$34)*AF169</f>
        <v>39.381818181818183</v>
      </c>
      <c r="X169" s="294">
        <f>(怪物参数比例等级!$G$23*10+Q169*怪物参数比例等级!$Z$35)*AG169</f>
        <v>52.509090909090901</v>
      </c>
      <c r="Y169" s="294">
        <f>(怪物参数比例等级!$G$24*10+Q169*怪物参数比例等级!$Z$36)*AH169</f>
        <v>105.0181818181818</v>
      </c>
      <c r="Z169" s="294">
        <f>(怪物参数比例等级!$G$25*10+Q169*怪物参数比例等级!$Z$37)*AI169</f>
        <v>52.509090909090901</v>
      </c>
      <c r="AA169" s="317">
        <v>1</v>
      </c>
      <c r="AB169" s="317">
        <v>1</v>
      </c>
      <c r="AC169" s="317">
        <v>1</v>
      </c>
      <c r="AD169" s="317">
        <v>1</v>
      </c>
      <c r="AE169" s="317">
        <v>1</v>
      </c>
      <c r="AF169" s="317">
        <v>1</v>
      </c>
      <c r="AG169" s="317">
        <v>5</v>
      </c>
      <c r="AH169" s="317">
        <v>5</v>
      </c>
      <c r="AI169" s="317">
        <v>5</v>
      </c>
      <c r="AK169" s="299">
        <v>71</v>
      </c>
      <c r="AL169" s="296">
        <v>1</v>
      </c>
      <c r="AM169" s="296">
        <v>1</v>
      </c>
      <c r="AN169" s="296">
        <v>1</v>
      </c>
      <c r="AO169" s="136" t="s">
        <v>3329</v>
      </c>
      <c r="AZ169" s="238"/>
    </row>
    <row r="170" spans="1:52" ht="12" hidden="1" customHeight="1">
      <c r="A170" s="136">
        <v>125</v>
      </c>
      <c r="B170" s="136" t="str">
        <f t="shared" si="249"/>
        <v>12571</v>
      </c>
      <c r="C170" s="305" t="str">
        <f t="shared" ref="C170:D170" si="309">C156</f>
        <v>11171</v>
      </c>
      <c r="D170" s="305">
        <f t="shared" si="309"/>
        <v>1</v>
      </c>
      <c r="E170" s="305" t="str">
        <f>E156</f>
        <v>囚犯3</v>
      </c>
      <c r="F170" s="305" t="str">
        <f t="shared" ref="F170:P170" si="310">F156</f>
        <v>把骷髅的样子换成人，凶一点的那种胖胖的也行然后叫上的球可以绑在手上攻击方式就用手上的铁球砸上去</v>
      </c>
      <c r="G170" s="305" t="str">
        <f t="shared" si="310"/>
        <v>scmonster.29.qiufan</v>
      </c>
      <c r="H170" s="305" t="str">
        <f t="shared" si="310"/>
        <v>monster.29.qiufan</v>
      </c>
      <c r="I170" s="305" t="str">
        <f t="shared" si="310"/>
        <v>sfacemonster.29.qiufan</v>
      </c>
      <c r="J170" s="305">
        <f t="shared" si="310"/>
        <v>0</v>
      </c>
      <c r="K170" s="305" t="str">
        <f t="shared" si="310"/>
        <v>[]</v>
      </c>
      <c r="L170" s="305" t="str">
        <f t="shared" si="310"/>
        <v>[0,0,0]</v>
      </c>
      <c r="M170" s="305" t="str">
        <f t="shared" si="310"/>
        <v>[{"type":"2","id":"coin","num":"5","per":"800000"},{"type":"1","id":"1733","num":"1","per":"500000"},{"type":"1","id":"131","num":"1","per":"100000"},{"type":"1","id":"431","num":"1","per":"100000"}]</v>
      </c>
      <c r="N170" s="305">
        <f>VLOOKUP(Q170,[1]经验值!A:F,4,FALSE)</f>
        <v>13</v>
      </c>
      <c r="O170" s="305">
        <f t="shared" si="310"/>
        <v>1</v>
      </c>
      <c r="P170" s="305">
        <f t="shared" si="310"/>
        <v>3</v>
      </c>
      <c r="Q170" s="302">
        <v>27</v>
      </c>
      <c r="R170" s="294">
        <f>(怪物参数比例等级!$G$17*10+Q170*怪物参数比例等级!$Z$29)*AA170</f>
        <v>225.45454545454544</v>
      </c>
      <c r="S170" s="294">
        <f>(怪物参数比例等级!$G$18*10+Q170*怪物参数比例等级!$Z$30)*AB170</f>
        <v>67.63636363636364</v>
      </c>
      <c r="T170" s="294">
        <f>(怪物参数比例等级!$G$19*10+Q170*怪物参数比例等级!$Z$31)*AC170</f>
        <v>180.36363636363637</v>
      </c>
      <c r="U170" s="294">
        <f>(怪物参数比例等级!$G$20*10+Q170*怪物参数比例等级!$Z$32)*AD170</f>
        <v>135.27272727272728</v>
      </c>
      <c r="V170" s="294">
        <f>(怪物参数比例等级!$G$21*10+Q170*怪物参数比例等级!$Z$33)*AE170</f>
        <v>54.109090909090902</v>
      </c>
      <c r="W170" s="294">
        <f>(怪物参数比例等级!$G$22*10+Q170*怪物参数比例等级!$Z$34)*AF170</f>
        <v>40.581818181818178</v>
      </c>
      <c r="X170" s="294">
        <f>(怪物参数比例等级!$G$23*10+Q170*怪物参数比例等级!$Z$35)*AG170</f>
        <v>54.109090909090902</v>
      </c>
      <c r="Y170" s="294">
        <f>(怪物参数比例等级!$G$24*10+Q170*怪物参数比例等级!$Z$36)*AH170</f>
        <v>108.2181818181818</v>
      </c>
      <c r="Z170" s="294">
        <f>(怪物参数比例等级!$G$25*10+Q170*怪物参数比例等级!$Z$37)*AI170</f>
        <v>54.109090909090902</v>
      </c>
      <c r="AA170" s="317">
        <v>1</v>
      </c>
      <c r="AB170" s="317">
        <v>1</v>
      </c>
      <c r="AC170" s="317">
        <v>1</v>
      </c>
      <c r="AD170" s="317">
        <v>1</v>
      </c>
      <c r="AE170" s="317">
        <v>1</v>
      </c>
      <c r="AF170" s="317">
        <v>1</v>
      </c>
      <c r="AG170" s="317">
        <v>5</v>
      </c>
      <c r="AH170" s="317">
        <v>5</v>
      </c>
      <c r="AI170" s="317">
        <v>5</v>
      </c>
      <c r="AK170" s="299">
        <v>71</v>
      </c>
      <c r="AL170" s="296">
        <v>1</v>
      </c>
      <c r="AM170" s="296">
        <v>1</v>
      </c>
      <c r="AN170" s="296">
        <v>1</v>
      </c>
      <c r="AO170" s="136" t="s">
        <v>3329</v>
      </c>
      <c r="AZ170" s="238"/>
    </row>
    <row r="171" spans="1:52" ht="12" hidden="1" customHeight="1">
      <c r="A171" s="136">
        <v>126</v>
      </c>
      <c r="B171" s="136" t="str">
        <f t="shared" si="249"/>
        <v>12671</v>
      </c>
      <c r="C171" s="305" t="str">
        <f t="shared" ref="C171:D171" si="311">C156</f>
        <v>11171</v>
      </c>
      <c r="D171" s="305">
        <f t="shared" si="311"/>
        <v>1</v>
      </c>
      <c r="E171" s="305" t="str">
        <f>E156</f>
        <v>囚犯3</v>
      </c>
      <c r="F171" s="305" t="str">
        <f t="shared" ref="F171:P171" si="312">F156</f>
        <v>把骷髅的样子换成人，凶一点的那种胖胖的也行然后叫上的球可以绑在手上攻击方式就用手上的铁球砸上去</v>
      </c>
      <c r="G171" s="305" t="str">
        <f t="shared" si="312"/>
        <v>scmonster.29.qiufan</v>
      </c>
      <c r="H171" s="305" t="str">
        <f t="shared" si="312"/>
        <v>monster.29.qiufan</v>
      </c>
      <c r="I171" s="305" t="str">
        <f t="shared" si="312"/>
        <v>sfacemonster.29.qiufan</v>
      </c>
      <c r="J171" s="305">
        <f t="shared" si="312"/>
        <v>0</v>
      </c>
      <c r="K171" s="305" t="str">
        <f t="shared" si="312"/>
        <v>[]</v>
      </c>
      <c r="L171" s="305" t="str">
        <f t="shared" si="312"/>
        <v>[0,0,0]</v>
      </c>
      <c r="M171" s="305" t="str">
        <f t="shared" si="312"/>
        <v>[{"type":"2","id":"coin","num":"5","per":"800000"},{"type":"1","id":"1733","num":"1","per":"500000"},{"type":"1","id":"131","num":"1","per":"100000"},{"type":"1","id":"431","num":"1","per":"100000"}]</v>
      </c>
      <c r="N171" s="305">
        <f>VLOOKUP(Q171,[1]经验值!A:F,4,FALSE)</f>
        <v>14</v>
      </c>
      <c r="O171" s="305">
        <f t="shared" si="312"/>
        <v>1</v>
      </c>
      <c r="P171" s="305">
        <f t="shared" si="312"/>
        <v>3</v>
      </c>
      <c r="Q171" s="302">
        <v>28</v>
      </c>
      <c r="R171" s="294">
        <f>(怪物参数比例等级!$G$17*10+Q171*怪物参数比例等级!$Z$29)*AA171</f>
        <v>232.12121212121212</v>
      </c>
      <c r="S171" s="294">
        <f>(怪物参数比例等级!$G$18*10+Q171*怪物参数比例等级!$Z$30)*AB171</f>
        <v>69.63636363636364</v>
      </c>
      <c r="T171" s="294">
        <f>(怪物参数比例等级!$G$19*10+Q171*怪物参数比例等级!$Z$31)*AC171</f>
        <v>185.69696969696969</v>
      </c>
      <c r="U171" s="294">
        <f>(怪物参数比例等级!$G$20*10+Q171*怪物参数比例等级!$Z$32)*AD171</f>
        <v>139.27272727272728</v>
      </c>
      <c r="V171" s="294">
        <f>(怪物参数比例等级!$G$21*10+Q171*怪物参数比例等级!$Z$33)*AE171</f>
        <v>55.709090909090904</v>
      </c>
      <c r="W171" s="294">
        <f>(怪物参数比例等级!$G$22*10+Q171*怪物参数比例等级!$Z$34)*AF171</f>
        <v>41.781818181818181</v>
      </c>
      <c r="X171" s="294">
        <f>(怪物参数比例等级!$G$23*10+Q171*怪物参数比例等级!$Z$35)*AG171</f>
        <v>55.709090909090904</v>
      </c>
      <c r="Y171" s="294">
        <f>(怪物参数比例等级!$G$24*10+Q171*怪物参数比例等级!$Z$36)*AH171</f>
        <v>111.41818181818181</v>
      </c>
      <c r="Z171" s="294">
        <f>(怪物参数比例等级!$G$25*10+Q171*怪物参数比例等级!$Z$37)*AI171</f>
        <v>55.709090909090904</v>
      </c>
      <c r="AA171" s="317">
        <v>1</v>
      </c>
      <c r="AB171" s="317">
        <v>1</v>
      </c>
      <c r="AC171" s="317">
        <v>1</v>
      </c>
      <c r="AD171" s="317">
        <v>1</v>
      </c>
      <c r="AE171" s="317">
        <v>1</v>
      </c>
      <c r="AF171" s="317">
        <v>1</v>
      </c>
      <c r="AG171" s="317">
        <v>5</v>
      </c>
      <c r="AH171" s="317">
        <v>5</v>
      </c>
      <c r="AI171" s="317">
        <v>5</v>
      </c>
      <c r="AK171" s="299">
        <v>71</v>
      </c>
      <c r="AL171" s="296">
        <v>1</v>
      </c>
      <c r="AM171" s="296">
        <v>1</v>
      </c>
      <c r="AN171" s="296">
        <v>1</v>
      </c>
      <c r="AO171" s="136" t="s">
        <v>3329</v>
      </c>
      <c r="AZ171" s="238"/>
    </row>
    <row r="172" spans="1:52" ht="63.6" hidden="1" customHeight="1">
      <c r="A172" s="136">
        <v>127</v>
      </c>
      <c r="B172" s="136" t="str">
        <f t="shared" si="249"/>
        <v>12771</v>
      </c>
      <c r="C172" s="305" t="str">
        <f t="shared" ref="C172" si="313">B172</f>
        <v>12771</v>
      </c>
      <c r="D172" s="305">
        <v>2</v>
      </c>
      <c r="E172" s="306" t="s">
        <v>3299</v>
      </c>
      <c r="F172" s="305" t="s">
        <v>3270</v>
      </c>
      <c r="H172" s="305" t="s">
        <v>3230</v>
      </c>
      <c r="I172" s="305" t="s">
        <v>3242</v>
      </c>
      <c r="J172" s="305">
        <v>0</v>
      </c>
      <c r="K172" s="305" t="s">
        <v>660</v>
      </c>
      <c r="L172" s="305" t="s">
        <v>2403</v>
      </c>
      <c r="M172" s="305" t="s">
        <v>3243</v>
      </c>
      <c r="N172" s="305">
        <f>VLOOKUP(Q172,[1]经验值!A:F,4,FALSE)</f>
        <v>6</v>
      </c>
      <c r="O172" s="305">
        <f t="shared" si="278"/>
        <v>2</v>
      </c>
      <c r="P172" s="305">
        <v>1</v>
      </c>
      <c r="Q172" s="302">
        <v>13</v>
      </c>
      <c r="R172" s="294">
        <f>(怪物参数比例等级!$H$17*10+Q172*怪物参数比例等级!$AC$38)*AA172</f>
        <v>72.181818181818173</v>
      </c>
      <c r="S172" s="294">
        <f>(怪物参数比例等级!$AC$39*10+Q172*怪物参数比例等级!$AC$39)*AB172</f>
        <v>79.454545454545439</v>
      </c>
      <c r="T172" s="294">
        <f>(怪物参数比例等级!$AC$40*10+Q172*怪物参数比例等级!$AC$40)*AC172</f>
        <v>63.563636363636363</v>
      </c>
      <c r="U172" s="294">
        <f>(怪物参数比例等级!$AC$41*10+Q172*怪物参数比例等级!$AC$41)*AD172</f>
        <v>47.672727272727272</v>
      </c>
      <c r="V172" s="294">
        <f>(怪物参数比例等级!$AC$42*10+Q172*怪物参数比例等级!$AC$42)*AE172</f>
        <v>63.563636363636363</v>
      </c>
      <c r="W172" s="294">
        <f>(怪物参数比例等级!$AC$43*10+Q172*怪物参数比例等级!$AC$43)*AF172</f>
        <v>47.672727272727272</v>
      </c>
      <c r="X172" s="294">
        <f>(怪物参数比例等级!$AC$44*10+Q172*怪物参数比例等级!$AC$44)*AG172</f>
        <v>105.93939393939394</v>
      </c>
      <c r="Y172" s="294">
        <f>(怪物参数比例等级!$AC$45*10+Q172*怪物参数比例等级!$AC$45)*AH172</f>
        <v>211.87878787878788</v>
      </c>
      <c r="Z172" s="294">
        <f>(怪物参数比例等级!$AC$46*10+Q172*怪物参数比例等级!$AC$46)*AI172</f>
        <v>105.93939393939394</v>
      </c>
      <c r="AA172" s="317">
        <v>1</v>
      </c>
      <c r="AB172" s="317">
        <v>1</v>
      </c>
      <c r="AC172" s="317">
        <v>1</v>
      </c>
      <c r="AD172" s="317">
        <v>1</v>
      </c>
      <c r="AE172" s="317">
        <v>1</v>
      </c>
      <c r="AF172" s="317">
        <v>1</v>
      </c>
      <c r="AG172" s="317">
        <v>5</v>
      </c>
      <c r="AH172" s="317">
        <v>5</v>
      </c>
      <c r="AI172" s="317">
        <v>5</v>
      </c>
      <c r="AK172" s="299">
        <v>71</v>
      </c>
      <c r="AL172" s="296">
        <v>1</v>
      </c>
      <c r="AM172" s="296">
        <v>1</v>
      </c>
      <c r="AN172" s="296">
        <v>1</v>
      </c>
      <c r="AO172" s="136" t="s">
        <v>3327</v>
      </c>
    </row>
    <row r="173" spans="1:52" ht="12" hidden="1" customHeight="1">
      <c r="A173" s="136">
        <v>128</v>
      </c>
      <c r="B173" s="136" t="str">
        <f t="shared" si="249"/>
        <v>12871</v>
      </c>
      <c r="C173" s="305" t="str">
        <f t="shared" ref="C173:D173" si="314">C172</f>
        <v>12771</v>
      </c>
      <c r="D173" s="305">
        <f t="shared" si="314"/>
        <v>2</v>
      </c>
      <c r="E173" s="305" t="str">
        <f t="shared" ref="E173:H173" si="315">E172</f>
        <v>俘虏4</v>
      </c>
      <c r="F173" s="305" t="str">
        <f t="shared" si="315"/>
        <v>就换成人的样子，攻击方式就地上捡起石头丢过去</v>
      </c>
      <c r="G173" s="305">
        <f t="shared" si="315"/>
        <v>0</v>
      </c>
      <c r="H173" s="305" t="str">
        <f t="shared" si="315"/>
        <v>monster.30.fulu</v>
      </c>
      <c r="I173" s="305" t="str">
        <f t="shared" ref="I173:P173" si="316">I172</f>
        <v>sfacemonster.30.fulu</v>
      </c>
      <c r="J173" s="305">
        <f t="shared" si="316"/>
        <v>0</v>
      </c>
      <c r="K173" s="305" t="str">
        <f t="shared" si="316"/>
        <v>[]</v>
      </c>
      <c r="L173" s="305" t="str">
        <f t="shared" si="316"/>
        <v>[0,0,0]</v>
      </c>
      <c r="M173" s="305" t="str">
        <f t="shared" si="316"/>
        <v>[{"type":"2","id":"coin","num":"5","per":"800000"},{"type":"1","id":"1733","num":"1","per":"500000"},{"type":"1","id":"131","num":"1","per":"100000"},{"type":"1","id":"431","num":"1","per":"100000"}]</v>
      </c>
      <c r="N173" s="305">
        <f>VLOOKUP(Q173,[1]经验值!A:F,4,FALSE)</f>
        <v>7</v>
      </c>
      <c r="O173" s="305">
        <f t="shared" si="316"/>
        <v>2</v>
      </c>
      <c r="P173" s="305">
        <f t="shared" si="316"/>
        <v>1</v>
      </c>
      <c r="Q173" s="302">
        <v>14</v>
      </c>
      <c r="R173" s="294">
        <f>(怪物参数比例等级!$H$17*10+Q173*怪物参数比例等级!$AC$38)*AA173</f>
        <v>75.636363636363626</v>
      </c>
      <c r="S173" s="294">
        <f>(怪物参数比例等级!$AC$39*10+Q173*怪物参数比例等级!$AC$39)*AB173</f>
        <v>82.909090909090907</v>
      </c>
      <c r="T173" s="294">
        <f>(怪物参数比例等级!$AC$40*10+Q173*怪物参数比例等级!$AC$40)*AC173</f>
        <v>66.327272727272728</v>
      </c>
      <c r="U173" s="294">
        <f>(怪物参数比例等级!$AC$41*10+Q173*怪物参数比例等级!$AC$41)*AD173</f>
        <v>49.74545454545455</v>
      </c>
      <c r="V173" s="294">
        <f>(怪物参数比例等级!$AC$42*10+Q173*怪物参数比例等级!$AC$42)*AE173</f>
        <v>66.327272727272728</v>
      </c>
      <c r="W173" s="294">
        <f>(怪物参数比例等级!$AC$43*10+Q173*怪物参数比例等级!$AC$43)*AF173</f>
        <v>49.74545454545455</v>
      </c>
      <c r="X173" s="294">
        <f>(怪物参数比例等级!$AC$44*10+Q173*怪物参数比例等级!$AC$44)*AG173</f>
        <v>110.54545454545455</v>
      </c>
      <c r="Y173" s="294">
        <f>(怪物参数比例等级!$AC$45*10+Q173*怪物参数比例等级!$AC$45)*AH173</f>
        <v>221.09090909090909</v>
      </c>
      <c r="Z173" s="294">
        <f>(怪物参数比例等级!$AC$46*10+Q173*怪物参数比例等级!$AC$46)*AI173</f>
        <v>110.54545454545455</v>
      </c>
      <c r="AA173" s="317">
        <v>1</v>
      </c>
      <c r="AB173" s="317">
        <v>1</v>
      </c>
      <c r="AC173" s="317">
        <v>1</v>
      </c>
      <c r="AD173" s="317">
        <v>1</v>
      </c>
      <c r="AE173" s="317">
        <v>1</v>
      </c>
      <c r="AF173" s="317">
        <v>1</v>
      </c>
      <c r="AG173" s="317">
        <v>5</v>
      </c>
      <c r="AH173" s="317">
        <v>5</v>
      </c>
      <c r="AI173" s="317">
        <v>5</v>
      </c>
      <c r="AK173" s="299">
        <v>71</v>
      </c>
      <c r="AL173" s="296">
        <v>1</v>
      </c>
      <c r="AM173" s="296">
        <v>1</v>
      </c>
      <c r="AN173" s="296">
        <v>1</v>
      </c>
      <c r="AO173" s="136" t="s">
        <v>3327</v>
      </c>
    </row>
    <row r="174" spans="1:52" ht="12" hidden="1" customHeight="1">
      <c r="A174" s="136">
        <v>129</v>
      </c>
      <c r="B174" s="136" t="str">
        <f t="shared" si="249"/>
        <v>12971</v>
      </c>
      <c r="C174" s="305" t="str">
        <f t="shared" ref="C174:D174" si="317">C172</f>
        <v>12771</v>
      </c>
      <c r="D174" s="305">
        <f t="shared" si="317"/>
        <v>2</v>
      </c>
      <c r="E174" s="305" t="str">
        <f t="shared" ref="E174:H174" si="318">E172</f>
        <v>俘虏4</v>
      </c>
      <c r="F174" s="305" t="str">
        <f t="shared" si="318"/>
        <v>就换成人的样子，攻击方式就地上捡起石头丢过去</v>
      </c>
      <c r="G174" s="305">
        <f t="shared" si="318"/>
        <v>0</v>
      </c>
      <c r="H174" s="305" t="str">
        <f t="shared" si="318"/>
        <v>monster.30.fulu</v>
      </c>
      <c r="I174" s="305" t="str">
        <f t="shared" ref="I174:P174" si="319">I172</f>
        <v>sfacemonster.30.fulu</v>
      </c>
      <c r="J174" s="305">
        <f t="shared" si="319"/>
        <v>0</v>
      </c>
      <c r="K174" s="305" t="str">
        <f t="shared" si="319"/>
        <v>[]</v>
      </c>
      <c r="L174" s="305" t="str">
        <f t="shared" si="319"/>
        <v>[0,0,0]</v>
      </c>
      <c r="M174" s="305" t="str">
        <f t="shared" si="319"/>
        <v>[{"type":"2","id":"coin","num":"5","per":"800000"},{"type":"1","id":"1733","num":"1","per":"500000"},{"type":"1","id":"131","num":"1","per":"100000"},{"type":"1","id":"431","num":"1","per":"100000"}]</v>
      </c>
      <c r="N174" s="305">
        <f>VLOOKUP(Q174,[1]经验值!A:F,4,FALSE)</f>
        <v>7</v>
      </c>
      <c r="O174" s="305">
        <f t="shared" si="319"/>
        <v>2</v>
      </c>
      <c r="P174" s="305">
        <f t="shared" si="319"/>
        <v>1</v>
      </c>
      <c r="Q174" s="302">
        <v>15</v>
      </c>
      <c r="R174" s="294">
        <f>(怪物参数比例等级!$H$17*10+Q174*怪物参数比例等级!$AC$38)*AA174</f>
        <v>79.090909090909079</v>
      </c>
      <c r="S174" s="294">
        <f>(怪物参数比例等级!$AC$39*10+Q174*怪物参数比例等级!$AC$39)*AB174</f>
        <v>86.363636363636346</v>
      </c>
      <c r="T174" s="294">
        <f>(怪物参数比例等级!$AC$40*10+Q174*怪物参数比例等级!$AC$40)*AC174</f>
        <v>69.090909090909093</v>
      </c>
      <c r="U174" s="294">
        <f>(怪物参数比例等级!$AC$41*10+Q174*怪物参数比例等级!$AC$41)*AD174</f>
        <v>51.818181818181813</v>
      </c>
      <c r="V174" s="294">
        <f>(怪物参数比例等级!$AC$42*10+Q174*怪物参数比例等级!$AC$42)*AE174</f>
        <v>69.090909090909093</v>
      </c>
      <c r="W174" s="294">
        <f>(怪物参数比例等级!$AC$43*10+Q174*怪物参数比例等级!$AC$43)*AF174</f>
        <v>51.818181818181813</v>
      </c>
      <c r="X174" s="294">
        <f>(怪物参数比例等级!$AC$44*10+Q174*怪物参数比例等级!$AC$44)*AG174</f>
        <v>115.15151515151516</v>
      </c>
      <c r="Y174" s="294">
        <f>(怪物参数比例等级!$AC$45*10+Q174*怪物参数比例等级!$AC$45)*AH174</f>
        <v>230.30303030303031</v>
      </c>
      <c r="Z174" s="294">
        <f>(怪物参数比例等级!$AC$46*10+Q174*怪物参数比例等级!$AC$46)*AI174</f>
        <v>115.15151515151516</v>
      </c>
      <c r="AA174" s="317">
        <v>1</v>
      </c>
      <c r="AB174" s="317">
        <v>1</v>
      </c>
      <c r="AC174" s="317">
        <v>1</v>
      </c>
      <c r="AD174" s="317">
        <v>1</v>
      </c>
      <c r="AE174" s="317">
        <v>1</v>
      </c>
      <c r="AF174" s="317">
        <v>1</v>
      </c>
      <c r="AG174" s="317">
        <v>5</v>
      </c>
      <c r="AH174" s="317">
        <v>5</v>
      </c>
      <c r="AI174" s="317">
        <v>5</v>
      </c>
      <c r="AK174" s="299">
        <v>71</v>
      </c>
      <c r="AL174" s="296">
        <v>1</v>
      </c>
      <c r="AM174" s="296">
        <v>1</v>
      </c>
      <c r="AN174" s="296">
        <v>1</v>
      </c>
      <c r="AO174" s="136" t="s">
        <v>3327</v>
      </c>
    </row>
    <row r="175" spans="1:52" ht="12" hidden="1" customHeight="1">
      <c r="A175" s="136">
        <v>130</v>
      </c>
      <c r="B175" s="136" t="str">
        <f t="shared" si="249"/>
        <v>13071</v>
      </c>
      <c r="C175" s="305" t="str">
        <f t="shared" ref="C175:D175" si="320">C172</f>
        <v>12771</v>
      </c>
      <c r="D175" s="305">
        <f t="shared" si="320"/>
        <v>2</v>
      </c>
      <c r="E175" s="305" t="str">
        <f t="shared" ref="E175:H175" si="321">E172</f>
        <v>俘虏4</v>
      </c>
      <c r="F175" s="305" t="str">
        <f t="shared" si="321"/>
        <v>就换成人的样子，攻击方式就地上捡起石头丢过去</v>
      </c>
      <c r="G175" s="305">
        <f t="shared" si="321"/>
        <v>0</v>
      </c>
      <c r="H175" s="305" t="str">
        <f t="shared" si="321"/>
        <v>monster.30.fulu</v>
      </c>
      <c r="I175" s="305" t="str">
        <f t="shared" ref="I175:P175" si="322">I172</f>
        <v>sfacemonster.30.fulu</v>
      </c>
      <c r="J175" s="305">
        <f t="shared" si="322"/>
        <v>0</v>
      </c>
      <c r="K175" s="305" t="str">
        <f t="shared" si="322"/>
        <v>[]</v>
      </c>
      <c r="L175" s="305" t="str">
        <f t="shared" si="322"/>
        <v>[0,0,0]</v>
      </c>
      <c r="M175" s="305" t="str">
        <f t="shared" si="322"/>
        <v>[{"type":"2","id":"coin","num":"5","per":"800000"},{"type":"1","id":"1733","num":"1","per":"500000"},{"type":"1","id":"131","num":"1","per":"100000"},{"type":"1","id":"431","num":"1","per":"100000"}]</v>
      </c>
      <c r="N175" s="305">
        <f>VLOOKUP(Q175,[1]经验值!A:F,4,FALSE)</f>
        <v>7</v>
      </c>
      <c r="O175" s="305">
        <f t="shared" si="322"/>
        <v>2</v>
      </c>
      <c r="P175" s="305">
        <f t="shared" si="322"/>
        <v>1</v>
      </c>
      <c r="Q175" s="302">
        <v>16</v>
      </c>
      <c r="R175" s="294">
        <f>(怪物参数比例等级!$H$17*10+Q175*怪物参数比例等级!$AC$38)*AA175</f>
        <v>82.545454545454533</v>
      </c>
      <c r="S175" s="294">
        <f>(怪物参数比例等级!$AC$39*10+Q175*怪物参数比例等级!$AC$39)*AB175</f>
        <v>89.818181818181813</v>
      </c>
      <c r="T175" s="294">
        <f>(怪物参数比例等级!$AC$40*10+Q175*怪物参数比例等级!$AC$40)*AC175</f>
        <v>71.854545454545459</v>
      </c>
      <c r="U175" s="294">
        <f>(怪物参数比例等级!$AC$41*10+Q175*怪物参数比例等级!$AC$41)*AD175</f>
        <v>53.890909090909091</v>
      </c>
      <c r="V175" s="294">
        <f>(怪物参数比例等级!$AC$42*10+Q175*怪物参数比例等级!$AC$42)*AE175</f>
        <v>71.854545454545459</v>
      </c>
      <c r="W175" s="294">
        <f>(怪物参数比例等级!$AC$43*10+Q175*怪物参数比例等级!$AC$43)*AF175</f>
        <v>53.890909090909091</v>
      </c>
      <c r="X175" s="294">
        <f>(怪物参数比例等级!$AC$44*10+Q175*怪物参数比例等级!$AC$44)*AG175</f>
        <v>119.75757575757576</v>
      </c>
      <c r="Y175" s="294">
        <f>(怪物参数比例等级!$AC$45*10+Q175*怪物参数比例等级!$AC$45)*AH175</f>
        <v>239.51515151515153</v>
      </c>
      <c r="Z175" s="294">
        <f>(怪物参数比例等级!$AC$46*10+Q175*怪物参数比例等级!$AC$46)*AI175</f>
        <v>119.75757575757576</v>
      </c>
      <c r="AA175" s="317">
        <v>1</v>
      </c>
      <c r="AB175" s="317">
        <v>1</v>
      </c>
      <c r="AC175" s="317">
        <v>1</v>
      </c>
      <c r="AD175" s="317">
        <v>1</v>
      </c>
      <c r="AE175" s="317">
        <v>1</v>
      </c>
      <c r="AF175" s="317">
        <v>1</v>
      </c>
      <c r="AG175" s="317">
        <v>5</v>
      </c>
      <c r="AH175" s="317">
        <v>5</v>
      </c>
      <c r="AI175" s="317">
        <v>5</v>
      </c>
      <c r="AK175" s="299">
        <v>71</v>
      </c>
      <c r="AL175" s="296">
        <v>1</v>
      </c>
      <c r="AM175" s="296">
        <v>1</v>
      </c>
      <c r="AN175" s="296">
        <v>1</v>
      </c>
      <c r="AO175" s="136" t="s">
        <v>3327</v>
      </c>
    </row>
    <row r="176" spans="1:52" ht="12" hidden="1" customHeight="1">
      <c r="A176" s="136">
        <v>131</v>
      </c>
      <c r="B176" s="136" t="str">
        <f t="shared" si="249"/>
        <v>13171</v>
      </c>
      <c r="C176" s="305" t="str">
        <f t="shared" ref="C176:D176" si="323">C172</f>
        <v>12771</v>
      </c>
      <c r="D176" s="305">
        <f t="shared" si="323"/>
        <v>2</v>
      </c>
      <c r="E176" s="305" t="str">
        <f t="shared" ref="E176:H176" si="324">E172</f>
        <v>俘虏4</v>
      </c>
      <c r="F176" s="305" t="str">
        <f t="shared" si="324"/>
        <v>就换成人的样子，攻击方式就地上捡起石头丢过去</v>
      </c>
      <c r="G176" s="305">
        <f t="shared" si="324"/>
        <v>0</v>
      </c>
      <c r="H176" s="305" t="str">
        <f t="shared" si="324"/>
        <v>monster.30.fulu</v>
      </c>
      <c r="I176" s="305" t="str">
        <f t="shared" ref="I176:P176" si="325">I172</f>
        <v>sfacemonster.30.fulu</v>
      </c>
      <c r="J176" s="305">
        <f t="shared" si="325"/>
        <v>0</v>
      </c>
      <c r="K176" s="305" t="str">
        <f t="shared" si="325"/>
        <v>[]</v>
      </c>
      <c r="L176" s="305" t="str">
        <f t="shared" si="325"/>
        <v>[0,0,0]</v>
      </c>
      <c r="M176" s="305" t="str">
        <f t="shared" si="325"/>
        <v>[{"type":"2","id":"coin","num":"5","per":"800000"},{"type":"1","id":"1733","num":"1","per":"500000"},{"type":"1","id":"131","num":"1","per":"100000"},{"type":"1","id":"431","num":"1","per":"100000"}]</v>
      </c>
      <c r="N176" s="305">
        <f>VLOOKUP(Q176,[1]经验值!A:F,4,FALSE)</f>
        <v>8</v>
      </c>
      <c r="O176" s="305">
        <f t="shared" si="325"/>
        <v>2</v>
      </c>
      <c r="P176" s="305">
        <f t="shared" si="325"/>
        <v>1</v>
      </c>
      <c r="Q176" s="302">
        <v>17</v>
      </c>
      <c r="R176" s="294">
        <f>(怪物参数比例等级!$H$17*10+Q176*怪物参数比例等级!$AC$38)*AA176</f>
        <v>85.999999999999986</v>
      </c>
      <c r="S176" s="294">
        <f>(怪物参数比例等级!$AC$39*10+Q176*怪物参数比例等级!$AC$39)*AB176</f>
        <v>93.272727272727252</v>
      </c>
      <c r="T176" s="294">
        <f>(怪物参数比例等级!$AC$40*10+Q176*怪物参数比例等级!$AC$40)*AC176</f>
        <v>74.618181818181824</v>
      </c>
      <c r="U176" s="294">
        <f>(怪物参数比例等级!$AC$41*10+Q176*怪物参数比例等级!$AC$41)*AD176</f>
        <v>55.963636363636361</v>
      </c>
      <c r="V176" s="294">
        <f>(怪物参数比例等级!$AC$42*10+Q176*怪物参数比例等级!$AC$42)*AE176</f>
        <v>74.618181818181824</v>
      </c>
      <c r="W176" s="294">
        <f>(怪物参数比例等级!$AC$43*10+Q176*怪物参数比例等级!$AC$43)*AF176</f>
        <v>55.963636363636361</v>
      </c>
      <c r="X176" s="294">
        <f>(怪物参数比例等级!$AC$44*10+Q176*怪物参数比例等级!$AC$44)*AG176</f>
        <v>124.36363636363637</v>
      </c>
      <c r="Y176" s="294">
        <f>(怪物参数比例等级!$AC$45*10+Q176*怪物参数比例等级!$AC$45)*AH176</f>
        <v>248.72727272727275</v>
      </c>
      <c r="Z176" s="294">
        <f>(怪物参数比例等级!$AC$46*10+Q176*怪物参数比例等级!$AC$46)*AI176</f>
        <v>124.36363636363637</v>
      </c>
      <c r="AA176" s="317">
        <v>1</v>
      </c>
      <c r="AB176" s="317">
        <v>1</v>
      </c>
      <c r="AC176" s="317">
        <v>1</v>
      </c>
      <c r="AD176" s="317">
        <v>1</v>
      </c>
      <c r="AE176" s="317">
        <v>1</v>
      </c>
      <c r="AF176" s="317">
        <v>1</v>
      </c>
      <c r="AG176" s="317">
        <v>5</v>
      </c>
      <c r="AH176" s="317">
        <v>5</v>
      </c>
      <c r="AI176" s="317">
        <v>5</v>
      </c>
      <c r="AK176" s="299">
        <v>71</v>
      </c>
      <c r="AL176" s="296">
        <v>1</v>
      </c>
      <c r="AM176" s="296">
        <v>1</v>
      </c>
      <c r="AN176" s="296">
        <v>1</v>
      </c>
      <c r="AO176" s="136" t="s">
        <v>3327</v>
      </c>
    </row>
    <row r="177" spans="1:41" ht="12" hidden="1" customHeight="1">
      <c r="A177" s="136">
        <v>132</v>
      </c>
      <c r="B177" s="136" t="str">
        <f t="shared" si="249"/>
        <v>13271</v>
      </c>
      <c r="C177" s="305" t="str">
        <f t="shared" ref="C177:D177" si="326">C172</f>
        <v>12771</v>
      </c>
      <c r="D177" s="305">
        <f t="shared" si="326"/>
        <v>2</v>
      </c>
      <c r="E177" s="305" t="str">
        <f>E172</f>
        <v>俘虏4</v>
      </c>
      <c r="F177" s="305" t="str">
        <f t="shared" ref="F177:O177" si="327">F172</f>
        <v>就换成人的样子，攻击方式就地上捡起石头丢过去</v>
      </c>
      <c r="G177" s="305">
        <f t="shared" si="327"/>
        <v>0</v>
      </c>
      <c r="H177" s="305" t="str">
        <f t="shared" si="327"/>
        <v>monster.30.fulu</v>
      </c>
      <c r="I177" s="305" t="str">
        <f t="shared" si="327"/>
        <v>sfacemonster.30.fulu</v>
      </c>
      <c r="J177" s="305">
        <f t="shared" si="327"/>
        <v>0</v>
      </c>
      <c r="K177" s="305" t="str">
        <f t="shared" si="327"/>
        <v>[]</v>
      </c>
      <c r="L177" s="305" t="str">
        <f t="shared" si="327"/>
        <v>[0,0,0]</v>
      </c>
      <c r="M177" s="305" t="str">
        <f t="shared" si="327"/>
        <v>[{"type":"2","id":"coin","num":"5","per":"800000"},{"type":"1","id":"1733","num":"1","per":"500000"},{"type":"1","id":"131","num":"1","per":"100000"},{"type":"1","id":"431","num":"1","per":"100000"}]</v>
      </c>
      <c r="N177" s="305">
        <f>VLOOKUP(Q177,[1]经验值!A:F,4,FALSE)</f>
        <v>8</v>
      </c>
      <c r="O177" s="305">
        <f t="shared" si="327"/>
        <v>2</v>
      </c>
      <c r="P177" s="305">
        <f>P172</f>
        <v>1</v>
      </c>
      <c r="Q177" s="302">
        <v>18</v>
      </c>
      <c r="R177" s="294">
        <f>(怪物参数比例等级!$H$17*10+Q177*怪物参数比例等级!$AC$38)*AA177</f>
        <v>89.454545454545439</v>
      </c>
      <c r="S177" s="294">
        <f>(怪物参数比例等级!$AC$39*10+Q177*怪物参数比例等级!$AC$39)*AB177</f>
        <v>96.72727272727272</v>
      </c>
      <c r="T177" s="294">
        <f>(怪物参数比例等级!$AC$40*10+Q177*怪物参数比例等级!$AC$40)*AC177</f>
        <v>77.38181818181819</v>
      </c>
      <c r="U177" s="294">
        <f>(怪物参数比例等级!$AC$41*10+Q177*怪物参数比例等级!$AC$41)*AD177</f>
        <v>58.036363636363639</v>
      </c>
      <c r="V177" s="294">
        <f>(怪物参数比例等级!$AC$42*10+Q177*怪物参数比例等级!$AC$42)*AE177</f>
        <v>77.38181818181819</v>
      </c>
      <c r="W177" s="294">
        <f>(怪物参数比例等级!$AC$43*10+Q177*怪物参数比例等级!$AC$43)*AF177</f>
        <v>58.036363636363639</v>
      </c>
      <c r="X177" s="294">
        <f>(怪物参数比例等级!$AC$44*10+Q177*怪物参数比例等级!$AC$44)*AG177</f>
        <v>128.969696969697</v>
      </c>
      <c r="Y177" s="294">
        <f>(怪物参数比例等级!$AC$45*10+Q177*怪物参数比例等级!$AC$45)*AH177</f>
        <v>257.93939393939399</v>
      </c>
      <c r="Z177" s="294">
        <f>(怪物参数比例等级!$AC$46*10+Q177*怪物参数比例等级!$AC$46)*AI177</f>
        <v>128.969696969697</v>
      </c>
      <c r="AA177" s="317">
        <v>1</v>
      </c>
      <c r="AB177" s="317">
        <v>1</v>
      </c>
      <c r="AC177" s="317">
        <v>1</v>
      </c>
      <c r="AD177" s="317">
        <v>1</v>
      </c>
      <c r="AE177" s="317">
        <v>1</v>
      </c>
      <c r="AF177" s="317">
        <v>1</v>
      </c>
      <c r="AG177" s="317">
        <v>5</v>
      </c>
      <c r="AH177" s="317">
        <v>5</v>
      </c>
      <c r="AI177" s="317">
        <v>5</v>
      </c>
      <c r="AK177" s="299">
        <v>71</v>
      </c>
      <c r="AL177" s="296">
        <v>1</v>
      </c>
      <c r="AM177" s="296">
        <v>1</v>
      </c>
      <c r="AN177" s="296">
        <v>1</v>
      </c>
      <c r="AO177" s="136" t="s">
        <v>3327</v>
      </c>
    </row>
    <row r="178" spans="1:41" ht="12" hidden="1" customHeight="1">
      <c r="A178" s="136">
        <v>133</v>
      </c>
      <c r="B178" s="136" t="str">
        <f t="shared" si="249"/>
        <v>13371</v>
      </c>
      <c r="C178" s="305" t="str">
        <f t="shared" ref="C178:D178" si="328">C172</f>
        <v>12771</v>
      </c>
      <c r="D178" s="305">
        <f t="shared" si="328"/>
        <v>2</v>
      </c>
      <c r="E178" s="305" t="str">
        <f>E172</f>
        <v>俘虏4</v>
      </c>
      <c r="F178" s="305" t="str">
        <f t="shared" ref="F178:O178" si="329">F172</f>
        <v>就换成人的样子，攻击方式就地上捡起石头丢过去</v>
      </c>
      <c r="G178" s="305">
        <f t="shared" si="329"/>
        <v>0</v>
      </c>
      <c r="H178" s="305" t="str">
        <f t="shared" si="329"/>
        <v>monster.30.fulu</v>
      </c>
      <c r="I178" s="305" t="str">
        <f t="shared" si="329"/>
        <v>sfacemonster.30.fulu</v>
      </c>
      <c r="J178" s="305">
        <f t="shared" si="329"/>
        <v>0</v>
      </c>
      <c r="K178" s="305" t="str">
        <f t="shared" si="329"/>
        <v>[]</v>
      </c>
      <c r="L178" s="305" t="str">
        <f t="shared" si="329"/>
        <v>[0,0,0]</v>
      </c>
      <c r="M178" s="305" t="str">
        <f t="shared" si="329"/>
        <v>[{"type":"2","id":"coin","num":"5","per":"800000"},{"type":"1","id":"1733","num":"1","per":"500000"},{"type":"1","id":"131","num":"1","per":"100000"},{"type":"1","id":"431","num":"1","per":"100000"}]</v>
      </c>
      <c r="N178" s="305">
        <f>VLOOKUP(Q178,[1]经验值!A:F,4,FALSE)</f>
        <v>9</v>
      </c>
      <c r="O178" s="305">
        <f t="shared" si="329"/>
        <v>2</v>
      </c>
      <c r="P178" s="305">
        <f>P172</f>
        <v>1</v>
      </c>
      <c r="Q178" s="302">
        <v>19</v>
      </c>
      <c r="R178" s="294">
        <f>(怪物参数比例等级!$H$17*10+Q178*怪物参数比例等级!$AC$38)*AA178</f>
        <v>92.909090909090892</v>
      </c>
      <c r="S178" s="294">
        <f>(怪物参数比例等级!$AC$39*10+Q178*怪物参数比例等级!$AC$39)*AB178</f>
        <v>100.18181818181816</v>
      </c>
      <c r="T178" s="294">
        <f>(怪物参数比例等级!$AC$40*10+Q178*怪物参数比例等级!$AC$40)*AC178</f>
        <v>80.145454545454541</v>
      </c>
      <c r="U178" s="294">
        <f>(怪物参数比例等级!$AC$41*10+Q178*怪物参数比例等级!$AC$41)*AD178</f>
        <v>60.109090909090909</v>
      </c>
      <c r="V178" s="294">
        <f>(怪物参数比例等级!$AC$42*10+Q178*怪物参数比例等级!$AC$42)*AE178</f>
        <v>80.145454545454541</v>
      </c>
      <c r="W178" s="294">
        <f>(怪物参数比例等级!$AC$43*10+Q178*怪物参数比例等级!$AC$43)*AF178</f>
        <v>60.109090909090909</v>
      </c>
      <c r="X178" s="294">
        <f>(怪物参数比例等级!$AC$44*10+Q178*怪物参数比例等级!$AC$44)*AG178</f>
        <v>133.57575757575759</v>
      </c>
      <c r="Y178" s="294">
        <f>(怪物参数比例等级!$AC$45*10+Q178*怪物参数比例等级!$AC$45)*AH178</f>
        <v>267.15151515151518</v>
      </c>
      <c r="Z178" s="294">
        <f>(怪物参数比例等级!$AC$46*10+Q178*怪物参数比例等级!$AC$46)*AI178</f>
        <v>133.57575757575759</v>
      </c>
      <c r="AA178" s="317">
        <v>1</v>
      </c>
      <c r="AB178" s="317">
        <v>1</v>
      </c>
      <c r="AC178" s="317">
        <v>1</v>
      </c>
      <c r="AD178" s="317">
        <v>1</v>
      </c>
      <c r="AE178" s="317">
        <v>1</v>
      </c>
      <c r="AF178" s="317">
        <v>1</v>
      </c>
      <c r="AG178" s="317">
        <v>5</v>
      </c>
      <c r="AH178" s="317">
        <v>5</v>
      </c>
      <c r="AI178" s="317">
        <v>5</v>
      </c>
      <c r="AK178" s="299">
        <v>71</v>
      </c>
      <c r="AL178" s="296">
        <v>1</v>
      </c>
      <c r="AM178" s="296">
        <v>1</v>
      </c>
      <c r="AN178" s="296">
        <v>1</v>
      </c>
      <c r="AO178" s="136" t="s">
        <v>3327</v>
      </c>
    </row>
    <row r="179" spans="1:41" ht="12" hidden="1" customHeight="1">
      <c r="A179" s="136">
        <v>134</v>
      </c>
      <c r="B179" s="136" t="str">
        <f t="shared" si="249"/>
        <v>13471</v>
      </c>
      <c r="C179" s="305" t="str">
        <f t="shared" ref="C179:D179" si="330">C172</f>
        <v>12771</v>
      </c>
      <c r="D179" s="305">
        <f t="shared" si="330"/>
        <v>2</v>
      </c>
      <c r="E179" s="305" t="str">
        <f>E172</f>
        <v>俘虏4</v>
      </c>
      <c r="F179" s="305" t="str">
        <f t="shared" ref="F179:O179" si="331">F172</f>
        <v>就换成人的样子，攻击方式就地上捡起石头丢过去</v>
      </c>
      <c r="G179" s="305">
        <f t="shared" si="331"/>
        <v>0</v>
      </c>
      <c r="H179" s="305" t="str">
        <f t="shared" si="331"/>
        <v>monster.30.fulu</v>
      </c>
      <c r="I179" s="305" t="str">
        <f t="shared" si="331"/>
        <v>sfacemonster.30.fulu</v>
      </c>
      <c r="J179" s="305">
        <f t="shared" si="331"/>
        <v>0</v>
      </c>
      <c r="K179" s="305" t="str">
        <f t="shared" si="331"/>
        <v>[]</v>
      </c>
      <c r="L179" s="305" t="str">
        <f t="shared" si="331"/>
        <v>[0,0,0]</v>
      </c>
      <c r="M179" s="305" t="str">
        <f t="shared" si="331"/>
        <v>[{"type":"2","id":"coin","num":"5","per":"800000"},{"type":"1","id":"1733","num":"1","per":"500000"},{"type":"1","id":"131","num":"1","per":"100000"},{"type":"1","id":"431","num":"1","per":"100000"}]</v>
      </c>
      <c r="N179" s="305">
        <f>VLOOKUP(Q179,[1]经验值!A:F,4,FALSE)</f>
        <v>9</v>
      </c>
      <c r="O179" s="305">
        <f t="shared" si="331"/>
        <v>2</v>
      </c>
      <c r="P179" s="305">
        <f>P172</f>
        <v>1</v>
      </c>
      <c r="Q179" s="302">
        <v>20</v>
      </c>
      <c r="R179" s="294">
        <f>(怪物参数比例等级!$H$17*10+Q179*怪物参数比例等级!$AC$38)*AA179</f>
        <v>96.363636363636346</v>
      </c>
      <c r="S179" s="294">
        <f>(怪物参数比例等级!$AC$39*10+Q179*怪物参数比例等级!$AC$39)*AB179</f>
        <v>103.63636363636363</v>
      </c>
      <c r="T179" s="294">
        <f>(怪物参数比例等级!$AC$40*10+Q179*怪物参数比例等级!$AC$40)*AC179</f>
        <v>82.909090909090907</v>
      </c>
      <c r="U179" s="294">
        <f>(怪物参数比例等级!$AC$41*10+Q179*怪物参数比例等级!$AC$41)*AD179</f>
        <v>62.18181818181818</v>
      </c>
      <c r="V179" s="294">
        <f>(怪物参数比例等级!$AC$42*10+Q179*怪物参数比例等级!$AC$42)*AE179</f>
        <v>82.909090909090907</v>
      </c>
      <c r="W179" s="294">
        <f>(怪物参数比例等级!$AC$43*10+Q179*怪物参数比例等级!$AC$43)*AF179</f>
        <v>62.18181818181818</v>
      </c>
      <c r="X179" s="294">
        <f>(怪物参数比例等级!$AC$44*10+Q179*怪物参数比例等级!$AC$44)*AG179</f>
        <v>138.18181818181819</v>
      </c>
      <c r="Y179" s="294">
        <f>(怪物参数比例等级!$AC$45*10+Q179*怪物参数比例等级!$AC$45)*AH179</f>
        <v>276.36363636363637</v>
      </c>
      <c r="Z179" s="294">
        <f>(怪物参数比例等级!$AC$46*10+Q179*怪物参数比例等级!$AC$46)*AI179</f>
        <v>138.18181818181819</v>
      </c>
      <c r="AA179" s="317">
        <v>1</v>
      </c>
      <c r="AB179" s="317">
        <v>1</v>
      </c>
      <c r="AC179" s="317">
        <v>1</v>
      </c>
      <c r="AD179" s="317">
        <v>1</v>
      </c>
      <c r="AE179" s="317">
        <v>1</v>
      </c>
      <c r="AF179" s="317">
        <v>1</v>
      </c>
      <c r="AG179" s="317">
        <v>5</v>
      </c>
      <c r="AH179" s="317">
        <v>5</v>
      </c>
      <c r="AI179" s="317">
        <v>5</v>
      </c>
      <c r="AK179" s="299">
        <v>71</v>
      </c>
      <c r="AL179" s="296">
        <v>1</v>
      </c>
      <c r="AM179" s="296">
        <v>1</v>
      </c>
      <c r="AN179" s="296">
        <v>1</v>
      </c>
      <c r="AO179" s="136" t="s">
        <v>3327</v>
      </c>
    </row>
    <row r="180" spans="1:41" ht="12" hidden="1" customHeight="1">
      <c r="A180" s="136">
        <v>135</v>
      </c>
      <c r="B180" s="136" t="str">
        <f t="shared" si="249"/>
        <v>13571</v>
      </c>
      <c r="C180" s="305" t="str">
        <f t="shared" ref="C180:D180" si="332">C172</f>
        <v>12771</v>
      </c>
      <c r="D180" s="305">
        <f t="shared" si="332"/>
        <v>2</v>
      </c>
      <c r="E180" s="305" t="str">
        <f>E172</f>
        <v>俘虏4</v>
      </c>
      <c r="F180" s="305" t="str">
        <f t="shared" ref="F180:O180" si="333">F172</f>
        <v>就换成人的样子，攻击方式就地上捡起石头丢过去</v>
      </c>
      <c r="G180" s="305">
        <f t="shared" si="333"/>
        <v>0</v>
      </c>
      <c r="H180" s="305" t="str">
        <f t="shared" si="333"/>
        <v>monster.30.fulu</v>
      </c>
      <c r="I180" s="305" t="str">
        <f t="shared" si="333"/>
        <v>sfacemonster.30.fulu</v>
      </c>
      <c r="J180" s="305">
        <f t="shared" si="333"/>
        <v>0</v>
      </c>
      <c r="K180" s="305" t="str">
        <f t="shared" si="333"/>
        <v>[]</v>
      </c>
      <c r="L180" s="305" t="str">
        <f t="shared" si="333"/>
        <v>[0,0,0]</v>
      </c>
      <c r="M180" s="305" t="str">
        <f t="shared" si="333"/>
        <v>[{"type":"2","id":"coin","num":"5","per":"800000"},{"type":"1","id":"1733","num":"1","per":"500000"},{"type":"1","id":"131","num":"1","per":"100000"},{"type":"1","id":"431","num":"1","per":"100000"}]</v>
      </c>
      <c r="N180" s="305">
        <f>VLOOKUP(Q180,[1]经验值!A:F,4,FALSE)</f>
        <v>10</v>
      </c>
      <c r="O180" s="305">
        <f t="shared" si="333"/>
        <v>2</v>
      </c>
      <c r="P180" s="305">
        <f>P172</f>
        <v>1</v>
      </c>
      <c r="Q180" s="302">
        <v>21</v>
      </c>
      <c r="R180" s="294">
        <f>(怪物参数比例等级!$H$17*10+Q180*怪物参数比例等级!$Z$38)*AA180</f>
        <v>111.27272727272727</v>
      </c>
      <c r="S180" s="294">
        <f>(怪物参数比例等级!$Z$39*10+Q180*怪物参数比例等级!$Z$39)*AB180</f>
        <v>124</v>
      </c>
      <c r="T180" s="294">
        <f>(怪物参数比例等级!$Z$40*10+Q180*怪物参数比例等级!$Z$40)*AC180</f>
        <v>99.199999999999989</v>
      </c>
      <c r="U180" s="294">
        <f>(怪物参数比例等级!$Z$41*10+Q180*怪物参数比例等级!$Z$41)*AD180</f>
        <v>74.400000000000006</v>
      </c>
      <c r="V180" s="294">
        <f>(怪物参数比例等级!$Z$42*10+Q180*怪物参数比例等级!$Z$42)*AE180</f>
        <v>99.199999999999989</v>
      </c>
      <c r="W180" s="294">
        <f>(怪物参数比例等级!$Z$43*10+Q180*怪物参数比例等级!$Z$43)*AF180</f>
        <v>74.400000000000006</v>
      </c>
      <c r="X180" s="294">
        <f>(怪物参数比例等级!$Z$44*10+Q180*怪物参数比例等级!$Z$44)*AG180</f>
        <v>165.33333333333331</v>
      </c>
      <c r="Y180" s="294">
        <f>(怪物参数比例等级!$Z$45*10+Q180*怪物参数比例等级!$Z$45)*AH180</f>
        <v>330.66666666666663</v>
      </c>
      <c r="Z180" s="294">
        <f>(怪物参数比例等级!$Z$46*10+Q180*怪物参数比例等级!$Z$46)*AI180</f>
        <v>165.33333333333331</v>
      </c>
      <c r="AA180" s="317">
        <v>1</v>
      </c>
      <c r="AB180" s="317">
        <v>1</v>
      </c>
      <c r="AC180" s="317">
        <v>1</v>
      </c>
      <c r="AD180" s="317">
        <v>1</v>
      </c>
      <c r="AE180" s="317">
        <v>1</v>
      </c>
      <c r="AF180" s="317">
        <v>1</v>
      </c>
      <c r="AG180" s="317">
        <v>5</v>
      </c>
      <c r="AH180" s="317">
        <v>5</v>
      </c>
      <c r="AI180" s="317">
        <v>5</v>
      </c>
      <c r="AK180" s="299">
        <v>71</v>
      </c>
      <c r="AL180" s="296">
        <v>1</v>
      </c>
      <c r="AM180" s="296">
        <v>1</v>
      </c>
      <c r="AN180" s="296">
        <v>1</v>
      </c>
      <c r="AO180" s="136" t="s">
        <v>3329</v>
      </c>
    </row>
    <row r="181" spans="1:41" ht="12" hidden="1" customHeight="1">
      <c r="A181" s="136">
        <v>136</v>
      </c>
      <c r="B181" s="136" t="str">
        <f t="shared" si="249"/>
        <v>13671</v>
      </c>
      <c r="C181" s="305" t="str">
        <f t="shared" ref="C181:D181" si="334">C172</f>
        <v>12771</v>
      </c>
      <c r="D181" s="305">
        <f t="shared" si="334"/>
        <v>2</v>
      </c>
      <c r="E181" s="305" t="str">
        <f>E172</f>
        <v>俘虏4</v>
      </c>
      <c r="F181" s="305" t="str">
        <f t="shared" ref="F181:O181" si="335">F172</f>
        <v>就换成人的样子，攻击方式就地上捡起石头丢过去</v>
      </c>
      <c r="G181" s="305">
        <f t="shared" si="335"/>
        <v>0</v>
      </c>
      <c r="H181" s="305" t="str">
        <f t="shared" si="335"/>
        <v>monster.30.fulu</v>
      </c>
      <c r="I181" s="305" t="str">
        <f t="shared" si="335"/>
        <v>sfacemonster.30.fulu</v>
      </c>
      <c r="J181" s="305">
        <f t="shared" si="335"/>
        <v>0</v>
      </c>
      <c r="K181" s="305" t="str">
        <f t="shared" si="335"/>
        <v>[]</v>
      </c>
      <c r="L181" s="305" t="str">
        <f t="shared" si="335"/>
        <v>[0,0,0]</v>
      </c>
      <c r="M181" s="305" t="str">
        <f t="shared" si="335"/>
        <v>[{"type":"2","id":"coin","num":"5","per":"800000"},{"type":"1","id":"1733","num":"1","per":"500000"},{"type":"1","id":"131","num":"1","per":"100000"},{"type":"1","id":"431","num":"1","per":"100000"}]</v>
      </c>
      <c r="N181" s="305">
        <f>VLOOKUP(Q181,[1]经验值!A:F,4,FALSE)</f>
        <v>10</v>
      </c>
      <c r="O181" s="305">
        <f t="shared" si="335"/>
        <v>2</v>
      </c>
      <c r="P181" s="305">
        <f>P172</f>
        <v>1</v>
      </c>
      <c r="Q181" s="302">
        <v>22</v>
      </c>
      <c r="R181" s="294">
        <f>(怪物参数比例等级!$H$17*10+Q181*怪物参数比例等级!$Z$38)*AA181</f>
        <v>115.27272727272727</v>
      </c>
      <c r="S181" s="294">
        <f>(怪物参数比例等级!$Z$39*10+Q181*怪物参数比例等级!$Z$39)*AB181</f>
        <v>128</v>
      </c>
      <c r="T181" s="294">
        <f>(怪物参数比例等级!$Z$40*10+Q181*怪物参数比例等级!$Z$40)*AC181</f>
        <v>102.39999999999999</v>
      </c>
      <c r="U181" s="294">
        <f>(怪物参数比例等级!$Z$41*10+Q181*怪物参数比例等级!$Z$41)*AD181</f>
        <v>76.8</v>
      </c>
      <c r="V181" s="294">
        <f>(怪物参数比例等级!$Z$42*10+Q181*怪物参数比例等级!$Z$42)*AE181</f>
        <v>102.39999999999999</v>
      </c>
      <c r="W181" s="294">
        <f>(怪物参数比例等级!$Z$43*10+Q181*怪物参数比例等级!$Z$43)*AF181</f>
        <v>76.8</v>
      </c>
      <c r="X181" s="294">
        <f>(怪物参数比例等级!$Z$44*10+Q181*怪物参数比例等级!$Z$44)*AG181</f>
        <v>170.66666666666666</v>
      </c>
      <c r="Y181" s="294">
        <f>(怪物参数比例等级!$Z$45*10+Q181*怪物参数比例等级!$Z$45)*AH181</f>
        <v>341.33333333333331</v>
      </c>
      <c r="Z181" s="294">
        <f>(怪物参数比例等级!$Z$46*10+Q181*怪物参数比例等级!$Z$46)*AI181</f>
        <v>170.66666666666666</v>
      </c>
      <c r="AA181" s="317">
        <v>1</v>
      </c>
      <c r="AB181" s="317">
        <v>1</v>
      </c>
      <c r="AC181" s="317">
        <v>1</v>
      </c>
      <c r="AD181" s="317">
        <v>1</v>
      </c>
      <c r="AE181" s="317">
        <v>1</v>
      </c>
      <c r="AF181" s="317">
        <v>1</v>
      </c>
      <c r="AG181" s="317">
        <v>5</v>
      </c>
      <c r="AH181" s="317">
        <v>5</v>
      </c>
      <c r="AI181" s="317">
        <v>5</v>
      </c>
      <c r="AK181" s="299">
        <v>71</v>
      </c>
      <c r="AL181" s="296">
        <v>1</v>
      </c>
      <c r="AM181" s="296">
        <v>1</v>
      </c>
      <c r="AN181" s="296">
        <v>1</v>
      </c>
      <c r="AO181" s="136" t="s">
        <v>3329</v>
      </c>
    </row>
    <row r="182" spans="1:41" ht="12" hidden="1" customHeight="1">
      <c r="A182" s="136">
        <v>137</v>
      </c>
      <c r="B182" s="136" t="str">
        <f t="shared" si="249"/>
        <v>13771</v>
      </c>
      <c r="C182" s="305" t="str">
        <f t="shared" ref="C182:D182" si="336">C172</f>
        <v>12771</v>
      </c>
      <c r="D182" s="305">
        <f t="shared" si="336"/>
        <v>2</v>
      </c>
      <c r="E182" s="305" t="str">
        <f>E172</f>
        <v>俘虏4</v>
      </c>
      <c r="F182" s="305" t="str">
        <f t="shared" ref="F182:O182" si="337">F172</f>
        <v>就换成人的样子，攻击方式就地上捡起石头丢过去</v>
      </c>
      <c r="G182" s="305">
        <f t="shared" si="337"/>
        <v>0</v>
      </c>
      <c r="H182" s="305" t="str">
        <f t="shared" si="337"/>
        <v>monster.30.fulu</v>
      </c>
      <c r="I182" s="305" t="str">
        <f t="shared" si="337"/>
        <v>sfacemonster.30.fulu</v>
      </c>
      <c r="J182" s="305">
        <f t="shared" si="337"/>
        <v>0</v>
      </c>
      <c r="K182" s="305" t="str">
        <f t="shared" si="337"/>
        <v>[]</v>
      </c>
      <c r="L182" s="305" t="str">
        <f t="shared" si="337"/>
        <v>[0,0,0]</v>
      </c>
      <c r="M182" s="305" t="str">
        <f t="shared" si="337"/>
        <v>[{"type":"2","id":"coin","num":"5","per":"800000"},{"type":"1","id":"1733","num":"1","per":"500000"},{"type":"1","id":"131","num":"1","per":"100000"},{"type":"1","id":"431","num":"1","per":"100000"}]</v>
      </c>
      <c r="N182" s="305">
        <f>VLOOKUP(Q182,[1]经验值!A:F,4,FALSE)</f>
        <v>11</v>
      </c>
      <c r="O182" s="305">
        <f t="shared" si="337"/>
        <v>2</v>
      </c>
      <c r="P182" s="305">
        <f>P172</f>
        <v>1</v>
      </c>
      <c r="Q182" s="302">
        <v>23</v>
      </c>
      <c r="R182" s="294">
        <f>(怪物参数比例等级!$H$17*10+Q182*怪物参数比例等级!$Z$38)*AA182</f>
        <v>119.27272727272727</v>
      </c>
      <c r="S182" s="294">
        <f>(怪物参数比例等级!$Z$39*10+Q182*怪物参数比例等级!$Z$39)*AB182</f>
        <v>132</v>
      </c>
      <c r="T182" s="294">
        <f>(怪物参数比例等级!$Z$40*10+Q182*怪物参数比例等级!$Z$40)*AC182</f>
        <v>105.6</v>
      </c>
      <c r="U182" s="294">
        <f>(怪物参数比例等级!$Z$41*10+Q182*怪物参数比例等级!$Z$41)*AD182</f>
        <v>79.199999999999989</v>
      </c>
      <c r="V182" s="294">
        <f>(怪物参数比例等级!$Z$42*10+Q182*怪物参数比例等级!$Z$42)*AE182</f>
        <v>105.6</v>
      </c>
      <c r="W182" s="294">
        <f>(怪物参数比例等级!$Z$43*10+Q182*怪物参数比例等级!$Z$43)*AF182</f>
        <v>79.199999999999989</v>
      </c>
      <c r="X182" s="294">
        <f>(怪物参数比例等级!$Z$44*10+Q182*怪物参数比例等级!$Z$44)*AG182</f>
        <v>175.99999999999997</v>
      </c>
      <c r="Y182" s="294">
        <f>(怪物参数比例等级!$Z$45*10+Q182*怪物参数比例等级!$Z$45)*AH182</f>
        <v>351.99999999999994</v>
      </c>
      <c r="Z182" s="294">
        <f>(怪物参数比例等级!$Z$46*10+Q182*怪物参数比例等级!$Z$46)*AI182</f>
        <v>175.99999999999997</v>
      </c>
      <c r="AA182" s="317">
        <v>1</v>
      </c>
      <c r="AB182" s="317">
        <v>1</v>
      </c>
      <c r="AC182" s="317">
        <v>1</v>
      </c>
      <c r="AD182" s="317">
        <v>1</v>
      </c>
      <c r="AE182" s="317">
        <v>1</v>
      </c>
      <c r="AF182" s="317">
        <v>1</v>
      </c>
      <c r="AG182" s="317">
        <v>5</v>
      </c>
      <c r="AH182" s="317">
        <v>5</v>
      </c>
      <c r="AI182" s="317">
        <v>5</v>
      </c>
      <c r="AK182" s="299">
        <v>71</v>
      </c>
      <c r="AL182" s="296">
        <v>1</v>
      </c>
      <c r="AM182" s="296">
        <v>1</v>
      </c>
      <c r="AN182" s="296">
        <v>1</v>
      </c>
      <c r="AO182" s="136" t="s">
        <v>3329</v>
      </c>
    </row>
    <row r="183" spans="1:41" ht="12" hidden="1" customHeight="1">
      <c r="A183" s="136">
        <v>138</v>
      </c>
      <c r="B183" s="136" t="str">
        <f t="shared" si="249"/>
        <v>13871</v>
      </c>
      <c r="C183" s="305" t="str">
        <f t="shared" ref="C183:D183" si="338">C172</f>
        <v>12771</v>
      </c>
      <c r="D183" s="305">
        <f t="shared" si="338"/>
        <v>2</v>
      </c>
      <c r="E183" s="305" t="str">
        <f>E172</f>
        <v>俘虏4</v>
      </c>
      <c r="F183" s="305" t="str">
        <f t="shared" ref="F183:O183" si="339">F172</f>
        <v>就换成人的样子，攻击方式就地上捡起石头丢过去</v>
      </c>
      <c r="G183" s="305">
        <f t="shared" si="339"/>
        <v>0</v>
      </c>
      <c r="H183" s="305" t="str">
        <f t="shared" si="339"/>
        <v>monster.30.fulu</v>
      </c>
      <c r="I183" s="305" t="str">
        <f t="shared" si="339"/>
        <v>sfacemonster.30.fulu</v>
      </c>
      <c r="J183" s="305">
        <f t="shared" si="339"/>
        <v>0</v>
      </c>
      <c r="K183" s="305" t="str">
        <f t="shared" si="339"/>
        <v>[]</v>
      </c>
      <c r="L183" s="305" t="str">
        <f t="shared" si="339"/>
        <v>[0,0,0]</v>
      </c>
      <c r="M183" s="305" t="str">
        <f t="shared" si="339"/>
        <v>[{"type":"2","id":"coin","num":"5","per":"800000"},{"type":"1","id":"1733","num":"1","per":"500000"},{"type":"1","id":"131","num":"1","per":"100000"},{"type":"1","id":"431","num":"1","per":"100000"}]</v>
      </c>
      <c r="N183" s="305">
        <f>VLOOKUP(Q183,[1]经验值!A:F,4,FALSE)</f>
        <v>11</v>
      </c>
      <c r="O183" s="305">
        <f t="shared" si="339"/>
        <v>2</v>
      </c>
      <c r="P183" s="305">
        <f>P172</f>
        <v>1</v>
      </c>
      <c r="Q183" s="302">
        <v>24</v>
      </c>
      <c r="R183" s="294">
        <f>(怪物参数比例等级!$H$17*10+Q183*怪物参数比例等级!$Z$38)*AA183</f>
        <v>123.27272727272727</v>
      </c>
      <c r="S183" s="294">
        <f>(怪物参数比例等级!$Z$39*10+Q183*怪物参数比例等级!$Z$39)*AB183</f>
        <v>136</v>
      </c>
      <c r="T183" s="294">
        <f>(怪物参数比例等级!$Z$40*10+Q183*怪物参数比例等级!$Z$40)*AC183</f>
        <v>108.8</v>
      </c>
      <c r="U183" s="294">
        <f>(怪物参数比例等级!$Z$41*10+Q183*怪物参数比例等级!$Z$41)*AD183</f>
        <v>81.599999999999994</v>
      </c>
      <c r="V183" s="294">
        <f>(怪物参数比例等级!$Z$42*10+Q183*怪物参数比例等级!$Z$42)*AE183</f>
        <v>108.8</v>
      </c>
      <c r="W183" s="294">
        <f>(怪物参数比例等级!$Z$43*10+Q183*怪物参数比例等级!$Z$43)*AF183</f>
        <v>81.599999999999994</v>
      </c>
      <c r="X183" s="294">
        <f>(怪物参数比例等级!$Z$44*10+Q183*怪物参数比例等级!$Z$44)*AG183</f>
        <v>181.33333333333331</v>
      </c>
      <c r="Y183" s="294">
        <f>(怪物参数比例等级!$Z$45*10+Q183*怪物参数比例等级!$Z$45)*AH183</f>
        <v>362.66666666666663</v>
      </c>
      <c r="Z183" s="294">
        <f>(怪物参数比例等级!$Z$46*10+Q183*怪物参数比例等级!$Z$46)*AI183</f>
        <v>181.33333333333331</v>
      </c>
      <c r="AA183" s="317">
        <v>1</v>
      </c>
      <c r="AB183" s="317">
        <v>1</v>
      </c>
      <c r="AC183" s="317">
        <v>1</v>
      </c>
      <c r="AD183" s="317">
        <v>1</v>
      </c>
      <c r="AE183" s="317">
        <v>1</v>
      </c>
      <c r="AF183" s="317">
        <v>1</v>
      </c>
      <c r="AG183" s="317">
        <v>5</v>
      </c>
      <c r="AH183" s="317">
        <v>5</v>
      </c>
      <c r="AI183" s="317">
        <v>5</v>
      </c>
      <c r="AK183" s="299">
        <v>71</v>
      </c>
      <c r="AL183" s="296">
        <v>1</v>
      </c>
      <c r="AM183" s="296">
        <v>1</v>
      </c>
      <c r="AN183" s="296">
        <v>1</v>
      </c>
      <c r="AO183" s="136" t="s">
        <v>3329</v>
      </c>
    </row>
    <row r="184" spans="1:41" ht="12" hidden="1" customHeight="1">
      <c r="A184" s="136">
        <v>139</v>
      </c>
      <c r="B184" s="136" t="str">
        <f t="shared" si="249"/>
        <v>13971</v>
      </c>
      <c r="C184" s="305" t="str">
        <f t="shared" ref="C184:D184" si="340">C172</f>
        <v>12771</v>
      </c>
      <c r="D184" s="305">
        <f t="shared" si="340"/>
        <v>2</v>
      </c>
      <c r="E184" s="305" t="str">
        <f>E172</f>
        <v>俘虏4</v>
      </c>
      <c r="F184" s="305" t="str">
        <f t="shared" ref="F184:O184" si="341">F172</f>
        <v>就换成人的样子，攻击方式就地上捡起石头丢过去</v>
      </c>
      <c r="G184" s="305">
        <f t="shared" si="341"/>
        <v>0</v>
      </c>
      <c r="H184" s="305" t="str">
        <f t="shared" si="341"/>
        <v>monster.30.fulu</v>
      </c>
      <c r="I184" s="305" t="str">
        <f t="shared" si="341"/>
        <v>sfacemonster.30.fulu</v>
      </c>
      <c r="J184" s="305">
        <f t="shared" si="341"/>
        <v>0</v>
      </c>
      <c r="K184" s="305" t="str">
        <f t="shared" si="341"/>
        <v>[]</v>
      </c>
      <c r="L184" s="305" t="str">
        <f t="shared" si="341"/>
        <v>[0,0,0]</v>
      </c>
      <c r="M184" s="305" t="str">
        <f t="shared" si="341"/>
        <v>[{"type":"2","id":"coin","num":"5","per":"800000"},{"type":"1","id":"1733","num":"1","per":"500000"},{"type":"1","id":"131","num":"1","per":"100000"},{"type":"1","id":"431","num":"1","per":"100000"}]</v>
      </c>
      <c r="N184" s="305">
        <f>VLOOKUP(Q184,[1]经验值!A:F,4,FALSE)</f>
        <v>12</v>
      </c>
      <c r="O184" s="305">
        <f t="shared" si="341"/>
        <v>2</v>
      </c>
      <c r="P184" s="305">
        <f>P172</f>
        <v>1</v>
      </c>
      <c r="Q184" s="302">
        <v>25</v>
      </c>
      <c r="R184" s="294">
        <f>(怪物参数比例等级!$H$17*10+Q184*怪物参数比例等级!$Z$38)*AA184</f>
        <v>127.27272727272727</v>
      </c>
      <c r="S184" s="294">
        <f>(怪物参数比例等级!$Z$39*10+Q184*怪物参数比例等级!$Z$39)*AB184</f>
        <v>140</v>
      </c>
      <c r="T184" s="294">
        <f>(怪物参数比例等级!$Z$40*10+Q184*怪物参数比例等级!$Z$40)*AC184</f>
        <v>112</v>
      </c>
      <c r="U184" s="294">
        <f>(怪物参数比例等级!$Z$41*10+Q184*怪物参数比例等级!$Z$41)*AD184</f>
        <v>84</v>
      </c>
      <c r="V184" s="294">
        <f>(怪物参数比例等级!$Z$42*10+Q184*怪物参数比例等级!$Z$42)*AE184</f>
        <v>112</v>
      </c>
      <c r="W184" s="294">
        <f>(怪物参数比例等级!$Z$43*10+Q184*怪物参数比例等级!$Z$43)*AF184</f>
        <v>84</v>
      </c>
      <c r="X184" s="294">
        <f>(怪物参数比例等级!$Z$44*10+Q184*怪物参数比例等级!$Z$44)*AG184</f>
        <v>186.66666666666669</v>
      </c>
      <c r="Y184" s="294">
        <f>(怪物参数比例等级!$Z$45*10+Q184*怪物参数比例等级!$Z$45)*AH184</f>
        <v>373.33333333333337</v>
      </c>
      <c r="Z184" s="294">
        <f>(怪物参数比例等级!$Z$46*10+Q184*怪物参数比例等级!$Z$46)*AI184</f>
        <v>186.66666666666669</v>
      </c>
      <c r="AA184" s="317">
        <v>1</v>
      </c>
      <c r="AB184" s="317">
        <v>1</v>
      </c>
      <c r="AC184" s="317">
        <v>1</v>
      </c>
      <c r="AD184" s="317">
        <v>1</v>
      </c>
      <c r="AE184" s="317">
        <v>1</v>
      </c>
      <c r="AF184" s="317">
        <v>1</v>
      </c>
      <c r="AG184" s="317">
        <v>5</v>
      </c>
      <c r="AH184" s="317">
        <v>5</v>
      </c>
      <c r="AI184" s="317">
        <v>5</v>
      </c>
      <c r="AK184" s="299">
        <v>71</v>
      </c>
      <c r="AL184" s="296">
        <v>1</v>
      </c>
      <c r="AM184" s="296">
        <v>1</v>
      </c>
      <c r="AN184" s="296">
        <v>1</v>
      </c>
      <c r="AO184" s="136" t="s">
        <v>3329</v>
      </c>
    </row>
    <row r="185" spans="1:41" ht="12" hidden="1" customHeight="1">
      <c r="A185" s="136">
        <v>140</v>
      </c>
      <c r="B185" s="136" t="str">
        <f t="shared" si="249"/>
        <v>14071</v>
      </c>
      <c r="C185" s="305" t="str">
        <f t="shared" ref="C185:D185" si="342">C172</f>
        <v>12771</v>
      </c>
      <c r="D185" s="305">
        <f t="shared" si="342"/>
        <v>2</v>
      </c>
      <c r="E185" s="305" t="str">
        <f>E172</f>
        <v>俘虏4</v>
      </c>
      <c r="F185" s="305" t="str">
        <f t="shared" ref="F185:O185" si="343">F172</f>
        <v>就换成人的样子，攻击方式就地上捡起石头丢过去</v>
      </c>
      <c r="G185" s="305">
        <f t="shared" si="343"/>
        <v>0</v>
      </c>
      <c r="H185" s="305" t="str">
        <f t="shared" si="343"/>
        <v>monster.30.fulu</v>
      </c>
      <c r="I185" s="305" t="str">
        <f t="shared" si="343"/>
        <v>sfacemonster.30.fulu</v>
      </c>
      <c r="J185" s="305">
        <f t="shared" si="343"/>
        <v>0</v>
      </c>
      <c r="K185" s="305" t="str">
        <f t="shared" si="343"/>
        <v>[]</v>
      </c>
      <c r="L185" s="305" t="str">
        <f t="shared" si="343"/>
        <v>[0,0,0]</v>
      </c>
      <c r="M185" s="305" t="str">
        <f t="shared" si="343"/>
        <v>[{"type":"2","id":"coin","num":"5","per":"800000"},{"type":"1","id":"1733","num":"1","per":"500000"},{"type":"1","id":"131","num":"1","per":"100000"},{"type":"1","id":"431","num":"1","per":"100000"}]</v>
      </c>
      <c r="N185" s="305">
        <f>VLOOKUP(Q185,[1]经验值!A:F,4,FALSE)</f>
        <v>12</v>
      </c>
      <c r="O185" s="305">
        <f t="shared" si="343"/>
        <v>2</v>
      </c>
      <c r="P185" s="305">
        <f>P172</f>
        <v>1</v>
      </c>
      <c r="Q185" s="302">
        <v>26</v>
      </c>
      <c r="R185" s="294">
        <f>(怪物参数比例等级!$H$17*10+Q185*怪物参数比例等级!$Z$38)*AA185</f>
        <v>131.27272727272728</v>
      </c>
      <c r="S185" s="294">
        <f>(怪物参数比例等级!$Z$39*10+Q185*怪物参数比例等级!$Z$39)*AB185</f>
        <v>144</v>
      </c>
      <c r="T185" s="294">
        <f>(怪物参数比例等级!$Z$40*10+Q185*怪物参数比例等级!$Z$40)*AC185</f>
        <v>115.19999999999999</v>
      </c>
      <c r="U185" s="294">
        <f>(怪物参数比例等级!$Z$41*10+Q185*怪物参数比例等级!$Z$41)*AD185</f>
        <v>86.4</v>
      </c>
      <c r="V185" s="294">
        <f>(怪物参数比例等级!$Z$42*10+Q185*怪物参数比例等级!$Z$42)*AE185</f>
        <v>115.19999999999999</v>
      </c>
      <c r="W185" s="294">
        <f>(怪物参数比例等级!$Z$43*10+Q185*怪物参数比例等级!$Z$43)*AF185</f>
        <v>86.4</v>
      </c>
      <c r="X185" s="294">
        <f>(怪物参数比例等级!$Z$44*10+Q185*怪物参数比例等级!$Z$44)*AG185</f>
        <v>192</v>
      </c>
      <c r="Y185" s="294">
        <f>(怪物参数比例等级!$Z$45*10+Q185*怪物参数比例等级!$Z$45)*AH185</f>
        <v>384</v>
      </c>
      <c r="Z185" s="294">
        <f>(怪物参数比例等级!$Z$46*10+Q185*怪物参数比例等级!$Z$46)*AI185</f>
        <v>192</v>
      </c>
      <c r="AA185" s="317">
        <v>1</v>
      </c>
      <c r="AB185" s="317">
        <v>1</v>
      </c>
      <c r="AC185" s="317">
        <v>1</v>
      </c>
      <c r="AD185" s="317">
        <v>1</v>
      </c>
      <c r="AE185" s="317">
        <v>1</v>
      </c>
      <c r="AF185" s="317">
        <v>1</v>
      </c>
      <c r="AG185" s="317">
        <v>5</v>
      </c>
      <c r="AH185" s="317">
        <v>5</v>
      </c>
      <c r="AI185" s="317">
        <v>5</v>
      </c>
      <c r="AK185" s="299">
        <v>71</v>
      </c>
      <c r="AL185" s="296">
        <v>1</v>
      </c>
      <c r="AM185" s="296">
        <v>1</v>
      </c>
      <c r="AN185" s="296">
        <v>1</v>
      </c>
      <c r="AO185" s="136" t="s">
        <v>3329</v>
      </c>
    </row>
    <row r="186" spans="1:41" ht="12" hidden="1" customHeight="1">
      <c r="A186" s="136">
        <v>141</v>
      </c>
      <c r="B186" s="136" t="str">
        <f t="shared" si="249"/>
        <v>14171</v>
      </c>
      <c r="C186" s="305" t="str">
        <f t="shared" ref="C186:D186" si="344">C172</f>
        <v>12771</v>
      </c>
      <c r="D186" s="305">
        <f t="shared" si="344"/>
        <v>2</v>
      </c>
      <c r="E186" s="305" t="str">
        <f>E172</f>
        <v>俘虏4</v>
      </c>
      <c r="F186" s="305" t="str">
        <f t="shared" ref="F186:O186" si="345">F172</f>
        <v>就换成人的样子，攻击方式就地上捡起石头丢过去</v>
      </c>
      <c r="G186" s="305">
        <f t="shared" si="345"/>
        <v>0</v>
      </c>
      <c r="H186" s="305" t="str">
        <f t="shared" si="345"/>
        <v>monster.30.fulu</v>
      </c>
      <c r="I186" s="305" t="str">
        <f t="shared" si="345"/>
        <v>sfacemonster.30.fulu</v>
      </c>
      <c r="J186" s="305">
        <f t="shared" si="345"/>
        <v>0</v>
      </c>
      <c r="K186" s="305" t="str">
        <f t="shared" si="345"/>
        <v>[]</v>
      </c>
      <c r="L186" s="305" t="str">
        <f t="shared" si="345"/>
        <v>[0,0,0]</v>
      </c>
      <c r="M186" s="305" t="str">
        <f t="shared" si="345"/>
        <v>[{"type":"2","id":"coin","num":"5","per":"800000"},{"type":"1","id":"1733","num":"1","per":"500000"},{"type":"1","id":"131","num":"1","per":"100000"},{"type":"1","id":"431","num":"1","per":"100000"}]</v>
      </c>
      <c r="N186" s="305">
        <f>VLOOKUP(Q186,[1]经验值!A:F,4,FALSE)</f>
        <v>13</v>
      </c>
      <c r="O186" s="305">
        <f t="shared" si="345"/>
        <v>2</v>
      </c>
      <c r="P186" s="305">
        <f>P172</f>
        <v>1</v>
      </c>
      <c r="Q186" s="302">
        <v>27</v>
      </c>
      <c r="R186" s="294">
        <f>(怪物参数比例等级!$H$17*10+Q186*怪物参数比例等级!$Z$38)*AA186</f>
        <v>135.27272727272728</v>
      </c>
      <c r="S186" s="294">
        <f>(怪物参数比例等级!$Z$39*10+Q186*怪物参数比例等级!$Z$39)*AB186</f>
        <v>148</v>
      </c>
      <c r="T186" s="294">
        <f>(怪物参数比例等级!$Z$40*10+Q186*怪物参数比例等级!$Z$40)*AC186</f>
        <v>118.39999999999999</v>
      </c>
      <c r="U186" s="294">
        <f>(怪物参数比例等级!$Z$41*10+Q186*怪物参数比例等级!$Z$41)*AD186</f>
        <v>88.8</v>
      </c>
      <c r="V186" s="294">
        <f>(怪物参数比例等级!$Z$42*10+Q186*怪物参数比例等级!$Z$42)*AE186</f>
        <v>118.39999999999999</v>
      </c>
      <c r="W186" s="294">
        <f>(怪物参数比例等级!$Z$43*10+Q186*怪物参数比例等级!$Z$43)*AF186</f>
        <v>88.8</v>
      </c>
      <c r="X186" s="294">
        <f>(怪物参数比例等级!$Z$44*10+Q186*怪物参数比例等级!$Z$44)*AG186</f>
        <v>197.33333333333334</v>
      </c>
      <c r="Y186" s="294">
        <f>(怪物参数比例等级!$Z$45*10+Q186*怪物参数比例等级!$Z$45)*AH186</f>
        <v>394.66666666666669</v>
      </c>
      <c r="Z186" s="294">
        <f>(怪物参数比例等级!$Z$46*10+Q186*怪物参数比例等级!$Z$46)*AI186</f>
        <v>197.33333333333334</v>
      </c>
      <c r="AA186" s="317">
        <v>1</v>
      </c>
      <c r="AB186" s="317">
        <v>1</v>
      </c>
      <c r="AC186" s="317">
        <v>1</v>
      </c>
      <c r="AD186" s="317">
        <v>1</v>
      </c>
      <c r="AE186" s="317">
        <v>1</v>
      </c>
      <c r="AF186" s="317">
        <v>1</v>
      </c>
      <c r="AG186" s="317">
        <v>5</v>
      </c>
      <c r="AH186" s="317">
        <v>5</v>
      </c>
      <c r="AI186" s="317">
        <v>5</v>
      </c>
      <c r="AK186" s="299">
        <v>71</v>
      </c>
      <c r="AL186" s="296">
        <v>1</v>
      </c>
      <c r="AM186" s="296">
        <v>1</v>
      </c>
      <c r="AN186" s="296">
        <v>1</v>
      </c>
      <c r="AO186" s="136" t="s">
        <v>3329</v>
      </c>
    </row>
    <row r="187" spans="1:41" ht="12" hidden="1" customHeight="1">
      <c r="A187" s="136">
        <v>142</v>
      </c>
      <c r="B187" s="136" t="str">
        <f t="shared" si="249"/>
        <v>14271</v>
      </c>
      <c r="C187" s="305" t="str">
        <f t="shared" ref="C187:D187" si="346">C172</f>
        <v>12771</v>
      </c>
      <c r="D187" s="305">
        <f t="shared" si="346"/>
        <v>2</v>
      </c>
      <c r="E187" s="305" t="str">
        <f>E172</f>
        <v>俘虏4</v>
      </c>
      <c r="F187" s="305" t="str">
        <f t="shared" ref="F187:O187" si="347">F172</f>
        <v>就换成人的样子，攻击方式就地上捡起石头丢过去</v>
      </c>
      <c r="G187" s="305">
        <f t="shared" si="347"/>
        <v>0</v>
      </c>
      <c r="H187" s="305" t="str">
        <f t="shared" si="347"/>
        <v>monster.30.fulu</v>
      </c>
      <c r="I187" s="305" t="str">
        <f t="shared" si="347"/>
        <v>sfacemonster.30.fulu</v>
      </c>
      <c r="J187" s="305">
        <f t="shared" si="347"/>
        <v>0</v>
      </c>
      <c r="K187" s="305" t="str">
        <f t="shared" si="347"/>
        <v>[]</v>
      </c>
      <c r="L187" s="305" t="str">
        <f t="shared" si="347"/>
        <v>[0,0,0]</v>
      </c>
      <c r="M187" s="305" t="str">
        <f t="shared" si="347"/>
        <v>[{"type":"2","id":"coin","num":"5","per":"800000"},{"type":"1","id":"1733","num":"1","per":"500000"},{"type":"1","id":"131","num":"1","per":"100000"},{"type":"1","id":"431","num":"1","per":"100000"}]</v>
      </c>
      <c r="N187" s="305">
        <f>VLOOKUP(Q187,[1]经验值!A:F,4,FALSE)</f>
        <v>14</v>
      </c>
      <c r="O187" s="305">
        <f t="shared" si="347"/>
        <v>2</v>
      </c>
      <c r="P187" s="305">
        <f>P172</f>
        <v>1</v>
      </c>
      <c r="Q187" s="302">
        <v>28</v>
      </c>
      <c r="R187" s="294">
        <f>(怪物参数比例等级!$H$17*10+Q187*怪物参数比例等级!$Z$38)*AA187</f>
        <v>139.27272727272728</v>
      </c>
      <c r="S187" s="294">
        <f>(怪物参数比例等级!$Z$39*10+Q187*怪物参数比例等级!$Z$39)*AB187</f>
        <v>152</v>
      </c>
      <c r="T187" s="294">
        <f>(怪物参数比例等级!$Z$40*10+Q187*怪物参数比例等级!$Z$40)*AC187</f>
        <v>121.6</v>
      </c>
      <c r="U187" s="294">
        <f>(怪物参数比例等级!$Z$41*10+Q187*怪物参数比例等级!$Z$41)*AD187</f>
        <v>91.2</v>
      </c>
      <c r="V187" s="294">
        <f>(怪物参数比例等级!$Z$42*10+Q187*怪物参数比例等级!$Z$42)*AE187</f>
        <v>121.6</v>
      </c>
      <c r="W187" s="294">
        <f>(怪物参数比例等级!$Z$43*10+Q187*怪物参数比例等级!$Z$43)*AF187</f>
        <v>91.2</v>
      </c>
      <c r="X187" s="294">
        <f>(怪物参数比例等级!$Z$44*10+Q187*怪物参数比例等级!$Z$44)*AG187</f>
        <v>202.66666666666666</v>
      </c>
      <c r="Y187" s="294">
        <f>(怪物参数比例等级!$Z$45*10+Q187*怪物参数比例等级!$Z$45)*AH187</f>
        <v>405.33333333333331</v>
      </c>
      <c r="Z187" s="294">
        <f>(怪物参数比例等级!$Z$46*10+Q187*怪物参数比例等级!$Z$46)*AI187</f>
        <v>202.66666666666666</v>
      </c>
      <c r="AA187" s="317">
        <v>1</v>
      </c>
      <c r="AB187" s="317">
        <v>1</v>
      </c>
      <c r="AC187" s="317">
        <v>1</v>
      </c>
      <c r="AD187" s="317">
        <v>1</v>
      </c>
      <c r="AE187" s="317">
        <v>1</v>
      </c>
      <c r="AF187" s="317">
        <v>1</v>
      </c>
      <c r="AG187" s="317">
        <v>5</v>
      </c>
      <c r="AH187" s="317">
        <v>5</v>
      </c>
      <c r="AI187" s="317">
        <v>5</v>
      </c>
      <c r="AK187" s="299">
        <v>71</v>
      </c>
      <c r="AL187" s="296">
        <v>1</v>
      </c>
      <c r="AM187" s="296">
        <v>1</v>
      </c>
      <c r="AN187" s="296">
        <v>1</v>
      </c>
      <c r="AO187" s="136" t="s">
        <v>3329</v>
      </c>
    </row>
    <row r="188" spans="1:41" ht="12" hidden="1" customHeight="1">
      <c r="O188" s="305">
        <f t="shared" si="278"/>
        <v>0</v>
      </c>
      <c r="R188" s="294">
        <v>1</v>
      </c>
      <c r="S188" s="294">
        <v>1</v>
      </c>
      <c r="T188" s="294">
        <v>1</v>
      </c>
      <c r="U188" s="294">
        <v>1</v>
      </c>
      <c r="V188" s="294">
        <v>1</v>
      </c>
      <c r="W188" s="294">
        <v>1</v>
      </c>
      <c r="X188" s="294">
        <v>1</v>
      </c>
      <c r="Y188" s="294">
        <v>1</v>
      </c>
      <c r="Z188" s="294">
        <v>1</v>
      </c>
      <c r="AA188" s="317">
        <v>1</v>
      </c>
      <c r="AB188" s="317">
        <v>1</v>
      </c>
      <c r="AC188" s="317">
        <v>1</v>
      </c>
      <c r="AD188" s="317">
        <v>1</v>
      </c>
      <c r="AE188" s="317">
        <v>1</v>
      </c>
      <c r="AF188" s="317">
        <v>1</v>
      </c>
      <c r="AG188" s="317">
        <v>5</v>
      </c>
      <c r="AH188" s="317">
        <v>5</v>
      </c>
      <c r="AI188" s="317">
        <v>5</v>
      </c>
      <c r="AK188" s="299">
        <v>71</v>
      </c>
      <c r="AL188" s="296">
        <v>1</v>
      </c>
      <c r="AM188" s="296">
        <v>1</v>
      </c>
      <c r="AN188" s="296">
        <v>1</v>
      </c>
    </row>
    <row r="189" spans="1:41" ht="12" hidden="1" customHeight="1">
      <c r="O189" s="305">
        <f t="shared" si="278"/>
        <v>0</v>
      </c>
      <c r="R189" s="294">
        <v>1</v>
      </c>
      <c r="S189" s="294">
        <v>1</v>
      </c>
      <c r="T189" s="294">
        <v>1</v>
      </c>
      <c r="U189" s="294">
        <v>1</v>
      </c>
      <c r="V189" s="294">
        <v>1</v>
      </c>
      <c r="W189" s="294">
        <v>1</v>
      </c>
      <c r="X189" s="294">
        <v>1</v>
      </c>
      <c r="Y189" s="294">
        <v>1</v>
      </c>
      <c r="Z189" s="294">
        <v>1</v>
      </c>
      <c r="AA189" s="317">
        <v>1</v>
      </c>
      <c r="AB189" s="317">
        <v>1</v>
      </c>
      <c r="AC189" s="317">
        <v>1</v>
      </c>
      <c r="AD189" s="317">
        <v>1</v>
      </c>
      <c r="AE189" s="317">
        <v>1</v>
      </c>
      <c r="AF189" s="317">
        <v>1</v>
      </c>
      <c r="AG189" s="317">
        <v>5</v>
      </c>
      <c r="AH189" s="317">
        <v>5</v>
      </c>
      <c r="AI189" s="317">
        <v>5</v>
      </c>
      <c r="AK189" s="299">
        <v>71</v>
      </c>
      <c r="AL189" s="296">
        <v>1</v>
      </c>
      <c r="AM189" s="296">
        <v>1</v>
      </c>
      <c r="AN189" s="296">
        <v>1</v>
      </c>
    </row>
    <row r="190" spans="1:41" ht="12" hidden="1" customHeight="1">
      <c r="O190" s="305">
        <f t="shared" si="278"/>
        <v>0</v>
      </c>
      <c r="R190" s="294">
        <v>1</v>
      </c>
      <c r="S190" s="294">
        <v>1</v>
      </c>
      <c r="T190" s="294">
        <v>1</v>
      </c>
      <c r="U190" s="294">
        <v>1</v>
      </c>
      <c r="V190" s="294">
        <v>1</v>
      </c>
      <c r="W190" s="294">
        <v>1</v>
      </c>
      <c r="X190" s="294">
        <v>1</v>
      </c>
      <c r="Y190" s="294">
        <v>1</v>
      </c>
      <c r="Z190" s="294">
        <v>1</v>
      </c>
      <c r="AA190" s="317">
        <v>1</v>
      </c>
      <c r="AB190" s="317">
        <v>1</v>
      </c>
      <c r="AC190" s="317">
        <v>1</v>
      </c>
      <c r="AD190" s="317">
        <v>1</v>
      </c>
      <c r="AE190" s="317">
        <v>1</v>
      </c>
      <c r="AF190" s="317">
        <v>1</v>
      </c>
      <c r="AG190" s="317">
        <v>5</v>
      </c>
      <c r="AH190" s="317">
        <v>5</v>
      </c>
      <c r="AI190" s="317">
        <v>5</v>
      </c>
      <c r="AK190" s="299">
        <v>71</v>
      </c>
      <c r="AL190" s="296">
        <v>1</v>
      </c>
      <c r="AM190" s="296">
        <v>1</v>
      </c>
      <c r="AN190" s="296">
        <v>1</v>
      </c>
    </row>
    <row r="191" spans="1:41" ht="12" hidden="1" customHeight="1">
      <c r="O191" s="305">
        <f t="shared" si="278"/>
        <v>0</v>
      </c>
      <c r="R191" s="294">
        <v>1</v>
      </c>
      <c r="S191" s="294">
        <v>1</v>
      </c>
      <c r="T191" s="294">
        <v>1</v>
      </c>
      <c r="U191" s="294">
        <v>1</v>
      </c>
      <c r="V191" s="294">
        <v>1</v>
      </c>
      <c r="W191" s="294">
        <v>1</v>
      </c>
      <c r="X191" s="294">
        <v>1</v>
      </c>
      <c r="Y191" s="294">
        <v>1</v>
      </c>
      <c r="Z191" s="294">
        <v>1</v>
      </c>
      <c r="AA191" s="317">
        <v>1</v>
      </c>
      <c r="AB191" s="317">
        <v>1</v>
      </c>
      <c r="AC191" s="317">
        <v>1</v>
      </c>
      <c r="AD191" s="317">
        <v>1</v>
      </c>
      <c r="AE191" s="317">
        <v>1</v>
      </c>
      <c r="AF191" s="317">
        <v>1</v>
      </c>
      <c r="AG191" s="317">
        <v>5</v>
      </c>
      <c r="AH191" s="317">
        <v>5</v>
      </c>
      <c r="AI191" s="317">
        <v>5</v>
      </c>
      <c r="AK191" s="299">
        <v>71</v>
      </c>
      <c r="AL191" s="296">
        <v>1</v>
      </c>
      <c r="AM191" s="296">
        <v>1</v>
      </c>
      <c r="AN191" s="296">
        <v>1</v>
      </c>
    </row>
    <row r="192" spans="1:41" ht="12" hidden="1" customHeight="1">
      <c r="O192" s="305">
        <f t="shared" si="278"/>
        <v>0</v>
      </c>
      <c r="R192" s="294">
        <v>1</v>
      </c>
      <c r="S192" s="294">
        <v>1</v>
      </c>
      <c r="T192" s="294">
        <v>1</v>
      </c>
      <c r="U192" s="294">
        <v>1</v>
      </c>
      <c r="V192" s="294">
        <v>1</v>
      </c>
      <c r="W192" s="294">
        <v>1</v>
      </c>
      <c r="X192" s="294">
        <v>1</v>
      </c>
      <c r="Y192" s="294">
        <v>1</v>
      </c>
      <c r="Z192" s="294">
        <v>1</v>
      </c>
      <c r="AA192" s="317">
        <v>1</v>
      </c>
      <c r="AB192" s="317">
        <v>1</v>
      </c>
      <c r="AC192" s="317">
        <v>1</v>
      </c>
      <c r="AD192" s="317">
        <v>1</v>
      </c>
      <c r="AE192" s="317">
        <v>1</v>
      </c>
      <c r="AF192" s="317">
        <v>1</v>
      </c>
      <c r="AG192" s="317">
        <v>5</v>
      </c>
      <c r="AH192" s="317">
        <v>5</v>
      </c>
      <c r="AI192" s="317">
        <v>5</v>
      </c>
      <c r="AK192" s="299">
        <v>71</v>
      </c>
      <c r="AL192" s="296">
        <v>1</v>
      </c>
      <c r="AM192" s="296">
        <v>1</v>
      </c>
      <c r="AN192" s="296">
        <v>1</v>
      </c>
    </row>
    <row r="193" spans="15:40" ht="12" hidden="1" customHeight="1">
      <c r="O193" s="305">
        <f t="shared" si="278"/>
        <v>0</v>
      </c>
      <c r="R193" s="294">
        <v>1</v>
      </c>
      <c r="S193" s="294">
        <v>1</v>
      </c>
      <c r="T193" s="294">
        <v>1</v>
      </c>
      <c r="U193" s="294">
        <v>1</v>
      </c>
      <c r="V193" s="294">
        <v>1</v>
      </c>
      <c r="W193" s="294">
        <v>1</v>
      </c>
      <c r="X193" s="294">
        <v>1</v>
      </c>
      <c r="Y193" s="294">
        <v>1</v>
      </c>
      <c r="Z193" s="294">
        <v>1</v>
      </c>
      <c r="AA193" s="317">
        <v>1</v>
      </c>
      <c r="AB193" s="317">
        <v>1</v>
      </c>
      <c r="AC193" s="317">
        <v>1</v>
      </c>
      <c r="AD193" s="317">
        <v>1</v>
      </c>
      <c r="AE193" s="317">
        <v>1</v>
      </c>
      <c r="AF193" s="317">
        <v>1</v>
      </c>
      <c r="AG193" s="317">
        <v>5</v>
      </c>
      <c r="AH193" s="317">
        <v>5</v>
      </c>
      <c r="AI193" s="317">
        <v>5</v>
      </c>
      <c r="AK193" s="299">
        <v>71</v>
      </c>
      <c r="AL193" s="296">
        <v>1</v>
      </c>
      <c r="AM193" s="296">
        <v>1</v>
      </c>
      <c r="AN193" s="296">
        <v>1</v>
      </c>
    </row>
    <row r="194" spans="15:40" ht="12" hidden="1" customHeight="1">
      <c r="O194" s="305">
        <f t="shared" si="278"/>
        <v>0</v>
      </c>
      <c r="R194" s="294">
        <v>1</v>
      </c>
      <c r="S194" s="294">
        <v>1</v>
      </c>
      <c r="T194" s="294">
        <v>1</v>
      </c>
      <c r="U194" s="294">
        <v>1</v>
      </c>
      <c r="V194" s="294">
        <v>1</v>
      </c>
      <c r="W194" s="294">
        <v>1</v>
      </c>
      <c r="X194" s="294">
        <v>1</v>
      </c>
      <c r="Y194" s="294">
        <v>1</v>
      </c>
      <c r="Z194" s="294">
        <v>1</v>
      </c>
      <c r="AA194" s="317">
        <v>1</v>
      </c>
      <c r="AB194" s="317">
        <v>1</v>
      </c>
      <c r="AC194" s="317">
        <v>1</v>
      </c>
      <c r="AD194" s="317">
        <v>1</v>
      </c>
      <c r="AE194" s="317">
        <v>1</v>
      </c>
      <c r="AF194" s="317">
        <v>1</v>
      </c>
      <c r="AG194" s="317">
        <v>5</v>
      </c>
      <c r="AH194" s="317">
        <v>5</v>
      </c>
      <c r="AI194" s="317">
        <v>5</v>
      </c>
      <c r="AK194" s="299">
        <v>71</v>
      </c>
      <c r="AL194" s="296">
        <v>1</v>
      </c>
      <c r="AM194" s="296">
        <v>1</v>
      </c>
      <c r="AN194" s="296">
        <v>1</v>
      </c>
    </row>
    <row r="195" spans="15:40" ht="12" hidden="1" customHeight="1">
      <c r="O195" s="305">
        <f t="shared" si="278"/>
        <v>0</v>
      </c>
      <c r="R195" s="294">
        <v>1</v>
      </c>
      <c r="S195" s="294">
        <v>1</v>
      </c>
      <c r="T195" s="294">
        <v>1</v>
      </c>
      <c r="U195" s="294">
        <v>1</v>
      </c>
      <c r="V195" s="294">
        <v>1</v>
      </c>
      <c r="W195" s="294">
        <v>1</v>
      </c>
      <c r="X195" s="294">
        <v>1</v>
      </c>
      <c r="Y195" s="294">
        <v>1</v>
      </c>
      <c r="Z195" s="294">
        <v>1</v>
      </c>
      <c r="AA195" s="317">
        <v>1</v>
      </c>
      <c r="AB195" s="317">
        <v>1</v>
      </c>
      <c r="AC195" s="317">
        <v>1</v>
      </c>
      <c r="AD195" s="317">
        <v>1</v>
      </c>
      <c r="AE195" s="317">
        <v>1</v>
      </c>
      <c r="AF195" s="317">
        <v>1</v>
      </c>
      <c r="AG195" s="317">
        <v>5</v>
      </c>
      <c r="AH195" s="317">
        <v>5</v>
      </c>
      <c r="AI195" s="317">
        <v>5</v>
      </c>
      <c r="AK195" s="299">
        <v>71</v>
      </c>
      <c r="AL195" s="296">
        <v>1</v>
      </c>
      <c r="AM195" s="296">
        <v>1</v>
      </c>
      <c r="AN195" s="296">
        <v>1</v>
      </c>
    </row>
    <row r="196" spans="15:40" ht="12" hidden="1" customHeight="1">
      <c r="O196" s="305">
        <f t="shared" si="278"/>
        <v>0</v>
      </c>
      <c r="R196" s="294">
        <v>1</v>
      </c>
      <c r="S196" s="294">
        <v>1</v>
      </c>
      <c r="T196" s="294">
        <v>1</v>
      </c>
      <c r="U196" s="294">
        <v>1</v>
      </c>
      <c r="V196" s="294">
        <v>1</v>
      </c>
      <c r="W196" s="294">
        <v>1</v>
      </c>
      <c r="X196" s="294">
        <v>1</v>
      </c>
      <c r="Y196" s="294">
        <v>1</v>
      </c>
      <c r="Z196" s="294">
        <v>1</v>
      </c>
      <c r="AA196" s="317">
        <v>1</v>
      </c>
      <c r="AB196" s="317">
        <v>1</v>
      </c>
      <c r="AC196" s="317">
        <v>1</v>
      </c>
      <c r="AD196" s="317">
        <v>1</v>
      </c>
      <c r="AE196" s="317">
        <v>1</v>
      </c>
      <c r="AF196" s="317">
        <v>1</v>
      </c>
      <c r="AG196" s="317">
        <v>5</v>
      </c>
      <c r="AH196" s="317">
        <v>5</v>
      </c>
      <c r="AI196" s="317">
        <v>5</v>
      </c>
      <c r="AK196" s="299">
        <v>71</v>
      </c>
      <c r="AL196" s="296">
        <v>1</v>
      </c>
      <c r="AM196" s="296">
        <v>1</v>
      </c>
      <c r="AN196" s="296">
        <v>1</v>
      </c>
    </row>
    <row r="197" spans="15:40" ht="12" hidden="1" customHeight="1">
      <c r="O197" s="305">
        <f t="shared" si="278"/>
        <v>0</v>
      </c>
      <c r="R197" s="294">
        <v>1</v>
      </c>
      <c r="S197" s="294">
        <v>1</v>
      </c>
      <c r="T197" s="294">
        <v>1</v>
      </c>
      <c r="U197" s="294">
        <v>1</v>
      </c>
      <c r="V197" s="294">
        <v>1</v>
      </c>
      <c r="W197" s="294">
        <v>1</v>
      </c>
      <c r="X197" s="294">
        <v>1</v>
      </c>
      <c r="Y197" s="294">
        <v>1</v>
      </c>
      <c r="Z197" s="294">
        <v>1</v>
      </c>
      <c r="AA197" s="317">
        <v>1</v>
      </c>
      <c r="AB197" s="317">
        <v>1</v>
      </c>
      <c r="AC197" s="317">
        <v>1</v>
      </c>
      <c r="AD197" s="317">
        <v>1</v>
      </c>
      <c r="AE197" s="317">
        <v>1</v>
      </c>
      <c r="AF197" s="317">
        <v>1</v>
      </c>
      <c r="AG197" s="317">
        <v>5</v>
      </c>
      <c r="AH197" s="317">
        <v>5</v>
      </c>
      <c r="AI197" s="317">
        <v>5</v>
      </c>
      <c r="AK197" s="299">
        <v>71</v>
      </c>
      <c r="AL197" s="296">
        <v>1</v>
      </c>
      <c r="AM197" s="296">
        <v>1</v>
      </c>
      <c r="AN197" s="296">
        <v>1</v>
      </c>
    </row>
    <row r="198" spans="15:40" ht="12" hidden="1" customHeight="1">
      <c r="O198" s="305">
        <f t="shared" si="278"/>
        <v>0</v>
      </c>
      <c r="R198" s="294">
        <v>1</v>
      </c>
      <c r="S198" s="294">
        <v>1</v>
      </c>
      <c r="T198" s="294">
        <v>1</v>
      </c>
      <c r="U198" s="294">
        <v>1</v>
      </c>
      <c r="V198" s="294">
        <v>1</v>
      </c>
      <c r="W198" s="294">
        <v>1</v>
      </c>
      <c r="X198" s="294">
        <v>1</v>
      </c>
      <c r="Y198" s="294">
        <v>1</v>
      </c>
      <c r="Z198" s="294">
        <v>1</v>
      </c>
      <c r="AA198" s="317">
        <v>1</v>
      </c>
      <c r="AB198" s="317">
        <v>1</v>
      </c>
      <c r="AC198" s="317">
        <v>1</v>
      </c>
      <c r="AD198" s="317">
        <v>1</v>
      </c>
      <c r="AE198" s="317">
        <v>1</v>
      </c>
      <c r="AF198" s="317">
        <v>1</v>
      </c>
      <c r="AG198" s="317">
        <v>5</v>
      </c>
      <c r="AH198" s="317">
        <v>5</v>
      </c>
      <c r="AI198" s="317">
        <v>5</v>
      </c>
      <c r="AK198" s="299">
        <v>71</v>
      </c>
      <c r="AL198" s="296">
        <v>1</v>
      </c>
      <c r="AM198" s="296">
        <v>1</v>
      </c>
      <c r="AN198" s="296">
        <v>1</v>
      </c>
    </row>
    <row r="199" spans="15:40" ht="12" hidden="1" customHeight="1">
      <c r="O199" s="305">
        <f t="shared" si="278"/>
        <v>0</v>
      </c>
      <c r="R199" s="294">
        <v>1</v>
      </c>
      <c r="S199" s="294">
        <v>1</v>
      </c>
      <c r="T199" s="294">
        <v>1</v>
      </c>
      <c r="U199" s="294">
        <v>1</v>
      </c>
      <c r="V199" s="294">
        <v>1</v>
      </c>
      <c r="W199" s="294">
        <v>1</v>
      </c>
      <c r="X199" s="294">
        <v>1</v>
      </c>
      <c r="Y199" s="294">
        <v>1</v>
      </c>
      <c r="Z199" s="294">
        <v>1</v>
      </c>
      <c r="AA199" s="317">
        <v>1</v>
      </c>
      <c r="AB199" s="317">
        <v>1</v>
      </c>
      <c r="AC199" s="317">
        <v>1</v>
      </c>
      <c r="AD199" s="317">
        <v>1</v>
      </c>
      <c r="AE199" s="317">
        <v>1</v>
      </c>
      <c r="AF199" s="317">
        <v>1</v>
      </c>
      <c r="AG199" s="317">
        <v>5</v>
      </c>
      <c r="AH199" s="317">
        <v>5</v>
      </c>
      <c r="AI199" s="317">
        <v>5</v>
      </c>
      <c r="AK199" s="299">
        <v>71</v>
      </c>
      <c r="AL199" s="296">
        <v>1</v>
      </c>
      <c r="AM199" s="296">
        <v>1</v>
      </c>
      <c r="AN199" s="296">
        <v>1</v>
      </c>
    </row>
    <row r="200" spans="15:40" ht="12" hidden="1" customHeight="1">
      <c r="O200" s="305">
        <f t="shared" si="278"/>
        <v>0</v>
      </c>
      <c r="R200" s="294">
        <v>1</v>
      </c>
      <c r="S200" s="294">
        <v>1</v>
      </c>
      <c r="T200" s="294">
        <v>1</v>
      </c>
      <c r="U200" s="294">
        <v>1</v>
      </c>
      <c r="V200" s="294">
        <v>1</v>
      </c>
      <c r="W200" s="294">
        <v>1</v>
      </c>
      <c r="X200" s="294">
        <v>1</v>
      </c>
      <c r="Y200" s="294">
        <v>1</v>
      </c>
      <c r="Z200" s="294">
        <v>1</v>
      </c>
      <c r="AA200" s="317">
        <v>1</v>
      </c>
      <c r="AB200" s="317">
        <v>1</v>
      </c>
      <c r="AC200" s="317">
        <v>1</v>
      </c>
      <c r="AD200" s="317">
        <v>1</v>
      </c>
      <c r="AE200" s="317">
        <v>1</v>
      </c>
      <c r="AF200" s="317">
        <v>1</v>
      </c>
      <c r="AG200" s="317">
        <v>5</v>
      </c>
      <c r="AH200" s="317">
        <v>5</v>
      </c>
      <c r="AI200" s="317">
        <v>5</v>
      </c>
      <c r="AK200" s="299">
        <v>71</v>
      </c>
      <c r="AL200" s="296">
        <v>1</v>
      </c>
      <c r="AM200" s="296">
        <v>1</v>
      </c>
      <c r="AN200" s="296">
        <v>1</v>
      </c>
    </row>
    <row r="201" spans="15:40" ht="12" hidden="1" customHeight="1">
      <c r="O201" s="305">
        <f t="shared" si="278"/>
        <v>0</v>
      </c>
      <c r="R201" s="294">
        <v>1</v>
      </c>
      <c r="S201" s="294">
        <v>1</v>
      </c>
      <c r="T201" s="294">
        <v>1</v>
      </c>
      <c r="U201" s="294">
        <v>1</v>
      </c>
      <c r="V201" s="294">
        <v>1</v>
      </c>
      <c r="W201" s="294">
        <v>1</v>
      </c>
      <c r="X201" s="294">
        <v>1</v>
      </c>
      <c r="Y201" s="294">
        <v>1</v>
      </c>
      <c r="Z201" s="294">
        <v>1</v>
      </c>
      <c r="AA201" s="317">
        <v>1</v>
      </c>
      <c r="AB201" s="317">
        <v>1</v>
      </c>
      <c r="AC201" s="317">
        <v>1</v>
      </c>
      <c r="AD201" s="317">
        <v>1</v>
      </c>
      <c r="AE201" s="317">
        <v>1</v>
      </c>
      <c r="AF201" s="317">
        <v>1</v>
      </c>
      <c r="AG201" s="317">
        <v>5</v>
      </c>
      <c r="AH201" s="317">
        <v>5</v>
      </c>
      <c r="AI201" s="317">
        <v>5</v>
      </c>
      <c r="AK201" s="299">
        <v>71</v>
      </c>
      <c r="AL201" s="296">
        <v>1</v>
      </c>
      <c r="AM201" s="296">
        <v>1</v>
      </c>
      <c r="AN201" s="296">
        <v>1</v>
      </c>
    </row>
    <row r="202" spans="15:40" ht="12" hidden="1" customHeight="1">
      <c r="O202" s="305">
        <f t="shared" si="278"/>
        <v>0</v>
      </c>
      <c r="R202" s="294">
        <v>1</v>
      </c>
      <c r="S202" s="294">
        <v>1</v>
      </c>
      <c r="T202" s="294">
        <v>1</v>
      </c>
      <c r="U202" s="294">
        <v>1</v>
      </c>
      <c r="V202" s="294">
        <v>1</v>
      </c>
      <c r="W202" s="294">
        <v>1</v>
      </c>
      <c r="X202" s="294">
        <v>1</v>
      </c>
      <c r="Y202" s="294">
        <v>1</v>
      </c>
      <c r="Z202" s="294">
        <v>1</v>
      </c>
      <c r="AA202" s="317">
        <v>1</v>
      </c>
      <c r="AB202" s="317">
        <v>1</v>
      </c>
      <c r="AC202" s="317">
        <v>1</v>
      </c>
      <c r="AD202" s="317">
        <v>1</v>
      </c>
      <c r="AE202" s="317">
        <v>1</v>
      </c>
      <c r="AF202" s="317">
        <v>1</v>
      </c>
      <c r="AG202" s="317">
        <v>5</v>
      </c>
      <c r="AH202" s="317">
        <v>5</v>
      </c>
      <c r="AI202" s="317">
        <v>5</v>
      </c>
      <c r="AK202" s="299">
        <v>71</v>
      </c>
      <c r="AL202" s="296">
        <v>1</v>
      </c>
      <c r="AM202" s="296">
        <v>1</v>
      </c>
      <c r="AN202" s="296">
        <v>1</v>
      </c>
    </row>
    <row r="203" spans="15:40" ht="12" hidden="1" customHeight="1">
      <c r="O203" s="305">
        <f t="shared" si="278"/>
        <v>0</v>
      </c>
      <c r="R203" s="294">
        <v>1</v>
      </c>
      <c r="S203" s="294">
        <v>1</v>
      </c>
      <c r="T203" s="294">
        <v>1</v>
      </c>
      <c r="U203" s="294">
        <v>1</v>
      </c>
      <c r="V203" s="294">
        <v>1</v>
      </c>
      <c r="W203" s="294">
        <v>1</v>
      </c>
      <c r="X203" s="294">
        <v>1</v>
      </c>
      <c r="Y203" s="294">
        <v>1</v>
      </c>
      <c r="Z203" s="294">
        <v>1</v>
      </c>
      <c r="AA203" s="317">
        <v>1</v>
      </c>
      <c r="AB203" s="317">
        <v>1</v>
      </c>
      <c r="AC203" s="317">
        <v>1</v>
      </c>
      <c r="AD203" s="317">
        <v>1</v>
      </c>
      <c r="AE203" s="317">
        <v>1</v>
      </c>
      <c r="AF203" s="317">
        <v>1</v>
      </c>
      <c r="AG203" s="317">
        <v>5</v>
      </c>
      <c r="AH203" s="317">
        <v>5</v>
      </c>
      <c r="AI203" s="317">
        <v>5</v>
      </c>
      <c r="AK203" s="299">
        <v>71</v>
      </c>
      <c r="AL203" s="296">
        <v>1</v>
      </c>
      <c r="AM203" s="296">
        <v>1</v>
      </c>
      <c r="AN203" s="296">
        <v>1</v>
      </c>
    </row>
    <row r="204" spans="15:40" ht="12" hidden="1" customHeight="1">
      <c r="O204" s="305">
        <f t="shared" si="278"/>
        <v>0</v>
      </c>
      <c r="R204" s="294">
        <v>1</v>
      </c>
      <c r="S204" s="294">
        <v>1</v>
      </c>
      <c r="T204" s="294">
        <v>1</v>
      </c>
      <c r="U204" s="294">
        <v>1</v>
      </c>
      <c r="V204" s="294">
        <v>1</v>
      </c>
      <c r="W204" s="294">
        <v>1</v>
      </c>
      <c r="X204" s="294">
        <v>1</v>
      </c>
      <c r="Y204" s="294">
        <v>1</v>
      </c>
      <c r="Z204" s="294">
        <v>1</v>
      </c>
      <c r="AA204" s="317">
        <v>1</v>
      </c>
      <c r="AB204" s="317">
        <v>1</v>
      </c>
      <c r="AC204" s="317">
        <v>1</v>
      </c>
      <c r="AD204" s="317">
        <v>1</v>
      </c>
      <c r="AE204" s="317">
        <v>1</v>
      </c>
      <c r="AF204" s="317">
        <v>1</v>
      </c>
      <c r="AG204" s="317">
        <v>5</v>
      </c>
      <c r="AH204" s="317">
        <v>5</v>
      </c>
      <c r="AI204" s="317">
        <v>5</v>
      </c>
      <c r="AK204" s="299">
        <v>71</v>
      </c>
      <c r="AL204" s="296">
        <v>1</v>
      </c>
      <c r="AM204" s="296">
        <v>1</v>
      </c>
      <c r="AN204" s="296">
        <v>1</v>
      </c>
    </row>
    <row r="205" spans="15:40" ht="12" hidden="1" customHeight="1">
      <c r="O205" s="305">
        <f t="shared" si="278"/>
        <v>0</v>
      </c>
      <c r="R205" s="294">
        <v>1</v>
      </c>
      <c r="S205" s="294">
        <v>1</v>
      </c>
      <c r="T205" s="294">
        <v>1</v>
      </c>
      <c r="U205" s="294">
        <v>1</v>
      </c>
      <c r="V205" s="294">
        <v>1</v>
      </c>
      <c r="W205" s="294">
        <v>1</v>
      </c>
      <c r="X205" s="294">
        <v>1</v>
      </c>
      <c r="Y205" s="294">
        <v>1</v>
      </c>
      <c r="Z205" s="294">
        <v>1</v>
      </c>
      <c r="AA205" s="317">
        <v>1</v>
      </c>
      <c r="AB205" s="317">
        <v>1</v>
      </c>
      <c r="AC205" s="317">
        <v>1</v>
      </c>
      <c r="AD205" s="317">
        <v>1</v>
      </c>
      <c r="AE205" s="317">
        <v>1</v>
      </c>
      <c r="AF205" s="317">
        <v>1</v>
      </c>
      <c r="AG205" s="317">
        <v>5</v>
      </c>
      <c r="AH205" s="317">
        <v>5</v>
      </c>
      <c r="AI205" s="317">
        <v>5</v>
      </c>
      <c r="AK205" s="299">
        <v>71</v>
      </c>
      <c r="AL205" s="296">
        <v>1</v>
      </c>
      <c r="AM205" s="296">
        <v>1</v>
      </c>
      <c r="AN205" s="296">
        <v>1</v>
      </c>
    </row>
    <row r="206" spans="15:40" ht="12" hidden="1" customHeight="1">
      <c r="O206" s="305">
        <f t="shared" si="278"/>
        <v>0</v>
      </c>
      <c r="R206" s="294">
        <v>1</v>
      </c>
      <c r="S206" s="294">
        <v>1</v>
      </c>
      <c r="T206" s="294">
        <v>1</v>
      </c>
      <c r="U206" s="294">
        <v>1</v>
      </c>
      <c r="V206" s="294">
        <v>1</v>
      </c>
      <c r="W206" s="294">
        <v>1</v>
      </c>
      <c r="X206" s="294">
        <v>1</v>
      </c>
      <c r="Y206" s="294">
        <v>1</v>
      </c>
      <c r="Z206" s="294">
        <v>1</v>
      </c>
      <c r="AA206" s="317">
        <v>1</v>
      </c>
      <c r="AB206" s="317">
        <v>1</v>
      </c>
      <c r="AC206" s="317">
        <v>1</v>
      </c>
      <c r="AD206" s="317">
        <v>1</v>
      </c>
      <c r="AE206" s="317">
        <v>1</v>
      </c>
      <c r="AF206" s="317">
        <v>1</v>
      </c>
      <c r="AG206" s="317">
        <v>5</v>
      </c>
      <c r="AH206" s="317">
        <v>5</v>
      </c>
      <c r="AI206" s="317">
        <v>5</v>
      </c>
      <c r="AK206" s="299">
        <v>71</v>
      </c>
      <c r="AL206" s="296">
        <v>1</v>
      </c>
      <c r="AM206" s="296">
        <v>1</v>
      </c>
      <c r="AN206" s="296">
        <v>1</v>
      </c>
    </row>
    <row r="207" spans="15:40" ht="12" hidden="1" customHeight="1">
      <c r="O207" s="305">
        <f t="shared" si="278"/>
        <v>0</v>
      </c>
      <c r="R207" s="294">
        <v>1</v>
      </c>
      <c r="S207" s="294">
        <v>1</v>
      </c>
      <c r="T207" s="294">
        <v>1</v>
      </c>
      <c r="U207" s="294">
        <v>1</v>
      </c>
      <c r="V207" s="294">
        <v>1</v>
      </c>
      <c r="W207" s="294">
        <v>1</v>
      </c>
      <c r="X207" s="294">
        <v>1</v>
      </c>
      <c r="Y207" s="294">
        <v>1</v>
      </c>
      <c r="Z207" s="294">
        <v>1</v>
      </c>
      <c r="AA207" s="317">
        <v>1</v>
      </c>
      <c r="AB207" s="317">
        <v>1</v>
      </c>
      <c r="AC207" s="317">
        <v>1</v>
      </c>
      <c r="AD207" s="317">
        <v>1</v>
      </c>
      <c r="AE207" s="317">
        <v>1</v>
      </c>
      <c r="AF207" s="317">
        <v>1</v>
      </c>
      <c r="AG207" s="317">
        <v>5</v>
      </c>
      <c r="AH207" s="317">
        <v>5</v>
      </c>
      <c r="AI207" s="317">
        <v>5</v>
      </c>
      <c r="AK207" s="299">
        <v>71</v>
      </c>
      <c r="AL207" s="296">
        <v>1</v>
      </c>
      <c r="AM207" s="296">
        <v>1</v>
      </c>
      <c r="AN207" s="296">
        <v>1</v>
      </c>
    </row>
    <row r="208" spans="15:40" ht="12" hidden="1" customHeight="1">
      <c r="O208" s="305">
        <f t="shared" si="278"/>
        <v>0</v>
      </c>
      <c r="R208" s="294">
        <v>1</v>
      </c>
      <c r="S208" s="294">
        <v>1</v>
      </c>
      <c r="T208" s="294">
        <v>1</v>
      </c>
      <c r="U208" s="294">
        <v>1</v>
      </c>
      <c r="V208" s="294">
        <v>1</v>
      </c>
      <c r="W208" s="294">
        <v>1</v>
      </c>
      <c r="X208" s="294">
        <v>1</v>
      </c>
      <c r="Y208" s="294">
        <v>1</v>
      </c>
      <c r="Z208" s="294">
        <v>1</v>
      </c>
      <c r="AA208" s="317">
        <v>1</v>
      </c>
      <c r="AB208" s="317">
        <v>1</v>
      </c>
      <c r="AC208" s="317">
        <v>1</v>
      </c>
      <c r="AD208" s="317">
        <v>1</v>
      </c>
      <c r="AE208" s="317">
        <v>1</v>
      </c>
      <c r="AF208" s="317">
        <v>1</v>
      </c>
      <c r="AG208" s="317">
        <v>5</v>
      </c>
      <c r="AH208" s="317">
        <v>5</v>
      </c>
      <c r="AI208" s="317">
        <v>5</v>
      </c>
      <c r="AK208" s="299">
        <v>71</v>
      </c>
      <c r="AL208" s="296">
        <v>1</v>
      </c>
      <c r="AM208" s="296">
        <v>1</v>
      </c>
      <c r="AN208" s="296">
        <v>1</v>
      </c>
    </row>
    <row r="209" spans="15:40" ht="12" hidden="1" customHeight="1">
      <c r="O209" s="305">
        <f t="shared" si="278"/>
        <v>0</v>
      </c>
      <c r="R209" s="294">
        <v>1</v>
      </c>
      <c r="S209" s="294">
        <v>1</v>
      </c>
      <c r="T209" s="294">
        <v>1</v>
      </c>
      <c r="U209" s="294">
        <v>1</v>
      </c>
      <c r="V209" s="294">
        <v>1</v>
      </c>
      <c r="W209" s="294">
        <v>1</v>
      </c>
      <c r="X209" s="294">
        <v>1</v>
      </c>
      <c r="Y209" s="294">
        <v>1</v>
      </c>
      <c r="Z209" s="294">
        <v>1</v>
      </c>
      <c r="AA209" s="317">
        <v>1</v>
      </c>
      <c r="AB209" s="317">
        <v>1</v>
      </c>
      <c r="AC209" s="317">
        <v>1</v>
      </c>
      <c r="AD209" s="317">
        <v>1</v>
      </c>
      <c r="AE209" s="317">
        <v>1</v>
      </c>
      <c r="AF209" s="317">
        <v>1</v>
      </c>
      <c r="AG209" s="317">
        <v>5</v>
      </c>
      <c r="AH209" s="317">
        <v>5</v>
      </c>
      <c r="AI209" s="317">
        <v>5</v>
      </c>
      <c r="AK209" s="299">
        <v>71</v>
      </c>
      <c r="AL209" s="296">
        <v>1</v>
      </c>
      <c r="AM209" s="296">
        <v>1</v>
      </c>
      <c r="AN209" s="296">
        <v>1</v>
      </c>
    </row>
    <row r="210" spans="15:40" ht="12" hidden="1" customHeight="1">
      <c r="O210" s="305">
        <f t="shared" si="278"/>
        <v>0</v>
      </c>
      <c r="R210" s="294">
        <v>1</v>
      </c>
      <c r="S210" s="294">
        <v>1</v>
      </c>
      <c r="T210" s="294">
        <v>1</v>
      </c>
      <c r="U210" s="294">
        <v>1</v>
      </c>
      <c r="V210" s="294">
        <v>1</v>
      </c>
      <c r="W210" s="294">
        <v>1</v>
      </c>
      <c r="X210" s="294">
        <v>1</v>
      </c>
      <c r="Y210" s="294">
        <v>1</v>
      </c>
      <c r="Z210" s="294">
        <v>1</v>
      </c>
      <c r="AA210" s="317">
        <v>1</v>
      </c>
      <c r="AB210" s="317">
        <v>1</v>
      </c>
      <c r="AC210" s="317">
        <v>1</v>
      </c>
      <c r="AD210" s="317">
        <v>1</v>
      </c>
      <c r="AE210" s="317">
        <v>1</v>
      </c>
      <c r="AF210" s="317">
        <v>1</v>
      </c>
      <c r="AG210" s="317">
        <v>5</v>
      </c>
      <c r="AH210" s="317">
        <v>5</v>
      </c>
      <c r="AI210" s="317">
        <v>5</v>
      </c>
      <c r="AK210" s="299">
        <v>71</v>
      </c>
      <c r="AL210" s="296">
        <v>1</v>
      </c>
      <c r="AM210" s="296">
        <v>1</v>
      </c>
      <c r="AN210" s="296">
        <v>1</v>
      </c>
    </row>
    <row r="211" spans="15:40" ht="12" hidden="1" customHeight="1">
      <c r="O211" s="305">
        <f t="shared" si="278"/>
        <v>0</v>
      </c>
      <c r="R211" s="294">
        <v>1</v>
      </c>
      <c r="S211" s="294">
        <v>1</v>
      </c>
      <c r="T211" s="294">
        <v>1</v>
      </c>
      <c r="U211" s="294">
        <v>1</v>
      </c>
      <c r="V211" s="294">
        <v>1</v>
      </c>
      <c r="W211" s="294">
        <v>1</v>
      </c>
      <c r="X211" s="294">
        <v>1</v>
      </c>
      <c r="Y211" s="294">
        <v>1</v>
      </c>
      <c r="Z211" s="294">
        <v>1</v>
      </c>
      <c r="AA211" s="317">
        <v>1</v>
      </c>
      <c r="AB211" s="317">
        <v>1</v>
      </c>
      <c r="AC211" s="317">
        <v>1</v>
      </c>
      <c r="AD211" s="317">
        <v>1</v>
      </c>
      <c r="AE211" s="317">
        <v>1</v>
      </c>
      <c r="AF211" s="317">
        <v>1</v>
      </c>
      <c r="AG211" s="317">
        <v>5</v>
      </c>
      <c r="AH211" s="317">
        <v>5</v>
      </c>
      <c r="AI211" s="317">
        <v>5</v>
      </c>
      <c r="AK211" s="299">
        <v>71</v>
      </c>
      <c r="AL211" s="296">
        <v>1</v>
      </c>
      <c r="AM211" s="296">
        <v>1</v>
      </c>
      <c r="AN211" s="296">
        <v>1</v>
      </c>
    </row>
    <row r="212" spans="15:40" ht="12" hidden="1" customHeight="1">
      <c r="O212" s="305">
        <f t="shared" si="278"/>
        <v>0</v>
      </c>
      <c r="R212" s="294">
        <v>1</v>
      </c>
      <c r="S212" s="294">
        <v>1</v>
      </c>
      <c r="T212" s="294">
        <v>1</v>
      </c>
      <c r="U212" s="294">
        <v>1</v>
      </c>
      <c r="V212" s="294">
        <v>1</v>
      </c>
      <c r="W212" s="294">
        <v>1</v>
      </c>
      <c r="X212" s="294">
        <v>1</v>
      </c>
      <c r="Y212" s="294">
        <v>1</v>
      </c>
      <c r="Z212" s="294">
        <v>1</v>
      </c>
      <c r="AA212" s="317">
        <v>1</v>
      </c>
      <c r="AB212" s="317">
        <v>1</v>
      </c>
      <c r="AC212" s="317">
        <v>1</v>
      </c>
      <c r="AD212" s="317">
        <v>1</v>
      </c>
      <c r="AE212" s="317">
        <v>1</v>
      </c>
      <c r="AF212" s="317">
        <v>1</v>
      </c>
      <c r="AG212" s="317">
        <v>5</v>
      </c>
      <c r="AH212" s="317">
        <v>5</v>
      </c>
      <c r="AI212" s="317">
        <v>5</v>
      </c>
      <c r="AK212" s="299">
        <v>71</v>
      </c>
      <c r="AL212" s="296">
        <v>1</v>
      </c>
      <c r="AM212" s="296">
        <v>1</v>
      </c>
      <c r="AN212" s="296">
        <v>1</v>
      </c>
    </row>
    <row r="213" spans="15:40" ht="12" hidden="1" customHeight="1">
      <c r="O213" s="305">
        <f t="shared" si="278"/>
        <v>0</v>
      </c>
      <c r="R213" s="294">
        <v>1</v>
      </c>
      <c r="S213" s="294">
        <v>1</v>
      </c>
      <c r="T213" s="294">
        <v>1</v>
      </c>
      <c r="U213" s="294">
        <v>1</v>
      </c>
      <c r="V213" s="294">
        <v>1</v>
      </c>
      <c r="W213" s="294">
        <v>1</v>
      </c>
      <c r="X213" s="294">
        <v>1</v>
      </c>
      <c r="Y213" s="294">
        <v>1</v>
      </c>
      <c r="Z213" s="294">
        <v>1</v>
      </c>
      <c r="AA213" s="317">
        <v>1</v>
      </c>
      <c r="AB213" s="317">
        <v>1</v>
      </c>
      <c r="AC213" s="317">
        <v>1</v>
      </c>
      <c r="AD213" s="317">
        <v>1</v>
      </c>
      <c r="AE213" s="317">
        <v>1</v>
      </c>
      <c r="AF213" s="317">
        <v>1</v>
      </c>
      <c r="AG213" s="317">
        <v>5</v>
      </c>
      <c r="AH213" s="317">
        <v>5</v>
      </c>
      <c r="AI213" s="317">
        <v>5</v>
      </c>
      <c r="AK213" s="299">
        <v>71</v>
      </c>
      <c r="AL213" s="296">
        <v>1</v>
      </c>
      <c r="AM213" s="296">
        <v>1</v>
      </c>
      <c r="AN213" s="296">
        <v>1</v>
      </c>
    </row>
    <row r="214" spans="15:40" ht="12" hidden="1" customHeight="1">
      <c r="O214" s="305">
        <f t="shared" si="278"/>
        <v>0</v>
      </c>
      <c r="R214" s="294">
        <v>1</v>
      </c>
      <c r="S214" s="294">
        <v>1</v>
      </c>
      <c r="T214" s="294">
        <v>1</v>
      </c>
      <c r="U214" s="294">
        <v>1</v>
      </c>
      <c r="V214" s="294">
        <v>1</v>
      </c>
      <c r="W214" s="294">
        <v>1</v>
      </c>
      <c r="X214" s="294">
        <v>1</v>
      </c>
      <c r="Y214" s="294">
        <v>1</v>
      </c>
      <c r="Z214" s="294">
        <v>1</v>
      </c>
      <c r="AA214" s="317">
        <v>1</v>
      </c>
      <c r="AB214" s="317">
        <v>1</v>
      </c>
      <c r="AC214" s="317">
        <v>1</v>
      </c>
      <c r="AD214" s="317">
        <v>1</v>
      </c>
      <c r="AE214" s="317">
        <v>1</v>
      </c>
      <c r="AF214" s="317">
        <v>1</v>
      </c>
      <c r="AG214" s="317">
        <v>5</v>
      </c>
      <c r="AH214" s="317">
        <v>5</v>
      </c>
      <c r="AI214" s="317">
        <v>5</v>
      </c>
      <c r="AK214" s="299">
        <v>71</v>
      </c>
      <c r="AL214" s="296">
        <v>1</v>
      </c>
      <c r="AM214" s="296">
        <v>1</v>
      </c>
      <c r="AN214" s="296">
        <v>1</v>
      </c>
    </row>
    <row r="215" spans="15:40" ht="12" hidden="1" customHeight="1">
      <c r="O215" s="305">
        <f t="shared" si="278"/>
        <v>0</v>
      </c>
      <c r="R215" s="294">
        <v>1</v>
      </c>
      <c r="S215" s="294">
        <v>1</v>
      </c>
      <c r="T215" s="294">
        <v>1</v>
      </c>
      <c r="U215" s="294">
        <v>1</v>
      </c>
      <c r="V215" s="294">
        <v>1</v>
      </c>
      <c r="W215" s="294">
        <v>1</v>
      </c>
      <c r="X215" s="294">
        <v>1</v>
      </c>
      <c r="Y215" s="294">
        <v>1</v>
      </c>
      <c r="Z215" s="294">
        <v>1</v>
      </c>
      <c r="AA215" s="317">
        <v>1</v>
      </c>
      <c r="AB215" s="317">
        <v>1</v>
      </c>
      <c r="AC215" s="317">
        <v>1</v>
      </c>
      <c r="AD215" s="317">
        <v>1</v>
      </c>
      <c r="AE215" s="317">
        <v>1</v>
      </c>
      <c r="AF215" s="317">
        <v>1</v>
      </c>
      <c r="AG215" s="317">
        <v>5</v>
      </c>
      <c r="AH215" s="317">
        <v>5</v>
      </c>
      <c r="AI215" s="317">
        <v>5</v>
      </c>
      <c r="AK215" s="299">
        <v>71</v>
      </c>
      <c r="AL215" s="296">
        <v>1</v>
      </c>
      <c r="AM215" s="296">
        <v>1</v>
      </c>
      <c r="AN215" s="296">
        <v>1</v>
      </c>
    </row>
    <row r="216" spans="15:40" ht="12" hidden="1" customHeight="1">
      <c r="O216" s="305">
        <f t="shared" si="278"/>
        <v>0</v>
      </c>
      <c r="R216" s="294">
        <v>1</v>
      </c>
      <c r="S216" s="294">
        <v>1</v>
      </c>
      <c r="T216" s="294">
        <v>1</v>
      </c>
      <c r="U216" s="294">
        <v>1</v>
      </c>
      <c r="V216" s="294">
        <v>1</v>
      </c>
      <c r="W216" s="294">
        <v>1</v>
      </c>
      <c r="X216" s="294">
        <v>1</v>
      </c>
      <c r="Y216" s="294">
        <v>1</v>
      </c>
      <c r="Z216" s="294">
        <v>1</v>
      </c>
      <c r="AA216" s="317">
        <v>1</v>
      </c>
      <c r="AB216" s="317">
        <v>1</v>
      </c>
      <c r="AC216" s="317">
        <v>1</v>
      </c>
      <c r="AD216" s="317">
        <v>1</v>
      </c>
      <c r="AE216" s="317">
        <v>1</v>
      </c>
      <c r="AF216" s="317">
        <v>1</v>
      </c>
      <c r="AG216" s="317">
        <v>5</v>
      </c>
      <c r="AH216" s="317">
        <v>5</v>
      </c>
      <c r="AI216" s="317">
        <v>5</v>
      </c>
      <c r="AK216" s="299">
        <v>71</v>
      </c>
      <c r="AL216" s="296">
        <v>1</v>
      </c>
      <c r="AM216" s="296">
        <v>1</v>
      </c>
      <c r="AN216" s="296">
        <v>1</v>
      </c>
    </row>
    <row r="217" spans="15:40" ht="12" hidden="1" customHeight="1">
      <c r="O217" s="305">
        <f t="shared" si="278"/>
        <v>0</v>
      </c>
      <c r="R217" s="294">
        <v>1</v>
      </c>
      <c r="S217" s="294">
        <v>1</v>
      </c>
      <c r="T217" s="294">
        <v>1</v>
      </c>
      <c r="U217" s="294">
        <v>1</v>
      </c>
      <c r="V217" s="294">
        <v>1</v>
      </c>
      <c r="W217" s="294">
        <v>1</v>
      </c>
      <c r="X217" s="294">
        <v>1</v>
      </c>
      <c r="Y217" s="294">
        <v>1</v>
      </c>
      <c r="Z217" s="294">
        <v>1</v>
      </c>
      <c r="AA217" s="317">
        <v>1</v>
      </c>
      <c r="AB217" s="317">
        <v>1</v>
      </c>
      <c r="AC217" s="317">
        <v>1</v>
      </c>
      <c r="AD217" s="317">
        <v>1</v>
      </c>
      <c r="AE217" s="317">
        <v>1</v>
      </c>
      <c r="AF217" s="317">
        <v>1</v>
      </c>
      <c r="AG217" s="317">
        <v>5</v>
      </c>
      <c r="AH217" s="317">
        <v>5</v>
      </c>
      <c r="AI217" s="317">
        <v>5</v>
      </c>
      <c r="AK217" s="299">
        <v>71</v>
      </c>
      <c r="AL217" s="296">
        <v>1</v>
      </c>
      <c r="AM217" s="296">
        <v>1</v>
      </c>
      <c r="AN217" s="296">
        <v>1</v>
      </c>
    </row>
    <row r="218" spans="15:40" ht="12" hidden="1" customHeight="1">
      <c r="O218" s="305">
        <f t="shared" si="278"/>
        <v>0</v>
      </c>
      <c r="R218" s="294">
        <v>1</v>
      </c>
      <c r="S218" s="294">
        <v>1</v>
      </c>
      <c r="T218" s="294">
        <v>1</v>
      </c>
      <c r="U218" s="294">
        <v>1</v>
      </c>
      <c r="V218" s="294">
        <v>1</v>
      </c>
      <c r="W218" s="294">
        <v>1</v>
      </c>
      <c r="X218" s="294">
        <v>1</v>
      </c>
      <c r="Y218" s="294">
        <v>1</v>
      </c>
      <c r="Z218" s="294">
        <v>1</v>
      </c>
      <c r="AA218" s="317">
        <v>1</v>
      </c>
      <c r="AB218" s="317">
        <v>1</v>
      </c>
      <c r="AC218" s="317">
        <v>1</v>
      </c>
      <c r="AD218" s="317">
        <v>1</v>
      </c>
      <c r="AE218" s="317">
        <v>1</v>
      </c>
      <c r="AF218" s="317">
        <v>1</v>
      </c>
      <c r="AG218" s="317">
        <v>5</v>
      </c>
      <c r="AH218" s="317">
        <v>5</v>
      </c>
      <c r="AI218" s="317">
        <v>5</v>
      </c>
      <c r="AK218" s="299">
        <v>71</v>
      </c>
      <c r="AL218" s="296">
        <v>1</v>
      </c>
      <c r="AM218" s="296">
        <v>1</v>
      </c>
      <c r="AN218" s="296">
        <v>1</v>
      </c>
    </row>
    <row r="219" spans="15:40" ht="12" hidden="1" customHeight="1">
      <c r="O219" s="305">
        <f t="shared" si="278"/>
        <v>0</v>
      </c>
      <c r="R219" s="294">
        <v>1</v>
      </c>
      <c r="S219" s="294">
        <v>1</v>
      </c>
      <c r="T219" s="294">
        <v>1</v>
      </c>
      <c r="U219" s="294">
        <v>1</v>
      </c>
      <c r="V219" s="294">
        <v>1</v>
      </c>
      <c r="W219" s="294">
        <v>1</v>
      </c>
      <c r="X219" s="294">
        <v>1</v>
      </c>
      <c r="Y219" s="294">
        <v>1</v>
      </c>
      <c r="Z219" s="294">
        <v>1</v>
      </c>
      <c r="AA219" s="317">
        <v>1</v>
      </c>
      <c r="AB219" s="317">
        <v>1</v>
      </c>
      <c r="AC219" s="317">
        <v>1</v>
      </c>
      <c r="AD219" s="317">
        <v>1</v>
      </c>
      <c r="AE219" s="317">
        <v>1</v>
      </c>
      <c r="AF219" s="317">
        <v>1</v>
      </c>
      <c r="AG219" s="317">
        <v>5</v>
      </c>
      <c r="AH219" s="317">
        <v>5</v>
      </c>
      <c r="AI219" s="317">
        <v>5</v>
      </c>
      <c r="AK219" s="299">
        <v>71</v>
      </c>
      <c r="AL219" s="296">
        <v>1</v>
      </c>
      <c r="AM219" s="296">
        <v>1</v>
      </c>
      <c r="AN219" s="296">
        <v>1</v>
      </c>
    </row>
    <row r="220" spans="15:40" ht="12" hidden="1" customHeight="1">
      <c r="O220" s="305">
        <f t="shared" si="278"/>
        <v>0</v>
      </c>
      <c r="R220" s="294">
        <v>1</v>
      </c>
      <c r="S220" s="294">
        <v>1</v>
      </c>
      <c r="T220" s="294">
        <v>1</v>
      </c>
      <c r="U220" s="294">
        <v>1</v>
      </c>
      <c r="V220" s="294">
        <v>1</v>
      </c>
      <c r="W220" s="294">
        <v>1</v>
      </c>
      <c r="X220" s="294">
        <v>1</v>
      </c>
      <c r="Y220" s="294">
        <v>1</v>
      </c>
      <c r="Z220" s="294">
        <v>1</v>
      </c>
      <c r="AA220" s="317">
        <v>1</v>
      </c>
      <c r="AB220" s="317">
        <v>1</v>
      </c>
      <c r="AC220" s="317">
        <v>1</v>
      </c>
      <c r="AD220" s="317">
        <v>1</v>
      </c>
      <c r="AE220" s="317">
        <v>1</v>
      </c>
      <c r="AF220" s="317">
        <v>1</v>
      </c>
      <c r="AG220" s="317">
        <v>5</v>
      </c>
      <c r="AH220" s="317">
        <v>5</v>
      </c>
      <c r="AI220" s="317">
        <v>5</v>
      </c>
      <c r="AK220" s="299">
        <v>71</v>
      </c>
      <c r="AL220" s="296">
        <v>1</v>
      </c>
      <c r="AM220" s="296">
        <v>1</v>
      </c>
      <c r="AN220" s="296">
        <v>1</v>
      </c>
    </row>
    <row r="221" spans="15:40" ht="12" hidden="1" customHeight="1">
      <c r="O221" s="305">
        <f t="shared" si="278"/>
        <v>0</v>
      </c>
      <c r="R221" s="294">
        <v>1</v>
      </c>
      <c r="S221" s="294">
        <v>1</v>
      </c>
      <c r="T221" s="294">
        <v>1</v>
      </c>
      <c r="U221" s="294">
        <v>1</v>
      </c>
      <c r="V221" s="294">
        <v>1</v>
      </c>
      <c r="W221" s="294">
        <v>1</v>
      </c>
      <c r="X221" s="294">
        <v>1</v>
      </c>
      <c r="Y221" s="294">
        <v>1</v>
      </c>
      <c r="Z221" s="294">
        <v>1</v>
      </c>
      <c r="AA221" s="317">
        <v>1</v>
      </c>
      <c r="AB221" s="317">
        <v>1</v>
      </c>
      <c r="AC221" s="317">
        <v>1</v>
      </c>
      <c r="AD221" s="317">
        <v>1</v>
      </c>
      <c r="AE221" s="317">
        <v>1</v>
      </c>
      <c r="AF221" s="317">
        <v>1</v>
      </c>
      <c r="AG221" s="317">
        <v>5</v>
      </c>
      <c r="AH221" s="317">
        <v>5</v>
      </c>
      <c r="AI221" s="317">
        <v>5</v>
      </c>
      <c r="AK221" s="299">
        <v>71</v>
      </c>
      <c r="AL221" s="296">
        <v>1</v>
      </c>
      <c r="AM221" s="296">
        <v>1</v>
      </c>
      <c r="AN221" s="296">
        <v>1</v>
      </c>
    </row>
    <row r="222" spans="15:40" ht="12" hidden="1" customHeight="1">
      <c r="O222" s="305">
        <f t="shared" si="278"/>
        <v>0</v>
      </c>
      <c r="R222" s="294">
        <v>1</v>
      </c>
      <c r="S222" s="294">
        <v>1</v>
      </c>
      <c r="T222" s="294">
        <v>1</v>
      </c>
      <c r="U222" s="294">
        <v>1</v>
      </c>
      <c r="V222" s="294">
        <v>1</v>
      </c>
      <c r="W222" s="294">
        <v>1</v>
      </c>
      <c r="X222" s="294">
        <v>1</v>
      </c>
      <c r="Y222" s="294">
        <v>1</v>
      </c>
      <c r="Z222" s="294">
        <v>1</v>
      </c>
      <c r="AA222" s="317">
        <v>1</v>
      </c>
      <c r="AB222" s="317">
        <v>1</v>
      </c>
      <c r="AC222" s="317">
        <v>1</v>
      </c>
      <c r="AD222" s="317">
        <v>1</v>
      </c>
      <c r="AE222" s="317">
        <v>1</v>
      </c>
      <c r="AF222" s="317">
        <v>1</v>
      </c>
      <c r="AG222" s="317">
        <v>5</v>
      </c>
      <c r="AH222" s="317">
        <v>5</v>
      </c>
      <c r="AI222" s="317">
        <v>5</v>
      </c>
      <c r="AK222" s="299">
        <v>71</v>
      </c>
      <c r="AL222" s="296">
        <v>1</v>
      </c>
      <c r="AM222" s="296">
        <v>1</v>
      </c>
      <c r="AN222" s="296">
        <v>1</v>
      </c>
    </row>
    <row r="223" spans="15:40" ht="12" hidden="1" customHeight="1">
      <c r="O223" s="305">
        <f t="shared" si="278"/>
        <v>0</v>
      </c>
      <c r="R223" s="294">
        <v>1</v>
      </c>
      <c r="S223" s="294">
        <v>1</v>
      </c>
      <c r="T223" s="294">
        <v>1</v>
      </c>
      <c r="U223" s="294">
        <v>1</v>
      </c>
      <c r="V223" s="294">
        <v>1</v>
      </c>
      <c r="W223" s="294">
        <v>1</v>
      </c>
      <c r="X223" s="294">
        <v>1</v>
      </c>
      <c r="Y223" s="294">
        <v>1</v>
      </c>
      <c r="Z223" s="294">
        <v>1</v>
      </c>
      <c r="AA223" s="317">
        <v>1</v>
      </c>
      <c r="AB223" s="317">
        <v>1</v>
      </c>
      <c r="AC223" s="317">
        <v>1</v>
      </c>
      <c r="AD223" s="317">
        <v>1</v>
      </c>
      <c r="AE223" s="317">
        <v>1</v>
      </c>
      <c r="AF223" s="317">
        <v>1</v>
      </c>
      <c r="AG223" s="317">
        <v>5</v>
      </c>
      <c r="AH223" s="317">
        <v>5</v>
      </c>
      <c r="AI223" s="317">
        <v>5</v>
      </c>
      <c r="AK223" s="299">
        <v>71</v>
      </c>
      <c r="AL223" s="296">
        <v>1</v>
      </c>
      <c r="AM223" s="296">
        <v>1</v>
      </c>
      <c r="AN223" s="296">
        <v>1</v>
      </c>
    </row>
    <row r="224" spans="15:40" ht="12" hidden="1" customHeight="1">
      <c r="O224" s="305">
        <f t="shared" si="278"/>
        <v>0</v>
      </c>
      <c r="R224" s="294">
        <v>1</v>
      </c>
      <c r="S224" s="294">
        <v>1</v>
      </c>
      <c r="T224" s="294">
        <v>1</v>
      </c>
      <c r="U224" s="294">
        <v>1</v>
      </c>
      <c r="V224" s="294">
        <v>1</v>
      </c>
      <c r="W224" s="294">
        <v>1</v>
      </c>
      <c r="X224" s="294">
        <v>1</v>
      </c>
      <c r="Y224" s="294">
        <v>1</v>
      </c>
      <c r="Z224" s="294">
        <v>1</v>
      </c>
      <c r="AA224" s="317">
        <v>1</v>
      </c>
      <c r="AB224" s="317">
        <v>1</v>
      </c>
      <c r="AC224" s="317">
        <v>1</v>
      </c>
      <c r="AD224" s="317">
        <v>1</v>
      </c>
      <c r="AE224" s="317">
        <v>1</v>
      </c>
      <c r="AF224" s="317">
        <v>1</v>
      </c>
      <c r="AG224" s="317">
        <v>5</v>
      </c>
      <c r="AH224" s="317">
        <v>5</v>
      </c>
      <c r="AI224" s="317">
        <v>5</v>
      </c>
      <c r="AK224" s="299">
        <v>71</v>
      </c>
      <c r="AL224" s="296">
        <v>1</v>
      </c>
      <c r="AM224" s="296">
        <v>1</v>
      </c>
      <c r="AN224" s="296">
        <v>1</v>
      </c>
    </row>
    <row r="225" spans="15:40" ht="12" hidden="1" customHeight="1">
      <c r="O225" s="305">
        <f t="shared" si="278"/>
        <v>0</v>
      </c>
      <c r="R225" s="294">
        <v>1</v>
      </c>
      <c r="S225" s="294">
        <v>1</v>
      </c>
      <c r="T225" s="294">
        <v>1</v>
      </c>
      <c r="U225" s="294">
        <v>1</v>
      </c>
      <c r="V225" s="294">
        <v>1</v>
      </c>
      <c r="W225" s="294">
        <v>1</v>
      </c>
      <c r="X225" s="294">
        <v>1</v>
      </c>
      <c r="Y225" s="294">
        <v>1</v>
      </c>
      <c r="Z225" s="294">
        <v>1</v>
      </c>
      <c r="AA225" s="317">
        <v>1</v>
      </c>
      <c r="AB225" s="317">
        <v>1</v>
      </c>
      <c r="AC225" s="317">
        <v>1</v>
      </c>
      <c r="AD225" s="317">
        <v>1</v>
      </c>
      <c r="AE225" s="317">
        <v>1</v>
      </c>
      <c r="AF225" s="317">
        <v>1</v>
      </c>
      <c r="AG225" s="317">
        <v>5</v>
      </c>
      <c r="AH225" s="317">
        <v>5</v>
      </c>
      <c r="AI225" s="317">
        <v>5</v>
      </c>
      <c r="AK225" s="299">
        <v>71</v>
      </c>
      <c r="AL225" s="296">
        <v>1</v>
      </c>
      <c r="AM225" s="296">
        <v>1</v>
      </c>
      <c r="AN225" s="296">
        <v>1</v>
      </c>
    </row>
    <row r="226" spans="15:40" ht="12" hidden="1" customHeight="1">
      <c r="O226" s="305">
        <f t="shared" si="278"/>
        <v>0</v>
      </c>
      <c r="R226" s="294">
        <v>1</v>
      </c>
      <c r="S226" s="294">
        <v>1</v>
      </c>
      <c r="T226" s="294">
        <v>1</v>
      </c>
      <c r="U226" s="294">
        <v>1</v>
      </c>
      <c r="V226" s="294">
        <v>1</v>
      </c>
      <c r="W226" s="294">
        <v>1</v>
      </c>
      <c r="X226" s="294">
        <v>1</v>
      </c>
      <c r="Y226" s="294">
        <v>1</v>
      </c>
      <c r="Z226" s="294">
        <v>1</v>
      </c>
      <c r="AA226" s="317">
        <v>1</v>
      </c>
      <c r="AB226" s="317">
        <v>1</v>
      </c>
      <c r="AC226" s="317">
        <v>1</v>
      </c>
      <c r="AD226" s="317">
        <v>1</v>
      </c>
      <c r="AE226" s="317">
        <v>1</v>
      </c>
      <c r="AF226" s="317">
        <v>1</v>
      </c>
      <c r="AG226" s="317">
        <v>5</v>
      </c>
      <c r="AH226" s="317">
        <v>5</v>
      </c>
      <c r="AI226" s="317">
        <v>5</v>
      </c>
      <c r="AK226" s="299">
        <v>71</v>
      </c>
      <c r="AL226" s="296">
        <v>1</v>
      </c>
      <c r="AM226" s="296">
        <v>1</v>
      </c>
      <c r="AN226" s="296">
        <v>1</v>
      </c>
    </row>
    <row r="227" spans="15:40" ht="12" hidden="1" customHeight="1">
      <c r="O227" s="305">
        <f t="shared" si="278"/>
        <v>0</v>
      </c>
      <c r="R227" s="294">
        <v>1</v>
      </c>
      <c r="S227" s="294">
        <v>1</v>
      </c>
      <c r="T227" s="294">
        <v>1</v>
      </c>
      <c r="U227" s="294">
        <v>1</v>
      </c>
      <c r="V227" s="294">
        <v>1</v>
      </c>
      <c r="W227" s="294">
        <v>1</v>
      </c>
      <c r="X227" s="294">
        <v>1</v>
      </c>
      <c r="Y227" s="294">
        <v>1</v>
      </c>
      <c r="Z227" s="294">
        <v>1</v>
      </c>
      <c r="AA227" s="317">
        <v>1</v>
      </c>
      <c r="AB227" s="317">
        <v>1</v>
      </c>
      <c r="AC227" s="317">
        <v>1</v>
      </c>
      <c r="AD227" s="317">
        <v>1</v>
      </c>
      <c r="AE227" s="317">
        <v>1</v>
      </c>
      <c r="AF227" s="317">
        <v>1</v>
      </c>
      <c r="AG227" s="317">
        <v>5</v>
      </c>
      <c r="AH227" s="317">
        <v>5</v>
      </c>
      <c r="AI227" s="317">
        <v>5</v>
      </c>
      <c r="AK227" s="299">
        <v>71</v>
      </c>
      <c r="AL227" s="296">
        <v>1</v>
      </c>
      <c r="AM227" s="296">
        <v>1</v>
      </c>
      <c r="AN227" s="296">
        <v>1</v>
      </c>
    </row>
    <row r="228" spans="15:40" ht="12" hidden="1" customHeight="1">
      <c r="O228" s="305">
        <f t="shared" si="278"/>
        <v>0</v>
      </c>
      <c r="R228" s="294">
        <v>1</v>
      </c>
      <c r="S228" s="294">
        <v>1</v>
      </c>
      <c r="T228" s="294">
        <v>1</v>
      </c>
      <c r="U228" s="294">
        <v>1</v>
      </c>
      <c r="V228" s="294">
        <v>1</v>
      </c>
      <c r="W228" s="294">
        <v>1</v>
      </c>
      <c r="X228" s="294">
        <v>1</v>
      </c>
      <c r="Y228" s="294">
        <v>1</v>
      </c>
      <c r="Z228" s="294">
        <v>1</v>
      </c>
      <c r="AA228" s="317">
        <v>1</v>
      </c>
      <c r="AB228" s="317">
        <v>1</v>
      </c>
      <c r="AC228" s="317">
        <v>1</v>
      </c>
      <c r="AD228" s="317">
        <v>1</v>
      </c>
      <c r="AE228" s="317">
        <v>1</v>
      </c>
      <c r="AF228" s="317">
        <v>1</v>
      </c>
      <c r="AG228" s="317">
        <v>5</v>
      </c>
      <c r="AH228" s="317">
        <v>5</v>
      </c>
      <c r="AI228" s="317">
        <v>5</v>
      </c>
      <c r="AK228" s="299">
        <v>71</v>
      </c>
      <c r="AL228" s="296">
        <v>1</v>
      </c>
      <c r="AM228" s="296">
        <v>1</v>
      </c>
      <c r="AN228" s="296">
        <v>1</v>
      </c>
    </row>
    <row r="229" spans="15:40" ht="12" hidden="1" customHeight="1">
      <c r="O229" s="305">
        <f t="shared" si="278"/>
        <v>0</v>
      </c>
      <c r="R229" s="294">
        <v>1</v>
      </c>
      <c r="S229" s="294">
        <v>1</v>
      </c>
      <c r="T229" s="294">
        <v>1</v>
      </c>
      <c r="U229" s="294">
        <v>1</v>
      </c>
      <c r="V229" s="294">
        <v>1</v>
      </c>
      <c r="W229" s="294">
        <v>1</v>
      </c>
      <c r="X229" s="294">
        <v>1</v>
      </c>
      <c r="Y229" s="294">
        <v>1</v>
      </c>
      <c r="Z229" s="294">
        <v>1</v>
      </c>
      <c r="AA229" s="317">
        <v>1</v>
      </c>
      <c r="AB229" s="317">
        <v>1</v>
      </c>
      <c r="AC229" s="317">
        <v>1</v>
      </c>
      <c r="AD229" s="317">
        <v>1</v>
      </c>
      <c r="AE229" s="317">
        <v>1</v>
      </c>
      <c r="AF229" s="317">
        <v>1</v>
      </c>
      <c r="AG229" s="317">
        <v>5</v>
      </c>
      <c r="AH229" s="317">
        <v>5</v>
      </c>
      <c r="AI229" s="317">
        <v>5</v>
      </c>
      <c r="AK229" s="299">
        <v>71</v>
      </c>
      <c r="AL229" s="296">
        <v>1</v>
      </c>
      <c r="AM229" s="296">
        <v>1</v>
      </c>
      <c r="AN229" s="296">
        <v>1</v>
      </c>
    </row>
    <row r="230" spans="15:40" ht="12" hidden="1" customHeight="1">
      <c r="O230" s="305">
        <f t="shared" si="278"/>
        <v>0</v>
      </c>
      <c r="R230" s="294">
        <v>1</v>
      </c>
      <c r="S230" s="294">
        <v>1</v>
      </c>
      <c r="T230" s="294">
        <v>1</v>
      </c>
      <c r="U230" s="294">
        <v>1</v>
      </c>
      <c r="V230" s="294">
        <v>1</v>
      </c>
      <c r="W230" s="294">
        <v>1</v>
      </c>
      <c r="X230" s="294">
        <v>1</v>
      </c>
      <c r="Y230" s="294">
        <v>1</v>
      </c>
      <c r="Z230" s="294">
        <v>1</v>
      </c>
      <c r="AA230" s="317">
        <v>1</v>
      </c>
      <c r="AB230" s="317">
        <v>1</v>
      </c>
      <c r="AC230" s="317">
        <v>1</v>
      </c>
      <c r="AD230" s="317">
        <v>1</v>
      </c>
      <c r="AE230" s="317">
        <v>1</v>
      </c>
      <c r="AF230" s="317">
        <v>1</v>
      </c>
      <c r="AG230" s="317">
        <v>5</v>
      </c>
      <c r="AH230" s="317">
        <v>5</v>
      </c>
      <c r="AI230" s="317">
        <v>5</v>
      </c>
      <c r="AK230" s="299">
        <v>71</v>
      </c>
      <c r="AL230" s="296">
        <v>1</v>
      </c>
      <c r="AM230" s="296">
        <v>1</v>
      </c>
      <c r="AN230" s="296">
        <v>1</v>
      </c>
    </row>
    <row r="231" spans="15:40" ht="12" hidden="1" customHeight="1">
      <c r="O231" s="305">
        <f t="shared" ref="O231:O294" si="348">D231</f>
        <v>0</v>
      </c>
      <c r="R231" s="294">
        <v>1</v>
      </c>
      <c r="S231" s="294">
        <v>1</v>
      </c>
      <c r="T231" s="294">
        <v>1</v>
      </c>
      <c r="U231" s="294">
        <v>1</v>
      </c>
      <c r="V231" s="294">
        <v>1</v>
      </c>
      <c r="W231" s="294">
        <v>1</v>
      </c>
      <c r="X231" s="294">
        <v>1</v>
      </c>
      <c r="Y231" s="294">
        <v>1</v>
      </c>
      <c r="Z231" s="294">
        <v>1</v>
      </c>
      <c r="AA231" s="317">
        <v>1</v>
      </c>
      <c r="AB231" s="317">
        <v>1</v>
      </c>
      <c r="AC231" s="317">
        <v>1</v>
      </c>
      <c r="AD231" s="317">
        <v>1</v>
      </c>
      <c r="AE231" s="317">
        <v>1</v>
      </c>
      <c r="AF231" s="317">
        <v>1</v>
      </c>
      <c r="AG231" s="317">
        <v>5</v>
      </c>
      <c r="AH231" s="317">
        <v>5</v>
      </c>
      <c r="AI231" s="317">
        <v>5</v>
      </c>
      <c r="AK231" s="299">
        <v>71</v>
      </c>
      <c r="AL231" s="296">
        <v>1</v>
      </c>
      <c r="AM231" s="296">
        <v>1</v>
      </c>
      <c r="AN231" s="296">
        <v>1</v>
      </c>
    </row>
    <row r="232" spans="15:40" ht="12" hidden="1" customHeight="1">
      <c r="O232" s="305">
        <f t="shared" si="348"/>
        <v>0</v>
      </c>
      <c r="R232" s="294">
        <v>1</v>
      </c>
      <c r="S232" s="294">
        <v>1</v>
      </c>
      <c r="T232" s="294">
        <v>1</v>
      </c>
      <c r="U232" s="294">
        <v>1</v>
      </c>
      <c r="V232" s="294">
        <v>1</v>
      </c>
      <c r="W232" s="294">
        <v>1</v>
      </c>
      <c r="X232" s="294">
        <v>1</v>
      </c>
      <c r="Y232" s="294">
        <v>1</v>
      </c>
      <c r="Z232" s="294">
        <v>1</v>
      </c>
      <c r="AA232" s="317">
        <v>1</v>
      </c>
      <c r="AB232" s="317">
        <v>1</v>
      </c>
      <c r="AC232" s="317">
        <v>1</v>
      </c>
      <c r="AD232" s="317">
        <v>1</v>
      </c>
      <c r="AE232" s="317">
        <v>1</v>
      </c>
      <c r="AF232" s="317">
        <v>1</v>
      </c>
      <c r="AG232" s="317">
        <v>5</v>
      </c>
      <c r="AH232" s="317">
        <v>5</v>
      </c>
      <c r="AI232" s="317">
        <v>5</v>
      </c>
      <c r="AK232" s="299">
        <v>71</v>
      </c>
      <c r="AL232" s="296">
        <v>1</v>
      </c>
      <c r="AM232" s="296">
        <v>1</v>
      </c>
      <c r="AN232" s="296">
        <v>1</v>
      </c>
    </row>
    <row r="233" spans="15:40" ht="12" hidden="1" customHeight="1">
      <c r="O233" s="305">
        <f t="shared" si="348"/>
        <v>0</v>
      </c>
      <c r="R233" s="294">
        <v>1</v>
      </c>
      <c r="S233" s="294">
        <v>1</v>
      </c>
      <c r="T233" s="294">
        <v>1</v>
      </c>
      <c r="U233" s="294">
        <v>1</v>
      </c>
      <c r="V233" s="294">
        <v>1</v>
      </c>
      <c r="W233" s="294">
        <v>1</v>
      </c>
      <c r="X233" s="294">
        <v>1</v>
      </c>
      <c r="Y233" s="294">
        <v>1</v>
      </c>
      <c r="Z233" s="294">
        <v>1</v>
      </c>
      <c r="AA233" s="317">
        <v>1</v>
      </c>
      <c r="AB233" s="317">
        <v>1</v>
      </c>
      <c r="AC233" s="317">
        <v>1</v>
      </c>
      <c r="AD233" s="317">
        <v>1</v>
      </c>
      <c r="AE233" s="317">
        <v>1</v>
      </c>
      <c r="AF233" s="317">
        <v>1</v>
      </c>
      <c r="AG233" s="317">
        <v>5</v>
      </c>
      <c r="AH233" s="317">
        <v>5</v>
      </c>
      <c r="AI233" s="317">
        <v>5</v>
      </c>
      <c r="AK233" s="299">
        <v>71</v>
      </c>
      <c r="AL233" s="296">
        <v>1</v>
      </c>
      <c r="AM233" s="296">
        <v>1</v>
      </c>
      <c r="AN233" s="296">
        <v>1</v>
      </c>
    </row>
    <row r="234" spans="15:40" ht="12" hidden="1" customHeight="1">
      <c r="O234" s="305">
        <f t="shared" si="348"/>
        <v>0</v>
      </c>
      <c r="R234" s="294">
        <v>1</v>
      </c>
      <c r="S234" s="294">
        <v>1</v>
      </c>
      <c r="T234" s="294">
        <v>1</v>
      </c>
      <c r="U234" s="294">
        <v>1</v>
      </c>
      <c r="V234" s="294">
        <v>1</v>
      </c>
      <c r="W234" s="294">
        <v>1</v>
      </c>
      <c r="X234" s="294">
        <v>1</v>
      </c>
      <c r="Y234" s="294">
        <v>1</v>
      </c>
      <c r="Z234" s="294">
        <v>1</v>
      </c>
      <c r="AA234" s="317">
        <v>1</v>
      </c>
      <c r="AB234" s="317">
        <v>1</v>
      </c>
      <c r="AC234" s="317">
        <v>1</v>
      </c>
      <c r="AD234" s="317">
        <v>1</v>
      </c>
      <c r="AE234" s="317">
        <v>1</v>
      </c>
      <c r="AF234" s="317">
        <v>1</v>
      </c>
      <c r="AG234" s="317">
        <v>5</v>
      </c>
      <c r="AH234" s="317">
        <v>5</v>
      </c>
      <c r="AI234" s="317">
        <v>5</v>
      </c>
      <c r="AK234" s="299">
        <v>71</v>
      </c>
      <c r="AL234" s="296">
        <v>1</v>
      </c>
      <c r="AM234" s="296">
        <v>1</v>
      </c>
      <c r="AN234" s="296">
        <v>1</v>
      </c>
    </row>
    <row r="235" spans="15:40" ht="12" hidden="1" customHeight="1">
      <c r="O235" s="305">
        <f t="shared" si="348"/>
        <v>0</v>
      </c>
      <c r="R235" s="294">
        <v>1</v>
      </c>
      <c r="S235" s="294">
        <v>1</v>
      </c>
      <c r="T235" s="294">
        <v>1</v>
      </c>
      <c r="U235" s="294">
        <v>1</v>
      </c>
      <c r="V235" s="294">
        <v>1</v>
      </c>
      <c r="W235" s="294">
        <v>1</v>
      </c>
      <c r="X235" s="294">
        <v>1</v>
      </c>
      <c r="Y235" s="294">
        <v>1</v>
      </c>
      <c r="Z235" s="294">
        <v>1</v>
      </c>
      <c r="AA235" s="317">
        <v>1</v>
      </c>
      <c r="AB235" s="317">
        <v>1</v>
      </c>
      <c r="AC235" s="317">
        <v>1</v>
      </c>
      <c r="AD235" s="317">
        <v>1</v>
      </c>
      <c r="AE235" s="317">
        <v>1</v>
      </c>
      <c r="AF235" s="317">
        <v>1</v>
      </c>
      <c r="AG235" s="317">
        <v>5</v>
      </c>
      <c r="AH235" s="317">
        <v>5</v>
      </c>
      <c r="AI235" s="317">
        <v>5</v>
      </c>
      <c r="AK235" s="299">
        <v>71</v>
      </c>
      <c r="AL235" s="296">
        <v>1</v>
      </c>
      <c r="AM235" s="296">
        <v>1</v>
      </c>
      <c r="AN235" s="296">
        <v>1</v>
      </c>
    </row>
    <row r="236" spans="15:40" ht="12" hidden="1" customHeight="1">
      <c r="O236" s="305">
        <f t="shared" si="348"/>
        <v>0</v>
      </c>
      <c r="R236" s="294">
        <v>1</v>
      </c>
      <c r="S236" s="294">
        <v>1</v>
      </c>
      <c r="T236" s="294">
        <v>1</v>
      </c>
      <c r="U236" s="294">
        <v>1</v>
      </c>
      <c r="V236" s="294">
        <v>1</v>
      </c>
      <c r="W236" s="294">
        <v>1</v>
      </c>
      <c r="X236" s="294">
        <v>1</v>
      </c>
      <c r="Y236" s="294">
        <v>1</v>
      </c>
      <c r="Z236" s="294">
        <v>1</v>
      </c>
      <c r="AA236" s="317">
        <v>1</v>
      </c>
      <c r="AB236" s="317">
        <v>1</v>
      </c>
      <c r="AC236" s="317">
        <v>1</v>
      </c>
      <c r="AD236" s="317">
        <v>1</v>
      </c>
      <c r="AE236" s="317">
        <v>1</v>
      </c>
      <c r="AF236" s="317">
        <v>1</v>
      </c>
      <c r="AG236" s="317">
        <v>5</v>
      </c>
      <c r="AH236" s="317">
        <v>5</v>
      </c>
      <c r="AI236" s="317">
        <v>5</v>
      </c>
      <c r="AK236" s="299">
        <v>71</v>
      </c>
      <c r="AL236" s="296">
        <v>1</v>
      </c>
      <c r="AM236" s="296">
        <v>1</v>
      </c>
      <c r="AN236" s="296">
        <v>1</v>
      </c>
    </row>
    <row r="237" spans="15:40" ht="12" hidden="1" customHeight="1">
      <c r="O237" s="305">
        <f t="shared" si="348"/>
        <v>0</v>
      </c>
      <c r="R237" s="294">
        <v>1</v>
      </c>
      <c r="S237" s="294">
        <v>1</v>
      </c>
      <c r="T237" s="294">
        <v>1</v>
      </c>
      <c r="U237" s="294">
        <v>1</v>
      </c>
      <c r="V237" s="294">
        <v>1</v>
      </c>
      <c r="W237" s="294">
        <v>1</v>
      </c>
      <c r="X237" s="294">
        <v>1</v>
      </c>
      <c r="Y237" s="294">
        <v>1</v>
      </c>
      <c r="Z237" s="294">
        <v>1</v>
      </c>
      <c r="AA237" s="317">
        <v>1</v>
      </c>
      <c r="AB237" s="317">
        <v>1</v>
      </c>
      <c r="AC237" s="317">
        <v>1</v>
      </c>
      <c r="AD237" s="317">
        <v>1</v>
      </c>
      <c r="AE237" s="317">
        <v>1</v>
      </c>
      <c r="AF237" s="317">
        <v>1</v>
      </c>
      <c r="AG237" s="317">
        <v>5</v>
      </c>
      <c r="AH237" s="317">
        <v>5</v>
      </c>
      <c r="AI237" s="317">
        <v>5</v>
      </c>
      <c r="AK237" s="299">
        <v>71</v>
      </c>
      <c r="AL237" s="296">
        <v>1</v>
      </c>
      <c r="AM237" s="296">
        <v>1</v>
      </c>
      <c r="AN237" s="296">
        <v>1</v>
      </c>
    </row>
    <row r="238" spans="15:40" ht="12" hidden="1" customHeight="1">
      <c r="O238" s="305">
        <f t="shared" si="348"/>
        <v>0</v>
      </c>
      <c r="R238" s="294">
        <v>1</v>
      </c>
      <c r="S238" s="294">
        <v>1</v>
      </c>
      <c r="T238" s="294">
        <v>1</v>
      </c>
      <c r="U238" s="294">
        <v>1</v>
      </c>
      <c r="V238" s="294">
        <v>1</v>
      </c>
      <c r="W238" s="294">
        <v>1</v>
      </c>
      <c r="X238" s="294">
        <v>1</v>
      </c>
      <c r="Y238" s="294">
        <v>1</v>
      </c>
      <c r="Z238" s="294">
        <v>1</v>
      </c>
      <c r="AA238" s="317">
        <v>1</v>
      </c>
      <c r="AB238" s="317">
        <v>1</v>
      </c>
      <c r="AC238" s="317">
        <v>1</v>
      </c>
      <c r="AD238" s="317">
        <v>1</v>
      </c>
      <c r="AE238" s="317">
        <v>1</v>
      </c>
      <c r="AF238" s="317">
        <v>1</v>
      </c>
      <c r="AG238" s="317">
        <v>5</v>
      </c>
      <c r="AH238" s="317">
        <v>5</v>
      </c>
      <c r="AI238" s="317">
        <v>5</v>
      </c>
      <c r="AK238" s="299">
        <v>71</v>
      </c>
      <c r="AL238" s="296">
        <v>1</v>
      </c>
      <c r="AM238" s="296">
        <v>1</v>
      </c>
      <c r="AN238" s="296">
        <v>1</v>
      </c>
    </row>
    <row r="239" spans="15:40" ht="12" hidden="1" customHeight="1">
      <c r="O239" s="305">
        <f t="shared" si="348"/>
        <v>0</v>
      </c>
      <c r="R239" s="294">
        <v>1</v>
      </c>
      <c r="S239" s="294">
        <v>1</v>
      </c>
      <c r="T239" s="294">
        <v>1</v>
      </c>
      <c r="U239" s="294">
        <v>1</v>
      </c>
      <c r="V239" s="294">
        <v>1</v>
      </c>
      <c r="W239" s="294">
        <v>1</v>
      </c>
      <c r="X239" s="294">
        <v>1</v>
      </c>
      <c r="Y239" s="294">
        <v>1</v>
      </c>
      <c r="Z239" s="294">
        <v>1</v>
      </c>
      <c r="AA239" s="317">
        <v>1</v>
      </c>
      <c r="AB239" s="317">
        <v>1</v>
      </c>
      <c r="AC239" s="317">
        <v>1</v>
      </c>
      <c r="AD239" s="317">
        <v>1</v>
      </c>
      <c r="AE239" s="317">
        <v>1</v>
      </c>
      <c r="AF239" s="317">
        <v>1</v>
      </c>
      <c r="AG239" s="317">
        <v>5</v>
      </c>
      <c r="AH239" s="317">
        <v>5</v>
      </c>
      <c r="AI239" s="317">
        <v>5</v>
      </c>
      <c r="AK239" s="299">
        <v>71</v>
      </c>
      <c r="AL239" s="296">
        <v>1</v>
      </c>
      <c r="AM239" s="296">
        <v>1</v>
      </c>
      <c r="AN239" s="296">
        <v>1</v>
      </c>
    </row>
    <row r="240" spans="15:40" ht="12" hidden="1" customHeight="1">
      <c r="O240" s="305">
        <f t="shared" si="348"/>
        <v>0</v>
      </c>
      <c r="R240" s="294">
        <v>1</v>
      </c>
      <c r="S240" s="294">
        <v>1</v>
      </c>
      <c r="T240" s="294">
        <v>1</v>
      </c>
      <c r="U240" s="294">
        <v>1</v>
      </c>
      <c r="V240" s="294">
        <v>1</v>
      </c>
      <c r="W240" s="294">
        <v>1</v>
      </c>
      <c r="X240" s="294">
        <v>1</v>
      </c>
      <c r="Y240" s="294">
        <v>1</v>
      </c>
      <c r="Z240" s="294">
        <v>1</v>
      </c>
      <c r="AA240" s="317">
        <v>1</v>
      </c>
      <c r="AB240" s="317">
        <v>1</v>
      </c>
      <c r="AC240" s="317">
        <v>1</v>
      </c>
      <c r="AD240" s="317">
        <v>1</v>
      </c>
      <c r="AE240" s="317">
        <v>1</v>
      </c>
      <c r="AF240" s="317">
        <v>1</v>
      </c>
      <c r="AG240" s="317">
        <v>5</v>
      </c>
      <c r="AH240" s="317">
        <v>5</v>
      </c>
      <c r="AI240" s="317">
        <v>5</v>
      </c>
      <c r="AK240" s="299">
        <v>71</v>
      </c>
      <c r="AL240" s="296">
        <v>1</v>
      </c>
      <c r="AM240" s="296">
        <v>1</v>
      </c>
      <c r="AN240" s="296">
        <v>1</v>
      </c>
    </row>
    <row r="241" spans="15:40" ht="12" hidden="1" customHeight="1">
      <c r="O241" s="305">
        <f t="shared" si="348"/>
        <v>0</v>
      </c>
      <c r="R241" s="294">
        <v>1</v>
      </c>
      <c r="S241" s="294">
        <v>1</v>
      </c>
      <c r="T241" s="294">
        <v>1</v>
      </c>
      <c r="U241" s="294">
        <v>1</v>
      </c>
      <c r="V241" s="294">
        <v>1</v>
      </c>
      <c r="W241" s="294">
        <v>1</v>
      </c>
      <c r="X241" s="294">
        <v>1</v>
      </c>
      <c r="Y241" s="294">
        <v>1</v>
      </c>
      <c r="Z241" s="294">
        <v>1</v>
      </c>
      <c r="AA241" s="317">
        <v>1</v>
      </c>
      <c r="AB241" s="317">
        <v>1</v>
      </c>
      <c r="AC241" s="317">
        <v>1</v>
      </c>
      <c r="AD241" s="317">
        <v>1</v>
      </c>
      <c r="AE241" s="317">
        <v>1</v>
      </c>
      <c r="AF241" s="317">
        <v>1</v>
      </c>
      <c r="AG241" s="317">
        <v>5</v>
      </c>
      <c r="AH241" s="317">
        <v>5</v>
      </c>
      <c r="AI241" s="317">
        <v>5</v>
      </c>
      <c r="AK241" s="299">
        <v>71</v>
      </c>
      <c r="AL241" s="296">
        <v>1</v>
      </c>
      <c r="AM241" s="296">
        <v>1</v>
      </c>
      <c r="AN241" s="296">
        <v>1</v>
      </c>
    </row>
    <row r="242" spans="15:40" ht="12" hidden="1" customHeight="1">
      <c r="O242" s="305">
        <f t="shared" si="348"/>
        <v>0</v>
      </c>
      <c r="R242" s="294">
        <v>1</v>
      </c>
      <c r="S242" s="294">
        <v>1</v>
      </c>
      <c r="T242" s="294">
        <v>1</v>
      </c>
      <c r="U242" s="294">
        <v>1</v>
      </c>
      <c r="V242" s="294">
        <v>1</v>
      </c>
      <c r="W242" s="294">
        <v>1</v>
      </c>
      <c r="X242" s="294">
        <v>1</v>
      </c>
      <c r="Y242" s="294">
        <v>1</v>
      </c>
      <c r="Z242" s="294">
        <v>1</v>
      </c>
      <c r="AA242" s="317">
        <v>1</v>
      </c>
      <c r="AB242" s="317">
        <v>1</v>
      </c>
      <c r="AC242" s="317">
        <v>1</v>
      </c>
      <c r="AD242" s="317">
        <v>1</v>
      </c>
      <c r="AE242" s="317">
        <v>1</v>
      </c>
      <c r="AF242" s="317">
        <v>1</v>
      </c>
      <c r="AG242" s="317">
        <v>5</v>
      </c>
      <c r="AH242" s="317">
        <v>5</v>
      </c>
      <c r="AI242" s="317">
        <v>5</v>
      </c>
      <c r="AK242" s="299">
        <v>71</v>
      </c>
      <c r="AL242" s="296">
        <v>1</v>
      </c>
      <c r="AM242" s="296">
        <v>1</v>
      </c>
      <c r="AN242" s="296">
        <v>1</v>
      </c>
    </row>
    <row r="243" spans="15:40" ht="12" hidden="1" customHeight="1">
      <c r="O243" s="305">
        <f t="shared" si="348"/>
        <v>0</v>
      </c>
      <c r="R243" s="294">
        <v>1</v>
      </c>
      <c r="S243" s="294">
        <v>1</v>
      </c>
      <c r="T243" s="294">
        <v>1</v>
      </c>
      <c r="U243" s="294">
        <v>1</v>
      </c>
      <c r="V243" s="294">
        <v>1</v>
      </c>
      <c r="W243" s="294">
        <v>1</v>
      </c>
      <c r="X243" s="294">
        <v>1</v>
      </c>
      <c r="Y243" s="294">
        <v>1</v>
      </c>
      <c r="Z243" s="294">
        <v>1</v>
      </c>
      <c r="AA243" s="317">
        <v>1</v>
      </c>
      <c r="AB243" s="317">
        <v>1</v>
      </c>
      <c r="AC243" s="317">
        <v>1</v>
      </c>
      <c r="AD243" s="317">
        <v>1</v>
      </c>
      <c r="AE243" s="317">
        <v>1</v>
      </c>
      <c r="AF243" s="317">
        <v>1</v>
      </c>
      <c r="AG243" s="317">
        <v>5</v>
      </c>
      <c r="AH243" s="317">
        <v>5</v>
      </c>
      <c r="AI243" s="317">
        <v>5</v>
      </c>
      <c r="AK243" s="299">
        <v>71</v>
      </c>
      <c r="AL243" s="296">
        <v>1</v>
      </c>
      <c r="AM243" s="296">
        <v>1</v>
      </c>
      <c r="AN243" s="296">
        <v>1</v>
      </c>
    </row>
    <row r="244" spans="15:40" ht="12" hidden="1" customHeight="1">
      <c r="O244" s="305">
        <f t="shared" si="348"/>
        <v>0</v>
      </c>
      <c r="R244" s="294">
        <v>1</v>
      </c>
      <c r="S244" s="294">
        <v>1</v>
      </c>
      <c r="T244" s="294">
        <v>1</v>
      </c>
      <c r="U244" s="294">
        <v>1</v>
      </c>
      <c r="V244" s="294">
        <v>1</v>
      </c>
      <c r="W244" s="294">
        <v>1</v>
      </c>
      <c r="X244" s="294">
        <v>1</v>
      </c>
      <c r="Y244" s="294">
        <v>1</v>
      </c>
      <c r="Z244" s="294">
        <v>1</v>
      </c>
      <c r="AA244" s="317">
        <v>1</v>
      </c>
      <c r="AB244" s="317">
        <v>1</v>
      </c>
      <c r="AC244" s="317">
        <v>1</v>
      </c>
      <c r="AD244" s="317">
        <v>1</v>
      </c>
      <c r="AE244" s="317">
        <v>1</v>
      </c>
      <c r="AF244" s="317">
        <v>1</v>
      </c>
      <c r="AG244" s="317">
        <v>5</v>
      </c>
      <c r="AH244" s="317">
        <v>5</v>
      </c>
      <c r="AI244" s="317">
        <v>5</v>
      </c>
      <c r="AK244" s="299">
        <v>71</v>
      </c>
      <c r="AL244" s="296">
        <v>1</v>
      </c>
      <c r="AM244" s="296">
        <v>1</v>
      </c>
      <c r="AN244" s="296">
        <v>1</v>
      </c>
    </row>
    <row r="245" spans="15:40" ht="12" hidden="1" customHeight="1">
      <c r="O245" s="305">
        <f t="shared" si="348"/>
        <v>0</v>
      </c>
      <c r="R245" s="294">
        <v>1</v>
      </c>
      <c r="S245" s="294">
        <v>1</v>
      </c>
      <c r="T245" s="294">
        <v>1</v>
      </c>
      <c r="U245" s="294">
        <v>1</v>
      </c>
      <c r="V245" s="294">
        <v>1</v>
      </c>
      <c r="W245" s="294">
        <v>1</v>
      </c>
      <c r="X245" s="294">
        <v>1</v>
      </c>
      <c r="Y245" s="294">
        <v>1</v>
      </c>
      <c r="Z245" s="294">
        <v>1</v>
      </c>
      <c r="AA245" s="317">
        <v>1</v>
      </c>
      <c r="AB245" s="317">
        <v>1</v>
      </c>
      <c r="AC245" s="317">
        <v>1</v>
      </c>
      <c r="AD245" s="317">
        <v>1</v>
      </c>
      <c r="AE245" s="317">
        <v>1</v>
      </c>
      <c r="AF245" s="317">
        <v>1</v>
      </c>
      <c r="AG245" s="317">
        <v>5</v>
      </c>
      <c r="AH245" s="317">
        <v>5</v>
      </c>
      <c r="AI245" s="317">
        <v>5</v>
      </c>
      <c r="AK245" s="299">
        <v>71</v>
      </c>
      <c r="AL245" s="296">
        <v>1</v>
      </c>
      <c r="AM245" s="296">
        <v>1</v>
      </c>
      <c r="AN245" s="296">
        <v>1</v>
      </c>
    </row>
    <row r="246" spans="15:40" ht="12" hidden="1" customHeight="1">
      <c r="O246" s="305">
        <f t="shared" si="348"/>
        <v>0</v>
      </c>
      <c r="R246" s="294">
        <v>1</v>
      </c>
      <c r="S246" s="294">
        <v>1</v>
      </c>
      <c r="T246" s="294">
        <v>1</v>
      </c>
      <c r="U246" s="294">
        <v>1</v>
      </c>
      <c r="V246" s="294">
        <v>1</v>
      </c>
      <c r="W246" s="294">
        <v>1</v>
      </c>
      <c r="X246" s="294">
        <v>1</v>
      </c>
      <c r="Y246" s="294">
        <v>1</v>
      </c>
      <c r="Z246" s="294">
        <v>1</v>
      </c>
      <c r="AA246" s="317">
        <v>1</v>
      </c>
      <c r="AB246" s="317">
        <v>1</v>
      </c>
      <c r="AC246" s="317">
        <v>1</v>
      </c>
      <c r="AD246" s="317">
        <v>1</v>
      </c>
      <c r="AE246" s="317">
        <v>1</v>
      </c>
      <c r="AF246" s="317">
        <v>1</v>
      </c>
      <c r="AG246" s="317">
        <v>5</v>
      </c>
      <c r="AH246" s="317">
        <v>5</v>
      </c>
      <c r="AI246" s="317">
        <v>5</v>
      </c>
      <c r="AK246" s="299">
        <v>71</v>
      </c>
      <c r="AL246" s="296">
        <v>1</v>
      </c>
      <c r="AM246" s="296">
        <v>1</v>
      </c>
      <c r="AN246" s="296">
        <v>1</v>
      </c>
    </row>
    <row r="247" spans="15:40" ht="12" hidden="1" customHeight="1">
      <c r="O247" s="305">
        <f t="shared" si="348"/>
        <v>0</v>
      </c>
      <c r="R247" s="294">
        <v>1</v>
      </c>
      <c r="S247" s="294">
        <v>1</v>
      </c>
      <c r="T247" s="294">
        <v>1</v>
      </c>
      <c r="U247" s="294">
        <v>1</v>
      </c>
      <c r="V247" s="294">
        <v>1</v>
      </c>
      <c r="W247" s="294">
        <v>1</v>
      </c>
      <c r="X247" s="294">
        <v>1</v>
      </c>
      <c r="Y247" s="294">
        <v>1</v>
      </c>
      <c r="Z247" s="294">
        <v>1</v>
      </c>
      <c r="AA247" s="317">
        <v>1</v>
      </c>
      <c r="AB247" s="317">
        <v>1</v>
      </c>
      <c r="AC247" s="317">
        <v>1</v>
      </c>
      <c r="AD247" s="317">
        <v>1</v>
      </c>
      <c r="AE247" s="317">
        <v>1</v>
      </c>
      <c r="AF247" s="317">
        <v>1</v>
      </c>
      <c r="AG247" s="317">
        <v>5</v>
      </c>
      <c r="AH247" s="317">
        <v>5</v>
      </c>
      <c r="AI247" s="317">
        <v>5</v>
      </c>
      <c r="AK247" s="299">
        <v>71</v>
      </c>
      <c r="AL247" s="296">
        <v>1</v>
      </c>
      <c r="AM247" s="296">
        <v>1</v>
      </c>
      <c r="AN247" s="296">
        <v>1</v>
      </c>
    </row>
    <row r="248" spans="15:40" ht="12" hidden="1" customHeight="1">
      <c r="O248" s="305">
        <f t="shared" si="348"/>
        <v>0</v>
      </c>
      <c r="R248" s="294">
        <v>1</v>
      </c>
      <c r="S248" s="294">
        <v>1</v>
      </c>
      <c r="T248" s="294">
        <v>1</v>
      </c>
      <c r="U248" s="294">
        <v>1</v>
      </c>
      <c r="V248" s="294">
        <v>1</v>
      </c>
      <c r="W248" s="294">
        <v>1</v>
      </c>
      <c r="X248" s="294">
        <v>1</v>
      </c>
      <c r="Y248" s="294">
        <v>1</v>
      </c>
      <c r="Z248" s="294">
        <v>1</v>
      </c>
      <c r="AA248" s="317">
        <v>1</v>
      </c>
      <c r="AB248" s="317">
        <v>1</v>
      </c>
      <c r="AC248" s="317">
        <v>1</v>
      </c>
      <c r="AD248" s="317">
        <v>1</v>
      </c>
      <c r="AE248" s="317">
        <v>1</v>
      </c>
      <c r="AF248" s="317">
        <v>1</v>
      </c>
      <c r="AG248" s="317">
        <v>5</v>
      </c>
      <c r="AH248" s="317">
        <v>5</v>
      </c>
      <c r="AI248" s="317">
        <v>5</v>
      </c>
      <c r="AK248" s="299">
        <v>71</v>
      </c>
      <c r="AL248" s="296">
        <v>1</v>
      </c>
      <c r="AM248" s="296">
        <v>1</v>
      </c>
      <c r="AN248" s="296">
        <v>1</v>
      </c>
    </row>
    <row r="249" spans="15:40" ht="12" hidden="1" customHeight="1">
      <c r="O249" s="305">
        <f t="shared" si="348"/>
        <v>0</v>
      </c>
      <c r="R249" s="294">
        <v>1</v>
      </c>
      <c r="S249" s="294">
        <v>1</v>
      </c>
      <c r="T249" s="294">
        <v>1</v>
      </c>
      <c r="U249" s="294">
        <v>1</v>
      </c>
      <c r="V249" s="294">
        <v>1</v>
      </c>
      <c r="W249" s="294">
        <v>1</v>
      </c>
      <c r="X249" s="294">
        <v>1</v>
      </c>
      <c r="Y249" s="294">
        <v>1</v>
      </c>
      <c r="Z249" s="294">
        <v>1</v>
      </c>
      <c r="AA249" s="317">
        <v>1</v>
      </c>
      <c r="AB249" s="317">
        <v>1</v>
      </c>
      <c r="AC249" s="317">
        <v>1</v>
      </c>
      <c r="AD249" s="317">
        <v>1</v>
      </c>
      <c r="AE249" s="317">
        <v>1</v>
      </c>
      <c r="AF249" s="317">
        <v>1</v>
      </c>
      <c r="AG249" s="317">
        <v>5</v>
      </c>
      <c r="AH249" s="317">
        <v>5</v>
      </c>
      <c r="AI249" s="317">
        <v>5</v>
      </c>
      <c r="AK249" s="299">
        <v>71</v>
      </c>
      <c r="AL249" s="296">
        <v>1</v>
      </c>
      <c r="AM249" s="296">
        <v>1</v>
      </c>
      <c r="AN249" s="296">
        <v>1</v>
      </c>
    </row>
    <row r="250" spans="15:40" ht="12" hidden="1" customHeight="1">
      <c r="O250" s="305">
        <f t="shared" si="348"/>
        <v>0</v>
      </c>
      <c r="R250" s="294">
        <v>1</v>
      </c>
      <c r="S250" s="294">
        <v>1</v>
      </c>
      <c r="T250" s="294">
        <v>1</v>
      </c>
      <c r="U250" s="294">
        <v>1</v>
      </c>
      <c r="V250" s="294">
        <v>1</v>
      </c>
      <c r="W250" s="294">
        <v>1</v>
      </c>
      <c r="X250" s="294">
        <v>1</v>
      </c>
      <c r="Y250" s="294">
        <v>1</v>
      </c>
      <c r="Z250" s="294">
        <v>1</v>
      </c>
      <c r="AA250" s="317">
        <v>1</v>
      </c>
      <c r="AB250" s="317">
        <v>1</v>
      </c>
      <c r="AC250" s="317">
        <v>1</v>
      </c>
      <c r="AD250" s="317">
        <v>1</v>
      </c>
      <c r="AE250" s="317">
        <v>1</v>
      </c>
      <c r="AF250" s="317">
        <v>1</v>
      </c>
      <c r="AG250" s="317">
        <v>5</v>
      </c>
      <c r="AH250" s="317">
        <v>5</v>
      </c>
      <c r="AI250" s="317">
        <v>5</v>
      </c>
      <c r="AK250" s="299">
        <v>71</v>
      </c>
      <c r="AL250" s="296">
        <v>1</v>
      </c>
      <c r="AM250" s="296">
        <v>1</v>
      </c>
      <c r="AN250" s="296">
        <v>1</v>
      </c>
    </row>
    <row r="251" spans="15:40" ht="12" hidden="1" customHeight="1">
      <c r="O251" s="305">
        <f t="shared" si="348"/>
        <v>0</v>
      </c>
      <c r="R251" s="294">
        <v>1</v>
      </c>
      <c r="S251" s="294">
        <v>1</v>
      </c>
      <c r="T251" s="294">
        <v>1</v>
      </c>
      <c r="U251" s="294">
        <v>1</v>
      </c>
      <c r="V251" s="294">
        <v>1</v>
      </c>
      <c r="W251" s="294">
        <v>1</v>
      </c>
      <c r="X251" s="294">
        <v>1</v>
      </c>
      <c r="Y251" s="294">
        <v>1</v>
      </c>
      <c r="Z251" s="294">
        <v>1</v>
      </c>
      <c r="AA251" s="317">
        <v>1</v>
      </c>
      <c r="AB251" s="317">
        <v>1</v>
      </c>
      <c r="AC251" s="317">
        <v>1</v>
      </c>
      <c r="AD251" s="317">
        <v>1</v>
      </c>
      <c r="AE251" s="317">
        <v>1</v>
      </c>
      <c r="AF251" s="317">
        <v>1</v>
      </c>
      <c r="AG251" s="317">
        <v>5</v>
      </c>
      <c r="AH251" s="317">
        <v>5</v>
      </c>
      <c r="AI251" s="317">
        <v>5</v>
      </c>
      <c r="AK251" s="299">
        <v>71</v>
      </c>
      <c r="AL251" s="296">
        <v>1</v>
      </c>
      <c r="AM251" s="296">
        <v>1</v>
      </c>
      <c r="AN251" s="296">
        <v>1</v>
      </c>
    </row>
    <row r="252" spans="15:40" hidden="1">
      <c r="O252" s="305">
        <f t="shared" si="348"/>
        <v>0</v>
      </c>
      <c r="R252" s="294">
        <v>1</v>
      </c>
      <c r="S252" s="294">
        <v>1</v>
      </c>
      <c r="T252" s="294">
        <v>1</v>
      </c>
      <c r="U252" s="294">
        <v>1</v>
      </c>
      <c r="V252" s="294">
        <v>1</v>
      </c>
      <c r="W252" s="294">
        <v>1</v>
      </c>
      <c r="X252" s="294">
        <v>1</v>
      </c>
      <c r="Y252" s="294">
        <v>1</v>
      </c>
      <c r="Z252" s="294">
        <v>1</v>
      </c>
      <c r="AA252" s="317">
        <v>1</v>
      </c>
      <c r="AB252" s="317">
        <v>1</v>
      </c>
      <c r="AC252" s="317">
        <v>1</v>
      </c>
      <c r="AD252" s="317">
        <v>1</v>
      </c>
      <c r="AE252" s="317">
        <v>1</v>
      </c>
      <c r="AF252" s="317">
        <v>1</v>
      </c>
      <c r="AG252" s="317">
        <v>5</v>
      </c>
      <c r="AH252" s="317">
        <v>5</v>
      </c>
      <c r="AI252" s="317">
        <v>5</v>
      </c>
      <c r="AK252" s="299">
        <v>71</v>
      </c>
      <c r="AL252" s="296">
        <v>1</v>
      </c>
      <c r="AM252" s="296">
        <v>1</v>
      </c>
      <c r="AN252" s="296">
        <v>1</v>
      </c>
    </row>
    <row r="253" spans="15:40" hidden="1">
      <c r="O253" s="305">
        <f t="shared" si="348"/>
        <v>0</v>
      </c>
      <c r="R253" s="294">
        <v>1</v>
      </c>
      <c r="S253" s="294">
        <v>1</v>
      </c>
      <c r="T253" s="294">
        <v>1</v>
      </c>
      <c r="U253" s="294">
        <v>1</v>
      </c>
      <c r="V253" s="294">
        <v>1</v>
      </c>
      <c r="W253" s="294">
        <v>1</v>
      </c>
      <c r="X253" s="294">
        <v>1</v>
      </c>
      <c r="Y253" s="294">
        <v>1</v>
      </c>
      <c r="Z253" s="294">
        <v>1</v>
      </c>
      <c r="AA253" s="317">
        <v>1</v>
      </c>
      <c r="AB253" s="317">
        <v>1</v>
      </c>
      <c r="AC253" s="317">
        <v>1</v>
      </c>
      <c r="AD253" s="317">
        <v>1</v>
      </c>
      <c r="AE253" s="317">
        <v>1</v>
      </c>
      <c r="AF253" s="317">
        <v>1</v>
      </c>
      <c r="AG253" s="317">
        <v>5</v>
      </c>
      <c r="AH253" s="317">
        <v>5</v>
      </c>
      <c r="AI253" s="317">
        <v>5</v>
      </c>
      <c r="AK253" s="299">
        <v>71</v>
      </c>
      <c r="AL253" s="296">
        <v>1</v>
      </c>
      <c r="AM253" s="296">
        <v>1</v>
      </c>
      <c r="AN253" s="296">
        <v>1</v>
      </c>
    </row>
    <row r="254" spans="15:40" hidden="1">
      <c r="O254" s="305">
        <f t="shared" si="348"/>
        <v>0</v>
      </c>
      <c r="R254" s="294">
        <v>1</v>
      </c>
      <c r="S254" s="294">
        <v>1</v>
      </c>
      <c r="T254" s="294">
        <v>1</v>
      </c>
      <c r="U254" s="294">
        <v>1</v>
      </c>
      <c r="V254" s="294">
        <v>1</v>
      </c>
      <c r="W254" s="294">
        <v>1</v>
      </c>
      <c r="X254" s="294">
        <v>1</v>
      </c>
      <c r="Y254" s="294">
        <v>1</v>
      </c>
      <c r="Z254" s="294">
        <v>1</v>
      </c>
      <c r="AA254" s="317">
        <v>1</v>
      </c>
      <c r="AB254" s="317">
        <v>1</v>
      </c>
      <c r="AC254" s="317">
        <v>1</v>
      </c>
      <c r="AD254" s="317">
        <v>1</v>
      </c>
      <c r="AE254" s="317">
        <v>1</v>
      </c>
      <c r="AF254" s="317">
        <v>1</v>
      </c>
      <c r="AG254" s="317">
        <v>5</v>
      </c>
      <c r="AH254" s="317">
        <v>5</v>
      </c>
      <c r="AI254" s="317">
        <v>5</v>
      </c>
      <c r="AK254" s="299">
        <v>71</v>
      </c>
      <c r="AL254" s="296">
        <v>1</v>
      </c>
      <c r="AM254" s="296">
        <v>1</v>
      </c>
      <c r="AN254" s="296">
        <v>1</v>
      </c>
    </row>
    <row r="255" spans="15:40" hidden="1">
      <c r="O255" s="305">
        <f t="shared" si="348"/>
        <v>0</v>
      </c>
      <c r="R255" s="294">
        <v>1</v>
      </c>
      <c r="S255" s="294">
        <v>1</v>
      </c>
      <c r="T255" s="294">
        <v>1</v>
      </c>
      <c r="U255" s="294">
        <v>1</v>
      </c>
      <c r="V255" s="294">
        <v>1</v>
      </c>
      <c r="W255" s="294">
        <v>1</v>
      </c>
      <c r="X255" s="294">
        <v>1</v>
      </c>
      <c r="Y255" s="294">
        <v>1</v>
      </c>
      <c r="Z255" s="294">
        <v>1</v>
      </c>
      <c r="AA255" s="317">
        <v>1</v>
      </c>
      <c r="AB255" s="317">
        <v>1</v>
      </c>
      <c r="AC255" s="317">
        <v>1</v>
      </c>
      <c r="AD255" s="317">
        <v>1</v>
      </c>
      <c r="AE255" s="317">
        <v>1</v>
      </c>
      <c r="AF255" s="317">
        <v>1</v>
      </c>
      <c r="AG255" s="317">
        <v>5</v>
      </c>
      <c r="AH255" s="317">
        <v>5</v>
      </c>
      <c r="AI255" s="317">
        <v>5</v>
      </c>
      <c r="AK255" s="299">
        <v>71</v>
      </c>
      <c r="AL255" s="296">
        <v>1</v>
      </c>
      <c r="AM255" s="296">
        <v>1</v>
      </c>
      <c r="AN255" s="296">
        <v>1</v>
      </c>
    </row>
    <row r="256" spans="15:40" hidden="1">
      <c r="O256" s="305">
        <f t="shared" si="348"/>
        <v>0</v>
      </c>
      <c r="R256" s="294">
        <v>1</v>
      </c>
      <c r="S256" s="294">
        <v>1</v>
      </c>
      <c r="T256" s="294">
        <v>1</v>
      </c>
      <c r="U256" s="294">
        <v>1</v>
      </c>
      <c r="V256" s="294">
        <v>1</v>
      </c>
      <c r="W256" s="294">
        <v>1</v>
      </c>
      <c r="X256" s="294">
        <v>1</v>
      </c>
      <c r="Y256" s="294">
        <v>1</v>
      </c>
      <c r="Z256" s="294">
        <v>1</v>
      </c>
      <c r="AA256" s="317">
        <v>1</v>
      </c>
      <c r="AB256" s="317">
        <v>1</v>
      </c>
      <c r="AC256" s="317">
        <v>1</v>
      </c>
      <c r="AD256" s="317">
        <v>1</v>
      </c>
      <c r="AE256" s="317">
        <v>1</v>
      </c>
      <c r="AF256" s="317">
        <v>1</v>
      </c>
      <c r="AG256" s="317">
        <v>5</v>
      </c>
      <c r="AH256" s="317">
        <v>5</v>
      </c>
      <c r="AI256" s="317">
        <v>5</v>
      </c>
      <c r="AK256" s="299">
        <v>71</v>
      </c>
      <c r="AL256" s="296">
        <v>1</v>
      </c>
      <c r="AM256" s="296">
        <v>1</v>
      </c>
      <c r="AN256" s="296">
        <v>1</v>
      </c>
    </row>
    <row r="257" spans="15:40" hidden="1">
      <c r="O257" s="305">
        <f t="shared" si="348"/>
        <v>0</v>
      </c>
      <c r="R257" s="294">
        <v>1</v>
      </c>
      <c r="S257" s="294">
        <v>1</v>
      </c>
      <c r="T257" s="294">
        <v>1</v>
      </c>
      <c r="U257" s="294">
        <v>1</v>
      </c>
      <c r="V257" s="294">
        <v>1</v>
      </c>
      <c r="W257" s="294">
        <v>1</v>
      </c>
      <c r="X257" s="294">
        <v>1</v>
      </c>
      <c r="Y257" s="294">
        <v>1</v>
      </c>
      <c r="Z257" s="294">
        <v>1</v>
      </c>
      <c r="AA257" s="317">
        <v>1</v>
      </c>
      <c r="AB257" s="317">
        <v>1</v>
      </c>
      <c r="AC257" s="317">
        <v>1</v>
      </c>
      <c r="AD257" s="317">
        <v>1</v>
      </c>
      <c r="AE257" s="317">
        <v>1</v>
      </c>
      <c r="AF257" s="317">
        <v>1</v>
      </c>
      <c r="AG257" s="317">
        <v>5</v>
      </c>
      <c r="AH257" s="317">
        <v>5</v>
      </c>
      <c r="AI257" s="317">
        <v>5</v>
      </c>
      <c r="AK257" s="299">
        <v>71</v>
      </c>
      <c r="AL257" s="296">
        <v>1</v>
      </c>
      <c r="AM257" s="296">
        <v>1</v>
      </c>
      <c r="AN257" s="296">
        <v>1</v>
      </c>
    </row>
    <row r="258" spans="15:40" hidden="1">
      <c r="O258" s="305">
        <f t="shared" si="348"/>
        <v>0</v>
      </c>
      <c r="R258" s="294">
        <v>1</v>
      </c>
      <c r="S258" s="294">
        <v>1</v>
      </c>
      <c r="T258" s="294">
        <v>1</v>
      </c>
      <c r="U258" s="294">
        <v>1</v>
      </c>
      <c r="V258" s="294">
        <v>1</v>
      </c>
      <c r="W258" s="294">
        <v>1</v>
      </c>
      <c r="X258" s="294">
        <v>1</v>
      </c>
      <c r="Y258" s="294">
        <v>1</v>
      </c>
      <c r="Z258" s="294">
        <v>1</v>
      </c>
      <c r="AA258" s="317">
        <v>1</v>
      </c>
      <c r="AB258" s="317">
        <v>1</v>
      </c>
      <c r="AC258" s="317">
        <v>1</v>
      </c>
      <c r="AD258" s="317">
        <v>1</v>
      </c>
      <c r="AE258" s="317">
        <v>1</v>
      </c>
      <c r="AF258" s="317">
        <v>1</v>
      </c>
      <c r="AG258" s="317">
        <v>5</v>
      </c>
      <c r="AH258" s="317">
        <v>5</v>
      </c>
      <c r="AI258" s="317">
        <v>5</v>
      </c>
      <c r="AK258" s="299">
        <v>71</v>
      </c>
      <c r="AL258" s="296">
        <v>1</v>
      </c>
      <c r="AM258" s="296">
        <v>1</v>
      </c>
      <c r="AN258" s="296">
        <v>1</v>
      </c>
    </row>
    <row r="259" spans="15:40" hidden="1">
      <c r="O259" s="305">
        <f t="shared" si="348"/>
        <v>0</v>
      </c>
      <c r="R259" s="294">
        <v>1</v>
      </c>
      <c r="S259" s="294">
        <v>1</v>
      </c>
      <c r="T259" s="294">
        <v>1</v>
      </c>
      <c r="U259" s="294">
        <v>1</v>
      </c>
      <c r="V259" s="294">
        <v>1</v>
      </c>
      <c r="W259" s="294">
        <v>1</v>
      </c>
      <c r="X259" s="294">
        <v>1</v>
      </c>
      <c r="Y259" s="294">
        <v>1</v>
      </c>
      <c r="Z259" s="294">
        <v>1</v>
      </c>
      <c r="AA259" s="317">
        <v>1</v>
      </c>
      <c r="AB259" s="317">
        <v>1</v>
      </c>
      <c r="AC259" s="317">
        <v>1</v>
      </c>
      <c r="AD259" s="317">
        <v>1</v>
      </c>
      <c r="AE259" s="317">
        <v>1</v>
      </c>
      <c r="AF259" s="317">
        <v>1</v>
      </c>
      <c r="AG259" s="317">
        <v>5</v>
      </c>
      <c r="AH259" s="317">
        <v>5</v>
      </c>
      <c r="AI259" s="317">
        <v>5</v>
      </c>
      <c r="AK259" s="299">
        <v>71</v>
      </c>
      <c r="AL259" s="296">
        <v>1</v>
      </c>
      <c r="AM259" s="296">
        <v>1</v>
      </c>
      <c r="AN259" s="296">
        <v>1</v>
      </c>
    </row>
    <row r="260" spans="15:40" hidden="1">
      <c r="O260" s="305">
        <f t="shared" si="348"/>
        <v>0</v>
      </c>
      <c r="R260" s="294">
        <v>1</v>
      </c>
      <c r="S260" s="294">
        <v>1</v>
      </c>
      <c r="T260" s="294">
        <v>1</v>
      </c>
      <c r="U260" s="294">
        <v>1</v>
      </c>
      <c r="V260" s="294">
        <v>1</v>
      </c>
      <c r="W260" s="294">
        <v>1</v>
      </c>
      <c r="X260" s="294">
        <v>1</v>
      </c>
      <c r="Y260" s="294">
        <v>1</v>
      </c>
      <c r="Z260" s="294">
        <v>1</v>
      </c>
      <c r="AA260" s="317">
        <v>1</v>
      </c>
      <c r="AB260" s="317">
        <v>1</v>
      </c>
      <c r="AC260" s="317">
        <v>1</v>
      </c>
      <c r="AD260" s="317">
        <v>1</v>
      </c>
      <c r="AE260" s="317">
        <v>1</v>
      </c>
      <c r="AF260" s="317">
        <v>1</v>
      </c>
      <c r="AG260" s="317">
        <v>5</v>
      </c>
      <c r="AH260" s="317">
        <v>5</v>
      </c>
      <c r="AI260" s="317">
        <v>5</v>
      </c>
      <c r="AK260" s="299">
        <v>71</v>
      </c>
      <c r="AL260" s="296">
        <v>1</v>
      </c>
      <c r="AM260" s="296">
        <v>1</v>
      </c>
      <c r="AN260" s="296">
        <v>1</v>
      </c>
    </row>
    <row r="261" spans="15:40" hidden="1">
      <c r="O261" s="305">
        <f t="shared" si="348"/>
        <v>0</v>
      </c>
      <c r="R261" s="294">
        <v>1</v>
      </c>
      <c r="S261" s="294">
        <v>1</v>
      </c>
      <c r="T261" s="294">
        <v>1</v>
      </c>
      <c r="U261" s="294">
        <v>1</v>
      </c>
      <c r="V261" s="294">
        <v>1</v>
      </c>
      <c r="W261" s="294">
        <v>1</v>
      </c>
      <c r="X261" s="294">
        <v>1</v>
      </c>
      <c r="Y261" s="294">
        <v>1</v>
      </c>
      <c r="Z261" s="294">
        <v>1</v>
      </c>
      <c r="AA261" s="317">
        <v>1</v>
      </c>
      <c r="AB261" s="317">
        <v>1</v>
      </c>
      <c r="AC261" s="317">
        <v>1</v>
      </c>
      <c r="AD261" s="317">
        <v>1</v>
      </c>
      <c r="AE261" s="317">
        <v>1</v>
      </c>
      <c r="AF261" s="317">
        <v>1</v>
      </c>
      <c r="AG261" s="317">
        <v>5</v>
      </c>
      <c r="AH261" s="317">
        <v>5</v>
      </c>
      <c r="AI261" s="317">
        <v>5</v>
      </c>
      <c r="AK261" s="299">
        <v>71</v>
      </c>
      <c r="AL261" s="296">
        <v>1</v>
      </c>
      <c r="AM261" s="296">
        <v>1</v>
      </c>
      <c r="AN261" s="296">
        <v>1</v>
      </c>
    </row>
    <row r="262" spans="15:40" hidden="1">
      <c r="O262" s="305">
        <f t="shared" si="348"/>
        <v>0</v>
      </c>
      <c r="R262" s="294">
        <v>1</v>
      </c>
      <c r="S262" s="294">
        <v>1</v>
      </c>
      <c r="T262" s="294">
        <v>1</v>
      </c>
      <c r="U262" s="294">
        <v>1</v>
      </c>
      <c r="V262" s="294">
        <v>1</v>
      </c>
      <c r="W262" s="294">
        <v>1</v>
      </c>
      <c r="X262" s="294">
        <v>1</v>
      </c>
      <c r="Y262" s="294">
        <v>1</v>
      </c>
      <c r="Z262" s="294">
        <v>1</v>
      </c>
      <c r="AA262" s="317">
        <v>1</v>
      </c>
      <c r="AB262" s="317">
        <v>1</v>
      </c>
      <c r="AC262" s="317">
        <v>1</v>
      </c>
      <c r="AD262" s="317">
        <v>1</v>
      </c>
      <c r="AE262" s="317">
        <v>1</v>
      </c>
      <c r="AF262" s="317">
        <v>1</v>
      </c>
      <c r="AG262" s="317">
        <v>5</v>
      </c>
      <c r="AH262" s="317">
        <v>5</v>
      </c>
      <c r="AI262" s="317">
        <v>5</v>
      </c>
      <c r="AK262" s="299">
        <v>71</v>
      </c>
      <c r="AL262" s="296">
        <v>1</v>
      </c>
      <c r="AM262" s="296">
        <v>1</v>
      </c>
      <c r="AN262" s="296">
        <v>1</v>
      </c>
    </row>
    <row r="263" spans="15:40" hidden="1">
      <c r="O263" s="305">
        <f t="shared" si="348"/>
        <v>0</v>
      </c>
      <c r="R263" s="294">
        <v>1</v>
      </c>
      <c r="S263" s="294">
        <v>1</v>
      </c>
      <c r="T263" s="294">
        <v>1</v>
      </c>
      <c r="U263" s="294">
        <v>1</v>
      </c>
      <c r="V263" s="294">
        <v>1</v>
      </c>
      <c r="W263" s="294">
        <v>1</v>
      </c>
      <c r="X263" s="294">
        <v>1</v>
      </c>
      <c r="Y263" s="294">
        <v>1</v>
      </c>
      <c r="Z263" s="294">
        <v>1</v>
      </c>
      <c r="AA263" s="317">
        <v>1</v>
      </c>
      <c r="AB263" s="317">
        <v>1</v>
      </c>
      <c r="AC263" s="317">
        <v>1</v>
      </c>
      <c r="AD263" s="317">
        <v>1</v>
      </c>
      <c r="AE263" s="317">
        <v>1</v>
      </c>
      <c r="AF263" s="317">
        <v>1</v>
      </c>
      <c r="AG263" s="317">
        <v>5</v>
      </c>
      <c r="AH263" s="317">
        <v>5</v>
      </c>
      <c r="AI263" s="317">
        <v>5</v>
      </c>
      <c r="AK263" s="299">
        <v>71</v>
      </c>
      <c r="AL263" s="296">
        <v>1</v>
      </c>
      <c r="AM263" s="296">
        <v>1</v>
      </c>
      <c r="AN263" s="296">
        <v>1</v>
      </c>
    </row>
    <row r="264" spans="15:40" hidden="1">
      <c r="O264" s="305">
        <f t="shared" si="348"/>
        <v>0</v>
      </c>
      <c r="R264" s="294">
        <v>1</v>
      </c>
      <c r="S264" s="294">
        <v>1</v>
      </c>
      <c r="T264" s="294">
        <v>1</v>
      </c>
      <c r="U264" s="294">
        <v>1</v>
      </c>
      <c r="V264" s="294">
        <v>1</v>
      </c>
      <c r="W264" s="294">
        <v>1</v>
      </c>
      <c r="X264" s="294">
        <v>1</v>
      </c>
      <c r="Y264" s="294">
        <v>1</v>
      </c>
      <c r="Z264" s="294">
        <v>1</v>
      </c>
      <c r="AA264" s="317">
        <v>1</v>
      </c>
      <c r="AB264" s="317">
        <v>1</v>
      </c>
      <c r="AC264" s="317">
        <v>1</v>
      </c>
      <c r="AD264" s="317">
        <v>1</v>
      </c>
      <c r="AE264" s="317">
        <v>1</v>
      </c>
      <c r="AF264" s="317">
        <v>1</v>
      </c>
      <c r="AG264" s="317">
        <v>5</v>
      </c>
      <c r="AH264" s="317">
        <v>5</v>
      </c>
      <c r="AI264" s="317">
        <v>5</v>
      </c>
      <c r="AK264" s="299">
        <v>71</v>
      </c>
      <c r="AL264" s="296">
        <v>1</v>
      </c>
      <c r="AM264" s="296">
        <v>1</v>
      </c>
      <c r="AN264" s="296">
        <v>1</v>
      </c>
    </row>
    <row r="265" spans="15:40" hidden="1">
      <c r="O265" s="305">
        <f t="shared" si="348"/>
        <v>0</v>
      </c>
      <c r="R265" s="294">
        <v>1</v>
      </c>
      <c r="S265" s="294">
        <v>1</v>
      </c>
      <c r="T265" s="294">
        <v>1</v>
      </c>
      <c r="U265" s="294">
        <v>1</v>
      </c>
      <c r="V265" s="294">
        <v>1</v>
      </c>
      <c r="W265" s="294">
        <v>1</v>
      </c>
      <c r="X265" s="294">
        <v>1</v>
      </c>
      <c r="Y265" s="294">
        <v>1</v>
      </c>
      <c r="Z265" s="294">
        <v>1</v>
      </c>
      <c r="AA265" s="317">
        <v>1</v>
      </c>
      <c r="AB265" s="317">
        <v>1</v>
      </c>
      <c r="AC265" s="317">
        <v>1</v>
      </c>
      <c r="AD265" s="317">
        <v>1</v>
      </c>
      <c r="AE265" s="317">
        <v>1</v>
      </c>
      <c r="AF265" s="317">
        <v>1</v>
      </c>
      <c r="AG265" s="317">
        <v>5</v>
      </c>
      <c r="AH265" s="317">
        <v>5</v>
      </c>
      <c r="AI265" s="317">
        <v>5</v>
      </c>
      <c r="AK265" s="299">
        <v>71</v>
      </c>
      <c r="AL265" s="296">
        <v>1</v>
      </c>
      <c r="AM265" s="296">
        <v>1</v>
      </c>
      <c r="AN265" s="296">
        <v>1</v>
      </c>
    </row>
    <row r="266" spans="15:40" hidden="1">
      <c r="O266" s="305">
        <f t="shared" si="348"/>
        <v>0</v>
      </c>
      <c r="R266" s="294">
        <v>1</v>
      </c>
      <c r="S266" s="294">
        <v>1</v>
      </c>
      <c r="T266" s="294">
        <v>1</v>
      </c>
      <c r="U266" s="294">
        <v>1</v>
      </c>
      <c r="V266" s="294">
        <v>1</v>
      </c>
      <c r="W266" s="294">
        <v>1</v>
      </c>
      <c r="X266" s="294">
        <v>1</v>
      </c>
      <c r="Y266" s="294">
        <v>1</v>
      </c>
      <c r="Z266" s="294">
        <v>1</v>
      </c>
      <c r="AA266" s="317">
        <v>1</v>
      </c>
      <c r="AB266" s="317">
        <v>1</v>
      </c>
      <c r="AC266" s="317">
        <v>1</v>
      </c>
      <c r="AD266" s="317">
        <v>1</v>
      </c>
      <c r="AE266" s="317">
        <v>1</v>
      </c>
      <c r="AF266" s="317">
        <v>1</v>
      </c>
      <c r="AG266" s="317">
        <v>5</v>
      </c>
      <c r="AH266" s="317">
        <v>5</v>
      </c>
      <c r="AI266" s="317">
        <v>5</v>
      </c>
      <c r="AK266" s="299">
        <v>71</v>
      </c>
      <c r="AL266" s="296">
        <v>1</v>
      </c>
      <c r="AM266" s="296">
        <v>1</v>
      </c>
      <c r="AN266" s="296">
        <v>1</v>
      </c>
    </row>
    <row r="267" spans="15:40" hidden="1">
      <c r="O267" s="305">
        <f t="shared" si="348"/>
        <v>0</v>
      </c>
      <c r="R267" s="294">
        <v>1</v>
      </c>
      <c r="S267" s="294">
        <v>1</v>
      </c>
      <c r="T267" s="294">
        <v>1</v>
      </c>
      <c r="U267" s="294">
        <v>1</v>
      </c>
      <c r="V267" s="294">
        <v>1</v>
      </c>
      <c r="W267" s="294">
        <v>1</v>
      </c>
      <c r="X267" s="294">
        <v>1</v>
      </c>
      <c r="Y267" s="294">
        <v>1</v>
      </c>
      <c r="Z267" s="294">
        <v>1</v>
      </c>
      <c r="AA267" s="317">
        <v>1</v>
      </c>
      <c r="AB267" s="317">
        <v>1</v>
      </c>
      <c r="AC267" s="317">
        <v>1</v>
      </c>
      <c r="AD267" s="317">
        <v>1</v>
      </c>
      <c r="AE267" s="317">
        <v>1</v>
      </c>
      <c r="AF267" s="317">
        <v>1</v>
      </c>
      <c r="AG267" s="317">
        <v>5</v>
      </c>
      <c r="AH267" s="317">
        <v>5</v>
      </c>
      <c r="AI267" s="317">
        <v>5</v>
      </c>
      <c r="AK267" s="299">
        <v>71</v>
      </c>
      <c r="AL267" s="296">
        <v>1</v>
      </c>
      <c r="AM267" s="296">
        <v>1</v>
      </c>
      <c r="AN267" s="296">
        <v>1</v>
      </c>
    </row>
    <row r="268" spans="15:40" hidden="1">
      <c r="O268" s="305">
        <f t="shared" si="348"/>
        <v>0</v>
      </c>
      <c r="R268" s="294">
        <v>1</v>
      </c>
      <c r="S268" s="294">
        <v>1</v>
      </c>
      <c r="T268" s="294">
        <v>1</v>
      </c>
      <c r="U268" s="294">
        <v>1</v>
      </c>
      <c r="V268" s="294">
        <v>1</v>
      </c>
      <c r="W268" s="294">
        <v>1</v>
      </c>
      <c r="X268" s="294">
        <v>1</v>
      </c>
      <c r="Y268" s="294">
        <v>1</v>
      </c>
      <c r="Z268" s="294">
        <v>1</v>
      </c>
      <c r="AA268" s="317">
        <v>1</v>
      </c>
      <c r="AB268" s="317">
        <v>1</v>
      </c>
      <c r="AC268" s="317">
        <v>1</v>
      </c>
      <c r="AD268" s="317">
        <v>1</v>
      </c>
      <c r="AE268" s="317">
        <v>1</v>
      </c>
      <c r="AF268" s="317">
        <v>1</v>
      </c>
      <c r="AG268" s="317">
        <v>5</v>
      </c>
      <c r="AH268" s="317">
        <v>5</v>
      </c>
      <c r="AI268" s="317">
        <v>5</v>
      </c>
      <c r="AK268" s="299">
        <v>71</v>
      </c>
      <c r="AL268" s="296">
        <v>1</v>
      </c>
      <c r="AM268" s="296">
        <v>1</v>
      </c>
      <c r="AN268" s="296">
        <v>1</v>
      </c>
    </row>
    <row r="269" spans="15:40" hidden="1">
      <c r="O269" s="305">
        <f t="shared" si="348"/>
        <v>0</v>
      </c>
      <c r="R269" s="294">
        <v>1</v>
      </c>
      <c r="S269" s="294">
        <v>1</v>
      </c>
      <c r="T269" s="294">
        <v>1</v>
      </c>
      <c r="U269" s="294">
        <v>1</v>
      </c>
      <c r="V269" s="294">
        <v>1</v>
      </c>
      <c r="W269" s="294">
        <v>1</v>
      </c>
      <c r="X269" s="294">
        <v>1</v>
      </c>
      <c r="Y269" s="294">
        <v>1</v>
      </c>
      <c r="Z269" s="294">
        <v>1</v>
      </c>
      <c r="AA269" s="317">
        <v>1</v>
      </c>
      <c r="AB269" s="317">
        <v>1</v>
      </c>
      <c r="AC269" s="317">
        <v>1</v>
      </c>
      <c r="AD269" s="317">
        <v>1</v>
      </c>
      <c r="AE269" s="317">
        <v>1</v>
      </c>
      <c r="AF269" s="317">
        <v>1</v>
      </c>
      <c r="AG269" s="317">
        <v>5</v>
      </c>
      <c r="AH269" s="317">
        <v>5</v>
      </c>
      <c r="AI269" s="317">
        <v>5</v>
      </c>
      <c r="AK269" s="299">
        <v>71</v>
      </c>
      <c r="AL269" s="296">
        <v>1</v>
      </c>
      <c r="AM269" s="296">
        <v>1</v>
      </c>
      <c r="AN269" s="296">
        <v>1</v>
      </c>
    </row>
    <row r="270" spans="15:40" hidden="1">
      <c r="O270" s="305">
        <f t="shared" si="348"/>
        <v>0</v>
      </c>
      <c r="R270" s="294">
        <v>1</v>
      </c>
      <c r="S270" s="294">
        <v>1</v>
      </c>
      <c r="T270" s="294">
        <v>1</v>
      </c>
      <c r="U270" s="294">
        <v>1</v>
      </c>
      <c r="V270" s="294">
        <v>1</v>
      </c>
      <c r="W270" s="294">
        <v>1</v>
      </c>
      <c r="X270" s="294">
        <v>1</v>
      </c>
      <c r="Y270" s="294">
        <v>1</v>
      </c>
      <c r="Z270" s="294">
        <v>1</v>
      </c>
      <c r="AA270" s="317">
        <v>1</v>
      </c>
      <c r="AB270" s="317">
        <v>1</v>
      </c>
      <c r="AC270" s="317">
        <v>1</v>
      </c>
      <c r="AD270" s="317">
        <v>1</v>
      </c>
      <c r="AE270" s="317">
        <v>1</v>
      </c>
      <c r="AF270" s="317">
        <v>1</v>
      </c>
      <c r="AG270" s="317">
        <v>5</v>
      </c>
      <c r="AH270" s="317">
        <v>5</v>
      </c>
      <c r="AI270" s="317">
        <v>5</v>
      </c>
      <c r="AK270" s="299">
        <v>71</v>
      </c>
      <c r="AL270" s="296">
        <v>1</v>
      </c>
      <c r="AM270" s="296">
        <v>1</v>
      </c>
      <c r="AN270" s="296">
        <v>1</v>
      </c>
    </row>
    <row r="271" spans="15:40" hidden="1">
      <c r="O271" s="305">
        <f t="shared" si="348"/>
        <v>0</v>
      </c>
      <c r="R271" s="294">
        <v>1</v>
      </c>
      <c r="S271" s="294">
        <v>1</v>
      </c>
      <c r="T271" s="294">
        <v>1</v>
      </c>
      <c r="U271" s="294">
        <v>1</v>
      </c>
      <c r="V271" s="294">
        <v>1</v>
      </c>
      <c r="W271" s="294">
        <v>1</v>
      </c>
      <c r="X271" s="294">
        <v>1</v>
      </c>
      <c r="Y271" s="294">
        <v>1</v>
      </c>
      <c r="Z271" s="294">
        <v>1</v>
      </c>
      <c r="AA271" s="317">
        <v>1</v>
      </c>
      <c r="AB271" s="317">
        <v>1</v>
      </c>
      <c r="AC271" s="317">
        <v>1</v>
      </c>
      <c r="AD271" s="317">
        <v>1</v>
      </c>
      <c r="AE271" s="317">
        <v>1</v>
      </c>
      <c r="AF271" s="317">
        <v>1</v>
      </c>
      <c r="AG271" s="317">
        <v>5</v>
      </c>
      <c r="AH271" s="317">
        <v>5</v>
      </c>
      <c r="AI271" s="317">
        <v>5</v>
      </c>
      <c r="AK271" s="299">
        <v>71</v>
      </c>
      <c r="AL271" s="296">
        <v>1</v>
      </c>
      <c r="AM271" s="296">
        <v>1</v>
      </c>
      <c r="AN271" s="296">
        <v>1</v>
      </c>
    </row>
    <row r="272" spans="15:40" hidden="1">
      <c r="O272" s="305">
        <f t="shared" si="348"/>
        <v>0</v>
      </c>
      <c r="R272" s="294">
        <v>1</v>
      </c>
      <c r="S272" s="294">
        <v>1</v>
      </c>
      <c r="T272" s="294">
        <v>1</v>
      </c>
      <c r="U272" s="294">
        <v>1</v>
      </c>
      <c r="V272" s="294">
        <v>1</v>
      </c>
      <c r="W272" s="294">
        <v>1</v>
      </c>
      <c r="X272" s="294">
        <v>1</v>
      </c>
      <c r="Y272" s="294">
        <v>1</v>
      </c>
      <c r="Z272" s="294">
        <v>1</v>
      </c>
      <c r="AA272" s="317">
        <v>1</v>
      </c>
      <c r="AB272" s="317">
        <v>1</v>
      </c>
      <c r="AC272" s="317">
        <v>1</v>
      </c>
      <c r="AD272" s="317">
        <v>1</v>
      </c>
      <c r="AE272" s="317">
        <v>1</v>
      </c>
      <c r="AF272" s="317">
        <v>1</v>
      </c>
      <c r="AG272" s="317">
        <v>5</v>
      </c>
      <c r="AH272" s="317">
        <v>5</v>
      </c>
      <c r="AI272" s="317">
        <v>5</v>
      </c>
      <c r="AK272" s="299">
        <v>71</v>
      </c>
      <c r="AL272" s="296">
        <v>1</v>
      </c>
      <c r="AM272" s="296">
        <v>1</v>
      </c>
      <c r="AN272" s="296">
        <v>1</v>
      </c>
    </row>
    <row r="273" spans="15:40" hidden="1">
      <c r="O273" s="305">
        <f t="shared" si="348"/>
        <v>0</v>
      </c>
      <c r="R273" s="294">
        <v>1</v>
      </c>
      <c r="S273" s="294">
        <v>1</v>
      </c>
      <c r="T273" s="294">
        <v>1</v>
      </c>
      <c r="U273" s="294">
        <v>1</v>
      </c>
      <c r="V273" s="294">
        <v>1</v>
      </c>
      <c r="W273" s="294">
        <v>1</v>
      </c>
      <c r="X273" s="294">
        <v>1</v>
      </c>
      <c r="Y273" s="294">
        <v>1</v>
      </c>
      <c r="Z273" s="294">
        <v>1</v>
      </c>
      <c r="AA273" s="317">
        <v>1</v>
      </c>
      <c r="AB273" s="317">
        <v>1</v>
      </c>
      <c r="AC273" s="317">
        <v>1</v>
      </c>
      <c r="AD273" s="317">
        <v>1</v>
      </c>
      <c r="AE273" s="317">
        <v>1</v>
      </c>
      <c r="AF273" s="317">
        <v>1</v>
      </c>
      <c r="AG273" s="317">
        <v>5</v>
      </c>
      <c r="AH273" s="317">
        <v>5</v>
      </c>
      <c r="AI273" s="317">
        <v>5</v>
      </c>
      <c r="AK273" s="299">
        <v>71</v>
      </c>
      <c r="AL273" s="296">
        <v>1</v>
      </c>
      <c r="AM273" s="296">
        <v>1</v>
      </c>
      <c r="AN273" s="296">
        <v>1</v>
      </c>
    </row>
    <row r="274" spans="15:40" hidden="1">
      <c r="O274" s="305">
        <f t="shared" si="348"/>
        <v>0</v>
      </c>
      <c r="R274" s="294">
        <v>1</v>
      </c>
      <c r="S274" s="294">
        <v>1</v>
      </c>
      <c r="T274" s="294">
        <v>1</v>
      </c>
      <c r="U274" s="294">
        <v>1</v>
      </c>
      <c r="V274" s="294">
        <v>1</v>
      </c>
      <c r="W274" s="294">
        <v>1</v>
      </c>
      <c r="X274" s="294">
        <v>1</v>
      </c>
      <c r="Y274" s="294">
        <v>1</v>
      </c>
      <c r="Z274" s="294">
        <v>1</v>
      </c>
      <c r="AA274" s="317">
        <v>1</v>
      </c>
      <c r="AB274" s="317">
        <v>1</v>
      </c>
      <c r="AC274" s="317">
        <v>1</v>
      </c>
      <c r="AD274" s="317">
        <v>1</v>
      </c>
      <c r="AE274" s="317">
        <v>1</v>
      </c>
      <c r="AF274" s="317">
        <v>1</v>
      </c>
      <c r="AG274" s="317">
        <v>5</v>
      </c>
      <c r="AH274" s="317">
        <v>5</v>
      </c>
      <c r="AI274" s="317">
        <v>5</v>
      </c>
      <c r="AK274" s="299">
        <v>71</v>
      </c>
      <c r="AL274" s="296">
        <v>1</v>
      </c>
      <c r="AM274" s="296">
        <v>1</v>
      </c>
      <c r="AN274" s="296">
        <v>1</v>
      </c>
    </row>
    <row r="275" spans="15:40" hidden="1">
      <c r="O275" s="305">
        <f t="shared" si="348"/>
        <v>0</v>
      </c>
      <c r="R275" s="294">
        <v>1</v>
      </c>
      <c r="S275" s="294">
        <v>1</v>
      </c>
      <c r="T275" s="294">
        <v>1</v>
      </c>
      <c r="U275" s="294">
        <v>1</v>
      </c>
      <c r="V275" s="294">
        <v>1</v>
      </c>
      <c r="W275" s="294">
        <v>1</v>
      </c>
      <c r="X275" s="294">
        <v>1</v>
      </c>
      <c r="Y275" s="294">
        <v>1</v>
      </c>
      <c r="Z275" s="294">
        <v>1</v>
      </c>
      <c r="AA275" s="317">
        <v>1</v>
      </c>
      <c r="AB275" s="317">
        <v>1</v>
      </c>
      <c r="AC275" s="317">
        <v>1</v>
      </c>
      <c r="AD275" s="317">
        <v>1</v>
      </c>
      <c r="AE275" s="317">
        <v>1</v>
      </c>
      <c r="AF275" s="317">
        <v>1</v>
      </c>
      <c r="AG275" s="317">
        <v>5</v>
      </c>
      <c r="AH275" s="317">
        <v>5</v>
      </c>
      <c r="AI275" s="317">
        <v>5</v>
      </c>
      <c r="AK275" s="299">
        <v>71</v>
      </c>
      <c r="AL275" s="296">
        <v>1</v>
      </c>
      <c r="AM275" s="296">
        <v>1</v>
      </c>
      <c r="AN275" s="296">
        <v>1</v>
      </c>
    </row>
    <row r="276" spans="15:40" hidden="1">
      <c r="O276" s="305">
        <f t="shared" si="348"/>
        <v>0</v>
      </c>
      <c r="R276" s="294">
        <v>1</v>
      </c>
      <c r="S276" s="294">
        <v>1</v>
      </c>
      <c r="T276" s="294">
        <v>1</v>
      </c>
      <c r="U276" s="294">
        <v>1</v>
      </c>
      <c r="V276" s="294">
        <v>1</v>
      </c>
      <c r="W276" s="294">
        <v>1</v>
      </c>
      <c r="X276" s="294">
        <v>1</v>
      </c>
      <c r="Y276" s="294">
        <v>1</v>
      </c>
      <c r="Z276" s="294">
        <v>1</v>
      </c>
      <c r="AA276" s="317">
        <v>1</v>
      </c>
      <c r="AB276" s="317">
        <v>1</v>
      </c>
      <c r="AC276" s="317">
        <v>1</v>
      </c>
      <c r="AD276" s="317">
        <v>1</v>
      </c>
      <c r="AE276" s="317">
        <v>1</v>
      </c>
      <c r="AF276" s="317">
        <v>1</v>
      </c>
      <c r="AG276" s="317">
        <v>5</v>
      </c>
      <c r="AH276" s="317">
        <v>5</v>
      </c>
      <c r="AI276" s="317">
        <v>5</v>
      </c>
      <c r="AK276" s="299">
        <v>71</v>
      </c>
      <c r="AL276" s="296">
        <v>1</v>
      </c>
      <c r="AM276" s="296">
        <v>1</v>
      </c>
      <c r="AN276" s="296">
        <v>1</v>
      </c>
    </row>
    <row r="277" spans="15:40" hidden="1">
      <c r="O277" s="305">
        <f t="shared" si="348"/>
        <v>0</v>
      </c>
      <c r="R277" s="294">
        <v>1</v>
      </c>
      <c r="S277" s="294">
        <v>1</v>
      </c>
      <c r="T277" s="294">
        <v>1</v>
      </c>
      <c r="U277" s="294">
        <v>1</v>
      </c>
      <c r="V277" s="294">
        <v>1</v>
      </c>
      <c r="W277" s="294">
        <v>1</v>
      </c>
      <c r="X277" s="294">
        <v>1</v>
      </c>
      <c r="Y277" s="294">
        <v>1</v>
      </c>
      <c r="Z277" s="294">
        <v>1</v>
      </c>
      <c r="AA277" s="317">
        <v>1</v>
      </c>
      <c r="AB277" s="317">
        <v>1</v>
      </c>
      <c r="AC277" s="317">
        <v>1</v>
      </c>
      <c r="AD277" s="317">
        <v>1</v>
      </c>
      <c r="AE277" s="317">
        <v>1</v>
      </c>
      <c r="AF277" s="317">
        <v>1</v>
      </c>
      <c r="AG277" s="317">
        <v>5</v>
      </c>
      <c r="AH277" s="317">
        <v>5</v>
      </c>
      <c r="AI277" s="317">
        <v>5</v>
      </c>
      <c r="AK277" s="299">
        <v>71</v>
      </c>
      <c r="AL277" s="296">
        <v>1</v>
      </c>
      <c r="AM277" s="296">
        <v>1</v>
      </c>
      <c r="AN277" s="296">
        <v>1</v>
      </c>
    </row>
    <row r="278" spans="15:40" hidden="1">
      <c r="O278" s="305">
        <f t="shared" si="348"/>
        <v>0</v>
      </c>
      <c r="R278" s="294">
        <v>1</v>
      </c>
      <c r="S278" s="294">
        <v>1</v>
      </c>
      <c r="T278" s="294">
        <v>1</v>
      </c>
      <c r="U278" s="294">
        <v>1</v>
      </c>
      <c r="V278" s="294">
        <v>1</v>
      </c>
      <c r="W278" s="294">
        <v>1</v>
      </c>
      <c r="X278" s="294">
        <v>1</v>
      </c>
      <c r="Y278" s="294">
        <v>1</v>
      </c>
      <c r="Z278" s="294">
        <v>1</v>
      </c>
      <c r="AA278" s="317">
        <v>1</v>
      </c>
      <c r="AB278" s="317">
        <v>1</v>
      </c>
      <c r="AC278" s="317">
        <v>1</v>
      </c>
      <c r="AD278" s="317">
        <v>1</v>
      </c>
      <c r="AE278" s="317">
        <v>1</v>
      </c>
      <c r="AF278" s="317">
        <v>1</v>
      </c>
      <c r="AG278" s="317">
        <v>5</v>
      </c>
      <c r="AH278" s="317">
        <v>5</v>
      </c>
      <c r="AI278" s="317">
        <v>5</v>
      </c>
      <c r="AK278" s="299">
        <v>71</v>
      </c>
      <c r="AL278" s="296">
        <v>1</v>
      </c>
      <c r="AM278" s="296">
        <v>1</v>
      </c>
      <c r="AN278" s="296">
        <v>1</v>
      </c>
    </row>
    <row r="279" spans="15:40" hidden="1">
      <c r="O279" s="305">
        <f t="shared" si="348"/>
        <v>0</v>
      </c>
      <c r="R279" s="294">
        <v>1</v>
      </c>
      <c r="S279" s="294">
        <v>1</v>
      </c>
      <c r="T279" s="294">
        <v>1</v>
      </c>
      <c r="U279" s="294">
        <v>1</v>
      </c>
      <c r="V279" s="294">
        <v>1</v>
      </c>
      <c r="W279" s="294">
        <v>1</v>
      </c>
      <c r="X279" s="294">
        <v>1</v>
      </c>
      <c r="Y279" s="294">
        <v>1</v>
      </c>
      <c r="Z279" s="294">
        <v>1</v>
      </c>
      <c r="AA279" s="317">
        <v>1</v>
      </c>
      <c r="AB279" s="317">
        <v>1</v>
      </c>
      <c r="AC279" s="317">
        <v>1</v>
      </c>
      <c r="AD279" s="317">
        <v>1</v>
      </c>
      <c r="AE279" s="317">
        <v>1</v>
      </c>
      <c r="AF279" s="317">
        <v>1</v>
      </c>
      <c r="AG279" s="317">
        <v>5</v>
      </c>
      <c r="AH279" s="317">
        <v>5</v>
      </c>
      <c r="AI279" s="317">
        <v>5</v>
      </c>
      <c r="AK279" s="299">
        <v>71</v>
      </c>
      <c r="AL279" s="296">
        <v>1</v>
      </c>
      <c r="AM279" s="296">
        <v>1</v>
      </c>
      <c r="AN279" s="296">
        <v>1</v>
      </c>
    </row>
    <row r="280" spans="15:40" hidden="1">
      <c r="O280" s="305">
        <f t="shared" si="348"/>
        <v>0</v>
      </c>
      <c r="R280" s="294">
        <v>1</v>
      </c>
      <c r="S280" s="294">
        <v>1</v>
      </c>
      <c r="T280" s="294">
        <v>1</v>
      </c>
      <c r="U280" s="294">
        <v>1</v>
      </c>
      <c r="V280" s="294">
        <v>1</v>
      </c>
      <c r="W280" s="294">
        <v>1</v>
      </c>
      <c r="X280" s="294">
        <v>1</v>
      </c>
      <c r="Y280" s="294">
        <v>1</v>
      </c>
      <c r="Z280" s="294">
        <v>1</v>
      </c>
      <c r="AA280" s="317">
        <v>1</v>
      </c>
      <c r="AB280" s="317">
        <v>1</v>
      </c>
      <c r="AC280" s="317">
        <v>1</v>
      </c>
      <c r="AD280" s="317">
        <v>1</v>
      </c>
      <c r="AE280" s="317">
        <v>1</v>
      </c>
      <c r="AF280" s="317">
        <v>1</v>
      </c>
      <c r="AG280" s="317">
        <v>5</v>
      </c>
      <c r="AH280" s="317">
        <v>5</v>
      </c>
      <c r="AI280" s="317">
        <v>5</v>
      </c>
      <c r="AK280" s="299">
        <v>71</v>
      </c>
      <c r="AL280" s="296">
        <v>1</v>
      </c>
      <c r="AM280" s="296">
        <v>1</v>
      </c>
      <c r="AN280" s="296">
        <v>1</v>
      </c>
    </row>
    <row r="281" spans="15:40" hidden="1">
      <c r="O281" s="305">
        <f t="shared" si="348"/>
        <v>0</v>
      </c>
      <c r="R281" s="294">
        <v>1</v>
      </c>
      <c r="S281" s="294">
        <v>1</v>
      </c>
      <c r="T281" s="294">
        <v>1</v>
      </c>
      <c r="U281" s="294">
        <v>1</v>
      </c>
      <c r="V281" s="294">
        <v>1</v>
      </c>
      <c r="W281" s="294">
        <v>1</v>
      </c>
      <c r="X281" s="294">
        <v>1</v>
      </c>
      <c r="Y281" s="294">
        <v>1</v>
      </c>
      <c r="Z281" s="294">
        <v>1</v>
      </c>
      <c r="AA281" s="317">
        <v>1</v>
      </c>
      <c r="AB281" s="317">
        <v>1</v>
      </c>
      <c r="AC281" s="317">
        <v>1</v>
      </c>
      <c r="AD281" s="317">
        <v>1</v>
      </c>
      <c r="AE281" s="317">
        <v>1</v>
      </c>
      <c r="AF281" s="317">
        <v>1</v>
      </c>
      <c r="AG281" s="317">
        <v>5</v>
      </c>
      <c r="AH281" s="317">
        <v>5</v>
      </c>
      <c r="AI281" s="317">
        <v>5</v>
      </c>
      <c r="AK281" s="299">
        <v>71</v>
      </c>
      <c r="AL281" s="296">
        <v>1</v>
      </c>
      <c r="AM281" s="296">
        <v>1</v>
      </c>
      <c r="AN281" s="296">
        <v>1</v>
      </c>
    </row>
    <row r="282" spans="15:40" hidden="1">
      <c r="O282" s="305">
        <f t="shared" si="348"/>
        <v>0</v>
      </c>
      <c r="R282" s="294">
        <v>1</v>
      </c>
      <c r="S282" s="294">
        <v>1</v>
      </c>
      <c r="T282" s="294">
        <v>1</v>
      </c>
      <c r="U282" s="294">
        <v>1</v>
      </c>
      <c r="V282" s="294">
        <v>1</v>
      </c>
      <c r="W282" s="294">
        <v>1</v>
      </c>
      <c r="X282" s="294">
        <v>1</v>
      </c>
      <c r="Y282" s="294">
        <v>1</v>
      </c>
      <c r="Z282" s="294">
        <v>1</v>
      </c>
      <c r="AA282" s="317">
        <v>1</v>
      </c>
      <c r="AB282" s="317">
        <v>1</v>
      </c>
      <c r="AC282" s="317">
        <v>1</v>
      </c>
      <c r="AD282" s="317">
        <v>1</v>
      </c>
      <c r="AE282" s="317">
        <v>1</v>
      </c>
      <c r="AF282" s="317">
        <v>1</v>
      </c>
      <c r="AG282" s="317">
        <v>5</v>
      </c>
      <c r="AH282" s="317">
        <v>5</v>
      </c>
      <c r="AI282" s="317">
        <v>5</v>
      </c>
      <c r="AK282" s="299">
        <v>71</v>
      </c>
      <c r="AL282" s="296">
        <v>1</v>
      </c>
      <c r="AM282" s="296">
        <v>1</v>
      </c>
      <c r="AN282" s="296">
        <v>1</v>
      </c>
    </row>
    <row r="283" spans="15:40" hidden="1">
      <c r="O283" s="305">
        <f t="shared" si="348"/>
        <v>0</v>
      </c>
      <c r="R283" s="294">
        <v>1</v>
      </c>
      <c r="S283" s="294">
        <v>1</v>
      </c>
      <c r="T283" s="294">
        <v>1</v>
      </c>
      <c r="U283" s="294">
        <v>1</v>
      </c>
      <c r="V283" s="294">
        <v>1</v>
      </c>
      <c r="W283" s="294">
        <v>1</v>
      </c>
      <c r="X283" s="294">
        <v>1</v>
      </c>
      <c r="Y283" s="294">
        <v>1</v>
      </c>
      <c r="Z283" s="294">
        <v>1</v>
      </c>
      <c r="AA283" s="317">
        <v>1</v>
      </c>
      <c r="AB283" s="317">
        <v>1</v>
      </c>
      <c r="AC283" s="317">
        <v>1</v>
      </c>
      <c r="AD283" s="317">
        <v>1</v>
      </c>
      <c r="AE283" s="317">
        <v>1</v>
      </c>
      <c r="AF283" s="317">
        <v>1</v>
      </c>
      <c r="AG283" s="317">
        <v>5</v>
      </c>
      <c r="AH283" s="317">
        <v>5</v>
      </c>
      <c r="AI283" s="317">
        <v>5</v>
      </c>
      <c r="AK283" s="299">
        <v>71</v>
      </c>
      <c r="AL283" s="296">
        <v>1</v>
      </c>
      <c r="AM283" s="296">
        <v>1</v>
      </c>
      <c r="AN283" s="296">
        <v>1</v>
      </c>
    </row>
    <row r="284" spans="15:40" hidden="1">
      <c r="O284" s="305">
        <f t="shared" si="348"/>
        <v>0</v>
      </c>
      <c r="R284" s="294">
        <v>1</v>
      </c>
      <c r="S284" s="294">
        <v>1</v>
      </c>
      <c r="T284" s="294">
        <v>1</v>
      </c>
      <c r="U284" s="294">
        <v>1</v>
      </c>
      <c r="V284" s="294">
        <v>1</v>
      </c>
      <c r="W284" s="294">
        <v>1</v>
      </c>
      <c r="X284" s="294">
        <v>1</v>
      </c>
      <c r="Y284" s="294">
        <v>1</v>
      </c>
      <c r="Z284" s="294">
        <v>1</v>
      </c>
      <c r="AA284" s="317">
        <v>1</v>
      </c>
      <c r="AB284" s="317">
        <v>1</v>
      </c>
      <c r="AC284" s="317">
        <v>1</v>
      </c>
      <c r="AD284" s="317">
        <v>1</v>
      </c>
      <c r="AE284" s="317">
        <v>1</v>
      </c>
      <c r="AF284" s="317">
        <v>1</v>
      </c>
      <c r="AG284" s="317">
        <v>5</v>
      </c>
      <c r="AH284" s="317">
        <v>5</v>
      </c>
      <c r="AI284" s="317">
        <v>5</v>
      </c>
      <c r="AK284" s="299">
        <v>71</v>
      </c>
      <c r="AL284" s="296">
        <v>1</v>
      </c>
      <c r="AM284" s="296">
        <v>1</v>
      </c>
      <c r="AN284" s="296">
        <v>1</v>
      </c>
    </row>
    <row r="285" spans="15:40" hidden="1">
      <c r="O285" s="305">
        <f t="shared" si="348"/>
        <v>0</v>
      </c>
      <c r="R285" s="294">
        <v>1</v>
      </c>
      <c r="S285" s="294">
        <v>1</v>
      </c>
      <c r="T285" s="294">
        <v>1</v>
      </c>
      <c r="U285" s="294">
        <v>1</v>
      </c>
      <c r="V285" s="294">
        <v>1</v>
      </c>
      <c r="W285" s="294">
        <v>1</v>
      </c>
      <c r="X285" s="294">
        <v>1</v>
      </c>
      <c r="Y285" s="294">
        <v>1</v>
      </c>
      <c r="Z285" s="294">
        <v>1</v>
      </c>
      <c r="AA285" s="317">
        <v>1</v>
      </c>
      <c r="AB285" s="317">
        <v>1</v>
      </c>
      <c r="AC285" s="317">
        <v>1</v>
      </c>
      <c r="AD285" s="317">
        <v>1</v>
      </c>
      <c r="AE285" s="317">
        <v>1</v>
      </c>
      <c r="AF285" s="317">
        <v>1</v>
      </c>
      <c r="AG285" s="317">
        <v>5</v>
      </c>
      <c r="AH285" s="317">
        <v>5</v>
      </c>
      <c r="AI285" s="317">
        <v>5</v>
      </c>
      <c r="AK285" s="299">
        <v>71</v>
      </c>
      <c r="AL285" s="296">
        <v>1</v>
      </c>
      <c r="AM285" s="296">
        <v>1</v>
      </c>
      <c r="AN285" s="296">
        <v>1</v>
      </c>
    </row>
    <row r="286" spans="15:40" hidden="1">
      <c r="O286" s="305">
        <f t="shared" si="348"/>
        <v>0</v>
      </c>
      <c r="R286" s="294">
        <v>1</v>
      </c>
      <c r="S286" s="294">
        <v>1</v>
      </c>
      <c r="T286" s="294">
        <v>1</v>
      </c>
      <c r="U286" s="294">
        <v>1</v>
      </c>
      <c r="V286" s="294">
        <v>1</v>
      </c>
      <c r="W286" s="294">
        <v>1</v>
      </c>
      <c r="X286" s="294">
        <v>1</v>
      </c>
      <c r="Y286" s="294">
        <v>1</v>
      </c>
      <c r="Z286" s="294">
        <v>1</v>
      </c>
      <c r="AA286" s="317">
        <v>1</v>
      </c>
      <c r="AB286" s="317">
        <v>1</v>
      </c>
      <c r="AC286" s="317">
        <v>1</v>
      </c>
      <c r="AD286" s="317">
        <v>1</v>
      </c>
      <c r="AE286" s="317">
        <v>1</v>
      </c>
      <c r="AF286" s="317">
        <v>1</v>
      </c>
      <c r="AG286" s="317">
        <v>5</v>
      </c>
      <c r="AH286" s="317">
        <v>5</v>
      </c>
      <c r="AI286" s="317">
        <v>5</v>
      </c>
      <c r="AK286" s="299">
        <v>71</v>
      </c>
      <c r="AL286" s="296">
        <v>1</v>
      </c>
      <c r="AM286" s="296">
        <v>1</v>
      </c>
      <c r="AN286" s="296">
        <v>1</v>
      </c>
    </row>
    <row r="287" spans="15:40" hidden="1">
      <c r="O287" s="305">
        <f t="shared" si="348"/>
        <v>0</v>
      </c>
      <c r="R287" s="294">
        <v>1</v>
      </c>
      <c r="S287" s="294">
        <v>1</v>
      </c>
      <c r="T287" s="294">
        <v>1</v>
      </c>
      <c r="U287" s="294">
        <v>1</v>
      </c>
      <c r="V287" s="294">
        <v>1</v>
      </c>
      <c r="W287" s="294">
        <v>1</v>
      </c>
      <c r="X287" s="294">
        <v>1</v>
      </c>
      <c r="Y287" s="294">
        <v>1</v>
      </c>
      <c r="Z287" s="294">
        <v>1</v>
      </c>
      <c r="AA287" s="317">
        <v>1</v>
      </c>
      <c r="AB287" s="317">
        <v>1</v>
      </c>
      <c r="AC287" s="317">
        <v>1</v>
      </c>
      <c r="AD287" s="317">
        <v>1</v>
      </c>
      <c r="AE287" s="317">
        <v>1</v>
      </c>
      <c r="AF287" s="317">
        <v>1</v>
      </c>
      <c r="AG287" s="317">
        <v>5</v>
      </c>
      <c r="AH287" s="317">
        <v>5</v>
      </c>
      <c r="AI287" s="317">
        <v>5</v>
      </c>
      <c r="AK287" s="299">
        <v>71</v>
      </c>
      <c r="AL287" s="296">
        <v>1</v>
      </c>
      <c r="AM287" s="296">
        <v>1</v>
      </c>
      <c r="AN287" s="296">
        <v>1</v>
      </c>
    </row>
    <row r="288" spans="15:40" hidden="1">
      <c r="O288" s="305">
        <f t="shared" si="348"/>
        <v>0</v>
      </c>
      <c r="R288" s="294">
        <v>1</v>
      </c>
      <c r="S288" s="294">
        <v>1</v>
      </c>
      <c r="T288" s="294">
        <v>1</v>
      </c>
      <c r="U288" s="294">
        <v>1</v>
      </c>
      <c r="V288" s="294">
        <v>1</v>
      </c>
      <c r="W288" s="294">
        <v>1</v>
      </c>
      <c r="X288" s="294">
        <v>1</v>
      </c>
      <c r="Y288" s="294">
        <v>1</v>
      </c>
      <c r="Z288" s="294">
        <v>1</v>
      </c>
      <c r="AA288" s="317">
        <v>1</v>
      </c>
      <c r="AB288" s="317">
        <v>1</v>
      </c>
      <c r="AC288" s="317">
        <v>1</v>
      </c>
      <c r="AD288" s="317">
        <v>1</v>
      </c>
      <c r="AE288" s="317">
        <v>1</v>
      </c>
      <c r="AF288" s="317">
        <v>1</v>
      </c>
      <c r="AG288" s="317">
        <v>5</v>
      </c>
      <c r="AH288" s="317">
        <v>5</v>
      </c>
      <c r="AI288" s="317">
        <v>5</v>
      </c>
      <c r="AK288" s="299">
        <v>71</v>
      </c>
      <c r="AL288" s="296">
        <v>1</v>
      </c>
      <c r="AM288" s="296">
        <v>1</v>
      </c>
      <c r="AN288" s="296">
        <v>1</v>
      </c>
    </row>
    <row r="289" spans="15:40" hidden="1">
      <c r="O289" s="305">
        <f t="shared" si="348"/>
        <v>0</v>
      </c>
      <c r="R289" s="294">
        <v>1</v>
      </c>
      <c r="S289" s="294">
        <v>1</v>
      </c>
      <c r="T289" s="294">
        <v>1</v>
      </c>
      <c r="U289" s="294">
        <v>1</v>
      </c>
      <c r="V289" s="294">
        <v>1</v>
      </c>
      <c r="W289" s="294">
        <v>1</v>
      </c>
      <c r="X289" s="294">
        <v>1</v>
      </c>
      <c r="Y289" s="294">
        <v>1</v>
      </c>
      <c r="Z289" s="294">
        <v>1</v>
      </c>
      <c r="AA289" s="317">
        <v>1</v>
      </c>
      <c r="AB289" s="317">
        <v>1</v>
      </c>
      <c r="AC289" s="317">
        <v>1</v>
      </c>
      <c r="AD289" s="317">
        <v>1</v>
      </c>
      <c r="AE289" s="317">
        <v>1</v>
      </c>
      <c r="AF289" s="317">
        <v>1</v>
      </c>
      <c r="AG289" s="317">
        <v>5</v>
      </c>
      <c r="AH289" s="317">
        <v>5</v>
      </c>
      <c r="AI289" s="317">
        <v>5</v>
      </c>
      <c r="AK289" s="299">
        <v>71</v>
      </c>
      <c r="AL289" s="296">
        <v>1</v>
      </c>
      <c r="AM289" s="296">
        <v>1</v>
      </c>
      <c r="AN289" s="296">
        <v>1</v>
      </c>
    </row>
    <row r="290" spans="15:40" hidden="1">
      <c r="O290" s="305">
        <f t="shared" si="348"/>
        <v>0</v>
      </c>
      <c r="R290" s="294">
        <v>1</v>
      </c>
      <c r="S290" s="294">
        <v>1</v>
      </c>
      <c r="T290" s="294">
        <v>1</v>
      </c>
      <c r="U290" s="294">
        <v>1</v>
      </c>
      <c r="V290" s="294">
        <v>1</v>
      </c>
      <c r="W290" s="294">
        <v>1</v>
      </c>
      <c r="X290" s="294">
        <v>1</v>
      </c>
      <c r="Y290" s="294">
        <v>1</v>
      </c>
      <c r="Z290" s="294">
        <v>1</v>
      </c>
      <c r="AA290" s="317">
        <v>1</v>
      </c>
      <c r="AB290" s="317">
        <v>1</v>
      </c>
      <c r="AC290" s="317">
        <v>1</v>
      </c>
      <c r="AD290" s="317">
        <v>1</v>
      </c>
      <c r="AE290" s="317">
        <v>1</v>
      </c>
      <c r="AF290" s="317">
        <v>1</v>
      </c>
      <c r="AG290" s="317">
        <v>5</v>
      </c>
      <c r="AH290" s="317">
        <v>5</v>
      </c>
      <c r="AI290" s="317">
        <v>5</v>
      </c>
      <c r="AK290" s="299">
        <v>71</v>
      </c>
      <c r="AL290" s="296">
        <v>1</v>
      </c>
      <c r="AM290" s="296">
        <v>1</v>
      </c>
      <c r="AN290" s="296">
        <v>1</v>
      </c>
    </row>
    <row r="291" spans="15:40" hidden="1">
      <c r="O291" s="305">
        <f t="shared" si="348"/>
        <v>0</v>
      </c>
      <c r="R291" s="294">
        <v>1</v>
      </c>
      <c r="S291" s="294">
        <v>1</v>
      </c>
      <c r="T291" s="294">
        <v>1</v>
      </c>
      <c r="U291" s="294">
        <v>1</v>
      </c>
      <c r="V291" s="294">
        <v>1</v>
      </c>
      <c r="W291" s="294">
        <v>1</v>
      </c>
      <c r="X291" s="294">
        <v>1</v>
      </c>
      <c r="Y291" s="294">
        <v>1</v>
      </c>
      <c r="Z291" s="294">
        <v>1</v>
      </c>
      <c r="AA291" s="317">
        <v>1</v>
      </c>
      <c r="AB291" s="317">
        <v>1</v>
      </c>
      <c r="AC291" s="317">
        <v>1</v>
      </c>
      <c r="AD291" s="317">
        <v>1</v>
      </c>
      <c r="AE291" s="317">
        <v>1</v>
      </c>
      <c r="AF291" s="317">
        <v>1</v>
      </c>
      <c r="AG291" s="317">
        <v>5</v>
      </c>
      <c r="AH291" s="317">
        <v>5</v>
      </c>
      <c r="AI291" s="317">
        <v>5</v>
      </c>
      <c r="AK291" s="299">
        <v>71</v>
      </c>
      <c r="AL291" s="296">
        <v>1</v>
      </c>
      <c r="AM291" s="296">
        <v>1</v>
      </c>
      <c r="AN291" s="296">
        <v>1</v>
      </c>
    </row>
    <row r="292" spans="15:40" hidden="1">
      <c r="O292" s="305">
        <f t="shared" si="348"/>
        <v>0</v>
      </c>
      <c r="R292" s="294">
        <v>1</v>
      </c>
      <c r="S292" s="294">
        <v>1</v>
      </c>
      <c r="T292" s="294">
        <v>1</v>
      </c>
      <c r="U292" s="294">
        <v>1</v>
      </c>
      <c r="V292" s="294">
        <v>1</v>
      </c>
      <c r="W292" s="294">
        <v>1</v>
      </c>
      <c r="X292" s="294">
        <v>1</v>
      </c>
      <c r="Y292" s="294">
        <v>1</v>
      </c>
      <c r="Z292" s="294">
        <v>1</v>
      </c>
      <c r="AA292" s="317">
        <v>1</v>
      </c>
      <c r="AB292" s="317">
        <v>1</v>
      </c>
      <c r="AC292" s="317">
        <v>1</v>
      </c>
      <c r="AD292" s="317">
        <v>1</v>
      </c>
      <c r="AE292" s="317">
        <v>1</v>
      </c>
      <c r="AF292" s="317">
        <v>1</v>
      </c>
      <c r="AG292" s="317">
        <v>5</v>
      </c>
      <c r="AH292" s="317">
        <v>5</v>
      </c>
      <c r="AI292" s="317">
        <v>5</v>
      </c>
      <c r="AK292" s="299">
        <v>71</v>
      </c>
      <c r="AL292" s="296">
        <v>1</v>
      </c>
      <c r="AM292" s="296">
        <v>1</v>
      </c>
      <c r="AN292" s="296">
        <v>1</v>
      </c>
    </row>
    <row r="293" spans="15:40" hidden="1">
      <c r="O293" s="305">
        <f t="shared" si="348"/>
        <v>0</v>
      </c>
      <c r="R293" s="294">
        <v>1</v>
      </c>
      <c r="S293" s="294">
        <v>1</v>
      </c>
      <c r="T293" s="294">
        <v>1</v>
      </c>
      <c r="U293" s="294">
        <v>1</v>
      </c>
      <c r="V293" s="294">
        <v>1</v>
      </c>
      <c r="W293" s="294">
        <v>1</v>
      </c>
      <c r="X293" s="294">
        <v>1</v>
      </c>
      <c r="Y293" s="294">
        <v>1</v>
      </c>
      <c r="Z293" s="294">
        <v>1</v>
      </c>
      <c r="AA293" s="317">
        <v>1</v>
      </c>
      <c r="AB293" s="317">
        <v>1</v>
      </c>
      <c r="AC293" s="317">
        <v>1</v>
      </c>
      <c r="AD293" s="317">
        <v>1</v>
      </c>
      <c r="AE293" s="317">
        <v>1</v>
      </c>
      <c r="AF293" s="317">
        <v>1</v>
      </c>
      <c r="AG293" s="317">
        <v>5</v>
      </c>
      <c r="AH293" s="317">
        <v>5</v>
      </c>
      <c r="AI293" s="317">
        <v>5</v>
      </c>
      <c r="AK293" s="299">
        <v>71</v>
      </c>
      <c r="AL293" s="296">
        <v>1</v>
      </c>
      <c r="AM293" s="296">
        <v>1</v>
      </c>
      <c r="AN293" s="296">
        <v>1</v>
      </c>
    </row>
    <row r="294" spans="15:40" hidden="1">
      <c r="O294" s="305">
        <f t="shared" si="348"/>
        <v>0</v>
      </c>
      <c r="R294" s="294">
        <v>1</v>
      </c>
      <c r="S294" s="294">
        <v>1</v>
      </c>
      <c r="T294" s="294">
        <v>1</v>
      </c>
      <c r="U294" s="294">
        <v>1</v>
      </c>
      <c r="V294" s="294">
        <v>1</v>
      </c>
      <c r="W294" s="294">
        <v>1</v>
      </c>
      <c r="X294" s="294">
        <v>1</v>
      </c>
      <c r="Y294" s="294">
        <v>1</v>
      </c>
      <c r="Z294" s="294">
        <v>1</v>
      </c>
      <c r="AA294" s="317">
        <v>1</v>
      </c>
      <c r="AB294" s="317">
        <v>1</v>
      </c>
      <c r="AC294" s="317">
        <v>1</v>
      </c>
      <c r="AD294" s="317">
        <v>1</v>
      </c>
      <c r="AE294" s="317">
        <v>1</v>
      </c>
      <c r="AF294" s="317">
        <v>1</v>
      </c>
      <c r="AG294" s="317">
        <v>5</v>
      </c>
      <c r="AH294" s="317">
        <v>5</v>
      </c>
      <c r="AI294" s="317">
        <v>5</v>
      </c>
      <c r="AK294" s="299">
        <v>71</v>
      </c>
      <c r="AL294" s="296">
        <v>1</v>
      </c>
      <c r="AM294" s="296">
        <v>1</v>
      </c>
      <c r="AN294" s="296">
        <v>1</v>
      </c>
    </row>
    <row r="295" spans="15:40" hidden="1">
      <c r="O295" s="305">
        <f t="shared" ref="O295:O358" si="349">D295</f>
        <v>0</v>
      </c>
      <c r="R295" s="294">
        <v>1</v>
      </c>
      <c r="S295" s="294">
        <v>1</v>
      </c>
      <c r="T295" s="294">
        <v>1</v>
      </c>
      <c r="U295" s="294">
        <v>1</v>
      </c>
      <c r="V295" s="294">
        <v>1</v>
      </c>
      <c r="W295" s="294">
        <v>1</v>
      </c>
      <c r="X295" s="294">
        <v>1</v>
      </c>
      <c r="Y295" s="294">
        <v>1</v>
      </c>
      <c r="Z295" s="294">
        <v>1</v>
      </c>
      <c r="AA295" s="317">
        <v>1</v>
      </c>
      <c r="AB295" s="317">
        <v>1</v>
      </c>
      <c r="AC295" s="317">
        <v>1</v>
      </c>
      <c r="AD295" s="317">
        <v>1</v>
      </c>
      <c r="AE295" s="317">
        <v>1</v>
      </c>
      <c r="AF295" s="317">
        <v>1</v>
      </c>
      <c r="AG295" s="317">
        <v>5</v>
      </c>
      <c r="AH295" s="317">
        <v>5</v>
      </c>
      <c r="AI295" s="317">
        <v>5</v>
      </c>
      <c r="AK295" s="299">
        <v>71</v>
      </c>
      <c r="AL295" s="296">
        <v>1</v>
      </c>
      <c r="AM295" s="296">
        <v>1</v>
      </c>
      <c r="AN295" s="296">
        <v>1</v>
      </c>
    </row>
    <row r="296" spans="15:40" hidden="1">
      <c r="O296" s="305">
        <f t="shared" si="349"/>
        <v>0</v>
      </c>
      <c r="R296" s="294">
        <v>1</v>
      </c>
      <c r="S296" s="294">
        <v>1</v>
      </c>
      <c r="T296" s="294">
        <v>1</v>
      </c>
      <c r="U296" s="294">
        <v>1</v>
      </c>
      <c r="V296" s="294">
        <v>1</v>
      </c>
      <c r="W296" s="294">
        <v>1</v>
      </c>
      <c r="X296" s="294">
        <v>1</v>
      </c>
      <c r="Y296" s="294">
        <v>1</v>
      </c>
      <c r="Z296" s="294">
        <v>1</v>
      </c>
      <c r="AA296" s="317">
        <v>1</v>
      </c>
      <c r="AB296" s="317">
        <v>1</v>
      </c>
      <c r="AC296" s="317">
        <v>1</v>
      </c>
      <c r="AD296" s="317">
        <v>1</v>
      </c>
      <c r="AE296" s="317">
        <v>1</v>
      </c>
      <c r="AF296" s="317">
        <v>1</v>
      </c>
      <c r="AG296" s="317">
        <v>5</v>
      </c>
      <c r="AH296" s="317">
        <v>5</v>
      </c>
      <c r="AI296" s="317">
        <v>5</v>
      </c>
      <c r="AK296" s="299">
        <v>71</v>
      </c>
      <c r="AL296" s="296">
        <v>1</v>
      </c>
      <c r="AM296" s="296">
        <v>1</v>
      </c>
      <c r="AN296" s="296">
        <v>1</v>
      </c>
    </row>
    <row r="297" spans="15:40" hidden="1">
      <c r="O297" s="305">
        <f t="shared" si="349"/>
        <v>0</v>
      </c>
      <c r="R297" s="294">
        <v>1</v>
      </c>
      <c r="S297" s="294">
        <v>1</v>
      </c>
      <c r="T297" s="294">
        <v>1</v>
      </c>
      <c r="U297" s="294">
        <v>1</v>
      </c>
      <c r="V297" s="294">
        <v>1</v>
      </c>
      <c r="W297" s="294">
        <v>1</v>
      </c>
      <c r="X297" s="294">
        <v>1</v>
      </c>
      <c r="Y297" s="294">
        <v>1</v>
      </c>
      <c r="Z297" s="294">
        <v>1</v>
      </c>
      <c r="AA297" s="317">
        <v>1</v>
      </c>
      <c r="AB297" s="317">
        <v>1</v>
      </c>
      <c r="AC297" s="317">
        <v>1</v>
      </c>
      <c r="AD297" s="317">
        <v>1</v>
      </c>
      <c r="AE297" s="317">
        <v>1</v>
      </c>
      <c r="AF297" s="317">
        <v>1</v>
      </c>
      <c r="AG297" s="317">
        <v>5</v>
      </c>
      <c r="AH297" s="317">
        <v>5</v>
      </c>
      <c r="AI297" s="317">
        <v>5</v>
      </c>
      <c r="AK297" s="299">
        <v>71</v>
      </c>
      <c r="AL297" s="296">
        <v>1</v>
      </c>
      <c r="AM297" s="296">
        <v>1</v>
      </c>
      <c r="AN297" s="296">
        <v>1</v>
      </c>
    </row>
    <row r="298" spans="15:40" hidden="1">
      <c r="O298" s="305">
        <f t="shared" si="349"/>
        <v>0</v>
      </c>
      <c r="R298" s="294">
        <v>1</v>
      </c>
      <c r="S298" s="294">
        <v>1</v>
      </c>
      <c r="T298" s="294">
        <v>1</v>
      </c>
      <c r="U298" s="294">
        <v>1</v>
      </c>
      <c r="V298" s="294">
        <v>1</v>
      </c>
      <c r="W298" s="294">
        <v>1</v>
      </c>
      <c r="X298" s="294">
        <v>1</v>
      </c>
      <c r="Y298" s="294">
        <v>1</v>
      </c>
      <c r="Z298" s="294">
        <v>1</v>
      </c>
      <c r="AA298" s="317">
        <v>1</v>
      </c>
      <c r="AB298" s="317">
        <v>1</v>
      </c>
      <c r="AC298" s="317">
        <v>1</v>
      </c>
      <c r="AD298" s="317">
        <v>1</v>
      </c>
      <c r="AE298" s="317">
        <v>1</v>
      </c>
      <c r="AF298" s="317">
        <v>1</v>
      </c>
      <c r="AG298" s="317">
        <v>5</v>
      </c>
      <c r="AH298" s="317">
        <v>5</v>
      </c>
      <c r="AI298" s="317">
        <v>5</v>
      </c>
      <c r="AK298" s="299">
        <v>71</v>
      </c>
      <c r="AL298" s="296">
        <v>1</v>
      </c>
      <c r="AM298" s="296">
        <v>1</v>
      </c>
      <c r="AN298" s="296">
        <v>1</v>
      </c>
    </row>
    <row r="299" spans="15:40" hidden="1">
      <c r="O299" s="305">
        <f t="shared" si="349"/>
        <v>0</v>
      </c>
      <c r="R299" s="294">
        <v>1</v>
      </c>
      <c r="S299" s="294">
        <v>1</v>
      </c>
      <c r="T299" s="294">
        <v>1</v>
      </c>
      <c r="U299" s="294">
        <v>1</v>
      </c>
      <c r="V299" s="294">
        <v>1</v>
      </c>
      <c r="W299" s="294">
        <v>1</v>
      </c>
      <c r="X299" s="294">
        <v>1</v>
      </c>
      <c r="Y299" s="294">
        <v>1</v>
      </c>
      <c r="Z299" s="294">
        <v>1</v>
      </c>
      <c r="AA299" s="317">
        <v>1</v>
      </c>
      <c r="AB299" s="317">
        <v>1</v>
      </c>
      <c r="AC299" s="317">
        <v>1</v>
      </c>
      <c r="AD299" s="317">
        <v>1</v>
      </c>
      <c r="AE299" s="317">
        <v>1</v>
      </c>
      <c r="AF299" s="317">
        <v>1</v>
      </c>
      <c r="AG299" s="317">
        <v>5</v>
      </c>
      <c r="AH299" s="317">
        <v>5</v>
      </c>
      <c r="AI299" s="317">
        <v>5</v>
      </c>
      <c r="AK299" s="299">
        <v>71</v>
      </c>
      <c r="AL299" s="296">
        <v>1</v>
      </c>
      <c r="AM299" s="296">
        <v>1</v>
      </c>
      <c r="AN299" s="296">
        <v>1</v>
      </c>
    </row>
    <row r="300" spans="15:40" hidden="1">
      <c r="O300" s="305">
        <f t="shared" si="349"/>
        <v>0</v>
      </c>
      <c r="R300" s="294">
        <v>1</v>
      </c>
      <c r="S300" s="294">
        <v>1</v>
      </c>
      <c r="T300" s="294">
        <v>1</v>
      </c>
      <c r="U300" s="294">
        <v>1</v>
      </c>
      <c r="V300" s="294">
        <v>1</v>
      </c>
      <c r="W300" s="294">
        <v>1</v>
      </c>
      <c r="X300" s="294">
        <v>1</v>
      </c>
      <c r="Y300" s="294">
        <v>1</v>
      </c>
      <c r="Z300" s="294">
        <v>1</v>
      </c>
      <c r="AA300" s="317">
        <v>1</v>
      </c>
      <c r="AB300" s="317">
        <v>1</v>
      </c>
      <c r="AC300" s="317">
        <v>1</v>
      </c>
      <c r="AD300" s="317">
        <v>1</v>
      </c>
      <c r="AE300" s="317">
        <v>1</v>
      </c>
      <c r="AF300" s="317">
        <v>1</v>
      </c>
      <c r="AG300" s="317">
        <v>5</v>
      </c>
      <c r="AH300" s="317">
        <v>5</v>
      </c>
      <c r="AI300" s="317">
        <v>5</v>
      </c>
      <c r="AK300" s="299">
        <v>71</v>
      </c>
      <c r="AL300" s="296">
        <v>1</v>
      </c>
      <c r="AM300" s="296">
        <v>1</v>
      </c>
      <c r="AN300" s="296">
        <v>1</v>
      </c>
    </row>
    <row r="301" spans="15:40" hidden="1">
      <c r="O301" s="305">
        <f t="shared" si="349"/>
        <v>0</v>
      </c>
      <c r="R301" s="294">
        <v>1</v>
      </c>
      <c r="S301" s="294">
        <v>1</v>
      </c>
      <c r="T301" s="294">
        <v>1</v>
      </c>
      <c r="U301" s="294">
        <v>1</v>
      </c>
      <c r="V301" s="294">
        <v>1</v>
      </c>
      <c r="W301" s="294">
        <v>1</v>
      </c>
      <c r="X301" s="294">
        <v>1</v>
      </c>
      <c r="Y301" s="294">
        <v>1</v>
      </c>
      <c r="Z301" s="294">
        <v>1</v>
      </c>
      <c r="AA301" s="317">
        <v>1</v>
      </c>
      <c r="AB301" s="317">
        <v>1</v>
      </c>
      <c r="AC301" s="317">
        <v>1</v>
      </c>
      <c r="AD301" s="317">
        <v>1</v>
      </c>
      <c r="AE301" s="317">
        <v>1</v>
      </c>
      <c r="AF301" s="317">
        <v>1</v>
      </c>
      <c r="AG301" s="317">
        <v>5</v>
      </c>
      <c r="AH301" s="317">
        <v>5</v>
      </c>
      <c r="AI301" s="317">
        <v>5</v>
      </c>
      <c r="AK301" s="299">
        <v>71</v>
      </c>
      <c r="AL301" s="296">
        <v>1</v>
      </c>
      <c r="AM301" s="296">
        <v>1</v>
      </c>
      <c r="AN301" s="296">
        <v>1</v>
      </c>
    </row>
    <row r="302" spans="15:40" hidden="1">
      <c r="O302" s="305">
        <f t="shared" si="349"/>
        <v>0</v>
      </c>
      <c r="R302" s="294">
        <v>1</v>
      </c>
      <c r="S302" s="294">
        <v>1</v>
      </c>
      <c r="T302" s="294">
        <v>1</v>
      </c>
      <c r="U302" s="294">
        <v>1</v>
      </c>
      <c r="V302" s="294">
        <v>1</v>
      </c>
      <c r="W302" s="294">
        <v>1</v>
      </c>
      <c r="X302" s="294">
        <v>1</v>
      </c>
      <c r="Y302" s="294">
        <v>1</v>
      </c>
      <c r="Z302" s="294">
        <v>1</v>
      </c>
      <c r="AA302" s="317">
        <v>1</v>
      </c>
      <c r="AB302" s="317">
        <v>1</v>
      </c>
      <c r="AC302" s="317">
        <v>1</v>
      </c>
      <c r="AD302" s="317">
        <v>1</v>
      </c>
      <c r="AE302" s="317">
        <v>1</v>
      </c>
      <c r="AF302" s="317">
        <v>1</v>
      </c>
      <c r="AG302" s="317">
        <v>5</v>
      </c>
      <c r="AH302" s="317">
        <v>5</v>
      </c>
      <c r="AI302" s="317">
        <v>5</v>
      </c>
      <c r="AK302" s="299">
        <v>71</v>
      </c>
      <c r="AL302" s="296">
        <v>1</v>
      </c>
      <c r="AM302" s="296">
        <v>1</v>
      </c>
      <c r="AN302" s="296">
        <v>1</v>
      </c>
    </row>
    <row r="303" spans="15:40" hidden="1">
      <c r="O303" s="305">
        <f t="shared" si="349"/>
        <v>0</v>
      </c>
      <c r="R303" s="294">
        <v>1</v>
      </c>
      <c r="S303" s="294">
        <v>1</v>
      </c>
      <c r="T303" s="294">
        <v>1</v>
      </c>
      <c r="U303" s="294">
        <v>1</v>
      </c>
      <c r="V303" s="294">
        <v>1</v>
      </c>
      <c r="W303" s="294">
        <v>1</v>
      </c>
      <c r="X303" s="294">
        <v>1</v>
      </c>
      <c r="Y303" s="294">
        <v>1</v>
      </c>
      <c r="Z303" s="294">
        <v>1</v>
      </c>
      <c r="AA303" s="317">
        <v>1</v>
      </c>
      <c r="AB303" s="317">
        <v>1</v>
      </c>
      <c r="AC303" s="317">
        <v>1</v>
      </c>
      <c r="AD303" s="317">
        <v>1</v>
      </c>
      <c r="AE303" s="317">
        <v>1</v>
      </c>
      <c r="AF303" s="317">
        <v>1</v>
      </c>
      <c r="AG303" s="317">
        <v>5</v>
      </c>
      <c r="AH303" s="317">
        <v>5</v>
      </c>
      <c r="AI303" s="317">
        <v>5</v>
      </c>
      <c r="AK303" s="299">
        <v>71</v>
      </c>
      <c r="AL303" s="296">
        <v>1</v>
      </c>
      <c r="AM303" s="296">
        <v>1</v>
      </c>
      <c r="AN303" s="296">
        <v>1</v>
      </c>
    </row>
    <row r="304" spans="15:40" hidden="1">
      <c r="O304" s="305">
        <f t="shared" si="349"/>
        <v>0</v>
      </c>
      <c r="R304" s="294">
        <v>1</v>
      </c>
      <c r="S304" s="294">
        <v>1</v>
      </c>
      <c r="T304" s="294">
        <v>1</v>
      </c>
      <c r="U304" s="294">
        <v>1</v>
      </c>
      <c r="V304" s="294">
        <v>1</v>
      </c>
      <c r="W304" s="294">
        <v>1</v>
      </c>
      <c r="X304" s="294">
        <v>1</v>
      </c>
      <c r="Y304" s="294">
        <v>1</v>
      </c>
      <c r="Z304" s="294">
        <v>1</v>
      </c>
      <c r="AA304" s="317">
        <v>1</v>
      </c>
      <c r="AB304" s="317">
        <v>1</v>
      </c>
      <c r="AC304" s="317">
        <v>1</v>
      </c>
      <c r="AD304" s="317">
        <v>1</v>
      </c>
      <c r="AE304" s="317">
        <v>1</v>
      </c>
      <c r="AF304" s="317">
        <v>1</v>
      </c>
      <c r="AG304" s="317">
        <v>5</v>
      </c>
      <c r="AH304" s="317">
        <v>5</v>
      </c>
      <c r="AI304" s="317">
        <v>5</v>
      </c>
      <c r="AK304" s="299">
        <v>71</v>
      </c>
      <c r="AL304" s="296">
        <v>1</v>
      </c>
      <c r="AM304" s="296">
        <v>1</v>
      </c>
      <c r="AN304" s="296">
        <v>1</v>
      </c>
    </row>
    <row r="305" spans="15:40" hidden="1">
      <c r="O305" s="305">
        <f t="shared" si="349"/>
        <v>0</v>
      </c>
      <c r="R305" s="294">
        <v>1</v>
      </c>
      <c r="S305" s="294">
        <v>1</v>
      </c>
      <c r="T305" s="294">
        <v>1</v>
      </c>
      <c r="U305" s="294">
        <v>1</v>
      </c>
      <c r="V305" s="294">
        <v>1</v>
      </c>
      <c r="W305" s="294">
        <v>1</v>
      </c>
      <c r="X305" s="294">
        <v>1</v>
      </c>
      <c r="Y305" s="294">
        <v>1</v>
      </c>
      <c r="Z305" s="294">
        <v>1</v>
      </c>
      <c r="AA305" s="317">
        <v>1</v>
      </c>
      <c r="AB305" s="317">
        <v>1</v>
      </c>
      <c r="AC305" s="317">
        <v>1</v>
      </c>
      <c r="AD305" s="317">
        <v>1</v>
      </c>
      <c r="AE305" s="317">
        <v>1</v>
      </c>
      <c r="AF305" s="317">
        <v>1</v>
      </c>
      <c r="AG305" s="317">
        <v>5</v>
      </c>
      <c r="AH305" s="317">
        <v>5</v>
      </c>
      <c r="AI305" s="317">
        <v>5</v>
      </c>
      <c r="AK305" s="299">
        <v>71</v>
      </c>
      <c r="AL305" s="296">
        <v>1</v>
      </c>
      <c r="AM305" s="296">
        <v>1</v>
      </c>
      <c r="AN305" s="296">
        <v>1</v>
      </c>
    </row>
    <row r="306" spans="15:40" hidden="1">
      <c r="O306" s="305">
        <f t="shared" si="349"/>
        <v>0</v>
      </c>
      <c r="R306" s="294">
        <v>1</v>
      </c>
      <c r="S306" s="294">
        <v>1</v>
      </c>
      <c r="T306" s="294">
        <v>1</v>
      </c>
      <c r="U306" s="294">
        <v>1</v>
      </c>
      <c r="V306" s="294">
        <v>1</v>
      </c>
      <c r="W306" s="294">
        <v>1</v>
      </c>
      <c r="X306" s="294">
        <v>1</v>
      </c>
      <c r="Y306" s="294">
        <v>1</v>
      </c>
      <c r="Z306" s="294">
        <v>1</v>
      </c>
      <c r="AA306" s="317">
        <v>1</v>
      </c>
      <c r="AB306" s="317">
        <v>1</v>
      </c>
      <c r="AC306" s="317">
        <v>1</v>
      </c>
      <c r="AD306" s="317">
        <v>1</v>
      </c>
      <c r="AE306" s="317">
        <v>1</v>
      </c>
      <c r="AF306" s="317">
        <v>1</v>
      </c>
      <c r="AG306" s="317">
        <v>5</v>
      </c>
      <c r="AH306" s="317">
        <v>5</v>
      </c>
      <c r="AI306" s="317">
        <v>5</v>
      </c>
      <c r="AK306" s="299">
        <v>71</v>
      </c>
      <c r="AL306" s="296">
        <v>1</v>
      </c>
      <c r="AM306" s="296">
        <v>1</v>
      </c>
      <c r="AN306" s="296">
        <v>1</v>
      </c>
    </row>
    <row r="307" spans="15:40" hidden="1">
      <c r="O307" s="305">
        <f t="shared" si="349"/>
        <v>0</v>
      </c>
      <c r="R307" s="294">
        <v>1</v>
      </c>
      <c r="S307" s="294">
        <v>1</v>
      </c>
      <c r="T307" s="294">
        <v>1</v>
      </c>
      <c r="U307" s="294">
        <v>1</v>
      </c>
      <c r="V307" s="294">
        <v>1</v>
      </c>
      <c r="W307" s="294">
        <v>1</v>
      </c>
      <c r="X307" s="294">
        <v>1</v>
      </c>
      <c r="Y307" s="294">
        <v>1</v>
      </c>
      <c r="Z307" s="294">
        <v>1</v>
      </c>
      <c r="AA307" s="317">
        <v>1</v>
      </c>
      <c r="AB307" s="317">
        <v>1</v>
      </c>
      <c r="AC307" s="317">
        <v>1</v>
      </c>
      <c r="AD307" s="317">
        <v>1</v>
      </c>
      <c r="AE307" s="317">
        <v>1</v>
      </c>
      <c r="AF307" s="317">
        <v>1</v>
      </c>
      <c r="AG307" s="317">
        <v>5</v>
      </c>
      <c r="AH307" s="317">
        <v>5</v>
      </c>
      <c r="AI307" s="317">
        <v>5</v>
      </c>
      <c r="AK307" s="299">
        <v>71</v>
      </c>
      <c r="AL307" s="296">
        <v>1</v>
      </c>
      <c r="AM307" s="296">
        <v>1</v>
      </c>
      <c r="AN307" s="296">
        <v>1</v>
      </c>
    </row>
    <row r="308" spans="15:40" hidden="1">
      <c r="O308" s="305">
        <f t="shared" si="349"/>
        <v>0</v>
      </c>
      <c r="R308" s="294">
        <v>1</v>
      </c>
      <c r="S308" s="294">
        <v>1</v>
      </c>
      <c r="T308" s="294">
        <v>1</v>
      </c>
      <c r="U308" s="294">
        <v>1</v>
      </c>
      <c r="V308" s="294">
        <v>1</v>
      </c>
      <c r="W308" s="294">
        <v>1</v>
      </c>
      <c r="X308" s="294">
        <v>1</v>
      </c>
      <c r="Y308" s="294">
        <v>1</v>
      </c>
      <c r="Z308" s="294">
        <v>1</v>
      </c>
      <c r="AA308" s="317">
        <v>1</v>
      </c>
      <c r="AB308" s="317">
        <v>1</v>
      </c>
      <c r="AC308" s="317">
        <v>1</v>
      </c>
      <c r="AD308" s="317">
        <v>1</v>
      </c>
      <c r="AE308" s="317">
        <v>1</v>
      </c>
      <c r="AF308" s="317">
        <v>1</v>
      </c>
      <c r="AG308" s="317">
        <v>5</v>
      </c>
      <c r="AH308" s="317">
        <v>5</v>
      </c>
      <c r="AI308" s="317">
        <v>5</v>
      </c>
      <c r="AK308" s="299">
        <v>71</v>
      </c>
      <c r="AL308" s="296">
        <v>1</v>
      </c>
      <c r="AM308" s="296">
        <v>1</v>
      </c>
      <c r="AN308" s="296">
        <v>1</v>
      </c>
    </row>
    <row r="309" spans="15:40" hidden="1">
      <c r="O309" s="305">
        <f t="shared" si="349"/>
        <v>0</v>
      </c>
      <c r="R309" s="294">
        <v>1</v>
      </c>
      <c r="S309" s="294">
        <v>1</v>
      </c>
      <c r="T309" s="294">
        <v>1</v>
      </c>
      <c r="U309" s="294">
        <v>1</v>
      </c>
      <c r="V309" s="294">
        <v>1</v>
      </c>
      <c r="W309" s="294">
        <v>1</v>
      </c>
      <c r="X309" s="294">
        <v>1</v>
      </c>
      <c r="Y309" s="294">
        <v>1</v>
      </c>
      <c r="Z309" s="294">
        <v>1</v>
      </c>
      <c r="AA309" s="317">
        <v>1</v>
      </c>
      <c r="AB309" s="317">
        <v>1</v>
      </c>
      <c r="AC309" s="317">
        <v>1</v>
      </c>
      <c r="AD309" s="317">
        <v>1</v>
      </c>
      <c r="AE309" s="317">
        <v>1</v>
      </c>
      <c r="AF309" s="317">
        <v>1</v>
      </c>
      <c r="AG309" s="317">
        <v>5</v>
      </c>
      <c r="AH309" s="317">
        <v>5</v>
      </c>
      <c r="AI309" s="317">
        <v>5</v>
      </c>
      <c r="AK309" s="299">
        <v>71</v>
      </c>
      <c r="AL309" s="296">
        <v>1</v>
      </c>
      <c r="AM309" s="296">
        <v>1</v>
      </c>
      <c r="AN309" s="296">
        <v>1</v>
      </c>
    </row>
    <row r="310" spans="15:40" hidden="1">
      <c r="O310" s="305">
        <f t="shared" si="349"/>
        <v>0</v>
      </c>
      <c r="R310" s="294">
        <v>1</v>
      </c>
      <c r="S310" s="294">
        <v>1</v>
      </c>
      <c r="T310" s="294">
        <v>1</v>
      </c>
      <c r="U310" s="294">
        <v>1</v>
      </c>
      <c r="V310" s="294">
        <v>1</v>
      </c>
      <c r="W310" s="294">
        <v>1</v>
      </c>
      <c r="X310" s="294">
        <v>1</v>
      </c>
      <c r="Y310" s="294">
        <v>1</v>
      </c>
      <c r="Z310" s="294">
        <v>1</v>
      </c>
      <c r="AA310" s="317">
        <v>1</v>
      </c>
      <c r="AB310" s="317">
        <v>1</v>
      </c>
      <c r="AC310" s="317">
        <v>1</v>
      </c>
      <c r="AD310" s="317">
        <v>1</v>
      </c>
      <c r="AE310" s="317">
        <v>1</v>
      </c>
      <c r="AF310" s="317">
        <v>1</v>
      </c>
      <c r="AG310" s="317">
        <v>5</v>
      </c>
      <c r="AH310" s="317">
        <v>5</v>
      </c>
      <c r="AI310" s="317">
        <v>5</v>
      </c>
      <c r="AK310" s="299">
        <v>71</v>
      </c>
      <c r="AL310" s="296">
        <v>1</v>
      </c>
      <c r="AM310" s="296">
        <v>1</v>
      </c>
      <c r="AN310" s="296">
        <v>1</v>
      </c>
    </row>
    <row r="311" spans="15:40" hidden="1">
      <c r="O311" s="305">
        <f t="shared" si="349"/>
        <v>0</v>
      </c>
      <c r="R311" s="294">
        <v>1</v>
      </c>
      <c r="S311" s="294">
        <v>1</v>
      </c>
      <c r="T311" s="294">
        <v>1</v>
      </c>
      <c r="U311" s="294">
        <v>1</v>
      </c>
      <c r="V311" s="294">
        <v>1</v>
      </c>
      <c r="W311" s="294">
        <v>1</v>
      </c>
      <c r="X311" s="294">
        <v>1</v>
      </c>
      <c r="Y311" s="294">
        <v>1</v>
      </c>
      <c r="Z311" s="294">
        <v>1</v>
      </c>
      <c r="AA311" s="317">
        <v>1</v>
      </c>
      <c r="AB311" s="317">
        <v>1</v>
      </c>
      <c r="AC311" s="317">
        <v>1</v>
      </c>
      <c r="AD311" s="317">
        <v>1</v>
      </c>
      <c r="AE311" s="317">
        <v>1</v>
      </c>
      <c r="AF311" s="317">
        <v>1</v>
      </c>
      <c r="AG311" s="317">
        <v>5</v>
      </c>
      <c r="AH311" s="317">
        <v>5</v>
      </c>
      <c r="AI311" s="317">
        <v>5</v>
      </c>
      <c r="AK311" s="299">
        <v>71</v>
      </c>
      <c r="AL311" s="296">
        <v>1</v>
      </c>
      <c r="AM311" s="296">
        <v>1</v>
      </c>
      <c r="AN311" s="296">
        <v>1</v>
      </c>
    </row>
    <row r="312" spans="15:40" hidden="1">
      <c r="O312" s="305">
        <f t="shared" si="349"/>
        <v>0</v>
      </c>
      <c r="R312" s="294">
        <v>1</v>
      </c>
      <c r="S312" s="294">
        <v>1</v>
      </c>
      <c r="T312" s="294">
        <v>1</v>
      </c>
      <c r="U312" s="294">
        <v>1</v>
      </c>
      <c r="V312" s="294">
        <v>1</v>
      </c>
      <c r="W312" s="294">
        <v>1</v>
      </c>
      <c r="X312" s="294">
        <v>1</v>
      </c>
      <c r="Y312" s="294">
        <v>1</v>
      </c>
      <c r="Z312" s="294">
        <v>1</v>
      </c>
      <c r="AA312" s="317">
        <v>1</v>
      </c>
      <c r="AB312" s="317">
        <v>1</v>
      </c>
      <c r="AC312" s="317">
        <v>1</v>
      </c>
      <c r="AD312" s="317">
        <v>1</v>
      </c>
      <c r="AE312" s="317">
        <v>1</v>
      </c>
      <c r="AF312" s="317">
        <v>1</v>
      </c>
      <c r="AG312" s="317">
        <v>5</v>
      </c>
      <c r="AH312" s="317">
        <v>5</v>
      </c>
      <c r="AI312" s="317">
        <v>5</v>
      </c>
      <c r="AK312" s="299">
        <v>71</v>
      </c>
      <c r="AL312" s="296">
        <v>1</v>
      </c>
      <c r="AM312" s="296">
        <v>1</v>
      </c>
      <c r="AN312" s="296">
        <v>1</v>
      </c>
    </row>
    <row r="313" spans="15:40" hidden="1">
      <c r="O313" s="305">
        <f t="shared" si="349"/>
        <v>0</v>
      </c>
      <c r="R313" s="294">
        <v>1</v>
      </c>
      <c r="S313" s="294">
        <v>1</v>
      </c>
      <c r="T313" s="294">
        <v>1</v>
      </c>
      <c r="U313" s="294">
        <v>1</v>
      </c>
      <c r="V313" s="294">
        <v>1</v>
      </c>
      <c r="W313" s="294">
        <v>1</v>
      </c>
      <c r="X313" s="294">
        <v>1</v>
      </c>
      <c r="Y313" s="294">
        <v>1</v>
      </c>
      <c r="Z313" s="294">
        <v>1</v>
      </c>
      <c r="AA313" s="317">
        <v>1</v>
      </c>
      <c r="AB313" s="317">
        <v>1</v>
      </c>
      <c r="AC313" s="317">
        <v>1</v>
      </c>
      <c r="AD313" s="317">
        <v>1</v>
      </c>
      <c r="AE313" s="317">
        <v>1</v>
      </c>
      <c r="AF313" s="317">
        <v>1</v>
      </c>
      <c r="AG313" s="317">
        <v>5</v>
      </c>
      <c r="AH313" s="317">
        <v>5</v>
      </c>
      <c r="AI313" s="317">
        <v>5</v>
      </c>
      <c r="AK313" s="299">
        <v>71</v>
      </c>
      <c r="AL313" s="296">
        <v>1</v>
      </c>
      <c r="AM313" s="296">
        <v>1</v>
      </c>
      <c r="AN313" s="296">
        <v>1</v>
      </c>
    </row>
    <row r="314" spans="15:40" hidden="1">
      <c r="O314" s="305">
        <f t="shared" si="349"/>
        <v>0</v>
      </c>
      <c r="R314" s="294">
        <v>1</v>
      </c>
      <c r="S314" s="294">
        <v>1</v>
      </c>
      <c r="T314" s="294">
        <v>1</v>
      </c>
      <c r="U314" s="294">
        <v>1</v>
      </c>
      <c r="V314" s="294">
        <v>1</v>
      </c>
      <c r="W314" s="294">
        <v>1</v>
      </c>
      <c r="X314" s="294">
        <v>1</v>
      </c>
      <c r="Y314" s="294">
        <v>1</v>
      </c>
      <c r="Z314" s="294">
        <v>1</v>
      </c>
      <c r="AA314" s="317">
        <v>1</v>
      </c>
      <c r="AB314" s="317">
        <v>1</v>
      </c>
      <c r="AC314" s="317">
        <v>1</v>
      </c>
      <c r="AD314" s="317">
        <v>1</v>
      </c>
      <c r="AE314" s="317">
        <v>1</v>
      </c>
      <c r="AF314" s="317">
        <v>1</v>
      </c>
      <c r="AG314" s="317">
        <v>5</v>
      </c>
      <c r="AH314" s="317">
        <v>5</v>
      </c>
      <c r="AI314" s="317">
        <v>5</v>
      </c>
      <c r="AK314" s="299">
        <v>71</v>
      </c>
      <c r="AL314" s="296">
        <v>1</v>
      </c>
      <c r="AM314" s="296">
        <v>1</v>
      </c>
      <c r="AN314" s="296">
        <v>1</v>
      </c>
    </row>
    <row r="315" spans="15:40" hidden="1">
      <c r="O315" s="305">
        <f t="shared" si="349"/>
        <v>0</v>
      </c>
      <c r="R315" s="294">
        <v>1</v>
      </c>
      <c r="S315" s="294">
        <v>1</v>
      </c>
      <c r="T315" s="294">
        <v>1</v>
      </c>
      <c r="U315" s="294">
        <v>1</v>
      </c>
      <c r="V315" s="294">
        <v>1</v>
      </c>
      <c r="W315" s="294">
        <v>1</v>
      </c>
      <c r="X315" s="294">
        <v>1</v>
      </c>
      <c r="Y315" s="294">
        <v>1</v>
      </c>
      <c r="Z315" s="294">
        <v>1</v>
      </c>
      <c r="AA315" s="317">
        <v>1</v>
      </c>
      <c r="AB315" s="317">
        <v>1</v>
      </c>
      <c r="AC315" s="317">
        <v>1</v>
      </c>
      <c r="AD315" s="317">
        <v>1</v>
      </c>
      <c r="AE315" s="317">
        <v>1</v>
      </c>
      <c r="AF315" s="317">
        <v>1</v>
      </c>
      <c r="AG315" s="317">
        <v>5</v>
      </c>
      <c r="AH315" s="317">
        <v>5</v>
      </c>
      <c r="AI315" s="317">
        <v>5</v>
      </c>
      <c r="AK315" s="299">
        <v>71</v>
      </c>
      <c r="AL315" s="296">
        <v>1</v>
      </c>
      <c r="AM315" s="296">
        <v>1</v>
      </c>
      <c r="AN315" s="296">
        <v>1</v>
      </c>
    </row>
    <row r="316" spans="15:40" hidden="1">
      <c r="O316" s="305">
        <f t="shared" si="349"/>
        <v>0</v>
      </c>
      <c r="R316" s="294">
        <v>1</v>
      </c>
      <c r="S316" s="294">
        <v>1</v>
      </c>
      <c r="T316" s="294">
        <v>1</v>
      </c>
      <c r="U316" s="294">
        <v>1</v>
      </c>
      <c r="V316" s="294">
        <v>1</v>
      </c>
      <c r="W316" s="294">
        <v>1</v>
      </c>
      <c r="X316" s="294">
        <v>1</v>
      </c>
      <c r="Y316" s="294">
        <v>1</v>
      </c>
      <c r="Z316" s="294">
        <v>1</v>
      </c>
      <c r="AA316" s="317">
        <v>1</v>
      </c>
      <c r="AB316" s="317">
        <v>1</v>
      </c>
      <c r="AC316" s="317">
        <v>1</v>
      </c>
      <c r="AD316" s="317">
        <v>1</v>
      </c>
      <c r="AE316" s="317">
        <v>1</v>
      </c>
      <c r="AF316" s="317">
        <v>1</v>
      </c>
      <c r="AG316" s="317">
        <v>5</v>
      </c>
      <c r="AH316" s="317">
        <v>5</v>
      </c>
      <c r="AI316" s="317">
        <v>5</v>
      </c>
      <c r="AK316" s="299">
        <v>71</v>
      </c>
      <c r="AL316" s="296">
        <v>1</v>
      </c>
      <c r="AM316" s="296">
        <v>1</v>
      </c>
      <c r="AN316" s="296">
        <v>1</v>
      </c>
    </row>
    <row r="317" spans="15:40" hidden="1">
      <c r="O317" s="305">
        <f t="shared" si="349"/>
        <v>0</v>
      </c>
      <c r="R317" s="294">
        <v>1</v>
      </c>
      <c r="S317" s="294">
        <v>1</v>
      </c>
      <c r="T317" s="294">
        <v>1</v>
      </c>
      <c r="U317" s="294">
        <v>1</v>
      </c>
      <c r="V317" s="294">
        <v>1</v>
      </c>
      <c r="W317" s="294">
        <v>1</v>
      </c>
      <c r="X317" s="294">
        <v>1</v>
      </c>
      <c r="Y317" s="294">
        <v>1</v>
      </c>
      <c r="Z317" s="294">
        <v>1</v>
      </c>
      <c r="AA317" s="317">
        <v>1</v>
      </c>
      <c r="AB317" s="317">
        <v>1</v>
      </c>
      <c r="AC317" s="317">
        <v>1</v>
      </c>
      <c r="AD317" s="317">
        <v>1</v>
      </c>
      <c r="AE317" s="317">
        <v>1</v>
      </c>
      <c r="AF317" s="317">
        <v>1</v>
      </c>
      <c r="AG317" s="317">
        <v>5</v>
      </c>
      <c r="AH317" s="317">
        <v>5</v>
      </c>
      <c r="AI317" s="317">
        <v>5</v>
      </c>
      <c r="AK317" s="299">
        <v>71</v>
      </c>
      <c r="AL317" s="296">
        <v>1</v>
      </c>
      <c r="AM317" s="296">
        <v>1</v>
      </c>
      <c r="AN317" s="296">
        <v>1</v>
      </c>
    </row>
    <row r="318" spans="15:40" hidden="1">
      <c r="O318" s="305">
        <f t="shared" si="349"/>
        <v>0</v>
      </c>
      <c r="R318" s="294">
        <v>1</v>
      </c>
      <c r="S318" s="294">
        <v>1</v>
      </c>
      <c r="T318" s="294">
        <v>1</v>
      </c>
      <c r="U318" s="294">
        <v>1</v>
      </c>
      <c r="V318" s="294">
        <v>1</v>
      </c>
      <c r="W318" s="294">
        <v>1</v>
      </c>
      <c r="X318" s="294">
        <v>1</v>
      </c>
      <c r="Y318" s="294">
        <v>1</v>
      </c>
      <c r="Z318" s="294">
        <v>1</v>
      </c>
      <c r="AA318" s="317">
        <v>1</v>
      </c>
      <c r="AB318" s="317">
        <v>1</v>
      </c>
      <c r="AC318" s="317">
        <v>1</v>
      </c>
      <c r="AD318" s="317">
        <v>1</v>
      </c>
      <c r="AE318" s="317">
        <v>1</v>
      </c>
      <c r="AF318" s="317">
        <v>1</v>
      </c>
      <c r="AG318" s="317">
        <v>5</v>
      </c>
      <c r="AH318" s="317">
        <v>5</v>
      </c>
      <c r="AI318" s="317">
        <v>5</v>
      </c>
      <c r="AK318" s="299">
        <v>71</v>
      </c>
      <c r="AL318" s="296">
        <v>1</v>
      </c>
      <c r="AM318" s="296">
        <v>1</v>
      </c>
      <c r="AN318" s="296">
        <v>1</v>
      </c>
    </row>
    <row r="319" spans="15:40" hidden="1">
      <c r="O319" s="305">
        <f t="shared" si="349"/>
        <v>0</v>
      </c>
      <c r="R319" s="294">
        <v>1</v>
      </c>
      <c r="S319" s="294">
        <v>1</v>
      </c>
      <c r="T319" s="294">
        <v>1</v>
      </c>
      <c r="U319" s="294">
        <v>1</v>
      </c>
      <c r="V319" s="294">
        <v>1</v>
      </c>
      <c r="W319" s="294">
        <v>1</v>
      </c>
      <c r="X319" s="294">
        <v>1</v>
      </c>
      <c r="Y319" s="294">
        <v>1</v>
      </c>
      <c r="Z319" s="294">
        <v>1</v>
      </c>
      <c r="AA319" s="317">
        <v>1</v>
      </c>
      <c r="AB319" s="317">
        <v>1</v>
      </c>
      <c r="AC319" s="317">
        <v>1</v>
      </c>
      <c r="AD319" s="317">
        <v>1</v>
      </c>
      <c r="AE319" s="317">
        <v>1</v>
      </c>
      <c r="AF319" s="317">
        <v>1</v>
      </c>
      <c r="AG319" s="317">
        <v>5</v>
      </c>
      <c r="AH319" s="317">
        <v>5</v>
      </c>
      <c r="AI319" s="317">
        <v>5</v>
      </c>
      <c r="AK319" s="299">
        <v>71</v>
      </c>
      <c r="AL319" s="296">
        <v>1</v>
      </c>
      <c r="AM319" s="296">
        <v>1</v>
      </c>
      <c r="AN319" s="296">
        <v>1</v>
      </c>
    </row>
    <row r="320" spans="15:40" hidden="1">
      <c r="O320" s="305">
        <f t="shared" si="349"/>
        <v>0</v>
      </c>
      <c r="R320" s="294">
        <v>1</v>
      </c>
      <c r="S320" s="294">
        <v>1</v>
      </c>
      <c r="T320" s="294">
        <v>1</v>
      </c>
      <c r="U320" s="294">
        <v>1</v>
      </c>
      <c r="V320" s="294">
        <v>1</v>
      </c>
      <c r="W320" s="294">
        <v>1</v>
      </c>
      <c r="X320" s="294">
        <v>1</v>
      </c>
      <c r="Y320" s="294">
        <v>1</v>
      </c>
      <c r="Z320" s="294">
        <v>1</v>
      </c>
      <c r="AA320" s="317">
        <v>1</v>
      </c>
      <c r="AB320" s="317">
        <v>1</v>
      </c>
      <c r="AC320" s="317">
        <v>1</v>
      </c>
      <c r="AD320" s="317">
        <v>1</v>
      </c>
      <c r="AE320" s="317">
        <v>1</v>
      </c>
      <c r="AF320" s="317">
        <v>1</v>
      </c>
      <c r="AG320" s="317">
        <v>5</v>
      </c>
      <c r="AH320" s="317">
        <v>5</v>
      </c>
      <c r="AI320" s="317">
        <v>5</v>
      </c>
      <c r="AK320" s="299">
        <v>71</v>
      </c>
      <c r="AL320" s="296">
        <v>1</v>
      </c>
      <c r="AM320" s="296">
        <v>1</v>
      </c>
      <c r="AN320" s="296">
        <v>1</v>
      </c>
    </row>
    <row r="321" spans="15:40" hidden="1">
      <c r="O321" s="305">
        <f t="shared" si="349"/>
        <v>0</v>
      </c>
      <c r="R321" s="294">
        <v>1</v>
      </c>
      <c r="S321" s="294">
        <v>1</v>
      </c>
      <c r="T321" s="294">
        <v>1</v>
      </c>
      <c r="U321" s="294">
        <v>1</v>
      </c>
      <c r="V321" s="294">
        <v>1</v>
      </c>
      <c r="W321" s="294">
        <v>1</v>
      </c>
      <c r="X321" s="294">
        <v>1</v>
      </c>
      <c r="Y321" s="294">
        <v>1</v>
      </c>
      <c r="Z321" s="294">
        <v>1</v>
      </c>
      <c r="AA321" s="317">
        <v>1</v>
      </c>
      <c r="AB321" s="317">
        <v>1</v>
      </c>
      <c r="AC321" s="317">
        <v>1</v>
      </c>
      <c r="AD321" s="317">
        <v>1</v>
      </c>
      <c r="AE321" s="317">
        <v>1</v>
      </c>
      <c r="AF321" s="317">
        <v>1</v>
      </c>
      <c r="AG321" s="317">
        <v>5</v>
      </c>
      <c r="AH321" s="317">
        <v>5</v>
      </c>
      <c r="AI321" s="317">
        <v>5</v>
      </c>
      <c r="AK321" s="299">
        <v>71</v>
      </c>
      <c r="AL321" s="296">
        <v>1</v>
      </c>
      <c r="AM321" s="296">
        <v>1</v>
      </c>
      <c r="AN321" s="296">
        <v>1</v>
      </c>
    </row>
    <row r="322" spans="15:40" hidden="1">
      <c r="O322" s="305">
        <f t="shared" si="349"/>
        <v>0</v>
      </c>
      <c r="R322" s="294">
        <v>1</v>
      </c>
      <c r="S322" s="294">
        <v>1</v>
      </c>
      <c r="T322" s="294">
        <v>1</v>
      </c>
      <c r="U322" s="294">
        <v>1</v>
      </c>
      <c r="V322" s="294">
        <v>1</v>
      </c>
      <c r="W322" s="294">
        <v>1</v>
      </c>
      <c r="X322" s="294">
        <v>1</v>
      </c>
      <c r="Y322" s="294">
        <v>1</v>
      </c>
      <c r="Z322" s="294">
        <v>1</v>
      </c>
      <c r="AA322" s="317">
        <v>1</v>
      </c>
      <c r="AB322" s="317">
        <v>1</v>
      </c>
      <c r="AC322" s="317">
        <v>1</v>
      </c>
      <c r="AD322" s="317">
        <v>1</v>
      </c>
      <c r="AE322" s="317">
        <v>1</v>
      </c>
      <c r="AF322" s="317">
        <v>1</v>
      </c>
      <c r="AG322" s="317">
        <v>5</v>
      </c>
      <c r="AH322" s="317">
        <v>5</v>
      </c>
      <c r="AI322" s="317">
        <v>5</v>
      </c>
      <c r="AK322" s="299">
        <v>71</v>
      </c>
      <c r="AL322" s="296">
        <v>1</v>
      </c>
      <c r="AM322" s="296">
        <v>1</v>
      </c>
      <c r="AN322" s="296">
        <v>1</v>
      </c>
    </row>
    <row r="323" spans="15:40" hidden="1">
      <c r="O323" s="305">
        <f t="shared" si="349"/>
        <v>0</v>
      </c>
      <c r="R323" s="294">
        <v>1</v>
      </c>
      <c r="S323" s="294">
        <v>1</v>
      </c>
      <c r="T323" s="294">
        <v>1</v>
      </c>
      <c r="U323" s="294">
        <v>1</v>
      </c>
      <c r="V323" s="294">
        <v>1</v>
      </c>
      <c r="W323" s="294">
        <v>1</v>
      </c>
      <c r="X323" s="294">
        <v>1</v>
      </c>
      <c r="Y323" s="294">
        <v>1</v>
      </c>
      <c r="Z323" s="294">
        <v>1</v>
      </c>
      <c r="AA323" s="317">
        <v>1</v>
      </c>
      <c r="AB323" s="317">
        <v>1</v>
      </c>
      <c r="AC323" s="317">
        <v>1</v>
      </c>
      <c r="AD323" s="317">
        <v>1</v>
      </c>
      <c r="AE323" s="317">
        <v>1</v>
      </c>
      <c r="AF323" s="317">
        <v>1</v>
      </c>
      <c r="AG323" s="317">
        <v>5</v>
      </c>
      <c r="AH323" s="317">
        <v>5</v>
      </c>
      <c r="AI323" s="317">
        <v>5</v>
      </c>
      <c r="AK323" s="299">
        <v>71</v>
      </c>
      <c r="AL323" s="296">
        <v>1</v>
      </c>
      <c r="AM323" s="296">
        <v>1</v>
      </c>
      <c r="AN323" s="296">
        <v>1</v>
      </c>
    </row>
    <row r="324" spans="15:40" hidden="1">
      <c r="O324" s="305">
        <f t="shared" si="349"/>
        <v>0</v>
      </c>
      <c r="R324" s="294">
        <v>1</v>
      </c>
      <c r="S324" s="294">
        <v>1</v>
      </c>
      <c r="T324" s="294">
        <v>1</v>
      </c>
      <c r="U324" s="294">
        <v>1</v>
      </c>
      <c r="V324" s="294">
        <v>1</v>
      </c>
      <c r="W324" s="294">
        <v>1</v>
      </c>
      <c r="X324" s="294">
        <v>1</v>
      </c>
      <c r="Y324" s="294">
        <v>1</v>
      </c>
      <c r="Z324" s="294">
        <v>1</v>
      </c>
      <c r="AA324" s="317">
        <v>1</v>
      </c>
      <c r="AB324" s="317">
        <v>1</v>
      </c>
      <c r="AC324" s="317">
        <v>1</v>
      </c>
      <c r="AD324" s="317">
        <v>1</v>
      </c>
      <c r="AE324" s="317">
        <v>1</v>
      </c>
      <c r="AF324" s="317">
        <v>1</v>
      </c>
      <c r="AG324" s="317">
        <v>5</v>
      </c>
      <c r="AH324" s="317">
        <v>5</v>
      </c>
      <c r="AI324" s="317">
        <v>5</v>
      </c>
      <c r="AK324" s="299">
        <v>71</v>
      </c>
      <c r="AL324" s="296">
        <v>1</v>
      </c>
      <c r="AM324" s="296">
        <v>1</v>
      </c>
      <c r="AN324" s="296">
        <v>1</v>
      </c>
    </row>
    <row r="325" spans="15:40" hidden="1">
      <c r="O325" s="305">
        <f t="shared" si="349"/>
        <v>0</v>
      </c>
      <c r="R325" s="294">
        <v>1</v>
      </c>
      <c r="S325" s="294">
        <v>1</v>
      </c>
      <c r="T325" s="294">
        <v>1</v>
      </c>
      <c r="U325" s="294">
        <v>1</v>
      </c>
      <c r="V325" s="294">
        <v>1</v>
      </c>
      <c r="W325" s="294">
        <v>1</v>
      </c>
      <c r="X325" s="294">
        <v>1</v>
      </c>
      <c r="Y325" s="294">
        <v>1</v>
      </c>
      <c r="Z325" s="294">
        <v>1</v>
      </c>
      <c r="AA325" s="317">
        <v>1</v>
      </c>
      <c r="AB325" s="317">
        <v>1</v>
      </c>
      <c r="AC325" s="317">
        <v>1</v>
      </c>
      <c r="AD325" s="317">
        <v>1</v>
      </c>
      <c r="AE325" s="317">
        <v>1</v>
      </c>
      <c r="AF325" s="317">
        <v>1</v>
      </c>
      <c r="AG325" s="317">
        <v>5</v>
      </c>
      <c r="AH325" s="317">
        <v>5</v>
      </c>
      <c r="AI325" s="317">
        <v>5</v>
      </c>
      <c r="AK325" s="299">
        <v>71</v>
      </c>
      <c r="AL325" s="296">
        <v>1</v>
      </c>
      <c r="AM325" s="296">
        <v>1</v>
      </c>
      <c r="AN325" s="296">
        <v>1</v>
      </c>
    </row>
    <row r="326" spans="15:40" hidden="1">
      <c r="O326" s="305">
        <f t="shared" si="349"/>
        <v>0</v>
      </c>
      <c r="R326" s="294">
        <v>1</v>
      </c>
      <c r="S326" s="294">
        <v>1</v>
      </c>
      <c r="T326" s="294">
        <v>1</v>
      </c>
      <c r="U326" s="294">
        <v>1</v>
      </c>
      <c r="V326" s="294">
        <v>1</v>
      </c>
      <c r="W326" s="294">
        <v>1</v>
      </c>
      <c r="X326" s="294">
        <v>1</v>
      </c>
      <c r="Y326" s="294">
        <v>1</v>
      </c>
      <c r="Z326" s="294">
        <v>1</v>
      </c>
      <c r="AA326" s="317">
        <v>1</v>
      </c>
      <c r="AB326" s="317">
        <v>1</v>
      </c>
      <c r="AC326" s="317">
        <v>1</v>
      </c>
      <c r="AD326" s="317">
        <v>1</v>
      </c>
      <c r="AE326" s="317">
        <v>1</v>
      </c>
      <c r="AF326" s="317">
        <v>1</v>
      </c>
      <c r="AG326" s="317">
        <v>5</v>
      </c>
      <c r="AH326" s="317">
        <v>5</v>
      </c>
      <c r="AI326" s="317">
        <v>5</v>
      </c>
      <c r="AK326" s="299">
        <v>71</v>
      </c>
      <c r="AL326" s="296">
        <v>1</v>
      </c>
      <c r="AM326" s="296">
        <v>1</v>
      </c>
      <c r="AN326" s="296">
        <v>1</v>
      </c>
    </row>
    <row r="327" spans="15:40" hidden="1">
      <c r="O327" s="305">
        <f t="shared" si="349"/>
        <v>0</v>
      </c>
      <c r="R327" s="294">
        <v>1</v>
      </c>
      <c r="S327" s="294">
        <v>1</v>
      </c>
      <c r="T327" s="294">
        <v>1</v>
      </c>
      <c r="U327" s="294">
        <v>1</v>
      </c>
      <c r="V327" s="294">
        <v>1</v>
      </c>
      <c r="W327" s="294">
        <v>1</v>
      </c>
      <c r="X327" s="294">
        <v>1</v>
      </c>
      <c r="Y327" s="294">
        <v>1</v>
      </c>
      <c r="Z327" s="294">
        <v>1</v>
      </c>
      <c r="AA327" s="317">
        <v>1</v>
      </c>
      <c r="AB327" s="317">
        <v>1</v>
      </c>
      <c r="AC327" s="317">
        <v>1</v>
      </c>
      <c r="AD327" s="317">
        <v>1</v>
      </c>
      <c r="AE327" s="317">
        <v>1</v>
      </c>
      <c r="AF327" s="317">
        <v>1</v>
      </c>
      <c r="AG327" s="317">
        <v>5</v>
      </c>
      <c r="AH327" s="317">
        <v>5</v>
      </c>
      <c r="AI327" s="317">
        <v>5</v>
      </c>
      <c r="AK327" s="299">
        <v>71</v>
      </c>
      <c r="AL327" s="296">
        <v>1</v>
      </c>
      <c r="AM327" s="296">
        <v>1</v>
      </c>
      <c r="AN327" s="296">
        <v>1</v>
      </c>
    </row>
    <row r="328" spans="15:40" hidden="1">
      <c r="O328" s="305">
        <f t="shared" si="349"/>
        <v>0</v>
      </c>
      <c r="R328" s="294">
        <v>1</v>
      </c>
      <c r="S328" s="294">
        <v>1</v>
      </c>
      <c r="T328" s="294">
        <v>1</v>
      </c>
      <c r="U328" s="294">
        <v>1</v>
      </c>
      <c r="V328" s="294">
        <v>1</v>
      </c>
      <c r="W328" s="294">
        <v>1</v>
      </c>
      <c r="X328" s="294">
        <v>1</v>
      </c>
      <c r="Y328" s="294">
        <v>1</v>
      </c>
      <c r="Z328" s="294">
        <v>1</v>
      </c>
      <c r="AA328" s="317">
        <v>1</v>
      </c>
      <c r="AB328" s="317">
        <v>1</v>
      </c>
      <c r="AC328" s="317">
        <v>1</v>
      </c>
      <c r="AD328" s="317">
        <v>1</v>
      </c>
      <c r="AE328" s="317">
        <v>1</v>
      </c>
      <c r="AF328" s="317">
        <v>1</v>
      </c>
      <c r="AG328" s="317">
        <v>5</v>
      </c>
      <c r="AH328" s="317">
        <v>5</v>
      </c>
      <c r="AI328" s="317">
        <v>5</v>
      </c>
      <c r="AK328" s="299">
        <v>71</v>
      </c>
      <c r="AL328" s="296">
        <v>1</v>
      </c>
      <c r="AM328" s="296">
        <v>1</v>
      </c>
      <c r="AN328" s="296">
        <v>1</v>
      </c>
    </row>
    <row r="329" spans="15:40" hidden="1">
      <c r="O329" s="305">
        <f t="shared" si="349"/>
        <v>0</v>
      </c>
      <c r="R329" s="294">
        <v>1</v>
      </c>
      <c r="S329" s="294">
        <v>1</v>
      </c>
      <c r="T329" s="294">
        <v>1</v>
      </c>
      <c r="U329" s="294">
        <v>1</v>
      </c>
      <c r="V329" s="294">
        <v>1</v>
      </c>
      <c r="W329" s="294">
        <v>1</v>
      </c>
      <c r="X329" s="294">
        <v>1</v>
      </c>
      <c r="Y329" s="294">
        <v>1</v>
      </c>
      <c r="Z329" s="294">
        <v>1</v>
      </c>
      <c r="AA329" s="317">
        <v>1</v>
      </c>
      <c r="AB329" s="317">
        <v>1</v>
      </c>
      <c r="AC329" s="317">
        <v>1</v>
      </c>
      <c r="AD329" s="317">
        <v>1</v>
      </c>
      <c r="AE329" s="317">
        <v>1</v>
      </c>
      <c r="AF329" s="317">
        <v>1</v>
      </c>
      <c r="AG329" s="317">
        <v>5</v>
      </c>
      <c r="AH329" s="317">
        <v>5</v>
      </c>
      <c r="AI329" s="317">
        <v>5</v>
      </c>
      <c r="AK329" s="299">
        <v>71</v>
      </c>
      <c r="AL329" s="296">
        <v>1</v>
      </c>
      <c r="AM329" s="296">
        <v>1</v>
      </c>
      <c r="AN329" s="296">
        <v>1</v>
      </c>
    </row>
    <row r="330" spans="15:40" hidden="1">
      <c r="O330" s="305">
        <f t="shared" si="349"/>
        <v>0</v>
      </c>
      <c r="R330" s="294">
        <v>1</v>
      </c>
      <c r="S330" s="294">
        <v>1</v>
      </c>
      <c r="T330" s="294">
        <v>1</v>
      </c>
      <c r="U330" s="294">
        <v>1</v>
      </c>
      <c r="V330" s="294">
        <v>1</v>
      </c>
      <c r="W330" s="294">
        <v>1</v>
      </c>
      <c r="X330" s="294">
        <v>1</v>
      </c>
      <c r="Y330" s="294">
        <v>1</v>
      </c>
      <c r="Z330" s="294">
        <v>1</v>
      </c>
      <c r="AA330" s="317">
        <v>1</v>
      </c>
      <c r="AB330" s="317">
        <v>1</v>
      </c>
      <c r="AC330" s="317">
        <v>1</v>
      </c>
      <c r="AD330" s="317">
        <v>1</v>
      </c>
      <c r="AE330" s="317">
        <v>1</v>
      </c>
      <c r="AF330" s="317">
        <v>1</v>
      </c>
      <c r="AG330" s="317">
        <v>5</v>
      </c>
      <c r="AH330" s="317">
        <v>5</v>
      </c>
      <c r="AI330" s="317">
        <v>5</v>
      </c>
      <c r="AK330" s="299">
        <v>71</v>
      </c>
      <c r="AL330" s="296">
        <v>1</v>
      </c>
      <c r="AM330" s="296">
        <v>1</v>
      </c>
      <c r="AN330" s="296">
        <v>1</v>
      </c>
    </row>
    <row r="331" spans="15:40" hidden="1">
      <c r="O331" s="305">
        <f t="shared" si="349"/>
        <v>0</v>
      </c>
      <c r="R331" s="294">
        <v>1</v>
      </c>
      <c r="S331" s="294">
        <v>1</v>
      </c>
      <c r="T331" s="294">
        <v>1</v>
      </c>
      <c r="U331" s="294">
        <v>1</v>
      </c>
      <c r="V331" s="294">
        <v>1</v>
      </c>
      <c r="W331" s="294">
        <v>1</v>
      </c>
      <c r="X331" s="294">
        <v>1</v>
      </c>
      <c r="Y331" s="294">
        <v>1</v>
      </c>
      <c r="Z331" s="294">
        <v>1</v>
      </c>
      <c r="AA331" s="317">
        <v>1</v>
      </c>
      <c r="AB331" s="317">
        <v>1</v>
      </c>
      <c r="AC331" s="317">
        <v>1</v>
      </c>
      <c r="AD331" s="317">
        <v>1</v>
      </c>
      <c r="AE331" s="317">
        <v>1</v>
      </c>
      <c r="AF331" s="317">
        <v>1</v>
      </c>
      <c r="AG331" s="317">
        <v>5</v>
      </c>
      <c r="AH331" s="317">
        <v>5</v>
      </c>
      <c r="AI331" s="317">
        <v>5</v>
      </c>
      <c r="AK331" s="299">
        <v>71</v>
      </c>
      <c r="AL331" s="296">
        <v>1</v>
      </c>
      <c r="AM331" s="296">
        <v>1</v>
      </c>
      <c r="AN331" s="296">
        <v>1</v>
      </c>
    </row>
    <row r="332" spans="15:40" hidden="1">
      <c r="O332" s="305">
        <f t="shared" si="349"/>
        <v>0</v>
      </c>
      <c r="R332" s="294">
        <v>1</v>
      </c>
      <c r="S332" s="294">
        <v>1</v>
      </c>
      <c r="T332" s="294">
        <v>1</v>
      </c>
      <c r="U332" s="294">
        <v>1</v>
      </c>
      <c r="V332" s="294">
        <v>1</v>
      </c>
      <c r="W332" s="294">
        <v>1</v>
      </c>
      <c r="X332" s="294">
        <v>1</v>
      </c>
      <c r="Y332" s="294">
        <v>1</v>
      </c>
      <c r="Z332" s="294">
        <v>1</v>
      </c>
      <c r="AA332" s="317">
        <v>1</v>
      </c>
      <c r="AB332" s="317">
        <v>1</v>
      </c>
      <c r="AC332" s="317">
        <v>1</v>
      </c>
      <c r="AD332" s="317">
        <v>1</v>
      </c>
      <c r="AE332" s="317">
        <v>1</v>
      </c>
      <c r="AF332" s="317">
        <v>1</v>
      </c>
      <c r="AG332" s="317">
        <v>5</v>
      </c>
      <c r="AH332" s="317">
        <v>5</v>
      </c>
      <c r="AI332" s="317">
        <v>5</v>
      </c>
      <c r="AK332" s="299">
        <v>71</v>
      </c>
      <c r="AL332" s="296">
        <v>1</v>
      </c>
      <c r="AM332" s="296">
        <v>1</v>
      </c>
      <c r="AN332" s="296">
        <v>1</v>
      </c>
    </row>
    <row r="333" spans="15:40" hidden="1">
      <c r="O333" s="305">
        <f t="shared" si="349"/>
        <v>0</v>
      </c>
      <c r="R333" s="294">
        <v>1</v>
      </c>
      <c r="S333" s="294">
        <v>1</v>
      </c>
      <c r="T333" s="294">
        <v>1</v>
      </c>
      <c r="U333" s="294">
        <v>1</v>
      </c>
      <c r="V333" s="294">
        <v>1</v>
      </c>
      <c r="W333" s="294">
        <v>1</v>
      </c>
      <c r="X333" s="294">
        <v>1</v>
      </c>
      <c r="Y333" s="294">
        <v>1</v>
      </c>
      <c r="Z333" s="294">
        <v>1</v>
      </c>
      <c r="AA333" s="317">
        <v>1</v>
      </c>
      <c r="AB333" s="317">
        <v>1</v>
      </c>
      <c r="AC333" s="317">
        <v>1</v>
      </c>
      <c r="AD333" s="317">
        <v>1</v>
      </c>
      <c r="AE333" s="317">
        <v>1</v>
      </c>
      <c r="AF333" s="317">
        <v>1</v>
      </c>
      <c r="AG333" s="317">
        <v>5</v>
      </c>
      <c r="AH333" s="317">
        <v>5</v>
      </c>
      <c r="AI333" s="317">
        <v>5</v>
      </c>
      <c r="AK333" s="299">
        <v>71</v>
      </c>
      <c r="AL333" s="296">
        <v>1</v>
      </c>
      <c r="AM333" s="296">
        <v>1</v>
      </c>
      <c r="AN333" s="296">
        <v>1</v>
      </c>
    </row>
    <row r="334" spans="15:40" hidden="1">
      <c r="O334" s="305">
        <f t="shared" si="349"/>
        <v>0</v>
      </c>
      <c r="R334" s="294">
        <v>1</v>
      </c>
      <c r="S334" s="294">
        <v>1</v>
      </c>
      <c r="T334" s="294">
        <v>1</v>
      </c>
      <c r="U334" s="294">
        <v>1</v>
      </c>
      <c r="V334" s="294">
        <v>1</v>
      </c>
      <c r="W334" s="294">
        <v>1</v>
      </c>
      <c r="X334" s="294">
        <v>1</v>
      </c>
      <c r="Y334" s="294">
        <v>1</v>
      </c>
      <c r="Z334" s="294">
        <v>1</v>
      </c>
      <c r="AA334" s="317">
        <v>1</v>
      </c>
      <c r="AB334" s="317">
        <v>1</v>
      </c>
      <c r="AC334" s="317">
        <v>1</v>
      </c>
      <c r="AD334" s="317">
        <v>1</v>
      </c>
      <c r="AE334" s="317">
        <v>1</v>
      </c>
      <c r="AF334" s="317">
        <v>1</v>
      </c>
      <c r="AG334" s="317">
        <v>5</v>
      </c>
      <c r="AH334" s="317">
        <v>5</v>
      </c>
      <c r="AI334" s="317">
        <v>5</v>
      </c>
      <c r="AK334" s="299">
        <v>71</v>
      </c>
      <c r="AL334" s="296">
        <v>1</v>
      </c>
      <c r="AM334" s="296">
        <v>1</v>
      </c>
      <c r="AN334" s="296">
        <v>1</v>
      </c>
    </row>
    <row r="335" spans="15:40" hidden="1">
      <c r="O335" s="305">
        <f t="shared" si="349"/>
        <v>0</v>
      </c>
      <c r="R335" s="294">
        <v>1</v>
      </c>
      <c r="S335" s="294">
        <v>1</v>
      </c>
      <c r="T335" s="294">
        <v>1</v>
      </c>
      <c r="U335" s="294">
        <v>1</v>
      </c>
      <c r="V335" s="294">
        <v>1</v>
      </c>
      <c r="W335" s="294">
        <v>1</v>
      </c>
      <c r="X335" s="294">
        <v>1</v>
      </c>
      <c r="Y335" s="294">
        <v>1</v>
      </c>
      <c r="Z335" s="294">
        <v>1</v>
      </c>
      <c r="AA335" s="317">
        <v>1</v>
      </c>
      <c r="AB335" s="317">
        <v>1</v>
      </c>
      <c r="AC335" s="317">
        <v>1</v>
      </c>
      <c r="AD335" s="317">
        <v>1</v>
      </c>
      <c r="AE335" s="317">
        <v>1</v>
      </c>
      <c r="AF335" s="317">
        <v>1</v>
      </c>
      <c r="AG335" s="317">
        <v>5</v>
      </c>
      <c r="AH335" s="317">
        <v>5</v>
      </c>
      <c r="AI335" s="317">
        <v>5</v>
      </c>
      <c r="AK335" s="299">
        <v>71</v>
      </c>
      <c r="AL335" s="296">
        <v>1</v>
      </c>
      <c r="AM335" s="296">
        <v>1</v>
      </c>
      <c r="AN335" s="296">
        <v>1</v>
      </c>
    </row>
    <row r="336" spans="15:40" hidden="1">
      <c r="O336" s="305">
        <f t="shared" si="349"/>
        <v>0</v>
      </c>
      <c r="R336" s="294">
        <v>1</v>
      </c>
      <c r="S336" s="294">
        <v>1</v>
      </c>
      <c r="T336" s="294">
        <v>1</v>
      </c>
      <c r="U336" s="294">
        <v>1</v>
      </c>
      <c r="V336" s="294">
        <v>1</v>
      </c>
      <c r="W336" s="294">
        <v>1</v>
      </c>
      <c r="X336" s="294">
        <v>1</v>
      </c>
      <c r="Y336" s="294">
        <v>1</v>
      </c>
      <c r="Z336" s="294">
        <v>1</v>
      </c>
      <c r="AA336" s="317">
        <v>1</v>
      </c>
      <c r="AB336" s="317">
        <v>1</v>
      </c>
      <c r="AC336" s="317">
        <v>1</v>
      </c>
      <c r="AD336" s="317">
        <v>1</v>
      </c>
      <c r="AE336" s="317">
        <v>1</v>
      </c>
      <c r="AF336" s="317">
        <v>1</v>
      </c>
      <c r="AG336" s="317">
        <v>5</v>
      </c>
      <c r="AH336" s="317">
        <v>5</v>
      </c>
      <c r="AI336" s="317">
        <v>5</v>
      </c>
      <c r="AK336" s="299">
        <v>71</v>
      </c>
      <c r="AL336" s="296">
        <v>1</v>
      </c>
      <c r="AM336" s="296">
        <v>1</v>
      </c>
      <c r="AN336" s="296">
        <v>1</v>
      </c>
    </row>
    <row r="337" spans="15:40" hidden="1">
      <c r="O337" s="305">
        <f t="shared" si="349"/>
        <v>0</v>
      </c>
      <c r="R337" s="294">
        <v>1</v>
      </c>
      <c r="S337" s="294">
        <v>1</v>
      </c>
      <c r="T337" s="294">
        <v>1</v>
      </c>
      <c r="U337" s="294">
        <v>1</v>
      </c>
      <c r="V337" s="294">
        <v>1</v>
      </c>
      <c r="W337" s="294">
        <v>1</v>
      </c>
      <c r="X337" s="294">
        <v>1</v>
      </c>
      <c r="Y337" s="294">
        <v>1</v>
      </c>
      <c r="Z337" s="294">
        <v>1</v>
      </c>
      <c r="AA337" s="317">
        <v>1</v>
      </c>
      <c r="AB337" s="317">
        <v>1</v>
      </c>
      <c r="AC337" s="317">
        <v>1</v>
      </c>
      <c r="AD337" s="317">
        <v>1</v>
      </c>
      <c r="AE337" s="317">
        <v>1</v>
      </c>
      <c r="AF337" s="317">
        <v>1</v>
      </c>
      <c r="AG337" s="317">
        <v>5</v>
      </c>
      <c r="AH337" s="317">
        <v>5</v>
      </c>
      <c r="AI337" s="317">
        <v>5</v>
      </c>
      <c r="AK337" s="299">
        <v>71</v>
      </c>
      <c r="AL337" s="296">
        <v>1</v>
      </c>
      <c r="AM337" s="296">
        <v>1</v>
      </c>
      <c r="AN337" s="296">
        <v>1</v>
      </c>
    </row>
    <row r="338" spans="15:40" hidden="1">
      <c r="O338" s="305">
        <f t="shared" si="349"/>
        <v>0</v>
      </c>
      <c r="R338" s="294">
        <v>1</v>
      </c>
      <c r="S338" s="294">
        <v>1</v>
      </c>
      <c r="T338" s="294">
        <v>1</v>
      </c>
      <c r="U338" s="294">
        <v>1</v>
      </c>
      <c r="V338" s="294">
        <v>1</v>
      </c>
      <c r="W338" s="294">
        <v>1</v>
      </c>
      <c r="X338" s="294">
        <v>1</v>
      </c>
      <c r="Y338" s="294">
        <v>1</v>
      </c>
      <c r="Z338" s="294">
        <v>1</v>
      </c>
      <c r="AA338" s="317">
        <v>1</v>
      </c>
      <c r="AB338" s="317">
        <v>1</v>
      </c>
      <c r="AC338" s="317">
        <v>1</v>
      </c>
      <c r="AD338" s="317">
        <v>1</v>
      </c>
      <c r="AE338" s="317">
        <v>1</v>
      </c>
      <c r="AF338" s="317">
        <v>1</v>
      </c>
      <c r="AG338" s="317">
        <v>5</v>
      </c>
      <c r="AH338" s="317">
        <v>5</v>
      </c>
      <c r="AI338" s="317">
        <v>5</v>
      </c>
      <c r="AK338" s="299">
        <v>71</v>
      </c>
      <c r="AL338" s="296">
        <v>1</v>
      </c>
      <c r="AM338" s="296">
        <v>1</v>
      </c>
      <c r="AN338" s="296">
        <v>1</v>
      </c>
    </row>
    <row r="339" spans="15:40" hidden="1">
      <c r="O339" s="305">
        <f t="shared" si="349"/>
        <v>0</v>
      </c>
      <c r="R339" s="294">
        <v>1</v>
      </c>
      <c r="S339" s="294">
        <v>1</v>
      </c>
      <c r="T339" s="294">
        <v>1</v>
      </c>
      <c r="U339" s="294">
        <v>1</v>
      </c>
      <c r="V339" s="294">
        <v>1</v>
      </c>
      <c r="W339" s="294">
        <v>1</v>
      </c>
      <c r="X339" s="294">
        <v>1</v>
      </c>
      <c r="Y339" s="294">
        <v>1</v>
      </c>
      <c r="Z339" s="294">
        <v>1</v>
      </c>
      <c r="AA339" s="317">
        <v>1</v>
      </c>
      <c r="AB339" s="317">
        <v>1</v>
      </c>
      <c r="AC339" s="317">
        <v>1</v>
      </c>
      <c r="AD339" s="317">
        <v>1</v>
      </c>
      <c r="AE339" s="317">
        <v>1</v>
      </c>
      <c r="AF339" s="317">
        <v>1</v>
      </c>
      <c r="AG339" s="317">
        <v>5</v>
      </c>
      <c r="AH339" s="317">
        <v>5</v>
      </c>
      <c r="AI339" s="317">
        <v>5</v>
      </c>
      <c r="AK339" s="299">
        <v>71</v>
      </c>
      <c r="AL339" s="296">
        <v>1</v>
      </c>
      <c r="AM339" s="296">
        <v>1</v>
      </c>
      <c r="AN339" s="296">
        <v>1</v>
      </c>
    </row>
    <row r="340" spans="15:40" hidden="1">
      <c r="O340" s="305">
        <f t="shared" si="349"/>
        <v>0</v>
      </c>
      <c r="R340" s="294">
        <v>1</v>
      </c>
      <c r="S340" s="294">
        <v>1</v>
      </c>
      <c r="T340" s="294">
        <v>1</v>
      </c>
      <c r="U340" s="294">
        <v>1</v>
      </c>
      <c r="V340" s="294">
        <v>1</v>
      </c>
      <c r="W340" s="294">
        <v>1</v>
      </c>
      <c r="X340" s="294">
        <v>1</v>
      </c>
      <c r="Y340" s="294">
        <v>1</v>
      </c>
      <c r="Z340" s="294">
        <v>1</v>
      </c>
      <c r="AA340" s="317">
        <v>1</v>
      </c>
      <c r="AB340" s="317">
        <v>1</v>
      </c>
      <c r="AC340" s="317">
        <v>1</v>
      </c>
      <c r="AD340" s="317">
        <v>1</v>
      </c>
      <c r="AE340" s="317">
        <v>1</v>
      </c>
      <c r="AF340" s="317">
        <v>1</v>
      </c>
      <c r="AG340" s="317">
        <v>5</v>
      </c>
      <c r="AH340" s="317">
        <v>5</v>
      </c>
      <c r="AI340" s="317">
        <v>5</v>
      </c>
      <c r="AK340" s="299">
        <v>71</v>
      </c>
      <c r="AL340" s="296">
        <v>1</v>
      </c>
      <c r="AM340" s="296">
        <v>1</v>
      </c>
      <c r="AN340" s="296">
        <v>1</v>
      </c>
    </row>
    <row r="341" spans="15:40" hidden="1">
      <c r="O341" s="305">
        <f t="shared" si="349"/>
        <v>0</v>
      </c>
      <c r="R341" s="294">
        <v>1</v>
      </c>
      <c r="S341" s="294">
        <v>1</v>
      </c>
      <c r="T341" s="294">
        <v>1</v>
      </c>
      <c r="U341" s="294">
        <v>1</v>
      </c>
      <c r="V341" s="294">
        <v>1</v>
      </c>
      <c r="W341" s="294">
        <v>1</v>
      </c>
      <c r="X341" s="294">
        <v>1</v>
      </c>
      <c r="Y341" s="294">
        <v>1</v>
      </c>
      <c r="Z341" s="294">
        <v>1</v>
      </c>
      <c r="AA341" s="317">
        <v>1</v>
      </c>
      <c r="AB341" s="317">
        <v>1</v>
      </c>
      <c r="AC341" s="317">
        <v>1</v>
      </c>
      <c r="AD341" s="317">
        <v>1</v>
      </c>
      <c r="AE341" s="317">
        <v>1</v>
      </c>
      <c r="AF341" s="317">
        <v>1</v>
      </c>
      <c r="AG341" s="317">
        <v>5</v>
      </c>
      <c r="AH341" s="317">
        <v>5</v>
      </c>
      <c r="AI341" s="317">
        <v>5</v>
      </c>
      <c r="AK341" s="299">
        <v>71</v>
      </c>
      <c r="AL341" s="296">
        <v>1</v>
      </c>
      <c r="AM341" s="296">
        <v>1</v>
      </c>
      <c r="AN341" s="296">
        <v>1</v>
      </c>
    </row>
    <row r="342" spans="15:40" hidden="1">
      <c r="O342" s="305">
        <f t="shared" si="349"/>
        <v>0</v>
      </c>
      <c r="R342" s="294">
        <v>1</v>
      </c>
      <c r="S342" s="294">
        <v>1</v>
      </c>
      <c r="T342" s="294">
        <v>1</v>
      </c>
      <c r="U342" s="294">
        <v>1</v>
      </c>
      <c r="V342" s="294">
        <v>1</v>
      </c>
      <c r="W342" s="294">
        <v>1</v>
      </c>
      <c r="X342" s="294">
        <v>1</v>
      </c>
      <c r="Y342" s="294">
        <v>1</v>
      </c>
      <c r="Z342" s="294">
        <v>1</v>
      </c>
      <c r="AA342" s="317">
        <v>1</v>
      </c>
      <c r="AB342" s="317">
        <v>1</v>
      </c>
      <c r="AC342" s="317">
        <v>1</v>
      </c>
      <c r="AD342" s="317">
        <v>1</v>
      </c>
      <c r="AE342" s="317">
        <v>1</v>
      </c>
      <c r="AF342" s="317">
        <v>1</v>
      </c>
      <c r="AG342" s="317">
        <v>5</v>
      </c>
      <c r="AH342" s="317">
        <v>5</v>
      </c>
      <c r="AI342" s="317">
        <v>5</v>
      </c>
      <c r="AK342" s="299">
        <v>71</v>
      </c>
      <c r="AL342" s="296">
        <v>1</v>
      </c>
      <c r="AM342" s="296">
        <v>1</v>
      </c>
      <c r="AN342" s="296">
        <v>1</v>
      </c>
    </row>
    <row r="343" spans="15:40" hidden="1">
      <c r="O343" s="305">
        <f t="shared" si="349"/>
        <v>0</v>
      </c>
      <c r="R343" s="294">
        <v>1</v>
      </c>
      <c r="S343" s="294">
        <v>1</v>
      </c>
      <c r="T343" s="294">
        <v>1</v>
      </c>
      <c r="U343" s="294">
        <v>1</v>
      </c>
      <c r="V343" s="294">
        <v>1</v>
      </c>
      <c r="W343" s="294">
        <v>1</v>
      </c>
      <c r="X343" s="294">
        <v>1</v>
      </c>
      <c r="Y343" s="294">
        <v>1</v>
      </c>
      <c r="Z343" s="294">
        <v>1</v>
      </c>
      <c r="AA343" s="317">
        <v>1</v>
      </c>
      <c r="AB343" s="317">
        <v>1</v>
      </c>
      <c r="AC343" s="317">
        <v>1</v>
      </c>
      <c r="AD343" s="317">
        <v>1</v>
      </c>
      <c r="AE343" s="317">
        <v>1</v>
      </c>
      <c r="AF343" s="317">
        <v>1</v>
      </c>
      <c r="AG343" s="317">
        <v>5</v>
      </c>
      <c r="AH343" s="317">
        <v>5</v>
      </c>
      <c r="AI343" s="317">
        <v>5</v>
      </c>
      <c r="AK343" s="299">
        <v>71</v>
      </c>
      <c r="AL343" s="296">
        <v>1</v>
      </c>
      <c r="AM343" s="296">
        <v>1</v>
      </c>
      <c r="AN343" s="296">
        <v>1</v>
      </c>
    </row>
    <row r="344" spans="15:40" hidden="1">
      <c r="O344" s="305">
        <f t="shared" si="349"/>
        <v>0</v>
      </c>
      <c r="R344" s="294">
        <v>1</v>
      </c>
      <c r="S344" s="294">
        <v>1</v>
      </c>
      <c r="T344" s="294">
        <v>1</v>
      </c>
      <c r="U344" s="294">
        <v>1</v>
      </c>
      <c r="V344" s="294">
        <v>1</v>
      </c>
      <c r="W344" s="294">
        <v>1</v>
      </c>
      <c r="X344" s="294">
        <v>1</v>
      </c>
      <c r="Y344" s="294">
        <v>1</v>
      </c>
      <c r="Z344" s="294">
        <v>1</v>
      </c>
      <c r="AA344" s="317">
        <v>1</v>
      </c>
      <c r="AB344" s="317">
        <v>1</v>
      </c>
      <c r="AC344" s="317">
        <v>1</v>
      </c>
      <c r="AD344" s="317">
        <v>1</v>
      </c>
      <c r="AE344" s="317">
        <v>1</v>
      </c>
      <c r="AF344" s="317">
        <v>1</v>
      </c>
      <c r="AG344" s="317">
        <v>5</v>
      </c>
      <c r="AH344" s="317">
        <v>5</v>
      </c>
      <c r="AI344" s="317">
        <v>5</v>
      </c>
      <c r="AK344" s="299">
        <v>71</v>
      </c>
      <c r="AL344" s="296">
        <v>1</v>
      </c>
      <c r="AM344" s="296">
        <v>1</v>
      </c>
      <c r="AN344" s="296">
        <v>1</v>
      </c>
    </row>
    <row r="345" spans="15:40" hidden="1">
      <c r="O345" s="305">
        <f t="shared" si="349"/>
        <v>0</v>
      </c>
      <c r="R345" s="294">
        <v>1</v>
      </c>
      <c r="S345" s="294">
        <v>1</v>
      </c>
      <c r="T345" s="294">
        <v>1</v>
      </c>
      <c r="U345" s="294">
        <v>1</v>
      </c>
      <c r="V345" s="294">
        <v>1</v>
      </c>
      <c r="W345" s="294">
        <v>1</v>
      </c>
      <c r="X345" s="294">
        <v>1</v>
      </c>
      <c r="Y345" s="294">
        <v>1</v>
      </c>
      <c r="Z345" s="294">
        <v>1</v>
      </c>
      <c r="AA345" s="317">
        <v>1</v>
      </c>
      <c r="AB345" s="317">
        <v>1</v>
      </c>
      <c r="AC345" s="317">
        <v>1</v>
      </c>
      <c r="AD345" s="317">
        <v>1</v>
      </c>
      <c r="AE345" s="317">
        <v>1</v>
      </c>
      <c r="AF345" s="317">
        <v>1</v>
      </c>
      <c r="AG345" s="317">
        <v>5</v>
      </c>
      <c r="AH345" s="317">
        <v>5</v>
      </c>
      <c r="AI345" s="317">
        <v>5</v>
      </c>
      <c r="AK345" s="299">
        <v>71</v>
      </c>
      <c r="AL345" s="296">
        <v>1</v>
      </c>
      <c r="AM345" s="296">
        <v>1</v>
      </c>
      <c r="AN345" s="296">
        <v>1</v>
      </c>
    </row>
    <row r="346" spans="15:40" hidden="1">
      <c r="O346" s="305">
        <f t="shared" si="349"/>
        <v>0</v>
      </c>
      <c r="R346" s="294">
        <v>1</v>
      </c>
      <c r="S346" s="294">
        <v>1</v>
      </c>
      <c r="T346" s="294">
        <v>1</v>
      </c>
      <c r="U346" s="294">
        <v>1</v>
      </c>
      <c r="V346" s="294">
        <v>1</v>
      </c>
      <c r="W346" s="294">
        <v>1</v>
      </c>
      <c r="X346" s="294">
        <v>1</v>
      </c>
      <c r="Y346" s="294">
        <v>1</v>
      </c>
      <c r="Z346" s="294">
        <v>1</v>
      </c>
      <c r="AA346" s="317">
        <v>1</v>
      </c>
      <c r="AB346" s="317">
        <v>1</v>
      </c>
      <c r="AC346" s="317">
        <v>1</v>
      </c>
      <c r="AD346" s="317">
        <v>1</v>
      </c>
      <c r="AE346" s="317">
        <v>1</v>
      </c>
      <c r="AF346" s="317">
        <v>1</v>
      </c>
      <c r="AG346" s="317">
        <v>5</v>
      </c>
      <c r="AH346" s="317">
        <v>5</v>
      </c>
      <c r="AI346" s="317">
        <v>5</v>
      </c>
      <c r="AK346" s="299">
        <v>71</v>
      </c>
      <c r="AL346" s="296">
        <v>1</v>
      </c>
      <c r="AM346" s="296">
        <v>1</v>
      </c>
      <c r="AN346" s="296">
        <v>1</v>
      </c>
    </row>
    <row r="347" spans="15:40" hidden="1">
      <c r="O347" s="305">
        <f t="shared" si="349"/>
        <v>0</v>
      </c>
      <c r="R347" s="294">
        <v>1</v>
      </c>
      <c r="S347" s="294">
        <v>1</v>
      </c>
      <c r="T347" s="294">
        <v>1</v>
      </c>
      <c r="U347" s="294">
        <v>1</v>
      </c>
      <c r="V347" s="294">
        <v>1</v>
      </c>
      <c r="W347" s="294">
        <v>1</v>
      </c>
      <c r="X347" s="294">
        <v>1</v>
      </c>
      <c r="Y347" s="294">
        <v>1</v>
      </c>
      <c r="Z347" s="294">
        <v>1</v>
      </c>
      <c r="AA347" s="317">
        <v>1</v>
      </c>
      <c r="AB347" s="317">
        <v>1</v>
      </c>
      <c r="AC347" s="317">
        <v>1</v>
      </c>
      <c r="AD347" s="317">
        <v>1</v>
      </c>
      <c r="AE347" s="317">
        <v>1</v>
      </c>
      <c r="AF347" s="317">
        <v>1</v>
      </c>
      <c r="AG347" s="317">
        <v>5</v>
      </c>
      <c r="AH347" s="317">
        <v>5</v>
      </c>
      <c r="AI347" s="317">
        <v>5</v>
      </c>
      <c r="AK347" s="299">
        <v>71</v>
      </c>
      <c r="AL347" s="296">
        <v>1</v>
      </c>
      <c r="AM347" s="296">
        <v>1</v>
      </c>
      <c r="AN347" s="296">
        <v>1</v>
      </c>
    </row>
    <row r="348" spans="15:40" hidden="1">
      <c r="O348" s="305">
        <f t="shared" si="349"/>
        <v>0</v>
      </c>
      <c r="R348" s="294">
        <v>1</v>
      </c>
      <c r="S348" s="294">
        <v>1</v>
      </c>
      <c r="T348" s="294">
        <v>1</v>
      </c>
      <c r="U348" s="294">
        <v>1</v>
      </c>
      <c r="V348" s="294">
        <v>1</v>
      </c>
      <c r="W348" s="294">
        <v>1</v>
      </c>
      <c r="X348" s="294">
        <v>1</v>
      </c>
      <c r="Y348" s="294">
        <v>1</v>
      </c>
      <c r="Z348" s="294">
        <v>1</v>
      </c>
      <c r="AA348" s="317">
        <v>1</v>
      </c>
      <c r="AB348" s="317">
        <v>1</v>
      </c>
      <c r="AC348" s="317">
        <v>1</v>
      </c>
      <c r="AD348" s="317">
        <v>1</v>
      </c>
      <c r="AE348" s="317">
        <v>1</v>
      </c>
      <c r="AF348" s="317">
        <v>1</v>
      </c>
      <c r="AG348" s="317">
        <v>5</v>
      </c>
      <c r="AH348" s="317">
        <v>5</v>
      </c>
      <c r="AI348" s="317">
        <v>5</v>
      </c>
      <c r="AK348" s="299">
        <v>71</v>
      </c>
      <c r="AL348" s="296">
        <v>1</v>
      </c>
      <c r="AM348" s="296">
        <v>1</v>
      </c>
      <c r="AN348" s="296">
        <v>1</v>
      </c>
    </row>
    <row r="349" spans="15:40" hidden="1">
      <c r="O349" s="305">
        <f t="shared" si="349"/>
        <v>0</v>
      </c>
      <c r="R349" s="294">
        <v>1</v>
      </c>
      <c r="S349" s="294">
        <v>1</v>
      </c>
      <c r="T349" s="294">
        <v>1</v>
      </c>
      <c r="U349" s="294">
        <v>1</v>
      </c>
      <c r="V349" s="294">
        <v>1</v>
      </c>
      <c r="W349" s="294">
        <v>1</v>
      </c>
      <c r="X349" s="294">
        <v>1</v>
      </c>
      <c r="Y349" s="294">
        <v>1</v>
      </c>
      <c r="Z349" s="294">
        <v>1</v>
      </c>
      <c r="AA349" s="317">
        <v>1</v>
      </c>
      <c r="AB349" s="317">
        <v>1</v>
      </c>
      <c r="AC349" s="317">
        <v>1</v>
      </c>
      <c r="AD349" s="317">
        <v>1</v>
      </c>
      <c r="AE349" s="317">
        <v>1</v>
      </c>
      <c r="AF349" s="317">
        <v>1</v>
      </c>
      <c r="AG349" s="317">
        <v>5</v>
      </c>
      <c r="AH349" s="317">
        <v>5</v>
      </c>
      <c r="AI349" s="317">
        <v>5</v>
      </c>
      <c r="AK349" s="299">
        <v>71</v>
      </c>
      <c r="AL349" s="296">
        <v>1</v>
      </c>
      <c r="AM349" s="296">
        <v>1</v>
      </c>
      <c r="AN349" s="296">
        <v>1</v>
      </c>
    </row>
    <row r="350" spans="15:40" hidden="1">
      <c r="O350" s="305">
        <f t="shared" si="349"/>
        <v>0</v>
      </c>
      <c r="R350" s="294">
        <v>1</v>
      </c>
      <c r="S350" s="294">
        <v>1</v>
      </c>
      <c r="T350" s="294">
        <v>1</v>
      </c>
      <c r="U350" s="294">
        <v>1</v>
      </c>
      <c r="V350" s="294">
        <v>1</v>
      </c>
      <c r="W350" s="294">
        <v>1</v>
      </c>
      <c r="X350" s="294">
        <v>1</v>
      </c>
      <c r="Y350" s="294">
        <v>1</v>
      </c>
      <c r="Z350" s="294">
        <v>1</v>
      </c>
      <c r="AA350" s="317">
        <v>1</v>
      </c>
      <c r="AB350" s="317">
        <v>1</v>
      </c>
      <c r="AC350" s="317">
        <v>1</v>
      </c>
      <c r="AD350" s="317">
        <v>1</v>
      </c>
      <c r="AE350" s="317">
        <v>1</v>
      </c>
      <c r="AF350" s="317">
        <v>1</v>
      </c>
      <c r="AG350" s="317">
        <v>5</v>
      </c>
      <c r="AH350" s="317">
        <v>5</v>
      </c>
      <c r="AI350" s="317">
        <v>5</v>
      </c>
      <c r="AK350" s="299">
        <v>71</v>
      </c>
      <c r="AL350" s="296">
        <v>1</v>
      </c>
      <c r="AM350" s="296">
        <v>1</v>
      </c>
      <c r="AN350" s="296">
        <v>1</v>
      </c>
    </row>
    <row r="351" spans="15:40" hidden="1">
      <c r="O351" s="305">
        <f t="shared" si="349"/>
        <v>0</v>
      </c>
      <c r="R351" s="294">
        <v>1</v>
      </c>
      <c r="S351" s="294">
        <v>1</v>
      </c>
      <c r="T351" s="294">
        <v>1</v>
      </c>
      <c r="U351" s="294">
        <v>1</v>
      </c>
      <c r="V351" s="294">
        <v>1</v>
      </c>
      <c r="W351" s="294">
        <v>1</v>
      </c>
      <c r="X351" s="294">
        <v>1</v>
      </c>
      <c r="Y351" s="294">
        <v>1</v>
      </c>
      <c r="Z351" s="294">
        <v>1</v>
      </c>
      <c r="AA351" s="317">
        <v>1</v>
      </c>
      <c r="AB351" s="317">
        <v>1</v>
      </c>
      <c r="AC351" s="317">
        <v>1</v>
      </c>
      <c r="AD351" s="317">
        <v>1</v>
      </c>
      <c r="AE351" s="317">
        <v>1</v>
      </c>
      <c r="AF351" s="317">
        <v>1</v>
      </c>
      <c r="AG351" s="317">
        <v>5</v>
      </c>
      <c r="AH351" s="317">
        <v>5</v>
      </c>
      <c r="AI351" s="317">
        <v>5</v>
      </c>
      <c r="AK351" s="299">
        <v>71</v>
      </c>
      <c r="AL351" s="296">
        <v>1</v>
      </c>
      <c r="AM351" s="296">
        <v>1</v>
      </c>
      <c r="AN351" s="296">
        <v>1</v>
      </c>
    </row>
    <row r="352" spans="15:40" hidden="1">
      <c r="O352" s="305">
        <f t="shared" si="349"/>
        <v>0</v>
      </c>
      <c r="R352" s="294">
        <v>1</v>
      </c>
      <c r="S352" s="294">
        <v>1</v>
      </c>
      <c r="T352" s="294">
        <v>1</v>
      </c>
      <c r="U352" s="294">
        <v>1</v>
      </c>
      <c r="V352" s="294">
        <v>1</v>
      </c>
      <c r="W352" s="294">
        <v>1</v>
      </c>
      <c r="X352" s="294">
        <v>1</v>
      </c>
      <c r="Y352" s="294">
        <v>1</v>
      </c>
      <c r="Z352" s="294">
        <v>1</v>
      </c>
      <c r="AA352" s="317">
        <v>1</v>
      </c>
      <c r="AB352" s="317">
        <v>1</v>
      </c>
      <c r="AC352" s="317">
        <v>1</v>
      </c>
      <c r="AD352" s="317">
        <v>1</v>
      </c>
      <c r="AE352" s="317">
        <v>1</v>
      </c>
      <c r="AF352" s="317">
        <v>1</v>
      </c>
      <c r="AG352" s="317">
        <v>5</v>
      </c>
      <c r="AH352" s="317">
        <v>5</v>
      </c>
      <c r="AI352" s="317">
        <v>5</v>
      </c>
      <c r="AK352" s="299">
        <v>71</v>
      </c>
      <c r="AL352" s="296">
        <v>1</v>
      </c>
      <c r="AM352" s="296">
        <v>1</v>
      </c>
      <c r="AN352" s="296">
        <v>1</v>
      </c>
    </row>
    <row r="353" spans="15:40" hidden="1">
      <c r="O353" s="305">
        <f t="shared" si="349"/>
        <v>0</v>
      </c>
      <c r="R353" s="294">
        <v>1</v>
      </c>
      <c r="S353" s="294">
        <v>1</v>
      </c>
      <c r="T353" s="294">
        <v>1</v>
      </c>
      <c r="U353" s="294">
        <v>1</v>
      </c>
      <c r="V353" s="294">
        <v>1</v>
      </c>
      <c r="W353" s="294">
        <v>1</v>
      </c>
      <c r="X353" s="294">
        <v>1</v>
      </c>
      <c r="Y353" s="294">
        <v>1</v>
      </c>
      <c r="Z353" s="294">
        <v>1</v>
      </c>
      <c r="AA353" s="317">
        <v>1</v>
      </c>
      <c r="AB353" s="317">
        <v>1</v>
      </c>
      <c r="AC353" s="317">
        <v>1</v>
      </c>
      <c r="AD353" s="317">
        <v>1</v>
      </c>
      <c r="AE353" s="317">
        <v>1</v>
      </c>
      <c r="AF353" s="317">
        <v>1</v>
      </c>
      <c r="AG353" s="317">
        <v>5</v>
      </c>
      <c r="AH353" s="317">
        <v>5</v>
      </c>
      <c r="AI353" s="317">
        <v>5</v>
      </c>
      <c r="AK353" s="299">
        <v>71</v>
      </c>
      <c r="AL353" s="296">
        <v>1</v>
      </c>
      <c r="AM353" s="296">
        <v>1</v>
      </c>
      <c r="AN353" s="296">
        <v>1</v>
      </c>
    </row>
    <row r="354" spans="15:40" hidden="1">
      <c r="O354" s="305">
        <f t="shared" si="349"/>
        <v>0</v>
      </c>
      <c r="R354" s="294">
        <v>1</v>
      </c>
      <c r="S354" s="294">
        <v>1</v>
      </c>
      <c r="T354" s="294">
        <v>1</v>
      </c>
      <c r="U354" s="294">
        <v>1</v>
      </c>
      <c r="V354" s="294">
        <v>1</v>
      </c>
      <c r="W354" s="294">
        <v>1</v>
      </c>
      <c r="X354" s="294">
        <v>1</v>
      </c>
      <c r="Y354" s="294">
        <v>1</v>
      </c>
      <c r="Z354" s="294">
        <v>1</v>
      </c>
      <c r="AA354" s="317">
        <v>1</v>
      </c>
      <c r="AB354" s="317">
        <v>1</v>
      </c>
      <c r="AC354" s="317">
        <v>1</v>
      </c>
      <c r="AD354" s="317">
        <v>1</v>
      </c>
      <c r="AE354" s="317">
        <v>1</v>
      </c>
      <c r="AF354" s="317">
        <v>1</v>
      </c>
      <c r="AG354" s="317">
        <v>5</v>
      </c>
      <c r="AH354" s="317">
        <v>5</v>
      </c>
      <c r="AI354" s="317">
        <v>5</v>
      </c>
      <c r="AK354" s="299">
        <v>71</v>
      </c>
      <c r="AL354" s="296">
        <v>1</v>
      </c>
      <c r="AM354" s="296">
        <v>1</v>
      </c>
      <c r="AN354" s="296">
        <v>1</v>
      </c>
    </row>
    <row r="355" spans="15:40" hidden="1">
      <c r="O355" s="305">
        <f t="shared" si="349"/>
        <v>0</v>
      </c>
      <c r="R355" s="294">
        <v>1</v>
      </c>
      <c r="S355" s="294">
        <v>1</v>
      </c>
      <c r="T355" s="294">
        <v>1</v>
      </c>
      <c r="U355" s="294">
        <v>1</v>
      </c>
      <c r="V355" s="294">
        <v>1</v>
      </c>
      <c r="W355" s="294">
        <v>1</v>
      </c>
      <c r="X355" s="294">
        <v>1</v>
      </c>
      <c r="Y355" s="294">
        <v>1</v>
      </c>
      <c r="Z355" s="294">
        <v>1</v>
      </c>
      <c r="AA355" s="317">
        <v>1</v>
      </c>
      <c r="AB355" s="317">
        <v>1</v>
      </c>
      <c r="AC355" s="317">
        <v>1</v>
      </c>
      <c r="AD355" s="317">
        <v>1</v>
      </c>
      <c r="AE355" s="317">
        <v>1</v>
      </c>
      <c r="AF355" s="317">
        <v>1</v>
      </c>
      <c r="AG355" s="317">
        <v>5</v>
      </c>
      <c r="AH355" s="317">
        <v>5</v>
      </c>
      <c r="AI355" s="317">
        <v>5</v>
      </c>
      <c r="AK355" s="299">
        <v>71</v>
      </c>
      <c r="AL355" s="296">
        <v>1</v>
      </c>
      <c r="AM355" s="296">
        <v>1</v>
      </c>
      <c r="AN355" s="296">
        <v>1</v>
      </c>
    </row>
    <row r="356" spans="15:40" hidden="1">
      <c r="O356" s="305">
        <f t="shared" si="349"/>
        <v>0</v>
      </c>
      <c r="R356" s="294">
        <v>1</v>
      </c>
      <c r="S356" s="294">
        <v>1</v>
      </c>
      <c r="T356" s="294">
        <v>1</v>
      </c>
      <c r="U356" s="294">
        <v>1</v>
      </c>
      <c r="V356" s="294">
        <v>1</v>
      </c>
      <c r="W356" s="294">
        <v>1</v>
      </c>
      <c r="X356" s="294">
        <v>1</v>
      </c>
      <c r="Y356" s="294">
        <v>1</v>
      </c>
      <c r="Z356" s="294">
        <v>1</v>
      </c>
      <c r="AA356" s="317">
        <v>1</v>
      </c>
      <c r="AB356" s="317">
        <v>1</v>
      </c>
      <c r="AC356" s="317">
        <v>1</v>
      </c>
      <c r="AD356" s="317">
        <v>1</v>
      </c>
      <c r="AE356" s="317">
        <v>1</v>
      </c>
      <c r="AF356" s="317">
        <v>1</v>
      </c>
      <c r="AG356" s="317">
        <v>5</v>
      </c>
      <c r="AH356" s="317">
        <v>5</v>
      </c>
      <c r="AI356" s="317">
        <v>5</v>
      </c>
      <c r="AK356" s="299">
        <v>71</v>
      </c>
      <c r="AL356" s="296">
        <v>1</v>
      </c>
      <c r="AM356" s="296">
        <v>1</v>
      </c>
      <c r="AN356" s="296">
        <v>1</v>
      </c>
    </row>
    <row r="357" spans="15:40" hidden="1">
      <c r="O357" s="305">
        <f t="shared" si="349"/>
        <v>0</v>
      </c>
      <c r="R357" s="294">
        <v>1</v>
      </c>
      <c r="S357" s="294">
        <v>1</v>
      </c>
      <c r="T357" s="294">
        <v>1</v>
      </c>
      <c r="U357" s="294">
        <v>1</v>
      </c>
      <c r="V357" s="294">
        <v>1</v>
      </c>
      <c r="W357" s="294">
        <v>1</v>
      </c>
      <c r="X357" s="294">
        <v>1</v>
      </c>
      <c r="Y357" s="294">
        <v>1</v>
      </c>
      <c r="Z357" s="294">
        <v>1</v>
      </c>
      <c r="AA357" s="317">
        <v>1</v>
      </c>
      <c r="AB357" s="317">
        <v>1</v>
      </c>
      <c r="AC357" s="317">
        <v>1</v>
      </c>
      <c r="AD357" s="317">
        <v>1</v>
      </c>
      <c r="AE357" s="317">
        <v>1</v>
      </c>
      <c r="AF357" s="317">
        <v>1</v>
      </c>
      <c r="AG357" s="317">
        <v>5</v>
      </c>
      <c r="AH357" s="317">
        <v>5</v>
      </c>
      <c r="AI357" s="317">
        <v>5</v>
      </c>
      <c r="AK357" s="299">
        <v>71</v>
      </c>
      <c r="AL357" s="296">
        <v>1</v>
      </c>
      <c r="AM357" s="296">
        <v>1</v>
      </c>
      <c r="AN357" s="296">
        <v>1</v>
      </c>
    </row>
    <row r="358" spans="15:40" hidden="1">
      <c r="O358" s="305">
        <f t="shared" si="349"/>
        <v>0</v>
      </c>
      <c r="R358" s="294">
        <v>1</v>
      </c>
      <c r="S358" s="294">
        <v>1</v>
      </c>
      <c r="T358" s="294">
        <v>1</v>
      </c>
      <c r="U358" s="294">
        <v>1</v>
      </c>
      <c r="V358" s="294">
        <v>1</v>
      </c>
      <c r="W358" s="294">
        <v>1</v>
      </c>
      <c r="X358" s="294">
        <v>1</v>
      </c>
      <c r="Y358" s="294">
        <v>1</v>
      </c>
      <c r="Z358" s="294">
        <v>1</v>
      </c>
      <c r="AA358" s="317">
        <v>1</v>
      </c>
      <c r="AB358" s="317">
        <v>1</v>
      </c>
      <c r="AC358" s="317">
        <v>1</v>
      </c>
      <c r="AD358" s="317">
        <v>1</v>
      </c>
      <c r="AE358" s="317">
        <v>1</v>
      </c>
      <c r="AF358" s="317">
        <v>1</v>
      </c>
      <c r="AG358" s="317">
        <v>5</v>
      </c>
      <c r="AH358" s="317">
        <v>5</v>
      </c>
      <c r="AI358" s="317">
        <v>5</v>
      </c>
      <c r="AK358" s="299">
        <v>71</v>
      </c>
      <c r="AL358" s="296">
        <v>1</v>
      </c>
      <c r="AM358" s="296">
        <v>1</v>
      </c>
      <c r="AN358" s="296">
        <v>1</v>
      </c>
    </row>
    <row r="359" spans="15:40" hidden="1">
      <c r="O359" s="305">
        <f t="shared" ref="O359:O422" si="350">D359</f>
        <v>0</v>
      </c>
      <c r="R359" s="294">
        <v>1</v>
      </c>
      <c r="S359" s="294">
        <v>1</v>
      </c>
      <c r="T359" s="294">
        <v>1</v>
      </c>
      <c r="U359" s="294">
        <v>1</v>
      </c>
      <c r="V359" s="294">
        <v>1</v>
      </c>
      <c r="W359" s="294">
        <v>1</v>
      </c>
      <c r="X359" s="294">
        <v>1</v>
      </c>
      <c r="Y359" s="294">
        <v>1</v>
      </c>
      <c r="Z359" s="294">
        <v>1</v>
      </c>
      <c r="AA359" s="317">
        <v>1</v>
      </c>
      <c r="AB359" s="317">
        <v>1</v>
      </c>
      <c r="AC359" s="317">
        <v>1</v>
      </c>
      <c r="AD359" s="317">
        <v>1</v>
      </c>
      <c r="AE359" s="317">
        <v>1</v>
      </c>
      <c r="AF359" s="317">
        <v>1</v>
      </c>
      <c r="AG359" s="317">
        <v>5</v>
      </c>
      <c r="AH359" s="317">
        <v>5</v>
      </c>
      <c r="AI359" s="317">
        <v>5</v>
      </c>
      <c r="AK359" s="299">
        <v>71</v>
      </c>
      <c r="AL359" s="296">
        <v>1</v>
      </c>
      <c r="AM359" s="296">
        <v>1</v>
      </c>
      <c r="AN359" s="296">
        <v>1</v>
      </c>
    </row>
    <row r="360" spans="15:40" hidden="1">
      <c r="O360" s="305">
        <f t="shared" si="350"/>
        <v>0</v>
      </c>
      <c r="R360" s="294">
        <v>1</v>
      </c>
      <c r="S360" s="294">
        <v>1</v>
      </c>
      <c r="T360" s="294">
        <v>1</v>
      </c>
      <c r="U360" s="294">
        <v>1</v>
      </c>
      <c r="V360" s="294">
        <v>1</v>
      </c>
      <c r="W360" s="294">
        <v>1</v>
      </c>
      <c r="X360" s="294">
        <v>1</v>
      </c>
      <c r="Y360" s="294">
        <v>1</v>
      </c>
      <c r="Z360" s="294">
        <v>1</v>
      </c>
      <c r="AA360" s="317">
        <v>1</v>
      </c>
      <c r="AB360" s="317">
        <v>1</v>
      </c>
      <c r="AC360" s="317">
        <v>1</v>
      </c>
      <c r="AD360" s="317">
        <v>1</v>
      </c>
      <c r="AE360" s="317">
        <v>1</v>
      </c>
      <c r="AF360" s="317">
        <v>1</v>
      </c>
      <c r="AG360" s="317">
        <v>5</v>
      </c>
      <c r="AH360" s="317">
        <v>5</v>
      </c>
      <c r="AI360" s="317">
        <v>5</v>
      </c>
      <c r="AK360" s="299">
        <v>71</v>
      </c>
      <c r="AL360" s="296">
        <v>1</v>
      </c>
      <c r="AM360" s="296">
        <v>1</v>
      </c>
      <c r="AN360" s="296">
        <v>1</v>
      </c>
    </row>
    <row r="361" spans="15:40" hidden="1">
      <c r="O361" s="305">
        <f t="shared" si="350"/>
        <v>0</v>
      </c>
      <c r="R361" s="294">
        <v>1</v>
      </c>
      <c r="S361" s="294">
        <v>1</v>
      </c>
      <c r="T361" s="294">
        <v>1</v>
      </c>
      <c r="U361" s="294">
        <v>1</v>
      </c>
      <c r="V361" s="294">
        <v>1</v>
      </c>
      <c r="W361" s="294">
        <v>1</v>
      </c>
      <c r="X361" s="294">
        <v>1</v>
      </c>
      <c r="Y361" s="294">
        <v>1</v>
      </c>
      <c r="Z361" s="294">
        <v>1</v>
      </c>
      <c r="AA361" s="317">
        <v>1</v>
      </c>
      <c r="AB361" s="317">
        <v>1</v>
      </c>
      <c r="AC361" s="317">
        <v>1</v>
      </c>
      <c r="AD361" s="317">
        <v>1</v>
      </c>
      <c r="AE361" s="317">
        <v>1</v>
      </c>
      <c r="AF361" s="317">
        <v>1</v>
      </c>
      <c r="AG361" s="317">
        <v>5</v>
      </c>
      <c r="AH361" s="317">
        <v>5</v>
      </c>
      <c r="AI361" s="317">
        <v>5</v>
      </c>
      <c r="AK361" s="299">
        <v>71</v>
      </c>
      <c r="AL361" s="296">
        <v>1</v>
      </c>
      <c r="AM361" s="296">
        <v>1</v>
      </c>
      <c r="AN361" s="296">
        <v>1</v>
      </c>
    </row>
    <row r="362" spans="15:40" hidden="1">
      <c r="O362" s="305">
        <f t="shared" si="350"/>
        <v>0</v>
      </c>
      <c r="R362" s="294">
        <v>1</v>
      </c>
      <c r="S362" s="294">
        <v>1</v>
      </c>
      <c r="T362" s="294">
        <v>1</v>
      </c>
      <c r="U362" s="294">
        <v>1</v>
      </c>
      <c r="V362" s="294">
        <v>1</v>
      </c>
      <c r="W362" s="294">
        <v>1</v>
      </c>
      <c r="X362" s="294">
        <v>1</v>
      </c>
      <c r="Y362" s="294">
        <v>1</v>
      </c>
      <c r="Z362" s="294">
        <v>1</v>
      </c>
      <c r="AA362" s="317">
        <v>1</v>
      </c>
      <c r="AB362" s="317">
        <v>1</v>
      </c>
      <c r="AC362" s="317">
        <v>1</v>
      </c>
      <c r="AD362" s="317">
        <v>1</v>
      </c>
      <c r="AE362" s="317">
        <v>1</v>
      </c>
      <c r="AF362" s="317">
        <v>1</v>
      </c>
      <c r="AG362" s="317">
        <v>5</v>
      </c>
      <c r="AH362" s="317">
        <v>5</v>
      </c>
      <c r="AI362" s="317">
        <v>5</v>
      </c>
      <c r="AK362" s="299">
        <v>71</v>
      </c>
      <c r="AL362" s="296">
        <v>1</v>
      </c>
      <c r="AM362" s="296">
        <v>1</v>
      </c>
      <c r="AN362" s="296">
        <v>1</v>
      </c>
    </row>
    <row r="363" spans="15:40" hidden="1">
      <c r="O363" s="305">
        <f t="shared" si="350"/>
        <v>0</v>
      </c>
      <c r="R363" s="294">
        <v>1</v>
      </c>
      <c r="S363" s="294">
        <v>1</v>
      </c>
      <c r="T363" s="294">
        <v>1</v>
      </c>
      <c r="U363" s="294">
        <v>1</v>
      </c>
      <c r="V363" s="294">
        <v>1</v>
      </c>
      <c r="W363" s="294">
        <v>1</v>
      </c>
      <c r="X363" s="294">
        <v>1</v>
      </c>
      <c r="Y363" s="294">
        <v>1</v>
      </c>
      <c r="Z363" s="294">
        <v>1</v>
      </c>
      <c r="AA363" s="317">
        <v>1</v>
      </c>
      <c r="AB363" s="317">
        <v>1</v>
      </c>
      <c r="AC363" s="317">
        <v>1</v>
      </c>
      <c r="AD363" s="317">
        <v>1</v>
      </c>
      <c r="AE363" s="317">
        <v>1</v>
      </c>
      <c r="AF363" s="317">
        <v>1</v>
      </c>
      <c r="AG363" s="317">
        <v>5</v>
      </c>
      <c r="AH363" s="317">
        <v>5</v>
      </c>
      <c r="AI363" s="317">
        <v>5</v>
      </c>
      <c r="AK363" s="299">
        <v>71</v>
      </c>
      <c r="AL363" s="296">
        <v>1</v>
      </c>
      <c r="AM363" s="296">
        <v>1</v>
      </c>
      <c r="AN363" s="296">
        <v>1</v>
      </c>
    </row>
    <row r="364" spans="15:40" hidden="1">
      <c r="O364" s="305">
        <f t="shared" si="350"/>
        <v>0</v>
      </c>
      <c r="R364" s="294">
        <v>1</v>
      </c>
      <c r="S364" s="294">
        <v>1</v>
      </c>
      <c r="T364" s="294">
        <v>1</v>
      </c>
      <c r="U364" s="294">
        <v>1</v>
      </c>
      <c r="V364" s="294">
        <v>1</v>
      </c>
      <c r="W364" s="294">
        <v>1</v>
      </c>
      <c r="X364" s="294">
        <v>1</v>
      </c>
      <c r="Y364" s="294">
        <v>1</v>
      </c>
      <c r="Z364" s="294">
        <v>1</v>
      </c>
      <c r="AA364" s="317">
        <v>1</v>
      </c>
      <c r="AB364" s="317">
        <v>1</v>
      </c>
      <c r="AC364" s="317">
        <v>1</v>
      </c>
      <c r="AD364" s="317">
        <v>1</v>
      </c>
      <c r="AE364" s="317">
        <v>1</v>
      </c>
      <c r="AF364" s="317">
        <v>1</v>
      </c>
      <c r="AG364" s="317">
        <v>5</v>
      </c>
      <c r="AH364" s="317">
        <v>5</v>
      </c>
      <c r="AI364" s="317">
        <v>5</v>
      </c>
      <c r="AK364" s="299">
        <v>71</v>
      </c>
      <c r="AL364" s="296">
        <v>1</v>
      </c>
      <c r="AM364" s="296">
        <v>1</v>
      </c>
      <c r="AN364" s="296">
        <v>1</v>
      </c>
    </row>
    <row r="365" spans="15:40" hidden="1">
      <c r="O365" s="305">
        <f t="shared" si="350"/>
        <v>0</v>
      </c>
      <c r="R365" s="294">
        <v>1</v>
      </c>
      <c r="S365" s="294">
        <v>1</v>
      </c>
      <c r="T365" s="294">
        <v>1</v>
      </c>
      <c r="U365" s="294">
        <v>1</v>
      </c>
      <c r="V365" s="294">
        <v>1</v>
      </c>
      <c r="W365" s="294">
        <v>1</v>
      </c>
      <c r="X365" s="294">
        <v>1</v>
      </c>
      <c r="Y365" s="294">
        <v>1</v>
      </c>
      <c r="Z365" s="294">
        <v>1</v>
      </c>
      <c r="AA365" s="317">
        <v>1</v>
      </c>
      <c r="AB365" s="317">
        <v>1</v>
      </c>
      <c r="AC365" s="317">
        <v>1</v>
      </c>
      <c r="AD365" s="317">
        <v>1</v>
      </c>
      <c r="AE365" s="317">
        <v>1</v>
      </c>
      <c r="AF365" s="317">
        <v>1</v>
      </c>
      <c r="AG365" s="317">
        <v>5</v>
      </c>
      <c r="AH365" s="317">
        <v>5</v>
      </c>
      <c r="AI365" s="317">
        <v>5</v>
      </c>
      <c r="AK365" s="299">
        <v>71</v>
      </c>
      <c r="AL365" s="296">
        <v>1</v>
      </c>
      <c r="AM365" s="296">
        <v>1</v>
      </c>
      <c r="AN365" s="296">
        <v>1</v>
      </c>
    </row>
    <row r="366" spans="15:40" hidden="1">
      <c r="O366" s="305">
        <f t="shared" si="350"/>
        <v>0</v>
      </c>
      <c r="R366" s="294">
        <v>1</v>
      </c>
      <c r="S366" s="294">
        <v>1</v>
      </c>
      <c r="T366" s="294">
        <v>1</v>
      </c>
      <c r="U366" s="294">
        <v>1</v>
      </c>
      <c r="V366" s="294">
        <v>1</v>
      </c>
      <c r="W366" s="294">
        <v>1</v>
      </c>
      <c r="X366" s="294">
        <v>1</v>
      </c>
      <c r="Y366" s="294">
        <v>1</v>
      </c>
      <c r="Z366" s="294">
        <v>1</v>
      </c>
      <c r="AA366" s="317">
        <v>1</v>
      </c>
      <c r="AB366" s="317">
        <v>1</v>
      </c>
      <c r="AC366" s="317">
        <v>1</v>
      </c>
      <c r="AD366" s="317">
        <v>1</v>
      </c>
      <c r="AE366" s="317">
        <v>1</v>
      </c>
      <c r="AF366" s="317">
        <v>1</v>
      </c>
      <c r="AG366" s="317">
        <v>5</v>
      </c>
      <c r="AH366" s="317">
        <v>5</v>
      </c>
      <c r="AI366" s="317">
        <v>5</v>
      </c>
      <c r="AK366" s="299">
        <v>71</v>
      </c>
      <c r="AL366" s="296">
        <v>1</v>
      </c>
      <c r="AM366" s="296">
        <v>1</v>
      </c>
      <c r="AN366" s="296">
        <v>1</v>
      </c>
    </row>
    <row r="367" spans="15:40" hidden="1">
      <c r="O367" s="305">
        <f t="shared" si="350"/>
        <v>0</v>
      </c>
      <c r="R367" s="294">
        <v>1</v>
      </c>
      <c r="S367" s="294">
        <v>1</v>
      </c>
      <c r="T367" s="294">
        <v>1</v>
      </c>
      <c r="U367" s="294">
        <v>1</v>
      </c>
      <c r="V367" s="294">
        <v>1</v>
      </c>
      <c r="W367" s="294">
        <v>1</v>
      </c>
      <c r="X367" s="294">
        <v>1</v>
      </c>
      <c r="Y367" s="294">
        <v>1</v>
      </c>
      <c r="Z367" s="294">
        <v>1</v>
      </c>
      <c r="AA367" s="317">
        <v>1</v>
      </c>
      <c r="AB367" s="317">
        <v>1</v>
      </c>
      <c r="AC367" s="317">
        <v>1</v>
      </c>
      <c r="AD367" s="317">
        <v>1</v>
      </c>
      <c r="AE367" s="317">
        <v>1</v>
      </c>
      <c r="AF367" s="317">
        <v>1</v>
      </c>
      <c r="AG367" s="317">
        <v>5</v>
      </c>
      <c r="AH367" s="317">
        <v>5</v>
      </c>
      <c r="AI367" s="317">
        <v>5</v>
      </c>
      <c r="AK367" s="299">
        <v>71</v>
      </c>
      <c r="AL367" s="296">
        <v>1</v>
      </c>
      <c r="AM367" s="296">
        <v>1</v>
      </c>
      <c r="AN367" s="296">
        <v>1</v>
      </c>
    </row>
    <row r="368" spans="15:40" hidden="1">
      <c r="O368" s="305">
        <f t="shared" si="350"/>
        <v>0</v>
      </c>
      <c r="R368" s="294">
        <v>1</v>
      </c>
      <c r="S368" s="294">
        <v>1</v>
      </c>
      <c r="T368" s="294">
        <v>1</v>
      </c>
      <c r="U368" s="294">
        <v>1</v>
      </c>
      <c r="V368" s="294">
        <v>1</v>
      </c>
      <c r="W368" s="294">
        <v>1</v>
      </c>
      <c r="X368" s="294">
        <v>1</v>
      </c>
      <c r="Y368" s="294">
        <v>1</v>
      </c>
      <c r="Z368" s="294">
        <v>1</v>
      </c>
      <c r="AA368" s="317">
        <v>1</v>
      </c>
      <c r="AB368" s="317">
        <v>1</v>
      </c>
      <c r="AC368" s="317">
        <v>1</v>
      </c>
      <c r="AD368" s="317">
        <v>1</v>
      </c>
      <c r="AE368" s="317">
        <v>1</v>
      </c>
      <c r="AF368" s="317">
        <v>1</v>
      </c>
      <c r="AG368" s="317">
        <v>5</v>
      </c>
      <c r="AH368" s="317">
        <v>5</v>
      </c>
      <c r="AI368" s="317">
        <v>5</v>
      </c>
      <c r="AK368" s="299">
        <v>71</v>
      </c>
      <c r="AL368" s="296">
        <v>1</v>
      </c>
      <c r="AM368" s="296">
        <v>1</v>
      </c>
      <c r="AN368" s="296">
        <v>1</v>
      </c>
    </row>
    <row r="369" spans="15:40" hidden="1">
      <c r="O369" s="305">
        <f t="shared" si="350"/>
        <v>0</v>
      </c>
      <c r="R369" s="294">
        <v>1</v>
      </c>
      <c r="S369" s="294">
        <v>1</v>
      </c>
      <c r="T369" s="294">
        <v>1</v>
      </c>
      <c r="U369" s="294">
        <v>1</v>
      </c>
      <c r="V369" s="294">
        <v>1</v>
      </c>
      <c r="W369" s="294">
        <v>1</v>
      </c>
      <c r="X369" s="294">
        <v>1</v>
      </c>
      <c r="Y369" s="294">
        <v>1</v>
      </c>
      <c r="Z369" s="294">
        <v>1</v>
      </c>
      <c r="AA369" s="317">
        <v>1</v>
      </c>
      <c r="AB369" s="317">
        <v>1</v>
      </c>
      <c r="AC369" s="317">
        <v>1</v>
      </c>
      <c r="AD369" s="317">
        <v>1</v>
      </c>
      <c r="AE369" s="317">
        <v>1</v>
      </c>
      <c r="AF369" s="317">
        <v>1</v>
      </c>
      <c r="AG369" s="317">
        <v>5</v>
      </c>
      <c r="AH369" s="317">
        <v>5</v>
      </c>
      <c r="AI369" s="317">
        <v>5</v>
      </c>
      <c r="AK369" s="299">
        <v>71</v>
      </c>
      <c r="AL369" s="296">
        <v>1</v>
      </c>
      <c r="AM369" s="296">
        <v>1</v>
      </c>
      <c r="AN369" s="296">
        <v>1</v>
      </c>
    </row>
    <row r="370" spans="15:40" hidden="1">
      <c r="O370" s="305">
        <f t="shared" si="350"/>
        <v>0</v>
      </c>
      <c r="R370" s="294">
        <v>1</v>
      </c>
      <c r="S370" s="294">
        <v>1</v>
      </c>
      <c r="T370" s="294">
        <v>1</v>
      </c>
      <c r="U370" s="294">
        <v>1</v>
      </c>
      <c r="V370" s="294">
        <v>1</v>
      </c>
      <c r="W370" s="294">
        <v>1</v>
      </c>
      <c r="X370" s="294">
        <v>1</v>
      </c>
      <c r="Y370" s="294">
        <v>1</v>
      </c>
      <c r="Z370" s="294">
        <v>1</v>
      </c>
      <c r="AA370" s="317">
        <v>1</v>
      </c>
      <c r="AB370" s="317">
        <v>1</v>
      </c>
      <c r="AC370" s="317">
        <v>1</v>
      </c>
      <c r="AD370" s="317">
        <v>1</v>
      </c>
      <c r="AE370" s="317">
        <v>1</v>
      </c>
      <c r="AF370" s="317">
        <v>1</v>
      </c>
      <c r="AG370" s="317">
        <v>5</v>
      </c>
      <c r="AH370" s="317">
        <v>5</v>
      </c>
      <c r="AI370" s="317">
        <v>5</v>
      </c>
      <c r="AK370" s="299">
        <v>71</v>
      </c>
      <c r="AL370" s="296">
        <v>1</v>
      </c>
      <c r="AM370" s="296">
        <v>1</v>
      </c>
      <c r="AN370" s="296">
        <v>1</v>
      </c>
    </row>
    <row r="371" spans="15:40" hidden="1">
      <c r="O371" s="305">
        <f t="shared" si="350"/>
        <v>0</v>
      </c>
      <c r="R371" s="294">
        <v>1</v>
      </c>
      <c r="S371" s="294">
        <v>1</v>
      </c>
      <c r="T371" s="294">
        <v>1</v>
      </c>
      <c r="U371" s="294">
        <v>1</v>
      </c>
      <c r="V371" s="294">
        <v>1</v>
      </c>
      <c r="W371" s="294">
        <v>1</v>
      </c>
      <c r="X371" s="294">
        <v>1</v>
      </c>
      <c r="Y371" s="294">
        <v>1</v>
      </c>
      <c r="Z371" s="294">
        <v>1</v>
      </c>
      <c r="AA371" s="317">
        <v>1</v>
      </c>
      <c r="AB371" s="317">
        <v>1</v>
      </c>
      <c r="AC371" s="317">
        <v>1</v>
      </c>
      <c r="AD371" s="317">
        <v>1</v>
      </c>
      <c r="AE371" s="317">
        <v>1</v>
      </c>
      <c r="AF371" s="317">
        <v>1</v>
      </c>
      <c r="AG371" s="317">
        <v>5</v>
      </c>
      <c r="AH371" s="317">
        <v>5</v>
      </c>
      <c r="AI371" s="317">
        <v>5</v>
      </c>
      <c r="AK371" s="299">
        <v>71</v>
      </c>
      <c r="AL371" s="296">
        <v>1</v>
      </c>
      <c r="AM371" s="296">
        <v>1</v>
      </c>
      <c r="AN371" s="296">
        <v>1</v>
      </c>
    </row>
    <row r="372" spans="15:40" hidden="1">
      <c r="O372" s="305">
        <f t="shared" si="350"/>
        <v>0</v>
      </c>
      <c r="R372" s="294">
        <v>1</v>
      </c>
      <c r="S372" s="294">
        <v>1</v>
      </c>
      <c r="T372" s="294">
        <v>1</v>
      </c>
      <c r="U372" s="294">
        <v>1</v>
      </c>
      <c r="V372" s="294">
        <v>1</v>
      </c>
      <c r="W372" s="294">
        <v>1</v>
      </c>
      <c r="X372" s="294">
        <v>1</v>
      </c>
      <c r="Y372" s="294">
        <v>1</v>
      </c>
      <c r="Z372" s="294">
        <v>1</v>
      </c>
      <c r="AA372" s="317">
        <v>1</v>
      </c>
      <c r="AB372" s="317">
        <v>1</v>
      </c>
      <c r="AC372" s="317">
        <v>1</v>
      </c>
      <c r="AD372" s="317">
        <v>1</v>
      </c>
      <c r="AE372" s="317">
        <v>1</v>
      </c>
      <c r="AF372" s="317">
        <v>1</v>
      </c>
      <c r="AG372" s="317">
        <v>5</v>
      </c>
      <c r="AH372" s="317">
        <v>5</v>
      </c>
      <c r="AI372" s="317">
        <v>5</v>
      </c>
      <c r="AK372" s="299">
        <v>71</v>
      </c>
      <c r="AL372" s="296">
        <v>1</v>
      </c>
      <c r="AM372" s="296">
        <v>1</v>
      </c>
      <c r="AN372" s="296">
        <v>1</v>
      </c>
    </row>
    <row r="373" spans="15:40" hidden="1">
      <c r="O373" s="305">
        <f t="shared" si="350"/>
        <v>0</v>
      </c>
      <c r="R373" s="294">
        <v>1</v>
      </c>
      <c r="S373" s="294">
        <v>1</v>
      </c>
      <c r="T373" s="294">
        <v>1</v>
      </c>
      <c r="U373" s="294">
        <v>1</v>
      </c>
      <c r="V373" s="294">
        <v>1</v>
      </c>
      <c r="W373" s="294">
        <v>1</v>
      </c>
      <c r="X373" s="294">
        <v>1</v>
      </c>
      <c r="Y373" s="294">
        <v>1</v>
      </c>
      <c r="Z373" s="294">
        <v>1</v>
      </c>
      <c r="AA373" s="317">
        <v>1</v>
      </c>
      <c r="AB373" s="317">
        <v>1</v>
      </c>
      <c r="AC373" s="317">
        <v>1</v>
      </c>
      <c r="AD373" s="317">
        <v>1</v>
      </c>
      <c r="AE373" s="317">
        <v>1</v>
      </c>
      <c r="AF373" s="317">
        <v>1</v>
      </c>
      <c r="AG373" s="317">
        <v>5</v>
      </c>
      <c r="AH373" s="317">
        <v>5</v>
      </c>
      <c r="AI373" s="317">
        <v>5</v>
      </c>
      <c r="AK373" s="299">
        <v>71</v>
      </c>
      <c r="AL373" s="296">
        <v>1</v>
      </c>
      <c r="AM373" s="296">
        <v>1</v>
      </c>
      <c r="AN373" s="296">
        <v>1</v>
      </c>
    </row>
    <row r="374" spans="15:40" hidden="1">
      <c r="O374" s="305">
        <f t="shared" si="350"/>
        <v>0</v>
      </c>
      <c r="R374" s="294">
        <v>1</v>
      </c>
      <c r="S374" s="294">
        <v>1</v>
      </c>
      <c r="T374" s="294">
        <v>1</v>
      </c>
      <c r="U374" s="294">
        <v>1</v>
      </c>
      <c r="V374" s="294">
        <v>1</v>
      </c>
      <c r="W374" s="294">
        <v>1</v>
      </c>
      <c r="X374" s="294">
        <v>1</v>
      </c>
      <c r="Y374" s="294">
        <v>1</v>
      </c>
      <c r="Z374" s="294">
        <v>1</v>
      </c>
      <c r="AA374" s="317">
        <v>1</v>
      </c>
      <c r="AB374" s="317">
        <v>1</v>
      </c>
      <c r="AC374" s="317">
        <v>1</v>
      </c>
      <c r="AD374" s="317">
        <v>1</v>
      </c>
      <c r="AE374" s="317">
        <v>1</v>
      </c>
      <c r="AF374" s="317">
        <v>1</v>
      </c>
      <c r="AG374" s="317">
        <v>5</v>
      </c>
      <c r="AH374" s="317">
        <v>5</v>
      </c>
      <c r="AI374" s="317">
        <v>5</v>
      </c>
      <c r="AK374" s="299">
        <v>71</v>
      </c>
      <c r="AL374" s="296">
        <v>1</v>
      </c>
      <c r="AM374" s="296">
        <v>1</v>
      </c>
      <c r="AN374" s="296">
        <v>1</v>
      </c>
    </row>
    <row r="375" spans="15:40" hidden="1">
      <c r="O375" s="305">
        <f t="shared" si="350"/>
        <v>0</v>
      </c>
      <c r="R375" s="294">
        <v>1</v>
      </c>
      <c r="S375" s="294">
        <v>1</v>
      </c>
      <c r="T375" s="294">
        <v>1</v>
      </c>
      <c r="U375" s="294">
        <v>1</v>
      </c>
      <c r="V375" s="294">
        <v>1</v>
      </c>
      <c r="W375" s="294">
        <v>1</v>
      </c>
      <c r="X375" s="294">
        <v>1</v>
      </c>
      <c r="Y375" s="294">
        <v>1</v>
      </c>
      <c r="Z375" s="294">
        <v>1</v>
      </c>
      <c r="AA375" s="317">
        <v>1</v>
      </c>
      <c r="AB375" s="317">
        <v>1</v>
      </c>
      <c r="AC375" s="317">
        <v>1</v>
      </c>
      <c r="AD375" s="317">
        <v>1</v>
      </c>
      <c r="AE375" s="317">
        <v>1</v>
      </c>
      <c r="AF375" s="317">
        <v>1</v>
      </c>
      <c r="AG375" s="317">
        <v>5</v>
      </c>
      <c r="AH375" s="317">
        <v>5</v>
      </c>
      <c r="AI375" s="317">
        <v>5</v>
      </c>
      <c r="AK375" s="299">
        <v>71</v>
      </c>
      <c r="AL375" s="296">
        <v>1</v>
      </c>
      <c r="AM375" s="296">
        <v>1</v>
      </c>
      <c r="AN375" s="296">
        <v>1</v>
      </c>
    </row>
    <row r="376" spans="15:40" hidden="1">
      <c r="O376" s="305">
        <f t="shared" si="350"/>
        <v>0</v>
      </c>
      <c r="R376" s="294">
        <v>1</v>
      </c>
      <c r="S376" s="294">
        <v>1</v>
      </c>
      <c r="T376" s="294">
        <v>1</v>
      </c>
      <c r="U376" s="294">
        <v>1</v>
      </c>
      <c r="V376" s="294">
        <v>1</v>
      </c>
      <c r="W376" s="294">
        <v>1</v>
      </c>
      <c r="X376" s="294">
        <v>1</v>
      </c>
      <c r="Y376" s="294">
        <v>1</v>
      </c>
      <c r="Z376" s="294">
        <v>1</v>
      </c>
      <c r="AA376" s="317">
        <v>1</v>
      </c>
      <c r="AB376" s="317">
        <v>1</v>
      </c>
      <c r="AC376" s="317">
        <v>1</v>
      </c>
      <c r="AD376" s="317">
        <v>1</v>
      </c>
      <c r="AE376" s="317">
        <v>1</v>
      </c>
      <c r="AF376" s="317">
        <v>1</v>
      </c>
      <c r="AG376" s="317">
        <v>5</v>
      </c>
      <c r="AH376" s="317">
        <v>5</v>
      </c>
      <c r="AI376" s="317">
        <v>5</v>
      </c>
      <c r="AK376" s="299">
        <v>71</v>
      </c>
      <c r="AL376" s="296">
        <v>1</v>
      </c>
      <c r="AM376" s="296">
        <v>1</v>
      </c>
      <c r="AN376" s="296">
        <v>1</v>
      </c>
    </row>
    <row r="377" spans="15:40" hidden="1">
      <c r="O377" s="305">
        <f t="shared" si="350"/>
        <v>0</v>
      </c>
      <c r="R377" s="294">
        <v>1</v>
      </c>
      <c r="S377" s="294">
        <v>1</v>
      </c>
      <c r="T377" s="294">
        <v>1</v>
      </c>
      <c r="U377" s="294">
        <v>1</v>
      </c>
      <c r="V377" s="294">
        <v>1</v>
      </c>
      <c r="W377" s="294">
        <v>1</v>
      </c>
      <c r="X377" s="294">
        <v>1</v>
      </c>
      <c r="Y377" s="294">
        <v>1</v>
      </c>
      <c r="Z377" s="294">
        <v>1</v>
      </c>
      <c r="AA377" s="317">
        <v>1</v>
      </c>
      <c r="AB377" s="317">
        <v>1</v>
      </c>
      <c r="AC377" s="317">
        <v>1</v>
      </c>
      <c r="AD377" s="317">
        <v>1</v>
      </c>
      <c r="AE377" s="317">
        <v>1</v>
      </c>
      <c r="AF377" s="317">
        <v>1</v>
      </c>
      <c r="AG377" s="317">
        <v>5</v>
      </c>
      <c r="AH377" s="317">
        <v>5</v>
      </c>
      <c r="AI377" s="317">
        <v>5</v>
      </c>
      <c r="AK377" s="299">
        <v>71</v>
      </c>
      <c r="AL377" s="296">
        <v>1</v>
      </c>
      <c r="AM377" s="296">
        <v>1</v>
      </c>
      <c r="AN377" s="296">
        <v>1</v>
      </c>
    </row>
    <row r="378" spans="15:40" hidden="1">
      <c r="O378" s="305">
        <f t="shared" si="350"/>
        <v>0</v>
      </c>
      <c r="R378" s="294">
        <v>1</v>
      </c>
      <c r="S378" s="294">
        <v>1</v>
      </c>
      <c r="T378" s="294">
        <v>1</v>
      </c>
      <c r="U378" s="294">
        <v>1</v>
      </c>
      <c r="V378" s="294">
        <v>1</v>
      </c>
      <c r="W378" s="294">
        <v>1</v>
      </c>
      <c r="X378" s="294">
        <v>1</v>
      </c>
      <c r="Y378" s="294">
        <v>1</v>
      </c>
      <c r="Z378" s="294">
        <v>1</v>
      </c>
      <c r="AA378" s="317">
        <v>1</v>
      </c>
      <c r="AB378" s="317">
        <v>1</v>
      </c>
      <c r="AC378" s="317">
        <v>1</v>
      </c>
      <c r="AD378" s="317">
        <v>1</v>
      </c>
      <c r="AE378" s="317">
        <v>1</v>
      </c>
      <c r="AF378" s="317">
        <v>1</v>
      </c>
      <c r="AG378" s="317">
        <v>5</v>
      </c>
      <c r="AH378" s="317">
        <v>5</v>
      </c>
      <c r="AI378" s="317">
        <v>5</v>
      </c>
      <c r="AK378" s="299">
        <v>71</v>
      </c>
      <c r="AL378" s="296">
        <v>1</v>
      </c>
      <c r="AM378" s="296">
        <v>1</v>
      </c>
      <c r="AN378" s="296">
        <v>1</v>
      </c>
    </row>
    <row r="379" spans="15:40" hidden="1">
      <c r="O379" s="305">
        <f t="shared" si="350"/>
        <v>0</v>
      </c>
      <c r="R379" s="294">
        <v>1</v>
      </c>
      <c r="S379" s="294">
        <v>1</v>
      </c>
      <c r="T379" s="294">
        <v>1</v>
      </c>
      <c r="U379" s="294">
        <v>1</v>
      </c>
      <c r="V379" s="294">
        <v>1</v>
      </c>
      <c r="W379" s="294">
        <v>1</v>
      </c>
      <c r="X379" s="294">
        <v>1</v>
      </c>
      <c r="Y379" s="294">
        <v>1</v>
      </c>
      <c r="Z379" s="294">
        <v>1</v>
      </c>
      <c r="AA379" s="317">
        <v>1</v>
      </c>
      <c r="AB379" s="317">
        <v>1</v>
      </c>
      <c r="AC379" s="317">
        <v>1</v>
      </c>
      <c r="AD379" s="317">
        <v>1</v>
      </c>
      <c r="AE379" s="317">
        <v>1</v>
      </c>
      <c r="AF379" s="317">
        <v>1</v>
      </c>
      <c r="AG379" s="317">
        <v>5</v>
      </c>
      <c r="AH379" s="317">
        <v>5</v>
      </c>
      <c r="AI379" s="317">
        <v>5</v>
      </c>
      <c r="AK379" s="299">
        <v>71</v>
      </c>
      <c r="AL379" s="296">
        <v>1</v>
      </c>
      <c r="AM379" s="296">
        <v>1</v>
      </c>
      <c r="AN379" s="296">
        <v>1</v>
      </c>
    </row>
    <row r="380" spans="15:40" hidden="1">
      <c r="O380" s="305">
        <f t="shared" si="350"/>
        <v>0</v>
      </c>
      <c r="R380" s="294">
        <v>1</v>
      </c>
      <c r="S380" s="294">
        <v>1</v>
      </c>
      <c r="T380" s="294">
        <v>1</v>
      </c>
      <c r="U380" s="294">
        <v>1</v>
      </c>
      <c r="V380" s="294">
        <v>1</v>
      </c>
      <c r="W380" s="294">
        <v>1</v>
      </c>
      <c r="X380" s="294">
        <v>1</v>
      </c>
      <c r="Y380" s="294">
        <v>1</v>
      </c>
      <c r="Z380" s="294">
        <v>1</v>
      </c>
      <c r="AA380" s="317">
        <v>1</v>
      </c>
      <c r="AB380" s="317">
        <v>1</v>
      </c>
      <c r="AC380" s="317">
        <v>1</v>
      </c>
      <c r="AD380" s="317">
        <v>1</v>
      </c>
      <c r="AE380" s="317">
        <v>1</v>
      </c>
      <c r="AF380" s="317">
        <v>1</v>
      </c>
      <c r="AG380" s="317">
        <v>5</v>
      </c>
      <c r="AH380" s="317">
        <v>5</v>
      </c>
      <c r="AI380" s="317">
        <v>5</v>
      </c>
      <c r="AK380" s="299">
        <v>71</v>
      </c>
      <c r="AL380" s="296">
        <v>1</v>
      </c>
      <c r="AM380" s="296">
        <v>1</v>
      </c>
      <c r="AN380" s="296">
        <v>1</v>
      </c>
    </row>
    <row r="381" spans="15:40" hidden="1">
      <c r="O381" s="305">
        <f t="shared" si="350"/>
        <v>0</v>
      </c>
      <c r="R381" s="294">
        <v>1</v>
      </c>
      <c r="S381" s="294">
        <v>1</v>
      </c>
      <c r="T381" s="294">
        <v>1</v>
      </c>
      <c r="U381" s="294">
        <v>1</v>
      </c>
      <c r="V381" s="294">
        <v>1</v>
      </c>
      <c r="W381" s="294">
        <v>1</v>
      </c>
      <c r="X381" s="294">
        <v>1</v>
      </c>
      <c r="Y381" s="294">
        <v>1</v>
      </c>
      <c r="Z381" s="294">
        <v>1</v>
      </c>
      <c r="AA381" s="317">
        <v>1</v>
      </c>
      <c r="AB381" s="317">
        <v>1</v>
      </c>
      <c r="AC381" s="317">
        <v>1</v>
      </c>
      <c r="AD381" s="317">
        <v>1</v>
      </c>
      <c r="AE381" s="317">
        <v>1</v>
      </c>
      <c r="AF381" s="317">
        <v>1</v>
      </c>
      <c r="AG381" s="317">
        <v>5</v>
      </c>
      <c r="AH381" s="317">
        <v>5</v>
      </c>
      <c r="AI381" s="317">
        <v>5</v>
      </c>
      <c r="AK381" s="299">
        <v>71</v>
      </c>
      <c r="AL381" s="296">
        <v>1</v>
      </c>
      <c r="AM381" s="296">
        <v>1</v>
      </c>
      <c r="AN381" s="296">
        <v>1</v>
      </c>
    </row>
    <row r="382" spans="15:40" hidden="1">
      <c r="O382" s="305">
        <f t="shared" si="350"/>
        <v>0</v>
      </c>
      <c r="R382" s="294">
        <v>1</v>
      </c>
      <c r="S382" s="294">
        <v>1</v>
      </c>
      <c r="T382" s="294">
        <v>1</v>
      </c>
      <c r="U382" s="294">
        <v>1</v>
      </c>
      <c r="V382" s="294">
        <v>1</v>
      </c>
      <c r="W382" s="294">
        <v>1</v>
      </c>
      <c r="X382" s="294">
        <v>1</v>
      </c>
      <c r="Y382" s="294">
        <v>1</v>
      </c>
      <c r="Z382" s="294">
        <v>1</v>
      </c>
      <c r="AA382" s="317">
        <v>1</v>
      </c>
      <c r="AB382" s="317">
        <v>1</v>
      </c>
      <c r="AC382" s="317">
        <v>1</v>
      </c>
      <c r="AD382" s="317">
        <v>1</v>
      </c>
      <c r="AE382" s="317">
        <v>1</v>
      </c>
      <c r="AF382" s="317">
        <v>1</v>
      </c>
      <c r="AG382" s="317">
        <v>5</v>
      </c>
      <c r="AH382" s="317">
        <v>5</v>
      </c>
      <c r="AI382" s="317">
        <v>5</v>
      </c>
      <c r="AK382" s="299">
        <v>71</v>
      </c>
      <c r="AL382" s="296">
        <v>1</v>
      </c>
      <c r="AM382" s="296">
        <v>1</v>
      </c>
      <c r="AN382" s="296">
        <v>1</v>
      </c>
    </row>
    <row r="383" spans="15:40" hidden="1">
      <c r="O383" s="305">
        <f t="shared" si="350"/>
        <v>0</v>
      </c>
      <c r="R383" s="294">
        <v>1</v>
      </c>
      <c r="S383" s="294">
        <v>1</v>
      </c>
      <c r="T383" s="294">
        <v>1</v>
      </c>
      <c r="U383" s="294">
        <v>1</v>
      </c>
      <c r="V383" s="294">
        <v>1</v>
      </c>
      <c r="W383" s="294">
        <v>1</v>
      </c>
      <c r="X383" s="294">
        <v>1</v>
      </c>
      <c r="Y383" s="294">
        <v>1</v>
      </c>
      <c r="Z383" s="294">
        <v>1</v>
      </c>
      <c r="AA383" s="317">
        <v>1</v>
      </c>
      <c r="AB383" s="317">
        <v>1</v>
      </c>
      <c r="AC383" s="317">
        <v>1</v>
      </c>
      <c r="AD383" s="317">
        <v>1</v>
      </c>
      <c r="AE383" s="317">
        <v>1</v>
      </c>
      <c r="AF383" s="317">
        <v>1</v>
      </c>
      <c r="AG383" s="317">
        <v>5</v>
      </c>
      <c r="AH383" s="317">
        <v>5</v>
      </c>
      <c r="AI383" s="317">
        <v>5</v>
      </c>
      <c r="AK383" s="299">
        <v>71</v>
      </c>
      <c r="AL383" s="296">
        <v>1</v>
      </c>
      <c r="AM383" s="296">
        <v>1</v>
      </c>
      <c r="AN383" s="296">
        <v>1</v>
      </c>
    </row>
    <row r="384" spans="15:40" hidden="1">
      <c r="O384" s="305">
        <f t="shared" si="350"/>
        <v>0</v>
      </c>
      <c r="R384" s="294">
        <v>1</v>
      </c>
      <c r="S384" s="294">
        <v>1</v>
      </c>
      <c r="T384" s="294">
        <v>1</v>
      </c>
      <c r="U384" s="294">
        <v>1</v>
      </c>
      <c r="V384" s="294">
        <v>1</v>
      </c>
      <c r="W384" s="294">
        <v>1</v>
      </c>
      <c r="X384" s="294">
        <v>1</v>
      </c>
      <c r="Y384" s="294">
        <v>1</v>
      </c>
      <c r="Z384" s="294">
        <v>1</v>
      </c>
      <c r="AA384" s="317">
        <v>1</v>
      </c>
      <c r="AB384" s="317">
        <v>1</v>
      </c>
      <c r="AC384" s="317">
        <v>1</v>
      </c>
      <c r="AD384" s="317">
        <v>1</v>
      </c>
      <c r="AE384" s="317">
        <v>1</v>
      </c>
      <c r="AF384" s="317">
        <v>1</v>
      </c>
      <c r="AG384" s="317">
        <v>5</v>
      </c>
      <c r="AH384" s="317">
        <v>5</v>
      </c>
      <c r="AI384" s="317">
        <v>5</v>
      </c>
      <c r="AK384" s="299">
        <v>71</v>
      </c>
      <c r="AL384" s="296">
        <v>1</v>
      </c>
      <c r="AM384" s="296">
        <v>1</v>
      </c>
      <c r="AN384" s="296">
        <v>1</v>
      </c>
    </row>
    <row r="385" spans="15:40" hidden="1">
      <c r="O385" s="305">
        <f t="shared" si="350"/>
        <v>0</v>
      </c>
      <c r="R385" s="294">
        <v>1</v>
      </c>
      <c r="S385" s="294">
        <v>1</v>
      </c>
      <c r="T385" s="294">
        <v>1</v>
      </c>
      <c r="U385" s="294">
        <v>1</v>
      </c>
      <c r="V385" s="294">
        <v>1</v>
      </c>
      <c r="W385" s="294">
        <v>1</v>
      </c>
      <c r="X385" s="294">
        <v>1</v>
      </c>
      <c r="Y385" s="294">
        <v>1</v>
      </c>
      <c r="Z385" s="294">
        <v>1</v>
      </c>
      <c r="AA385" s="317">
        <v>1</v>
      </c>
      <c r="AB385" s="317">
        <v>1</v>
      </c>
      <c r="AC385" s="317">
        <v>1</v>
      </c>
      <c r="AD385" s="317">
        <v>1</v>
      </c>
      <c r="AE385" s="317">
        <v>1</v>
      </c>
      <c r="AF385" s="317">
        <v>1</v>
      </c>
      <c r="AG385" s="317">
        <v>5</v>
      </c>
      <c r="AH385" s="317">
        <v>5</v>
      </c>
      <c r="AI385" s="317">
        <v>5</v>
      </c>
      <c r="AK385" s="299">
        <v>71</v>
      </c>
      <c r="AL385" s="296">
        <v>1</v>
      </c>
      <c r="AM385" s="296">
        <v>1</v>
      </c>
      <c r="AN385" s="296">
        <v>1</v>
      </c>
    </row>
    <row r="386" spans="15:40" hidden="1">
      <c r="O386" s="305">
        <f t="shared" si="350"/>
        <v>0</v>
      </c>
      <c r="R386" s="294">
        <v>1</v>
      </c>
      <c r="S386" s="294">
        <v>1</v>
      </c>
      <c r="T386" s="294">
        <v>1</v>
      </c>
      <c r="U386" s="294">
        <v>1</v>
      </c>
      <c r="V386" s="294">
        <v>1</v>
      </c>
      <c r="W386" s="294">
        <v>1</v>
      </c>
      <c r="X386" s="294">
        <v>1</v>
      </c>
      <c r="Y386" s="294">
        <v>1</v>
      </c>
      <c r="Z386" s="294">
        <v>1</v>
      </c>
      <c r="AA386" s="317">
        <v>1</v>
      </c>
      <c r="AB386" s="317">
        <v>1</v>
      </c>
      <c r="AC386" s="317">
        <v>1</v>
      </c>
      <c r="AD386" s="317">
        <v>1</v>
      </c>
      <c r="AE386" s="317">
        <v>1</v>
      </c>
      <c r="AF386" s="317">
        <v>1</v>
      </c>
      <c r="AG386" s="317">
        <v>5</v>
      </c>
      <c r="AH386" s="317">
        <v>5</v>
      </c>
      <c r="AI386" s="317">
        <v>5</v>
      </c>
      <c r="AK386" s="299">
        <v>71</v>
      </c>
      <c r="AL386" s="296">
        <v>1</v>
      </c>
      <c r="AM386" s="296">
        <v>1</v>
      </c>
      <c r="AN386" s="296">
        <v>1</v>
      </c>
    </row>
    <row r="387" spans="15:40" hidden="1">
      <c r="O387" s="305">
        <f t="shared" si="350"/>
        <v>0</v>
      </c>
      <c r="R387" s="294">
        <v>1</v>
      </c>
      <c r="S387" s="294">
        <v>1</v>
      </c>
      <c r="T387" s="294">
        <v>1</v>
      </c>
      <c r="U387" s="294">
        <v>1</v>
      </c>
      <c r="V387" s="294">
        <v>1</v>
      </c>
      <c r="W387" s="294">
        <v>1</v>
      </c>
      <c r="X387" s="294">
        <v>1</v>
      </c>
      <c r="Y387" s="294">
        <v>1</v>
      </c>
      <c r="Z387" s="294">
        <v>1</v>
      </c>
      <c r="AA387" s="317">
        <v>1</v>
      </c>
      <c r="AB387" s="317">
        <v>1</v>
      </c>
      <c r="AC387" s="317">
        <v>1</v>
      </c>
      <c r="AD387" s="317">
        <v>1</v>
      </c>
      <c r="AE387" s="317">
        <v>1</v>
      </c>
      <c r="AF387" s="317">
        <v>1</v>
      </c>
      <c r="AG387" s="317">
        <v>5</v>
      </c>
      <c r="AH387" s="317">
        <v>5</v>
      </c>
      <c r="AI387" s="317">
        <v>5</v>
      </c>
      <c r="AK387" s="299">
        <v>71</v>
      </c>
      <c r="AL387" s="296">
        <v>1</v>
      </c>
      <c r="AM387" s="296">
        <v>1</v>
      </c>
      <c r="AN387" s="296">
        <v>1</v>
      </c>
    </row>
    <row r="388" spans="15:40" hidden="1">
      <c r="O388" s="305">
        <f t="shared" si="350"/>
        <v>0</v>
      </c>
      <c r="R388" s="294">
        <v>1</v>
      </c>
      <c r="S388" s="294">
        <v>1</v>
      </c>
      <c r="T388" s="294">
        <v>1</v>
      </c>
      <c r="U388" s="294">
        <v>1</v>
      </c>
      <c r="V388" s="294">
        <v>1</v>
      </c>
      <c r="W388" s="294">
        <v>1</v>
      </c>
      <c r="X388" s="294">
        <v>1</v>
      </c>
      <c r="Y388" s="294">
        <v>1</v>
      </c>
      <c r="Z388" s="294">
        <v>1</v>
      </c>
      <c r="AA388" s="317">
        <v>1</v>
      </c>
      <c r="AB388" s="317">
        <v>1</v>
      </c>
      <c r="AC388" s="317">
        <v>1</v>
      </c>
      <c r="AD388" s="317">
        <v>1</v>
      </c>
      <c r="AE388" s="317">
        <v>1</v>
      </c>
      <c r="AF388" s="317">
        <v>1</v>
      </c>
      <c r="AG388" s="317">
        <v>5</v>
      </c>
      <c r="AH388" s="317">
        <v>5</v>
      </c>
      <c r="AI388" s="317">
        <v>5</v>
      </c>
      <c r="AK388" s="299">
        <v>71</v>
      </c>
      <c r="AL388" s="296">
        <v>1</v>
      </c>
      <c r="AM388" s="296">
        <v>1</v>
      </c>
      <c r="AN388" s="296">
        <v>1</v>
      </c>
    </row>
    <row r="389" spans="15:40" hidden="1">
      <c r="O389" s="305">
        <f t="shared" si="350"/>
        <v>0</v>
      </c>
      <c r="R389" s="294">
        <v>1</v>
      </c>
      <c r="S389" s="294">
        <v>1</v>
      </c>
      <c r="T389" s="294">
        <v>1</v>
      </c>
      <c r="U389" s="294">
        <v>1</v>
      </c>
      <c r="V389" s="294">
        <v>1</v>
      </c>
      <c r="W389" s="294">
        <v>1</v>
      </c>
      <c r="X389" s="294">
        <v>1</v>
      </c>
      <c r="Y389" s="294">
        <v>1</v>
      </c>
      <c r="Z389" s="294">
        <v>1</v>
      </c>
      <c r="AA389" s="317">
        <v>1</v>
      </c>
      <c r="AB389" s="317">
        <v>1</v>
      </c>
      <c r="AC389" s="317">
        <v>1</v>
      </c>
      <c r="AD389" s="317">
        <v>1</v>
      </c>
      <c r="AE389" s="317">
        <v>1</v>
      </c>
      <c r="AF389" s="317">
        <v>1</v>
      </c>
      <c r="AG389" s="317">
        <v>5</v>
      </c>
      <c r="AH389" s="317">
        <v>5</v>
      </c>
      <c r="AI389" s="317">
        <v>5</v>
      </c>
      <c r="AK389" s="299">
        <v>71</v>
      </c>
      <c r="AL389" s="296">
        <v>1</v>
      </c>
      <c r="AM389" s="296">
        <v>1</v>
      </c>
      <c r="AN389" s="296">
        <v>1</v>
      </c>
    </row>
    <row r="390" spans="15:40" hidden="1">
      <c r="O390" s="305">
        <f t="shared" si="350"/>
        <v>0</v>
      </c>
      <c r="R390" s="294">
        <v>1</v>
      </c>
      <c r="S390" s="294">
        <v>1</v>
      </c>
      <c r="T390" s="294">
        <v>1</v>
      </c>
      <c r="U390" s="294">
        <v>1</v>
      </c>
      <c r="V390" s="294">
        <v>1</v>
      </c>
      <c r="W390" s="294">
        <v>1</v>
      </c>
      <c r="X390" s="294">
        <v>1</v>
      </c>
      <c r="Y390" s="294">
        <v>1</v>
      </c>
      <c r="Z390" s="294">
        <v>1</v>
      </c>
      <c r="AA390" s="317">
        <v>1</v>
      </c>
      <c r="AB390" s="317">
        <v>1</v>
      </c>
      <c r="AC390" s="317">
        <v>1</v>
      </c>
      <c r="AD390" s="317">
        <v>1</v>
      </c>
      <c r="AE390" s="317">
        <v>1</v>
      </c>
      <c r="AF390" s="317">
        <v>1</v>
      </c>
      <c r="AG390" s="317">
        <v>5</v>
      </c>
      <c r="AH390" s="317">
        <v>5</v>
      </c>
      <c r="AI390" s="317">
        <v>5</v>
      </c>
      <c r="AK390" s="299">
        <v>71</v>
      </c>
      <c r="AL390" s="296">
        <v>1</v>
      </c>
      <c r="AM390" s="296">
        <v>1</v>
      </c>
      <c r="AN390" s="296">
        <v>1</v>
      </c>
    </row>
    <row r="391" spans="15:40" hidden="1">
      <c r="O391" s="305">
        <f t="shared" si="350"/>
        <v>0</v>
      </c>
      <c r="R391" s="294">
        <v>1</v>
      </c>
      <c r="S391" s="294">
        <v>1</v>
      </c>
      <c r="T391" s="294">
        <v>1</v>
      </c>
      <c r="U391" s="294">
        <v>1</v>
      </c>
      <c r="V391" s="294">
        <v>1</v>
      </c>
      <c r="W391" s="294">
        <v>1</v>
      </c>
      <c r="X391" s="294">
        <v>1</v>
      </c>
      <c r="Y391" s="294">
        <v>1</v>
      </c>
      <c r="Z391" s="294">
        <v>1</v>
      </c>
      <c r="AA391" s="317">
        <v>1</v>
      </c>
      <c r="AB391" s="317">
        <v>1</v>
      </c>
      <c r="AC391" s="317">
        <v>1</v>
      </c>
      <c r="AD391" s="317">
        <v>1</v>
      </c>
      <c r="AE391" s="317">
        <v>1</v>
      </c>
      <c r="AF391" s="317">
        <v>1</v>
      </c>
      <c r="AG391" s="317">
        <v>5</v>
      </c>
      <c r="AH391" s="317">
        <v>5</v>
      </c>
      <c r="AI391" s="317">
        <v>5</v>
      </c>
      <c r="AK391" s="299">
        <v>71</v>
      </c>
      <c r="AL391" s="296">
        <v>1</v>
      </c>
      <c r="AM391" s="296">
        <v>1</v>
      </c>
      <c r="AN391" s="296">
        <v>1</v>
      </c>
    </row>
    <row r="392" spans="15:40" hidden="1">
      <c r="O392" s="305">
        <f t="shared" si="350"/>
        <v>0</v>
      </c>
      <c r="R392" s="294">
        <v>1</v>
      </c>
      <c r="S392" s="294">
        <v>1</v>
      </c>
      <c r="T392" s="294">
        <v>1</v>
      </c>
      <c r="U392" s="294">
        <v>1</v>
      </c>
      <c r="V392" s="294">
        <v>1</v>
      </c>
      <c r="W392" s="294">
        <v>1</v>
      </c>
      <c r="X392" s="294">
        <v>1</v>
      </c>
      <c r="Y392" s="294">
        <v>1</v>
      </c>
      <c r="Z392" s="294">
        <v>1</v>
      </c>
      <c r="AA392" s="317">
        <v>1</v>
      </c>
      <c r="AB392" s="317">
        <v>1</v>
      </c>
      <c r="AC392" s="317">
        <v>1</v>
      </c>
      <c r="AD392" s="317">
        <v>1</v>
      </c>
      <c r="AE392" s="317">
        <v>1</v>
      </c>
      <c r="AF392" s="317">
        <v>1</v>
      </c>
      <c r="AG392" s="317">
        <v>5</v>
      </c>
      <c r="AH392" s="317">
        <v>5</v>
      </c>
      <c r="AI392" s="317">
        <v>5</v>
      </c>
      <c r="AK392" s="299">
        <v>71</v>
      </c>
      <c r="AL392" s="296">
        <v>1</v>
      </c>
      <c r="AM392" s="296">
        <v>1</v>
      </c>
      <c r="AN392" s="296">
        <v>1</v>
      </c>
    </row>
    <row r="393" spans="15:40" hidden="1">
      <c r="O393" s="305">
        <f t="shared" si="350"/>
        <v>0</v>
      </c>
      <c r="R393" s="294">
        <v>1</v>
      </c>
      <c r="S393" s="294">
        <v>1</v>
      </c>
      <c r="T393" s="294">
        <v>1</v>
      </c>
      <c r="U393" s="294">
        <v>1</v>
      </c>
      <c r="V393" s="294">
        <v>1</v>
      </c>
      <c r="W393" s="294">
        <v>1</v>
      </c>
      <c r="X393" s="294">
        <v>1</v>
      </c>
      <c r="Y393" s="294">
        <v>1</v>
      </c>
      <c r="Z393" s="294">
        <v>1</v>
      </c>
      <c r="AA393" s="317">
        <v>1</v>
      </c>
      <c r="AB393" s="317">
        <v>1</v>
      </c>
      <c r="AC393" s="317">
        <v>1</v>
      </c>
      <c r="AD393" s="317">
        <v>1</v>
      </c>
      <c r="AE393" s="317">
        <v>1</v>
      </c>
      <c r="AF393" s="317">
        <v>1</v>
      </c>
      <c r="AG393" s="317">
        <v>5</v>
      </c>
      <c r="AH393" s="317">
        <v>5</v>
      </c>
      <c r="AI393" s="317">
        <v>5</v>
      </c>
      <c r="AK393" s="299">
        <v>71</v>
      </c>
      <c r="AL393" s="296">
        <v>1</v>
      </c>
      <c r="AM393" s="296">
        <v>1</v>
      </c>
      <c r="AN393" s="296">
        <v>1</v>
      </c>
    </row>
    <row r="394" spans="15:40" hidden="1">
      <c r="O394" s="305">
        <f t="shared" si="350"/>
        <v>0</v>
      </c>
      <c r="R394" s="294">
        <v>1</v>
      </c>
      <c r="S394" s="294">
        <v>1</v>
      </c>
      <c r="T394" s="294">
        <v>1</v>
      </c>
      <c r="U394" s="294">
        <v>1</v>
      </c>
      <c r="V394" s="294">
        <v>1</v>
      </c>
      <c r="W394" s="294">
        <v>1</v>
      </c>
      <c r="X394" s="294">
        <v>1</v>
      </c>
      <c r="Y394" s="294">
        <v>1</v>
      </c>
      <c r="Z394" s="294">
        <v>1</v>
      </c>
      <c r="AA394" s="317">
        <v>1</v>
      </c>
      <c r="AB394" s="317">
        <v>1</v>
      </c>
      <c r="AC394" s="317">
        <v>1</v>
      </c>
      <c r="AD394" s="317">
        <v>1</v>
      </c>
      <c r="AE394" s="317">
        <v>1</v>
      </c>
      <c r="AF394" s="317">
        <v>1</v>
      </c>
      <c r="AG394" s="317">
        <v>5</v>
      </c>
      <c r="AH394" s="317">
        <v>5</v>
      </c>
      <c r="AI394" s="317">
        <v>5</v>
      </c>
      <c r="AK394" s="299">
        <v>71</v>
      </c>
      <c r="AL394" s="296">
        <v>1</v>
      </c>
      <c r="AM394" s="296">
        <v>1</v>
      </c>
      <c r="AN394" s="296">
        <v>1</v>
      </c>
    </row>
    <row r="395" spans="15:40" hidden="1">
      <c r="O395" s="305">
        <f t="shared" si="350"/>
        <v>0</v>
      </c>
      <c r="R395" s="294">
        <v>1</v>
      </c>
      <c r="S395" s="294">
        <v>1</v>
      </c>
      <c r="T395" s="294">
        <v>1</v>
      </c>
      <c r="U395" s="294">
        <v>1</v>
      </c>
      <c r="V395" s="294">
        <v>1</v>
      </c>
      <c r="W395" s="294">
        <v>1</v>
      </c>
      <c r="X395" s="294">
        <v>1</v>
      </c>
      <c r="Y395" s="294">
        <v>1</v>
      </c>
      <c r="Z395" s="294">
        <v>1</v>
      </c>
      <c r="AA395" s="317">
        <v>1</v>
      </c>
      <c r="AB395" s="317">
        <v>1</v>
      </c>
      <c r="AC395" s="317">
        <v>1</v>
      </c>
      <c r="AD395" s="317">
        <v>1</v>
      </c>
      <c r="AE395" s="317">
        <v>1</v>
      </c>
      <c r="AF395" s="317">
        <v>1</v>
      </c>
      <c r="AG395" s="317">
        <v>5</v>
      </c>
      <c r="AH395" s="317">
        <v>5</v>
      </c>
      <c r="AI395" s="317">
        <v>5</v>
      </c>
      <c r="AK395" s="299">
        <v>71</v>
      </c>
      <c r="AL395" s="296">
        <v>1</v>
      </c>
      <c r="AM395" s="296">
        <v>1</v>
      </c>
      <c r="AN395" s="296">
        <v>1</v>
      </c>
    </row>
    <row r="396" spans="15:40" hidden="1">
      <c r="O396" s="305">
        <f t="shared" si="350"/>
        <v>0</v>
      </c>
      <c r="R396" s="294">
        <v>1</v>
      </c>
      <c r="S396" s="294">
        <v>1</v>
      </c>
      <c r="T396" s="294">
        <v>1</v>
      </c>
      <c r="U396" s="294">
        <v>1</v>
      </c>
      <c r="V396" s="294">
        <v>1</v>
      </c>
      <c r="W396" s="294">
        <v>1</v>
      </c>
      <c r="X396" s="294">
        <v>1</v>
      </c>
      <c r="Y396" s="294">
        <v>1</v>
      </c>
      <c r="Z396" s="294">
        <v>1</v>
      </c>
      <c r="AA396" s="317">
        <v>1</v>
      </c>
      <c r="AB396" s="317">
        <v>1</v>
      </c>
      <c r="AC396" s="317">
        <v>1</v>
      </c>
      <c r="AD396" s="317">
        <v>1</v>
      </c>
      <c r="AE396" s="317">
        <v>1</v>
      </c>
      <c r="AF396" s="317">
        <v>1</v>
      </c>
      <c r="AG396" s="317">
        <v>5</v>
      </c>
      <c r="AH396" s="317">
        <v>5</v>
      </c>
      <c r="AI396" s="317">
        <v>5</v>
      </c>
      <c r="AK396" s="299">
        <v>71</v>
      </c>
      <c r="AL396" s="296">
        <v>1</v>
      </c>
      <c r="AM396" s="296">
        <v>1</v>
      </c>
      <c r="AN396" s="296">
        <v>1</v>
      </c>
    </row>
    <row r="397" spans="15:40" hidden="1">
      <c r="O397" s="305">
        <f t="shared" si="350"/>
        <v>0</v>
      </c>
      <c r="R397" s="294">
        <v>1</v>
      </c>
      <c r="S397" s="294">
        <v>1</v>
      </c>
      <c r="T397" s="294">
        <v>1</v>
      </c>
      <c r="U397" s="294">
        <v>1</v>
      </c>
      <c r="V397" s="294">
        <v>1</v>
      </c>
      <c r="W397" s="294">
        <v>1</v>
      </c>
      <c r="X397" s="294">
        <v>1</v>
      </c>
      <c r="Y397" s="294">
        <v>1</v>
      </c>
      <c r="Z397" s="294">
        <v>1</v>
      </c>
      <c r="AA397" s="317">
        <v>1</v>
      </c>
      <c r="AB397" s="317">
        <v>1</v>
      </c>
      <c r="AC397" s="317">
        <v>1</v>
      </c>
      <c r="AD397" s="317">
        <v>1</v>
      </c>
      <c r="AE397" s="317">
        <v>1</v>
      </c>
      <c r="AF397" s="317">
        <v>1</v>
      </c>
      <c r="AG397" s="317">
        <v>5</v>
      </c>
      <c r="AH397" s="317">
        <v>5</v>
      </c>
      <c r="AI397" s="317">
        <v>5</v>
      </c>
      <c r="AK397" s="299">
        <v>71</v>
      </c>
      <c r="AL397" s="296">
        <v>1</v>
      </c>
      <c r="AM397" s="296">
        <v>1</v>
      </c>
      <c r="AN397" s="296">
        <v>1</v>
      </c>
    </row>
    <row r="398" spans="15:40" hidden="1">
      <c r="O398" s="305">
        <f t="shared" si="350"/>
        <v>0</v>
      </c>
      <c r="R398" s="294">
        <v>1</v>
      </c>
      <c r="S398" s="294">
        <v>1</v>
      </c>
      <c r="T398" s="294">
        <v>1</v>
      </c>
      <c r="U398" s="294">
        <v>1</v>
      </c>
      <c r="V398" s="294">
        <v>1</v>
      </c>
      <c r="W398" s="294">
        <v>1</v>
      </c>
      <c r="X398" s="294">
        <v>1</v>
      </c>
      <c r="Y398" s="294">
        <v>1</v>
      </c>
      <c r="Z398" s="294">
        <v>1</v>
      </c>
      <c r="AA398" s="317">
        <v>1</v>
      </c>
      <c r="AB398" s="317">
        <v>1</v>
      </c>
      <c r="AC398" s="317">
        <v>1</v>
      </c>
      <c r="AD398" s="317">
        <v>1</v>
      </c>
      <c r="AE398" s="317">
        <v>1</v>
      </c>
      <c r="AF398" s="317">
        <v>1</v>
      </c>
      <c r="AG398" s="317">
        <v>5</v>
      </c>
      <c r="AH398" s="317">
        <v>5</v>
      </c>
      <c r="AI398" s="317">
        <v>5</v>
      </c>
      <c r="AK398" s="299">
        <v>71</v>
      </c>
      <c r="AL398" s="296">
        <v>1</v>
      </c>
      <c r="AM398" s="296">
        <v>1</v>
      </c>
      <c r="AN398" s="296">
        <v>1</v>
      </c>
    </row>
    <row r="399" spans="15:40" hidden="1">
      <c r="O399" s="305">
        <f t="shared" si="350"/>
        <v>0</v>
      </c>
      <c r="R399" s="294">
        <v>1</v>
      </c>
      <c r="S399" s="294">
        <v>1</v>
      </c>
      <c r="T399" s="294">
        <v>1</v>
      </c>
      <c r="U399" s="294">
        <v>1</v>
      </c>
      <c r="V399" s="294">
        <v>1</v>
      </c>
      <c r="W399" s="294">
        <v>1</v>
      </c>
      <c r="X399" s="294">
        <v>1</v>
      </c>
      <c r="Y399" s="294">
        <v>1</v>
      </c>
      <c r="Z399" s="294">
        <v>1</v>
      </c>
      <c r="AA399" s="317">
        <v>1</v>
      </c>
      <c r="AB399" s="317">
        <v>1</v>
      </c>
      <c r="AC399" s="317">
        <v>1</v>
      </c>
      <c r="AD399" s="317">
        <v>1</v>
      </c>
      <c r="AE399" s="317">
        <v>1</v>
      </c>
      <c r="AF399" s="317">
        <v>1</v>
      </c>
      <c r="AG399" s="317">
        <v>5</v>
      </c>
      <c r="AH399" s="317">
        <v>5</v>
      </c>
      <c r="AI399" s="317">
        <v>5</v>
      </c>
      <c r="AK399" s="299">
        <v>71</v>
      </c>
      <c r="AL399" s="296">
        <v>1</v>
      </c>
      <c r="AM399" s="296">
        <v>1</v>
      </c>
      <c r="AN399" s="296">
        <v>1</v>
      </c>
    </row>
    <row r="400" spans="15:40" hidden="1">
      <c r="O400" s="305">
        <f t="shared" si="350"/>
        <v>0</v>
      </c>
      <c r="R400" s="294">
        <v>1</v>
      </c>
      <c r="S400" s="294">
        <v>1</v>
      </c>
      <c r="T400" s="294">
        <v>1</v>
      </c>
      <c r="U400" s="294">
        <v>1</v>
      </c>
      <c r="V400" s="294">
        <v>1</v>
      </c>
      <c r="W400" s="294">
        <v>1</v>
      </c>
      <c r="X400" s="294">
        <v>1</v>
      </c>
      <c r="Y400" s="294">
        <v>1</v>
      </c>
      <c r="Z400" s="294">
        <v>1</v>
      </c>
      <c r="AA400" s="317">
        <v>1</v>
      </c>
      <c r="AB400" s="317">
        <v>1</v>
      </c>
      <c r="AC400" s="317">
        <v>1</v>
      </c>
      <c r="AD400" s="317">
        <v>1</v>
      </c>
      <c r="AE400" s="317">
        <v>1</v>
      </c>
      <c r="AF400" s="317">
        <v>1</v>
      </c>
      <c r="AG400" s="317">
        <v>5</v>
      </c>
      <c r="AH400" s="317">
        <v>5</v>
      </c>
      <c r="AI400" s="317">
        <v>5</v>
      </c>
      <c r="AK400" s="299">
        <v>71</v>
      </c>
      <c r="AL400" s="296">
        <v>1</v>
      </c>
      <c r="AM400" s="296">
        <v>1</v>
      </c>
      <c r="AN400" s="296">
        <v>1</v>
      </c>
    </row>
    <row r="401" spans="15:40" hidden="1">
      <c r="O401" s="305">
        <f t="shared" si="350"/>
        <v>0</v>
      </c>
      <c r="R401" s="294">
        <v>1</v>
      </c>
      <c r="S401" s="294">
        <v>1</v>
      </c>
      <c r="T401" s="294">
        <v>1</v>
      </c>
      <c r="U401" s="294">
        <v>1</v>
      </c>
      <c r="V401" s="294">
        <v>1</v>
      </c>
      <c r="W401" s="294">
        <v>1</v>
      </c>
      <c r="X401" s="294">
        <v>1</v>
      </c>
      <c r="Y401" s="294">
        <v>1</v>
      </c>
      <c r="Z401" s="294">
        <v>1</v>
      </c>
      <c r="AA401" s="317">
        <v>1</v>
      </c>
      <c r="AB401" s="317">
        <v>1</v>
      </c>
      <c r="AC401" s="317">
        <v>1</v>
      </c>
      <c r="AD401" s="317">
        <v>1</v>
      </c>
      <c r="AE401" s="317">
        <v>1</v>
      </c>
      <c r="AF401" s="317">
        <v>1</v>
      </c>
      <c r="AG401" s="317">
        <v>5</v>
      </c>
      <c r="AH401" s="317">
        <v>5</v>
      </c>
      <c r="AI401" s="317">
        <v>5</v>
      </c>
      <c r="AK401" s="299">
        <v>71</v>
      </c>
      <c r="AL401" s="296">
        <v>1</v>
      </c>
      <c r="AM401" s="296">
        <v>1</v>
      </c>
      <c r="AN401" s="296">
        <v>1</v>
      </c>
    </row>
    <row r="402" spans="15:40" hidden="1">
      <c r="O402" s="305">
        <f t="shared" si="350"/>
        <v>0</v>
      </c>
      <c r="R402" s="294">
        <v>1</v>
      </c>
      <c r="S402" s="294">
        <v>1</v>
      </c>
      <c r="T402" s="294">
        <v>1</v>
      </c>
      <c r="U402" s="294">
        <v>1</v>
      </c>
      <c r="V402" s="294">
        <v>1</v>
      </c>
      <c r="W402" s="294">
        <v>1</v>
      </c>
      <c r="X402" s="294">
        <v>1</v>
      </c>
      <c r="Y402" s="294">
        <v>1</v>
      </c>
      <c r="Z402" s="294">
        <v>1</v>
      </c>
      <c r="AA402" s="317">
        <v>1</v>
      </c>
      <c r="AB402" s="317">
        <v>1</v>
      </c>
      <c r="AC402" s="317">
        <v>1</v>
      </c>
      <c r="AD402" s="317">
        <v>1</v>
      </c>
      <c r="AE402" s="317">
        <v>1</v>
      </c>
      <c r="AF402" s="317">
        <v>1</v>
      </c>
      <c r="AG402" s="317">
        <v>5</v>
      </c>
      <c r="AH402" s="317">
        <v>5</v>
      </c>
      <c r="AI402" s="317">
        <v>5</v>
      </c>
      <c r="AK402" s="299">
        <v>71</v>
      </c>
      <c r="AL402" s="296">
        <v>1</v>
      </c>
      <c r="AM402" s="296">
        <v>1</v>
      </c>
      <c r="AN402" s="296">
        <v>1</v>
      </c>
    </row>
    <row r="403" spans="15:40" hidden="1">
      <c r="O403" s="305">
        <f t="shared" si="350"/>
        <v>0</v>
      </c>
      <c r="R403" s="294">
        <v>1</v>
      </c>
      <c r="S403" s="294">
        <v>1</v>
      </c>
      <c r="T403" s="294">
        <v>1</v>
      </c>
      <c r="U403" s="294">
        <v>1</v>
      </c>
      <c r="V403" s="294">
        <v>1</v>
      </c>
      <c r="W403" s="294">
        <v>1</v>
      </c>
      <c r="X403" s="294">
        <v>1</v>
      </c>
      <c r="Y403" s="294">
        <v>1</v>
      </c>
      <c r="Z403" s="294">
        <v>1</v>
      </c>
      <c r="AA403" s="317">
        <v>1</v>
      </c>
      <c r="AB403" s="317">
        <v>1</v>
      </c>
      <c r="AC403" s="317">
        <v>1</v>
      </c>
      <c r="AD403" s="317">
        <v>1</v>
      </c>
      <c r="AE403" s="317">
        <v>1</v>
      </c>
      <c r="AF403" s="317">
        <v>1</v>
      </c>
      <c r="AG403" s="317">
        <v>5</v>
      </c>
      <c r="AH403" s="317">
        <v>5</v>
      </c>
      <c r="AI403" s="317">
        <v>5</v>
      </c>
      <c r="AK403" s="299">
        <v>71</v>
      </c>
      <c r="AL403" s="296">
        <v>1</v>
      </c>
      <c r="AM403" s="296">
        <v>1</v>
      </c>
      <c r="AN403" s="296">
        <v>1</v>
      </c>
    </row>
    <row r="404" spans="15:40" hidden="1">
      <c r="O404" s="305">
        <f t="shared" si="350"/>
        <v>0</v>
      </c>
      <c r="R404" s="294">
        <v>1</v>
      </c>
      <c r="S404" s="294">
        <v>1</v>
      </c>
      <c r="T404" s="294">
        <v>1</v>
      </c>
      <c r="U404" s="294">
        <v>1</v>
      </c>
      <c r="V404" s="294">
        <v>1</v>
      </c>
      <c r="W404" s="294">
        <v>1</v>
      </c>
      <c r="X404" s="294">
        <v>1</v>
      </c>
      <c r="Y404" s="294">
        <v>1</v>
      </c>
      <c r="Z404" s="294">
        <v>1</v>
      </c>
      <c r="AA404" s="317">
        <v>1</v>
      </c>
      <c r="AB404" s="317">
        <v>1</v>
      </c>
      <c r="AC404" s="317">
        <v>1</v>
      </c>
      <c r="AD404" s="317">
        <v>1</v>
      </c>
      <c r="AE404" s="317">
        <v>1</v>
      </c>
      <c r="AF404" s="317">
        <v>1</v>
      </c>
      <c r="AG404" s="317">
        <v>5</v>
      </c>
      <c r="AH404" s="317">
        <v>5</v>
      </c>
      <c r="AI404" s="317">
        <v>5</v>
      </c>
      <c r="AK404" s="299">
        <v>71</v>
      </c>
      <c r="AL404" s="296">
        <v>1</v>
      </c>
      <c r="AM404" s="296">
        <v>1</v>
      </c>
      <c r="AN404" s="296">
        <v>1</v>
      </c>
    </row>
    <row r="405" spans="15:40" hidden="1">
      <c r="O405" s="305">
        <f t="shared" si="350"/>
        <v>0</v>
      </c>
      <c r="R405" s="294">
        <v>1</v>
      </c>
      <c r="S405" s="294">
        <v>1</v>
      </c>
      <c r="T405" s="294">
        <v>1</v>
      </c>
      <c r="U405" s="294">
        <v>1</v>
      </c>
      <c r="V405" s="294">
        <v>1</v>
      </c>
      <c r="W405" s="294">
        <v>1</v>
      </c>
      <c r="X405" s="294">
        <v>1</v>
      </c>
      <c r="Y405" s="294">
        <v>1</v>
      </c>
      <c r="Z405" s="294">
        <v>1</v>
      </c>
      <c r="AA405" s="317">
        <v>1</v>
      </c>
      <c r="AB405" s="317">
        <v>1</v>
      </c>
      <c r="AC405" s="317">
        <v>1</v>
      </c>
      <c r="AD405" s="317">
        <v>1</v>
      </c>
      <c r="AE405" s="317">
        <v>1</v>
      </c>
      <c r="AF405" s="317">
        <v>1</v>
      </c>
      <c r="AG405" s="317">
        <v>5</v>
      </c>
      <c r="AH405" s="317">
        <v>5</v>
      </c>
      <c r="AI405" s="317">
        <v>5</v>
      </c>
      <c r="AK405" s="299">
        <v>71</v>
      </c>
      <c r="AL405" s="296">
        <v>1</v>
      </c>
      <c r="AM405" s="296">
        <v>1</v>
      </c>
      <c r="AN405" s="296">
        <v>1</v>
      </c>
    </row>
    <row r="406" spans="15:40" hidden="1">
      <c r="O406" s="305">
        <f t="shared" si="350"/>
        <v>0</v>
      </c>
      <c r="R406" s="294">
        <v>1</v>
      </c>
      <c r="S406" s="294">
        <v>1</v>
      </c>
      <c r="T406" s="294">
        <v>1</v>
      </c>
      <c r="U406" s="294">
        <v>1</v>
      </c>
      <c r="V406" s="294">
        <v>1</v>
      </c>
      <c r="W406" s="294">
        <v>1</v>
      </c>
      <c r="X406" s="294">
        <v>1</v>
      </c>
      <c r="Y406" s="294">
        <v>1</v>
      </c>
      <c r="Z406" s="294">
        <v>1</v>
      </c>
      <c r="AA406" s="317">
        <v>1</v>
      </c>
      <c r="AB406" s="317">
        <v>1</v>
      </c>
      <c r="AC406" s="317">
        <v>1</v>
      </c>
      <c r="AD406" s="317">
        <v>1</v>
      </c>
      <c r="AE406" s="317">
        <v>1</v>
      </c>
      <c r="AF406" s="317">
        <v>1</v>
      </c>
      <c r="AG406" s="317">
        <v>5</v>
      </c>
      <c r="AH406" s="317">
        <v>5</v>
      </c>
      <c r="AI406" s="317">
        <v>5</v>
      </c>
      <c r="AK406" s="299">
        <v>71</v>
      </c>
      <c r="AL406" s="296">
        <v>1</v>
      </c>
      <c r="AM406" s="296">
        <v>1</v>
      </c>
      <c r="AN406" s="296">
        <v>1</v>
      </c>
    </row>
    <row r="407" spans="15:40" hidden="1">
      <c r="O407" s="305">
        <f t="shared" si="350"/>
        <v>0</v>
      </c>
      <c r="R407" s="294">
        <v>1</v>
      </c>
      <c r="S407" s="294">
        <v>1</v>
      </c>
      <c r="T407" s="294">
        <v>1</v>
      </c>
      <c r="U407" s="294">
        <v>1</v>
      </c>
      <c r="V407" s="294">
        <v>1</v>
      </c>
      <c r="W407" s="294">
        <v>1</v>
      </c>
      <c r="X407" s="294">
        <v>1</v>
      </c>
      <c r="Y407" s="294">
        <v>1</v>
      </c>
      <c r="Z407" s="294">
        <v>1</v>
      </c>
      <c r="AA407" s="317">
        <v>1</v>
      </c>
      <c r="AB407" s="317">
        <v>1</v>
      </c>
      <c r="AC407" s="317">
        <v>1</v>
      </c>
      <c r="AD407" s="317">
        <v>1</v>
      </c>
      <c r="AE407" s="317">
        <v>1</v>
      </c>
      <c r="AF407" s="317">
        <v>1</v>
      </c>
      <c r="AG407" s="317">
        <v>5</v>
      </c>
      <c r="AH407" s="317">
        <v>5</v>
      </c>
      <c r="AI407" s="317">
        <v>5</v>
      </c>
      <c r="AK407" s="299">
        <v>71</v>
      </c>
      <c r="AL407" s="296">
        <v>1</v>
      </c>
      <c r="AM407" s="296">
        <v>1</v>
      </c>
      <c r="AN407" s="296">
        <v>1</v>
      </c>
    </row>
    <row r="408" spans="15:40" hidden="1">
      <c r="O408" s="305">
        <f t="shared" si="350"/>
        <v>0</v>
      </c>
      <c r="R408" s="294">
        <v>1</v>
      </c>
      <c r="S408" s="294">
        <v>1</v>
      </c>
      <c r="T408" s="294">
        <v>1</v>
      </c>
      <c r="U408" s="294">
        <v>1</v>
      </c>
      <c r="V408" s="294">
        <v>1</v>
      </c>
      <c r="W408" s="294">
        <v>1</v>
      </c>
      <c r="X408" s="294">
        <v>1</v>
      </c>
      <c r="Y408" s="294">
        <v>1</v>
      </c>
      <c r="Z408" s="294">
        <v>1</v>
      </c>
      <c r="AA408" s="317">
        <v>1</v>
      </c>
      <c r="AB408" s="317">
        <v>1</v>
      </c>
      <c r="AC408" s="317">
        <v>1</v>
      </c>
      <c r="AD408" s="317">
        <v>1</v>
      </c>
      <c r="AE408" s="317">
        <v>1</v>
      </c>
      <c r="AF408" s="317">
        <v>1</v>
      </c>
      <c r="AG408" s="317">
        <v>5</v>
      </c>
      <c r="AH408" s="317">
        <v>5</v>
      </c>
      <c r="AI408" s="317">
        <v>5</v>
      </c>
      <c r="AK408" s="299">
        <v>71</v>
      </c>
      <c r="AL408" s="296">
        <v>1</v>
      </c>
      <c r="AM408" s="296">
        <v>1</v>
      </c>
      <c r="AN408" s="296">
        <v>1</v>
      </c>
    </row>
    <row r="409" spans="15:40" hidden="1">
      <c r="O409" s="305">
        <f t="shared" si="350"/>
        <v>0</v>
      </c>
      <c r="R409" s="294">
        <v>1</v>
      </c>
      <c r="S409" s="294">
        <v>1</v>
      </c>
      <c r="T409" s="294">
        <v>1</v>
      </c>
      <c r="U409" s="294">
        <v>1</v>
      </c>
      <c r="V409" s="294">
        <v>1</v>
      </c>
      <c r="W409" s="294">
        <v>1</v>
      </c>
      <c r="X409" s="294">
        <v>1</v>
      </c>
      <c r="Y409" s="294">
        <v>1</v>
      </c>
      <c r="Z409" s="294">
        <v>1</v>
      </c>
      <c r="AA409" s="317">
        <v>1</v>
      </c>
      <c r="AB409" s="317">
        <v>1</v>
      </c>
      <c r="AC409" s="317">
        <v>1</v>
      </c>
      <c r="AD409" s="317">
        <v>1</v>
      </c>
      <c r="AE409" s="317">
        <v>1</v>
      </c>
      <c r="AF409" s="317">
        <v>1</v>
      </c>
      <c r="AG409" s="317">
        <v>5</v>
      </c>
      <c r="AH409" s="317">
        <v>5</v>
      </c>
      <c r="AI409" s="317">
        <v>5</v>
      </c>
      <c r="AK409" s="299">
        <v>71</v>
      </c>
      <c r="AL409" s="296">
        <v>1</v>
      </c>
      <c r="AM409" s="296">
        <v>1</v>
      </c>
      <c r="AN409" s="296">
        <v>1</v>
      </c>
    </row>
    <row r="410" spans="15:40" hidden="1">
      <c r="O410" s="305">
        <f t="shared" si="350"/>
        <v>0</v>
      </c>
      <c r="R410" s="294">
        <v>1</v>
      </c>
      <c r="S410" s="294">
        <v>1</v>
      </c>
      <c r="T410" s="294">
        <v>1</v>
      </c>
      <c r="U410" s="294">
        <v>1</v>
      </c>
      <c r="V410" s="294">
        <v>1</v>
      </c>
      <c r="W410" s="294">
        <v>1</v>
      </c>
      <c r="X410" s="294">
        <v>1</v>
      </c>
      <c r="Y410" s="294">
        <v>1</v>
      </c>
      <c r="Z410" s="294">
        <v>1</v>
      </c>
      <c r="AA410" s="317">
        <v>1</v>
      </c>
      <c r="AB410" s="317">
        <v>1</v>
      </c>
      <c r="AC410" s="317">
        <v>1</v>
      </c>
      <c r="AD410" s="317">
        <v>1</v>
      </c>
      <c r="AE410" s="317">
        <v>1</v>
      </c>
      <c r="AF410" s="317">
        <v>1</v>
      </c>
      <c r="AG410" s="317">
        <v>5</v>
      </c>
      <c r="AH410" s="317">
        <v>5</v>
      </c>
      <c r="AI410" s="317">
        <v>5</v>
      </c>
      <c r="AK410" s="299">
        <v>71</v>
      </c>
      <c r="AL410" s="296">
        <v>1</v>
      </c>
      <c r="AM410" s="296">
        <v>1</v>
      </c>
      <c r="AN410" s="296">
        <v>1</v>
      </c>
    </row>
    <row r="411" spans="15:40" hidden="1">
      <c r="O411" s="305">
        <f t="shared" si="350"/>
        <v>0</v>
      </c>
      <c r="R411" s="294">
        <v>1</v>
      </c>
      <c r="S411" s="294">
        <v>1</v>
      </c>
      <c r="T411" s="294">
        <v>1</v>
      </c>
      <c r="U411" s="294">
        <v>1</v>
      </c>
      <c r="V411" s="294">
        <v>1</v>
      </c>
      <c r="W411" s="294">
        <v>1</v>
      </c>
      <c r="X411" s="294">
        <v>1</v>
      </c>
      <c r="Y411" s="294">
        <v>1</v>
      </c>
      <c r="Z411" s="294">
        <v>1</v>
      </c>
      <c r="AA411" s="317">
        <v>1</v>
      </c>
      <c r="AB411" s="317">
        <v>1</v>
      </c>
      <c r="AC411" s="317">
        <v>1</v>
      </c>
      <c r="AD411" s="317">
        <v>1</v>
      </c>
      <c r="AE411" s="317">
        <v>1</v>
      </c>
      <c r="AF411" s="317">
        <v>1</v>
      </c>
      <c r="AG411" s="317">
        <v>5</v>
      </c>
      <c r="AH411" s="317">
        <v>5</v>
      </c>
      <c r="AI411" s="317">
        <v>5</v>
      </c>
      <c r="AK411" s="299">
        <v>71</v>
      </c>
      <c r="AL411" s="296">
        <v>1</v>
      </c>
      <c r="AM411" s="296">
        <v>1</v>
      </c>
      <c r="AN411" s="296">
        <v>1</v>
      </c>
    </row>
    <row r="412" spans="15:40" hidden="1">
      <c r="O412" s="305">
        <f t="shared" si="350"/>
        <v>0</v>
      </c>
      <c r="R412" s="294">
        <v>1</v>
      </c>
      <c r="S412" s="294">
        <v>1</v>
      </c>
      <c r="T412" s="294">
        <v>1</v>
      </c>
      <c r="U412" s="294">
        <v>1</v>
      </c>
      <c r="V412" s="294">
        <v>1</v>
      </c>
      <c r="W412" s="294">
        <v>1</v>
      </c>
      <c r="X412" s="294">
        <v>1</v>
      </c>
      <c r="Y412" s="294">
        <v>1</v>
      </c>
      <c r="Z412" s="294">
        <v>1</v>
      </c>
      <c r="AA412" s="317">
        <v>1</v>
      </c>
      <c r="AB412" s="317">
        <v>1</v>
      </c>
      <c r="AC412" s="317">
        <v>1</v>
      </c>
      <c r="AD412" s="317">
        <v>1</v>
      </c>
      <c r="AE412" s="317">
        <v>1</v>
      </c>
      <c r="AF412" s="317">
        <v>1</v>
      </c>
      <c r="AG412" s="317">
        <v>5</v>
      </c>
      <c r="AH412" s="317">
        <v>5</v>
      </c>
      <c r="AI412" s="317">
        <v>5</v>
      </c>
      <c r="AK412" s="299">
        <v>71</v>
      </c>
      <c r="AL412" s="296">
        <v>1</v>
      </c>
      <c r="AM412" s="296">
        <v>1</v>
      </c>
      <c r="AN412" s="296">
        <v>1</v>
      </c>
    </row>
    <row r="413" spans="15:40" hidden="1">
      <c r="O413" s="305">
        <f t="shared" si="350"/>
        <v>0</v>
      </c>
      <c r="R413" s="294">
        <v>1</v>
      </c>
      <c r="S413" s="294">
        <v>1</v>
      </c>
      <c r="T413" s="294">
        <v>1</v>
      </c>
      <c r="U413" s="294">
        <v>1</v>
      </c>
      <c r="V413" s="294">
        <v>1</v>
      </c>
      <c r="W413" s="294">
        <v>1</v>
      </c>
      <c r="X413" s="294">
        <v>1</v>
      </c>
      <c r="Y413" s="294">
        <v>1</v>
      </c>
      <c r="Z413" s="294">
        <v>1</v>
      </c>
      <c r="AA413" s="317">
        <v>1</v>
      </c>
      <c r="AB413" s="317">
        <v>1</v>
      </c>
      <c r="AC413" s="317">
        <v>1</v>
      </c>
      <c r="AD413" s="317">
        <v>1</v>
      </c>
      <c r="AE413" s="317">
        <v>1</v>
      </c>
      <c r="AF413" s="317">
        <v>1</v>
      </c>
      <c r="AG413" s="317">
        <v>5</v>
      </c>
      <c r="AH413" s="317">
        <v>5</v>
      </c>
      <c r="AI413" s="317">
        <v>5</v>
      </c>
      <c r="AK413" s="299">
        <v>71</v>
      </c>
      <c r="AL413" s="296">
        <v>1</v>
      </c>
      <c r="AM413" s="296">
        <v>1</v>
      </c>
      <c r="AN413" s="296">
        <v>1</v>
      </c>
    </row>
    <row r="414" spans="15:40" hidden="1">
      <c r="O414" s="305">
        <f t="shared" si="350"/>
        <v>0</v>
      </c>
      <c r="R414" s="294">
        <v>1</v>
      </c>
      <c r="S414" s="294">
        <v>1</v>
      </c>
      <c r="T414" s="294">
        <v>1</v>
      </c>
      <c r="U414" s="294">
        <v>1</v>
      </c>
      <c r="V414" s="294">
        <v>1</v>
      </c>
      <c r="W414" s="294">
        <v>1</v>
      </c>
      <c r="X414" s="294">
        <v>1</v>
      </c>
      <c r="Y414" s="294">
        <v>1</v>
      </c>
      <c r="Z414" s="294">
        <v>1</v>
      </c>
      <c r="AA414" s="317">
        <v>1</v>
      </c>
      <c r="AB414" s="317">
        <v>1</v>
      </c>
      <c r="AC414" s="317">
        <v>1</v>
      </c>
      <c r="AD414" s="317">
        <v>1</v>
      </c>
      <c r="AE414" s="317">
        <v>1</v>
      </c>
      <c r="AF414" s="317">
        <v>1</v>
      </c>
      <c r="AG414" s="317">
        <v>5</v>
      </c>
      <c r="AH414" s="317">
        <v>5</v>
      </c>
      <c r="AI414" s="317">
        <v>5</v>
      </c>
      <c r="AK414" s="299">
        <v>71</v>
      </c>
      <c r="AL414" s="296">
        <v>1</v>
      </c>
      <c r="AM414" s="296">
        <v>1</v>
      </c>
      <c r="AN414" s="296">
        <v>1</v>
      </c>
    </row>
    <row r="415" spans="15:40" hidden="1">
      <c r="O415" s="305">
        <f t="shared" si="350"/>
        <v>0</v>
      </c>
      <c r="R415" s="294">
        <v>1</v>
      </c>
      <c r="S415" s="294">
        <v>1</v>
      </c>
      <c r="T415" s="294">
        <v>1</v>
      </c>
      <c r="U415" s="294">
        <v>1</v>
      </c>
      <c r="V415" s="294">
        <v>1</v>
      </c>
      <c r="W415" s="294">
        <v>1</v>
      </c>
      <c r="X415" s="294">
        <v>1</v>
      </c>
      <c r="Y415" s="294">
        <v>1</v>
      </c>
      <c r="Z415" s="294">
        <v>1</v>
      </c>
      <c r="AA415" s="317">
        <v>1</v>
      </c>
      <c r="AB415" s="317">
        <v>1</v>
      </c>
      <c r="AC415" s="317">
        <v>1</v>
      </c>
      <c r="AD415" s="317">
        <v>1</v>
      </c>
      <c r="AE415" s="317">
        <v>1</v>
      </c>
      <c r="AF415" s="317">
        <v>1</v>
      </c>
      <c r="AG415" s="317">
        <v>5</v>
      </c>
      <c r="AH415" s="317">
        <v>5</v>
      </c>
      <c r="AI415" s="317">
        <v>5</v>
      </c>
      <c r="AK415" s="299">
        <v>71</v>
      </c>
      <c r="AL415" s="296">
        <v>1</v>
      </c>
      <c r="AM415" s="296">
        <v>1</v>
      </c>
      <c r="AN415" s="296">
        <v>1</v>
      </c>
    </row>
    <row r="416" spans="15:40" hidden="1">
      <c r="O416" s="305">
        <f t="shared" si="350"/>
        <v>0</v>
      </c>
      <c r="R416" s="294">
        <v>1</v>
      </c>
      <c r="S416" s="294">
        <v>1</v>
      </c>
      <c r="T416" s="294">
        <v>1</v>
      </c>
      <c r="U416" s="294">
        <v>1</v>
      </c>
      <c r="V416" s="294">
        <v>1</v>
      </c>
      <c r="W416" s="294">
        <v>1</v>
      </c>
      <c r="X416" s="294">
        <v>1</v>
      </c>
      <c r="Y416" s="294">
        <v>1</v>
      </c>
      <c r="Z416" s="294">
        <v>1</v>
      </c>
      <c r="AA416" s="317">
        <v>1</v>
      </c>
      <c r="AB416" s="317">
        <v>1</v>
      </c>
      <c r="AC416" s="317">
        <v>1</v>
      </c>
      <c r="AD416" s="317">
        <v>1</v>
      </c>
      <c r="AE416" s="317">
        <v>1</v>
      </c>
      <c r="AF416" s="317">
        <v>1</v>
      </c>
      <c r="AG416" s="317">
        <v>5</v>
      </c>
      <c r="AH416" s="317">
        <v>5</v>
      </c>
      <c r="AI416" s="317">
        <v>5</v>
      </c>
      <c r="AK416" s="299">
        <v>71</v>
      </c>
      <c r="AL416" s="296">
        <v>1</v>
      </c>
      <c r="AM416" s="296">
        <v>1</v>
      </c>
      <c r="AN416" s="296">
        <v>1</v>
      </c>
    </row>
    <row r="417" spans="15:40" hidden="1">
      <c r="O417" s="305">
        <f t="shared" si="350"/>
        <v>0</v>
      </c>
      <c r="R417" s="294">
        <v>1</v>
      </c>
      <c r="S417" s="294">
        <v>1</v>
      </c>
      <c r="T417" s="294">
        <v>1</v>
      </c>
      <c r="U417" s="294">
        <v>1</v>
      </c>
      <c r="V417" s="294">
        <v>1</v>
      </c>
      <c r="W417" s="294">
        <v>1</v>
      </c>
      <c r="X417" s="294">
        <v>1</v>
      </c>
      <c r="Y417" s="294">
        <v>1</v>
      </c>
      <c r="Z417" s="294">
        <v>1</v>
      </c>
      <c r="AA417" s="317">
        <v>1</v>
      </c>
      <c r="AB417" s="317">
        <v>1</v>
      </c>
      <c r="AC417" s="317">
        <v>1</v>
      </c>
      <c r="AD417" s="317">
        <v>1</v>
      </c>
      <c r="AE417" s="317">
        <v>1</v>
      </c>
      <c r="AF417" s="317">
        <v>1</v>
      </c>
      <c r="AG417" s="317">
        <v>5</v>
      </c>
      <c r="AH417" s="317">
        <v>5</v>
      </c>
      <c r="AI417" s="317">
        <v>5</v>
      </c>
      <c r="AK417" s="299">
        <v>71</v>
      </c>
      <c r="AL417" s="296">
        <v>1</v>
      </c>
      <c r="AM417" s="296">
        <v>1</v>
      </c>
      <c r="AN417" s="296">
        <v>1</v>
      </c>
    </row>
    <row r="418" spans="15:40" hidden="1">
      <c r="O418" s="305">
        <f t="shared" si="350"/>
        <v>0</v>
      </c>
      <c r="R418" s="294">
        <v>1</v>
      </c>
      <c r="S418" s="294">
        <v>1</v>
      </c>
      <c r="T418" s="294">
        <v>1</v>
      </c>
      <c r="U418" s="294">
        <v>1</v>
      </c>
      <c r="V418" s="294">
        <v>1</v>
      </c>
      <c r="W418" s="294">
        <v>1</v>
      </c>
      <c r="X418" s="294">
        <v>1</v>
      </c>
      <c r="Y418" s="294">
        <v>1</v>
      </c>
      <c r="Z418" s="294">
        <v>1</v>
      </c>
      <c r="AA418" s="317">
        <v>1</v>
      </c>
      <c r="AB418" s="317">
        <v>1</v>
      </c>
      <c r="AC418" s="317">
        <v>1</v>
      </c>
      <c r="AD418" s="317">
        <v>1</v>
      </c>
      <c r="AE418" s="317">
        <v>1</v>
      </c>
      <c r="AF418" s="317">
        <v>1</v>
      </c>
      <c r="AG418" s="317">
        <v>5</v>
      </c>
      <c r="AH418" s="317">
        <v>5</v>
      </c>
      <c r="AI418" s="317">
        <v>5</v>
      </c>
      <c r="AK418" s="299">
        <v>71</v>
      </c>
      <c r="AL418" s="296">
        <v>1</v>
      </c>
      <c r="AM418" s="296">
        <v>1</v>
      </c>
      <c r="AN418" s="296">
        <v>1</v>
      </c>
    </row>
    <row r="419" spans="15:40" hidden="1">
      <c r="O419" s="305">
        <f t="shared" si="350"/>
        <v>0</v>
      </c>
      <c r="R419" s="294">
        <v>1</v>
      </c>
      <c r="S419" s="294">
        <v>1</v>
      </c>
      <c r="T419" s="294">
        <v>1</v>
      </c>
      <c r="U419" s="294">
        <v>1</v>
      </c>
      <c r="V419" s="294">
        <v>1</v>
      </c>
      <c r="W419" s="294">
        <v>1</v>
      </c>
      <c r="X419" s="294">
        <v>1</v>
      </c>
      <c r="Y419" s="294">
        <v>1</v>
      </c>
      <c r="Z419" s="294">
        <v>1</v>
      </c>
      <c r="AA419" s="317">
        <v>1</v>
      </c>
      <c r="AB419" s="317">
        <v>1</v>
      </c>
      <c r="AC419" s="317">
        <v>1</v>
      </c>
      <c r="AD419" s="317">
        <v>1</v>
      </c>
      <c r="AE419" s="317">
        <v>1</v>
      </c>
      <c r="AF419" s="317">
        <v>1</v>
      </c>
      <c r="AG419" s="317">
        <v>5</v>
      </c>
      <c r="AH419" s="317">
        <v>5</v>
      </c>
      <c r="AI419" s="317">
        <v>5</v>
      </c>
      <c r="AK419" s="299">
        <v>71</v>
      </c>
      <c r="AL419" s="296">
        <v>1</v>
      </c>
      <c r="AM419" s="296">
        <v>1</v>
      </c>
      <c r="AN419" s="296">
        <v>1</v>
      </c>
    </row>
    <row r="420" spans="15:40" hidden="1">
      <c r="O420" s="305">
        <f t="shared" si="350"/>
        <v>0</v>
      </c>
      <c r="R420" s="294">
        <v>1</v>
      </c>
      <c r="S420" s="294">
        <v>1</v>
      </c>
      <c r="T420" s="294">
        <v>1</v>
      </c>
      <c r="U420" s="294">
        <v>1</v>
      </c>
      <c r="V420" s="294">
        <v>1</v>
      </c>
      <c r="W420" s="294">
        <v>1</v>
      </c>
      <c r="X420" s="294">
        <v>1</v>
      </c>
      <c r="Y420" s="294">
        <v>1</v>
      </c>
      <c r="Z420" s="294">
        <v>1</v>
      </c>
      <c r="AA420" s="317">
        <v>1</v>
      </c>
      <c r="AB420" s="317">
        <v>1</v>
      </c>
      <c r="AC420" s="317">
        <v>1</v>
      </c>
      <c r="AD420" s="317">
        <v>1</v>
      </c>
      <c r="AE420" s="317">
        <v>1</v>
      </c>
      <c r="AF420" s="317">
        <v>1</v>
      </c>
      <c r="AG420" s="317">
        <v>5</v>
      </c>
      <c r="AH420" s="317">
        <v>5</v>
      </c>
      <c r="AI420" s="317">
        <v>5</v>
      </c>
      <c r="AK420" s="299">
        <v>71</v>
      </c>
      <c r="AL420" s="296">
        <v>1</v>
      </c>
      <c r="AM420" s="296">
        <v>1</v>
      </c>
      <c r="AN420" s="296">
        <v>1</v>
      </c>
    </row>
    <row r="421" spans="15:40" hidden="1">
      <c r="O421" s="305">
        <f t="shared" si="350"/>
        <v>0</v>
      </c>
      <c r="R421" s="294">
        <v>1</v>
      </c>
      <c r="S421" s="294">
        <v>1</v>
      </c>
      <c r="T421" s="294">
        <v>1</v>
      </c>
      <c r="U421" s="294">
        <v>1</v>
      </c>
      <c r="V421" s="294">
        <v>1</v>
      </c>
      <c r="W421" s="294">
        <v>1</v>
      </c>
      <c r="X421" s="294">
        <v>1</v>
      </c>
      <c r="Y421" s="294">
        <v>1</v>
      </c>
      <c r="Z421" s="294">
        <v>1</v>
      </c>
      <c r="AA421" s="317">
        <v>1</v>
      </c>
      <c r="AB421" s="317">
        <v>1</v>
      </c>
      <c r="AC421" s="317">
        <v>1</v>
      </c>
      <c r="AD421" s="317">
        <v>1</v>
      </c>
      <c r="AE421" s="317">
        <v>1</v>
      </c>
      <c r="AF421" s="317">
        <v>1</v>
      </c>
      <c r="AG421" s="317">
        <v>5</v>
      </c>
      <c r="AH421" s="317">
        <v>5</v>
      </c>
      <c r="AI421" s="317">
        <v>5</v>
      </c>
      <c r="AK421" s="299">
        <v>71</v>
      </c>
      <c r="AL421" s="296">
        <v>1</v>
      </c>
      <c r="AM421" s="296">
        <v>1</v>
      </c>
      <c r="AN421" s="296">
        <v>1</v>
      </c>
    </row>
    <row r="422" spans="15:40" hidden="1">
      <c r="O422" s="305">
        <f t="shared" si="350"/>
        <v>0</v>
      </c>
      <c r="R422" s="294">
        <v>1</v>
      </c>
      <c r="S422" s="294">
        <v>1</v>
      </c>
      <c r="T422" s="294">
        <v>1</v>
      </c>
      <c r="U422" s="294">
        <v>1</v>
      </c>
      <c r="V422" s="294">
        <v>1</v>
      </c>
      <c r="W422" s="294">
        <v>1</v>
      </c>
      <c r="X422" s="294">
        <v>1</v>
      </c>
      <c r="Y422" s="294">
        <v>1</v>
      </c>
      <c r="Z422" s="294">
        <v>1</v>
      </c>
      <c r="AA422" s="317">
        <v>1</v>
      </c>
      <c r="AB422" s="317">
        <v>1</v>
      </c>
      <c r="AC422" s="317">
        <v>1</v>
      </c>
      <c r="AD422" s="317">
        <v>1</v>
      </c>
      <c r="AE422" s="317">
        <v>1</v>
      </c>
      <c r="AF422" s="317">
        <v>1</v>
      </c>
      <c r="AG422" s="317">
        <v>5</v>
      </c>
      <c r="AH422" s="317">
        <v>5</v>
      </c>
      <c r="AI422" s="317">
        <v>5</v>
      </c>
      <c r="AK422" s="299">
        <v>71</v>
      </c>
      <c r="AL422" s="296">
        <v>1</v>
      </c>
      <c r="AM422" s="296">
        <v>1</v>
      </c>
      <c r="AN422" s="296">
        <v>1</v>
      </c>
    </row>
    <row r="423" spans="15:40" hidden="1">
      <c r="O423" s="305">
        <f t="shared" ref="O423:O486" si="351">D423</f>
        <v>0</v>
      </c>
      <c r="R423" s="294">
        <v>1</v>
      </c>
      <c r="S423" s="294">
        <v>1</v>
      </c>
      <c r="T423" s="294">
        <v>1</v>
      </c>
      <c r="U423" s="294">
        <v>1</v>
      </c>
      <c r="V423" s="294">
        <v>1</v>
      </c>
      <c r="W423" s="294">
        <v>1</v>
      </c>
      <c r="X423" s="294">
        <v>1</v>
      </c>
      <c r="Y423" s="294">
        <v>1</v>
      </c>
      <c r="Z423" s="294">
        <v>1</v>
      </c>
      <c r="AA423" s="317">
        <v>1</v>
      </c>
      <c r="AB423" s="317">
        <v>1</v>
      </c>
      <c r="AC423" s="317">
        <v>1</v>
      </c>
      <c r="AD423" s="317">
        <v>1</v>
      </c>
      <c r="AE423" s="317">
        <v>1</v>
      </c>
      <c r="AF423" s="317">
        <v>1</v>
      </c>
      <c r="AG423" s="317">
        <v>5</v>
      </c>
      <c r="AH423" s="317">
        <v>5</v>
      </c>
      <c r="AI423" s="317">
        <v>5</v>
      </c>
      <c r="AK423" s="299">
        <v>71</v>
      </c>
      <c r="AL423" s="296">
        <v>1</v>
      </c>
      <c r="AM423" s="296">
        <v>1</v>
      </c>
      <c r="AN423" s="296">
        <v>1</v>
      </c>
    </row>
    <row r="424" spans="15:40" hidden="1">
      <c r="O424" s="305">
        <f t="shared" si="351"/>
        <v>0</v>
      </c>
      <c r="R424" s="294">
        <v>1</v>
      </c>
      <c r="S424" s="294">
        <v>1</v>
      </c>
      <c r="T424" s="294">
        <v>1</v>
      </c>
      <c r="U424" s="294">
        <v>1</v>
      </c>
      <c r="V424" s="294">
        <v>1</v>
      </c>
      <c r="W424" s="294">
        <v>1</v>
      </c>
      <c r="X424" s="294">
        <v>1</v>
      </c>
      <c r="Y424" s="294">
        <v>1</v>
      </c>
      <c r="Z424" s="294">
        <v>1</v>
      </c>
      <c r="AA424" s="317">
        <v>1</v>
      </c>
      <c r="AB424" s="317">
        <v>1</v>
      </c>
      <c r="AC424" s="317">
        <v>1</v>
      </c>
      <c r="AD424" s="317">
        <v>1</v>
      </c>
      <c r="AE424" s="317">
        <v>1</v>
      </c>
      <c r="AF424" s="317">
        <v>1</v>
      </c>
      <c r="AG424" s="317">
        <v>5</v>
      </c>
      <c r="AH424" s="317">
        <v>5</v>
      </c>
      <c r="AI424" s="317">
        <v>5</v>
      </c>
      <c r="AK424" s="299">
        <v>71</v>
      </c>
      <c r="AL424" s="296">
        <v>1</v>
      </c>
      <c r="AM424" s="296">
        <v>1</v>
      </c>
      <c r="AN424" s="296">
        <v>1</v>
      </c>
    </row>
    <row r="425" spans="15:40" hidden="1">
      <c r="O425" s="305">
        <f t="shared" si="351"/>
        <v>0</v>
      </c>
      <c r="R425" s="294">
        <v>1</v>
      </c>
      <c r="S425" s="294">
        <v>1</v>
      </c>
      <c r="T425" s="294">
        <v>1</v>
      </c>
      <c r="U425" s="294">
        <v>1</v>
      </c>
      <c r="V425" s="294">
        <v>1</v>
      </c>
      <c r="W425" s="294">
        <v>1</v>
      </c>
      <c r="X425" s="294">
        <v>1</v>
      </c>
      <c r="Y425" s="294">
        <v>1</v>
      </c>
      <c r="Z425" s="294">
        <v>1</v>
      </c>
      <c r="AA425" s="317">
        <v>1</v>
      </c>
      <c r="AB425" s="317">
        <v>1</v>
      </c>
      <c r="AC425" s="317">
        <v>1</v>
      </c>
      <c r="AD425" s="317">
        <v>1</v>
      </c>
      <c r="AE425" s="317">
        <v>1</v>
      </c>
      <c r="AF425" s="317">
        <v>1</v>
      </c>
      <c r="AG425" s="317">
        <v>5</v>
      </c>
      <c r="AH425" s="317">
        <v>5</v>
      </c>
      <c r="AI425" s="317">
        <v>5</v>
      </c>
      <c r="AK425" s="299">
        <v>71</v>
      </c>
      <c r="AL425" s="296">
        <v>1</v>
      </c>
      <c r="AM425" s="296">
        <v>1</v>
      </c>
      <c r="AN425" s="296">
        <v>1</v>
      </c>
    </row>
    <row r="426" spans="15:40" hidden="1">
      <c r="O426" s="305">
        <f t="shared" si="351"/>
        <v>0</v>
      </c>
      <c r="R426" s="294">
        <v>1</v>
      </c>
      <c r="S426" s="294">
        <v>1</v>
      </c>
      <c r="T426" s="294">
        <v>1</v>
      </c>
      <c r="U426" s="294">
        <v>1</v>
      </c>
      <c r="V426" s="294">
        <v>1</v>
      </c>
      <c r="W426" s="294">
        <v>1</v>
      </c>
      <c r="X426" s="294">
        <v>1</v>
      </c>
      <c r="Y426" s="294">
        <v>1</v>
      </c>
      <c r="Z426" s="294">
        <v>1</v>
      </c>
      <c r="AA426" s="317">
        <v>1</v>
      </c>
      <c r="AB426" s="317">
        <v>1</v>
      </c>
      <c r="AC426" s="317">
        <v>1</v>
      </c>
      <c r="AD426" s="317">
        <v>1</v>
      </c>
      <c r="AE426" s="317">
        <v>1</v>
      </c>
      <c r="AF426" s="317">
        <v>1</v>
      </c>
      <c r="AG426" s="317">
        <v>5</v>
      </c>
      <c r="AH426" s="317">
        <v>5</v>
      </c>
      <c r="AI426" s="317">
        <v>5</v>
      </c>
      <c r="AK426" s="299">
        <v>71</v>
      </c>
      <c r="AL426" s="296">
        <v>1</v>
      </c>
      <c r="AM426" s="296">
        <v>1</v>
      </c>
      <c r="AN426" s="296">
        <v>1</v>
      </c>
    </row>
    <row r="427" spans="15:40" hidden="1">
      <c r="O427" s="305">
        <f t="shared" si="351"/>
        <v>0</v>
      </c>
      <c r="R427" s="294">
        <v>1</v>
      </c>
      <c r="S427" s="294">
        <v>1</v>
      </c>
      <c r="T427" s="294">
        <v>1</v>
      </c>
      <c r="U427" s="294">
        <v>1</v>
      </c>
      <c r="V427" s="294">
        <v>1</v>
      </c>
      <c r="W427" s="294">
        <v>1</v>
      </c>
      <c r="X427" s="294">
        <v>1</v>
      </c>
      <c r="Y427" s="294">
        <v>1</v>
      </c>
      <c r="Z427" s="294">
        <v>1</v>
      </c>
      <c r="AA427" s="317">
        <v>1</v>
      </c>
      <c r="AB427" s="317">
        <v>1</v>
      </c>
      <c r="AC427" s="317">
        <v>1</v>
      </c>
      <c r="AD427" s="317">
        <v>1</v>
      </c>
      <c r="AE427" s="317">
        <v>1</v>
      </c>
      <c r="AF427" s="317">
        <v>1</v>
      </c>
      <c r="AG427" s="317">
        <v>5</v>
      </c>
      <c r="AH427" s="317">
        <v>5</v>
      </c>
      <c r="AI427" s="317">
        <v>5</v>
      </c>
      <c r="AK427" s="299">
        <v>71</v>
      </c>
      <c r="AL427" s="296">
        <v>1</v>
      </c>
      <c r="AM427" s="296">
        <v>1</v>
      </c>
      <c r="AN427" s="296">
        <v>1</v>
      </c>
    </row>
    <row r="428" spans="15:40" hidden="1">
      <c r="O428" s="305">
        <f t="shared" si="351"/>
        <v>0</v>
      </c>
      <c r="R428" s="294">
        <v>1</v>
      </c>
      <c r="S428" s="294">
        <v>1</v>
      </c>
      <c r="T428" s="294">
        <v>1</v>
      </c>
      <c r="U428" s="294">
        <v>1</v>
      </c>
      <c r="V428" s="294">
        <v>1</v>
      </c>
      <c r="W428" s="294">
        <v>1</v>
      </c>
      <c r="X428" s="294">
        <v>1</v>
      </c>
      <c r="Y428" s="294">
        <v>1</v>
      </c>
      <c r="Z428" s="294">
        <v>1</v>
      </c>
      <c r="AA428" s="317">
        <v>1</v>
      </c>
      <c r="AB428" s="317">
        <v>1</v>
      </c>
      <c r="AC428" s="317">
        <v>1</v>
      </c>
      <c r="AD428" s="317">
        <v>1</v>
      </c>
      <c r="AE428" s="317">
        <v>1</v>
      </c>
      <c r="AF428" s="317">
        <v>1</v>
      </c>
      <c r="AG428" s="317">
        <v>5</v>
      </c>
      <c r="AH428" s="317">
        <v>5</v>
      </c>
      <c r="AI428" s="317">
        <v>5</v>
      </c>
      <c r="AK428" s="299">
        <v>71</v>
      </c>
      <c r="AL428" s="296">
        <v>1</v>
      </c>
      <c r="AM428" s="296">
        <v>1</v>
      </c>
      <c r="AN428" s="296">
        <v>1</v>
      </c>
    </row>
    <row r="429" spans="15:40" hidden="1">
      <c r="O429" s="305">
        <f t="shared" si="351"/>
        <v>0</v>
      </c>
      <c r="R429" s="294">
        <v>1</v>
      </c>
      <c r="S429" s="294">
        <v>1</v>
      </c>
      <c r="T429" s="294">
        <v>1</v>
      </c>
      <c r="U429" s="294">
        <v>1</v>
      </c>
      <c r="V429" s="294">
        <v>1</v>
      </c>
      <c r="W429" s="294">
        <v>1</v>
      </c>
      <c r="X429" s="294">
        <v>1</v>
      </c>
      <c r="Y429" s="294">
        <v>1</v>
      </c>
      <c r="Z429" s="294">
        <v>1</v>
      </c>
      <c r="AA429" s="317">
        <v>1</v>
      </c>
      <c r="AB429" s="317">
        <v>1</v>
      </c>
      <c r="AC429" s="317">
        <v>1</v>
      </c>
      <c r="AD429" s="317">
        <v>1</v>
      </c>
      <c r="AE429" s="317">
        <v>1</v>
      </c>
      <c r="AF429" s="317">
        <v>1</v>
      </c>
      <c r="AG429" s="317">
        <v>5</v>
      </c>
      <c r="AH429" s="317">
        <v>5</v>
      </c>
      <c r="AI429" s="317">
        <v>5</v>
      </c>
      <c r="AK429" s="299">
        <v>71</v>
      </c>
      <c r="AL429" s="296">
        <v>1</v>
      </c>
      <c r="AM429" s="296">
        <v>1</v>
      </c>
      <c r="AN429" s="296">
        <v>1</v>
      </c>
    </row>
    <row r="430" spans="15:40" hidden="1">
      <c r="O430" s="305">
        <f t="shared" si="351"/>
        <v>0</v>
      </c>
      <c r="R430" s="294">
        <v>1</v>
      </c>
      <c r="S430" s="294">
        <v>1</v>
      </c>
      <c r="T430" s="294">
        <v>1</v>
      </c>
      <c r="U430" s="294">
        <v>1</v>
      </c>
      <c r="V430" s="294">
        <v>1</v>
      </c>
      <c r="W430" s="294">
        <v>1</v>
      </c>
      <c r="X430" s="294">
        <v>1</v>
      </c>
      <c r="Y430" s="294">
        <v>1</v>
      </c>
      <c r="Z430" s="294">
        <v>1</v>
      </c>
      <c r="AA430" s="317">
        <v>1</v>
      </c>
      <c r="AB430" s="317">
        <v>1</v>
      </c>
      <c r="AC430" s="317">
        <v>1</v>
      </c>
      <c r="AD430" s="317">
        <v>1</v>
      </c>
      <c r="AE430" s="317">
        <v>1</v>
      </c>
      <c r="AF430" s="317">
        <v>1</v>
      </c>
      <c r="AG430" s="317">
        <v>5</v>
      </c>
      <c r="AH430" s="317">
        <v>5</v>
      </c>
      <c r="AI430" s="317">
        <v>5</v>
      </c>
      <c r="AK430" s="299">
        <v>71</v>
      </c>
      <c r="AL430" s="296">
        <v>1</v>
      </c>
      <c r="AM430" s="296">
        <v>1</v>
      </c>
      <c r="AN430" s="296">
        <v>1</v>
      </c>
    </row>
    <row r="431" spans="15:40" hidden="1">
      <c r="O431" s="305">
        <f t="shared" si="351"/>
        <v>0</v>
      </c>
      <c r="R431" s="294">
        <v>1</v>
      </c>
      <c r="S431" s="294">
        <v>1</v>
      </c>
      <c r="T431" s="294">
        <v>1</v>
      </c>
      <c r="U431" s="294">
        <v>1</v>
      </c>
      <c r="V431" s="294">
        <v>1</v>
      </c>
      <c r="W431" s="294">
        <v>1</v>
      </c>
      <c r="X431" s="294">
        <v>1</v>
      </c>
      <c r="Y431" s="294">
        <v>1</v>
      </c>
      <c r="Z431" s="294">
        <v>1</v>
      </c>
      <c r="AA431" s="317">
        <v>1</v>
      </c>
      <c r="AB431" s="317">
        <v>1</v>
      </c>
      <c r="AC431" s="317">
        <v>1</v>
      </c>
      <c r="AD431" s="317">
        <v>1</v>
      </c>
      <c r="AE431" s="317">
        <v>1</v>
      </c>
      <c r="AF431" s="317">
        <v>1</v>
      </c>
      <c r="AG431" s="317">
        <v>5</v>
      </c>
      <c r="AH431" s="317">
        <v>5</v>
      </c>
      <c r="AI431" s="317">
        <v>5</v>
      </c>
      <c r="AK431" s="299">
        <v>71</v>
      </c>
      <c r="AL431" s="296">
        <v>1</v>
      </c>
      <c r="AM431" s="296">
        <v>1</v>
      </c>
      <c r="AN431" s="296">
        <v>1</v>
      </c>
    </row>
    <row r="432" spans="15:40" hidden="1">
      <c r="O432" s="305">
        <f t="shared" si="351"/>
        <v>0</v>
      </c>
      <c r="R432" s="294">
        <v>1</v>
      </c>
      <c r="S432" s="294">
        <v>1</v>
      </c>
      <c r="T432" s="294">
        <v>1</v>
      </c>
      <c r="U432" s="294">
        <v>1</v>
      </c>
      <c r="V432" s="294">
        <v>1</v>
      </c>
      <c r="W432" s="294">
        <v>1</v>
      </c>
      <c r="X432" s="294">
        <v>1</v>
      </c>
      <c r="Y432" s="294">
        <v>1</v>
      </c>
      <c r="Z432" s="294">
        <v>1</v>
      </c>
      <c r="AA432" s="317">
        <v>1</v>
      </c>
      <c r="AB432" s="317">
        <v>1</v>
      </c>
      <c r="AC432" s="317">
        <v>1</v>
      </c>
      <c r="AD432" s="317">
        <v>1</v>
      </c>
      <c r="AE432" s="317">
        <v>1</v>
      </c>
      <c r="AF432" s="317">
        <v>1</v>
      </c>
      <c r="AG432" s="317">
        <v>5</v>
      </c>
      <c r="AH432" s="317">
        <v>5</v>
      </c>
      <c r="AI432" s="317">
        <v>5</v>
      </c>
      <c r="AK432" s="299">
        <v>71</v>
      </c>
      <c r="AL432" s="296">
        <v>1</v>
      </c>
      <c r="AM432" s="296">
        <v>1</v>
      </c>
      <c r="AN432" s="296">
        <v>1</v>
      </c>
    </row>
    <row r="433" spans="15:40" hidden="1">
      <c r="O433" s="305">
        <f t="shared" si="351"/>
        <v>0</v>
      </c>
      <c r="R433" s="294">
        <v>1</v>
      </c>
      <c r="S433" s="294">
        <v>1</v>
      </c>
      <c r="T433" s="294">
        <v>1</v>
      </c>
      <c r="U433" s="294">
        <v>1</v>
      </c>
      <c r="V433" s="294">
        <v>1</v>
      </c>
      <c r="W433" s="294">
        <v>1</v>
      </c>
      <c r="X433" s="294">
        <v>1</v>
      </c>
      <c r="Y433" s="294">
        <v>1</v>
      </c>
      <c r="Z433" s="294">
        <v>1</v>
      </c>
      <c r="AA433" s="317">
        <v>1</v>
      </c>
      <c r="AB433" s="317">
        <v>1</v>
      </c>
      <c r="AC433" s="317">
        <v>1</v>
      </c>
      <c r="AD433" s="317">
        <v>1</v>
      </c>
      <c r="AE433" s="317">
        <v>1</v>
      </c>
      <c r="AF433" s="317">
        <v>1</v>
      </c>
      <c r="AG433" s="317">
        <v>5</v>
      </c>
      <c r="AH433" s="317">
        <v>5</v>
      </c>
      <c r="AI433" s="317">
        <v>5</v>
      </c>
      <c r="AK433" s="299">
        <v>71</v>
      </c>
      <c r="AL433" s="296">
        <v>1</v>
      </c>
      <c r="AM433" s="296">
        <v>1</v>
      </c>
      <c r="AN433" s="296">
        <v>1</v>
      </c>
    </row>
    <row r="434" spans="15:40" hidden="1">
      <c r="O434" s="305">
        <f t="shared" si="351"/>
        <v>0</v>
      </c>
      <c r="R434" s="294">
        <v>1</v>
      </c>
      <c r="S434" s="294">
        <v>1</v>
      </c>
      <c r="T434" s="294">
        <v>1</v>
      </c>
      <c r="U434" s="294">
        <v>1</v>
      </c>
      <c r="V434" s="294">
        <v>1</v>
      </c>
      <c r="W434" s="294">
        <v>1</v>
      </c>
      <c r="X434" s="294">
        <v>1</v>
      </c>
      <c r="Y434" s="294">
        <v>1</v>
      </c>
      <c r="Z434" s="294">
        <v>1</v>
      </c>
      <c r="AA434" s="317">
        <v>1</v>
      </c>
      <c r="AB434" s="317">
        <v>1</v>
      </c>
      <c r="AC434" s="317">
        <v>1</v>
      </c>
      <c r="AD434" s="317">
        <v>1</v>
      </c>
      <c r="AE434" s="317">
        <v>1</v>
      </c>
      <c r="AF434" s="317">
        <v>1</v>
      </c>
      <c r="AG434" s="317">
        <v>5</v>
      </c>
      <c r="AH434" s="317">
        <v>5</v>
      </c>
      <c r="AI434" s="317">
        <v>5</v>
      </c>
      <c r="AK434" s="299">
        <v>71</v>
      </c>
      <c r="AL434" s="296">
        <v>1</v>
      </c>
      <c r="AM434" s="296">
        <v>1</v>
      </c>
      <c r="AN434" s="296">
        <v>1</v>
      </c>
    </row>
    <row r="435" spans="15:40" hidden="1">
      <c r="O435" s="305">
        <f t="shared" si="351"/>
        <v>0</v>
      </c>
      <c r="R435" s="294">
        <v>1</v>
      </c>
      <c r="S435" s="294">
        <v>1</v>
      </c>
      <c r="T435" s="294">
        <v>1</v>
      </c>
      <c r="U435" s="294">
        <v>1</v>
      </c>
      <c r="V435" s="294">
        <v>1</v>
      </c>
      <c r="W435" s="294">
        <v>1</v>
      </c>
      <c r="X435" s="294">
        <v>1</v>
      </c>
      <c r="Y435" s="294">
        <v>1</v>
      </c>
      <c r="Z435" s="294">
        <v>1</v>
      </c>
      <c r="AA435" s="317">
        <v>1</v>
      </c>
      <c r="AB435" s="317">
        <v>1</v>
      </c>
      <c r="AC435" s="317">
        <v>1</v>
      </c>
      <c r="AD435" s="317">
        <v>1</v>
      </c>
      <c r="AE435" s="317">
        <v>1</v>
      </c>
      <c r="AF435" s="317">
        <v>1</v>
      </c>
      <c r="AG435" s="317">
        <v>5</v>
      </c>
      <c r="AH435" s="317">
        <v>5</v>
      </c>
      <c r="AI435" s="317">
        <v>5</v>
      </c>
      <c r="AK435" s="299">
        <v>71</v>
      </c>
      <c r="AL435" s="296">
        <v>1</v>
      </c>
      <c r="AM435" s="296">
        <v>1</v>
      </c>
      <c r="AN435" s="296">
        <v>1</v>
      </c>
    </row>
    <row r="436" spans="15:40" hidden="1">
      <c r="O436" s="305">
        <f t="shared" si="351"/>
        <v>0</v>
      </c>
      <c r="R436" s="294">
        <v>1</v>
      </c>
      <c r="S436" s="294">
        <v>1</v>
      </c>
      <c r="T436" s="294">
        <v>1</v>
      </c>
      <c r="U436" s="294">
        <v>1</v>
      </c>
      <c r="V436" s="294">
        <v>1</v>
      </c>
      <c r="W436" s="294">
        <v>1</v>
      </c>
      <c r="X436" s="294">
        <v>1</v>
      </c>
      <c r="Y436" s="294">
        <v>1</v>
      </c>
      <c r="Z436" s="294">
        <v>1</v>
      </c>
      <c r="AA436" s="317">
        <v>1</v>
      </c>
      <c r="AB436" s="317">
        <v>1</v>
      </c>
      <c r="AC436" s="317">
        <v>1</v>
      </c>
      <c r="AD436" s="317">
        <v>1</v>
      </c>
      <c r="AE436" s="317">
        <v>1</v>
      </c>
      <c r="AF436" s="317">
        <v>1</v>
      </c>
      <c r="AG436" s="317">
        <v>5</v>
      </c>
      <c r="AH436" s="317">
        <v>5</v>
      </c>
      <c r="AI436" s="317">
        <v>5</v>
      </c>
      <c r="AK436" s="299">
        <v>71</v>
      </c>
      <c r="AL436" s="296">
        <v>1</v>
      </c>
      <c r="AM436" s="296">
        <v>1</v>
      </c>
      <c r="AN436" s="296">
        <v>1</v>
      </c>
    </row>
    <row r="437" spans="15:40" hidden="1">
      <c r="O437" s="305">
        <f t="shared" si="351"/>
        <v>0</v>
      </c>
      <c r="R437" s="294">
        <v>1</v>
      </c>
      <c r="S437" s="294">
        <v>1</v>
      </c>
      <c r="T437" s="294">
        <v>1</v>
      </c>
      <c r="U437" s="294">
        <v>1</v>
      </c>
      <c r="V437" s="294">
        <v>1</v>
      </c>
      <c r="W437" s="294">
        <v>1</v>
      </c>
      <c r="X437" s="294">
        <v>1</v>
      </c>
      <c r="Y437" s="294">
        <v>1</v>
      </c>
      <c r="Z437" s="294">
        <v>1</v>
      </c>
      <c r="AA437" s="317">
        <v>1</v>
      </c>
      <c r="AB437" s="317">
        <v>1</v>
      </c>
      <c r="AC437" s="317">
        <v>1</v>
      </c>
      <c r="AD437" s="317">
        <v>1</v>
      </c>
      <c r="AE437" s="317">
        <v>1</v>
      </c>
      <c r="AF437" s="317">
        <v>1</v>
      </c>
      <c r="AG437" s="317">
        <v>5</v>
      </c>
      <c r="AH437" s="317">
        <v>5</v>
      </c>
      <c r="AI437" s="317">
        <v>5</v>
      </c>
      <c r="AK437" s="299">
        <v>71</v>
      </c>
      <c r="AL437" s="296">
        <v>1</v>
      </c>
      <c r="AM437" s="296">
        <v>1</v>
      </c>
      <c r="AN437" s="296">
        <v>1</v>
      </c>
    </row>
    <row r="438" spans="15:40" hidden="1">
      <c r="O438" s="305">
        <f t="shared" si="351"/>
        <v>0</v>
      </c>
      <c r="R438" s="294">
        <v>1</v>
      </c>
      <c r="S438" s="294">
        <v>1</v>
      </c>
      <c r="T438" s="294">
        <v>1</v>
      </c>
      <c r="U438" s="294">
        <v>1</v>
      </c>
      <c r="V438" s="294">
        <v>1</v>
      </c>
      <c r="W438" s="294">
        <v>1</v>
      </c>
      <c r="X438" s="294">
        <v>1</v>
      </c>
      <c r="Y438" s="294">
        <v>1</v>
      </c>
      <c r="Z438" s="294">
        <v>1</v>
      </c>
      <c r="AA438" s="317">
        <v>1</v>
      </c>
      <c r="AB438" s="317">
        <v>1</v>
      </c>
      <c r="AC438" s="317">
        <v>1</v>
      </c>
      <c r="AD438" s="317">
        <v>1</v>
      </c>
      <c r="AE438" s="317">
        <v>1</v>
      </c>
      <c r="AF438" s="317">
        <v>1</v>
      </c>
      <c r="AG438" s="317">
        <v>5</v>
      </c>
      <c r="AH438" s="317">
        <v>5</v>
      </c>
      <c r="AI438" s="317">
        <v>5</v>
      </c>
      <c r="AK438" s="299">
        <v>71</v>
      </c>
      <c r="AL438" s="296">
        <v>1</v>
      </c>
      <c r="AM438" s="296">
        <v>1</v>
      </c>
      <c r="AN438" s="296">
        <v>1</v>
      </c>
    </row>
    <row r="439" spans="15:40" hidden="1">
      <c r="O439" s="305">
        <f t="shared" si="351"/>
        <v>0</v>
      </c>
      <c r="R439" s="294">
        <v>1</v>
      </c>
      <c r="S439" s="294">
        <v>1</v>
      </c>
      <c r="T439" s="294">
        <v>1</v>
      </c>
      <c r="U439" s="294">
        <v>1</v>
      </c>
      <c r="V439" s="294">
        <v>1</v>
      </c>
      <c r="W439" s="294">
        <v>1</v>
      </c>
      <c r="X439" s="294">
        <v>1</v>
      </c>
      <c r="Y439" s="294">
        <v>1</v>
      </c>
      <c r="Z439" s="294">
        <v>1</v>
      </c>
      <c r="AA439" s="317">
        <v>1</v>
      </c>
      <c r="AB439" s="317">
        <v>1</v>
      </c>
      <c r="AC439" s="317">
        <v>1</v>
      </c>
      <c r="AD439" s="317">
        <v>1</v>
      </c>
      <c r="AE439" s="317">
        <v>1</v>
      </c>
      <c r="AF439" s="317">
        <v>1</v>
      </c>
      <c r="AG439" s="317">
        <v>5</v>
      </c>
      <c r="AH439" s="317">
        <v>5</v>
      </c>
      <c r="AI439" s="317">
        <v>5</v>
      </c>
      <c r="AK439" s="299">
        <v>71</v>
      </c>
      <c r="AL439" s="296">
        <v>1</v>
      </c>
      <c r="AM439" s="296">
        <v>1</v>
      </c>
      <c r="AN439" s="296">
        <v>1</v>
      </c>
    </row>
    <row r="440" spans="15:40" hidden="1">
      <c r="O440" s="305">
        <f t="shared" si="351"/>
        <v>0</v>
      </c>
      <c r="R440" s="294">
        <v>1</v>
      </c>
      <c r="S440" s="294">
        <v>1</v>
      </c>
      <c r="T440" s="294">
        <v>1</v>
      </c>
      <c r="U440" s="294">
        <v>1</v>
      </c>
      <c r="V440" s="294">
        <v>1</v>
      </c>
      <c r="W440" s="294">
        <v>1</v>
      </c>
      <c r="X440" s="294">
        <v>1</v>
      </c>
      <c r="Y440" s="294">
        <v>1</v>
      </c>
      <c r="Z440" s="294">
        <v>1</v>
      </c>
      <c r="AA440" s="317">
        <v>1</v>
      </c>
      <c r="AB440" s="317">
        <v>1</v>
      </c>
      <c r="AC440" s="317">
        <v>1</v>
      </c>
      <c r="AD440" s="317">
        <v>1</v>
      </c>
      <c r="AE440" s="317">
        <v>1</v>
      </c>
      <c r="AF440" s="317">
        <v>1</v>
      </c>
      <c r="AG440" s="317">
        <v>5</v>
      </c>
      <c r="AH440" s="317">
        <v>5</v>
      </c>
      <c r="AI440" s="317">
        <v>5</v>
      </c>
      <c r="AK440" s="299">
        <v>71</v>
      </c>
      <c r="AL440" s="296">
        <v>1</v>
      </c>
      <c r="AM440" s="296">
        <v>1</v>
      </c>
      <c r="AN440" s="296">
        <v>1</v>
      </c>
    </row>
    <row r="441" spans="15:40" hidden="1">
      <c r="O441" s="305">
        <f t="shared" si="351"/>
        <v>0</v>
      </c>
      <c r="R441" s="294">
        <v>1</v>
      </c>
      <c r="S441" s="294">
        <v>1</v>
      </c>
      <c r="T441" s="294">
        <v>1</v>
      </c>
      <c r="U441" s="294">
        <v>1</v>
      </c>
      <c r="V441" s="294">
        <v>1</v>
      </c>
      <c r="W441" s="294">
        <v>1</v>
      </c>
      <c r="X441" s="294">
        <v>1</v>
      </c>
      <c r="Y441" s="294">
        <v>1</v>
      </c>
      <c r="Z441" s="294">
        <v>1</v>
      </c>
      <c r="AA441" s="317">
        <v>1</v>
      </c>
      <c r="AB441" s="317">
        <v>1</v>
      </c>
      <c r="AC441" s="317">
        <v>1</v>
      </c>
      <c r="AD441" s="317">
        <v>1</v>
      </c>
      <c r="AE441" s="317">
        <v>1</v>
      </c>
      <c r="AF441" s="317">
        <v>1</v>
      </c>
      <c r="AG441" s="317">
        <v>5</v>
      </c>
      <c r="AH441" s="317">
        <v>5</v>
      </c>
      <c r="AI441" s="317">
        <v>5</v>
      </c>
      <c r="AK441" s="299">
        <v>71</v>
      </c>
      <c r="AL441" s="296">
        <v>1</v>
      </c>
      <c r="AM441" s="296">
        <v>1</v>
      </c>
      <c r="AN441" s="296">
        <v>1</v>
      </c>
    </row>
    <row r="442" spans="15:40" hidden="1">
      <c r="O442" s="305">
        <f t="shared" si="351"/>
        <v>0</v>
      </c>
      <c r="R442" s="294">
        <v>1</v>
      </c>
      <c r="S442" s="294">
        <v>1</v>
      </c>
      <c r="T442" s="294">
        <v>1</v>
      </c>
      <c r="U442" s="294">
        <v>1</v>
      </c>
      <c r="V442" s="294">
        <v>1</v>
      </c>
      <c r="W442" s="294">
        <v>1</v>
      </c>
      <c r="X442" s="294">
        <v>1</v>
      </c>
      <c r="Y442" s="294">
        <v>1</v>
      </c>
      <c r="Z442" s="294">
        <v>1</v>
      </c>
      <c r="AA442" s="317">
        <v>1</v>
      </c>
      <c r="AB442" s="317">
        <v>1</v>
      </c>
      <c r="AC442" s="317">
        <v>1</v>
      </c>
      <c r="AD442" s="317">
        <v>1</v>
      </c>
      <c r="AE442" s="317">
        <v>1</v>
      </c>
      <c r="AF442" s="317">
        <v>1</v>
      </c>
      <c r="AG442" s="317">
        <v>5</v>
      </c>
      <c r="AH442" s="317">
        <v>5</v>
      </c>
      <c r="AI442" s="317">
        <v>5</v>
      </c>
      <c r="AK442" s="299">
        <v>71</v>
      </c>
      <c r="AL442" s="296">
        <v>1</v>
      </c>
      <c r="AM442" s="296">
        <v>1</v>
      </c>
      <c r="AN442" s="296">
        <v>1</v>
      </c>
    </row>
    <row r="443" spans="15:40" hidden="1">
      <c r="O443" s="305">
        <f t="shared" si="351"/>
        <v>0</v>
      </c>
      <c r="R443" s="294">
        <v>1</v>
      </c>
      <c r="S443" s="294">
        <v>1</v>
      </c>
      <c r="T443" s="294">
        <v>1</v>
      </c>
      <c r="U443" s="294">
        <v>1</v>
      </c>
      <c r="V443" s="294">
        <v>1</v>
      </c>
      <c r="W443" s="294">
        <v>1</v>
      </c>
      <c r="X443" s="294">
        <v>1</v>
      </c>
      <c r="Y443" s="294">
        <v>1</v>
      </c>
      <c r="Z443" s="294">
        <v>1</v>
      </c>
      <c r="AA443" s="317">
        <v>1</v>
      </c>
      <c r="AB443" s="317">
        <v>1</v>
      </c>
      <c r="AC443" s="317">
        <v>1</v>
      </c>
      <c r="AD443" s="317">
        <v>1</v>
      </c>
      <c r="AE443" s="317">
        <v>1</v>
      </c>
      <c r="AF443" s="317">
        <v>1</v>
      </c>
      <c r="AG443" s="317">
        <v>5</v>
      </c>
      <c r="AH443" s="317">
        <v>5</v>
      </c>
      <c r="AI443" s="317">
        <v>5</v>
      </c>
      <c r="AK443" s="299">
        <v>71</v>
      </c>
      <c r="AL443" s="296">
        <v>1</v>
      </c>
      <c r="AM443" s="296">
        <v>1</v>
      </c>
      <c r="AN443" s="296">
        <v>1</v>
      </c>
    </row>
    <row r="444" spans="15:40" hidden="1">
      <c r="O444" s="305">
        <f t="shared" si="351"/>
        <v>0</v>
      </c>
      <c r="R444" s="294">
        <v>1</v>
      </c>
      <c r="S444" s="294">
        <v>1</v>
      </c>
      <c r="T444" s="294">
        <v>1</v>
      </c>
      <c r="U444" s="294">
        <v>1</v>
      </c>
      <c r="V444" s="294">
        <v>1</v>
      </c>
      <c r="W444" s="294">
        <v>1</v>
      </c>
      <c r="X444" s="294">
        <v>1</v>
      </c>
      <c r="Y444" s="294">
        <v>1</v>
      </c>
      <c r="Z444" s="294">
        <v>1</v>
      </c>
      <c r="AA444" s="317">
        <v>1</v>
      </c>
      <c r="AB444" s="317">
        <v>1</v>
      </c>
      <c r="AC444" s="317">
        <v>1</v>
      </c>
      <c r="AD444" s="317">
        <v>1</v>
      </c>
      <c r="AE444" s="317">
        <v>1</v>
      </c>
      <c r="AF444" s="317">
        <v>1</v>
      </c>
      <c r="AG444" s="317">
        <v>5</v>
      </c>
      <c r="AH444" s="317">
        <v>5</v>
      </c>
      <c r="AI444" s="317">
        <v>5</v>
      </c>
      <c r="AK444" s="299">
        <v>71</v>
      </c>
      <c r="AL444" s="296">
        <v>1</v>
      </c>
      <c r="AM444" s="296">
        <v>1</v>
      </c>
      <c r="AN444" s="296">
        <v>1</v>
      </c>
    </row>
    <row r="445" spans="15:40" hidden="1">
      <c r="O445" s="305">
        <f t="shared" si="351"/>
        <v>0</v>
      </c>
      <c r="R445" s="294">
        <v>1</v>
      </c>
      <c r="S445" s="294">
        <v>1</v>
      </c>
      <c r="T445" s="294">
        <v>1</v>
      </c>
      <c r="U445" s="294">
        <v>1</v>
      </c>
      <c r="V445" s="294">
        <v>1</v>
      </c>
      <c r="W445" s="294">
        <v>1</v>
      </c>
      <c r="X445" s="294">
        <v>1</v>
      </c>
      <c r="Y445" s="294">
        <v>1</v>
      </c>
      <c r="Z445" s="294">
        <v>1</v>
      </c>
      <c r="AA445" s="317">
        <v>1</v>
      </c>
      <c r="AB445" s="317">
        <v>1</v>
      </c>
      <c r="AC445" s="317">
        <v>1</v>
      </c>
      <c r="AD445" s="317">
        <v>1</v>
      </c>
      <c r="AE445" s="317">
        <v>1</v>
      </c>
      <c r="AF445" s="317">
        <v>1</v>
      </c>
      <c r="AG445" s="317">
        <v>5</v>
      </c>
      <c r="AH445" s="317">
        <v>5</v>
      </c>
      <c r="AI445" s="317">
        <v>5</v>
      </c>
      <c r="AK445" s="299">
        <v>71</v>
      </c>
      <c r="AL445" s="296">
        <v>1</v>
      </c>
      <c r="AM445" s="296">
        <v>1</v>
      </c>
      <c r="AN445" s="296">
        <v>1</v>
      </c>
    </row>
    <row r="446" spans="15:40" hidden="1">
      <c r="O446" s="305">
        <f t="shared" si="351"/>
        <v>0</v>
      </c>
      <c r="R446" s="294">
        <v>1</v>
      </c>
      <c r="S446" s="294">
        <v>1</v>
      </c>
      <c r="T446" s="294">
        <v>1</v>
      </c>
      <c r="U446" s="294">
        <v>1</v>
      </c>
      <c r="V446" s="294">
        <v>1</v>
      </c>
      <c r="W446" s="294">
        <v>1</v>
      </c>
      <c r="X446" s="294">
        <v>1</v>
      </c>
      <c r="Y446" s="294">
        <v>1</v>
      </c>
      <c r="Z446" s="294">
        <v>1</v>
      </c>
      <c r="AA446" s="317">
        <v>1</v>
      </c>
      <c r="AB446" s="317">
        <v>1</v>
      </c>
      <c r="AC446" s="317">
        <v>1</v>
      </c>
      <c r="AD446" s="317">
        <v>1</v>
      </c>
      <c r="AE446" s="317">
        <v>1</v>
      </c>
      <c r="AF446" s="317">
        <v>1</v>
      </c>
      <c r="AG446" s="317">
        <v>5</v>
      </c>
      <c r="AH446" s="317">
        <v>5</v>
      </c>
      <c r="AI446" s="317">
        <v>5</v>
      </c>
      <c r="AK446" s="299">
        <v>71</v>
      </c>
      <c r="AL446" s="296">
        <v>1</v>
      </c>
      <c r="AM446" s="296">
        <v>1</v>
      </c>
      <c r="AN446" s="296">
        <v>1</v>
      </c>
    </row>
    <row r="447" spans="15:40" hidden="1">
      <c r="O447" s="305">
        <f t="shared" si="351"/>
        <v>0</v>
      </c>
      <c r="R447" s="294">
        <v>1</v>
      </c>
      <c r="S447" s="294">
        <v>1</v>
      </c>
      <c r="T447" s="294">
        <v>1</v>
      </c>
      <c r="U447" s="294">
        <v>1</v>
      </c>
      <c r="V447" s="294">
        <v>1</v>
      </c>
      <c r="W447" s="294">
        <v>1</v>
      </c>
      <c r="X447" s="294">
        <v>1</v>
      </c>
      <c r="Y447" s="294">
        <v>1</v>
      </c>
      <c r="Z447" s="294">
        <v>1</v>
      </c>
      <c r="AA447" s="317">
        <v>1</v>
      </c>
      <c r="AB447" s="317">
        <v>1</v>
      </c>
      <c r="AC447" s="317">
        <v>1</v>
      </c>
      <c r="AD447" s="317">
        <v>1</v>
      </c>
      <c r="AE447" s="317">
        <v>1</v>
      </c>
      <c r="AF447" s="317">
        <v>1</v>
      </c>
      <c r="AG447" s="317">
        <v>5</v>
      </c>
      <c r="AH447" s="317">
        <v>5</v>
      </c>
      <c r="AI447" s="317">
        <v>5</v>
      </c>
      <c r="AK447" s="299">
        <v>71</v>
      </c>
      <c r="AL447" s="296">
        <v>1</v>
      </c>
      <c r="AM447" s="296">
        <v>1</v>
      </c>
      <c r="AN447" s="296">
        <v>1</v>
      </c>
    </row>
    <row r="448" spans="15:40" hidden="1">
      <c r="O448" s="305">
        <f t="shared" si="351"/>
        <v>0</v>
      </c>
      <c r="R448" s="294">
        <v>1</v>
      </c>
      <c r="S448" s="294">
        <v>1</v>
      </c>
      <c r="T448" s="294">
        <v>1</v>
      </c>
      <c r="U448" s="294">
        <v>1</v>
      </c>
      <c r="V448" s="294">
        <v>1</v>
      </c>
      <c r="W448" s="294">
        <v>1</v>
      </c>
      <c r="X448" s="294">
        <v>1</v>
      </c>
      <c r="Y448" s="294">
        <v>1</v>
      </c>
      <c r="Z448" s="294">
        <v>1</v>
      </c>
      <c r="AA448" s="317">
        <v>1</v>
      </c>
      <c r="AB448" s="317">
        <v>1</v>
      </c>
      <c r="AC448" s="317">
        <v>1</v>
      </c>
      <c r="AD448" s="317">
        <v>1</v>
      </c>
      <c r="AE448" s="317">
        <v>1</v>
      </c>
      <c r="AF448" s="317">
        <v>1</v>
      </c>
      <c r="AG448" s="317">
        <v>5</v>
      </c>
      <c r="AH448" s="317">
        <v>5</v>
      </c>
      <c r="AI448" s="317">
        <v>5</v>
      </c>
      <c r="AK448" s="299">
        <v>71</v>
      </c>
      <c r="AL448" s="296">
        <v>1</v>
      </c>
      <c r="AM448" s="296">
        <v>1</v>
      </c>
      <c r="AN448" s="296">
        <v>1</v>
      </c>
    </row>
    <row r="449" spans="15:40" hidden="1">
      <c r="O449" s="305">
        <f t="shared" si="351"/>
        <v>0</v>
      </c>
      <c r="R449" s="294">
        <v>1</v>
      </c>
      <c r="S449" s="294">
        <v>1</v>
      </c>
      <c r="T449" s="294">
        <v>1</v>
      </c>
      <c r="U449" s="294">
        <v>1</v>
      </c>
      <c r="V449" s="294">
        <v>1</v>
      </c>
      <c r="W449" s="294">
        <v>1</v>
      </c>
      <c r="X449" s="294">
        <v>1</v>
      </c>
      <c r="Y449" s="294">
        <v>1</v>
      </c>
      <c r="Z449" s="294">
        <v>1</v>
      </c>
      <c r="AA449" s="317">
        <v>1</v>
      </c>
      <c r="AB449" s="317">
        <v>1</v>
      </c>
      <c r="AC449" s="317">
        <v>1</v>
      </c>
      <c r="AD449" s="317">
        <v>1</v>
      </c>
      <c r="AE449" s="317">
        <v>1</v>
      </c>
      <c r="AF449" s="317">
        <v>1</v>
      </c>
      <c r="AG449" s="317">
        <v>5</v>
      </c>
      <c r="AH449" s="317">
        <v>5</v>
      </c>
      <c r="AI449" s="317">
        <v>5</v>
      </c>
      <c r="AK449" s="299">
        <v>71</v>
      </c>
      <c r="AL449" s="296">
        <v>1</v>
      </c>
      <c r="AM449" s="296">
        <v>1</v>
      </c>
      <c r="AN449" s="296">
        <v>1</v>
      </c>
    </row>
    <row r="450" spans="15:40" hidden="1">
      <c r="O450" s="305">
        <f t="shared" si="351"/>
        <v>0</v>
      </c>
      <c r="R450" s="294">
        <v>1</v>
      </c>
      <c r="S450" s="294">
        <v>1</v>
      </c>
      <c r="T450" s="294">
        <v>1</v>
      </c>
      <c r="U450" s="294">
        <v>1</v>
      </c>
      <c r="V450" s="294">
        <v>1</v>
      </c>
      <c r="W450" s="294">
        <v>1</v>
      </c>
      <c r="X450" s="294">
        <v>1</v>
      </c>
      <c r="Y450" s="294">
        <v>1</v>
      </c>
      <c r="Z450" s="294">
        <v>1</v>
      </c>
      <c r="AA450" s="317">
        <v>1</v>
      </c>
      <c r="AB450" s="317">
        <v>1</v>
      </c>
      <c r="AC450" s="317">
        <v>1</v>
      </c>
      <c r="AD450" s="317">
        <v>1</v>
      </c>
      <c r="AE450" s="317">
        <v>1</v>
      </c>
      <c r="AF450" s="317">
        <v>1</v>
      </c>
      <c r="AG450" s="317">
        <v>5</v>
      </c>
      <c r="AH450" s="317">
        <v>5</v>
      </c>
      <c r="AI450" s="317">
        <v>5</v>
      </c>
      <c r="AK450" s="299">
        <v>71</v>
      </c>
      <c r="AL450" s="296">
        <v>1</v>
      </c>
      <c r="AM450" s="296">
        <v>1</v>
      </c>
      <c r="AN450" s="296">
        <v>1</v>
      </c>
    </row>
    <row r="451" spans="15:40" hidden="1">
      <c r="O451" s="305">
        <f t="shared" si="351"/>
        <v>0</v>
      </c>
      <c r="R451" s="294">
        <v>1</v>
      </c>
      <c r="S451" s="294">
        <v>1</v>
      </c>
      <c r="T451" s="294">
        <v>1</v>
      </c>
      <c r="U451" s="294">
        <v>1</v>
      </c>
      <c r="V451" s="294">
        <v>1</v>
      </c>
      <c r="W451" s="294">
        <v>1</v>
      </c>
      <c r="X451" s="294">
        <v>1</v>
      </c>
      <c r="Y451" s="294">
        <v>1</v>
      </c>
      <c r="Z451" s="294">
        <v>1</v>
      </c>
      <c r="AA451" s="317">
        <v>1</v>
      </c>
      <c r="AB451" s="317">
        <v>1</v>
      </c>
      <c r="AC451" s="317">
        <v>1</v>
      </c>
      <c r="AD451" s="317">
        <v>1</v>
      </c>
      <c r="AE451" s="317">
        <v>1</v>
      </c>
      <c r="AF451" s="317">
        <v>1</v>
      </c>
      <c r="AG451" s="317">
        <v>5</v>
      </c>
      <c r="AH451" s="317">
        <v>5</v>
      </c>
      <c r="AI451" s="317">
        <v>5</v>
      </c>
      <c r="AK451" s="299">
        <v>71</v>
      </c>
      <c r="AL451" s="296">
        <v>1</v>
      </c>
      <c r="AM451" s="296">
        <v>1</v>
      </c>
      <c r="AN451" s="296">
        <v>1</v>
      </c>
    </row>
    <row r="452" spans="15:40" hidden="1">
      <c r="O452" s="305">
        <f t="shared" si="351"/>
        <v>0</v>
      </c>
      <c r="R452" s="294">
        <v>1</v>
      </c>
      <c r="S452" s="294">
        <v>1</v>
      </c>
      <c r="T452" s="294">
        <v>1</v>
      </c>
      <c r="U452" s="294">
        <v>1</v>
      </c>
      <c r="V452" s="294">
        <v>1</v>
      </c>
      <c r="W452" s="294">
        <v>1</v>
      </c>
      <c r="X452" s="294">
        <v>1</v>
      </c>
      <c r="Y452" s="294">
        <v>1</v>
      </c>
      <c r="Z452" s="294">
        <v>1</v>
      </c>
      <c r="AA452" s="317">
        <v>1</v>
      </c>
      <c r="AB452" s="317">
        <v>1</v>
      </c>
      <c r="AC452" s="317">
        <v>1</v>
      </c>
      <c r="AD452" s="317">
        <v>1</v>
      </c>
      <c r="AE452" s="317">
        <v>1</v>
      </c>
      <c r="AF452" s="317">
        <v>1</v>
      </c>
      <c r="AG452" s="317">
        <v>5</v>
      </c>
      <c r="AH452" s="317">
        <v>5</v>
      </c>
      <c r="AI452" s="317">
        <v>5</v>
      </c>
      <c r="AK452" s="299">
        <v>71</v>
      </c>
      <c r="AL452" s="296">
        <v>1</v>
      </c>
      <c r="AM452" s="296">
        <v>1</v>
      </c>
      <c r="AN452" s="296">
        <v>1</v>
      </c>
    </row>
    <row r="453" spans="15:40" hidden="1">
      <c r="O453" s="305">
        <f t="shared" si="351"/>
        <v>0</v>
      </c>
      <c r="R453" s="294">
        <v>1</v>
      </c>
      <c r="S453" s="294">
        <v>1</v>
      </c>
      <c r="T453" s="294">
        <v>1</v>
      </c>
      <c r="U453" s="294">
        <v>1</v>
      </c>
      <c r="V453" s="294">
        <v>1</v>
      </c>
      <c r="W453" s="294">
        <v>1</v>
      </c>
      <c r="X453" s="294">
        <v>1</v>
      </c>
      <c r="Y453" s="294">
        <v>1</v>
      </c>
      <c r="Z453" s="294">
        <v>1</v>
      </c>
      <c r="AA453" s="317">
        <v>1</v>
      </c>
      <c r="AB453" s="317">
        <v>1</v>
      </c>
      <c r="AC453" s="317">
        <v>1</v>
      </c>
      <c r="AD453" s="317">
        <v>1</v>
      </c>
      <c r="AE453" s="317">
        <v>1</v>
      </c>
      <c r="AF453" s="317">
        <v>1</v>
      </c>
      <c r="AG453" s="317">
        <v>5</v>
      </c>
      <c r="AH453" s="317">
        <v>5</v>
      </c>
      <c r="AI453" s="317">
        <v>5</v>
      </c>
      <c r="AK453" s="299">
        <v>71</v>
      </c>
      <c r="AL453" s="296">
        <v>1</v>
      </c>
      <c r="AM453" s="296">
        <v>1</v>
      </c>
      <c r="AN453" s="296">
        <v>1</v>
      </c>
    </row>
    <row r="454" spans="15:40" hidden="1">
      <c r="O454" s="305">
        <f t="shared" si="351"/>
        <v>0</v>
      </c>
      <c r="R454" s="294">
        <v>1</v>
      </c>
      <c r="S454" s="294">
        <v>1</v>
      </c>
      <c r="T454" s="294">
        <v>1</v>
      </c>
      <c r="U454" s="294">
        <v>1</v>
      </c>
      <c r="V454" s="294">
        <v>1</v>
      </c>
      <c r="W454" s="294">
        <v>1</v>
      </c>
      <c r="X454" s="294">
        <v>1</v>
      </c>
      <c r="Y454" s="294">
        <v>1</v>
      </c>
      <c r="Z454" s="294">
        <v>1</v>
      </c>
      <c r="AA454" s="317">
        <v>1</v>
      </c>
      <c r="AB454" s="317">
        <v>1</v>
      </c>
      <c r="AC454" s="317">
        <v>1</v>
      </c>
      <c r="AD454" s="317">
        <v>1</v>
      </c>
      <c r="AE454" s="317">
        <v>1</v>
      </c>
      <c r="AF454" s="317">
        <v>1</v>
      </c>
      <c r="AG454" s="317">
        <v>5</v>
      </c>
      <c r="AH454" s="317">
        <v>5</v>
      </c>
      <c r="AI454" s="317">
        <v>5</v>
      </c>
      <c r="AK454" s="299">
        <v>71</v>
      </c>
      <c r="AL454" s="296">
        <v>1</v>
      </c>
      <c r="AM454" s="296">
        <v>1</v>
      </c>
      <c r="AN454" s="296">
        <v>1</v>
      </c>
    </row>
    <row r="455" spans="15:40" hidden="1">
      <c r="O455" s="305">
        <f t="shared" si="351"/>
        <v>0</v>
      </c>
      <c r="R455" s="294">
        <v>1</v>
      </c>
      <c r="S455" s="294">
        <v>1</v>
      </c>
      <c r="T455" s="294">
        <v>1</v>
      </c>
      <c r="U455" s="294">
        <v>1</v>
      </c>
      <c r="V455" s="294">
        <v>1</v>
      </c>
      <c r="W455" s="294">
        <v>1</v>
      </c>
      <c r="X455" s="294">
        <v>1</v>
      </c>
      <c r="Y455" s="294">
        <v>1</v>
      </c>
      <c r="Z455" s="294">
        <v>1</v>
      </c>
      <c r="AA455" s="317">
        <v>1</v>
      </c>
      <c r="AB455" s="317">
        <v>1</v>
      </c>
      <c r="AC455" s="317">
        <v>1</v>
      </c>
      <c r="AD455" s="317">
        <v>1</v>
      </c>
      <c r="AE455" s="317">
        <v>1</v>
      </c>
      <c r="AF455" s="317">
        <v>1</v>
      </c>
      <c r="AG455" s="317">
        <v>5</v>
      </c>
      <c r="AH455" s="317">
        <v>5</v>
      </c>
      <c r="AI455" s="317">
        <v>5</v>
      </c>
      <c r="AK455" s="299">
        <v>71</v>
      </c>
      <c r="AL455" s="296">
        <v>1</v>
      </c>
      <c r="AM455" s="296">
        <v>1</v>
      </c>
      <c r="AN455" s="296">
        <v>1</v>
      </c>
    </row>
    <row r="456" spans="15:40" hidden="1">
      <c r="O456" s="305">
        <f t="shared" si="351"/>
        <v>0</v>
      </c>
      <c r="R456" s="294">
        <v>1</v>
      </c>
      <c r="S456" s="294">
        <v>1</v>
      </c>
      <c r="T456" s="294">
        <v>1</v>
      </c>
      <c r="U456" s="294">
        <v>1</v>
      </c>
      <c r="V456" s="294">
        <v>1</v>
      </c>
      <c r="W456" s="294">
        <v>1</v>
      </c>
      <c r="X456" s="294">
        <v>1</v>
      </c>
      <c r="Y456" s="294">
        <v>1</v>
      </c>
      <c r="Z456" s="294">
        <v>1</v>
      </c>
      <c r="AA456" s="317">
        <v>1</v>
      </c>
      <c r="AB456" s="317">
        <v>1</v>
      </c>
      <c r="AC456" s="317">
        <v>1</v>
      </c>
      <c r="AD456" s="317">
        <v>1</v>
      </c>
      <c r="AE456" s="317">
        <v>1</v>
      </c>
      <c r="AF456" s="317">
        <v>1</v>
      </c>
      <c r="AG456" s="317">
        <v>5</v>
      </c>
      <c r="AH456" s="317">
        <v>5</v>
      </c>
      <c r="AI456" s="317">
        <v>5</v>
      </c>
      <c r="AK456" s="299">
        <v>71</v>
      </c>
      <c r="AL456" s="296">
        <v>1</v>
      </c>
      <c r="AM456" s="296">
        <v>1</v>
      </c>
      <c r="AN456" s="296">
        <v>1</v>
      </c>
    </row>
    <row r="457" spans="15:40" hidden="1">
      <c r="O457" s="305">
        <f t="shared" si="351"/>
        <v>0</v>
      </c>
      <c r="R457" s="294">
        <v>1</v>
      </c>
      <c r="S457" s="294">
        <v>1</v>
      </c>
      <c r="T457" s="294">
        <v>1</v>
      </c>
      <c r="U457" s="294">
        <v>1</v>
      </c>
      <c r="V457" s="294">
        <v>1</v>
      </c>
      <c r="W457" s="294">
        <v>1</v>
      </c>
      <c r="X457" s="294">
        <v>1</v>
      </c>
      <c r="Y457" s="294">
        <v>1</v>
      </c>
      <c r="Z457" s="294">
        <v>1</v>
      </c>
      <c r="AA457" s="317">
        <v>1</v>
      </c>
      <c r="AB457" s="317">
        <v>1</v>
      </c>
      <c r="AC457" s="317">
        <v>1</v>
      </c>
      <c r="AD457" s="317">
        <v>1</v>
      </c>
      <c r="AE457" s="317">
        <v>1</v>
      </c>
      <c r="AF457" s="317">
        <v>1</v>
      </c>
      <c r="AG457" s="317">
        <v>5</v>
      </c>
      <c r="AH457" s="317">
        <v>5</v>
      </c>
      <c r="AI457" s="317">
        <v>5</v>
      </c>
      <c r="AK457" s="299">
        <v>71</v>
      </c>
      <c r="AL457" s="296">
        <v>1</v>
      </c>
      <c r="AM457" s="296">
        <v>1</v>
      </c>
      <c r="AN457" s="296">
        <v>1</v>
      </c>
    </row>
    <row r="458" spans="15:40" hidden="1">
      <c r="O458" s="305">
        <f t="shared" si="351"/>
        <v>0</v>
      </c>
      <c r="R458" s="294">
        <v>1</v>
      </c>
      <c r="S458" s="294">
        <v>1</v>
      </c>
      <c r="T458" s="294">
        <v>1</v>
      </c>
      <c r="U458" s="294">
        <v>1</v>
      </c>
      <c r="V458" s="294">
        <v>1</v>
      </c>
      <c r="W458" s="294">
        <v>1</v>
      </c>
      <c r="X458" s="294">
        <v>1</v>
      </c>
      <c r="Y458" s="294">
        <v>1</v>
      </c>
      <c r="Z458" s="294">
        <v>1</v>
      </c>
      <c r="AA458" s="317">
        <v>1</v>
      </c>
      <c r="AB458" s="317">
        <v>1</v>
      </c>
      <c r="AC458" s="317">
        <v>1</v>
      </c>
      <c r="AD458" s="317">
        <v>1</v>
      </c>
      <c r="AE458" s="317">
        <v>1</v>
      </c>
      <c r="AF458" s="317">
        <v>1</v>
      </c>
      <c r="AG458" s="317">
        <v>5</v>
      </c>
      <c r="AH458" s="317">
        <v>5</v>
      </c>
      <c r="AI458" s="317">
        <v>5</v>
      </c>
      <c r="AK458" s="299">
        <v>71</v>
      </c>
      <c r="AL458" s="296">
        <v>1</v>
      </c>
      <c r="AM458" s="296">
        <v>1</v>
      </c>
      <c r="AN458" s="296">
        <v>1</v>
      </c>
    </row>
    <row r="459" spans="15:40" hidden="1">
      <c r="O459" s="305">
        <f t="shared" si="351"/>
        <v>0</v>
      </c>
      <c r="R459" s="294">
        <v>1</v>
      </c>
      <c r="S459" s="294">
        <v>1</v>
      </c>
      <c r="T459" s="294">
        <v>1</v>
      </c>
      <c r="U459" s="294">
        <v>1</v>
      </c>
      <c r="V459" s="294">
        <v>1</v>
      </c>
      <c r="W459" s="294">
        <v>1</v>
      </c>
      <c r="X459" s="294">
        <v>1</v>
      </c>
      <c r="Y459" s="294">
        <v>1</v>
      </c>
      <c r="Z459" s="294">
        <v>1</v>
      </c>
      <c r="AA459" s="317">
        <v>1</v>
      </c>
      <c r="AB459" s="317">
        <v>1</v>
      </c>
      <c r="AC459" s="317">
        <v>1</v>
      </c>
      <c r="AD459" s="317">
        <v>1</v>
      </c>
      <c r="AE459" s="317">
        <v>1</v>
      </c>
      <c r="AF459" s="317">
        <v>1</v>
      </c>
      <c r="AG459" s="317">
        <v>5</v>
      </c>
      <c r="AH459" s="317">
        <v>5</v>
      </c>
      <c r="AI459" s="317">
        <v>5</v>
      </c>
      <c r="AK459" s="299">
        <v>71</v>
      </c>
      <c r="AL459" s="296">
        <v>1</v>
      </c>
      <c r="AM459" s="296">
        <v>1</v>
      </c>
      <c r="AN459" s="296">
        <v>1</v>
      </c>
    </row>
    <row r="460" spans="15:40" hidden="1">
      <c r="O460" s="305">
        <f t="shared" si="351"/>
        <v>0</v>
      </c>
      <c r="R460" s="294">
        <v>1</v>
      </c>
      <c r="S460" s="294">
        <v>1</v>
      </c>
      <c r="T460" s="294">
        <v>1</v>
      </c>
      <c r="U460" s="294">
        <v>1</v>
      </c>
      <c r="V460" s="294">
        <v>1</v>
      </c>
      <c r="W460" s="294">
        <v>1</v>
      </c>
      <c r="X460" s="294">
        <v>1</v>
      </c>
      <c r="Y460" s="294">
        <v>1</v>
      </c>
      <c r="Z460" s="294">
        <v>1</v>
      </c>
      <c r="AA460" s="317">
        <v>1</v>
      </c>
      <c r="AB460" s="317">
        <v>1</v>
      </c>
      <c r="AC460" s="317">
        <v>1</v>
      </c>
      <c r="AD460" s="317">
        <v>1</v>
      </c>
      <c r="AE460" s="317">
        <v>1</v>
      </c>
      <c r="AF460" s="317">
        <v>1</v>
      </c>
      <c r="AG460" s="317">
        <v>5</v>
      </c>
      <c r="AH460" s="317">
        <v>5</v>
      </c>
      <c r="AI460" s="317">
        <v>5</v>
      </c>
      <c r="AK460" s="299">
        <v>71</v>
      </c>
      <c r="AL460" s="296">
        <v>1</v>
      </c>
      <c r="AM460" s="296">
        <v>1</v>
      </c>
      <c r="AN460" s="296">
        <v>1</v>
      </c>
    </row>
    <row r="461" spans="15:40" hidden="1">
      <c r="O461" s="305">
        <f t="shared" si="351"/>
        <v>0</v>
      </c>
      <c r="R461" s="294">
        <v>1</v>
      </c>
      <c r="S461" s="294">
        <v>1</v>
      </c>
      <c r="T461" s="294">
        <v>1</v>
      </c>
      <c r="U461" s="294">
        <v>1</v>
      </c>
      <c r="V461" s="294">
        <v>1</v>
      </c>
      <c r="W461" s="294">
        <v>1</v>
      </c>
      <c r="X461" s="294">
        <v>1</v>
      </c>
      <c r="Y461" s="294">
        <v>1</v>
      </c>
      <c r="Z461" s="294">
        <v>1</v>
      </c>
      <c r="AA461" s="317">
        <v>1</v>
      </c>
      <c r="AB461" s="317">
        <v>1</v>
      </c>
      <c r="AC461" s="317">
        <v>1</v>
      </c>
      <c r="AD461" s="317">
        <v>1</v>
      </c>
      <c r="AE461" s="317">
        <v>1</v>
      </c>
      <c r="AF461" s="317">
        <v>1</v>
      </c>
      <c r="AG461" s="317">
        <v>5</v>
      </c>
      <c r="AH461" s="317">
        <v>5</v>
      </c>
      <c r="AI461" s="317">
        <v>5</v>
      </c>
      <c r="AK461" s="299">
        <v>71</v>
      </c>
      <c r="AL461" s="296">
        <v>1</v>
      </c>
      <c r="AM461" s="296">
        <v>1</v>
      </c>
      <c r="AN461" s="296">
        <v>1</v>
      </c>
    </row>
    <row r="462" spans="15:40" hidden="1">
      <c r="O462" s="305">
        <f t="shared" si="351"/>
        <v>0</v>
      </c>
      <c r="R462" s="294">
        <v>1</v>
      </c>
      <c r="S462" s="294">
        <v>1</v>
      </c>
      <c r="T462" s="294">
        <v>1</v>
      </c>
      <c r="U462" s="294">
        <v>1</v>
      </c>
      <c r="V462" s="294">
        <v>1</v>
      </c>
      <c r="W462" s="294">
        <v>1</v>
      </c>
      <c r="X462" s="294">
        <v>1</v>
      </c>
      <c r="Y462" s="294">
        <v>1</v>
      </c>
      <c r="Z462" s="294">
        <v>1</v>
      </c>
      <c r="AA462" s="317">
        <v>1</v>
      </c>
      <c r="AB462" s="317">
        <v>1</v>
      </c>
      <c r="AC462" s="317">
        <v>1</v>
      </c>
      <c r="AD462" s="317">
        <v>1</v>
      </c>
      <c r="AE462" s="317">
        <v>1</v>
      </c>
      <c r="AF462" s="317">
        <v>1</v>
      </c>
      <c r="AG462" s="317">
        <v>5</v>
      </c>
      <c r="AH462" s="317">
        <v>5</v>
      </c>
      <c r="AI462" s="317">
        <v>5</v>
      </c>
      <c r="AK462" s="299">
        <v>71</v>
      </c>
      <c r="AL462" s="296">
        <v>1</v>
      </c>
      <c r="AM462" s="296">
        <v>1</v>
      </c>
      <c r="AN462" s="296">
        <v>1</v>
      </c>
    </row>
    <row r="463" spans="15:40" hidden="1">
      <c r="O463" s="305">
        <f t="shared" si="351"/>
        <v>0</v>
      </c>
      <c r="R463" s="294">
        <v>1</v>
      </c>
      <c r="S463" s="294">
        <v>1</v>
      </c>
      <c r="T463" s="294">
        <v>1</v>
      </c>
      <c r="U463" s="294">
        <v>1</v>
      </c>
      <c r="V463" s="294">
        <v>1</v>
      </c>
      <c r="W463" s="294">
        <v>1</v>
      </c>
      <c r="X463" s="294">
        <v>1</v>
      </c>
      <c r="Y463" s="294">
        <v>1</v>
      </c>
      <c r="Z463" s="294">
        <v>1</v>
      </c>
      <c r="AA463" s="317">
        <v>1</v>
      </c>
      <c r="AB463" s="317">
        <v>1</v>
      </c>
      <c r="AC463" s="317">
        <v>1</v>
      </c>
      <c r="AD463" s="317">
        <v>1</v>
      </c>
      <c r="AE463" s="317">
        <v>1</v>
      </c>
      <c r="AF463" s="317">
        <v>1</v>
      </c>
      <c r="AG463" s="317">
        <v>5</v>
      </c>
      <c r="AH463" s="317">
        <v>5</v>
      </c>
      <c r="AI463" s="317">
        <v>5</v>
      </c>
      <c r="AK463" s="299">
        <v>71</v>
      </c>
      <c r="AL463" s="296">
        <v>1</v>
      </c>
      <c r="AM463" s="296">
        <v>1</v>
      </c>
      <c r="AN463" s="296">
        <v>1</v>
      </c>
    </row>
    <row r="464" spans="15:40" hidden="1">
      <c r="O464" s="305">
        <f t="shared" si="351"/>
        <v>0</v>
      </c>
      <c r="R464" s="294">
        <v>1</v>
      </c>
      <c r="S464" s="294">
        <v>1</v>
      </c>
      <c r="T464" s="294">
        <v>1</v>
      </c>
      <c r="U464" s="294">
        <v>1</v>
      </c>
      <c r="V464" s="294">
        <v>1</v>
      </c>
      <c r="W464" s="294">
        <v>1</v>
      </c>
      <c r="X464" s="294">
        <v>1</v>
      </c>
      <c r="Y464" s="294">
        <v>1</v>
      </c>
      <c r="Z464" s="294">
        <v>1</v>
      </c>
      <c r="AA464" s="317">
        <v>1</v>
      </c>
      <c r="AB464" s="317">
        <v>1</v>
      </c>
      <c r="AC464" s="317">
        <v>1</v>
      </c>
      <c r="AD464" s="317">
        <v>1</v>
      </c>
      <c r="AE464" s="317">
        <v>1</v>
      </c>
      <c r="AF464" s="317">
        <v>1</v>
      </c>
      <c r="AG464" s="317">
        <v>5</v>
      </c>
      <c r="AH464" s="317">
        <v>5</v>
      </c>
      <c r="AI464" s="317">
        <v>5</v>
      </c>
      <c r="AK464" s="299">
        <v>71</v>
      </c>
      <c r="AL464" s="296">
        <v>1</v>
      </c>
      <c r="AM464" s="296">
        <v>1</v>
      </c>
      <c r="AN464" s="296">
        <v>1</v>
      </c>
    </row>
    <row r="465" spans="15:40" hidden="1">
      <c r="O465" s="305">
        <f t="shared" si="351"/>
        <v>0</v>
      </c>
      <c r="R465" s="294">
        <v>1</v>
      </c>
      <c r="S465" s="294">
        <v>1</v>
      </c>
      <c r="T465" s="294">
        <v>1</v>
      </c>
      <c r="U465" s="294">
        <v>1</v>
      </c>
      <c r="V465" s="294">
        <v>1</v>
      </c>
      <c r="W465" s="294">
        <v>1</v>
      </c>
      <c r="X465" s="294">
        <v>1</v>
      </c>
      <c r="Y465" s="294">
        <v>1</v>
      </c>
      <c r="Z465" s="294">
        <v>1</v>
      </c>
      <c r="AA465" s="317">
        <v>1</v>
      </c>
      <c r="AB465" s="317">
        <v>1</v>
      </c>
      <c r="AC465" s="317">
        <v>1</v>
      </c>
      <c r="AD465" s="317">
        <v>1</v>
      </c>
      <c r="AE465" s="317">
        <v>1</v>
      </c>
      <c r="AF465" s="317">
        <v>1</v>
      </c>
      <c r="AG465" s="317">
        <v>5</v>
      </c>
      <c r="AH465" s="317">
        <v>5</v>
      </c>
      <c r="AI465" s="317">
        <v>5</v>
      </c>
      <c r="AK465" s="299">
        <v>71</v>
      </c>
      <c r="AL465" s="296">
        <v>1</v>
      </c>
      <c r="AM465" s="296">
        <v>1</v>
      </c>
      <c r="AN465" s="296">
        <v>1</v>
      </c>
    </row>
    <row r="466" spans="15:40" hidden="1">
      <c r="O466" s="305">
        <f t="shared" si="351"/>
        <v>0</v>
      </c>
      <c r="R466" s="294">
        <v>1</v>
      </c>
      <c r="S466" s="294">
        <v>1</v>
      </c>
      <c r="T466" s="294">
        <v>1</v>
      </c>
      <c r="U466" s="294">
        <v>1</v>
      </c>
      <c r="V466" s="294">
        <v>1</v>
      </c>
      <c r="W466" s="294">
        <v>1</v>
      </c>
      <c r="X466" s="294">
        <v>1</v>
      </c>
      <c r="Y466" s="294">
        <v>1</v>
      </c>
      <c r="Z466" s="294">
        <v>1</v>
      </c>
      <c r="AA466" s="317">
        <v>1</v>
      </c>
      <c r="AB466" s="317">
        <v>1</v>
      </c>
      <c r="AC466" s="317">
        <v>1</v>
      </c>
      <c r="AD466" s="317">
        <v>1</v>
      </c>
      <c r="AE466" s="317">
        <v>1</v>
      </c>
      <c r="AF466" s="317">
        <v>1</v>
      </c>
      <c r="AG466" s="317">
        <v>5</v>
      </c>
      <c r="AH466" s="317">
        <v>5</v>
      </c>
      <c r="AI466" s="317">
        <v>5</v>
      </c>
      <c r="AK466" s="299">
        <v>71</v>
      </c>
      <c r="AL466" s="296">
        <v>1</v>
      </c>
      <c r="AM466" s="296">
        <v>1</v>
      </c>
      <c r="AN466" s="296">
        <v>1</v>
      </c>
    </row>
    <row r="467" spans="15:40" hidden="1">
      <c r="O467" s="305">
        <f t="shared" si="351"/>
        <v>0</v>
      </c>
      <c r="R467" s="294">
        <v>1</v>
      </c>
      <c r="S467" s="294">
        <v>1</v>
      </c>
      <c r="T467" s="294">
        <v>1</v>
      </c>
      <c r="U467" s="294">
        <v>1</v>
      </c>
      <c r="V467" s="294">
        <v>1</v>
      </c>
      <c r="W467" s="294">
        <v>1</v>
      </c>
      <c r="X467" s="294">
        <v>1</v>
      </c>
      <c r="Y467" s="294">
        <v>1</v>
      </c>
      <c r="Z467" s="294">
        <v>1</v>
      </c>
      <c r="AA467" s="317">
        <v>1</v>
      </c>
      <c r="AB467" s="317">
        <v>1</v>
      </c>
      <c r="AC467" s="317">
        <v>1</v>
      </c>
      <c r="AD467" s="317">
        <v>1</v>
      </c>
      <c r="AE467" s="317">
        <v>1</v>
      </c>
      <c r="AF467" s="317">
        <v>1</v>
      </c>
      <c r="AG467" s="317">
        <v>5</v>
      </c>
      <c r="AH467" s="317">
        <v>5</v>
      </c>
      <c r="AI467" s="317">
        <v>5</v>
      </c>
      <c r="AK467" s="299">
        <v>71</v>
      </c>
      <c r="AL467" s="296">
        <v>1</v>
      </c>
      <c r="AM467" s="296">
        <v>1</v>
      </c>
      <c r="AN467" s="296">
        <v>1</v>
      </c>
    </row>
    <row r="468" spans="15:40" hidden="1">
      <c r="O468" s="305">
        <f t="shared" si="351"/>
        <v>0</v>
      </c>
      <c r="R468" s="294">
        <v>1</v>
      </c>
      <c r="S468" s="294">
        <v>1</v>
      </c>
      <c r="T468" s="294">
        <v>1</v>
      </c>
      <c r="U468" s="294">
        <v>1</v>
      </c>
      <c r="V468" s="294">
        <v>1</v>
      </c>
      <c r="W468" s="294">
        <v>1</v>
      </c>
      <c r="X468" s="294">
        <v>1</v>
      </c>
      <c r="Y468" s="294">
        <v>1</v>
      </c>
      <c r="Z468" s="294">
        <v>1</v>
      </c>
      <c r="AA468" s="317">
        <v>1</v>
      </c>
      <c r="AB468" s="317">
        <v>1</v>
      </c>
      <c r="AC468" s="317">
        <v>1</v>
      </c>
      <c r="AD468" s="317">
        <v>1</v>
      </c>
      <c r="AE468" s="317">
        <v>1</v>
      </c>
      <c r="AF468" s="317">
        <v>1</v>
      </c>
      <c r="AG468" s="317">
        <v>5</v>
      </c>
      <c r="AH468" s="317">
        <v>5</v>
      </c>
      <c r="AI468" s="317">
        <v>5</v>
      </c>
      <c r="AK468" s="299">
        <v>71</v>
      </c>
      <c r="AL468" s="296">
        <v>1</v>
      </c>
      <c r="AM468" s="296">
        <v>1</v>
      </c>
      <c r="AN468" s="296">
        <v>1</v>
      </c>
    </row>
    <row r="469" spans="15:40" hidden="1">
      <c r="O469" s="305">
        <f t="shared" si="351"/>
        <v>0</v>
      </c>
      <c r="R469" s="294">
        <v>1</v>
      </c>
      <c r="S469" s="294">
        <v>1</v>
      </c>
      <c r="T469" s="294">
        <v>1</v>
      </c>
      <c r="U469" s="294">
        <v>1</v>
      </c>
      <c r="V469" s="294">
        <v>1</v>
      </c>
      <c r="W469" s="294">
        <v>1</v>
      </c>
      <c r="X469" s="294">
        <v>1</v>
      </c>
      <c r="Y469" s="294">
        <v>1</v>
      </c>
      <c r="Z469" s="294">
        <v>1</v>
      </c>
      <c r="AA469" s="317">
        <v>1</v>
      </c>
      <c r="AB469" s="317">
        <v>1</v>
      </c>
      <c r="AC469" s="317">
        <v>1</v>
      </c>
      <c r="AD469" s="317">
        <v>1</v>
      </c>
      <c r="AE469" s="317">
        <v>1</v>
      </c>
      <c r="AF469" s="317">
        <v>1</v>
      </c>
      <c r="AG469" s="317">
        <v>5</v>
      </c>
      <c r="AH469" s="317">
        <v>5</v>
      </c>
      <c r="AI469" s="317">
        <v>5</v>
      </c>
      <c r="AK469" s="299">
        <v>71</v>
      </c>
      <c r="AL469" s="296">
        <v>1</v>
      </c>
      <c r="AM469" s="296">
        <v>1</v>
      </c>
      <c r="AN469" s="296">
        <v>1</v>
      </c>
    </row>
    <row r="470" spans="15:40" hidden="1">
      <c r="O470" s="305">
        <f t="shared" si="351"/>
        <v>0</v>
      </c>
      <c r="R470" s="294">
        <v>1</v>
      </c>
      <c r="S470" s="294">
        <v>1</v>
      </c>
      <c r="T470" s="294">
        <v>1</v>
      </c>
      <c r="U470" s="294">
        <v>1</v>
      </c>
      <c r="V470" s="294">
        <v>1</v>
      </c>
      <c r="W470" s="294">
        <v>1</v>
      </c>
      <c r="X470" s="294">
        <v>1</v>
      </c>
      <c r="Y470" s="294">
        <v>1</v>
      </c>
      <c r="Z470" s="294">
        <v>1</v>
      </c>
      <c r="AA470" s="317">
        <v>1</v>
      </c>
      <c r="AB470" s="317">
        <v>1</v>
      </c>
      <c r="AC470" s="317">
        <v>1</v>
      </c>
      <c r="AD470" s="317">
        <v>1</v>
      </c>
      <c r="AE470" s="317">
        <v>1</v>
      </c>
      <c r="AF470" s="317">
        <v>1</v>
      </c>
      <c r="AG470" s="317">
        <v>5</v>
      </c>
      <c r="AH470" s="317">
        <v>5</v>
      </c>
      <c r="AI470" s="317">
        <v>5</v>
      </c>
      <c r="AK470" s="299">
        <v>71</v>
      </c>
      <c r="AL470" s="296">
        <v>1</v>
      </c>
      <c r="AM470" s="296">
        <v>1</v>
      </c>
      <c r="AN470" s="296">
        <v>1</v>
      </c>
    </row>
    <row r="471" spans="15:40" hidden="1">
      <c r="O471" s="305">
        <f t="shared" si="351"/>
        <v>0</v>
      </c>
      <c r="R471" s="294">
        <v>1</v>
      </c>
      <c r="S471" s="294">
        <v>1</v>
      </c>
      <c r="T471" s="294">
        <v>1</v>
      </c>
      <c r="U471" s="294">
        <v>1</v>
      </c>
      <c r="V471" s="294">
        <v>1</v>
      </c>
      <c r="W471" s="294">
        <v>1</v>
      </c>
      <c r="X471" s="294">
        <v>1</v>
      </c>
      <c r="Y471" s="294">
        <v>1</v>
      </c>
      <c r="Z471" s="294">
        <v>1</v>
      </c>
      <c r="AA471" s="317">
        <v>1</v>
      </c>
      <c r="AB471" s="317">
        <v>1</v>
      </c>
      <c r="AC471" s="317">
        <v>1</v>
      </c>
      <c r="AD471" s="317">
        <v>1</v>
      </c>
      <c r="AE471" s="317">
        <v>1</v>
      </c>
      <c r="AF471" s="317">
        <v>1</v>
      </c>
      <c r="AG471" s="317">
        <v>5</v>
      </c>
      <c r="AH471" s="317">
        <v>5</v>
      </c>
      <c r="AI471" s="317">
        <v>5</v>
      </c>
      <c r="AK471" s="299">
        <v>71</v>
      </c>
      <c r="AL471" s="296">
        <v>1</v>
      </c>
      <c r="AM471" s="296">
        <v>1</v>
      </c>
      <c r="AN471" s="296">
        <v>1</v>
      </c>
    </row>
    <row r="472" spans="15:40" hidden="1">
      <c r="O472" s="305">
        <f t="shared" si="351"/>
        <v>0</v>
      </c>
      <c r="R472" s="294">
        <v>1</v>
      </c>
      <c r="S472" s="294">
        <v>1</v>
      </c>
      <c r="T472" s="294">
        <v>1</v>
      </c>
      <c r="U472" s="294">
        <v>1</v>
      </c>
      <c r="V472" s="294">
        <v>1</v>
      </c>
      <c r="W472" s="294">
        <v>1</v>
      </c>
      <c r="X472" s="294">
        <v>1</v>
      </c>
      <c r="Y472" s="294">
        <v>1</v>
      </c>
      <c r="Z472" s="294">
        <v>1</v>
      </c>
      <c r="AA472" s="317">
        <v>1</v>
      </c>
      <c r="AB472" s="317">
        <v>1</v>
      </c>
      <c r="AC472" s="317">
        <v>1</v>
      </c>
      <c r="AD472" s="317">
        <v>1</v>
      </c>
      <c r="AE472" s="317">
        <v>1</v>
      </c>
      <c r="AF472" s="317">
        <v>1</v>
      </c>
      <c r="AG472" s="317">
        <v>5</v>
      </c>
      <c r="AH472" s="317">
        <v>5</v>
      </c>
      <c r="AI472" s="317">
        <v>5</v>
      </c>
      <c r="AK472" s="299">
        <v>71</v>
      </c>
      <c r="AL472" s="296">
        <v>1</v>
      </c>
      <c r="AM472" s="296">
        <v>1</v>
      </c>
      <c r="AN472" s="296">
        <v>1</v>
      </c>
    </row>
    <row r="473" spans="15:40" hidden="1">
      <c r="O473" s="305">
        <f t="shared" si="351"/>
        <v>0</v>
      </c>
      <c r="R473" s="294">
        <v>1</v>
      </c>
      <c r="S473" s="294">
        <v>1</v>
      </c>
      <c r="T473" s="294">
        <v>1</v>
      </c>
      <c r="U473" s="294">
        <v>1</v>
      </c>
      <c r="V473" s="294">
        <v>1</v>
      </c>
      <c r="W473" s="294">
        <v>1</v>
      </c>
      <c r="X473" s="294">
        <v>1</v>
      </c>
      <c r="Y473" s="294">
        <v>1</v>
      </c>
      <c r="Z473" s="294">
        <v>1</v>
      </c>
      <c r="AA473" s="317">
        <v>1</v>
      </c>
      <c r="AB473" s="317">
        <v>1</v>
      </c>
      <c r="AC473" s="317">
        <v>1</v>
      </c>
      <c r="AD473" s="317">
        <v>1</v>
      </c>
      <c r="AE473" s="317">
        <v>1</v>
      </c>
      <c r="AF473" s="317">
        <v>1</v>
      </c>
      <c r="AG473" s="317">
        <v>5</v>
      </c>
      <c r="AH473" s="317">
        <v>5</v>
      </c>
      <c r="AI473" s="317">
        <v>5</v>
      </c>
      <c r="AK473" s="299">
        <v>71</v>
      </c>
      <c r="AL473" s="296">
        <v>1</v>
      </c>
      <c r="AM473" s="296">
        <v>1</v>
      </c>
      <c r="AN473" s="296">
        <v>1</v>
      </c>
    </row>
    <row r="474" spans="15:40" hidden="1">
      <c r="O474" s="305">
        <f t="shared" si="351"/>
        <v>0</v>
      </c>
      <c r="R474" s="294">
        <v>1</v>
      </c>
      <c r="S474" s="294">
        <v>1</v>
      </c>
      <c r="T474" s="294">
        <v>1</v>
      </c>
      <c r="U474" s="294">
        <v>1</v>
      </c>
      <c r="V474" s="294">
        <v>1</v>
      </c>
      <c r="W474" s="294">
        <v>1</v>
      </c>
      <c r="X474" s="294">
        <v>1</v>
      </c>
      <c r="Y474" s="294">
        <v>1</v>
      </c>
      <c r="Z474" s="294">
        <v>1</v>
      </c>
      <c r="AA474" s="317">
        <v>1</v>
      </c>
      <c r="AB474" s="317">
        <v>1</v>
      </c>
      <c r="AC474" s="317">
        <v>1</v>
      </c>
      <c r="AD474" s="317">
        <v>1</v>
      </c>
      <c r="AE474" s="317">
        <v>1</v>
      </c>
      <c r="AF474" s="317">
        <v>1</v>
      </c>
      <c r="AG474" s="317">
        <v>5</v>
      </c>
      <c r="AH474" s="317">
        <v>5</v>
      </c>
      <c r="AI474" s="317">
        <v>5</v>
      </c>
      <c r="AK474" s="299">
        <v>71</v>
      </c>
      <c r="AL474" s="296">
        <v>1</v>
      </c>
      <c r="AM474" s="296">
        <v>1</v>
      </c>
      <c r="AN474" s="296">
        <v>1</v>
      </c>
    </row>
    <row r="475" spans="15:40" hidden="1">
      <c r="O475" s="305">
        <f t="shared" si="351"/>
        <v>0</v>
      </c>
      <c r="R475" s="294">
        <v>1</v>
      </c>
      <c r="S475" s="294">
        <v>1</v>
      </c>
      <c r="T475" s="294">
        <v>1</v>
      </c>
      <c r="U475" s="294">
        <v>1</v>
      </c>
      <c r="V475" s="294">
        <v>1</v>
      </c>
      <c r="W475" s="294">
        <v>1</v>
      </c>
      <c r="X475" s="294">
        <v>1</v>
      </c>
      <c r="Y475" s="294">
        <v>1</v>
      </c>
      <c r="Z475" s="294">
        <v>1</v>
      </c>
      <c r="AA475" s="317">
        <v>1</v>
      </c>
      <c r="AB475" s="317">
        <v>1</v>
      </c>
      <c r="AC475" s="317">
        <v>1</v>
      </c>
      <c r="AD475" s="317">
        <v>1</v>
      </c>
      <c r="AE475" s="317">
        <v>1</v>
      </c>
      <c r="AF475" s="317">
        <v>1</v>
      </c>
      <c r="AG475" s="317">
        <v>5</v>
      </c>
      <c r="AH475" s="317">
        <v>5</v>
      </c>
      <c r="AI475" s="317">
        <v>5</v>
      </c>
      <c r="AK475" s="299">
        <v>71</v>
      </c>
      <c r="AL475" s="296">
        <v>1</v>
      </c>
      <c r="AM475" s="296">
        <v>1</v>
      </c>
      <c r="AN475" s="296">
        <v>1</v>
      </c>
    </row>
    <row r="476" spans="15:40" hidden="1">
      <c r="O476" s="305">
        <f t="shared" si="351"/>
        <v>0</v>
      </c>
      <c r="R476" s="294">
        <v>1</v>
      </c>
      <c r="S476" s="294">
        <v>1</v>
      </c>
      <c r="T476" s="294">
        <v>1</v>
      </c>
      <c r="U476" s="294">
        <v>1</v>
      </c>
      <c r="V476" s="294">
        <v>1</v>
      </c>
      <c r="W476" s="294">
        <v>1</v>
      </c>
      <c r="X476" s="294">
        <v>1</v>
      </c>
      <c r="Y476" s="294">
        <v>1</v>
      </c>
      <c r="Z476" s="294">
        <v>1</v>
      </c>
      <c r="AA476" s="317">
        <v>1</v>
      </c>
      <c r="AB476" s="317">
        <v>1</v>
      </c>
      <c r="AC476" s="317">
        <v>1</v>
      </c>
      <c r="AD476" s="317">
        <v>1</v>
      </c>
      <c r="AE476" s="317">
        <v>1</v>
      </c>
      <c r="AF476" s="317">
        <v>1</v>
      </c>
      <c r="AG476" s="317">
        <v>5</v>
      </c>
      <c r="AH476" s="317">
        <v>5</v>
      </c>
      <c r="AI476" s="317">
        <v>5</v>
      </c>
      <c r="AK476" s="299">
        <v>71</v>
      </c>
      <c r="AL476" s="296">
        <v>1</v>
      </c>
      <c r="AM476" s="296">
        <v>1</v>
      </c>
      <c r="AN476" s="296">
        <v>1</v>
      </c>
    </row>
    <row r="477" spans="15:40" hidden="1">
      <c r="O477" s="305">
        <f t="shared" si="351"/>
        <v>0</v>
      </c>
      <c r="R477" s="294">
        <v>1</v>
      </c>
      <c r="S477" s="294">
        <v>1</v>
      </c>
      <c r="T477" s="294">
        <v>1</v>
      </c>
      <c r="U477" s="294">
        <v>1</v>
      </c>
      <c r="V477" s="294">
        <v>1</v>
      </c>
      <c r="W477" s="294">
        <v>1</v>
      </c>
      <c r="X477" s="294">
        <v>1</v>
      </c>
      <c r="Y477" s="294">
        <v>1</v>
      </c>
      <c r="Z477" s="294">
        <v>1</v>
      </c>
      <c r="AA477" s="317">
        <v>1</v>
      </c>
      <c r="AB477" s="317">
        <v>1</v>
      </c>
      <c r="AC477" s="317">
        <v>1</v>
      </c>
      <c r="AD477" s="317">
        <v>1</v>
      </c>
      <c r="AE477" s="317">
        <v>1</v>
      </c>
      <c r="AF477" s="317">
        <v>1</v>
      </c>
      <c r="AG477" s="317">
        <v>5</v>
      </c>
      <c r="AH477" s="317">
        <v>5</v>
      </c>
      <c r="AI477" s="317">
        <v>5</v>
      </c>
      <c r="AK477" s="299">
        <v>71</v>
      </c>
      <c r="AL477" s="296">
        <v>1</v>
      </c>
      <c r="AM477" s="296">
        <v>1</v>
      </c>
      <c r="AN477" s="296">
        <v>1</v>
      </c>
    </row>
    <row r="478" spans="15:40" hidden="1">
      <c r="O478" s="305">
        <f t="shared" si="351"/>
        <v>0</v>
      </c>
      <c r="R478" s="294">
        <v>1</v>
      </c>
      <c r="S478" s="294">
        <v>1</v>
      </c>
      <c r="T478" s="294">
        <v>1</v>
      </c>
      <c r="U478" s="294">
        <v>1</v>
      </c>
      <c r="V478" s="294">
        <v>1</v>
      </c>
      <c r="W478" s="294">
        <v>1</v>
      </c>
      <c r="X478" s="294">
        <v>1</v>
      </c>
      <c r="Y478" s="294">
        <v>1</v>
      </c>
      <c r="Z478" s="294">
        <v>1</v>
      </c>
      <c r="AA478" s="317">
        <v>1</v>
      </c>
      <c r="AB478" s="317">
        <v>1</v>
      </c>
      <c r="AC478" s="317">
        <v>1</v>
      </c>
      <c r="AD478" s="317">
        <v>1</v>
      </c>
      <c r="AE478" s="317">
        <v>1</v>
      </c>
      <c r="AF478" s="317">
        <v>1</v>
      </c>
      <c r="AG478" s="317">
        <v>5</v>
      </c>
      <c r="AH478" s="317">
        <v>5</v>
      </c>
      <c r="AI478" s="317">
        <v>5</v>
      </c>
      <c r="AK478" s="299">
        <v>71</v>
      </c>
      <c r="AL478" s="296">
        <v>1</v>
      </c>
      <c r="AM478" s="296">
        <v>1</v>
      </c>
      <c r="AN478" s="296">
        <v>1</v>
      </c>
    </row>
    <row r="479" spans="15:40" hidden="1">
      <c r="O479" s="305">
        <f t="shared" si="351"/>
        <v>0</v>
      </c>
      <c r="R479" s="294">
        <v>1</v>
      </c>
      <c r="S479" s="294">
        <v>1</v>
      </c>
      <c r="T479" s="294">
        <v>1</v>
      </c>
      <c r="U479" s="294">
        <v>1</v>
      </c>
      <c r="V479" s="294">
        <v>1</v>
      </c>
      <c r="W479" s="294">
        <v>1</v>
      </c>
      <c r="X479" s="294">
        <v>1</v>
      </c>
      <c r="Y479" s="294">
        <v>1</v>
      </c>
      <c r="Z479" s="294">
        <v>1</v>
      </c>
      <c r="AA479" s="317">
        <v>1</v>
      </c>
      <c r="AB479" s="317">
        <v>1</v>
      </c>
      <c r="AC479" s="317">
        <v>1</v>
      </c>
      <c r="AD479" s="317">
        <v>1</v>
      </c>
      <c r="AE479" s="317">
        <v>1</v>
      </c>
      <c r="AF479" s="317">
        <v>1</v>
      </c>
      <c r="AG479" s="317">
        <v>5</v>
      </c>
      <c r="AH479" s="317">
        <v>5</v>
      </c>
      <c r="AI479" s="317">
        <v>5</v>
      </c>
      <c r="AK479" s="299">
        <v>71</v>
      </c>
      <c r="AL479" s="296">
        <v>1</v>
      </c>
      <c r="AM479" s="296">
        <v>1</v>
      </c>
      <c r="AN479" s="296">
        <v>1</v>
      </c>
    </row>
    <row r="480" spans="15:40" hidden="1">
      <c r="O480" s="305">
        <f t="shared" si="351"/>
        <v>0</v>
      </c>
      <c r="R480" s="294">
        <v>1</v>
      </c>
      <c r="S480" s="294">
        <v>1</v>
      </c>
      <c r="T480" s="294">
        <v>1</v>
      </c>
      <c r="U480" s="294">
        <v>1</v>
      </c>
      <c r="V480" s="294">
        <v>1</v>
      </c>
      <c r="W480" s="294">
        <v>1</v>
      </c>
      <c r="X480" s="294">
        <v>1</v>
      </c>
      <c r="Y480" s="294">
        <v>1</v>
      </c>
      <c r="Z480" s="294">
        <v>1</v>
      </c>
      <c r="AA480" s="317">
        <v>1</v>
      </c>
      <c r="AB480" s="317">
        <v>1</v>
      </c>
      <c r="AC480" s="317">
        <v>1</v>
      </c>
      <c r="AD480" s="317">
        <v>1</v>
      </c>
      <c r="AE480" s="317">
        <v>1</v>
      </c>
      <c r="AF480" s="317">
        <v>1</v>
      </c>
      <c r="AG480" s="317">
        <v>5</v>
      </c>
      <c r="AH480" s="317">
        <v>5</v>
      </c>
      <c r="AI480" s="317">
        <v>5</v>
      </c>
      <c r="AK480" s="299">
        <v>71</v>
      </c>
      <c r="AL480" s="296">
        <v>1</v>
      </c>
      <c r="AM480" s="296">
        <v>1</v>
      </c>
      <c r="AN480" s="296">
        <v>1</v>
      </c>
    </row>
    <row r="481" spans="15:40" hidden="1">
      <c r="O481" s="305">
        <f t="shared" si="351"/>
        <v>0</v>
      </c>
      <c r="R481" s="294">
        <v>1</v>
      </c>
      <c r="S481" s="294">
        <v>1</v>
      </c>
      <c r="T481" s="294">
        <v>1</v>
      </c>
      <c r="U481" s="294">
        <v>1</v>
      </c>
      <c r="V481" s="294">
        <v>1</v>
      </c>
      <c r="W481" s="294">
        <v>1</v>
      </c>
      <c r="X481" s="294">
        <v>1</v>
      </c>
      <c r="Y481" s="294">
        <v>1</v>
      </c>
      <c r="Z481" s="294">
        <v>1</v>
      </c>
      <c r="AA481" s="317">
        <v>1</v>
      </c>
      <c r="AB481" s="317">
        <v>1</v>
      </c>
      <c r="AC481" s="317">
        <v>1</v>
      </c>
      <c r="AD481" s="317">
        <v>1</v>
      </c>
      <c r="AE481" s="317">
        <v>1</v>
      </c>
      <c r="AF481" s="317">
        <v>1</v>
      </c>
      <c r="AG481" s="317">
        <v>5</v>
      </c>
      <c r="AH481" s="317">
        <v>5</v>
      </c>
      <c r="AI481" s="317">
        <v>5</v>
      </c>
      <c r="AK481" s="299">
        <v>71</v>
      </c>
      <c r="AL481" s="296">
        <v>1</v>
      </c>
      <c r="AM481" s="296">
        <v>1</v>
      </c>
      <c r="AN481" s="296">
        <v>1</v>
      </c>
    </row>
    <row r="482" spans="15:40" hidden="1">
      <c r="O482" s="305">
        <f t="shared" si="351"/>
        <v>0</v>
      </c>
      <c r="R482" s="294">
        <v>1</v>
      </c>
      <c r="S482" s="294">
        <v>1</v>
      </c>
      <c r="T482" s="294">
        <v>1</v>
      </c>
      <c r="U482" s="294">
        <v>1</v>
      </c>
      <c r="V482" s="294">
        <v>1</v>
      </c>
      <c r="W482" s="294">
        <v>1</v>
      </c>
      <c r="X482" s="294">
        <v>1</v>
      </c>
      <c r="Y482" s="294">
        <v>1</v>
      </c>
      <c r="Z482" s="294">
        <v>1</v>
      </c>
      <c r="AA482" s="317">
        <v>1</v>
      </c>
      <c r="AB482" s="317">
        <v>1</v>
      </c>
      <c r="AC482" s="317">
        <v>1</v>
      </c>
      <c r="AD482" s="317">
        <v>1</v>
      </c>
      <c r="AE482" s="317">
        <v>1</v>
      </c>
      <c r="AF482" s="317">
        <v>1</v>
      </c>
      <c r="AG482" s="317">
        <v>5</v>
      </c>
      <c r="AH482" s="317">
        <v>5</v>
      </c>
      <c r="AI482" s="317">
        <v>5</v>
      </c>
      <c r="AK482" s="299">
        <v>71</v>
      </c>
      <c r="AL482" s="296">
        <v>1</v>
      </c>
      <c r="AM482" s="296">
        <v>1</v>
      </c>
      <c r="AN482" s="296">
        <v>1</v>
      </c>
    </row>
    <row r="483" spans="15:40" hidden="1">
      <c r="O483" s="305">
        <f t="shared" si="351"/>
        <v>0</v>
      </c>
      <c r="R483" s="294">
        <v>1</v>
      </c>
      <c r="S483" s="294">
        <v>1</v>
      </c>
      <c r="T483" s="294">
        <v>1</v>
      </c>
      <c r="U483" s="294">
        <v>1</v>
      </c>
      <c r="V483" s="294">
        <v>1</v>
      </c>
      <c r="W483" s="294">
        <v>1</v>
      </c>
      <c r="X483" s="294">
        <v>1</v>
      </c>
      <c r="Y483" s="294">
        <v>1</v>
      </c>
      <c r="Z483" s="294">
        <v>1</v>
      </c>
      <c r="AA483" s="317">
        <v>1</v>
      </c>
      <c r="AB483" s="317">
        <v>1</v>
      </c>
      <c r="AC483" s="317">
        <v>1</v>
      </c>
      <c r="AD483" s="317">
        <v>1</v>
      </c>
      <c r="AE483" s="317">
        <v>1</v>
      </c>
      <c r="AF483" s="317">
        <v>1</v>
      </c>
      <c r="AG483" s="317">
        <v>5</v>
      </c>
      <c r="AH483" s="317">
        <v>5</v>
      </c>
      <c r="AI483" s="317">
        <v>5</v>
      </c>
      <c r="AK483" s="299">
        <v>71</v>
      </c>
      <c r="AL483" s="296">
        <v>1</v>
      </c>
      <c r="AM483" s="296">
        <v>1</v>
      </c>
      <c r="AN483" s="296">
        <v>1</v>
      </c>
    </row>
    <row r="484" spans="15:40" hidden="1">
      <c r="O484" s="305">
        <f t="shared" si="351"/>
        <v>0</v>
      </c>
      <c r="R484" s="294">
        <v>1</v>
      </c>
      <c r="S484" s="294">
        <v>1</v>
      </c>
      <c r="T484" s="294">
        <v>1</v>
      </c>
      <c r="U484" s="294">
        <v>1</v>
      </c>
      <c r="V484" s="294">
        <v>1</v>
      </c>
      <c r="W484" s="294">
        <v>1</v>
      </c>
      <c r="X484" s="294">
        <v>1</v>
      </c>
      <c r="Y484" s="294">
        <v>1</v>
      </c>
      <c r="Z484" s="294">
        <v>1</v>
      </c>
      <c r="AA484" s="317">
        <v>1</v>
      </c>
      <c r="AB484" s="317">
        <v>1</v>
      </c>
      <c r="AC484" s="317">
        <v>1</v>
      </c>
      <c r="AD484" s="317">
        <v>1</v>
      </c>
      <c r="AE484" s="317">
        <v>1</v>
      </c>
      <c r="AF484" s="317">
        <v>1</v>
      </c>
      <c r="AG484" s="317">
        <v>5</v>
      </c>
      <c r="AH484" s="317">
        <v>5</v>
      </c>
      <c r="AI484" s="317">
        <v>5</v>
      </c>
      <c r="AK484" s="299">
        <v>71</v>
      </c>
      <c r="AL484" s="296">
        <v>1</v>
      </c>
      <c r="AM484" s="296">
        <v>1</v>
      </c>
      <c r="AN484" s="296">
        <v>1</v>
      </c>
    </row>
    <row r="485" spans="15:40" hidden="1">
      <c r="O485" s="305">
        <f t="shared" si="351"/>
        <v>0</v>
      </c>
      <c r="R485" s="294">
        <v>1</v>
      </c>
      <c r="S485" s="294">
        <v>1</v>
      </c>
      <c r="T485" s="294">
        <v>1</v>
      </c>
      <c r="U485" s="294">
        <v>1</v>
      </c>
      <c r="V485" s="294">
        <v>1</v>
      </c>
      <c r="W485" s="294">
        <v>1</v>
      </c>
      <c r="X485" s="294">
        <v>1</v>
      </c>
      <c r="Y485" s="294">
        <v>1</v>
      </c>
      <c r="Z485" s="294">
        <v>1</v>
      </c>
      <c r="AA485" s="317">
        <v>1</v>
      </c>
      <c r="AB485" s="317">
        <v>1</v>
      </c>
      <c r="AC485" s="317">
        <v>1</v>
      </c>
      <c r="AD485" s="317">
        <v>1</v>
      </c>
      <c r="AE485" s="317">
        <v>1</v>
      </c>
      <c r="AF485" s="317">
        <v>1</v>
      </c>
      <c r="AG485" s="317">
        <v>5</v>
      </c>
      <c r="AH485" s="317">
        <v>5</v>
      </c>
      <c r="AI485" s="317">
        <v>5</v>
      </c>
      <c r="AK485" s="299">
        <v>71</v>
      </c>
      <c r="AL485" s="296">
        <v>1</v>
      </c>
      <c r="AM485" s="296">
        <v>1</v>
      </c>
      <c r="AN485" s="296">
        <v>1</v>
      </c>
    </row>
    <row r="486" spans="15:40" hidden="1">
      <c r="O486" s="305">
        <f t="shared" si="351"/>
        <v>0</v>
      </c>
      <c r="R486" s="294">
        <v>1</v>
      </c>
      <c r="S486" s="294">
        <v>1</v>
      </c>
      <c r="T486" s="294">
        <v>1</v>
      </c>
      <c r="U486" s="294">
        <v>1</v>
      </c>
      <c r="V486" s="294">
        <v>1</v>
      </c>
      <c r="W486" s="294">
        <v>1</v>
      </c>
      <c r="X486" s="294">
        <v>1</v>
      </c>
      <c r="Y486" s="294">
        <v>1</v>
      </c>
      <c r="Z486" s="294">
        <v>1</v>
      </c>
      <c r="AA486" s="317">
        <v>1</v>
      </c>
      <c r="AB486" s="317">
        <v>1</v>
      </c>
      <c r="AC486" s="317">
        <v>1</v>
      </c>
      <c r="AD486" s="317">
        <v>1</v>
      </c>
      <c r="AE486" s="317">
        <v>1</v>
      </c>
      <c r="AF486" s="317">
        <v>1</v>
      </c>
      <c r="AG486" s="317">
        <v>5</v>
      </c>
      <c r="AH486" s="317">
        <v>5</v>
      </c>
      <c r="AI486" s="317">
        <v>5</v>
      </c>
      <c r="AK486" s="299">
        <v>71</v>
      </c>
      <c r="AL486" s="296">
        <v>1</v>
      </c>
      <c r="AM486" s="296">
        <v>1</v>
      </c>
      <c r="AN486" s="296">
        <v>1</v>
      </c>
    </row>
    <row r="487" spans="15:40" hidden="1">
      <c r="O487" s="305">
        <f t="shared" ref="O487:O550" si="352">D487</f>
        <v>0</v>
      </c>
      <c r="R487" s="294">
        <v>1</v>
      </c>
      <c r="S487" s="294">
        <v>1</v>
      </c>
      <c r="T487" s="294">
        <v>1</v>
      </c>
      <c r="U487" s="294">
        <v>1</v>
      </c>
      <c r="V487" s="294">
        <v>1</v>
      </c>
      <c r="W487" s="294">
        <v>1</v>
      </c>
      <c r="X487" s="294">
        <v>1</v>
      </c>
      <c r="Y487" s="294">
        <v>1</v>
      </c>
      <c r="Z487" s="294">
        <v>1</v>
      </c>
      <c r="AA487" s="317">
        <v>1</v>
      </c>
      <c r="AB487" s="317">
        <v>1</v>
      </c>
      <c r="AC487" s="317">
        <v>1</v>
      </c>
      <c r="AD487" s="317">
        <v>1</v>
      </c>
      <c r="AE487" s="317">
        <v>1</v>
      </c>
      <c r="AF487" s="317">
        <v>1</v>
      </c>
      <c r="AG487" s="317">
        <v>5</v>
      </c>
      <c r="AH487" s="317">
        <v>5</v>
      </c>
      <c r="AI487" s="317">
        <v>5</v>
      </c>
      <c r="AK487" s="299">
        <v>71</v>
      </c>
      <c r="AL487" s="296">
        <v>1</v>
      </c>
      <c r="AM487" s="296">
        <v>1</v>
      </c>
      <c r="AN487" s="296">
        <v>1</v>
      </c>
    </row>
    <row r="488" spans="15:40" hidden="1">
      <c r="O488" s="305">
        <f t="shared" si="352"/>
        <v>0</v>
      </c>
      <c r="R488" s="294">
        <v>1</v>
      </c>
      <c r="S488" s="294">
        <v>1</v>
      </c>
      <c r="T488" s="294">
        <v>1</v>
      </c>
      <c r="U488" s="294">
        <v>1</v>
      </c>
      <c r="V488" s="294">
        <v>1</v>
      </c>
      <c r="W488" s="294">
        <v>1</v>
      </c>
      <c r="X488" s="294">
        <v>1</v>
      </c>
      <c r="Y488" s="294">
        <v>1</v>
      </c>
      <c r="Z488" s="294">
        <v>1</v>
      </c>
      <c r="AA488" s="317">
        <v>1</v>
      </c>
      <c r="AB488" s="317">
        <v>1</v>
      </c>
      <c r="AC488" s="317">
        <v>1</v>
      </c>
      <c r="AD488" s="317">
        <v>1</v>
      </c>
      <c r="AE488" s="317">
        <v>1</v>
      </c>
      <c r="AF488" s="317">
        <v>1</v>
      </c>
      <c r="AG488" s="317">
        <v>5</v>
      </c>
      <c r="AH488" s="317">
        <v>5</v>
      </c>
      <c r="AI488" s="317">
        <v>5</v>
      </c>
      <c r="AK488" s="299">
        <v>71</v>
      </c>
      <c r="AL488" s="296">
        <v>1</v>
      </c>
      <c r="AM488" s="296">
        <v>1</v>
      </c>
      <c r="AN488" s="296">
        <v>1</v>
      </c>
    </row>
    <row r="489" spans="15:40" hidden="1">
      <c r="O489" s="305">
        <f t="shared" si="352"/>
        <v>0</v>
      </c>
      <c r="R489" s="294">
        <v>1</v>
      </c>
      <c r="S489" s="294">
        <v>1</v>
      </c>
      <c r="T489" s="294">
        <v>1</v>
      </c>
      <c r="U489" s="294">
        <v>1</v>
      </c>
      <c r="V489" s="294">
        <v>1</v>
      </c>
      <c r="W489" s="294">
        <v>1</v>
      </c>
      <c r="X489" s="294">
        <v>1</v>
      </c>
      <c r="Y489" s="294">
        <v>1</v>
      </c>
      <c r="Z489" s="294">
        <v>1</v>
      </c>
      <c r="AA489" s="317">
        <v>1</v>
      </c>
      <c r="AB489" s="317">
        <v>1</v>
      </c>
      <c r="AC489" s="317">
        <v>1</v>
      </c>
      <c r="AD489" s="317">
        <v>1</v>
      </c>
      <c r="AE489" s="317">
        <v>1</v>
      </c>
      <c r="AF489" s="317">
        <v>1</v>
      </c>
      <c r="AG489" s="317">
        <v>5</v>
      </c>
      <c r="AH489" s="317">
        <v>5</v>
      </c>
      <c r="AI489" s="317">
        <v>5</v>
      </c>
      <c r="AK489" s="299">
        <v>71</v>
      </c>
      <c r="AL489" s="296">
        <v>1</v>
      </c>
      <c r="AM489" s="296">
        <v>1</v>
      </c>
      <c r="AN489" s="296">
        <v>1</v>
      </c>
    </row>
    <row r="490" spans="15:40" hidden="1">
      <c r="O490" s="305">
        <f t="shared" si="352"/>
        <v>0</v>
      </c>
      <c r="R490" s="294">
        <v>1</v>
      </c>
      <c r="S490" s="294">
        <v>1</v>
      </c>
      <c r="T490" s="294">
        <v>1</v>
      </c>
      <c r="U490" s="294">
        <v>1</v>
      </c>
      <c r="V490" s="294">
        <v>1</v>
      </c>
      <c r="W490" s="294">
        <v>1</v>
      </c>
      <c r="X490" s="294">
        <v>1</v>
      </c>
      <c r="Y490" s="294">
        <v>1</v>
      </c>
      <c r="Z490" s="294">
        <v>1</v>
      </c>
      <c r="AA490" s="317">
        <v>1</v>
      </c>
      <c r="AB490" s="317">
        <v>1</v>
      </c>
      <c r="AC490" s="317">
        <v>1</v>
      </c>
      <c r="AD490" s="317">
        <v>1</v>
      </c>
      <c r="AE490" s="317">
        <v>1</v>
      </c>
      <c r="AF490" s="317">
        <v>1</v>
      </c>
      <c r="AG490" s="317">
        <v>5</v>
      </c>
      <c r="AH490" s="317">
        <v>5</v>
      </c>
      <c r="AI490" s="317">
        <v>5</v>
      </c>
      <c r="AK490" s="299">
        <v>71</v>
      </c>
      <c r="AL490" s="296">
        <v>1</v>
      </c>
      <c r="AM490" s="296">
        <v>1</v>
      </c>
      <c r="AN490" s="296">
        <v>1</v>
      </c>
    </row>
    <row r="491" spans="15:40" hidden="1">
      <c r="O491" s="305">
        <f t="shared" si="352"/>
        <v>0</v>
      </c>
      <c r="R491" s="294">
        <v>1</v>
      </c>
      <c r="S491" s="294">
        <v>1</v>
      </c>
      <c r="T491" s="294">
        <v>1</v>
      </c>
      <c r="U491" s="294">
        <v>1</v>
      </c>
      <c r="V491" s="294">
        <v>1</v>
      </c>
      <c r="W491" s="294">
        <v>1</v>
      </c>
      <c r="X491" s="294">
        <v>1</v>
      </c>
      <c r="Y491" s="294">
        <v>1</v>
      </c>
      <c r="Z491" s="294">
        <v>1</v>
      </c>
      <c r="AA491" s="317">
        <v>1</v>
      </c>
      <c r="AB491" s="317">
        <v>1</v>
      </c>
      <c r="AC491" s="317">
        <v>1</v>
      </c>
      <c r="AD491" s="317">
        <v>1</v>
      </c>
      <c r="AE491" s="317">
        <v>1</v>
      </c>
      <c r="AF491" s="317">
        <v>1</v>
      </c>
      <c r="AG491" s="317">
        <v>5</v>
      </c>
      <c r="AH491" s="317">
        <v>5</v>
      </c>
      <c r="AI491" s="317">
        <v>5</v>
      </c>
      <c r="AK491" s="299">
        <v>71</v>
      </c>
      <c r="AL491" s="296">
        <v>1</v>
      </c>
      <c r="AM491" s="296">
        <v>1</v>
      </c>
      <c r="AN491" s="296">
        <v>1</v>
      </c>
    </row>
    <row r="492" spans="15:40" hidden="1">
      <c r="O492" s="305">
        <f t="shared" si="352"/>
        <v>0</v>
      </c>
      <c r="R492" s="294">
        <v>1</v>
      </c>
      <c r="S492" s="294">
        <v>1</v>
      </c>
      <c r="T492" s="294">
        <v>1</v>
      </c>
      <c r="U492" s="294">
        <v>1</v>
      </c>
      <c r="V492" s="294">
        <v>1</v>
      </c>
      <c r="W492" s="294">
        <v>1</v>
      </c>
      <c r="X492" s="294">
        <v>1</v>
      </c>
      <c r="Y492" s="294">
        <v>1</v>
      </c>
      <c r="Z492" s="294">
        <v>1</v>
      </c>
      <c r="AA492" s="317">
        <v>1</v>
      </c>
      <c r="AB492" s="317">
        <v>1</v>
      </c>
      <c r="AC492" s="317">
        <v>1</v>
      </c>
      <c r="AD492" s="317">
        <v>1</v>
      </c>
      <c r="AE492" s="317">
        <v>1</v>
      </c>
      <c r="AF492" s="317">
        <v>1</v>
      </c>
      <c r="AG492" s="317">
        <v>5</v>
      </c>
      <c r="AH492" s="317">
        <v>5</v>
      </c>
      <c r="AI492" s="317">
        <v>5</v>
      </c>
      <c r="AK492" s="299">
        <v>71</v>
      </c>
      <c r="AL492" s="296">
        <v>1</v>
      </c>
      <c r="AM492" s="296">
        <v>1</v>
      </c>
      <c r="AN492" s="296">
        <v>1</v>
      </c>
    </row>
    <row r="493" spans="15:40" hidden="1">
      <c r="O493" s="305">
        <f t="shared" si="352"/>
        <v>0</v>
      </c>
      <c r="R493" s="294">
        <v>1</v>
      </c>
      <c r="S493" s="294">
        <v>1</v>
      </c>
      <c r="T493" s="294">
        <v>1</v>
      </c>
      <c r="U493" s="294">
        <v>1</v>
      </c>
      <c r="V493" s="294">
        <v>1</v>
      </c>
      <c r="W493" s="294">
        <v>1</v>
      </c>
      <c r="X493" s="294">
        <v>1</v>
      </c>
      <c r="Y493" s="294">
        <v>1</v>
      </c>
      <c r="Z493" s="294">
        <v>1</v>
      </c>
      <c r="AA493" s="317">
        <v>1</v>
      </c>
      <c r="AB493" s="317">
        <v>1</v>
      </c>
      <c r="AC493" s="317">
        <v>1</v>
      </c>
      <c r="AD493" s="317">
        <v>1</v>
      </c>
      <c r="AE493" s="317">
        <v>1</v>
      </c>
      <c r="AF493" s="317">
        <v>1</v>
      </c>
      <c r="AG493" s="317">
        <v>5</v>
      </c>
      <c r="AH493" s="317">
        <v>5</v>
      </c>
      <c r="AI493" s="317">
        <v>5</v>
      </c>
      <c r="AK493" s="299">
        <v>71</v>
      </c>
      <c r="AL493" s="296">
        <v>1</v>
      </c>
      <c r="AM493" s="296">
        <v>1</v>
      </c>
      <c r="AN493" s="296">
        <v>1</v>
      </c>
    </row>
    <row r="494" spans="15:40" hidden="1">
      <c r="O494" s="305">
        <f t="shared" si="352"/>
        <v>0</v>
      </c>
      <c r="R494" s="294">
        <v>1</v>
      </c>
      <c r="S494" s="294">
        <v>1</v>
      </c>
      <c r="T494" s="294">
        <v>1</v>
      </c>
      <c r="U494" s="294">
        <v>1</v>
      </c>
      <c r="V494" s="294">
        <v>1</v>
      </c>
      <c r="W494" s="294">
        <v>1</v>
      </c>
      <c r="X494" s="294">
        <v>1</v>
      </c>
      <c r="Y494" s="294">
        <v>1</v>
      </c>
      <c r="Z494" s="294">
        <v>1</v>
      </c>
      <c r="AA494" s="317">
        <v>1</v>
      </c>
      <c r="AB494" s="317">
        <v>1</v>
      </c>
      <c r="AC494" s="317">
        <v>1</v>
      </c>
      <c r="AD494" s="317">
        <v>1</v>
      </c>
      <c r="AE494" s="317">
        <v>1</v>
      </c>
      <c r="AF494" s="317">
        <v>1</v>
      </c>
      <c r="AG494" s="317">
        <v>5</v>
      </c>
      <c r="AH494" s="317">
        <v>5</v>
      </c>
      <c r="AI494" s="317">
        <v>5</v>
      </c>
      <c r="AK494" s="299">
        <v>71</v>
      </c>
      <c r="AL494" s="296">
        <v>1</v>
      </c>
      <c r="AM494" s="296">
        <v>1</v>
      </c>
      <c r="AN494" s="296">
        <v>1</v>
      </c>
    </row>
    <row r="495" spans="15:40" hidden="1">
      <c r="O495" s="305">
        <f t="shared" si="352"/>
        <v>0</v>
      </c>
      <c r="R495" s="294">
        <v>1</v>
      </c>
      <c r="S495" s="294">
        <v>1</v>
      </c>
      <c r="T495" s="294">
        <v>1</v>
      </c>
      <c r="U495" s="294">
        <v>1</v>
      </c>
      <c r="V495" s="294">
        <v>1</v>
      </c>
      <c r="W495" s="294">
        <v>1</v>
      </c>
      <c r="X495" s="294">
        <v>1</v>
      </c>
      <c r="Y495" s="294">
        <v>1</v>
      </c>
      <c r="Z495" s="294">
        <v>1</v>
      </c>
      <c r="AA495" s="317">
        <v>1</v>
      </c>
      <c r="AB495" s="317">
        <v>1</v>
      </c>
      <c r="AC495" s="317">
        <v>1</v>
      </c>
      <c r="AD495" s="317">
        <v>1</v>
      </c>
      <c r="AE495" s="317">
        <v>1</v>
      </c>
      <c r="AF495" s="317">
        <v>1</v>
      </c>
      <c r="AG495" s="317">
        <v>5</v>
      </c>
      <c r="AH495" s="317">
        <v>5</v>
      </c>
      <c r="AI495" s="317">
        <v>5</v>
      </c>
      <c r="AK495" s="299">
        <v>71</v>
      </c>
      <c r="AL495" s="296">
        <v>1</v>
      </c>
      <c r="AM495" s="296">
        <v>1</v>
      </c>
      <c r="AN495" s="296">
        <v>1</v>
      </c>
    </row>
    <row r="496" spans="15:40" hidden="1">
      <c r="O496" s="305">
        <f t="shared" si="352"/>
        <v>0</v>
      </c>
      <c r="R496" s="294">
        <v>1</v>
      </c>
      <c r="S496" s="294">
        <v>1</v>
      </c>
      <c r="T496" s="294">
        <v>1</v>
      </c>
      <c r="U496" s="294">
        <v>1</v>
      </c>
      <c r="V496" s="294">
        <v>1</v>
      </c>
      <c r="W496" s="294">
        <v>1</v>
      </c>
      <c r="X496" s="294">
        <v>1</v>
      </c>
      <c r="Y496" s="294">
        <v>1</v>
      </c>
      <c r="Z496" s="294">
        <v>1</v>
      </c>
      <c r="AA496" s="317">
        <v>1</v>
      </c>
      <c r="AB496" s="317">
        <v>1</v>
      </c>
      <c r="AC496" s="317">
        <v>1</v>
      </c>
      <c r="AD496" s="317">
        <v>1</v>
      </c>
      <c r="AE496" s="317">
        <v>1</v>
      </c>
      <c r="AF496" s="317">
        <v>1</v>
      </c>
      <c r="AG496" s="317">
        <v>5</v>
      </c>
      <c r="AH496" s="317">
        <v>5</v>
      </c>
      <c r="AI496" s="317">
        <v>5</v>
      </c>
      <c r="AK496" s="299">
        <v>71</v>
      </c>
      <c r="AL496" s="296">
        <v>1</v>
      </c>
      <c r="AM496" s="296">
        <v>1</v>
      </c>
      <c r="AN496" s="296">
        <v>1</v>
      </c>
    </row>
    <row r="497" spans="15:40" hidden="1">
      <c r="O497" s="305">
        <f t="shared" si="352"/>
        <v>0</v>
      </c>
      <c r="R497" s="294">
        <v>1</v>
      </c>
      <c r="S497" s="294">
        <v>1</v>
      </c>
      <c r="T497" s="294">
        <v>1</v>
      </c>
      <c r="U497" s="294">
        <v>1</v>
      </c>
      <c r="V497" s="294">
        <v>1</v>
      </c>
      <c r="W497" s="294">
        <v>1</v>
      </c>
      <c r="X497" s="294">
        <v>1</v>
      </c>
      <c r="Y497" s="294">
        <v>1</v>
      </c>
      <c r="Z497" s="294">
        <v>1</v>
      </c>
      <c r="AA497" s="317">
        <v>1</v>
      </c>
      <c r="AB497" s="317">
        <v>1</v>
      </c>
      <c r="AC497" s="317">
        <v>1</v>
      </c>
      <c r="AD497" s="317">
        <v>1</v>
      </c>
      <c r="AE497" s="317">
        <v>1</v>
      </c>
      <c r="AF497" s="317">
        <v>1</v>
      </c>
      <c r="AG497" s="317">
        <v>5</v>
      </c>
      <c r="AH497" s="317">
        <v>5</v>
      </c>
      <c r="AI497" s="317">
        <v>5</v>
      </c>
      <c r="AK497" s="299">
        <v>71</v>
      </c>
      <c r="AL497" s="296">
        <v>1</v>
      </c>
      <c r="AM497" s="296">
        <v>1</v>
      </c>
      <c r="AN497" s="296">
        <v>1</v>
      </c>
    </row>
    <row r="498" spans="15:40" hidden="1">
      <c r="O498" s="305">
        <f t="shared" si="352"/>
        <v>0</v>
      </c>
      <c r="R498" s="294">
        <v>1</v>
      </c>
      <c r="S498" s="294">
        <v>1</v>
      </c>
      <c r="T498" s="294">
        <v>1</v>
      </c>
      <c r="U498" s="294">
        <v>1</v>
      </c>
      <c r="V498" s="294">
        <v>1</v>
      </c>
      <c r="W498" s="294">
        <v>1</v>
      </c>
      <c r="X498" s="294">
        <v>1</v>
      </c>
      <c r="Y498" s="294">
        <v>1</v>
      </c>
      <c r="Z498" s="294">
        <v>1</v>
      </c>
      <c r="AA498" s="317">
        <v>1</v>
      </c>
      <c r="AB498" s="317">
        <v>1</v>
      </c>
      <c r="AC498" s="317">
        <v>1</v>
      </c>
      <c r="AD498" s="317">
        <v>1</v>
      </c>
      <c r="AE498" s="317">
        <v>1</v>
      </c>
      <c r="AF498" s="317">
        <v>1</v>
      </c>
      <c r="AG498" s="317">
        <v>5</v>
      </c>
      <c r="AH498" s="317">
        <v>5</v>
      </c>
      <c r="AI498" s="317">
        <v>5</v>
      </c>
      <c r="AK498" s="299">
        <v>71</v>
      </c>
      <c r="AL498" s="296">
        <v>1</v>
      </c>
      <c r="AM498" s="296">
        <v>1</v>
      </c>
      <c r="AN498" s="296">
        <v>1</v>
      </c>
    </row>
    <row r="499" spans="15:40" hidden="1">
      <c r="O499" s="305">
        <f t="shared" si="352"/>
        <v>0</v>
      </c>
      <c r="R499" s="294">
        <v>1</v>
      </c>
      <c r="S499" s="294">
        <v>1</v>
      </c>
      <c r="T499" s="294">
        <v>1</v>
      </c>
      <c r="U499" s="294">
        <v>1</v>
      </c>
      <c r="V499" s="294">
        <v>1</v>
      </c>
      <c r="W499" s="294">
        <v>1</v>
      </c>
      <c r="X499" s="294">
        <v>1</v>
      </c>
      <c r="Y499" s="294">
        <v>1</v>
      </c>
      <c r="Z499" s="294">
        <v>1</v>
      </c>
      <c r="AA499" s="317">
        <v>1</v>
      </c>
      <c r="AB499" s="317">
        <v>1</v>
      </c>
      <c r="AC499" s="317">
        <v>1</v>
      </c>
      <c r="AD499" s="317">
        <v>1</v>
      </c>
      <c r="AE499" s="317">
        <v>1</v>
      </c>
      <c r="AF499" s="317">
        <v>1</v>
      </c>
      <c r="AG499" s="317">
        <v>5</v>
      </c>
      <c r="AH499" s="317">
        <v>5</v>
      </c>
      <c r="AI499" s="317">
        <v>5</v>
      </c>
      <c r="AK499" s="299">
        <v>71</v>
      </c>
      <c r="AL499" s="296">
        <v>1</v>
      </c>
      <c r="AM499" s="296">
        <v>1</v>
      </c>
      <c r="AN499" s="296">
        <v>1</v>
      </c>
    </row>
    <row r="500" spans="15:40" hidden="1">
      <c r="O500" s="305">
        <f t="shared" si="352"/>
        <v>0</v>
      </c>
      <c r="R500" s="294">
        <v>1</v>
      </c>
      <c r="S500" s="294">
        <v>1</v>
      </c>
      <c r="T500" s="294">
        <v>1</v>
      </c>
      <c r="U500" s="294">
        <v>1</v>
      </c>
      <c r="V500" s="294">
        <v>1</v>
      </c>
      <c r="W500" s="294">
        <v>1</v>
      </c>
      <c r="X500" s="294">
        <v>1</v>
      </c>
      <c r="Y500" s="294">
        <v>1</v>
      </c>
      <c r="Z500" s="294">
        <v>1</v>
      </c>
      <c r="AA500" s="317">
        <v>1</v>
      </c>
      <c r="AB500" s="317">
        <v>1</v>
      </c>
      <c r="AC500" s="317">
        <v>1</v>
      </c>
      <c r="AD500" s="317">
        <v>1</v>
      </c>
      <c r="AE500" s="317">
        <v>1</v>
      </c>
      <c r="AF500" s="317">
        <v>1</v>
      </c>
      <c r="AG500" s="317">
        <v>5</v>
      </c>
      <c r="AH500" s="317">
        <v>5</v>
      </c>
      <c r="AI500" s="317">
        <v>5</v>
      </c>
      <c r="AK500" s="299">
        <v>71</v>
      </c>
      <c r="AL500" s="296">
        <v>1</v>
      </c>
      <c r="AM500" s="296">
        <v>1</v>
      </c>
      <c r="AN500" s="296">
        <v>1</v>
      </c>
    </row>
    <row r="501" spans="15:40" hidden="1">
      <c r="O501" s="305">
        <f t="shared" si="352"/>
        <v>0</v>
      </c>
      <c r="R501" s="294">
        <v>1</v>
      </c>
      <c r="S501" s="294">
        <v>1</v>
      </c>
      <c r="T501" s="294">
        <v>1</v>
      </c>
      <c r="U501" s="294">
        <v>1</v>
      </c>
      <c r="V501" s="294">
        <v>1</v>
      </c>
      <c r="W501" s="294">
        <v>1</v>
      </c>
      <c r="X501" s="294">
        <v>1</v>
      </c>
      <c r="Y501" s="294">
        <v>1</v>
      </c>
      <c r="Z501" s="294">
        <v>1</v>
      </c>
      <c r="AA501" s="317">
        <v>1</v>
      </c>
      <c r="AB501" s="317">
        <v>1</v>
      </c>
      <c r="AC501" s="317">
        <v>1</v>
      </c>
      <c r="AD501" s="317">
        <v>1</v>
      </c>
      <c r="AE501" s="317">
        <v>1</v>
      </c>
      <c r="AF501" s="317">
        <v>1</v>
      </c>
      <c r="AG501" s="317">
        <v>5</v>
      </c>
      <c r="AH501" s="317">
        <v>5</v>
      </c>
      <c r="AI501" s="317">
        <v>5</v>
      </c>
      <c r="AK501" s="299">
        <v>71</v>
      </c>
      <c r="AL501" s="296">
        <v>1</v>
      </c>
      <c r="AM501" s="296">
        <v>1</v>
      </c>
      <c r="AN501" s="296">
        <v>1</v>
      </c>
    </row>
    <row r="502" spans="15:40" hidden="1">
      <c r="O502" s="305">
        <f t="shared" si="352"/>
        <v>0</v>
      </c>
      <c r="R502" s="294">
        <v>1</v>
      </c>
      <c r="S502" s="294">
        <v>1</v>
      </c>
      <c r="T502" s="294">
        <v>1</v>
      </c>
      <c r="U502" s="294">
        <v>1</v>
      </c>
      <c r="V502" s="294">
        <v>1</v>
      </c>
      <c r="W502" s="294">
        <v>1</v>
      </c>
      <c r="X502" s="294">
        <v>1</v>
      </c>
      <c r="Y502" s="294">
        <v>1</v>
      </c>
      <c r="Z502" s="294">
        <v>1</v>
      </c>
      <c r="AA502" s="317">
        <v>1</v>
      </c>
      <c r="AB502" s="317">
        <v>1</v>
      </c>
      <c r="AC502" s="317">
        <v>1</v>
      </c>
      <c r="AD502" s="317">
        <v>1</v>
      </c>
      <c r="AE502" s="317">
        <v>1</v>
      </c>
      <c r="AF502" s="317">
        <v>1</v>
      </c>
      <c r="AG502" s="317">
        <v>5</v>
      </c>
      <c r="AH502" s="317">
        <v>5</v>
      </c>
      <c r="AI502" s="317">
        <v>5</v>
      </c>
      <c r="AK502" s="299">
        <v>71</v>
      </c>
      <c r="AL502" s="296">
        <v>1</v>
      </c>
      <c r="AM502" s="296">
        <v>1</v>
      </c>
      <c r="AN502" s="296">
        <v>1</v>
      </c>
    </row>
    <row r="503" spans="15:40" hidden="1">
      <c r="O503" s="305">
        <f t="shared" si="352"/>
        <v>0</v>
      </c>
      <c r="R503" s="294">
        <v>1</v>
      </c>
      <c r="S503" s="294">
        <v>1</v>
      </c>
      <c r="T503" s="294">
        <v>1</v>
      </c>
      <c r="U503" s="294">
        <v>1</v>
      </c>
      <c r="V503" s="294">
        <v>1</v>
      </c>
      <c r="W503" s="294">
        <v>1</v>
      </c>
      <c r="X503" s="294">
        <v>1</v>
      </c>
      <c r="Y503" s="294">
        <v>1</v>
      </c>
      <c r="Z503" s="294">
        <v>1</v>
      </c>
      <c r="AA503" s="317">
        <v>1</v>
      </c>
      <c r="AB503" s="317">
        <v>1</v>
      </c>
      <c r="AC503" s="317">
        <v>1</v>
      </c>
      <c r="AD503" s="317">
        <v>1</v>
      </c>
      <c r="AE503" s="317">
        <v>1</v>
      </c>
      <c r="AF503" s="317">
        <v>1</v>
      </c>
      <c r="AG503" s="317">
        <v>5</v>
      </c>
      <c r="AH503" s="317">
        <v>5</v>
      </c>
      <c r="AI503" s="317">
        <v>5</v>
      </c>
      <c r="AK503" s="299">
        <v>71</v>
      </c>
      <c r="AL503" s="296">
        <v>1</v>
      </c>
      <c r="AM503" s="296">
        <v>1</v>
      </c>
      <c r="AN503" s="296">
        <v>1</v>
      </c>
    </row>
    <row r="504" spans="15:40" hidden="1">
      <c r="O504" s="305">
        <f t="shared" si="352"/>
        <v>0</v>
      </c>
      <c r="R504" s="294">
        <v>1</v>
      </c>
      <c r="S504" s="294">
        <v>1</v>
      </c>
      <c r="T504" s="294">
        <v>1</v>
      </c>
      <c r="U504" s="294">
        <v>1</v>
      </c>
      <c r="V504" s="294">
        <v>1</v>
      </c>
      <c r="W504" s="294">
        <v>1</v>
      </c>
      <c r="X504" s="294">
        <v>1</v>
      </c>
      <c r="Y504" s="294">
        <v>1</v>
      </c>
      <c r="Z504" s="294">
        <v>1</v>
      </c>
      <c r="AA504" s="317">
        <v>1</v>
      </c>
      <c r="AB504" s="317">
        <v>1</v>
      </c>
      <c r="AC504" s="317">
        <v>1</v>
      </c>
      <c r="AD504" s="317">
        <v>1</v>
      </c>
      <c r="AE504" s="317">
        <v>1</v>
      </c>
      <c r="AF504" s="317">
        <v>1</v>
      </c>
      <c r="AG504" s="317">
        <v>5</v>
      </c>
      <c r="AH504" s="317">
        <v>5</v>
      </c>
      <c r="AI504" s="317">
        <v>5</v>
      </c>
      <c r="AK504" s="299">
        <v>71</v>
      </c>
      <c r="AL504" s="296">
        <v>1</v>
      </c>
      <c r="AM504" s="296">
        <v>1</v>
      </c>
      <c r="AN504" s="296">
        <v>1</v>
      </c>
    </row>
    <row r="505" spans="15:40" hidden="1">
      <c r="O505" s="305">
        <f t="shared" si="352"/>
        <v>0</v>
      </c>
      <c r="R505" s="294">
        <v>1</v>
      </c>
      <c r="S505" s="294">
        <v>1</v>
      </c>
      <c r="T505" s="294">
        <v>1</v>
      </c>
      <c r="U505" s="294">
        <v>1</v>
      </c>
      <c r="V505" s="294">
        <v>1</v>
      </c>
      <c r="W505" s="294">
        <v>1</v>
      </c>
      <c r="X505" s="294">
        <v>1</v>
      </c>
      <c r="Y505" s="294">
        <v>1</v>
      </c>
      <c r="Z505" s="294">
        <v>1</v>
      </c>
      <c r="AA505" s="317">
        <v>1</v>
      </c>
      <c r="AB505" s="317">
        <v>1</v>
      </c>
      <c r="AC505" s="317">
        <v>1</v>
      </c>
      <c r="AD505" s="317">
        <v>1</v>
      </c>
      <c r="AE505" s="317">
        <v>1</v>
      </c>
      <c r="AF505" s="317">
        <v>1</v>
      </c>
      <c r="AG505" s="317">
        <v>5</v>
      </c>
      <c r="AH505" s="317">
        <v>5</v>
      </c>
      <c r="AI505" s="317">
        <v>5</v>
      </c>
      <c r="AK505" s="299">
        <v>71</v>
      </c>
      <c r="AL505" s="296">
        <v>1</v>
      </c>
      <c r="AM505" s="296">
        <v>1</v>
      </c>
      <c r="AN505" s="296">
        <v>1</v>
      </c>
    </row>
    <row r="506" spans="15:40" hidden="1">
      <c r="O506" s="305">
        <f t="shared" si="352"/>
        <v>0</v>
      </c>
      <c r="R506" s="294">
        <v>1</v>
      </c>
      <c r="S506" s="294">
        <v>1</v>
      </c>
      <c r="T506" s="294">
        <v>1</v>
      </c>
      <c r="U506" s="294">
        <v>1</v>
      </c>
      <c r="V506" s="294">
        <v>1</v>
      </c>
      <c r="W506" s="294">
        <v>1</v>
      </c>
      <c r="X506" s="294">
        <v>1</v>
      </c>
      <c r="Y506" s="294">
        <v>1</v>
      </c>
      <c r="Z506" s="294">
        <v>1</v>
      </c>
      <c r="AA506" s="317">
        <v>1</v>
      </c>
      <c r="AB506" s="317">
        <v>1</v>
      </c>
      <c r="AC506" s="317">
        <v>1</v>
      </c>
      <c r="AD506" s="317">
        <v>1</v>
      </c>
      <c r="AE506" s="317">
        <v>1</v>
      </c>
      <c r="AF506" s="317">
        <v>1</v>
      </c>
      <c r="AG506" s="317">
        <v>5</v>
      </c>
      <c r="AH506" s="317">
        <v>5</v>
      </c>
      <c r="AI506" s="317">
        <v>5</v>
      </c>
      <c r="AK506" s="299">
        <v>71</v>
      </c>
      <c r="AL506" s="296">
        <v>1</v>
      </c>
      <c r="AM506" s="296">
        <v>1</v>
      </c>
      <c r="AN506" s="296">
        <v>1</v>
      </c>
    </row>
    <row r="507" spans="15:40" hidden="1">
      <c r="O507" s="305">
        <f t="shared" si="352"/>
        <v>0</v>
      </c>
      <c r="R507" s="294">
        <v>1</v>
      </c>
      <c r="S507" s="294">
        <v>1</v>
      </c>
      <c r="T507" s="294">
        <v>1</v>
      </c>
      <c r="U507" s="294">
        <v>1</v>
      </c>
      <c r="V507" s="294">
        <v>1</v>
      </c>
      <c r="W507" s="294">
        <v>1</v>
      </c>
      <c r="X507" s="294">
        <v>1</v>
      </c>
      <c r="Y507" s="294">
        <v>1</v>
      </c>
      <c r="Z507" s="294">
        <v>1</v>
      </c>
      <c r="AA507" s="317">
        <v>1</v>
      </c>
      <c r="AB507" s="317">
        <v>1</v>
      </c>
      <c r="AC507" s="317">
        <v>1</v>
      </c>
      <c r="AD507" s="317">
        <v>1</v>
      </c>
      <c r="AE507" s="317">
        <v>1</v>
      </c>
      <c r="AF507" s="317">
        <v>1</v>
      </c>
      <c r="AG507" s="317">
        <v>5</v>
      </c>
      <c r="AH507" s="317">
        <v>5</v>
      </c>
      <c r="AI507" s="317">
        <v>5</v>
      </c>
      <c r="AK507" s="299">
        <v>71</v>
      </c>
      <c r="AL507" s="296">
        <v>1</v>
      </c>
      <c r="AM507" s="296">
        <v>1</v>
      </c>
      <c r="AN507" s="296">
        <v>1</v>
      </c>
    </row>
    <row r="508" spans="15:40" hidden="1">
      <c r="O508" s="305">
        <f t="shared" si="352"/>
        <v>0</v>
      </c>
      <c r="R508" s="294">
        <v>1</v>
      </c>
      <c r="S508" s="294">
        <v>1</v>
      </c>
      <c r="T508" s="294">
        <v>1</v>
      </c>
      <c r="U508" s="294">
        <v>1</v>
      </c>
      <c r="V508" s="294">
        <v>1</v>
      </c>
      <c r="W508" s="294">
        <v>1</v>
      </c>
      <c r="X508" s="294">
        <v>1</v>
      </c>
      <c r="Y508" s="294">
        <v>1</v>
      </c>
      <c r="Z508" s="294">
        <v>1</v>
      </c>
      <c r="AA508" s="317">
        <v>1</v>
      </c>
      <c r="AB508" s="317">
        <v>1</v>
      </c>
      <c r="AC508" s="317">
        <v>1</v>
      </c>
      <c r="AD508" s="317">
        <v>1</v>
      </c>
      <c r="AE508" s="317">
        <v>1</v>
      </c>
      <c r="AF508" s="317">
        <v>1</v>
      </c>
      <c r="AG508" s="317">
        <v>5</v>
      </c>
      <c r="AH508" s="317">
        <v>5</v>
      </c>
      <c r="AI508" s="317">
        <v>5</v>
      </c>
      <c r="AK508" s="299">
        <v>71</v>
      </c>
      <c r="AL508" s="296">
        <v>1</v>
      </c>
      <c r="AM508" s="296">
        <v>1</v>
      </c>
      <c r="AN508" s="296">
        <v>1</v>
      </c>
    </row>
    <row r="509" spans="15:40" hidden="1">
      <c r="O509" s="305">
        <f t="shared" si="352"/>
        <v>0</v>
      </c>
      <c r="R509" s="294">
        <v>1</v>
      </c>
      <c r="S509" s="294">
        <v>1</v>
      </c>
      <c r="T509" s="294">
        <v>1</v>
      </c>
      <c r="U509" s="294">
        <v>1</v>
      </c>
      <c r="V509" s="294">
        <v>1</v>
      </c>
      <c r="W509" s="294">
        <v>1</v>
      </c>
      <c r="X509" s="294">
        <v>1</v>
      </c>
      <c r="Y509" s="294">
        <v>1</v>
      </c>
      <c r="Z509" s="294">
        <v>1</v>
      </c>
      <c r="AA509" s="317">
        <v>1</v>
      </c>
      <c r="AB509" s="317">
        <v>1</v>
      </c>
      <c r="AC509" s="317">
        <v>1</v>
      </c>
      <c r="AD509" s="317">
        <v>1</v>
      </c>
      <c r="AE509" s="317">
        <v>1</v>
      </c>
      <c r="AF509" s="317">
        <v>1</v>
      </c>
      <c r="AG509" s="317">
        <v>5</v>
      </c>
      <c r="AH509" s="317">
        <v>5</v>
      </c>
      <c r="AI509" s="317">
        <v>5</v>
      </c>
      <c r="AK509" s="299">
        <v>71</v>
      </c>
      <c r="AL509" s="296">
        <v>1</v>
      </c>
      <c r="AM509" s="296">
        <v>1</v>
      </c>
      <c r="AN509" s="296">
        <v>1</v>
      </c>
    </row>
    <row r="510" spans="15:40" hidden="1">
      <c r="O510" s="305">
        <f t="shared" si="352"/>
        <v>0</v>
      </c>
      <c r="R510" s="294">
        <v>1</v>
      </c>
      <c r="S510" s="294">
        <v>1</v>
      </c>
      <c r="T510" s="294">
        <v>1</v>
      </c>
      <c r="U510" s="294">
        <v>1</v>
      </c>
      <c r="V510" s="294">
        <v>1</v>
      </c>
      <c r="W510" s="294">
        <v>1</v>
      </c>
      <c r="X510" s="294">
        <v>1</v>
      </c>
      <c r="Y510" s="294">
        <v>1</v>
      </c>
      <c r="Z510" s="294">
        <v>1</v>
      </c>
      <c r="AA510" s="317">
        <v>1</v>
      </c>
      <c r="AB510" s="317">
        <v>1</v>
      </c>
      <c r="AC510" s="317">
        <v>1</v>
      </c>
      <c r="AD510" s="317">
        <v>1</v>
      </c>
      <c r="AE510" s="317">
        <v>1</v>
      </c>
      <c r="AF510" s="317">
        <v>1</v>
      </c>
      <c r="AG510" s="317">
        <v>5</v>
      </c>
      <c r="AH510" s="317">
        <v>5</v>
      </c>
      <c r="AI510" s="317">
        <v>5</v>
      </c>
      <c r="AK510" s="299">
        <v>71</v>
      </c>
      <c r="AL510" s="296">
        <v>1</v>
      </c>
      <c r="AM510" s="296">
        <v>1</v>
      </c>
      <c r="AN510" s="296">
        <v>1</v>
      </c>
    </row>
    <row r="511" spans="15:40" hidden="1">
      <c r="O511" s="305">
        <f t="shared" si="352"/>
        <v>0</v>
      </c>
      <c r="R511" s="294">
        <v>1</v>
      </c>
      <c r="S511" s="294">
        <v>1</v>
      </c>
      <c r="T511" s="294">
        <v>1</v>
      </c>
      <c r="U511" s="294">
        <v>1</v>
      </c>
      <c r="V511" s="294">
        <v>1</v>
      </c>
      <c r="W511" s="294">
        <v>1</v>
      </c>
      <c r="X511" s="294">
        <v>1</v>
      </c>
      <c r="Y511" s="294">
        <v>1</v>
      </c>
      <c r="Z511" s="294">
        <v>1</v>
      </c>
      <c r="AA511" s="317">
        <v>1</v>
      </c>
      <c r="AB511" s="317">
        <v>1</v>
      </c>
      <c r="AC511" s="317">
        <v>1</v>
      </c>
      <c r="AD511" s="317">
        <v>1</v>
      </c>
      <c r="AE511" s="317">
        <v>1</v>
      </c>
      <c r="AF511" s="317">
        <v>1</v>
      </c>
      <c r="AG511" s="317">
        <v>5</v>
      </c>
      <c r="AH511" s="317">
        <v>5</v>
      </c>
      <c r="AI511" s="317">
        <v>5</v>
      </c>
      <c r="AK511" s="299">
        <v>71</v>
      </c>
      <c r="AL511" s="296">
        <v>1</v>
      </c>
      <c r="AM511" s="296">
        <v>1</v>
      </c>
      <c r="AN511" s="296">
        <v>1</v>
      </c>
    </row>
    <row r="512" spans="15:40" hidden="1">
      <c r="O512" s="305">
        <f t="shared" si="352"/>
        <v>0</v>
      </c>
      <c r="R512" s="294">
        <v>1</v>
      </c>
      <c r="S512" s="294">
        <v>1</v>
      </c>
      <c r="T512" s="294">
        <v>1</v>
      </c>
      <c r="U512" s="294">
        <v>1</v>
      </c>
      <c r="V512" s="294">
        <v>1</v>
      </c>
      <c r="W512" s="294">
        <v>1</v>
      </c>
      <c r="X512" s="294">
        <v>1</v>
      </c>
      <c r="Y512" s="294">
        <v>1</v>
      </c>
      <c r="Z512" s="294">
        <v>1</v>
      </c>
      <c r="AA512" s="317">
        <v>1</v>
      </c>
      <c r="AB512" s="317">
        <v>1</v>
      </c>
      <c r="AC512" s="317">
        <v>1</v>
      </c>
      <c r="AD512" s="317">
        <v>1</v>
      </c>
      <c r="AE512" s="317">
        <v>1</v>
      </c>
      <c r="AF512" s="317">
        <v>1</v>
      </c>
      <c r="AG512" s="317">
        <v>5</v>
      </c>
      <c r="AH512" s="317">
        <v>5</v>
      </c>
      <c r="AI512" s="317">
        <v>5</v>
      </c>
      <c r="AK512" s="299">
        <v>71</v>
      </c>
      <c r="AL512" s="296">
        <v>1</v>
      </c>
      <c r="AM512" s="296">
        <v>1</v>
      </c>
      <c r="AN512" s="296">
        <v>1</v>
      </c>
    </row>
    <row r="513" spans="15:40" hidden="1">
      <c r="O513" s="305">
        <f t="shared" si="352"/>
        <v>0</v>
      </c>
      <c r="R513" s="294">
        <v>1</v>
      </c>
      <c r="S513" s="294">
        <v>1</v>
      </c>
      <c r="T513" s="294">
        <v>1</v>
      </c>
      <c r="U513" s="294">
        <v>1</v>
      </c>
      <c r="V513" s="294">
        <v>1</v>
      </c>
      <c r="W513" s="294">
        <v>1</v>
      </c>
      <c r="X513" s="294">
        <v>1</v>
      </c>
      <c r="Y513" s="294">
        <v>1</v>
      </c>
      <c r="Z513" s="294">
        <v>1</v>
      </c>
      <c r="AA513" s="317">
        <v>1</v>
      </c>
      <c r="AB513" s="317">
        <v>1</v>
      </c>
      <c r="AC513" s="317">
        <v>1</v>
      </c>
      <c r="AD513" s="317">
        <v>1</v>
      </c>
      <c r="AE513" s="317">
        <v>1</v>
      </c>
      <c r="AF513" s="317">
        <v>1</v>
      </c>
      <c r="AG513" s="317">
        <v>5</v>
      </c>
      <c r="AH513" s="317">
        <v>5</v>
      </c>
      <c r="AI513" s="317">
        <v>5</v>
      </c>
      <c r="AK513" s="299">
        <v>71</v>
      </c>
      <c r="AL513" s="296">
        <v>1</v>
      </c>
      <c r="AM513" s="296">
        <v>1</v>
      </c>
      <c r="AN513" s="296">
        <v>1</v>
      </c>
    </row>
    <row r="514" spans="15:40" hidden="1">
      <c r="O514" s="305">
        <f t="shared" si="352"/>
        <v>0</v>
      </c>
      <c r="R514" s="294">
        <v>1</v>
      </c>
      <c r="S514" s="294">
        <v>1</v>
      </c>
      <c r="T514" s="294">
        <v>1</v>
      </c>
      <c r="U514" s="294">
        <v>1</v>
      </c>
      <c r="V514" s="294">
        <v>1</v>
      </c>
      <c r="W514" s="294">
        <v>1</v>
      </c>
      <c r="X514" s="294">
        <v>1</v>
      </c>
      <c r="Y514" s="294">
        <v>1</v>
      </c>
      <c r="Z514" s="294">
        <v>1</v>
      </c>
      <c r="AA514" s="317">
        <v>1</v>
      </c>
      <c r="AB514" s="317">
        <v>1</v>
      </c>
      <c r="AC514" s="317">
        <v>1</v>
      </c>
      <c r="AD514" s="317">
        <v>1</v>
      </c>
      <c r="AE514" s="317">
        <v>1</v>
      </c>
      <c r="AF514" s="317">
        <v>1</v>
      </c>
      <c r="AG514" s="317">
        <v>5</v>
      </c>
      <c r="AH514" s="317">
        <v>5</v>
      </c>
      <c r="AI514" s="317">
        <v>5</v>
      </c>
      <c r="AK514" s="299">
        <v>71</v>
      </c>
      <c r="AL514" s="296">
        <v>1</v>
      </c>
      <c r="AM514" s="296">
        <v>1</v>
      </c>
      <c r="AN514" s="296">
        <v>1</v>
      </c>
    </row>
    <row r="515" spans="15:40" hidden="1">
      <c r="O515" s="305">
        <f t="shared" si="352"/>
        <v>0</v>
      </c>
      <c r="R515" s="294">
        <v>1</v>
      </c>
      <c r="S515" s="294">
        <v>1</v>
      </c>
      <c r="T515" s="294">
        <v>1</v>
      </c>
      <c r="U515" s="294">
        <v>1</v>
      </c>
      <c r="V515" s="294">
        <v>1</v>
      </c>
      <c r="W515" s="294">
        <v>1</v>
      </c>
      <c r="X515" s="294">
        <v>1</v>
      </c>
      <c r="Y515" s="294">
        <v>1</v>
      </c>
      <c r="Z515" s="294">
        <v>1</v>
      </c>
      <c r="AA515" s="317">
        <v>1</v>
      </c>
      <c r="AB515" s="317">
        <v>1</v>
      </c>
      <c r="AC515" s="317">
        <v>1</v>
      </c>
      <c r="AD515" s="317">
        <v>1</v>
      </c>
      <c r="AE515" s="317">
        <v>1</v>
      </c>
      <c r="AF515" s="317">
        <v>1</v>
      </c>
      <c r="AG515" s="317">
        <v>5</v>
      </c>
      <c r="AH515" s="317">
        <v>5</v>
      </c>
      <c r="AI515" s="317">
        <v>5</v>
      </c>
      <c r="AK515" s="299">
        <v>71</v>
      </c>
      <c r="AL515" s="296">
        <v>1</v>
      </c>
      <c r="AM515" s="296">
        <v>1</v>
      </c>
      <c r="AN515" s="296">
        <v>1</v>
      </c>
    </row>
    <row r="516" spans="15:40" hidden="1">
      <c r="O516" s="305">
        <f t="shared" si="352"/>
        <v>0</v>
      </c>
      <c r="R516" s="294">
        <v>1</v>
      </c>
      <c r="S516" s="294">
        <v>1</v>
      </c>
      <c r="T516" s="294">
        <v>1</v>
      </c>
      <c r="U516" s="294">
        <v>1</v>
      </c>
      <c r="V516" s="294">
        <v>1</v>
      </c>
      <c r="W516" s="294">
        <v>1</v>
      </c>
      <c r="X516" s="294">
        <v>1</v>
      </c>
      <c r="Y516" s="294">
        <v>1</v>
      </c>
      <c r="Z516" s="294">
        <v>1</v>
      </c>
      <c r="AA516" s="317">
        <v>1</v>
      </c>
      <c r="AB516" s="317">
        <v>1</v>
      </c>
      <c r="AC516" s="317">
        <v>1</v>
      </c>
      <c r="AD516" s="317">
        <v>1</v>
      </c>
      <c r="AE516" s="317">
        <v>1</v>
      </c>
      <c r="AF516" s="317">
        <v>1</v>
      </c>
      <c r="AG516" s="317">
        <v>5</v>
      </c>
      <c r="AH516" s="317">
        <v>5</v>
      </c>
      <c r="AI516" s="317">
        <v>5</v>
      </c>
      <c r="AK516" s="299">
        <v>71</v>
      </c>
      <c r="AL516" s="296">
        <v>1</v>
      </c>
      <c r="AM516" s="296">
        <v>1</v>
      </c>
      <c r="AN516" s="296">
        <v>1</v>
      </c>
    </row>
    <row r="517" spans="15:40" hidden="1">
      <c r="O517" s="305">
        <f t="shared" si="352"/>
        <v>0</v>
      </c>
      <c r="R517" s="294">
        <v>1</v>
      </c>
      <c r="S517" s="294">
        <v>1</v>
      </c>
      <c r="T517" s="294">
        <v>1</v>
      </c>
      <c r="U517" s="294">
        <v>1</v>
      </c>
      <c r="V517" s="294">
        <v>1</v>
      </c>
      <c r="W517" s="294">
        <v>1</v>
      </c>
      <c r="X517" s="294">
        <v>1</v>
      </c>
      <c r="Y517" s="294">
        <v>1</v>
      </c>
      <c r="Z517" s="294">
        <v>1</v>
      </c>
      <c r="AA517" s="317">
        <v>1</v>
      </c>
      <c r="AB517" s="317">
        <v>1</v>
      </c>
      <c r="AC517" s="317">
        <v>1</v>
      </c>
      <c r="AD517" s="317">
        <v>1</v>
      </c>
      <c r="AE517" s="317">
        <v>1</v>
      </c>
      <c r="AF517" s="317">
        <v>1</v>
      </c>
      <c r="AG517" s="317">
        <v>5</v>
      </c>
      <c r="AH517" s="317">
        <v>5</v>
      </c>
      <c r="AI517" s="317">
        <v>5</v>
      </c>
      <c r="AK517" s="299">
        <v>71</v>
      </c>
      <c r="AL517" s="296">
        <v>1</v>
      </c>
      <c r="AM517" s="296">
        <v>1</v>
      </c>
      <c r="AN517" s="296">
        <v>1</v>
      </c>
    </row>
    <row r="518" spans="15:40" hidden="1">
      <c r="O518" s="305">
        <f t="shared" si="352"/>
        <v>0</v>
      </c>
      <c r="R518" s="294">
        <v>1</v>
      </c>
      <c r="S518" s="294">
        <v>1</v>
      </c>
      <c r="T518" s="294">
        <v>1</v>
      </c>
      <c r="U518" s="294">
        <v>1</v>
      </c>
      <c r="V518" s="294">
        <v>1</v>
      </c>
      <c r="W518" s="294">
        <v>1</v>
      </c>
      <c r="X518" s="294">
        <v>1</v>
      </c>
      <c r="Y518" s="294">
        <v>1</v>
      </c>
      <c r="Z518" s="294">
        <v>1</v>
      </c>
      <c r="AA518" s="317">
        <v>1</v>
      </c>
      <c r="AB518" s="317">
        <v>1</v>
      </c>
      <c r="AC518" s="317">
        <v>1</v>
      </c>
      <c r="AD518" s="317">
        <v>1</v>
      </c>
      <c r="AE518" s="317">
        <v>1</v>
      </c>
      <c r="AF518" s="317">
        <v>1</v>
      </c>
      <c r="AG518" s="317">
        <v>5</v>
      </c>
      <c r="AH518" s="317">
        <v>5</v>
      </c>
      <c r="AI518" s="317">
        <v>5</v>
      </c>
      <c r="AK518" s="299">
        <v>71</v>
      </c>
      <c r="AL518" s="296">
        <v>1</v>
      </c>
      <c r="AM518" s="296">
        <v>1</v>
      </c>
      <c r="AN518" s="296">
        <v>1</v>
      </c>
    </row>
    <row r="519" spans="15:40" hidden="1">
      <c r="O519" s="305">
        <f t="shared" si="352"/>
        <v>0</v>
      </c>
      <c r="R519" s="294">
        <v>1</v>
      </c>
      <c r="S519" s="294">
        <v>1</v>
      </c>
      <c r="T519" s="294">
        <v>1</v>
      </c>
      <c r="U519" s="294">
        <v>1</v>
      </c>
      <c r="V519" s="294">
        <v>1</v>
      </c>
      <c r="W519" s="294">
        <v>1</v>
      </c>
      <c r="X519" s="294">
        <v>1</v>
      </c>
      <c r="Y519" s="294">
        <v>1</v>
      </c>
      <c r="Z519" s="294">
        <v>1</v>
      </c>
      <c r="AA519" s="317">
        <v>1</v>
      </c>
      <c r="AB519" s="317">
        <v>1</v>
      </c>
      <c r="AC519" s="317">
        <v>1</v>
      </c>
      <c r="AD519" s="317">
        <v>1</v>
      </c>
      <c r="AE519" s="317">
        <v>1</v>
      </c>
      <c r="AF519" s="317">
        <v>1</v>
      </c>
      <c r="AG519" s="317">
        <v>5</v>
      </c>
      <c r="AH519" s="317">
        <v>5</v>
      </c>
      <c r="AI519" s="317">
        <v>5</v>
      </c>
      <c r="AK519" s="299">
        <v>71</v>
      </c>
      <c r="AL519" s="296">
        <v>1</v>
      </c>
      <c r="AM519" s="296">
        <v>1</v>
      </c>
      <c r="AN519" s="296">
        <v>1</v>
      </c>
    </row>
    <row r="520" spans="15:40" hidden="1">
      <c r="O520" s="305">
        <f t="shared" si="352"/>
        <v>0</v>
      </c>
      <c r="R520" s="294">
        <v>1</v>
      </c>
      <c r="S520" s="294">
        <v>1</v>
      </c>
      <c r="T520" s="294">
        <v>1</v>
      </c>
      <c r="U520" s="294">
        <v>1</v>
      </c>
      <c r="V520" s="294">
        <v>1</v>
      </c>
      <c r="W520" s="294">
        <v>1</v>
      </c>
      <c r="X520" s="294">
        <v>1</v>
      </c>
      <c r="Y520" s="294">
        <v>1</v>
      </c>
      <c r="Z520" s="294">
        <v>1</v>
      </c>
      <c r="AA520" s="317">
        <v>1</v>
      </c>
      <c r="AB520" s="317">
        <v>1</v>
      </c>
      <c r="AC520" s="317">
        <v>1</v>
      </c>
      <c r="AD520" s="317">
        <v>1</v>
      </c>
      <c r="AE520" s="317">
        <v>1</v>
      </c>
      <c r="AF520" s="317">
        <v>1</v>
      </c>
      <c r="AG520" s="317">
        <v>5</v>
      </c>
      <c r="AH520" s="317">
        <v>5</v>
      </c>
      <c r="AI520" s="317">
        <v>5</v>
      </c>
      <c r="AK520" s="299">
        <v>71</v>
      </c>
      <c r="AL520" s="296">
        <v>1</v>
      </c>
      <c r="AM520" s="296">
        <v>1</v>
      </c>
      <c r="AN520" s="296">
        <v>1</v>
      </c>
    </row>
    <row r="521" spans="15:40" hidden="1">
      <c r="O521" s="305">
        <f t="shared" si="352"/>
        <v>0</v>
      </c>
      <c r="R521" s="294">
        <v>1</v>
      </c>
      <c r="S521" s="294">
        <v>1</v>
      </c>
      <c r="T521" s="294">
        <v>1</v>
      </c>
      <c r="U521" s="294">
        <v>1</v>
      </c>
      <c r="V521" s="294">
        <v>1</v>
      </c>
      <c r="W521" s="294">
        <v>1</v>
      </c>
      <c r="X521" s="294">
        <v>1</v>
      </c>
      <c r="Y521" s="294">
        <v>1</v>
      </c>
      <c r="Z521" s="294">
        <v>1</v>
      </c>
      <c r="AA521" s="317">
        <v>1</v>
      </c>
      <c r="AB521" s="317">
        <v>1</v>
      </c>
      <c r="AC521" s="317">
        <v>1</v>
      </c>
      <c r="AD521" s="317">
        <v>1</v>
      </c>
      <c r="AE521" s="317">
        <v>1</v>
      </c>
      <c r="AF521" s="317">
        <v>1</v>
      </c>
      <c r="AG521" s="317">
        <v>5</v>
      </c>
      <c r="AH521" s="317">
        <v>5</v>
      </c>
      <c r="AI521" s="317">
        <v>5</v>
      </c>
      <c r="AK521" s="299">
        <v>71</v>
      </c>
      <c r="AL521" s="296">
        <v>1</v>
      </c>
      <c r="AM521" s="296">
        <v>1</v>
      </c>
      <c r="AN521" s="296">
        <v>1</v>
      </c>
    </row>
    <row r="522" spans="15:40" hidden="1">
      <c r="O522" s="305">
        <f t="shared" si="352"/>
        <v>0</v>
      </c>
      <c r="R522" s="294">
        <v>1</v>
      </c>
      <c r="S522" s="294">
        <v>1</v>
      </c>
      <c r="T522" s="294">
        <v>1</v>
      </c>
      <c r="U522" s="294">
        <v>1</v>
      </c>
      <c r="V522" s="294">
        <v>1</v>
      </c>
      <c r="W522" s="294">
        <v>1</v>
      </c>
      <c r="X522" s="294">
        <v>1</v>
      </c>
      <c r="Y522" s="294">
        <v>1</v>
      </c>
      <c r="Z522" s="294">
        <v>1</v>
      </c>
      <c r="AA522" s="317">
        <v>1</v>
      </c>
      <c r="AB522" s="317">
        <v>1</v>
      </c>
      <c r="AC522" s="317">
        <v>1</v>
      </c>
      <c r="AD522" s="317">
        <v>1</v>
      </c>
      <c r="AE522" s="317">
        <v>1</v>
      </c>
      <c r="AF522" s="317">
        <v>1</v>
      </c>
      <c r="AG522" s="317">
        <v>5</v>
      </c>
      <c r="AH522" s="317">
        <v>5</v>
      </c>
      <c r="AI522" s="317">
        <v>5</v>
      </c>
      <c r="AK522" s="299">
        <v>71</v>
      </c>
      <c r="AL522" s="296">
        <v>1</v>
      </c>
      <c r="AM522" s="296">
        <v>1</v>
      </c>
      <c r="AN522" s="296">
        <v>1</v>
      </c>
    </row>
    <row r="523" spans="15:40" hidden="1">
      <c r="O523" s="305">
        <f t="shared" si="352"/>
        <v>0</v>
      </c>
      <c r="R523" s="294">
        <v>1</v>
      </c>
      <c r="S523" s="294">
        <v>1</v>
      </c>
      <c r="T523" s="294">
        <v>1</v>
      </c>
      <c r="U523" s="294">
        <v>1</v>
      </c>
      <c r="V523" s="294">
        <v>1</v>
      </c>
      <c r="W523" s="294">
        <v>1</v>
      </c>
      <c r="X523" s="294">
        <v>1</v>
      </c>
      <c r="Y523" s="294">
        <v>1</v>
      </c>
      <c r="Z523" s="294">
        <v>1</v>
      </c>
      <c r="AA523" s="317">
        <v>1</v>
      </c>
      <c r="AB523" s="317">
        <v>1</v>
      </c>
      <c r="AC523" s="317">
        <v>1</v>
      </c>
      <c r="AD523" s="317">
        <v>1</v>
      </c>
      <c r="AE523" s="317">
        <v>1</v>
      </c>
      <c r="AF523" s="317">
        <v>1</v>
      </c>
      <c r="AG523" s="317">
        <v>5</v>
      </c>
      <c r="AH523" s="317">
        <v>5</v>
      </c>
      <c r="AI523" s="317">
        <v>5</v>
      </c>
      <c r="AK523" s="299">
        <v>71</v>
      </c>
      <c r="AL523" s="296">
        <v>1</v>
      </c>
      <c r="AM523" s="296">
        <v>1</v>
      </c>
      <c r="AN523" s="296">
        <v>1</v>
      </c>
    </row>
    <row r="524" spans="15:40" hidden="1">
      <c r="O524" s="305">
        <f t="shared" si="352"/>
        <v>0</v>
      </c>
      <c r="R524" s="294">
        <v>1</v>
      </c>
      <c r="S524" s="294">
        <v>1</v>
      </c>
      <c r="T524" s="294">
        <v>1</v>
      </c>
      <c r="U524" s="294">
        <v>1</v>
      </c>
      <c r="V524" s="294">
        <v>1</v>
      </c>
      <c r="W524" s="294">
        <v>1</v>
      </c>
      <c r="X524" s="294">
        <v>1</v>
      </c>
      <c r="Y524" s="294">
        <v>1</v>
      </c>
      <c r="Z524" s="294">
        <v>1</v>
      </c>
      <c r="AA524" s="317">
        <v>1</v>
      </c>
      <c r="AB524" s="317">
        <v>1</v>
      </c>
      <c r="AC524" s="317">
        <v>1</v>
      </c>
      <c r="AD524" s="317">
        <v>1</v>
      </c>
      <c r="AE524" s="317">
        <v>1</v>
      </c>
      <c r="AF524" s="317">
        <v>1</v>
      </c>
      <c r="AG524" s="317">
        <v>5</v>
      </c>
      <c r="AH524" s="317">
        <v>5</v>
      </c>
      <c r="AI524" s="317">
        <v>5</v>
      </c>
      <c r="AK524" s="299">
        <v>71</v>
      </c>
      <c r="AL524" s="296">
        <v>1</v>
      </c>
      <c r="AM524" s="296">
        <v>1</v>
      </c>
      <c r="AN524" s="296">
        <v>1</v>
      </c>
    </row>
    <row r="525" spans="15:40" hidden="1">
      <c r="O525" s="305">
        <f t="shared" si="352"/>
        <v>0</v>
      </c>
      <c r="R525" s="294">
        <v>1</v>
      </c>
      <c r="S525" s="294">
        <v>1</v>
      </c>
      <c r="T525" s="294">
        <v>1</v>
      </c>
      <c r="U525" s="294">
        <v>1</v>
      </c>
      <c r="V525" s="294">
        <v>1</v>
      </c>
      <c r="W525" s="294">
        <v>1</v>
      </c>
      <c r="X525" s="294">
        <v>1</v>
      </c>
      <c r="Y525" s="294">
        <v>1</v>
      </c>
      <c r="Z525" s="294">
        <v>1</v>
      </c>
      <c r="AA525" s="317">
        <v>1</v>
      </c>
      <c r="AB525" s="317">
        <v>1</v>
      </c>
      <c r="AC525" s="317">
        <v>1</v>
      </c>
      <c r="AD525" s="317">
        <v>1</v>
      </c>
      <c r="AE525" s="317">
        <v>1</v>
      </c>
      <c r="AF525" s="317">
        <v>1</v>
      </c>
      <c r="AG525" s="317">
        <v>5</v>
      </c>
      <c r="AH525" s="317">
        <v>5</v>
      </c>
      <c r="AI525" s="317">
        <v>5</v>
      </c>
      <c r="AK525" s="299">
        <v>71</v>
      </c>
      <c r="AL525" s="296">
        <v>1</v>
      </c>
      <c r="AM525" s="296">
        <v>1</v>
      </c>
      <c r="AN525" s="296">
        <v>1</v>
      </c>
    </row>
    <row r="526" spans="15:40" hidden="1">
      <c r="O526" s="305">
        <f t="shared" si="352"/>
        <v>0</v>
      </c>
      <c r="R526" s="294">
        <v>1</v>
      </c>
      <c r="S526" s="294">
        <v>1</v>
      </c>
      <c r="T526" s="294">
        <v>1</v>
      </c>
      <c r="U526" s="294">
        <v>1</v>
      </c>
      <c r="V526" s="294">
        <v>1</v>
      </c>
      <c r="W526" s="294">
        <v>1</v>
      </c>
      <c r="X526" s="294">
        <v>1</v>
      </c>
      <c r="Y526" s="294">
        <v>1</v>
      </c>
      <c r="Z526" s="294">
        <v>1</v>
      </c>
      <c r="AA526" s="317">
        <v>1</v>
      </c>
      <c r="AB526" s="317">
        <v>1</v>
      </c>
      <c r="AC526" s="317">
        <v>1</v>
      </c>
      <c r="AD526" s="317">
        <v>1</v>
      </c>
      <c r="AE526" s="317">
        <v>1</v>
      </c>
      <c r="AF526" s="317">
        <v>1</v>
      </c>
      <c r="AG526" s="317">
        <v>5</v>
      </c>
      <c r="AH526" s="317">
        <v>5</v>
      </c>
      <c r="AI526" s="317">
        <v>5</v>
      </c>
      <c r="AK526" s="299">
        <v>71</v>
      </c>
      <c r="AL526" s="296">
        <v>1</v>
      </c>
      <c r="AM526" s="296">
        <v>1</v>
      </c>
      <c r="AN526" s="296">
        <v>1</v>
      </c>
    </row>
    <row r="527" spans="15:40" hidden="1">
      <c r="O527" s="305">
        <f t="shared" si="352"/>
        <v>0</v>
      </c>
      <c r="R527" s="294">
        <v>1</v>
      </c>
      <c r="S527" s="294">
        <v>1</v>
      </c>
      <c r="T527" s="294">
        <v>1</v>
      </c>
      <c r="U527" s="294">
        <v>1</v>
      </c>
      <c r="V527" s="294">
        <v>1</v>
      </c>
      <c r="W527" s="294">
        <v>1</v>
      </c>
      <c r="X527" s="294">
        <v>1</v>
      </c>
      <c r="Y527" s="294">
        <v>1</v>
      </c>
      <c r="Z527" s="294">
        <v>1</v>
      </c>
      <c r="AA527" s="317">
        <v>1</v>
      </c>
      <c r="AB527" s="317">
        <v>1</v>
      </c>
      <c r="AC527" s="317">
        <v>1</v>
      </c>
      <c r="AD527" s="317">
        <v>1</v>
      </c>
      <c r="AE527" s="317">
        <v>1</v>
      </c>
      <c r="AF527" s="317">
        <v>1</v>
      </c>
      <c r="AG527" s="317">
        <v>5</v>
      </c>
      <c r="AH527" s="317">
        <v>5</v>
      </c>
      <c r="AI527" s="317">
        <v>5</v>
      </c>
      <c r="AK527" s="299">
        <v>71</v>
      </c>
      <c r="AL527" s="296">
        <v>1</v>
      </c>
      <c r="AM527" s="296">
        <v>1</v>
      </c>
      <c r="AN527" s="296">
        <v>1</v>
      </c>
    </row>
    <row r="528" spans="15:40" hidden="1">
      <c r="O528" s="305">
        <f t="shared" si="352"/>
        <v>0</v>
      </c>
      <c r="R528" s="294">
        <v>1</v>
      </c>
      <c r="S528" s="294">
        <v>1</v>
      </c>
      <c r="T528" s="294">
        <v>1</v>
      </c>
      <c r="U528" s="294">
        <v>1</v>
      </c>
      <c r="V528" s="294">
        <v>1</v>
      </c>
      <c r="W528" s="294">
        <v>1</v>
      </c>
      <c r="X528" s="294">
        <v>1</v>
      </c>
      <c r="Y528" s="294">
        <v>1</v>
      </c>
      <c r="Z528" s="294">
        <v>1</v>
      </c>
      <c r="AA528" s="317">
        <v>1</v>
      </c>
      <c r="AB528" s="317">
        <v>1</v>
      </c>
      <c r="AC528" s="317">
        <v>1</v>
      </c>
      <c r="AD528" s="317">
        <v>1</v>
      </c>
      <c r="AE528" s="317">
        <v>1</v>
      </c>
      <c r="AF528" s="317">
        <v>1</v>
      </c>
      <c r="AG528" s="317">
        <v>5</v>
      </c>
      <c r="AH528" s="317">
        <v>5</v>
      </c>
      <c r="AI528" s="317">
        <v>5</v>
      </c>
      <c r="AK528" s="299">
        <v>71</v>
      </c>
      <c r="AL528" s="296">
        <v>1</v>
      </c>
      <c r="AM528" s="296">
        <v>1</v>
      </c>
      <c r="AN528" s="296">
        <v>1</v>
      </c>
    </row>
    <row r="529" spans="15:40" hidden="1">
      <c r="O529" s="305">
        <f t="shared" si="352"/>
        <v>0</v>
      </c>
      <c r="R529" s="294">
        <v>1</v>
      </c>
      <c r="S529" s="294">
        <v>1</v>
      </c>
      <c r="T529" s="294">
        <v>1</v>
      </c>
      <c r="U529" s="294">
        <v>1</v>
      </c>
      <c r="V529" s="294">
        <v>1</v>
      </c>
      <c r="W529" s="294">
        <v>1</v>
      </c>
      <c r="X529" s="294">
        <v>1</v>
      </c>
      <c r="Y529" s="294">
        <v>1</v>
      </c>
      <c r="Z529" s="294">
        <v>1</v>
      </c>
      <c r="AA529" s="317">
        <v>1</v>
      </c>
      <c r="AB529" s="317">
        <v>1</v>
      </c>
      <c r="AC529" s="317">
        <v>1</v>
      </c>
      <c r="AD529" s="317">
        <v>1</v>
      </c>
      <c r="AE529" s="317">
        <v>1</v>
      </c>
      <c r="AF529" s="317">
        <v>1</v>
      </c>
      <c r="AG529" s="317">
        <v>5</v>
      </c>
      <c r="AH529" s="317">
        <v>5</v>
      </c>
      <c r="AI529" s="317">
        <v>5</v>
      </c>
      <c r="AK529" s="299">
        <v>71</v>
      </c>
      <c r="AL529" s="296">
        <v>1</v>
      </c>
      <c r="AM529" s="296">
        <v>1</v>
      </c>
      <c r="AN529" s="296">
        <v>1</v>
      </c>
    </row>
    <row r="530" spans="15:40" hidden="1">
      <c r="O530" s="305">
        <f t="shared" si="352"/>
        <v>0</v>
      </c>
      <c r="R530" s="294">
        <v>1</v>
      </c>
      <c r="S530" s="294">
        <v>1</v>
      </c>
      <c r="T530" s="294">
        <v>1</v>
      </c>
      <c r="U530" s="294">
        <v>1</v>
      </c>
      <c r="V530" s="294">
        <v>1</v>
      </c>
      <c r="W530" s="294">
        <v>1</v>
      </c>
      <c r="X530" s="294">
        <v>1</v>
      </c>
      <c r="Y530" s="294">
        <v>1</v>
      </c>
      <c r="Z530" s="294">
        <v>1</v>
      </c>
      <c r="AA530" s="317">
        <v>1</v>
      </c>
      <c r="AB530" s="317">
        <v>1</v>
      </c>
      <c r="AC530" s="317">
        <v>1</v>
      </c>
      <c r="AD530" s="317">
        <v>1</v>
      </c>
      <c r="AE530" s="317">
        <v>1</v>
      </c>
      <c r="AF530" s="317">
        <v>1</v>
      </c>
      <c r="AG530" s="317">
        <v>5</v>
      </c>
      <c r="AH530" s="317">
        <v>5</v>
      </c>
      <c r="AI530" s="317">
        <v>5</v>
      </c>
      <c r="AK530" s="299">
        <v>71</v>
      </c>
      <c r="AL530" s="296">
        <v>1</v>
      </c>
      <c r="AM530" s="296">
        <v>1</v>
      </c>
      <c r="AN530" s="296">
        <v>1</v>
      </c>
    </row>
    <row r="531" spans="15:40" hidden="1">
      <c r="O531" s="305">
        <f t="shared" si="352"/>
        <v>0</v>
      </c>
      <c r="R531" s="294">
        <v>1</v>
      </c>
      <c r="S531" s="294">
        <v>1</v>
      </c>
      <c r="T531" s="294">
        <v>1</v>
      </c>
      <c r="U531" s="294">
        <v>1</v>
      </c>
      <c r="V531" s="294">
        <v>1</v>
      </c>
      <c r="W531" s="294">
        <v>1</v>
      </c>
      <c r="X531" s="294">
        <v>1</v>
      </c>
      <c r="Y531" s="294">
        <v>1</v>
      </c>
      <c r="Z531" s="294">
        <v>1</v>
      </c>
      <c r="AA531" s="317">
        <v>1</v>
      </c>
      <c r="AB531" s="317">
        <v>1</v>
      </c>
      <c r="AC531" s="317">
        <v>1</v>
      </c>
      <c r="AD531" s="317">
        <v>1</v>
      </c>
      <c r="AE531" s="317">
        <v>1</v>
      </c>
      <c r="AF531" s="317">
        <v>1</v>
      </c>
      <c r="AG531" s="317">
        <v>5</v>
      </c>
      <c r="AH531" s="317">
        <v>5</v>
      </c>
      <c r="AI531" s="317">
        <v>5</v>
      </c>
      <c r="AK531" s="299">
        <v>71</v>
      </c>
      <c r="AL531" s="296">
        <v>1</v>
      </c>
      <c r="AM531" s="296">
        <v>1</v>
      </c>
      <c r="AN531" s="296">
        <v>1</v>
      </c>
    </row>
    <row r="532" spans="15:40" hidden="1">
      <c r="O532" s="305">
        <f t="shared" si="352"/>
        <v>0</v>
      </c>
      <c r="R532" s="294">
        <v>1</v>
      </c>
      <c r="S532" s="294">
        <v>1</v>
      </c>
      <c r="T532" s="294">
        <v>1</v>
      </c>
      <c r="U532" s="294">
        <v>1</v>
      </c>
      <c r="V532" s="294">
        <v>1</v>
      </c>
      <c r="W532" s="294">
        <v>1</v>
      </c>
      <c r="X532" s="294">
        <v>1</v>
      </c>
      <c r="Y532" s="294">
        <v>1</v>
      </c>
      <c r="Z532" s="294">
        <v>1</v>
      </c>
      <c r="AA532" s="317">
        <v>1</v>
      </c>
      <c r="AB532" s="317">
        <v>1</v>
      </c>
      <c r="AC532" s="317">
        <v>1</v>
      </c>
      <c r="AD532" s="317">
        <v>1</v>
      </c>
      <c r="AE532" s="317">
        <v>1</v>
      </c>
      <c r="AF532" s="317">
        <v>1</v>
      </c>
      <c r="AG532" s="317">
        <v>5</v>
      </c>
      <c r="AH532" s="317">
        <v>5</v>
      </c>
      <c r="AI532" s="317">
        <v>5</v>
      </c>
      <c r="AK532" s="299">
        <v>71</v>
      </c>
      <c r="AL532" s="296">
        <v>1</v>
      </c>
      <c r="AM532" s="296">
        <v>1</v>
      </c>
      <c r="AN532" s="296">
        <v>1</v>
      </c>
    </row>
    <row r="533" spans="15:40" hidden="1">
      <c r="O533" s="305">
        <f t="shared" si="352"/>
        <v>0</v>
      </c>
      <c r="R533" s="294">
        <v>1</v>
      </c>
      <c r="S533" s="294">
        <v>1</v>
      </c>
      <c r="T533" s="294">
        <v>1</v>
      </c>
      <c r="U533" s="294">
        <v>1</v>
      </c>
      <c r="V533" s="294">
        <v>1</v>
      </c>
      <c r="W533" s="294">
        <v>1</v>
      </c>
      <c r="X533" s="294">
        <v>1</v>
      </c>
      <c r="Y533" s="294">
        <v>1</v>
      </c>
      <c r="Z533" s="294">
        <v>1</v>
      </c>
      <c r="AA533" s="317">
        <v>1</v>
      </c>
      <c r="AB533" s="317">
        <v>1</v>
      </c>
      <c r="AC533" s="317">
        <v>1</v>
      </c>
      <c r="AD533" s="317">
        <v>1</v>
      </c>
      <c r="AE533" s="317">
        <v>1</v>
      </c>
      <c r="AF533" s="317">
        <v>1</v>
      </c>
      <c r="AG533" s="317">
        <v>5</v>
      </c>
      <c r="AH533" s="317">
        <v>5</v>
      </c>
      <c r="AI533" s="317">
        <v>5</v>
      </c>
      <c r="AK533" s="299">
        <v>71</v>
      </c>
      <c r="AL533" s="296">
        <v>1</v>
      </c>
      <c r="AM533" s="296">
        <v>1</v>
      </c>
      <c r="AN533" s="296">
        <v>1</v>
      </c>
    </row>
    <row r="534" spans="15:40" hidden="1">
      <c r="O534" s="305">
        <f t="shared" si="352"/>
        <v>0</v>
      </c>
      <c r="R534" s="294">
        <v>1</v>
      </c>
      <c r="S534" s="294">
        <v>1</v>
      </c>
      <c r="T534" s="294">
        <v>1</v>
      </c>
      <c r="U534" s="294">
        <v>1</v>
      </c>
      <c r="V534" s="294">
        <v>1</v>
      </c>
      <c r="W534" s="294">
        <v>1</v>
      </c>
      <c r="X534" s="294">
        <v>1</v>
      </c>
      <c r="Y534" s="294">
        <v>1</v>
      </c>
      <c r="Z534" s="294">
        <v>1</v>
      </c>
      <c r="AA534" s="317">
        <v>1</v>
      </c>
      <c r="AB534" s="317">
        <v>1</v>
      </c>
      <c r="AC534" s="317">
        <v>1</v>
      </c>
      <c r="AD534" s="317">
        <v>1</v>
      </c>
      <c r="AE534" s="317">
        <v>1</v>
      </c>
      <c r="AF534" s="317">
        <v>1</v>
      </c>
      <c r="AG534" s="317">
        <v>5</v>
      </c>
      <c r="AH534" s="317">
        <v>5</v>
      </c>
      <c r="AI534" s="317">
        <v>5</v>
      </c>
      <c r="AK534" s="299">
        <v>71</v>
      </c>
      <c r="AL534" s="296">
        <v>1</v>
      </c>
      <c r="AM534" s="296">
        <v>1</v>
      </c>
      <c r="AN534" s="296">
        <v>1</v>
      </c>
    </row>
    <row r="535" spans="15:40" hidden="1">
      <c r="O535" s="305">
        <f t="shared" si="352"/>
        <v>0</v>
      </c>
      <c r="R535" s="294">
        <v>1</v>
      </c>
      <c r="S535" s="294">
        <v>1</v>
      </c>
      <c r="T535" s="294">
        <v>1</v>
      </c>
      <c r="U535" s="294">
        <v>1</v>
      </c>
      <c r="V535" s="294">
        <v>1</v>
      </c>
      <c r="W535" s="294">
        <v>1</v>
      </c>
      <c r="X535" s="294">
        <v>1</v>
      </c>
      <c r="Y535" s="294">
        <v>1</v>
      </c>
      <c r="Z535" s="294">
        <v>1</v>
      </c>
      <c r="AA535" s="317">
        <v>1</v>
      </c>
      <c r="AB535" s="317">
        <v>1</v>
      </c>
      <c r="AC535" s="317">
        <v>1</v>
      </c>
      <c r="AD535" s="317">
        <v>1</v>
      </c>
      <c r="AE535" s="317">
        <v>1</v>
      </c>
      <c r="AF535" s="317">
        <v>1</v>
      </c>
      <c r="AG535" s="317">
        <v>5</v>
      </c>
      <c r="AH535" s="317">
        <v>5</v>
      </c>
      <c r="AI535" s="317">
        <v>5</v>
      </c>
      <c r="AK535" s="299">
        <v>71</v>
      </c>
      <c r="AL535" s="296">
        <v>1</v>
      </c>
      <c r="AM535" s="296">
        <v>1</v>
      </c>
      <c r="AN535" s="296">
        <v>1</v>
      </c>
    </row>
    <row r="536" spans="15:40" hidden="1">
      <c r="O536" s="305">
        <f t="shared" si="352"/>
        <v>0</v>
      </c>
      <c r="R536" s="294">
        <v>1</v>
      </c>
      <c r="S536" s="294">
        <v>1</v>
      </c>
      <c r="T536" s="294">
        <v>1</v>
      </c>
      <c r="U536" s="294">
        <v>1</v>
      </c>
      <c r="V536" s="294">
        <v>1</v>
      </c>
      <c r="W536" s="294">
        <v>1</v>
      </c>
      <c r="X536" s="294">
        <v>1</v>
      </c>
      <c r="Y536" s="294">
        <v>1</v>
      </c>
      <c r="Z536" s="294">
        <v>1</v>
      </c>
      <c r="AA536" s="317">
        <v>1</v>
      </c>
      <c r="AB536" s="317">
        <v>1</v>
      </c>
      <c r="AC536" s="317">
        <v>1</v>
      </c>
      <c r="AD536" s="317">
        <v>1</v>
      </c>
      <c r="AE536" s="317">
        <v>1</v>
      </c>
      <c r="AF536" s="317">
        <v>1</v>
      </c>
      <c r="AG536" s="317">
        <v>5</v>
      </c>
      <c r="AH536" s="317">
        <v>5</v>
      </c>
      <c r="AI536" s="317">
        <v>5</v>
      </c>
      <c r="AK536" s="299">
        <v>71</v>
      </c>
      <c r="AL536" s="296">
        <v>1</v>
      </c>
      <c r="AM536" s="296">
        <v>1</v>
      </c>
      <c r="AN536" s="296">
        <v>1</v>
      </c>
    </row>
    <row r="537" spans="15:40" hidden="1">
      <c r="O537" s="305">
        <f t="shared" si="352"/>
        <v>0</v>
      </c>
      <c r="R537" s="294">
        <v>1</v>
      </c>
      <c r="S537" s="294">
        <v>1</v>
      </c>
      <c r="T537" s="294">
        <v>1</v>
      </c>
      <c r="U537" s="294">
        <v>1</v>
      </c>
      <c r="V537" s="294">
        <v>1</v>
      </c>
      <c r="W537" s="294">
        <v>1</v>
      </c>
      <c r="X537" s="294">
        <v>1</v>
      </c>
      <c r="Y537" s="294">
        <v>1</v>
      </c>
      <c r="Z537" s="294">
        <v>1</v>
      </c>
      <c r="AA537" s="317">
        <v>1</v>
      </c>
      <c r="AB537" s="317">
        <v>1</v>
      </c>
      <c r="AC537" s="317">
        <v>1</v>
      </c>
      <c r="AD537" s="317">
        <v>1</v>
      </c>
      <c r="AE537" s="317">
        <v>1</v>
      </c>
      <c r="AF537" s="317">
        <v>1</v>
      </c>
      <c r="AG537" s="317">
        <v>5</v>
      </c>
      <c r="AH537" s="317">
        <v>5</v>
      </c>
      <c r="AI537" s="317">
        <v>5</v>
      </c>
      <c r="AK537" s="299">
        <v>71</v>
      </c>
      <c r="AL537" s="296">
        <v>1</v>
      </c>
      <c r="AM537" s="296">
        <v>1</v>
      </c>
      <c r="AN537" s="296">
        <v>1</v>
      </c>
    </row>
    <row r="538" spans="15:40" hidden="1">
      <c r="O538" s="305">
        <f t="shared" si="352"/>
        <v>0</v>
      </c>
      <c r="R538" s="294">
        <v>1</v>
      </c>
      <c r="S538" s="294">
        <v>1</v>
      </c>
      <c r="T538" s="294">
        <v>1</v>
      </c>
      <c r="U538" s="294">
        <v>1</v>
      </c>
      <c r="V538" s="294">
        <v>1</v>
      </c>
      <c r="W538" s="294">
        <v>1</v>
      </c>
      <c r="X538" s="294">
        <v>1</v>
      </c>
      <c r="Y538" s="294">
        <v>1</v>
      </c>
      <c r="Z538" s="294">
        <v>1</v>
      </c>
      <c r="AA538" s="317">
        <v>1</v>
      </c>
      <c r="AB538" s="317">
        <v>1</v>
      </c>
      <c r="AC538" s="317">
        <v>1</v>
      </c>
      <c r="AD538" s="317">
        <v>1</v>
      </c>
      <c r="AE538" s="317">
        <v>1</v>
      </c>
      <c r="AF538" s="317">
        <v>1</v>
      </c>
      <c r="AG538" s="317">
        <v>5</v>
      </c>
      <c r="AH538" s="317">
        <v>5</v>
      </c>
      <c r="AI538" s="317">
        <v>5</v>
      </c>
      <c r="AK538" s="299">
        <v>71</v>
      </c>
      <c r="AL538" s="296">
        <v>1</v>
      </c>
      <c r="AM538" s="296">
        <v>1</v>
      </c>
      <c r="AN538" s="296">
        <v>1</v>
      </c>
    </row>
    <row r="539" spans="15:40" hidden="1">
      <c r="O539" s="305">
        <f t="shared" si="352"/>
        <v>0</v>
      </c>
      <c r="R539" s="294">
        <v>1</v>
      </c>
      <c r="S539" s="294">
        <v>1</v>
      </c>
      <c r="T539" s="294">
        <v>1</v>
      </c>
      <c r="U539" s="294">
        <v>1</v>
      </c>
      <c r="V539" s="294">
        <v>1</v>
      </c>
      <c r="W539" s="294">
        <v>1</v>
      </c>
      <c r="X539" s="294">
        <v>1</v>
      </c>
      <c r="Y539" s="294">
        <v>1</v>
      </c>
      <c r="Z539" s="294">
        <v>1</v>
      </c>
      <c r="AA539" s="317">
        <v>1</v>
      </c>
      <c r="AB539" s="317">
        <v>1</v>
      </c>
      <c r="AC539" s="317">
        <v>1</v>
      </c>
      <c r="AD539" s="317">
        <v>1</v>
      </c>
      <c r="AE539" s="317">
        <v>1</v>
      </c>
      <c r="AF539" s="317">
        <v>1</v>
      </c>
      <c r="AG539" s="317">
        <v>5</v>
      </c>
      <c r="AH539" s="317">
        <v>5</v>
      </c>
      <c r="AI539" s="317">
        <v>5</v>
      </c>
      <c r="AK539" s="299">
        <v>71</v>
      </c>
      <c r="AL539" s="296">
        <v>1</v>
      </c>
      <c r="AM539" s="296">
        <v>1</v>
      </c>
      <c r="AN539" s="296">
        <v>1</v>
      </c>
    </row>
    <row r="540" spans="15:40" hidden="1">
      <c r="O540" s="305">
        <f t="shared" si="352"/>
        <v>0</v>
      </c>
      <c r="R540" s="294">
        <v>1</v>
      </c>
      <c r="S540" s="294">
        <v>1</v>
      </c>
      <c r="T540" s="294">
        <v>1</v>
      </c>
      <c r="U540" s="294">
        <v>1</v>
      </c>
      <c r="V540" s="294">
        <v>1</v>
      </c>
      <c r="W540" s="294">
        <v>1</v>
      </c>
      <c r="X540" s="294">
        <v>1</v>
      </c>
      <c r="Y540" s="294">
        <v>1</v>
      </c>
      <c r="Z540" s="294">
        <v>1</v>
      </c>
      <c r="AA540" s="317">
        <v>1</v>
      </c>
      <c r="AB540" s="317">
        <v>1</v>
      </c>
      <c r="AC540" s="317">
        <v>1</v>
      </c>
      <c r="AD540" s="317">
        <v>1</v>
      </c>
      <c r="AE540" s="317">
        <v>1</v>
      </c>
      <c r="AF540" s="317">
        <v>1</v>
      </c>
      <c r="AG540" s="317">
        <v>5</v>
      </c>
      <c r="AH540" s="317">
        <v>5</v>
      </c>
      <c r="AI540" s="317">
        <v>5</v>
      </c>
      <c r="AK540" s="299">
        <v>71</v>
      </c>
      <c r="AL540" s="296">
        <v>1</v>
      </c>
      <c r="AM540" s="296">
        <v>1</v>
      </c>
      <c r="AN540" s="296">
        <v>1</v>
      </c>
    </row>
    <row r="541" spans="15:40" hidden="1">
      <c r="O541" s="305">
        <f t="shared" si="352"/>
        <v>0</v>
      </c>
      <c r="R541" s="294">
        <v>1</v>
      </c>
      <c r="S541" s="294">
        <v>1</v>
      </c>
      <c r="T541" s="294">
        <v>1</v>
      </c>
      <c r="U541" s="294">
        <v>1</v>
      </c>
      <c r="V541" s="294">
        <v>1</v>
      </c>
      <c r="W541" s="294">
        <v>1</v>
      </c>
      <c r="X541" s="294">
        <v>1</v>
      </c>
      <c r="Y541" s="294">
        <v>1</v>
      </c>
      <c r="Z541" s="294">
        <v>1</v>
      </c>
      <c r="AA541" s="317">
        <v>1</v>
      </c>
      <c r="AB541" s="317">
        <v>1</v>
      </c>
      <c r="AC541" s="317">
        <v>1</v>
      </c>
      <c r="AD541" s="317">
        <v>1</v>
      </c>
      <c r="AE541" s="317">
        <v>1</v>
      </c>
      <c r="AF541" s="317">
        <v>1</v>
      </c>
      <c r="AG541" s="317">
        <v>5</v>
      </c>
      <c r="AH541" s="317">
        <v>5</v>
      </c>
      <c r="AI541" s="317">
        <v>5</v>
      </c>
      <c r="AK541" s="299">
        <v>71</v>
      </c>
      <c r="AL541" s="296">
        <v>1</v>
      </c>
      <c r="AM541" s="296">
        <v>1</v>
      </c>
      <c r="AN541" s="296">
        <v>1</v>
      </c>
    </row>
    <row r="542" spans="15:40" hidden="1">
      <c r="O542" s="305">
        <f t="shared" si="352"/>
        <v>0</v>
      </c>
      <c r="R542" s="294">
        <v>1</v>
      </c>
      <c r="S542" s="294">
        <v>1</v>
      </c>
      <c r="T542" s="294">
        <v>1</v>
      </c>
      <c r="U542" s="294">
        <v>1</v>
      </c>
      <c r="V542" s="294">
        <v>1</v>
      </c>
      <c r="W542" s="294">
        <v>1</v>
      </c>
      <c r="X542" s="294">
        <v>1</v>
      </c>
      <c r="Y542" s="294">
        <v>1</v>
      </c>
      <c r="Z542" s="294">
        <v>1</v>
      </c>
      <c r="AA542" s="317">
        <v>1</v>
      </c>
      <c r="AB542" s="317">
        <v>1</v>
      </c>
      <c r="AC542" s="317">
        <v>1</v>
      </c>
      <c r="AD542" s="317">
        <v>1</v>
      </c>
      <c r="AE542" s="317">
        <v>1</v>
      </c>
      <c r="AF542" s="317">
        <v>1</v>
      </c>
      <c r="AG542" s="317">
        <v>5</v>
      </c>
      <c r="AH542" s="317">
        <v>5</v>
      </c>
      <c r="AI542" s="317">
        <v>5</v>
      </c>
      <c r="AK542" s="299">
        <v>71</v>
      </c>
      <c r="AL542" s="296">
        <v>1</v>
      </c>
      <c r="AM542" s="296">
        <v>1</v>
      </c>
      <c r="AN542" s="296">
        <v>1</v>
      </c>
    </row>
    <row r="543" spans="15:40" hidden="1">
      <c r="O543" s="305">
        <f t="shared" si="352"/>
        <v>0</v>
      </c>
      <c r="R543" s="294">
        <v>1</v>
      </c>
      <c r="S543" s="294">
        <v>1</v>
      </c>
      <c r="T543" s="294">
        <v>1</v>
      </c>
      <c r="U543" s="294">
        <v>1</v>
      </c>
      <c r="V543" s="294">
        <v>1</v>
      </c>
      <c r="W543" s="294">
        <v>1</v>
      </c>
      <c r="X543" s="294">
        <v>1</v>
      </c>
      <c r="Y543" s="294">
        <v>1</v>
      </c>
      <c r="Z543" s="294">
        <v>1</v>
      </c>
      <c r="AA543" s="317">
        <v>1</v>
      </c>
      <c r="AB543" s="317">
        <v>1</v>
      </c>
      <c r="AC543" s="317">
        <v>1</v>
      </c>
      <c r="AD543" s="317">
        <v>1</v>
      </c>
      <c r="AE543" s="317">
        <v>1</v>
      </c>
      <c r="AF543" s="317">
        <v>1</v>
      </c>
      <c r="AG543" s="317">
        <v>5</v>
      </c>
      <c r="AH543" s="317">
        <v>5</v>
      </c>
      <c r="AI543" s="317">
        <v>5</v>
      </c>
      <c r="AK543" s="299">
        <v>71</v>
      </c>
      <c r="AL543" s="296">
        <v>1</v>
      </c>
      <c r="AM543" s="296">
        <v>1</v>
      </c>
      <c r="AN543" s="296">
        <v>1</v>
      </c>
    </row>
    <row r="544" spans="15:40" hidden="1">
      <c r="O544" s="305">
        <f t="shared" si="352"/>
        <v>0</v>
      </c>
      <c r="R544" s="294">
        <v>1</v>
      </c>
      <c r="S544" s="294">
        <v>1</v>
      </c>
      <c r="T544" s="294">
        <v>1</v>
      </c>
      <c r="U544" s="294">
        <v>1</v>
      </c>
      <c r="V544" s="294">
        <v>1</v>
      </c>
      <c r="W544" s="294">
        <v>1</v>
      </c>
      <c r="X544" s="294">
        <v>1</v>
      </c>
      <c r="Y544" s="294">
        <v>1</v>
      </c>
      <c r="Z544" s="294">
        <v>1</v>
      </c>
      <c r="AA544" s="317">
        <v>1</v>
      </c>
      <c r="AB544" s="317">
        <v>1</v>
      </c>
      <c r="AC544" s="317">
        <v>1</v>
      </c>
      <c r="AD544" s="317">
        <v>1</v>
      </c>
      <c r="AE544" s="317">
        <v>1</v>
      </c>
      <c r="AF544" s="317">
        <v>1</v>
      </c>
      <c r="AG544" s="317">
        <v>5</v>
      </c>
      <c r="AH544" s="317">
        <v>5</v>
      </c>
      <c r="AI544" s="317">
        <v>5</v>
      </c>
      <c r="AK544" s="299">
        <v>71</v>
      </c>
      <c r="AL544" s="296">
        <v>1</v>
      </c>
      <c r="AM544" s="296">
        <v>1</v>
      </c>
      <c r="AN544" s="296">
        <v>1</v>
      </c>
    </row>
    <row r="545" spans="15:40" hidden="1">
      <c r="O545" s="305">
        <f t="shared" si="352"/>
        <v>0</v>
      </c>
      <c r="R545" s="294">
        <v>1</v>
      </c>
      <c r="S545" s="294">
        <v>1</v>
      </c>
      <c r="T545" s="294">
        <v>1</v>
      </c>
      <c r="U545" s="294">
        <v>1</v>
      </c>
      <c r="V545" s="294">
        <v>1</v>
      </c>
      <c r="W545" s="294">
        <v>1</v>
      </c>
      <c r="X545" s="294">
        <v>1</v>
      </c>
      <c r="Y545" s="294">
        <v>1</v>
      </c>
      <c r="Z545" s="294">
        <v>1</v>
      </c>
      <c r="AA545" s="317">
        <v>1</v>
      </c>
      <c r="AB545" s="317">
        <v>1</v>
      </c>
      <c r="AC545" s="317">
        <v>1</v>
      </c>
      <c r="AD545" s="317">
        <v>1</v>
      </c>
      <c r="AE545" s="317">
        <v>1</v>
      </c>
      <c r="AF545" s="317">
        <v>1</v>
      </c>
      <c r="AG545" s="317">
        <v>5</v>
      </c>
      <c r="AH545" s="317">
        <v>5</v>
      </c>
      <c r="AI545" s="317">
        <v>5</v>
      </c>
      <c r="AK545" s="299">
        <v>71</v>
      </c>
      <c r="AL545" s="296">
        <v>1</v>
      </c>
      <c r="AM545" s="296">
        <v>1</v>
      </c>
      <c r="AN545" s="296">
        <v>1</v>
      </c>
    </row>
    <row r="546" spans="15:40" hidden="1">
      <c r="O546" s="305">
        <f t="shared" si="352"/>
        <v>0</v>
      </c>
      <c r="R546" s="294">
        <v>1</v>
      </c>
      <c r="S546" s="294">
        <v>1</v>
      </c>
      <c r="T546" s="294">
        <v>1</v>
      </c>
      <c r="U546" s="294">
        <v>1</v>
      </c>
      <c r="V546" s="294">
        <v>1</v>
      </c>
      <c r="W546" s="294">
        <v>1</v>
      </c>
      <c r="X546" s="294">
        <v>1</v>
      </c>
      <c r="Y546" s="294">
        <v>1</v>
      </c>
      <c r="Z546" s="294">
        <v>1</v>
      </c>
      <c r="AA546" s="317">
        <v>1</v>
      </c>
      <c r="AB546" s="317">
        <v>1</v>
      </c>
      <c r="AC546" s="317">
        <v>1</v>
      </c>
      <c r="AD546" s="317">
        <v>1</v>
      </c>
      <c r="AE546" s="317">
        <v>1</v>
      </c>
      <c r="AF546" s="317">
        <v>1</v>
      </c>
      <c r="AG546" s="317">
        <v>5</v>
      </c>
      <c r="AH546" s="317">
        <v>5</v>
      </c>
      <c r="AI546" s="317">
        <v>5</v>
      </c>
      <c r="AK546" s="299">
        <v>71</v>
      </c>
      <c r="AL546" s="296">
        <v>1</v>
      </c>
      <c r="AM546" s="296">
        <v>1</v>
      </c>
      <c r="AN546" s="296">
        <v>1</v>
      </c>
    </row>
    <row r="547" spans="15:40" hidden="1">
      <c r="O547" s="305">
        <f t="shared" si="352"/>
        <v>0</v>
      </c>
      <c r="R547" s="294">
        <v>1</v>
      </c>
      <c r="S547" s="294">
        <v>1</v>
      </c>
      <c r="T547" s="294">
        <v>1</v>
      </c>
      <c r="U547" s="294">
        <v>1</v>
      </c>
      <c r="V547" s="294">
        <v>1</v>
      </c>
      <c r="W547" s="294">
        <v>1</v>
      </c>
      <c r="X547" s="294">
        <v>1</v>
      </c>
      <c r="Y547" s="294">
        <v>1</v>
      </c>
      <c r="Z547" s="294">
        <v>1</v>
      </c>
      <c r="AA547" s="317">
        <v>1</v>
      </c>
      <c r="AB547" s="317">
        <v>1</v>
      </c>
      <c r="AC547" s="317">
        <v>1</v>
      </c>
      <c r="AD547" s="317">
        <v>1</v>
      </c>
      <c r="AE547" s="317">
        <v>1</v>
      </c>
      <c r="AF547" s="317">
        <v>1</v>
      </c>
      <c r="AG547" s="317">
        <v>5</v>
      </c>
      <c r="AH547" s="317">
        <v>5</v>
      </c>
      <c r="AI547" s="317">
        <v>5</v>
      </c>
      <c r="AK547" s="299">
        <v>71</v>
      </c>
      <c r="AL547" s="296">
        <v>1</v>
      </c>
      <c r="AM547" s="296">
        <v>1</v>
      </c>
      <c r="AN547" s="296">
        <v>1</v>
      </c>
    </row>
    <row r="548" spans="15:40" hidden="1">
      <c r="O548" s="305">
        <f t="shared" si="352"/>
        <v>0</v>
      </c>
      <c r="R548" s="294">
        <v>1</v>
      </c>
      <c r="S548" s="294">
        <v>1</v>
      </c>
      <c r="T548" s="294">
        <v>1</v>
      </c>
      <c r="U548" s="294">
        <v>1</v>
      </c>
      <c r="V548" s="294">
        <v>1</v>
      </c>
      <c r="W548" s="294">
        <v>1</v>
      </c>
      <c r="X548" s="294">
        <v>1</v>
      </c>
      <c r="Y548" s="294">
        <v>1</v>
      </c>
      <c r="Z548" s="294">
        <v>1</v>
      </c>
      <c r="AA548" s="317">
        <v>1</v>
      </c>
      <c r="AB548" s="317">
        <v>1</v>
      </c>
      <c r="AC548" s="317">
        <v>1</v>
      </c>
      <c r="AD548" s="317">
        <v>1</v>
      </c>
      <c r="AE548" s="317">
        <v>1</v>
      </c>
      <c r="AF548" s="317">
        <v>1</v>
      </c>
      <c r="AG548" s="317">
        <v>5</v>
      </c>
      <c r="AH548" s="317">
        <v>5</v>
      </c>
      <c r="AI548" s="317">
        <v>5</v>
      </c>
      <c r="AK548" s="299">
        <v>71</v>
      </c>
      <c r="AL548" s="296">
        <v>1</v>
      </c>
      <c r="AM548" s="296">
        <v>1</v>
      </c>
      <c r="AN548" s="296">
        <v>1</v>
      </c>
    </row>
    <row r="549" spans="15:40" hidden="1">
      <c r="O549" s="305">
        <f t="shared" si="352"/>
        <v>0</v>
      </c>
      <c r="R549" s="294">
        <v>1</v>
      </c>
      <c r="S549" s="294">
        <v>1</v>
      </c>
      <c r="T549" s="294">
        <v>1</v>
      </c>
      <c r="U549" s="294">
        <v>1</v>
      </c>
      <c r="V549" s="294">
        <v>1</v>
      </c>
      <c r="W549" s="294">
        <v>1</v>
      </c>
      <c r="X549" s="294">
        <v>1</v>
      </c>
      <c r="Y549" s="294">
        <v>1</v>
      </c>
      <c r="Z549" s="294">
        <v>1</v>
      </c>
      <c r="AA549" s="317">
        <v>1</v>
      </c>
      <c r="AB549" s="317">
        <v>1</v>
      </c>
      <c r="AC549" s="317">
        <v>1</v>
      </c>
      <c r="AD549" s="317">
        <v>1</v>
      </c>
      <c r="AE549" s="317">
        <v>1</v>
      </c>
      <c r="AF549" s="317">
        <v>1</v>
      </c>
      <c r="AG549" s="317">
        <v>5</v>
      </c>
      <c r="AH549" s="317">
        <v>5</v>
      </c>
      <c r="AI549" s="317">
        <v>5</v>
      </c>
      <c r="AK549" s="299">
        <v>71</v>
      </c>
      <c r="AL549" s="296">
        <v>1</v>
      </c>
      <c r="AM549" s="296">
        <v>1</v>
      </c>
      <c r="AN549" s="296">
        <v>1</v>
      </c>
    </row>
    <row r="550" spans="15:40" hidden="1">
      <c r="O550" s="305">
        <f t="shared" si="352"/>
        <v>0</v>
      </c>
      <c r="R550" s="294">
        <v>1</v>
      </c>
      <c r="S550" s="294">
        <v>1</v>
      </c>
      <c r="T550" s="294">
        <v>1</v>
      </c>
      <c r="U550" s="294">
        <v>1</v>
      </c>
      <c r="V550" s="294">
        <v>1</v>
      </c>
      <c r="W550" s="294">
        <v>1</v>
      </c>
      <c r="X550" s="294">
        <v>1</v>
      </c>
      <c r="Y550" s="294">
        <v>1</v>
      </c>
      <c r="Z550" s="294">
        <v>1</v>
      </c>
      <c r="AA550" s="317">
        <v>1</v>
      </c>
      <c r="AB550" s="317">
        <v>1</v>
      </c>
      <c r="AC550" s="317">
        <v>1</v>
      </c>
      <c r="AD550" s="317">
        <v>1</v>
      </c>
      <c r="AE550" s="317">
        <v>1</v>
      </c>
      <c r="AF550" s="317">
        <v>1</v>
      </c>
      <c r="AG550" s="317">
        <v>5</v>
      </c>
      <c r="AH550" s="317">
        <v>5</v>
      </c>
      <c r="AI550" s="317">
        <v>5</v>
      </c>
      <c r="AK550" s="299">
        <v>71</v>
      </c>
      <c r="AL550" s="296">
        <v>1</v>
      </c>
      <c r="AM550" s="296">
        <v>1</v>
      </c>
      <c r="AN550" s="296">
        <v>1</v>
      </c>
    </row>
    <row r="551" spans="15:40" hidden="1">
      <c r="O551" s="305">
        <f t="shared" ref="O551:O614" si="353">D551</f>
        <v>0</v>
      </c>
      <c r="R551" s="294">
        <v>1</v>
      </c>
      <c r="S551" s="294">
        <v>1</v>
      </c>
      <c r="T551" s="294">
        <v>1</v>
      </c>
      <c r="U551" s="294">
        <v>1</v>
      </c>
      <c r="V551" s="294">
        <v>1</v>
      </c>
      <c r="W551" s="294">
        <v>1</v>
      </c>
      <c r="X551" s="294">
        <v>1</v>
      </c>
      <c r="Y551" s="294">
        <v>1</v>
      </c>
      <c r="Z551" s="294">
        <v>1</v>
      </c>
      <c r="AA551" s="317">
        <v>1</v>
      </c>
      <c r="AB551" s="317">
        <v>1</v>
      </c>
      <c r="AC551" s="317">
        <v>1</v>
      </c>
      <c r="AD551" s="317">
        <v>1</v>
      </c>
      <c r="AE551" s="317">
        <v>1</v>
      </c>
      <c r="AF551" s="317">
        <v>1</v>
      </c>
      <c r="AG551" s="317">
        <v>5</v>
      </c>
      <c r="AH551" s="317">
        <v>5</v>
      </c>
      <c r="AI551" s="317">
        <v>5</v>
      </c>
      <c r="AK551" s="299">
        <v>71</v>
      </c>
      <c r="AL551" s="296">
        <v>1</v>
      </c>
      <c r="AM551" s="296">
        <v>1</v>
      </c>
      <c r="AN551" s="296">
        <v>1</v>
      </c>
    </row>
    <row r="552" spans="15:40" hidden="1">
      <c r="O552" s="305">
        <f t="shared" si="353"/>
        <v>0</v>
      </c>
      <c r="R552" s="294">
        <v>1</v>
      </c>
      <c r="S552" s="294">
        <v>1</v>
      </c>
      <c r="T552" s="294">
        <v>1</v>
      </c>
      <c r="U552" s="294">
        <v>1</v>
      </c>
      <c r="V552" s="294">
        <v>1</v>
      </c>
      <c r="W552" s="294">
        <v>1</v>
      </c>
      <c r="X552" s="294">
        <v>1</v>
      </c>
      <c r="Y552" s="294">
        <v>1</v>
      </c>
      <c r="Z552" s="294">
        <v>1</v>
      </c>
      <c r="AA552" s="317">
        <v>1</v>
      </c>
      <c r="AB552" s="317">
        <v>1</v>
      </c>
      <c r="AC552" s="317">
        <v>1</v>
      </c>
      <c r="AD552" s="317">
        <v>1</v>
      </c>
      <c r="AE552" s="317">
        <v>1</v>
      </c>
      <c r="AF552" s="317">
        <v>1</v>
      </c>
      <c r="AG552" s="317">
        <v>5</v>
      </c>
      <c r="AH552" s="317">
        <v>5</v>
      </c>
      <c r="AI552" s="317">
        <v>5</v>
      </c>
      <c r="AK552" s="299">
        <v>71</v>
      </c>
      <c r="AL552" s="296">
        <v>1</v>
      </c>
      <c r="AM552" s="296">
        <v>1</v>
      </c>
      <c r="AN552" s="296">
        <v>1</v>
      </c>
    </row>
    <row r="553" spans="15:40" hidden="1">
      <c r="O553" s="305">
        <f t="shared" si="353"/>
        <v>0</v>
      </c>
      <c r="R553" s="294">
        <v>1</v>
      </c>
      <c r="S553" s="294">
        <v>1</v>
      </c>
      <c r="T553" s="294">
        <v>1</v>
      </c>
      <c r="U553" s="294">
        <v>1</v>
      </c>
      <c r="V553" s="294">
        <v>1</v>
      </c>
      <c r="W553" s="294">
        <v>1</v>
      </c>
      <c r="X553" s="294">
        <v>1</v>
      </c>
      <c r="Y553" s="294">
        <v>1</v>
      </c>
      <c r="Z553" s="294">
        <v>1</v>
      </c>
      <c r="AA553" s="317">
        <v>1</v>
      </c>
      <c r="AB553" s="317">
        <v>1</v>
      </c>
      <c r="AC553" s="317">
        <v>1</v>
      </c>
      <c r="AD553" s="317">
        <v>1</v>
      </c>
      <c r="AE553" s="317">
        <v>1</v>
      </c>
      <c r="AF553" s="317">
        <v>1</v>
      </c>
      <c r="AG553" s="317">
        <v>5</v>
      </c>
      <c r="AH553" s="317">
        <v>5</v>
      </c>
      <c r="AI553" s="317">
        <v>5</v>
      </c>
      <c r="AK553" s="299">
        <v>71</v>
      </c>
      <c r="AL553" s="296">
        <v>1</v>
      </c>
      <c r="AM553" s="296">
        <v>1</v>
      </c>
      <c r="AN553" s="296">
        <v>1</v>
      </c>
    </row>
    <row r="554" spans="15:40" hidden="1">
      <c r="O554" s="305">
        <f t="shared" si="353"/>
        <v>0</v>
      </c>
      <c r="R554" s="294">
        <v>1</v>
      </c>
      <c r="S554" s="294">
        <v>1</v>
      </c>
      <c r="T554" s="294">
        <v>1</v>
      </c>
      <c r="U554" s="294">
        <v>1</v>
      </c>
      <c r="V554" s="294">
        <v>1</v>
      </c>
      <c r="W554" s="294">
        <v>1</v>
      </c>
      <c r="X554" s="294">
        <v>1</v>
      </c>
      <c r="Y554" s="294">
        <v>1</v>
      </c>
      <c r="Z554" s="294">
        <v>1</v>
      </c>
      <c r="AA554" s="317">
        <v>1</v>
      </c>
      <c r="AB554" s="317">
        <v>1</v>
      </c>
      <c r="AC554" s="317">
        <v>1</v>
      </c>
      <c r="AD554" s="317">
        <v>1</v>
      </c>
      <c r="AE554" s="317">
        <v>1</v>
      </c>
      <c r="AF554" s="317">
        <v>1</v>
      </c>
      <c r="AG554" s="317">
        <v>5</v>
      </c>
      <c r="AH554" s="317">
        <v>5</v>
      </c>
      <c r="AI554" s="317">
        <v>5</v>
      </c>
      <c r="AK554" s="299">
        <v>71</v>
      </c>
      <c r="AL554" s="296">
        <v>1</v>
      </c>
      <c r="AM554" s="296">
        <v>1</v>
      </c>
      <c r="AN554" s="296">
        <v>1</v>
      </c>
    </row>
    <row r="555" spans="15:40" hidden="1">
      <c r="O555" s="305">
        <f t="shared" si="353"/>
        <v>0</v>
      </c>
      <c r="R555" s="294">
        <v>1</v>
      </c>
      <c r="S555" s="294">
        <v>1</v>
      </c>
      <c r="T555" s="294">
        <v>1</v>
      </c>
      <c r="U555" s="294">
        <v>1</v>
      </c>
      <c r="V555" s="294">
        <v>1</v>
      </c>
      <c r="W555" s="294">
        <v>1</v>
      </c>
      <c r="X555" s="294">
        <v>1</v>
      </c>
      <c r="Y555" s="294">
        <v>1</v>
      </c>
      <c r="Z555" s="294">
        <v>1</v>
      </c>
      <c r="AA555" s="317">
        <v>1</v>
      </c>
      <c r="AB555" s="317">
        <v>1</v>
      </c>
      <c r="AC555" s="317">
        <v>1</v>
      </c>
      <c r="AD555" s="317">
        <v>1</v>
      </c>
      <c r="AE555" s="317">
        <v>1</v>
      </c>
      <c r="AF555" s="317">
        <v>1</v>
      </c>
      <c r="AG555" s="317">
        <v>5</v>
      </c>
      <c r="AH555" s="317">
        <v>5</v>
      </c>
      <c r="AI555" s="317">
        <v>5</v>
      </c>
      <c r="AK555" s="299">
        <v>71</v>
      </c>
      <c r="AL555" s="296">
        <v>1</v>
      </c>
      <c r="AM555" s="296">
        <v>1</v>
      </c>
      <c r="AN555" s="296">
        <v>1</v>
      </c>
    </row>
    <row r="556" spans="15:40" hidden="1">
      <c r="O556" s="305">
        <f t="shared" si="353"/>
        <v>0</v>
      </c>
      <c r="R556" s="294">
        <v>1</v>
      </c>
      <c r="S556" s="294">
        <v>1</v>
      </c>
      <c r="T556" s="294">
        <v>1</v>
      </c>
      <c r="U556" s="294">
        <v>1</v>
      </c>
      <c r="V556" s="294">
        <v>1</v>
      </c>
      <c r="W556" s="294">
        <v>1</v>
      </c>
      <c r="X556" s="294">
        <v>1</v>
      </c>
      <c r="Y556" s="294">
        <v>1</v>
      </c>
      <c r="Z556" s="294">
        <v>1</v>
      </c>
      <c r="AA556" s="317">
        <v>1</v>
      </c>
      <c r="AB556" s="317">
        <v>1</v>
      </c>
      <c r="AC556" s="317">
        <v>1</v>
      </c>
      <c r="AD556" s="317">
        <v>1</v>
      </c>
      <c r="AE556" s="317">
        <v>1</v>
      </c>
      <c r="AF556" s="317">
        <v>1</v>
      </c>
      <c r="AG556" s="317">
        <v>5</v>
      </c>
      <c r="AH556" s="317">
        <v>5</v>
      </c>
      <c r="AI556" s="317">
        <v>5</v>
      </c>
      <c r="AK556" s="299">
        <v>71</v>
      </c>
      <c r="AL556" s="296">
        <v>1</v>
      </c>
      <c r="AM556" s="296">
        <v>1</v>
      </c>
      <c r="AN556" s="296">
        <v>1</v>
      </c>
    </row>
    <row r="557" spans="15:40" hidden="1">
      <c r="O557" s="305">
        <f t="shared" si="353"/>
        <v>0</v>
      </c>
      <c r="R557" s="294">
        <v>1</v>
      </c>
      <c r="S557" s="294">
        <v>1</v>
      </c>
      <c r="T557" s="294">
        <v>1</v>
      </c>
      <c r="U557" s="294">
        <v>1</v>
      </c>
      <c r="V557" s="294">
        <v>1</v>
      </c>
      <c r="W557" s="294">
        <v>1</v>
      </c>
      <c r="X557" s="294">
        <v>1</v>
      </c>
      <c r="Y557" s="294">
        <v>1</v>
      </c>
      <c r="Z557" s="294">
        <v>1</v>
      </c>
      <c r="AA557" s="317">
        <v>1</v>
      </c>
      <c r="AB557" s="317">
        <v>1</v>
      </c>
      <c r="AC557" s="317">
        <v>1</v>
      </c>
      <c r="AD557" s="317">
        <v>1</v>
      </c>
      <c r="AE557" s="317">
        <v>1</v>
      </c>
      <c r="AF557" s="317">
        <v>1</v>
      </c>
      <c r="AG557" s="317">
        <v>5</v>
      </c>
      <c r="AH557" s="317">
        <v>5</v>
      </c>
      <c r="AI557" s="317">
        <v>5</v>
      </c>
      <c r="AK557" s="299">
        <v>71</v>
      </c>
      <c r="AL557" s="296">
        <v>1</v>
      </c>
      <c r="AM557" s="296">
        <v>1</v>
      </c>
      <c r="AN557" s="296">
        <v>1</v>
      </c>
    </row>
    <row r="558" spans="15:40" hidden="1">
      <c r="O558" s="305">
        <f t="shared" si="353"/>
        <v>0</v>
      </c>
      <c r="R558" s="294">
        <v>1</v>
      </c>
      <c r="S558" s="294">
        <v>1</v>
      </c>
      <c r="T558" s="294">
        <v>1</v>
      </c>
      <c r="U558" s="294">
        <v>1</v>
      </c>
      <c r="V558" s="294">
        <v>1</v>
      </c>
      <c r="W558" s="294">
        <v>1</v>
      </c>
      <c r="X558" s="294">
        <v>1</v>
      </c>
      <c r="Y558" s="294">
        <v>1</v>
      </c>
      <c r="Z558" s="294">
        <v>1</v>
      </c>
      <c r="AA558" s="317">
        <v>1</v>
      </c>
      <c r="AB558" s="317">
        <v>1</v>
      </c>
      <c r="AC558" s="317">
        <v>1</v>
      </c>
      <c r="AD558" s="317">
        <v>1</v>
      </c>
      <c r="AE558" s="317">
        <v>1</v>
      </c>
      <c r="AF558" s="317">
        <v>1</v>
      </c>
      <c r="AG558" s="317">
        <v>5</v>
      </c>
      <c r="AH558" s="317">
        <v>5</v>
      </c>
      <c r="AI558" s="317">
        <v>5</v>
      </c>
      <c r="AK558" s="299">
        <v>71</v>
      </c>
      <c r="AL558" s="296">
        <v>1</v>
      </c>
      <c r="AM558" s="296">
        <v>1</v>
      </c>
      <c r="AN558" s="296">
        <v>1</v>
      </c>
    </row>
    <row r="559" spans="15:40" hidden="1">
      <c r="O559" s="305">
        <f t="shared" si="353"/>
        <v>0</v>
      </c>
      <c r="R559" s="294">
        <v>1</v>
      </c>
      <c r="S559" s="294">
        <v>1</v>
      </c>
      <c r="T559" s="294">
        <v>1</v>
      </c>
      <c r="U559" s="294">
        <v>1</v>
      </c>
      <c r="V559" s="294">
        <v>1</v>
      </c>
      <c r="W559" s="294">
        <v>1</v>
      </c>
      <c r="X559" s="294">
        <v>1</v>
      </c>
      <c r="Y559" s="294">
        <v>1</v>
      </c>
      <c r="Z559" s="294">
        <v>1</v>
      </c>
      <c r="AA559" s="317">
        <v>1</v>
      </c>
      <c r="AB559" s="317">
        <v>1</v>
      </c>
      <c r="AC559" s="317">
        <v>1</v>
      </c>
      <c r="AD559" s="317">
        <v>1</v>
      </c>
      <c r="AE559" s="317">
        <v>1</v>
      </c>
      <c r="AF559" s="317">
        <v>1</v>
      </c>
      <c r="AG559" s="317">
        <v>5</v>
      </c>
      <c r="AH559" s="317">
        <v>5</v>
      </c>
      <c r="AI559" s="317">
        <v>5</v>
      </c>
      <c r="AK559" s="299">
        <v>71</v>
      </c>
      <c r="AL559" s="296">
        <v>1</v>
      </c>
      <c r="AM559" s="296">
        <v>1</v>
      </c>
      <c r="AN559" s="296">
        <v>1</v>
      </c>
    </row>
    <row r="560" spans="15:40" hidden="1">
      <c r="O560" s="305">
        <f t="shared" si="353"/>
        <v>0</v>
      </c>
      <c r="R560" s="294">
        <v>1</v>
      </c>
      <c r="S560" s="294">
        <v>1</v>
      </c>
      <c r="T560" s="294">
        <v>1</v>
      </c>
      <c r="U560" s="294">
        <v>1</v>
      </c>
      <c r="V560" s="294">
        <v>1</v>
      </c>
      <c r="W560" s="294">
        <v>1</v>
      </c>
      <c r="X560" s="294">
        <v>1</v>
      </c>
      <c r="Y560" s="294">
        <v>1</v>
      </c>
      <c r="Z560" s="294">
        <v>1</v>
      </c>
      <c r="AA560" s="317">
        <v>1</v>
      </c>
      <c r="AB560" s="317">
        <v>1</v>
      </c>
      <c r="AC560" s="317">
        <v>1</v>
      </c>
      <c r="AD560" s="317">
        <v>1</v>
      </c>
      <c r="AE560" s="317">
        <v>1</v>
      </c>
      <c r="AF560" s="317">
        <v>1</v>
      </c>
      <c r="AG560" s="317">
        <v>5</v>
      </c>
      <c r="AH560" s="317">
        <v>5</v>
      </c>
      <c r="AI560" s="317">
        <v>5</v>
      </c>
      <c r="AK560" s="299">
        <v>71</v>
      </c>
      <c r="AL560" s="296">
        <v>1</v>
      </c>
      <c r="AM560" s="296">
        <v>1</v>
      </c>
      <c r="AN560" s="296">
        <v>1</v>
      </c>
    </row>
    <row r="561" spans="15:40" hidden="1">
      <c r="O561" s="305">
        <f t="shared" si="353"/>
        <v>0</v>
      </c>
      <c r="R561" s="294">
        <v>1</v>
      </c>
      <c r="S561" s="294">
        <v>1</v>
      </c>
      <c r="T561" s="294">
        <v>1</v>
      </c>
      <c r="U561" s="294">
        <v>1</v>
      </c>
      <c r="V561" s="294">
        <v>1</v>
      </c>
      <c r="W561" s="294">
        <v>1</v>
      </c>
      <c r="X561" s="294">
        <v>1</v>
      </c>
      <c r="Y561" s="294">
        <v>1</v>
      </c>
      <c r="Z561" s="294">
        <v>1</v>
      </c>
      <c r="AA561" s="317">
        <v>1</v>
      </c>
      <c r="AB561" s="317">
        <v>1</v>
      </c>
      <c r="AC561" s="317">
        <v>1</v>
      </c>
      <c r="AD561" s="317">
        <v>1</v>
      </c>
      <c r="AE561" s="317">
        <v>1</v>
      </c>
      <c r="AF561" s="317">
        <v>1</v>
      </c>
      <c r="AG561" s="317">
        <v>5</v>
      </c>
      <c r="AH561" s="317">
        <v>5</v>
      </c>
      <c r="AI561" s="317">
        <v>5</v>
      </c>
      <c r="AK561" s="299">
        <v>71</v>
      </c>
      <c r="AL561" s="296">
        <v>1</v>
      </c>
      <c r="AM561" s="296">
        <v>1</v>
      </c>
      <c r="AN561" s="296">
        <v>1</v>
      </c>
    </row>
    <row r="562" spans="15:40" hidden="1">
      <c r="O562" s="305">
        <f t="shared" si="353"/>
        <v>0</v>
      </c>
      <c r="R562" s="294">
        <v>1</v>
      </c>
      <c r="S562" s="294">
        <v>1</v>
      </c>
      <c r="T562" s="294">
        <v>1</v>
      </c>
      <c r="U562" s="294">
        <v>1</v>
      </c>
      <c r="V562" s="294">
        <v>1</v>
      </c>
      <c r="W562" s="294">
        <v>1</v>
      </c>
      <c r="X562" s="294">
        <v>1</v>
      </c>
      <c r="Y562" s="294">
        <v>1</v>
      </c>
      <c r="Z562" s="294">
        <v>1</v>
      </c>
      <c r="AA562" s="317">
        <v>1</v>
      </c>
      <c r="AB562" s="317">
        <v>1</v>
      </c>
      <c r="AC562" s="317">
        <v>1</v>
      </c>
      <c r="AD562" s="317">
        <v>1</v>
      </c>
      <c r="AE562" s="317">
        <v>1</v>
      </c>
      <c r="AF562" s="317">
        <v>1</v>
      </c>
      <c r="AG562" s="317">
        <v>5</v>
      </c>
      <c r="AH562" s="317">
        <v>5</v>
      </c>
      <c r="AI562" s="317">
        <v>5</v>
      </c>
      <c r="AK562" s="299">
        <v>71</v>
      </c>
      <c r="AL562" s="296">
        <v>1</v>
      </c>
      <c r="AM562" s="296">
        <v>1</v>
      </c>
      <c r="AN562" s="296">
        <v>1</v>
      </c>
    </row>
    <row r="563" spans="15:40" hidden="1">
      <c r="O563" s="305">
        <f t="shared" si="353"/>
        <v>0</v>
      </c>
      <c r="R563" s="294">
        <v>1</v>
      </c>
      <c r="S563" s="294">
        <v>1</v>
      </c>
      <c r="T563" s="294">
        <v>1</v>
      </c>
      <c r="U563" s="294">
        <v>1</v>
      </c>
      <c r="V563" s="294">
        <v>1</v>
      </c>
      <c r="W563" s="294">
        <v>1</v>
      </c>
      <c r="X563" s="294">
        <v>1</v>
      </c>
      <c r="Y563" s="294">
        <v>1</v>
      </c>
      <c r="Z563" s="294">
        <v>1</v>
      </c>
      <c r="AA563" s="317">
        <v>1</v>
      </c>
      <c r="AB563" s="317">
        <v>1</v>
      </c>
      <c r="AC563" s="317">
        <v>1</v>
      </c>
      <c r="AD563" s="317">
        <v>1</v>
      </c>
      <c r="AE563" s="317">
        <v>1</v>
      </c>
      <c r="AF563" s="317">
        <v>1</v>
      </c>
      <c r="AG563" s="317">
        <v>5</v>
      </c>
      <c r="AH563" s="317">
        <v>5</v>
      </c>
      <c r="AI563" s="317">
        <v>5</v>
      </c>
      <c r="AK563" s="299">
        <v>71</v>
      </c>
      <c r="AL563" s="296">
        <v>1</v>
      </c>
      <c r="AM563" s="296">
        <v>1</v>
      </c>
      <c r="AN563" s="296">
        <v>1</v>
      </c>
    </row>
    <row r="564" spans="15:40" hidden="1">
      <c r="O564" s="305">
        <f t="shared" si="353"/>
        <v>0</v>
      </c>
      <c r="R564" s="294">
        <v>1</v>
      </c>
      <c r="S564" s="294">
        <v>1</v>
      </c>
      <c r="T564" s="294">
        <v>1</v>
      </c>
      <c r="U564" s="294">
        <v>1</v>
      </c>
      <c r="V564" s="294">
        <v>1</v>
      </c>
      <c r="W564" s="294">
        <v>1</v>
      </c>
      <c r="X564" s="294">
        <v>1</v>
      </c>
      <c r="Y564" s="294">
        <v>1</v>
      </c>
      <c r="Z564" s="294">
        <v>1</v>
      </c>
      <c r="AA564" s="317">
        <v>1</v>
      </c>
      <c r="AB564" s="317">
        <v>1</v>
      </c>
      <c r="AC564" s="317">
        <v>1</v>
      </c>
      <c r="AD564" s="317">
        <v>1</v>
      </c>
      <c r="AE564" s="317">
        <v>1</v>
      </c>
      <c r="AF564" s="317">
        <v>1</v>
      </c>
      <c r="AG564" s="317">
        <v>5</v>
      </c>
      <c r="AH564" s="317">
        <v>5</v>
      </c>
      <c r="AI564" s="317">
        <v>5</v>
      </c>
      <c r="AK564" s="299">
        <v>71</v>
      </c>
      <c r="AL564" s="296">
        <v>1</v>
      </c>
      <c r="AM564" s="296">
        <v>1</v>
      </c>
      <c r="AN564" s="296">
        <v>1</v>
      </c>
    </row>
    <row r="565" spans="15:40" hidden="1">
      <c r="O565" s="305">
        <f t="shared" si="353"/>
        <v>0</v>
      </c>
      <c r="R565" s="294">
        <v>1</v>
      </c>
      <c r="S565" s="294">
        <v>1</v>
      </c>
      <c r="T565" s="294">
        <v>1</v>
      </c>
      <c r="U565" s="294">
        <v>1</v>
      </c>
      <c r="V565" s="294">
        <v>1</v>
      </c>
      <c r="W565" s="294">
        <v>1</v>
      </c>
      <c r="X565" s="294">
        <v>1</v>
      </c>
      <c r="Y565" s="294">
        <v>1</v>
      </c>
      <c r="Z565" s="294">
        <v>1</v>
      </c>
      <c r="AA565" s="317">
        <v>1</v>
      </c>
      <c r="AB565" s="317">
        <v>1</v>
      </c>
      <c r="AC565" s="317">
        <v>1</v>
      </c>
      <c r="AD565" s="317">
        <v>1</v>
      </c>
      <c r="AE565" s="317">
        <v>1</v>
      </c>
      <c r="AF565" s="317">
        <v>1</v>
      </c>
      <c r="AG565" s="317">
        <v>5</v>
      </c>
      <c r="AH565" s="317">
        <v>5</v>
      </c>
      <c r="AI565" s="317">
        <v>5</v>
      </c>
      <c r="AK565" s="299">
        <v>71</v>
      </c>
      <c r="AL565" s="296">
        <v>1</v>
      </c>
      <c r="AM565" s="296">
        <v>1</v>
      </c>
      <c r="AN565" s="296">
        <v>1</v>
      </c>
    </row>
    <row r="566" spans="15:40" hidden="1">
      <c r="O566" s="305">
        <f t="shared" si="353"/>
        <v>0</v>
      </c>
      <c r="R566" s="294">
        <v>1</v>
      </c>
      <c r="S566" s="294">
        <v>1</v>
      </c>
      <c r="T566" s="294">
        <v>1</v>
      </c>
      <c r="U566" s="294">
        <v>1</v>
      </c>
      <c r="V566" s="294">
        <v>1</v>
      </c>
      <c r="W566" s="294">
        <v>1</v>
      </c>
      <c r="X566" s="294">
        <v>1</v>
      </c>
      <c r="Y566" s="294">
        <v>1</v>
      </c>
      <c r="Z566" s="294">
        <v>1</v>
      </c>
      <c r="AA566" s="317">
        <v>1</v>
      </c>
      <c r="AB566" s="317">
        <v>1</v>
      </c>
      <c r="AC566" s="317">
        <v>1</v>
      </c>
      <c r="AD566" s="317">
        <v>1</v>
      </c>
      <c r="AE566" s="317">
        <v>1</v>
      </c>
      <c r="AF566" s="317">
        <v>1</v>
      </c>
      <c r="AG566" s="317">
        <v>5</v>
      </c>
      <c r="AH566" s="317">
        <v>5</v>
      </c>
      <c r="AI566" s="317">
        <v>5</v>
      </c>
      <c r="AK566" s="299">
        <v>71</v>
      </c>
      <c r="AL566" s="296">
        <v>1</v>
      </c>
      <c r="AM566" s="296">
        <v>1</v>
      </c>
      <c r="AN566" s="296">
        <v>1</v>
      </c>
    </row>
    <row r="567" spans="15:40" hidden="1">
      <c r="O567" s="305">
        <f t="shared" si="353"/>
        <v>0</v>
      </c>
      <c r="R567" s="294">
        <v>1</v>
      </c>
      <c r="S567" s="294">
        <v>1</v>
      </c>
      <c r="T567" s="294">
        <v>1</v>
      </c>
      <c r="U567" s="294">
        <v>1</v>
      </c>
      <c r="V567" s="294">
        <v>1</v>
      </c>
      <c r="W567" s="294">
        <v>1</v>
      </c>
      <c r="X567" s="294">
        <v>1</v>
      </c>
      <c r="Y567" s="294">
        <v>1</v>
      </c>
      <c r="Z567" s="294">
        <v>1</v>
      </c>
      <c r="AA567" s="317">
        <v>1</v>
      </c>
      <c r="AB567" s="317">
        <v>1</v>
      </c>
      <c r="AC567" s="317">
        <v>1</v>
      </c>
      <c r="AD567" s="317">
        <v>1</v>
      </c>
      <c r="AE567" s="317">
        <v>1</v>
      </c>
      <c r="AF567" s="317">
        <v>1</v>
      </c>
      <c r="AG567" s="317">
        <v>5</v>
      </c>
      <c r="AH567" s="317">
        <v>5</v>
      </c>
      <c r="AI567" s="317">
        <v>5</v>
      </c>
      <c r="AK567" s="299">
        <v>71</v>
      </c>
      <c r="AL567" s="296">
        <v>1</v>
      </c>
      <c r="AM567" s="296">
        <v>1</v>
      </c>
      <c r="AN567" s="296">
        <v>1</v>
      </c>
    </row>
    <row r="568" spans="15:40" hidden="1">
      <c r="O568" s="305">
        <f t="shared" si="353"/>
        <v>0</v>
      </c>
      <c r="R568" s="294">
        <v>1</v>
      </c>
      <c r="S568" s="294">
        <v>1</v>
      </c>
      <c r="T568" s="294">
        <v>1</v>
      </c>
      <c r="U568" s="294">
        <v>1</v>
      </c>
      <c r="V568" s="294">
        <v>1</v>
      </c>
      <c r="W568" s="294">
        <v>1</v>
      </c>
      <c r="X568" s="294">
        <v>1</v>
      </c>
      <c r="Y568" s="294">
        <v>1</v>
      </c>
      <c r="Z568" s="294">
        <v>1</v>
      </c>
      <c r="AA568" s="317">
        <v>1</v>
      </c>
      <c r="AB568" s="317">
        <v>1</v>
      </c>
      <c r="AC568" s="317">
        <v>1</v>
      </c>
      <c r="AD568" s="317">
        <v>1</v>
      </c>
      <c r="AE568" s="317">
        <v>1</v>
      </c>
      <c r="AF568" s="317">
        <v>1</v>
      </c>
      <c r="AG568" s="317">
        <v>5</v>
      </c>
      <c r="AH568" s="317">
        <v>5</v>
      </c>
      <c r="AI568" s="317">
        <v>5</v>
      </c>
      <c r="AK568" s="299">
        <v>71</v>
      </c>
      <c r="AL568" s="296">
        <v>1</v>
      </c>
      <c r="AM568" s="296">
        <v>1</v>
      </c>
      <c r="AN568" s="296">
        <v>1</v>
      </c>
    </row>
    <row r="569" spans="15:40" hidden="1">
      <c r="O569" s="305">
        <f t="shared" si="353"/>
        <v>0</v>
      </c>
      <c r="R569" s="294">
        <v>1</v>
      </c>
      <c r="S569" s="294">
        <v>1</v>
      </c>
      <c r="T569" s="294">
        <v>1</v>
      </c>
      <c r="U569" s="294">
        <v>1</v>
      </c>
      <c r="V569" s="294">
        <v>1</v>
      </c>
      <c r="W569" s="294">
        <v>1</v>
      </c>
      <c r="X569" s="294">
        <v>1</v>
      </c>
      <c r="Y569" s="294">
        <v>1</v>
      </c>
      <c r="Z569" s="294">
        <v>1</v>
      </c>
      <c r="AA569" s="317">
        <v>1</v>
      </c>
      <c r="AB569" s="317">
        <v>1</v>
      </c>
      <c r="AC569" s="317">
        <v>1</v>
      </c>
      <c r="AD569" s="317">
        <v>1</v>
      </c>
      <c r="AE569" s="317">
        <v>1</v>
      </c>
      <c r="AF569" s="317">
        <v>1</v>
      </c>
      <c r="AG569" s="317">
        <v>5</v>
      </c>
      <c r="AH569" s="317">
        <v>5</v>
      </c>
      <c r="AI569" s="317">
        <v>5</v>
      </c>
      <c r="AK569" s="299">
        <v>71</v>
      </c>
      <c r="AL569" s="296">
        <v>1</v>
      </c>
      <c r="AM569" s="296">
        <v>1</v>
      </c>
      <c r="AN569" s="296">
        <v>1</v>
      </c>
    </row>
    <row r="570" spans="15:40" hidden="1">
      <c r="O570" s="305">
        <f t="shared" si="353"/>
        <v>0</v>
      </c>
      <c r="R570" s="294">
        <v>1</v>
      </c>
      <c r="S570" s="294">
        <v>1</v>
      </c>
      <c r="T570" s="294">
        <v>1</v>
      </c>
      <c r="U570" s="294">
        <v>1</v>
      </c>
      <c r="V570" s="294">
        <v>1</v>
      </c>
      <c r="W570" s="294">
        <v>1</v>
      </c>
      <c r="X570" s="294">
        <v>1</v>
      </c>
      <c r="Y570" s="294">
        <v>1</v>
      </c>
      <c r="Z570" s="294">
        <v>1</v>
      </c>
      <c r="AA570" s="317">
        <v>1</v>
      </c>
      <c r="AB570" s="317">
        <v>1</v>
      </c>
      <c r="AC570" s="317">
        <v>1</v>
      </c>
      <c r="AD570" s="317">
        <v>1</v>
      </c>
      <c r="AE570" s="317">
        <v>1</v>
      </c>
      <c r="AF570" s="317">
        <v>1</v>
      </c>
      <c r="AG570" s="317">
        <v>5</v>
      </c>
      <c r="AH570" s="317">
        <v>5</v>
      </c>
      <c r="AI570" s="317">
        <v>5</v>
      </c>
      <c r="AK570" s="299">
        <v>71</v>
      </c>
      <c r="AL570" s="296">
        <v>1</v>
      </c>
      <c r="AM570" s="296">
        <v>1</v>
      </c>
      <c r="AN570" s="296">
        <v>1</v>
      </c>
    </row>
    <row r="571" spans="15:40" hidden="1">
      <c r="O571" s="305">
        <f t="shared" si="353"/>
        <v>0</v>
      </c>
      <c r="R571" s="294">
        <v>1</v>
      </c>
      <c r="S571" s="294">
        <v>1</v>
      </c>
      <c r="T571" s="294">
        <v>1</v>
      </c>
      <c r="U571" s="294">
        <v>1</v>
      </c>
      <c r="V571" s="294">
        <v>1</v>
      </c>
      <c r="W571" s="294">
        <v>1</v>
      </c>
      <c r="X571" s="294">
        <v>1</v>
      </c>
      <c r="Y571" s="294">
        <v>1</v>
      </c>
      <c r="Z571" s="294">
        <v>1</v>
      </c>
      <c r="AA571" s="317">
        <v>1</v>
      </c>
      <c r="AB571" s="317">
        <v>1</v>
      </c>
      <c r="AC571" s="317">
        <v>1</v>
      </c>
      <c r="AD571" s="317">
        <v>1</v>
      </c>
      <c r="AE571" s="317">
        <v>1</v>
      </c>
      <c r="AF571" s="317">
        <v>1</v>
      </c>
      <c r="AG571" s="317">
        <v>5</v>
      </c>
      <c r="AH571" s="317">
        <v>5</v>
      </c>
      <c r="AI571" s="317">
        <v>5</v>
      </c>
      <c r="AK571" s="299">
        <v>71</v>
      </c>
      <c r="AL571" s="296">
        <v>1</v>
      </c>
      <c r="AM571" s="296">
        <v>1</v>
      </c>
      <c r="AN571" s="296">
        <v>1</v>
      </c>
    </row>
    <row r="572" spans="15:40" hidden="1">
      <c r="O572" s="305">
        <f t="shared" si="353"/>
        <v>0</v>
      </c>
      <c r="R572" s="294">
        <v>1</v>
      </c>
      <c r="S572" s="294">
        <v>1</v>
      </c>
      <c r="T572" s="294">
        <v>1</v>
      </c>
      <c r="U572" s="294">
        <v>1</v>
      </c>
      <c r="V572" s="294">
        <v>1</v>
      </c>
      <c r="W572" s="294">
        <v>1</v>
      </c>
      <c r="X572" s="294">
        <v>1</v>
      </c>
      <c r="Y572" s="294">
        <v>1</v>
      </c>
      <c r="Z572" s="294">
        <v>1</v>
      </c>
      <c r="AA572" s="317">
        <v>1</v>
      </c>
      <c r="AB572" s="317">
        <v>1</v>
      </c>
      <c r="AC572" s="317">
        <v>1</v>
      </c>
      <c r="AD572" s="317">
        <v>1</v>
      </c>
      <c r="AE572" s="317">
        <v>1</v>
      </c>
      <c r="AF572" s="317">
        <v>1</v>
      </c>
      <c r="AG572" s="317">
        <v>5</v>
      </c>
      <c r="AH572" s="317">
        <v>5</v>
      </c>
      <c r="AI572" s="317">
        <v>5</v>
      </c>
      <c r="AK572" s="299">
        <v>71</v>
      </c>
      <c r="AL572" s="296">
        <v>1</v>
      </c>
      <c r="AM572" s="296">
        <v>1</v>
      </c>
      <c r="AN572" s="296">
        <v>1</v>
      </c>
    </row>
    <row r="573" spans="15:40" hidden="1">
      <c r="O573" s="305">
        <f t="shared" si="353"/>
        <v>0</v>
      </c>
      <c r="R573" s="294">
        <v>1</v>
      </c>
      <c r="S573" s="294">
        <v>1</v>
      </c>
      <c r="T573" s="294">
        <v>1</v>
      </c>
      <c r="U573" s="294">
        <v>1</v>
      </c>
      <c r="V573" s="294">
        <v>1</v>
      </c>
      <c r="W573" s="294">
        <v>1</v>
      </c>
      <c r="X573" s="294">
        <v>1</v>
      </c>
      <c r="Y573" s="294">
        <v>1</v>
      </c>
      <c r="Z573" s="294">
        <v>1</v>
      </c>
      <c r="AA573" s="317">
        <v>1</v>
      </c>
      <c r="AB573" s="317">
        <v>1</v>
      </c>
      <c r="AC573" s="317">
        <v>1</v>
      </c>
      <c r="AD573" s="317">
        <v>1</v>
      </c>
      <c r="AE573" s="317">
        <v>1</v>
      </c>
      <c r="AF573" s="317">
        <v>1</v>
      </c>
      <c r="AG573" s="317">
        <v>5</v>
      </c>
      <c r="AH573" s="317">
        <v>5</v>
      </c>
      <c r="AI573" s="317">
        <v>5</v>
      </c>
      <c r="AK573" s="299">
        <v>71</v>
      </c>
      <c r="AL573" s="296">
        <v>1</v>
      </c>
      <c r="AM573" s="296">
        <v>1</v>
      </c>
      <c r="AN573" s="296">
        <v>1</v>
      </c>
    </row>
    <row r="574" spans="15:40" hidden="1">
      <c r="O574" s="305">
        <f t="shared" si="353"/>
        <v>0</v>
      </c>
      <c r="R574" s="294">
        <v>1</v>
      </c>
      <c r="S574" s="294">
        <v>1</v>
      </c>
      <c r="T574" s="294">
        <v>1</v>
      </c>
      <c r="U574" s="294">
        <v>1</v>
      </c>
      <c r="V574" s="294">
        <v>1</v>
      </c>
      <c r="W574" s="294">
        <v>1</v>
      </c>
      <c r="X574" s="294">
        <v>1</v>
      </c>
      <c r="Y574" s="294">
        <v>1</v>
      </c>
      <c r="Z574" s="294">
        <v>1</v>
      </c>
      <c r="AA574" s="317">
        <v>1</v>
      </c>
      <c r="AB574" s="317">
        <v>1</v>
      </c>
      <c r="AC574" s="317">
        <v>1</v>
      </c>
      <c r="AD574" s="317">
        <v>1</v>
      </c>
      <c r="AE574" s="317">
        <v>1</v>
      </c>
      <c r="AF574" s="317">
        <v>1</v>
      </c>
      <c r="AG574" s="317">
        <v>5</v>
      </c>
      <c r="AH574" s="317">
        <v>5</v>
      </c>
      <c r="AI574" s="317">
        <v>5</v>
      </c>
      <c r="AK574" s="299">
        <v>71</v>
      </c>
      <c r="AL574" s="296">
        <v>1</v>
      </c>
      <c r="AM574" s="296">
        <v>1</v>
      </c>
      <c r="AN574" s="296">
        <v>1</v>
      </c>
    </row>
    <row r="575" spans="15:40" hidden="1">
      <c r="O575" s="305">
        <f t="shared" si="353"/>
        <v>0</v>
      </c>
      <c r="R575" s="294">
        <v>1</v>
      </c>
      <c r="S575" s="294">
        <v>1</v>
      </c>
      <c r="T575" s="294">
        <v>1</v>
      </c>
      <c r="U575" s="294">
        <v>1</v>
      </c>
      <c r="V575" s="294">
        <v>1</v>
      </c>
      <c r="W575" s="294">
        <v>1</v>
      </c>
      <c r="X575" s="294">
        <v>1</v>
      </c>
      <c r="Y575" s="294">
        <v>1</v>
      </c>
      <c r="Z575" s="294">
        <v>1</v>
      </c>
      <c r="AA575" s="317">
        <v>1</v>
      </c>
      <c r="AB575" s="317">
        <v>1</v>
      </c>
      <c r="AC575" s="317">
        <v>1</v>
      </c>
      <c r="AD575" s="317">
        <v>1</v>
      </c>
      <c r="AE575" s="317">
        <v>1</v>
      </c>
      <c r="AF575" s="317">
        <v>1</v>
      </c>
      <c r="AG575" s="317">
        <v>5</v>
      </c>
      <c r="AH575" s="317">
        <v>5</v>
      </c>
      <c r="AI575" s="317">
        <v>5</v>
      </c>
      <c r="AK575" s="299">
        <v>71</v>
      </c>
      <c r="AL575" s="296">
        <v>1</v>
      </c>
      <c r="AM575" s="296">
        <v>1</v>
      </c>
      <c r="AN575" s="296">
        <v>1</v>
      </c>
    </row>
    <row r="576" spans="15:40" hidden="1">
      <c r="O576" s="305">
        <f t="shared" si="353"/>
        <v>0</v>
      </c>
      <c r="R576" s="294">
        <v>1</v>
      </c>
      <c r="S576" s="294">
        <v>1</v>
      </c>
      <c r="T576" s="294">
        <v>1</v>
      </c>
      <c r="U576" s="294">
        <v>1</v>
      </c>
      <c r="V576" s="294">
        <v>1</v>
      </c>
      <c r="W576" s="294">
        <v>1</v>
      </c>
      <c r="X576" s="294">
        <v>1</v>
      </c>
      <c r="Y576" s="294">
        <v>1</v>
      </c>
      <c r="Z576" s="294">
        <v>1</v>
      </c>
      <c r="AA576" s="317">
        <v>1</v>
      </c>
      <c r="AB576" s="317">
        <v>1</v>
      </c>
      <c r="AC576" s="317">
        <v>1</v>
      </c>
      <c r="AD576" s="317">
        <v>1</v>
      </c>
      <c r="AE576" s="317">
        <v>1</v>
      </c>
      <c r="AF576" s="317">
        <v>1</v>
      </c>
      <c r="AG576" s="317">
        <v>5</v>
      </c>
      <c r="AH576" s="317">
        <v>5</v>
      </c>
      <c r="AI576" s="317">
        <v>5</v>
      </c>
      <c r="AK576" s="299">
        <v>71</v>
      </c>
      <c r="AL576" s="296">
        <v>1</v>
      </c>
      <c r="AM576" s="296">
        <v>1</v>
      </c>
      <c r="AN576" s="296">
        <v>1</v>
      </c>
    </row>
    <row r="577" spans="15:40" hidden="1">
      <c r="O577" s="305">
        <f t="shared" si="353"/>
        <v>0</v>
      </c>
      <c r="R577" s="294">
        <v>1</v>
      </c>
      <c r="S577" s="294">
        <v>1</v>
      </c>
      <c r="T577" s="294">
        <v>1</v>
      </c>
      <c r="U577" s="294">
        <v>1</v>
      </c>
      <c r="V577" s="294">
        <v>1</v>
      </c>
      <c r="W577" s="294">
        <v>1</v>
      </c>
      <c r="X577" s="294">
        <v>1</v>
      </c>
      <c r="Y577" s="294">
        <v>1</v>
      </c>
      <c r="Z577" s="294">
        <v>1</v>
      </c>
      <c r="AA577" s="317">
        <v>1</v>
      </c>
      <c r="AB577" s="317">
        <v>1</v>
      </c>
      <c r="AC577" s="317">
        <v>1</v>
      </c>
      <c r="AD577" s="317">
        <v>1</v>
      </c>
      <c r="AE577" s="317">
        <v>1</v>
      </c>
      <c r="AF577" s="317">
        <v>1</v>
      </c>
      <c r="AG577" s="317">
        <v>5</v>
      </c>
      <c r="AH577" s="317">
        <v>5</v>
      </c>
      <c r="AI577" s="317">
        <v>5</v>
      </c>
      <c r="AK577" s="299">
        <v>71</v>
      </c>
      <c r="AL577" s="296">
        <v>1</v>
      </c>
      <c r="AM577" s="296">
        <v>1</v>
      </c>
      <c r="AN577" s="296">
        <v>1</v>
      </c>
    </row>
    <row r="578" spans="15:40" hidden="1">
      <c r="O578" s="305">
        <f t="shared" si="353"/>
        <v>0</v>
      </c>
      <c r="R578" s="294">
        <v>1</v>
      </c>
      <c r="S578" s="294">
        <v>1</v>
      </c>
      <c r="T578" s="294">
        <v>1</v>
      </c>
      <c r="U578" s="294">
        <v>1</v>
      </c>
      <c r="V578" s="294">
        <v>1</v>
      </c>
      <c r="W578" s="294">
        <v>1</v>
      </c>
      <c r="X578" s="294">
        <v>1</v>
      </c>
      <c r="Y578" s="294">
        <v>1</v>
      </c>
      <c r="Z578" s="294">
        <v>1</v>
      </c>
      <c r="AA578" s="317">
        <v>1</v>
      </c>
      <c r="AB578" s="317">
        <v>1</v>
      </c>
      <c r="AC578" s="317">
        <v>1</v>
      </c>
      <c r="AD578" s="317">
        <v>1</v>
      </c>
      <c r="AE578" s="317">
        <v>1</v>
      </c>
      <c r="AF578" s="317">
        <v>1</v>
      </c>
      <c r="AG578" s="317">
        <v>5</v>
      </c>
      <c r="AH578" s="317">
        <v>5</v>
      </c>
      <c r="AI578" s="317">
        <v>5</v>
      </c>
      <c r="AK578" s="299">
        <v>71</v>
      </c>
      <c r="AL578" s="296">
        <v>1</v>
      </c>
      <c r="AM578" s="296">
        <v>1</v>
      </c>
      <c r="AN578" s="296">
        <v>1</v>
      </c>
    </row>
    <row r="579" spans="15:40" hidden="1">
      <c r="O579" s="305">
        <f t="shared" si="353"/>
        <v>0</v>
      </c>
      <c r="R579" s="294">
        <v>1</v>
      </c>
      <c r="S579" s="294">
        <v>1</v>
      </c>
      <c r="T579" s="294">
        <v>1</v>
      </c>
      <c r="U579" s="294">
        <v>1</v>
      </c>
      <c r="V579" s="294">
        <v>1</v>
      </c>
      <c r="W579" s="294">
        <v>1</v>
      </c>
      <c r="X579" s="294">
        <v>1</v>
      </c>
      <c r="Y579" s="294">
        <v>1</v>
      </c>
      <c r="Z579" s="294">
        <v>1</v>
      </c>
      <c r="AA579" s="317">
        <v>1</v>
      </c>
      <c r="AB579" s="317">
        <v>1</v>
      </c>
      <c r="AC579" s="317">
        <v>1</v>
      </c>
      <c r="AD579" s="317">
        <v>1</v>
      </c>
      <c r="AE579" s="317">
        <v>1</v>
      </c>
      <c r="AF579" s="317">
        <v>1</v>
      </c>
      <c r="AG579" s="317">
        <v>5</v>
      </c>
      <c r="AH579" s="317">
        <v>5</v>
      </c>
      <c r="AI579" s="317">
        <v>5</v>
      </c>
      <c r="AK579" s="299">
        <v>71</v>
      </c>
      <c r="AL579" s="296">
        <v>1</v>
      </c>
      <c r="AM579" s="296">
        <v>1</v>
      </c>
      <c r="AN579" s="296">
        <v>1</v>
      </c>
    </row>
    <row r="580" spans="15:40" hidden="1">
      <c r="O580" s="305">
        <f t="shared" si="353"/>
        <v>0</v>
      </c>
      <c r="R580" s="294">
        <v>1</v>
      </c>
      <c r="S580" s="294">
        <v>1</v>
      </c>
      <c r="T580" s="294">
        <v>1</v>
      </c>
      <c r="U580" s="294">
        <v>1</v>
      </c>
      <c r="V580" s="294">
        <v>1</v>
      </c>
      <c r="W580" s="294">
        <v>1</v>
      </c>
      <c r="X580" s="294">
        <v>1</v>
      </c>
      <c r="Y580" s="294">
        <v>1</v>
      </c>
      <c r="Z580" s="294">
        <v>1</v>
      </c>
      <c r="AA580" s="317">
        <v>1</v>
      </c>
      <c r="AB580" s="317">
        <v>1</v>
      </c>
      <c r="AC580" s="317">
        <v>1</v>
      </c>
      <c r="AD580" s="317">
        <v>1</v>
      </c>
      <c r="AE580" s="317">
        <v>1</v>
      </c>
      <c r="AF580" s="317">
        <v>1</v>
      </c>
      <c r="AG580" s="317">
        <v>5</v>
      </c>
      <c r="AH580" s="317">
        <v>5</v>
      </c>
      <c r="AI580" s="317">
        <v>5</v>
      </c>
      <c r="AK580" s="299">
        <v>71</v>
      </c>
      <c r="AL580" s="296">
        <v>1</v>
      </c>
      <c r="AM580" s="296">
        <v>1</v>
      </c>
      <c r="AN580" s="296">
        <v>1</v>
      </c>
    </row>
    <row r="581" spans="15:40" hidden="1">
      <c r="O581" s="305">
        <f t="shared" si="353"/>
        <v>0</v>
      </c>
      <c r="R581" s="294">
        <v>1</v>
      </c>
      <c r="S581" s="294">
        <v>1</v>
      </c>
      <c r="T581" s="294">
        <v>1</v>
      </c>
      <c r="U581" s="294">
        <v>1</v>
      </c>
      <c r="V581" s="294">
        <v>1</v>
      </c>
      <c r="W581" s="294">
        <v>1</v>
      </c>
      <c r="X581" s="294">
        <v>1</v>
      </c>
      <c r="Y581" s="294">
        <v>1</v>
      </c>
      <c r="Z581" s="294">
        <v>1</v>
      </c>
      <c r="AA581" s="317">
        <v>1</v>
      </c>
      <c r="AB581" s="317">
        <v>1</v>
      </c>
      <c r="AC581" s="317">
        <v>1</v>
      </c>
      <c r="AD581" s="317">
        <v>1</v>
      </c>
      <c r="AE581" s="317">
        <v>1</v>
      </c>
      <c r="AF581" s="317">
        <v>1</v>
      </c>
      <c r="AG581" s="317">
        <v>5</v>
      </c>
      <c r="AH581" s="317">
        <v>5</v>
      </c>
      <c r="AI581" s="317">
        <v>5</v>
      </c>
      <c r="AK581" s="299">
        <v>71</v>
      </c>
      <c r="AL581" s="296">
        <v>1</v>
      </c>
      <c r="AM581" s="296">
        <v>1</v>
      </c>
      <c r="AN581" s="296">
        <v>1</v>
      </c>
    </row>
    <row r="582" spans="15:40" hidden="1">
      <c r="O582" s="305">
        <f t="shared" si="353"/>
        <v>0</v>
      </c>
      <c r="R582" s="294">
        <v>1</v>
      </c>
      <c r="S582" s="294">
        <v>1</v>
      </c>
      <c r="T582" s="294">
        <v>1</v>
      </c>
      <c r="U582" s="294">
        <v>1</v>
      </c>
      <c r="V582" s="294">
        <v>1</v>
      </c>
      <c r="W582" s="294">
        <v>1</v>
      </c>
      <c r="X582" s="294">
        <v>1</v>
      </c>
      <c r="Y582" s="294">
        <v>1</v>
      </c>
      <c r="Z582" s="294">
        <v>1</v>
      </c>
      <c r="AA582" s="317">
        <v>1</v>
      </c>
      <c r="AB582" s="317">
        <v>1</v>
      </c>
      <c r="AC582" s="317">
        <v>1</v>
      </c>
      <c r="AD582" s="317">
        <v>1</v>
      </c>
      <c r="AE582" s="317">
        <v>1</v>
      </c>
      <c r="AF582" s="317">
        <v>1</v>
      </c>
      <c r="AG582" s="317">
        <v>5</v>
      </c>
      <c r="AH582" s="317">
        <v>5</v>
      </c>
      <c r="AI582" s="317">
        <v>5</v>
      </c>
      <c r="AK582" s="299">
        <v>71</v>
      </c>
      <c r="AL582" s="296">
        <v>1</v>
      </c>
      <c r="AM582" s="296">
        <v>1</v>
      </c>
      <c r="AN582" s="296">
        <v>1</v>
      </c>
    </row>
    <row r="583" spans="15:40" hidden="1">
      <c r="O583" s="305">
        <f t="shared" si="353"/>
        <v>0</v>
      </c>
      <c r="R583" s="294">
        <v>1</v>
      </c>
      <c r="S583" s="294">
        <v>1</v>
      </c>
      <c r="T583" s="294">
        <v>1</v>
      </c>
      <c r="U583" s="294">
        <v>1</v>
      </c>
      <c r="V583" s="294">
        <v>1</v>
      </c>
      <c r="W583" s="294">
        <v>1</v>
      </c>
      <c r="X583" s="294">
        <v>1</v>
      </c>
      <c r="Y583" s="294">
        <v>1</v>
      </c>
      <c r="Z583" s="294">
        <v>1</v>
      </c>
      <c r="AA583" s="317">
        <v>1</v>
      </c>
      <c r="AB583" s="317">
        <v>1</v>
      </c>
      <c r="AC583" s="317">
        <v>1</v>
      </c>
      <c r="AD583" s="317">
        <v>1</v>
      </c>
      <c r="AE583" s="317">
        <v>1</v>
      </c>
      <c r="AF583" s="317">
        <v>1</v>
      </c>
      <c r="AG583" s="317">
        <v>5</v>
      </c>
      <c r="AH583" s="317">
        <v>5</v>
      </c>
      <c r="AI583" s="317">
        <v>5</v>
      </c>
      <c r="AK583" s="299">
        <v>71</v>
      </c>
      <c r="AL583" s="296">
        <v>1</v>
      </c>
      <c r="AM583" s="296">
        <v>1</v>
      </c>
      <c r="AN583" s="296">
        <v>1</v>
      </c>
    </row>
    <row r="584" spans="15:40" hidden="1">
      <c r="O584" s="305">
        <f t="shared" si="353"/>
        <v>0</v>
      </c>
      <c r="R584" s="294">
        <v>1</v>
      </c>
      <c r="S584" s="294">
        <v>1</v>
      </c>
      <c r="T584" s="294">
        <v>1</v>
      </c>
      <c r="U584" s="294">
        <v>1</v>
      </c>
      <c r="V584" s="294">
        <v>1</v>
      </c>
      <c r="W584" s="294">
        <v>1</v>
      </c>
      <c r="X584" s="294">
        <v>1</v>
      </c>
      <c r="Y584" s="294">
        <v>1</v>
      </c>
      <c r="Z584" s="294">
        <v>1</v>
      </c>
      <c r="AA584" s="317">
        <v>1</v>
      </c>
      <c r="AB584" s="317">
        <v>1</v>
      </c>
      <c r="AC584" s="317">
        <v>1</v>
      </c>
      <c r="AD584" s="317">
        <v>1</v>
      </c>
      <c r="AE584" s="317">
        <v>1</v>
      </c>
      <c r="AF584" s="317">
        <v>1</v>
      </c>
      <c r="AG584" s="317">
        <v>5</v>
      </c>
      <c r="AH584" s="317">
        <v>5</v>
      </c>
      <c r="AI584" s="317">
        <v>5</v>
      </c>
      <c r="AK584" s="299">
        <v>71</v>
      </c>
      <c r="AL584" s="296">
        <v>1</v>
      </c>
      <c r="AM584" s="296">
        <v>1</v>
      </c>
      <c r="AN584" s="296">
        <v>1</v>
      </c>
    </row>
    <row r="585" spans="15:40" hidden="1">
      <c r="O585" s="305">
        <f t="shared" si="353"/>
        <v>0</v>
      </c>
      <c r="R585" s="294">
        <v>1</v>
      </c>
      <c r="S585" s="294">
        <v>1</v>
      </c>
      <c r="T585" s="294">
        <v>1</v>
      </c>
      <c r="U585" s="294">
        <v>1</v>
      </c>
      <c r="V585" s="294">
        <v>1</v>
      </c>
      <c r="W585" s="294">
        <v>1</v>
      </c>
      <c r="X585" s="294">
        <v>1</v>
      </c>
      <c r="Y585" s="294">
        <v>1</v>
      </c>
      <c r="Z585" s="294">
        <v>1</v>
      </c>
      <c r="AA585" s="317">
        <v>1</v>
      </c>
      <c r="AB585" s="317">
        <v>1</v>
      </c>
      <c r="AC585" s="317">
        <v>1</v>
      </c>
      <c r="AD585" s="317">
        <v>1</v>
      </c>
      <c r="AE585" s="317">
        <v>1</v>
      </c>
      <c r="AF585" s="317">
        <v>1</v>
      </c>
      <c r="AG585" s="317">
        <v>5</v>
      </c>
      <c r="AH585" s="317">
        <v>5</v>
      </c>
      <c r="AI585" s="317">
        <v>5</v>
      </c>
      <c r="AK585" s="299">
        <v>71</v>
      </c>
      <c r="AL585" s="296">
        <v>1</v>
      </c>
      <c r="AM585" s="296">
        <v>1</v>
      </c>
      <c r="AN585" s="296">
        <v>1</v>
      </c>
    </row>
    <row r="586" spans="15:40" hidden="1">
      <c r="O586" s="305">
        <f t="shared" si="353"/>
        <v>0</v>
      </c>
      <c r="R586" s="294">
        <v>1</v>
      </c>
      <c r="S586" s="294">
        <v>1</v>
      </c>
      <c r="T586" s="294">
        <v>1</v>
      </c>
      <c r="U586" s="294">
        <v>1</v>
      </c>
      <c r="V586" s="294">
        <v>1</v>
      </c>
      <c r="W586" s="294">
        <v>1</v>
      </c>
      <c r="X586" s="294">
        <v>1</v>
      </c>
      <c r="Y586" s="294">
        <v>1</v>
      </c>
      <c r="Z586" s="294">
        <v>1</v>
      </c>
      <c r="AA586" s="317">
        <v>1</v>
      </c>
      <c r="AB586" s="317">
        <v>1</v>
      </c>
      <c r="AC586" s="317">
        <v>1</v>
      </c>
      <c r="AD586" s="317">
        <v>1</v>
      </c>
      <c r="AE586" s="317">
        <v>1</v>
      </c>
      <c r="AF586" s="317">
        <v>1</v>
      </c>
      <c r="AG586" s="317">
        <v>5</v>
      </c>
      <c r="AH586" s="317">
        <v>5</v>
      </c>
      <c r="AI586" s="317">
        <v>5</v>
      </c>
      <c r="AK586" s="299">
        <v>71</v>
      </c>
      <c r="AL586" s="296">
        <v>1</v>
      </c>
      <c r="AM586" s="296">
        <v>1</v>
      </c>
      <c r="AN586" s="296">
        <v>1</v>
      </c>
    </row>
    <row r="587" spans="15:40" hidden="1">
      <c r="O587" s="305">
        <f t="shared" si="353"/>
        <v>0</v>
      </c>
      <c r="R587" s="294">
        <v>1</v>
      </c>
      <c r="S587" s="294">
        <v>1</v>
      </c>
      <c r="T587" s="294">
        <v>1</v>
      </c>
      <c r="U587" s="294">
        <v>1</v>
      </c>
      <c r="V587" s="294">
        <v>1</v>
      </c>
      <c r="W587" s="294">
        <v>1</v>
      </c>
      <c r="X587" s="294">
        <v>1</v>
      </c>
      <c r="Y587" s="294">
        <v>1</v>
      </c>
      <c r="Z587" s="294">
        <v>1</v>
      </c>
      <c r="AA587" s="317">
        <v>1</v>
      </c>
      <c r="AB587" s="317">
        <v>1</v>
      </c>
      <c r="AC587" s="317">
        <v>1</v>
      </c>
      <c r="AD587" s="317">
        <v>1</v>
      </c>
      <c r="AE587" s="317">
        <v>1</v>
      </c>
      <c r="AF587" s="317">
        <v>1</v>
      </c>
      <c r="AG587" s="317">
        <v>5</v>
      </c>
      <c r="AH587" s="317">
        <v>5</v>
      </c>
      <c r="AI587" s="317">
        <v>5</v>
      </c>
      <c r="AK587" s="299">
        <v>71</v>
      </c>
      <c r="AL587" s="296">
        <v>1</v>
      </c>
      <c r="AM587" s="296">
        <v>1</v>
      </c>
      <c r="AN587" s="296">
        <v>1</v>
      </c>
    </row>
    <row r="588" spans="15:40" hidden="1">
      <c r="O588" s="305">
        <f t="shared" si="353"/>
        <v>0</v>
      </c>
      <c r="R588" s="294">
        <v>1</v>
      </c>
      <c r="S588" s="294">
        <v>1</v>
      </c>
      <c r="T588" s="294">
        <v>1</v>
      </c>
      <c r="U588" s="294">
        <v>1</v>
      </c>
      <c r="V588" s="294">
        <v>1</v>
      </c>
      <c r="W588" s="294">
        <v>1</v>
      </c>
      <c r="X588" s="294">
        <v>1</v>
      </c>
      <c r="Y588" s="294">
        <v>1</v>
      </c>
      <c r="Z588" s="294">
        <v>1</v>
      </c>
      <c r="AA588" s="317">
        <v>1</v>
      </c>
      <c r="AB588" s="317">
        <v>1</v>
      </c>
      <c r="AC588" s="317">
        <v>1</v>
      </c>
      <c r="AD588" s="317">
        <v>1</v>
      </c>
      <c r="AE588" s="317">
        <v>1</v>
      </c>
      <c r="AF588" s="317">
        <v>1</v>
      </c>
      <c r="AG588" s="317">
        <v>5</v>
      </c>
      <c r="AH588" s="317">
        <v>5</v>
      </c>
      <c r="AI588" s="317">
        <v>5</v>
      </c>
      <c r="AK588" s="299">
        <v>71</v>
      </c>
      <c r="AL588" s="296">
        <v>1</v>
      </c>
      <c r="AM588" s="296">
        <v>1</v>
      </c>
      <c r="AN588" s="296">
        <v>1</v>
      </c>
    </row>
    <row r="589" spans="15:40" hidden="1">
      <c r="O589" s="305">
        <f t="shared" si="353"/>
        <v>0</v>
      </c>
      <c r="R589" s="294">
        <v>1</v>
      </c>
      <c r="S589" s="294">
        <v>1</v>
      </c>
      <c r="T589" s="294">
        <v>1</v>
      </c>
      <c r="U589" s="294">
        <v>1</v>
      </c>
      <c r="V589" s="294">
        <v>1</v>
      </c>
      <c r="W589" s="294">
        <v>1</v>
      </c>
      <c r="X589" s="294">
        <v>1</v>
      </c>
      <c r="Y589" s="294">
        <v>1</v>
      </c>
      <c r="Z589" s="294">
        <v>1</v>
      </c>
      <c r="AA589" s="317">
        <v>1</v>
      </c>
      <c r="AB589" s="317">
        <v>1</v>
      </c>
      <c r="AC589" s="317">
        <v>1</v>
      </c>
      <c r="AD589" s="317">
        <v>1</v>
      </c>
      <c r="AE589" s="317">
        <v>1</v>
      </c>
      <c r="AF589" s="317">
        <v>1</v>
      </c>
      <c r="AG589" s="317">
        <v>5</v>
      </c>
      <c r="AH589" s="317">
        <v>5</v>
      </c>
      <c r="AI589" s="317">
        <v>5</v>
      </c>
      <c r="AK589" s="299">
        <v>71</v>
      </c>
      <c r="AL589" s="296">
        <v>1</v>
      </c>
      <c r="AM589" s="296">
        <v>1</v>
      </c>
      <c r="AN589" s="296">
        <v>1</v>
      </c>
    </row>
    <row r="590" spans="15:40" hidden="1">
      <c r="O590" s="305">
        <f t="shared" si="353"/>
        <v>0</v>
      </c>
      <c r="R590" s="294">
        <v>1</v>
      </c>
      <c r="S590" s="294">
        <v>1</v>
      </c>
      <c r="T590" s="294">
        <v>1</v>
      </c>
      <c r="U590" s="294">
        <v>1</v>
      </c>
      <c r="V590" s="294">
        <v>1</v>
      </c>
      <c r="W590" s="294">
        <v>1</v>
      </c>
      <c r="X590" s="294">
        <v>1</v>
      </c>
      <c r="Y590" s="294">
        <v>1</v>
      </c>
      <c r="Z590" s="294">
        <v>1</v>
      </c>
      <c r="AA590" s="317">
        <v>1</v>
      </c>
      <c r="AB590" s="317">
        <v>1</v>
      </c>
      <c r="AC590" s="317">
        <v>1</v>
      </c>
      <c r="AD590" s="317">
        <v>1</v>
      </c>
      <c r="AE590" s="317">
        <v>1</v>
      </c>
      <c r="AF590" s="317">
        <v>1</v>
      </c>
      <c r="AG590" s="317">
        <v>5</v>
      </c>
      <c r="AH590" s="317">
        <v>5</v>
      </c>
      <c r="AI590" s="317">
        <v>5</v>
      </c>
      <c r="AK590" s="299">
        <v>71</v>
      </c>
      <c r="AL590" s="296">
        <v>1</v>
      </c>
      <c r="AM590" s="296">
        <v>1</v>
      </c>
      <c r="AN590" s="296">
        <v>1</v>
      </c>
    </row>
    <row r="591" spans="15:40" hidden="1">
      <c r="O591" s="305">
        <f t="shared" si="353"/>
        <v>0</v>
      </c>
      <c r="R591" s="294">
        <v>1</v>
      </c>
      <c r="S591" s="294">
        <v>1</v>
      </c>
      <c r="T591" s="294">
        <v>1</v>
      </c>
      <c r="U591" s="294">
        <v>1</v>
      </c>
      <c r="V591" s="294">
        <v>1</v>
      </c>
      <c r="W591" s="294">
        <v>1</v>
      </c>
      <c r="X591" s="294">
        <v>1</v>
      </c>
      <c r="Y591" s="294">
        <v>1</v>
      </c>
      <c r="Z591" s="294">
        <v>1</v>
      </c>
      <c r="AA591" s="317">
        <v>1</v>
      </c>
      <c r="AB591" s="317">
        <v>1</v>
      </c>
      <c r="AC591" s="317">
        <v>1</v>
      </c>
      <c r="AD591" s="317">
        <v>1</v>
      </c>
      <c r="AE591" s="317">
        <v>1</v>
      </c>
      <c r="AF591" s="317">
        <v>1</v>
      </c>
      <c r="AG591" s="317">
        <v>5</v>
      </c>
      <c r="AH591" s="317">
        <v>5</v>
      </c>
      <c r="AI591" s="317">
        <v>5</v>
      </c>
      <c r="AK591" s="299">
        <v>71</v>
      </c>
      <c r="AL591" s="296">
        <v>1</v>
      </c>
      <c r="AM591" s="296">
        <v>1</v>
      </c>
      <c r="AN591" s="296">
        <v>1</v>
      </c>
    </row>
    <row r="592" spans="15:40" hidden="1">
      <c r="O592" s="305">
        <f t="shared" si="353"/>
        <v>0</v>
      </c>
      <c r="R592" s="294">
        <v>1</v>
      </c>
      <c r="S592" s="294">
        <v>1</v>
      </c>
      <c r="T592" s="294">
        <v>1</v>
      </c>
      <c r="U592" s="294">
        <v>1</v>
      </c>
      <c r="V592" s="294">
        <v>1</v>
      </c>
      <c r="W592" s="294">
        <v>1</v>
      </c>
      <c r="X592" s="294">
        <v>1</v>
      </c>
      <c r="Y592" s="294">
        <v>1</v>
      </c>
      <c r="Z592" s="294">
        <v>1</v>
      </c>
      <c r="AA592" s="317">
        <v>1</v>
      </c>
      <c r="AB592" s="317">
        <v>1</v>
      </c>
      <c r="AC592" s="317">
        <v>1</v>
      </c>
      <c r="AD592" s="317">
        <v>1</v>
      </c>
      <c r="AE592" s="317">
        <v>1</v>
      </c>
      <c r="AF592" s="317">
        <v>1</v>
      </c>
      <c r="AG592" s="317">
        <v>5</v>
      </c>
      <c r="AH592" s="317">
        <v>5</v>
      </c>
      <c r="AI592" s="317">
        <v>5</v>
      </c>
      <c r="AK592" s="299">
        <v>71</v>
      </c>
      <c r="AL592" s="296">
        <v>1</v>
      </c>
      <c r="AM592" s="296">
        <v>1</v>
      </c>
      <c r="AN592" s="296">
        <v>1</v>
      </c>
    </row>
    <row r="593" spans="15:40" hidden="1">
      <c r="O593" s="305">
        <f t="shared" si="353"/>
        <v>0</v>
      </c>
      <c r="R593" s="294">
        <v>1</v>
      </c>
      <c r="S593" s="294">
        <v>1</v>
      </c>
      <c r="T593" s="294">
        <v>1</v>
      </c>
      <c r="U593" s="294">
        <v>1</v>
      </c>
      <c r="V593" s="294">
        <v>1</v>
      </c>
      <c r="W593" s="294">
        <v>1</v>
      </c>
      <c r="X593" s="294">
        <v>1</v>
      </c>
      <c r="Y593" s="294">
        <v>1</v>
      </c>
      <c r="Z593" s="294">
        <v>1</v>
      </c>
      <c r="AA593" s="317">
        <v>1</v>
      </c>
      <c r="AB593" s="317">
        <v>1</v>
      </c>
      <c r="AC593" s="317">
        <v>1</v>
      </c>
      <c r="AD593" s="317">
        <v>1</v>
      </c>
      <c r="AE593" s="317">
        <v>1</v>
      </c>
      <c r="AF593" s="317">
        <v>1</v>
      </c>
      <c r="AG593" s="317">
        <v>5</v>
      </c>
      <c r="AH593" s="317">
        <v>5</v>
      </c>
      <c r="AI593" s="317">
        <v>5</v>
      </c>
      <c r="AK593" s="299">
        <v>71</v>
      </c>
      <c r="AL593" s="296">
        <v>1</v>
      </c>
      <c r="AM593" s="296">
        <v>1</v>
      </c>
      <c r="AN593" s="296">
        <v>1</v>
      </c>
    </row>
    <row r="594" spans="15:40" hidden="1">
      <c r="O594" s="305">
        <f t="shared" si="353"/>
        <v>0</v>
      </c>
      <c r="R594" s="294">
        <v>1</v>
      </c>
      <c r="S594" s="294">
        <v>1</v>
      </c>
      <c r="T594" s="294">
        <v>1</v>
      </c>
      <c r="U594" s="294">
        <v>1</v>
      </c>
      <c r="V594" s="294">
        <v>1</v>
      </c>
      <c r="W594" s="294">
        <v>1</v>
      </c>
      <c r="X594" s="294">
        <v>1</v>
      </c>
      <c r="Y594" s="294">
        <v>1</v>
      </c>
      <c r="Z594" s="294">
        <v>1</v>
      </c>
      <c r="AA594" s="317">
        <v>1</v>
      </c>
      <c r="AB594" s="317">
        <v>1</v>
      </c>
      <c r="AC594" s="317">
        <v>1</v>
      </c>
      <c r="AD594" s="317">
        <v>1</v>
      </c>
      <c r="AE594" s="317">
        <v>1</v>
      </c>
      <c r="AF594" s="317">
        <v>1</v>
      </c>
      <c r="AG594" s="317">
        <v>5</v>
      </c>
      <c r="AH594" s="317">
        <v>5</v>
      </c>
      <c r="AI594" s="317">
        <v>5</v>
      </c>
      <c r="AK594" s="299">
        <v>71</v>
      </c>
      <c r="AL594" s="296">
        <v>1</v>
      </c>
      <c r="AM594" s="296">
        <v>1</v>
      </c>
      <c r="AN594" s="296">
        <v>1</v>
      </c>
    </row>
    <row r="595" spans="15:40" hidden="1">
      <c r="O595" s="305">
        <f t="shared" si="353"/>
        <v>0</v>
      </c>
      <c r="R595" s="294">
        <v>1</v>
      </c>
      <c r="S595" s="294">
        <v>1</v>
      </c>
      <c r="T595" s="294">
        <v>1</v>
      </c>
      <c r="U595" s="294">
        <v>1</v>
      </c>
      <c r="V595" s="294">
        <v>1</v>
      </c>
      <c r="W595" s="294">
        <v>1</v>
      </c>
      <c r="X595" s="294">
        <v>1</v>
      </c>
      <c r="Y595" s="294">
        <v>1</v>
      </c>
      <c r="Z595" s="294">
        <v>1</v>
      </c>
      <c r="AA595" s="317">
        <v>1</v>
      </c>
      <c r="AB595" s="317">
        <v>1</v>
      </c>
      <c r="AC595" s="317">
        <v>1</v>
      </c>
      <c r="AD595" s="317">
        <v>1</v>
      </c>
      <c r="AE595" s="317">
        <v>1</v>
      </c>
      <c r="AF595" s="317">
        <v>1</v>
      </c>
      <c r="AG595" s="317">
        <v>5</v>
      </c>
      <c r="AH595" s="317">
        <v>5</v>
      </c>
      <c r="AI595" s="317">
        <v>5</v>
      </c>
      <c r="AK595" s="299">
        <v>71</v>
      </c>
      <c r="AL595" s="296">
        <v>1</v>
      </c>
      <c r="AM595" s="296">
        <v>1</v>
      </c>
      <c r="AN595" s="296">
        <v>1</v>
      </c>
    </row>
    <row r="596" spans="15:40" hidden="1">
      <c r="O596" s="305">
        <f t="shared" si="353"/>
        <v>0</v>
      </c>
      <c r="R596" s="294">
        <v>1</v>
      </c>
      <c r="S596" s="294">
        <v>1</v>
      </c>
      <c r="T596" s="294">
        <v>1</v>
      </c>
      <c r="U596" s="294">
        <v>1</v>
      </c>
      <c r="V596" s="294">
        <v>1</v>
      </c>
      <c r="W596" s="294">
        <v>1</v>
      </c>
      <c r="X596" s="294">
        <v>1</v>
      </c>
      <c r="Y596" s="294">
        <v>1</v>
      </c>
      <c r="Z596" s="294">
        <v>1</v>
      </c>
      <c r="AA596" s="317">
        <v>1</v>
      </c>
      <c r="AB596" s="317">
        <v>1</v>
      </c>
      <c r="AC596" s="317">
        <v>1</v>
      </c>
      <c r="AD596" s="317">
        <v>1</v>
      </c>
      <c r="AE596" s="317">
        <v>1</v>
      </c>
      <c r="AF596" s="317">
        <v>1</v>
      </c>
      <c r="AG596" s="317">
        <v>5</v>
      </c>
      <c r="AH596" s="317">
        <v>5</v>
      </c>
      <c r="AI596" s="317">
        <v>5</v>
      </c>
      <c r="AK596" s="299">
        <v>71</v>
      </c>
      <c r="AL596" s="296">
        <v>1</v>
      </c>
      <c r="AM596" s="296">
        <v>1</v>
      </c>
      <c r="AN596" s="296">
        <v>1</v>
      </c>
    </row>
    <row r="597" spans="15:40" hidden="1">
      <c r="O597" s="305">
        <f t="shared" si="353"/>
        <v>0</v>
      </c>
      <c r="R597" s="294">
        <v>1</v>
      </c>
      <c r="S597" s="294">
        <v>1</v>
      </c>
      <c r="T597" s="294">
        <v>1</v>
      </c>
      <c r="U597" s="294">
        <v>1</v>
      </c>
      <c r="V597" s="294">
        <v>1</v>
      </c>
      <c r="W597" s="294">
        <v>1</v>
      </c>
      <c r="X597" s="294">
        <v>1</v>
      </c>
      <c r="Y597" s="294">
        <v>1</v>
      </c>
      <c r="Z597" s="294">
        <v>1</v>
      </c>
      <c r="AA597" s="317">
        <v>1</v>
      </c>
      <c r="AB597" s="317">
        <v>1</v>
      </c>
      <c r="AC597" s="317">
        <v>1</v>
      </c>
      <c r="AD597" s="317">
        <v>1</v>
      </c>
      <c r="AE597" s="317">
        <v>1</v>
      </c>
      <c r="AF597" s="317">
        <v>1</v>
      </c>
      <c r="AG597" s="317">
        <v>5</v>
      </c>
      <c r="AH597" s="317">
        <v>5</v>
      </c>
      <c r="AI597" s="317">
        <v>5</v>
      </c>
      <c r="AK597" s="299">
        <v>71</v>
      </c>
      <c r="AL597" s="296">
        <v>1</v>
      </c>
      <c r="AM597" s="296">
        <v>1</v>
      </c>
      <c r="AN597" s="296">
        <v>1</v>
      </c>
    </row>
    <row r="598" spans="15:40" hidden="1">
      <c r="O598" s="305">
        <f t="shared" si="353"/>
        <v>0</v>
      </c>
      <c r="R598" s="294">
        <v>1</v>
      </c>
      <c r="S598" s="294">
        <v>1</v>
      </c>
      <c r="T598" s="294">
        <v>1</v>
      </c>
      <c r="U598" s="294">
        <v>1</v>
      </c>
      <c r="V598" s="294">
        <v>1</v>
      </c>
      <c r="W598" s="294">
        <v>1</v>
      </c>
      <c r="X598" s="294">
        <v>1</v>
      </c>
      <c r="Y598" s="294">
        <v>1</v>
      </c>
      <c r="Z598" s="294">
        <v>1</v>
      </c>
      <c r="AA598" s="317">
        <v>1</v>
      </c>
      <c r="AB598" s="317">
        <v>1</v>
      </c>
      <c r="AC598" s="317">
        <v>1</v>
      </c>
      <c r="AD598" s="317">
        <v>1</v>
      </c>
      <c r="AE598" s="317">
        <v>1</v>
      </c>
      <c r="AF598" s="317">
        <v>1</v>
      </c>
      <c r="AG598" s="317">
        <v>5</v>
      </c>
      <c r="AH598" s="317">
        <v>5</v>
      </c>
      <c r="AI598" s="317">
        <v>5</v>
      </c>
      <c r="AK598" s="299">
        <v>71</v>
      </c>
      <c r="AL598" s="296">
        <v>1</v>
      </c>
      <c r="AM598" s="296">
        <v>1</v>
      </c>
      <c r="AN598" s="296">
        <v>1</v>
      </c>
    </row>
    <row r="599" spans="15:40" hidden="1">
      <c r="O599" s="305">
        <f t="shared" si="353"/>
        <v>0</v>
      </c>
      <c r="R599" s="294">
        <v>1</v>
      </c>
      <c r="S599" s="294">
        <v>1</v>
      </c>
      <c r="T599" s="294">
        <v>1</v>
      </c>
      <c r="U599" s="294">
        <v>1</v>
      </c>
      <c r="V599" s="294">
        <v>1</v>
      </c>
      <c r="W599" s="294">
        <v>1</v>
      </c>
      <c r="X599" s="294">
        <v>1</v>
      </c>
      <c r="Y599" s="294">
        <v>1</v>
      </c>
      <c r="Z599" s="294">
        <v>1</v>
      </c>
      <c r="AA599" s="317">
        <v>1</v>
      </c>
      <c r="AB599" s="317">
        <v>1</v>
      </c>
      <c r="AC599" s="317">
        <v>1</v>
      </c>
      <c r="AD599" s="317">
        <v>1</v>
      </c>
      <c r="AE599" s="317">
        <v>1</v>
      </c>
      <c r="AF599" s="317">
        <v>1</v>
      </c>
      <c r="AG599" s="317">
        <v>5</v>
      </c>
      <c r="AH599" s="317">
        <v>5</v>
      </c>
      <c r="AI599" s="317">
        <v>5</v>
      </c>
      <c r="AK599" s="299">
        <v>71</v>
      </c>
      <c r="AL599" s="296">
        <v>1</v>
      </c>
      <c r="AM599" s="296">
        <v>1</v>
      </c>
      <c r="AN599" s="296">
        <v>1</v>
      </c>
    </row>
    <row r="600" spans="15:40" hidden="1">
      <c r="O600" s="305">
        <f t="shared" si="353"/>
        <v>0</v>
      </c>
      <c r="R600" s="294">
        <v>1</v>
      </c>
      <c r="S600" s="294">
        <v>1</v>
      </c>
      <c r="T600" s="294">
        <v>1</v>
      </c>
      <c r="U600" s="294">
        <v>1</v>
      </c>
      <c r="V600" s="294">
        <v>1</v>
      </c>
      <c r="W600" s="294">
        <v>1</v>
      </c>
      <c r="X600" s="294">
        <v>1</v>
      </c>
      <c r="Y600" s="294">
        <v>1</v>
      </c>
      <c r="Z600" s="294">
        <v>1</v>
      </c>
      <c r="AA600" s="317">
        <v>1</v>
      </c>
      <c r="AB600" s="317">
        <v>1</v>
      </c>
      <c r="AC600" s="317">
        <v>1</v>
      </c>
      <c r="AD600" s="317">
        <v>1</v>
      </c>
      <c r="AE600" s="317">
        <v>1</v>
      </c>
      <c r="AF600" s="317">
        <v>1</v>
      </c>
      <c r="AG600" s="317">
        <v>5</v>
      </c>
      <c r="AH600" s="317">
        <v>5</v>
      </c>
      <c r="AI600" s="317">
        <v>5</v>
      </c>
      <c r="AK600" s="299">
        <v>71</v>
      </c>
      <c r="AL600" s="296">
        <v>1</v>
      </c>
      <c r="AM600" s="296">
        <v>1</v>
      </c>
      <c r="AN600" s="296">
        <v>1</v>
      </c>
    </row>
    <row r="601" spans="15:40" hidden="1">
      <c r="O601" s="305">
        <f t="shared" si="353"/>
        <v>0</v>
      </c>
      <c r="R601" s="294">
        <v>1</v>
      </c>
      <c r="S601" s="294">
        <v>1</v>
      </c>
      <c r="T601" s="294">
        <v>1</v>
      </c>
      <c r="U601" s="294">
        <v>1</v>
      </c>
      <c r="V601" s="294">
        <v>1</v>
      </c>
      <c r="W601" s="294">
        <v>1</v>
      </c>
      <c r="X601" s="294">
        <v>1</v>
      </c>
      <c r="Y601" s="294">
        <v>1</v>
      </c>
      <c r="Z601" s="294">
        <v>1</v>
      </c>
      <c r="AA601" s="317">
        <v>1</v>
      </c>
      <c r="AB601" s="317">
        <v>1</v>
      </c>
      <c r="AC601" s="317">
        <v>1</v>
      </c>
      <c r="AD601" s="317">
        <v>1</v>
      </c>
      <c r="AE601" s="317">
        <v>1</v>
      </c>
      <c r="AF601" s="317">
        <v>1</v>
      </c>
      <c r="AG601" s="317">
        <v>5</v>
      </c>
      <c r="AH601" s="317">
        <v>5</v>
      </c>
      <c r="AI601" s="317">
        <v>5</v>
      </c>
      <c r="AK601" s="299">
        <v>71</v>
      </c>
      <c r="AL601" s="296">
        <v>1</v>
      </c>
      <c r="AM601" s="296">
        <v>1</v>
      </c>
      <c r="AN601" s="296">
        <v>1</v>
      </c>
    </row>
    <row r="602" spans="15:40" hidden="1">
      <c r="O602" s="305">
        <f t="shared" si="353"/>
        <v>0</v>
      </c>
      <c r="R602" s="294">
        <v>1</v>
      </c>
      <c r="S602" s="294">
        <v>1</v>
      </c>
      <c r="T602" s="294">
        <v>1</v>
      </c>
      <c r="U602" s="294">
        <v>1</v>
      </c>
      <c r="V602" s="294">
        <v>1</v>
      </c>
      <c r="W602" s="294">
        <v>1</v>
      </c>
      <c r="X602" s="294">
        <v>1</v>
      </c>
      <c r="Y602" s="294">
        <v>1</v>
      </c>
      <c r="Z602" s="294">
        <v>1</v>
      </c>
      <c r="AA602" s="317">
        <v>1</v>
      </c>
      <c r="AB602" s="317">
        <v>1</v>
      </c>
      <c r="AC602" s="317">
        <v>1</v>
      </c>
      <c r="AD602" s="317">
        <v>1</v>
      </c>
      <c r="AE602" s="317">
        <v>1</v>
      </c>
      <c r="AF602" s="317">
        <v>1</v>
      </c>
      <c r="AG602" s="317">
        <v>5</v>
      </c>
      <c r="AH602" s="317">
        <v>5</v>
      </c>
      <c r="AI602" s="317">
        <v>5</v>
      </c>
      <c r="AK602" s="299">
        <v>71</v>
      </c>
      <c r="AL602" s="296">
        <v>1</v>
      </c>
      <c r="AM602" s="296">
        <v>1</v>
      </c>
      <c r="AN602" s="296">
        <v>1</v>
      </c>
    </row>
    <row r="603" spans="15:40" hidden="1">
      <c r="O603" s="305">
        <f t="shared" si="353"/>
        <v>0</v>
      </c>
      <c r="R603" s="294">
        <v>1</v>
      </c>
      <c r="S603" s="294">
        <v>1</v>
      </c>
      <c r="T603" s="294">
        <v>1</v>
      </c>
      <c r="U603" s="294">
        <v>1</v>
      </c>
      <c r="V603" s="294">
        <v>1</v>
      </c>
      <c r="W603" s="294">
        <v>1</v>
      </c>
      <c r="X603" s="294">
        <v>1</v>
      </c>
      <c r="Y603" s="294">
        <v>1</v>
      </c>
      <c r="Z603" s="294">
        <v>1</v>
      </c>
      <c r="AA603" s="317">
        <v>1</v>
      </c>
      <c r="AB603" s="317">
        <v>1</v>
      </c>
      <c r="AC603" s="317">
        <v>1</v>
      </c>
      <c r="AD603" s="317">
        <v>1</v>
      </c>
      <c r="AE603" s="317">
        <v>1</v>
      </c>
      <c r="AF603" s="317">
        <v>1</v>
      </c>
      <c r="AG603" s="317">
        <v>5</v>
      </c>
      <c r="AH603" s="317">
        <v>5</v>
      </c>
      <c r="AI603" s="317">
        <v>5</v>
      </c>
      <c r="AK603" s="299">
        <v>71</v>
      </c>
      <c r="AL603" s="296">
        <v>1</v>
      </c>
      <c r="AM603" s="296">
        <v>1</v>
      </c>
      <c r="AN603" s="296">
        <v>1</v>
      </c>
    </row>
    <row r="604" spans="15:40" hidden="1">
      <c r="O604" s="305">
        <f t="shared" si="353"/>
        <v>0</v>
      </c>
      <c r="R604" s="294">
        <v>1</v>
      </c>
      <c r="S604" s="294">
        <v>1</v>
      </c>
      <c r="T604" s="294">
        <v>1</v>
      </c>
      <c r="U604" s="294">
        <v>1</v>
      </c>
      <c r="V604" s="294">
        <v>1</v>
      </c>
      <c r="W604" s="294">
        <v>1</v>
      </c>
      <c r="X604" s="294">
        <v>1</v>
      </c>
      <c r="Y604" s="294">
        <v>1</v>
      </c>
      <c r="Z604" s="294">
        <v>1</v>
      </c>
      <c r="AA604" s="317">
        <v>1</v>
      </c>
      <c r="AB604" s="317">
        <v>1</v>
      </c>
      <c r="AC604" s="317">
        <v>1</v>
      </c>
      <c r="AD604" s="317">
        <v>1</v>
      </c>
      <c r="AE604" s="317">
        <v>1</v>
      </c>
      <c r="AF604" s="317">
        <v>1</v>
      </c>
      <c r="AG604" s="317">
        <v>5</v>
      </c>
      <c r="AH604" s="317">
        <v>5</v>
      </c>
      <c r="AI604" s="317">
        <v>5</v>
      </c>
      <c r="AK604" s="299">
        <v>71</v>
      </c>
      <c r="AL604" s="296">
        <v>1</v>
      </c>
      <c r="AM604" s="296">
        <v>1</v>
      </c>
      <c r="AN604" s="296">
        <v>1</v>
      </c>
    </row>
    <row r="605" spans="15:40" hidden="1">
      <c r="O605" s="305">
        <f t="shared" si="353"/>
        <v>0</v>
      </c>
      <c r="R605" s="294">
        <v>1</v>
      </c>
      <c r="S605" s="294">
        <v>1</v>
      </c>
      <c r="T605" s="294">
        <v>1</v>
      </c>
      <c r="U605" s="294">
        <v>1</v>
      </c>
      <c r="V605" s="294">
        <v>1</v>
      </c>
      <c r="W605" s="294">
        <v>1</v>
      </c>
      <c r="X605" s="294">
        <v>1</v>
      </c>
      <c r="Y605" s="294">
        <v>1</v>
      </c>
      <c r="Z605" s="294">
        <v>1</v>
      </c>
      <c r="AA605" s="317">
        <v>1</v>
      </c>
      <c r="AB605" s="317">
        <v>1</v>
      </c>
      <c r="AC605" s="317">
        <v>1</v>
      </c>
      <c r="AD605" s="317">
        <v>1</v>
      </c>
      <c r="AE605" s="317">
        <v>1</v>
      </c>
      <c r="AF605" s="317">
        <v>1</v>
      </c>
      <c r="AG605" s="317">
        <v>5</v>
      </c>
      <c r="AH605" s="317">
        <v>5</v>
      </c>
      <c r="AI605" s="317">
        <v>5</v>
      </c>
      <c r="AK605" s="299">
        <v>71</v>
      </c>
      <c r="AL605" s="296">
        <v>1</v>
      </c>
      <c r="AM605" s="296">
        <v>1</v>
      </c>
      <c r="AN605" s="296">
        <v>1</v>
      </c>
    </row>
    <row r="606" spans="15:40" hidden="1">
      <c r="O606" s="305">
        <f t="shared" si="353"/>
        <v>0</v>
      </c>
      <c r="R606" s="294">
        <v>1</v>
      </c>
      <c r="S606" s="294">
        <v>1</v>
      </c>
      <c r="T606" s="294">
        <v>1</v>
      </c>
      <c r="U606" s="294">
        <v>1</v>
      </c>
      <c r="V606" s="294">
        <v>1</v>
      </c>
      <c r="W606" s="294">
        <v>1</v>
      </c>
      <c r="X606" s="294">
        <v>1</v>
      </c>
      <c r="Y606" s="294">
        <v>1</v>
      </c>
      <c r="Z606" s="294">
        <v>1</v>
      </c>
      <c r="AA606" s="317">
        <v>1</v>
      </c>
      <c r="AB606" s="317">
        <v>1</v>
      </c>
      <c r="AC606" s="317">
        <v>1</v>
      </c>
      <c r="AD606" s="317">
        <v>1</v>
      </c>
      <c r="AE606" s="317">
        <v>1</v>
      </c>
      <c r="AF606" s="317">
        <v>1</v>
      </c>
      <c r="AG606" s="317">
        <v>5</v>
      </c>
      <c r="AH606" s="317">
        <v>5</v>
      </c>
      <c r="AI606" s="317">
        <v>5</v>
      </c>
      <c r="AK606" s="299">
        <v>71</v>
      </c>
      <c r="AL606" s="296">
        <v>1</v>
      </c>
      <c r="AM606" s="296">
        <v>1</v>
      </c>
      <c r="AN606" s="296">
        <v>1</v>
      </c>
    </row>
    <row r="607" spans="15:40" hidden="1">
      <c r="O607" s="305">
        <f t="shared" si="353"/>
        <v>0</v>
      </c>
      <c r="R607" s="294">
        <v>1</v>
      </c>
      <c r="S607" s="294">
        <v>1</v>
      </c>
      <c r="T607" s="294">
        <v>1</v>
      </c>
      <c r="U607" s="294">
        <v>1</v>
      </c>
      <c r="V607" s="294">
        <v>1</v>
      </c>
      <c r="W607" s="294">
        <v>1</v>
      </c>
      <c r="X607" s="294">
        <v>1</v>
      </c>
      <c r="Y607" s="294">
        <v>1</v>
      </c>
      <c r="Z607" s="294">
        <v>1</v>
      </c>
      <c r="AA607" s="317">
        <v>1</v>
      </c>
      <c r="AB607" s="317">
        <v>1</v>
      </c>
      <c r="AC607" s="317">
        <v>1</v>
      </c>
      <c r="AD607" s="317">
        <v>1</v>
      </c>
      <c r="AE607" s="317">
        <v>1</v>
      </c>
      <c r="AF607" s="317">
        <v>1</v>
      </c>
      <c r="AG607" s="317">
        <v>5</v>
      </c>
      <c r="AH607" s="317">
        <v>5</v>
      </c>
      <c r="AI607" s="317">
        <v>5</v>
      </c>
      <c r="AK607" s="299">
        <v>71</v>
      </c>
      <c r="AL607" s="296">
        <v>1</v>
      </c>
      <c r="AM607" s="296">
        <v>1</v>
      </c>
      <c r="AN607" s="296">
        <v>1</v>
      </c>
    </row>
    <row r="608" spans="15:40" hidden="1">
      <c r="O608" s="305">
        <f t="shared" si="353"/>
        <v>0</v>
      </c>
      <c r="R608" s="294">
        <v>1</v>
      </c>
      <c r="S608" s="294">
        <v>1</v>
      </c>
      <c r="T608" s="294">
        <v>1</v>
      </c>
      <c r="U608" s="294">
        <v>1</v>
      </c>
      <c r="V608" s="294">
        <v>1</v>
      </c>
      <c r="W608" s="294">
        <v>1</v>
      </c>
      <c r="X608" s="294">
        <v>1</v>
      </c>
      <c r="Y608" s="294">
        <v>1</v>
      </c>
      <c r="Z608" s="294">
        <v>1</v>
      </c>
      <c r="AA608" s="317">
        <v>1</v>
      </c>
      <c r="AB608" s="317">
        <v>1</v>
      </c>
      <c r="AC608" s="317">
        <v>1</v>
      </c>
      <c r="AD608" s="317">
        <v>1</v>
      </c>
      <c r="AE608" s="317">
        <v>1</v>
      </c>
      <c r="AF608" s="317">
        <v>1</v>
      </c>
      <c r="AG608" s="317">
        <v>5</v>
      </c>
      <c r="AH608" s="317">
        <v>5</v>
      </c>
      <c r="AI608" s="317">
        <v>5</v>
      </c>
      <c r="AK608" s="299">
        <v>71</v>
      </c>
      <c r="AL608" s="296">
        <v>1</v>
      </c>
      <c r="AM608" s="296">
        <v>1</v>
      </c>
      <c r="AN608" s="296">
        <v>1</v>
      </c>
    </row>
    <row r="609" spans="15:40" hidden="1">
      <c r="O609" s="305">
        <f t="shared" si="353"/>
        <v>0</v>
      </c>
      <c r="R609" s="294">
        <v>1</v>
      </c>
      <c r="S609" s="294">
        <v>1</v>
      </c>
      <c r="T609" s="294">
        <v>1</v>
      </c>
      <c r="U609" s="294">
        <v>1</v>
      </c>
      <c r="V609" s="294">
        <v>1</v>
      </c>
      <c r="W609" s="294">
        <v>1</v>
      </c>
      <c r="X609" s="294">
        <v>1</v>
      </c>
      <c r="Y609" s="294">
        <v>1</v>
      </c>
      <c r="Z609" s="294">
        <v>1</v>
      </c>
      <c r="AA609" s="317">
        <v>1</v>
      </c>
      <c r="AB609" s="317">
        <v>1</v>
      </c>
      <c r="AC609" s="317">
        <v>1</v>
      </c>
      <c r="AD609" s="317">
        <v>1</v>
      </c>
      <c r="AE609" s="317">
        <v>1</v>
      </c>
      <c r="AF609" s="317">
        <v>1</v>
      </c>
      <c r="AG609" s="317">
        <v>5</v>
      </c>
      <c r="AH609" s="317">
        <v>5</v>
      </c>
      <c r="AI609" s="317">
        <v>5</v>
      </c>
      <c r="AK609" s="299">
        <v>71</v>
      </c>
      <c r="AL609" s="296">
        <v>1</v>
      </c>
      <c r="AM609" s="296">
        <v>1</v>
      </c>
      <c r="AN609" s="296">
        <v>1</v>
      </c>
    </row>
    <row r="610" spans="15:40" hidden="1">
      <c r="O610" s="305">
        <f t="shared" si="353"/>
        <v>0</v>
      </c>
      <c r="R610" s="294">
        <v>1</v>
      </c>
      <c r="S610" s="294">
        <v>1</v>
      </c>
      <c r="T610" s="294">
        <v>1</v>
      </c>
      <c r="U610" s="294">
        <v>1</v>
      </c>
      <c r="V610" s="294">
        <v>1</v>
      </c>
      <c r="W610" s="294">
        <v>1</v>
      </c>
      <c r="X610" s="294">
        <v>1</v>
      </c>
      <c r="Y610" s="294">
        <v>1</v>
      </c>
      <c r="Z610" s="294">
        <v>1</v>
      </c>
      <c r="AA610" s="317">
        <v>1</v>
      </c>
      <c r="AB610" s="317">
        <v>1</v>
      </c>
      <c r="AC610" s="317">
        <v>1</v>
      </c>
      <c r="AD610" s="317">
        <v>1</v>
      </c>
      <c r="AE610" s="317">
        <v>1</v>
      </c>
      <c r="AF610" s="317">
        <v>1</v>
      </c>
      <c r="AG610" s="317">
        <v>5</v>
      </c>
      <c r="AH610" s="317">
        <v>5</v>
      </c>
      <c r="AI610" s="317">
        <v>5</v>
      </c>
      <c r="AK610" s="299">
        <v>71</v>
      </c>
      <c r="AL610" s="296">
        <v>1</v>
      </c>
      <c r="AM610" s="296">
        <v>1</v>
      </c>
      <c r="AN610" s="296">
        <v>1</v>
      </c>
    </row>
    <row r="611" spans="15:40" hidden="1">
      <c r="O611" s="305">
        <f t="shared" si="353"/>
        <v>0</v>
      </c>
      <c r="R611" s="294">
        <v>1</v>
      </c>
      <c r="S611" s="294">
        <v>1</v>
      </c>
      <c r="T611" s="294">
        <v>1</v>
      </c>
      <c r="U611" s="294">
        <v>1</v>
      </c>
      <c r="V611" s="294">
        <v>1</v>
      </c>
      <c r="W611" s="294">
        <v>1</v>
      </c>
      <c r="X611" s="294">
        <v>1</v>
      </c>
      <c r="Y611" s="294">
        <v>1</v>
      </c>
      <c r="Z611" s="294">
        <v>1</v>
      </c>
      <c r="AA611" s="317">
        <v>1</v>
      </c>
      <c r="AB611" s="317">
        <v>1</v>
      </c>
      <c r="AC611" s="317">
        <v>1</v>
      </c>
      <c r="AD611" s="317">
        <v>1</v>
      </c>
      <c r="AE611" s="317">
        <v>1</v>
      </c>
      <c r="AF611" s="317">
        <v>1</v>
      </c>
      <c r="AG611" s="317">
        <v>5</v>
      </c>
      <c r="AH611" s="317">
        <v>5</v>
      </c>
      <c r="AI611" s="317">
        <v>5</v>
      </c>
      <c r="AK611" s="299">
        <v>71</v>
      </c>
      <c r="AL611" s="296">
        <v>1</v>
      </c>
      <c r="AM611" s="296">
        <v>1</v>
      </c>
      <c r="AN611" s="296">
        <v>1</v>
      </c>
    </row>
    <row r="612" spans="15:40" hidden="1">
      <c r="O612" s="305">
        <f t="shared" si="353"/>
        <v>0</v>
      </c>
      <c r="R612" s="294">
        <v>1</v>
      </c>
      <c r="S612" s="294">
        <v>1</v>
      </c>
      <c r="T612" s="294">
        <v>1</v>
      </c>
      <c r="U612" s="294">
        <v>1</v>
      </c>
      <c r="V612" s="294">
        <v>1</v>
      </c>
      <c r="W612" s="294">
        <v>1</v>
      </c>
      <c r="X612" s="294">
        <v>1</v>
      </c>
      <c r="Y612" s="294">
        <v>1</v>
      </c>
      <c r="Z612" s="294">
        <v>1</v>
      </c>
      <c r="AA612" s="317">
        <v>1</v>
      </c>
      <c r="AB612" s="317">
        <v>1</v>
      </c>
      <c r="AC612" s="317">
        <v>1</v>
      </c>
      <c r="AD612" s="317">
        <v>1</v>
      </c>
      <c r="AE612" s="317">
        <v>1</v>
      </c>
      <c r="AF612" s="317">
        <v>1</v>
      </c>
      <c r="AG612" s="317">
        <v>5</v>
      </c>
      <c r="AH612" s="317">
        <v>5</v>
      </c>
      <c r="AI612" s="317">
        <v>5</v>
      </c>
      <c r="AK612" s="299">
        <v>71</v>
      </c>
      <c r="AL612" s="296">
        <v>1</v>
      </c>
      <c r="AM612" s="296">
        <v>1</v>
      </c>
      <c r="AN612" s="296">
        <v>1</v>
      </c>
    </row>
    <row r="613" spans="15:40" hidden="1">
      <c r="O613" s="305">
        <f t="shared" si="353"/>
        <v>0</v>
      </c>
      <c r="R613" s="294">
        <v>1</v>
      </c>
      <c r="S613" s="294">
        <v>1</v>
      </c>
      <c r="T613" s="294">
        <v>1</v>
      </c>
      <c r="U613" s="294">
        <v>1</v>
      </c>
      <c r="V613" s="294">
        <v>1</v>
      </c>
      <c r="W613" s="294">
        <v>1</v>
      </c>
      <c r="X613" s="294">
        <v>1</v>
      </c>
      <c r="Y613" s="294">
        <v>1</v>
      </c>
      <c r="Z613" s="294">
        <v>1</v>
      </c>
      <c r="AA613" s="317">
        <v>1</v>
      </c>
      <c r="AB613" s="317">
        <v>1</v>
      </c>
      <c r="AC613" s="317">
        <v>1</v>
      </c>
      <c r="AD613" s="317">
        <v>1</v>
      </c>
      <c r="AE613" s="317">
        <v>1</v>
      </c>
      <c r="AF613" s="317">
        <v>1</v>
      </c>
      <c r="AG613" s="317">
        <v>5</v>
      </c>
      <c r="AH613" s="317">
        <v>5</v>
      </c>
      <c r="AI613" s="317">
        <v>5</v>
      </c>
      <c r="AK613" s="299">
        <v>71</v>
      </c>
      <c r="AL613" s="296">
        <v>1</v>
      </c>
      <c r="AM613" s="296">
        <v>1</v>
      </c>
      <c r="AN613" s="296">
        <v>1</v>
      </c>
    </row>
    <row r="614" spans="15:40" hidden="1">
      <c r="O614" s="305">
        <f t="shared" si="353"/>
        <v>0</v>
      </c>
      <c r="R614" s="294">
        <v>1</v>
      </c>
      <c r="S614" s="294">
        <v>1</v>
      </c>
      <c r="T614" s="294">
        <v>1</v>
      </c>
      <c r="U614" s="294">
        <v>1</v>
      </c>
      <c r="V614" s="294">
        <v>1</v>
      </c>
      <c r="W614" s="294">
        <v>1</v>
      </c>
      <c r="X614" s="294">
        <v>1</v>
      </c>
      <c r="Y614" s="294">
        <v>1</v>
      </c>
      <c r="Z614" s="294">
        <v>1</v>
      </c>
      <c r="AA614" s="317">
        <v>1</v>
      </c>
      <c r="AB614" s="317">
        <v>1</v>
      </c>
      <c r="AC614" s="317">
        <v>1</v>
      </c>
      <c r="AD614" s="317">
        <v>1</v>
      </c>
      <c r="AE614" s="317">
        <v>1</v>
      </c>
      <c r="AF614" s="317">
        <v>1</v>
      </c>
      <c r="AG614" s="317">
        <v>5</v>
      </c>
      <c r="AH614" s="317">
        <v>5</v>
      </c>
      <c r="AI614" s="317">
        <v>5</v>
      </c>
      <c r="AK614" s="299">
        <v>71</v>
      </c>
      <c r="AL614" s="296">
        <v>1</v>
      </c>
      <c r="AM614" s="296">
        <v>1</v>
      </c>
      <c r="AN614" s="296">
        <v>1</v>
      </c>
    </row>
    <row r="615" spans="15:40" hidden="1">
      <c r="O615" s="305">
        <f t="shared" ref="O615:O678" si="354">D615</f>
        <v>0</v>
      </c>
      <c r="R615" s="294">
        <v>1</v>
      </c>
      <c r="S615" s="294">
        <v>1</v>
      </c>
      <c r="T615" s="294">
        <v>1</v>
      </c>
      <c r="U615" s="294">
        <v>1</v>
      </c>
      <c r="V615" s="294">
        <v>1</v>
      </c>
      <c r="W615" s="294">
        <v>1</v>
      </c>
      <c r="X615" s="294">
        <v>1</v>
      </c>
      <c r="Y615" s="294">
        <v>1</v>
      </c>
      <c r="Z615" s="294">
        <v>1</v>
      </c>
      <c r="AA615" s="317">
        <v>1</v>
      </c>
      <c r="AB615" s="317">
        <v>1</v>
      </c>
      <c r="AC615" s="317">
        <v>1</v>
      </c>
      <c r="AD615" s="317">
        <v>1</v>
      </c>
      <c r="AE615" s="317">
        <v>1</v>
      </c>
      <c r="AF615" s="317">
        <v>1</v>
      </c>
      <c r="AG615" s="317">
        <v>5</v>
      </c>
      <c r="AH615" s="317">
        <v>5</v>
      </c>
      <c r="AI615" s="317">
        <v>5</v>
      </c>
      <c r="AK615" s="299">
        <v>71</v>
      </c>
      <c r="AL615" s="296">
        <v>1</v>
      </c>
      <c r="AM615" s="296">
        <v>1</v>
      </c>
      <c r="AN615" s="296">
        <v>1</v>
      </c>
    </row>
    <row r="616" spans="15:40" hidden="1">
      <c r="O616" s="305">
        <f t="shared" si="354"/>
        <v>0</v>
      </c>
      <c r="R616" s="294">
        <v>1</v>
      </c>
      <c r="S616" s="294">
        <v>1</v>
      </c>
      <c r="T616" s="294">
        <v>1</v>
      </c>
      <c r="U616" s="294">
        <v>1</v>
      </c>
      <c r="V616" s="294">
        <v>1</v>
      </c>
      <c r="W616" s="294">
        <v>1</v>
      </c>
      <c r="X616" s="294">
        <v>1</v>
      </c>
      <c r="Y616" s="294">
        <v>1</v>
      </c>
      <c r="Z616" s="294">
        <v>1</v>
      </c>
      <c r="AA616" s="317">
        <v>1</v>
      </c>
      <c r="AB616" s="317">
        <v>1</v>
      </c>
      <c r="AC616" s="317">
        <v>1</v>
      </c>
      <c r="AD616" s="317">
        <v>1</v>
      </c>
      <c r="AE616" s="317">
        <v>1</v>
      </c>
      <c r="AF616" s="317">
        <v>1</v>
      </c>
      <c r="AG616" s="317">
        <v>5</v>
      </c>
      <c r="AH616" s="317">
        <v>5</v>
      </c>
      <c r="AI616" s="317">
        <v>5</v>
      </c>
      <c r="AK616" s="299">
        <v>71</v>
      </c>
      <c r="AL616" s="296">
        <v>1</v>
      </c>
      <c r="AM616" s="296">
        <v>1</v>
      </c>
      <c r="AN616" s="296">
        <v>1</v>
      </c>
    </row>
    <row r="617" spans="15:40" hidden="1">
      <c r="O617" s="305">
        <f t="shared" si="354"/>
        <v>0</v>
      </c>
      <c r="R617" s="294">
        <v>1</v>
      </c>
      <c r="S617" s="294">
        <v>1</v>
      </c>
      <c r="T617" s="294">
        <v>1</v>
      </c>
      <c r="U617" s="294">
        <v>1</v>
      </c>
      <c r="V617" s="294">
        <v>1</v>
      </c>
      <c r="W617" s="294">
        <v>1</v>
      </c>
      <c r="X617" s="294">
        <v>1</v>
      </c>
      <c r="Y617" s="294">
        <v>1</v>
      </c>
      <c r="Z617" s="294">
        <v>1</v>
      </c>
      <c r="AA617" s="317">
        <v>1</v>
      </c>
      <c r="AB617" s="317">
        <v>1</v>
      </c>
      <c r="AC617" s="317">
        <v>1</v>
      </c>
      <c r="AD617" s="317">
        <v>1</v>
      </c>
      <c r="AE617" s="317">
        <v>1</v>
      </c>
      <c r="AF617" s="317">
        <v>1</v>
      </c>
      <c r="AG617" s="317">
        <v>5</v>
      </c>
      <c r="AH617" s="317">
        <v>5</v>
      </c>
      <c r="AI617" s="317">
        <v>5</v>
      </c>
      <c r="AK617" s="299">
        <v>71</v>
      </c>
      <c r="AL617" s="296">
        <v>1</v>
      </c>
      <c r="AM617" s="296">
        <v>1</v>
      </c>
      <c r="AN617" s="296">
        <v>1</v>
      </c>
    </row>
    <row r="618" spans="15:40" hidden="1">
      <c r="O618" s="305">
        <f t="shared" si="354"/>
        <v>0</v>
      </c>
      <c r="R618" s="294">
        <v>1</v>
      </c>
      <c r="S618" s="294">
        <v>1</v>
      </c>
      <c r="T618" s="294">
        <v>1</v>
      </c>
      <c r="U618" s="294">
        <v>1</v>
      </c>
      <c r="V618" s="294">
        <v>1</v>
      </c>
      <c r="W618" s="294">
        <v>1</v>
      </c>
      <c r="X618" s="294">
        <v>1</v>
      </c>
      <c r="Y618" s="294">
        <v>1</v>
      </c>
      <c r="Z618" s="294">
        <v>1</v>
      </c>
      <c r="AA618" s="317">
        <v>1</v>
      </c>
      <c r="AB618" s="317">
        <v>1</v>
      </c>
      <c r="AC618" s="317">
        <v>1</v>
      </c>
      <c r="AD618" s="317">
        <v>1</v>
      </c>
      <c r="AE618" s="317">
        <v>1</v>
      </c>
      <c r="AF618" s="317">
        <v>1</v>
      </c>
      <c r="AG618" s="317">
        <v>5</v>
      </c>
      <c r="AH618" s="317">
        <v>5</v>
      </c>
      <c r="AI618" s="317">
        <v>5</v>
      </c>
      <c r="AK618" s="299">
        <v>71</v>
      </c>
      <c r="AL618" s="296">
        <v>1</v>
      </c>
      <c r="AM618" s="296">
        <v>1</v>
      </c>
      <c r="AN618" s="296">
        <v>1</v>
      </c>
    </row>
    <row r="619" spans="15:40" hidden="1">
      <c r="O619" s="305">
        <f t="shared" si="354"/>
        <v>0</v>
      </c>
      <c r="R619" s="294">
        <v>1</v>
      </c>
      <c r="S619" s="294">
        <v>1</v>
      </c>
      <c r="T619" s="294">
        <v>1</v>
      </c>
      <c r="U619" s="294">
        <v>1</v>
      </c>
      <c r="V619" s="294">
        <v>1</v>
      </c>
      <c r="W619" s="294">
        <v>1</v>
      </c>
      <c r="X619" s="294">
        <v>1</v>
      </c>
      <c r="Y619" s="294">
        <v>1</v>
      </c>
      <c r="Z619" s="294">
        <v>1</v>
      </c>
      <c r="AA619" s="317">
        <v>1</v>
      </c>
      <c r="AB619" s="317">
        <v>1</v>
      </c>
      <c r="AC619" s="317">
        <v>1</v>
      </c>
      <c r="AD619" s="317">
        <v>1</v>
      </c>
      <c r="AE619" s="317">
        <v>1</v>
      </c>
      <c r="AF619" s="317">
        <v>1</v>
      </c>
      <c r="AG619" s="317">
        <v>5</v>
      </c>
      <c r="AH619" s="317">
        <v>5</v>
      </c>
      <c r="AI619" s="317">
        <v>5</v>
      </c>
      <c r="AK619" s="299">
        <v>71</v>
      </c>
      <c r="AL619" s="296">
        <v>1</v>
      </c>
      <c r="AM619" s="296">
        <v>1</v>
      </c>
      <c r="AN619" s="296">
        <v>1</v>
      </c>
    </row>
    <row r="620" spans="15:40" hidden="1">
      <c r="O620" s="305">
        <f t="shared" si="354"/>
        <v>0</v>
      </c>
      <c r="R620" s="294">
        <v>1</v>
      </c>
      <c r="S620" s="294">
        <v>1</v>
      </c>
      <c r="T620" s="294">
        <v>1</v>
      </c>
      <c r="U620" s="294">
        <v>1</v>
      </c>
      <c r="V620" s="294">
        <v>1</v>
      </c>
      <c r="W620" s="294">
        <v>1</v>
      </c>
      <c r="X620" s="294">
        <v>1</v>
      </c>
      <c r="Y620" s="294">
        <v>1</v>
      </c>
      <c r="Z620" s="294">
        <v>1</v>
      </c>
      <c r="AA620" s="317">
        <v>1</v>
      </c>
      <c r="AB620" s="317">
        <v>1</v>
      </c>
      <c r="AC620" s="317">
        <v>1</v>
      </c>
      <c r="AD620" s="317">
        <v>1</v>
      </c>
      <c r="AE620" s="317">
        <v>1</v>
      </c>
      <c r="AF620" s="317">
        <v>1</v>
      </c>
      <c r="AG620" s="317">
        <v>5</v>
      </c>
      <c r="AH620" s="317">
        <v>5</v>
      </c>
      <c r="AI620" s="317">
        <v>5</v>
      </c>
      <c r="AK620" s="299">
        <v>71</v>
      </c>
      <c r="AL620" s="296">
        <v>1</v>
      </c>
      <c r="AM620" s="296">
        <v>1</v>
      </c>
      <c r="AN620" s="296">
        <v>1</v>
      </c>
    </row>
    <row r="621" spans="15:40" hidden="1">
      <c r="O621" s="305">
        <f t="shared" si="354"/>
        <v>0</v>
      </c>
      <c r="R621" s="294">
        <v>1</v>
      </c>
      <c r="S621" s="294">
        <v>1</v>
      </c>
      <c r="T621" s="294">
        <v>1</v>
      </c>
      <c r="U621" s="294">
        <v>1</v>
      </c>
      <c r="V621" s="294">
        <v>1</v>
      </c>
      <c r="W621" s="294">
        <v>1</v>
      </c>
      <c r="X621" s="294">
        <v>1</v>
      </c>
      <c r="Y621" s="294">
        <v>1</v>
      </c>
      <c r="Z621" s="294">
        <v>1</v>
      </c>
      <c r="AA621" s="317">
        <v>1</v>
      </c>
      <c r="AB621" s="317">
        <v>1</v>
      </c>
      <c r="AC621" s="317">
        <v>1</v>
      </c>
      <c r="AD621" s="317">
        <v>1</v>
      </c>
      <c r="AE621" s="317">
        <v>1</v>
      </c>
      <c r="AF621" s="317">
        <v>1</v>
      </c>
      <c r="AG621" s="317">
        <v>5</v>
      </c>
      <c r="AH621" s="317">
        <v>5</v>
      </c>
      <c r="AI621" s="317">
        <v>5</v>
      </c>
      <c r="AK621" s="299">
        <v>71</v>
      </c>
      <c r="AL621" s="296">
        <v>1</v>
      </c>
      <c r="AM621" s="296">
        <v>1</v>
      </c>
      <c r="AN621" s="296">
        <v>1</v>
      </c>
    </row>
    <row r="622" spans="15:40" hidden="1">
      <c r="O622" s="305">
        <f t="shared" si="354"/>
        <v>0</v>
      </c>
      <c r="R622" s="294">
        <v>1</v>
      </c>
      <c r="S622" s="294">
        <v>1</v>
      </c>
      <c r="T622" s="294">
        <v>1</v>
      </c>
      <c r="U622" s="294">
        <v>1</v>
      </c>
      <c r="V622" s="294">
        <v>1</v>
      </c>
      <c r="W622" s="294">
        <v>1</v>
      </c>
      <c r="X622" s="294">
        <v>1</v>
      </c>
      <c r="Y622" s="294">
        <v>1</v>
      </c>
      <c r="Z622" s="294">
        <v>1</v>
      </c>
      <c r="AA622" s="317">
        <v>1</v>
      </c>
      <c r="AB622" s="317">
        <v>1</v>
      </c>
      <c r="AC622" s="317">
        <v>1</v>
      </c>
      <c r="AD622" s="317">
        <v>1</v>
      </c>
      <c r="AE622" s="317">
        <v>1</v>
      </c>
      <c r="AF622" s="317">
        <v>1</v>
      </c>
      <c r="AG622" s="317">
        <v>5</v>
      </c>
      <c r="AH622" s="317">
        <v>5</v>
      </c>
      <c r="AI622" s="317">
        <v>5</v>
      </c>
      <c r="AK622" s="299">
        <v>71</v>
      </c>
      <c r="AL622" s="296">
        <v>1</v>
      </c>
      <c r="AM622" s="296">
        <v>1</v>
      </c>
      <c r="AN622" s="296">
        <v>1</v>
      </c>
    </row>
    <row r="623" spans="15:40" hidden="1">
      <c r="O623" s="305">
        <f t="shared" si="354"/>
        <v>0</v>
      </c>
      <c r="R623" s="294">
        <v>1</v>
      </c>
      <c r="S623" s="294">
        <v>1</v>
      </c>
      <c r="T623" s="294">
        <v>1</v>
      </c>
      <c r="U623" s="294">
        <v>1</v>
      </c>
      <c r="V623" s="294">
        <v>1</v>
      </c>
      <c r="W623" s="294">
        <v>1</v>
      </c>
      <c r="X623" s="294">
        <v>1</v>
      </c>
      <c r="Y623" s="294">
        <v>1</v>
      </c>
      <c r="Z623" s="294">
        <v>1</v>
      </c>
      <c r="AA623" s="317">
        <v>1</v>
      </c>
      <c r="AB623" s="317">
        <v>1</v>
      </c>
      <c r="AC623" s="317">
        <v>1</v>
      </c>
      <c r="AD623" s="317">
        <v>1</v>
      </c>
      <c r="AE623" s="317">
        <v>1</v>
      </c>
      <c r="AF623" s="317">
        <v>1</v>
      </c>
      <c r="AG623" s="317">
        <v>5</v>
      </c>
      <c r="AH623" s="317">
        <v>5</v>
      </c>
      <c r="AI623" s="317">
        <v>5</v>
      </c>
      <c r="AK623" s="299">
        <v>71</v>
      </c>
      <c r="AL623" s="296">
        <v>1</v>
      </c>
      <c r="AM623" s="296">
        <v>1</v>
      </c>
      <c r="AN623" s="296">
        <v>1</v>
      </c>
    </row>
    <row r="624" spans="15:40" hidden="1">
      <c r="O624" s="305">
        <f t="shared" si="354"/>
        <v>0</v>
      </c>
      <c r="AA624" s="317">
        <v>1</v>
      </c>
      <c r="AB624" s="317">
        <v>1</v>
      </c>
      <c r="AC624" s="317">
        <v>1</v>
      </c>
      <c r="AD624" s="317">
        <v>1</v>
      </c>
      <c r="AE624" s="317">
        <v>1</v>
      </c>
      <c r="AF624" s="317">
        <v>1</v>
      </c>
      <c r="AG624" s="317">
        <v>5</v>
      </c>
      <c r="AH624" s="317">
        <v>5</v>
      </c>
      <c r="AI624" s="317">
        <v>5</v>
      </c>
      <c r="AK624" s="299">
        <v>71</v>
      </c>
      <c r="AL624" s="296">
        <v>1</v>
      </c>
      <c r="AM624" s="296">
        <v>1</v>
      </c>
      <c r="AN624" s="296">
        <v>1</v>
      </c>
    </row>
    <row r="625" spans="15:40" hidden="1">
      <c r="O625" s="305">
        <f t="shared" si="354"/>
        <v>0</v>
      </c>
      <c r="AA625" s="317">
        <v>1</v>
      </c>
      <c r="AB625" s="317">
        <v>1</v>
      </c>
      <c r="AC625" s="317">
        <v>1</v>
      </c>
      <c r="AD625" s="317">
        <v>1</v>
      </c>
      <c r="AE625" s="317">
        <v>1</v>
      </c>
      <c r="AF625" s="317">
        <v>1</v>
      </c>
      <c r="AG625" s="317">
        <v>5</v>
      </c>
      <c r="AH625" s="317">
        <v>5</v>
      </c>
      <c r="AI625" s="317">
        <v>5</v>
      </c>
      <c r="AK625" s="299">
        <v>71</v>
      </c>
      <c r="AL625" s="296">
        <v>1</v>
      </c>
      <c r="AM625" s="296">
        <v>1</v>
      </c>
      <c r="AN625" s="296">
        <v>1</v>
      </c>
    </row>
    <row r="626" spans="15:40" hidden="1">
      <c r="O626" s="305">
        <f t="shared" si="354"/>
        <v>0</v>
      </c>
      <c r="AA626" s="317">
        <v>1</v>
      </c>
      <c r="AB626" s="317">
        <v>1</v>
      </c>
      <c r="AC626" s="317">
        <v>1</v>
      </c>
      <c r="AD626" s="317">
        <v>1</v>
      </c>
      <c r="AE626" s="317">
        <v>1</v>
      </c>
      <c r="AF626" s="317">
        <v>1</v>
      </c>
      <c r="AG626" s="317">
        <v>5</v>
      </c>
      <c r="AH626" s="317">
        <v>5</v>
      </c>
      <c r="AI626" s="317">
        <v>5</v>
      </c>
      <c r="AK626" s="299">
        <v>71</v>
      </c>
      <c r="AL626" s="296">
        <v>1</v>
      </c>
      <c r="AM626" s="296">
        <v>1</v>
      </c>
      <c r="AN626" s="296">
        <v>1</v>
      </c>
    </row>
    <row r="627" spans="15:40" hidden="1">
      <c r="O627" s="305">
        <f t="shared" si="354"/>
        <v>0</v>
      </c>
      <c r="AA627" s="317">
        <v>1</v>
      </c>
      <c r="AB627" s="317">
        <v>1</v>
      </c>
      <c r="AC627" s="317">
        <v>1</v>
      </c>
      <c r="AD627" s="317">
        <v>1</v>
      </c>
      <c r="AE627" s="317">
        <v>1</v>
      </c>
      <c r="AF627" s="317">
        <v>1</v>
      </c>
      <c r="AG627" s="317">
        <v>5</v>
      </c>
      <c r="AH627" s="317">
        <v>5</v>
      </c>
      <c r="AI627" s="317">
        <v>5</v>
      </c>
      <c r="AK627" s="299">
        <v>71</v>
      </c>
      <c r="AL627" s="296">
        <v>1</v>
      </c>
      <c r="AM627" s="296">
        <v>1</v>
      </c>
      <c r="AN627" s="296">
        <v>1</v>
      </c>
    </row>
    <row r="628" spans="15:40" hidden="1">
      <c r="O628" s="305">
        <f t="shared" si="354"/>
        <v>0</v>
      </c>
      <c r="AA628" s="317">
        <v>1</v>
      </c>
      <c r="AB628" s="317">
        <v>1</v>
      </c>
      <c r="AC628" s="317">
        <v>1</v>
      </c>
      <c r="AD628" s="317">
        <v>1</v>
      </c>
      <c r="AE628" s="317">
        <v>1</v>
      </c>
      <c r="AF628" s="317">
        <v>1</v>
      </c>
      <c r="AG628" s="317">
        <v>5</v>
      </c>
      <c r="AH628" s="317">
        <v>5</v>
      </c>
      <c r="AI628" s="317">
        <v>5</v>
      </c>
      <c r="AK628" s="299">
        <v>71</v>
      </c>
      <c r="AL628" s="296">
        <v>1</v>
      </c>
      <c r="AM628" s="296">
        <v>1</v>
      </c>
      <c r="AN628" s="296">
        <v>1</v>
      </c>
    </row>
    <row r="629" spans="15:40" hidden="1">
      <c r="O629" s="305">
        <f t="shared" si="354"/>
        <v>0</v>
      </c>
      <c r="AA629" s="317">
        <v>1</v>
      </c>
      <c r="AB629" s="317">
        <v>1</v>
      </c>
      <c r="AC629" s="317">
        <v>1</v>
      </c>
      <c r="AD629" s="317">
        <v>1</v>
      </c>
      <c r="AE629" s="317">
        <v>1</v>
      </c>
      <c r="AF629" s="317">
        <v>1</v>
      </c>
      <c r="AG629" s="317">
        <v>5</v>
      </c>
      <c r="AH629" s="317">
        <v>5</v>
      </c>
      <c r="AI629" s="317">
        <v>5</v>
      </c>
      <c r="AK629" s="299">
        <v>71</v>
      </c>
      <c r="AL629" s="296">
        <v>1</v>
      </c>
      <c r="AM629" s="296">
        <v>1</v>
      </c>
      <c r="AN629" s="296">
        <v>1</v>
      </c>
    </row>
    <row r="630" spans="15:40" hidden="1">
      <c r="O630" s="305">
        <f t="shared" si="354"/>
        <v>0</v>
      </c>
      <c r="AA630" s="317">
        <v>1</v>
      </c>
      <c r="AB630" s="317">
        <v>1</v>
      </c>
      <c r="AC630" s="317">
        <v>1</v>
      </c>
      <c r="AD630" s="317">
        <v>1</v>
      </c>
      <c r="AE630" s="317">
        <v>1</v>
      </c>
      <c r="AF630" s="317">
        <v>1</v>
      </c>
      <c r="AG630" s="317">
        <v>5</v>
      </c>
      <c r="AH630" s="317">
        <v>5</v>
      </c>
      <c r="AI630" s="317">
        <v>5</v>
      </c>
      <c r="AK630" s="299">
        <v>71</v>
      </c>
      <c r="AL630" s="296">
        <v>1</v>
      </c>
      <c r="AM630" s="296">
        <v>1</v>
      </c>
      <c r="AN630" s="296">
        <v>1</v>
      </c>
    </row>
    <row r="631" spans="15:40" hidden="1">
      <c r="O631" s="305">
        <f t="shared" si="354"/>
        <v>0</v>
      </c>
      <c r="AA631" s="317">
        <v>1</v>
      </c>
      <c r="AB631" s="317">
        <v>1</v>
      </c>
      <c r="AC631" s="317">
        <v>1</v>
      </c>
      <c r="AD631" s="317">
        <v>1</v>
      </c>
      <c r="AE631" s="317">
        <v>1</v>
      </c>
      <c r="AF631" s="317">
        <v>1</v>
      </c>
      <c r="AG631" s="317">
        <v>5</v>
      </c>
      <c r="AH631" s="317">
        <v>5</v>
      </c>
      <c r="AI631" s="317">
        <v>5</v>
      </c>
      <c r="AK631" s="299">
        <v>71</v>
      </c>
      <c r="AL631" s="296">
        <v>1</v>
      </c>
      <c r="AM631" s="296">
        <v>1</v>
      </c>
      <c r="AN631" s="296">
        <v>1</v>
      </c>
    </row>
    <row r="632" spans="15:40" hidden="1">
      <c r="O632" s="305">
        <f t="shared" si="354"/>
        <v>0</v>
      </c>
      <c r="AA632" s="317">
        <v>1</v>
      </c>
      <c r="AB632" s="317">
        <v>1</v>
      </c>
      <c r="AC632" s="317">
        <v>1</v>
      </c>
      <c r="AD632" s="317">
        <v>1</v>
      </c>
      <c r="AE632" s="317">
        <v>1</v>
      </c>
      <c r="AF632" s="317">
        <v>1</v>
      </c>
      <c r="AG632" s="317">
        <v>5</v>
      </c>
      <c r="AH632" s="317">
        <v>5</v>
      </c>
      <c r="AI632" s="317">
        <v>5</v>
      </c>
      <c r="AK632" s="299">
        <v>71</v>
      </c>
      <c r="AL632" s="296">
        <v>1</v>
      </c>
      <c r="AM632" s="296">
        <v>1</v>
      </c>
      <c r="AN632" s="296">
        <v>1</v>
      </c>
    </row>
    <row r="633" spans="15:40" hidden="1">
      <c r="O633" s="305">
        <f t="shared" si="354"/>
        <v>0</v>
      </c>
      <c r="AA633" s="317">
        <v>1</v>
      </c>
      <c r="AB633" s="317">
        <v>1</v>
      </c>
      <c r="AC633" s="317">
        <v>1</v>
      </c>
      <c r="AD633" s="317">
        <v>1</v>
      </c>
      <c r="AE633" s="317">
        <v>1</v>
      </c>
      <c r="AF633" s="317">
        <v>1</v>
      </c>
      <c r="AG633" s="317">
        <v>5</v>
      </c>
      <c r="AH633" s="317">
        <v>5</v>
      </c>
      <c r="AI633" s="317">
        <v>5</v>
      </c>
      <c r="AK633" s="299">
        <v>71</v>
      </c>
      <c r="AL633" s="296">
        <v>1</v>
      </c>
      <c r="AM633" s="296">
        <v>1</v>
      </c>
      <c r="AN633" s="296">
        <v>1</v>
      </c>
    </row>
    <row r="634" spans="15:40" hidden="1">
      <c r="O634" s="305">
        <f t="shared" si="354"/>
        <v>0</v>
      </c>
      <c r="AA634" s="317">
        <v>1</v>
      </c>
      <c r="AB634" s="317">
        <v>1</v>
      </c>
      <c r="AC634" s="317">
        <v>1</v>
      </c>
      <c r="AD634" s="317">
        <v>1</v>
      </c>
      <c r="AE634" s="317">
        <v>1</v>
      </c>
      <c r="AF634" s="317">
        <v>1</v>
      </c>
      <c r="AG634" s="317">
        <v>5</v>
      </c>
      <c r="AH634" s="317">
        <v>5</v>
      </c>
      <c r="AI634" s="317">
        <v>5</v>
      </c>
      <c r="AK634" s="299">
        <v>71</v>
      </c>
      <c r="AL634" s="296">
        <v>1</v>
      </c>
      <c r="AM634" s="296">
        <v>1</v>
      </c>
      <c r="AN634" s="296">
        <v>1</v>
      </c>
    </row>
    <row r="635" spans="15:40" hidden="1">
      <c r="O635" s="305">
        <f t="shared" si="354"/>
        <v>0</v>
      </c>
      <c r="AA635" s="317">
        <v>1</v>
      </c>
      <c r="AB635" s="317">
        <v>1</v>
      </c>
      <c r="AC635" s="317">
        <v>1</v>
      </c>
      <c r="AD635" s="317">
        <v>1</v>
      </c>
      <c r="AE635" s="317">
        <v>1</v>
      </c>
      <c r="AF635" s="317">
        <v>1</v>
      </c>
      <c r="AG635" s="317">
        <v>5</v>
      </c>
      <c r="AH635" s="317">
        <v>5</v>
      </c>
      <c r="AI635" s="317">
        <v>5</v>
      </c>
      <c r="AK635" s="299">
        <v>71</v>
      </c>
      <c r="AL635" s="296">
        <v>1</v>
      </c>
      <c r="AM635" s="296">
        <v>1</v>
      </c>
      <c r="AN635" s="296">
        <v>1</v>
      </c>
    </row>
    <row r="636" spans="15:40" hidden="1">
      <c r="O636" s="305">
        <f t="shared" si="354"/>
        <v>0</v>
      </c>
      <c r="AA636" s="317">
        <v>1</v>
      </c>
      <c r="AB636" s="317">
        <v>1</v>
      </c>
      <c r="AC636" s="317">
        <v>1</v>
      </c>
      <c r="AD636" s="317">
        <v>1</v>
      </c>
      <c r="AE636" s="317">
        <v>1</v>
      </c>
      <c r="AF636" s="317">
        <v>1</v>
      </c>
      <c r="AG636" s="317">
        <v>5</v>
      </c>
      <c r="AH636" s="317">
        <v>5</v>
      </c>
      <c r="AI636" s="317">
        <v>5</v>
      </c>
      <c r="AK636" s="299">
        <v>71</v>
      </c>
      <c r="AL636" s="296">
        <v>1</v>
      </c>
      <c r="AM636" s="296">
        <v>1</v>
      </c>
      <c r="AN636" s="296">
        <v>1</v>
      </c>
    </row>
    <row r="637" spans="15:40" hidden="1">
      <c r="O637" s="305">
        <f t="shared" si="354"/>
        <v>0</v>
      </c>
      <c r="AA637" s="317">
        <v>1</v>
      </c>
      <c r="AB637" s="317">
        <v>1</v>
      </c>
      <c r="AC637" s="317">
        <v>1</v>
      </c>
      <c r="AD637" s="317">
        <v>1</v>
      </c>
      <c r="AE637" s="317">
        <v>1</v>
      </c>
      <c r="AF637" s="317">
        <v>1</v>
      </c>
      <c r="AG637" s="317">
        <v>5</v>
      </c>
      <c r="AH637" s="317">
        <v>5</v>
      </c>
      <c r="AI637" s="317">
        <v>5</v>
      </c>
      <c r="AK637" s="299">
        <v>71</v>
      </c>
      <c r="AL637" s="296">
        <v>1</v>
      </c>
      <c r="AM637" s="296">
        <v>1</v>
      </c>
      <c r="AN637" s="296">
        <v>1</v>
      </c>
    </row>
    <row r="638" spans="15:40" hidden="1">
      <c r="O638" s="305">
        <f t="shared" si="354"/>
        <v>0</v>
      </c>
      <c r="AA638" s="317">
        <v>1</v>
      </c>
      <c r="AB638" s="317">
        <v>1</v>
      </c>
      <c r="AC638" s="317">
        <v>1</v>
      </c>
      <c r="AD638" s="317">
        <v>1</v>
      </c>
      <c r="AE638" s="317">
        <v>1</v>
      </c>
      <c r="AF638" s="317">
        <v>1</v>
      </c>
      <c r="AG638" s="317">
        <v>5</v>
      </c>
      <c r="AH638" s="317">
        <v>5</v>
      </c>
      <c r="AI638" s="317">
        <v>5</v>
      </c>
      <c r="AK638" s="299">
        <v>71</v>
      </c>
      <c r="AL638" s="296">
        <v>1</v>
      </c>
      <c r="AM638" s="296">
        <v>1</v>
      </c>
      <c r="AN638" s="296">
        <v>1</v>
      </c>
    </row>
    <row r="639" spans="15:40" hidden="1">
      <c r="O639" s="305">
        <f t="shared" si="354"/>
        <v>0</v>
      </c>
      <c r="AA639" s="317">
        <v>1</v>
      </c>
      <c r="AB639" s="317">
        <v>1</v>
      </c>
      <c r="AC639" s="317">
        <v>1</v>
      </c>
      <c r="AD639" s="317">
        <v>1</v>
      </c>
      <c r="AE639" s="317">
        <v>1</v>
      </c>
      <c r="AF639" s="317">
        <v>1</v>
      </c>
      <c r="AG639" s="317">
        <v>5</v>
      </c>
      <c r="AH639" s="317">
        <v>5</v>
      </c>
      <c r="AI639" s="317">
        <v>5</v>
      </c>
      <c r="AK639" s="299">
        <v>71</v>
      </c>
      <c r="AL639" s="296">
        <v>1</v>
      </c>
      <c r="AM639" s="296">
        <v>1</v>
      </c>
      <c r="AN639" s="296">
        <v>1</v>
      </c>
    </row>
    <row r="640" spans="15:40" hidden="1">
      <c r="O640" s="305">
        <f t="shared" si="354"/>
        <v>0</v>
      </c>
      <c r="AA640" s="317">
        <v>1</v>
      </c>
      <c r="AB640" s="317">
        <v>1</v>
      </c>
      <c r="AC640" s="317">
        <v>1</v>
      </c>
      <c r="AD640" s="317">
        <v>1</v>
      </c>
      <c r="AE640" s="317">
        <v>1</v>
      </c>
      <c r="AF640" s="317">
        <v>1</v>
      </c>
      <c r="AG640" s="317">
        <v>5</v>
      </c>
      <c r="AH640" s="317">
        <v>5</v>
      </c>
      <c r="AI640" s="317">
        <v>5</v>
      </c>
      <c r="AK640" s="299">
        <v>71</v>
      </c>
      <c r="AL640" s="296">
        <v>1</v>
      </c>
      <c r="AM640" s="296">
        <v>1</v>
      </c>
      <c r="AN640" s="296">
        <v>1</v>
      </c>
    </row>
    <row r="641" spans="15:40" hidden="1">
      <c r="O641" s="305">
        <f t="shared" si="354"/>
        <v>0</v>
      </c>
      <c r="AA641" s="317">
        <v>1</v>
      </c>
      <c r="AB641" s="317">
        <v>1</v>
      </c>
      <c r="AC641" s="317">
        <v>1</v>
      </c>
      <c r="AD641" s="317">
        <v>1</v>
      </c>
      <c r="AE641" s="317">
        <v>1</v>
      </c>
      <c r="AF641" s="317">
        <v>1</v>
      </c>
      <c r="AG641" s="317">
        <v>5</v>
      </c>
      <c r="AH641" s="317">
        <v>5</v>
      </c>
      <c r="AI641" s="317">
        <v>5</v>
      </c>
      <c r="AK641" s="299">
        <v>71</v>
      </c>
      <c r="AL641" s="296">
        <v>1</v>
      </c>
      <c r="AM641" s="296">
        <v>1</v>
      </c>
      <c r="AN641" s="296">
        <v>1</v>
      </c>
    </row>
    <row r="642" spans="15:40" hidden="1">
      <c r="O642" s="305">
        <f t="shared" si="354"/>
        <v>0</v>
      </c>
      <c r="AA642" s="317">
        <v>1</v>
      </c>
      <c r="AB642" s="317">
        <v>1</v>
      </c>
      <c r="AC642" s="317">
        <v>1</v>
      </c>
      <c r="AD642" s="317">
        <v>1</v>
      </c>
      <c r="AE642" s="317">
        <v>1</v>
      </c>
      <c r="AF642" s="317">
        <v>1</v>
      </c>
      <c r="AG642" s="317">
        <v>5</v>
      </c>
      <c r="AH642" s="317">
        <v>5</v>
      </c>
      <c r="AI642" s="317">
        <v>5</v>
      </c>
      <c r="AK642" s="299">
        <v>71</v>
      </c>
      <c r="AL642" s="296">
        <v>1</v>
      </c>
      <c r="AM642" s="296">
        <v>1</v>
      </c>
      <c r="AN642" s="296">
        <v>1</v>
      </c>
    </row>
    <row r="643" spans="15:40" hidden="1">
      <c r="O643" s="305">
        <f t="shared" si="354"/>
        <v>0</v>
      </c>
      <c r="AA643" s="317">
        <v>1</v>
      </c>
      <c r="AB643" s="317">
        <v>1</v>
      </c>
      <c r="AC643" s="317">
        <v>1</v>
      </c>
      <c r="AD643" s="317">
        <v>1</v>
      </c>
      <c r="AE643" s="317">
        <v>1</v>
      </c>
      <c r="AF643" s="317">
        <v>1</v>
      </c>
      <c r="AG643" s="317">
        <v>5</v>
      </c>
      <c r="AH643" s="317">
        <v>5</v>
      </c>
      <c r="AI643" s="317">
        <v>5</v>
      </c>
      <c r="AK643" s="299">
        <v>71</v>
      </c>
      <c r="AL643" s="296">
        <v>1</v>
      </c>
      <c r="AM643" s="296">
        <v>1</v>
      </c>
      <c r="AN643" s="296">
        <v>1</v>
      </c>
    </row>
    <row r="644" spans="15:40" hidden="1">
      <c r="O644" s="305">
        <f t="shared" si="354"/>
        <v>0</v>
      </c>
      <c r="AA644" s="317">
        <v>1</v>
      </c>
      <c r="AB644" s="317">
        <v>1</v>
      </c>
      <c r="AC644" s="317">
        <v>1</v>
      </c>
      <c r="AD644" s="317">
        <v>1</v>
      </c>
      <c r="AE644" s="317">
        <v>1</v>
      </c>
      <c r="AF644" s="317">
        <v>1</v>
      </c>
      <c r="AG644" s="317">
        <v>5</v>
      </c>
      <c r="AH644" s="317">
        <v>5</v>
      </c>
      <c r="AI644" s="317">
        <v>5</v>
      </c>
      <c r="AK644" s="299">
        <v>71</v>
      </c>
      <c r="AL644" s="296">
        <v>1</v>
      </c>
      <c r="AM644" s="296">
        <v>1</v>
      </c>
      <c r="AN644" s="296">
        <v>1</v>
      </c>
    </row>
    <row r="645" spans="15:40" hidden="1">
      <c r="O645" s="305">
        <f t="shared" si="354"/>
        <v>0</v>
      </c>
      <c r="AA645" s="317">
        <v>1</v>
      </c>
      <c r="AB645" s="317">
        <v>1</v>
      </c>
      <c r="AC645" s="317">
        <v>1</v>
      </c>
      <c r="AD645" s="317">
        <v>1</v>
      </c>
      <c r="AE645" s="317">
        <v>1</v>
      </c>
      <c r="AF645" s="317">
        <v>1</v>
      </c>
      <c r="AG645" s="317">
        <v>5</v>
      </c>
      <c r="AH645" s="317">
        <v>5</v>
      </c>
      <c r="AI645" s="317">
        <v>5</v>
      </c>
      <c r="AK645" s="299">
        <v>71</v>
      </c>
      <c r="AL645" s="296">
        <v>1</v>
      </c>
      <c r="AM645" s="296">
        <v>1</v>
      </c>
      <c r="AN645" s="296">
        <v>1</v>
      </c>
    </row>
    <row r="646" spans="15:40" hidden="1">
      <c r="O646" s="305">
        <f t="shared" si="354"/>
        <v>0</v>
      </c>
      <c r="AA646" s="317">
        <v>1</v>
      </c>
      <c r="AB646" s="317">
        <v>1</v>
      </c>
      <c r="AC646" s="317">
        <v>1</v>
      </c>
      <c r="AD646" s="317">
        <v>1</v>
      </c>
      <c r="AE646" s="317">
        <v>1</v>
      </c>
      <c r="AF646" s="317">
        <v>1</v>
      </c>
      <c r="AG646" s="317">
        <v>5</v>
      </c>
      <c r="AH646" s="317">
        <v>5</v>
      </c>
      <c r="AI646" s="317">
        <v>5</v>
      </c>
      <c r="AK646" s="299">
        <v>71</v>
      </c>
      <c r="AL646" s="296">
        <v>1</v>
      </c>
      <c r="AM646" s="296">
        <v>1</v>
      </c>
      <c r="AN646" s="296">
        <v>1</v>
      </c>
    </row>
    <row r="647" spans="15:40" hidden="1">
      <c r="O647" s="305">
        <f t="shared" si="354"/>
        <v>0</v>
      </c>
      <c r="AA647" s="317">
        <v>1</v>
      </c>
      <c r="AB647" s="317">
        <v>1</v>
      </c>
      <c r="AC647" s="317">
        <v>1</v>
      </c>
      <c r="AD647" s="317">
        <v>1</v>
      </c>
      <c r="AE647" s="317">
        <v>1</v>
      </c>
      <c r="AF647" s="317">
        <v>1</v>
      </c>
      <c r="AG647" s="317">
        <v>5</v>
      </c>
      <c r="AH647" s="317">
        <v>5</v>
      </c>
      <c r="AI647" s="317">
        <v>5</v>
      </c>
      <c r="AK647" s="299">
        <v>71</v>
      </c>
      <c r="AL647" s="296">
        <v>1</v>
      </c>
      <c r="AM647" s="296">
        <v>1</v>
      </c>
      <c r="AN647" s="296">
        <v>1</v>
      </c>
    </row>
    <row r="648" spans="15:40" hidden="1">
      <c r="O648" s="305">
        <f t="shared" si="354"/>
        <v>0</v>
      </c>
      <c r="AA648" s="317">
        <v>1</v>
      </c>
      <c r="AB648" s="317">
        <v>1</v>
      </c>
      <c r="AC648" s="317">
        <v>1</v>
      </c>
      <c r="AD648" s="317">
        <v>1</v>
      </c>
      <c r="AE648" s="317">
        <v>1</v>
      </c>
      <c r="AF648" s="317">
        <v>1</v>
      </c>
      <c r="AG648" s="317">
        <v>5</v>
      </c>
      <c r="AH648" s="317">
        <v>5</v>
      </c>
      <c r="AI648" s="317">
        <v>5</v>
      </c>
      <c r="AK648" s="299">
        <v>71</v>
      </c>
      <c r="AL648" s="296">
        <v>1</v>
      </c>
      <c r="AM648" s="296">
        <v>1</v>
      </c>
      <c r="AN648" s="296">
        <v>1</v>
      </c>
    </row>
    <row r="649" spans="15:40" hidden="1">
      <c r="O649" s="305">
        <f t="shared" si="354"/>
        <v>0</v>
      </c>
      <c r="AA649" s="317">
        <v>1</v>
      </c>
      <c r="AB649" s="317">
        <v>1</v>
      </c>
      <c r="AC649" s="317">
        <v>1</v>
      </c>
      <c r="AD649" s="317">
        <v>1</v>
      </c>
      <c r="AE649" s="317">
        <v>1</v>
      </c>
      <c r="AF649" s="317">
        <v>1</v>
      </c>
      <c r="AG649" s="317">
        <v>5</v>
      </c>
      <c r="AH649" s="317">
        <v>5</v>
      </c>
      <c r="AI649" s="317">
        <v>5</v>
      </c>
      <c r="AK649" s="299">
        <v>71</v>
      </c>
      <c r="AL649" s="296">
        <v>1</v>
      </c>
      <c r="AM649" s="296">
        <v>1</v>
      </c>
      <c r="AN649" s="296">
        <v>1</v>
      </c>
    </row>
    <row r="650" spans="15:40" hidden="1">
      <c r="O650" s="305">
        <f t="shared" si="354"/>
        <v>0</v>
      </c>
      <c r="AA650" s="317">
        <v>1</v>
      </c>
      <c r="AB650" s="317">
        <v>1</v>
      </c>
      <c r="AC650" s="317">
        <v>1</v>
      </c>
      <c r="AD650" s="317">
        <v>1</v>
      </c>
      <c r="AE650" s="317">
        <v>1</v>
      </c>
      <c r="AF650" s="317">
        <v>1</v>
      </c>
      <c r="AG650" s="317">
        <v>5</v>
      </c>
      <c r="AH650" s="317">
        <v>5</v>
      </c>
      <c r="AI650" s="317">
        <v>5</v>
      </c>
      <c r="AK650" s="299">
        <v>71</v>
      </c>
      <c r="AL650" s="296">
        <v>1</v>
      </c>
      <c r="AM650" s="296">
        <v>1</v>
      </c>
      <c r="AN650" s="296">
        <v>1</v>
      </c>
    </row>
    <row r="651" spans="15:40" hidden="1">
      <c r="O651" s="305">
        <f t="shared" si="354"/>
        <v>0</v>
      </c>
      <c r="AA651" s="317">
        <v>1</v>
      </c>
      <c r="AB651" s="317">
        <v>1</v>
      </c>
      <c r="AC651" s="317">
        <v>1</v>
      </c>
      <c r="AD651" s="317">
        <v>1</v>
      </c>
      <c r="AE651" s="317">
        <v>1</v>
      </c>
      <c r="AF651" s="317">
        <v>1</v>
      </c>
      <c r="AG651" s="317">
        <v>5</v>
      </c>
      <c r="AH651" s="317">
        <v>5</v>
      </c>
      <c r="AI651" s="317">
        <v>5</v>
      </c>
      <c r="AK651" s="299">
        <v>71</v>
      </c>
      <c r="AL651" s="296">
        <v>1</v>
      </c>
      <c r="AM651" s="296">
        <v>1</v>
      </c>
      <c r="AN651" s="296">
        <v>1</v>
      </c>
    </row>
    <row r="652" spans="15:40" hidden="1">
      <c r="O652" s="305">
        <f t="shared" si="354"/>
        <v>0</v>
      </c>
      <c r="AA652" s="317">
        <v>1</v>
      </c>
      <c r="AB652" s="317">
        <v>1</v>
      </c>
      <c r="AC652" s="317">
        <v>1</v>
      </c>
      <c r="AD652" s="317">
        <v>1</v>
      </c>
      <c r="AE652" s="317">
        <v>1</v>
      </c>
      <c r="AF652" s="317">
        <v>1</v>
      </c>
      <c r="AG652" s="317">
        <v>5</v>
      </c>
      <c r="AH652" s="317">
        <v>5</v>
      </c>
      <c r="AI652" s="317">
        <v>5</v>
      </c>
      <c r="AK652" s="299">
        <v>71</v>
      </c>
      <c r="AL652" s="296">
        <v>1</v>
      </c>
      <c r="AM652" s="296">
        <v>1</v>
      </c>
      <c r="AN652" s="296">
        <v>1</v>
      </c>
    </row>
    <row r="653" spans="15:40" hidden="1">
      <c r="O653" s="305">
        <f t="shared" si="354"/>
        <v>0</v>
      </c>
      <c r="AA653" s="317">
        <v>1</v>
      </c>
      <c r="AB653" s="317">
        <v>1</v>
      </c>
      <c r="AC653" s="317">
        <v>1</v>
      </c>
      <c r="AD653" s="317">
        <v>1</v>
      </c>
      <c r="AE653" s="317">
        <v>1</v>
      </c>
      <c r="AF653" s="317">
        <v>1</v>
      </c>
      <c r="AG653" s="317">
        <v>5</v>
      </c>
      <c r="AH653" s="317">
        <v>5</v>
      </c>
      <c r="AI653" s="317">
        <v>5</v>
      </c>
      <c r="AK653" s="299">
        <v>71</v>
      </c>
      <c r="AL653" s="296">
        <v>1</v>
      </c>
      <c r="AM653" s="296">
        <v>1</v>
      </c>
      <c r="AN653" s="296">
        <v>1</v>
      </c>
    </row>
    <row r="654" spans="15:40" hidden="1">
      <c r="O654" s="305">
        <f t="shared" si="354"/>
        <v>0</v>
      </c>
      <c r="AA654" s="317">
        <v>1</v>
      </c>
      <c r="AB654" s="317">
        <v>1</v>
      </c>
      <c r="AC654" s="317">
        <v>1</v>
      </c>
      <c r="AD654" s="317">
        <v>1</v>
      </c>
      <c r="AE654" s="317">
        <v>1</v>
      </c>
      <c r="AF654" s="317">
        <v>1</v>
      </c>
      <c r="AG654" s="317">
        <v>5</v>
      </c>
      <c r="AH654" s="317">
        <v>5</v>
      </c>
      <c r="AI654" s="317">
        <v>5</v>
      </c>
      <c r="AK654" s="299">
        <v>71</v>
      </c>
      <c r="AL654" s="296">
        <v>1</v>
      </c>
      <c r="AM654" s="296">
        <v>1</v>
      </c>
      <c r="AN654" s="296">
        <v>1</v>
      </c>
    </row>
    <row r="655" spans="15:40" hidden="1">
      <c r="O655" s="305">
        <f t="shared" si="354"/>
        <v>0</v>
      </c>
      <c r="AA655" s="317">
        <v>1</v>
      </c>
      <c r="AB655" s="317">
        <v>1</v>
      </c>
      <c r="AC655" s="317">
        <v>1</v>
      </c>
      <c r="AD655" s="317">
        <v>1</v>
      </c>
      <c r="AE655" s="317">
        <v>1</v>
      </c>
      <c r="AF655" s="317">
        <v>1</v>
      </c>
      <c r="AG655" s="317">
        <v>5</v>
      </c>
      <c r="AH655" s="317">
        <v>5</v>
      </c>
      <c r="AI655" s="317">
        <v>5</v>
      </c>
      <c r="AK655" s="299">
        <v>71</v>
      </c>
      <c r="AL655" s="296">
        <v>1</v>
      </c>
      <c r="AM655" s="296">
        <v>1</v>
      </c>
      <c r="AN655" s="296">
        <v>1</v>
      </c>
    </row>
    <row r="656" spans="15:40" hidden="1">
      <c r="O656" s="305">
        <f t="shared" si="354"/>
        <v>0</v>
      </c>
      <c r="AA656" s="317">
        <v>1</v>
      </c>
      <c r="AB656" s="317">
        <v>1</v>
      </c>
      <c r="AC656" s="317">
        <v>1</v>
      </c>
      <c r="AD656" s="317">
        <v>1</v>
      </c>
      <c r="AE656" s="317">
        <v>1</v>
      </c>
      <c r="AF656" s="317">
        <v>1</v>
      </c>
      <c r="AG656" s="317">
        <v>5</v>
      </c>
      <c r="AH656" s="317">
        <v>5</v>
      </c>
      <c r="AI656" s="317">
        <v>5</v>
      </c>
      <c r="AK656" s="299">
        <v>71</v>
      </c>
      <c r="AL656" s="296">
        <v>1</v>
      </c>
      <c r="AM656" s="296">
        <v>1</v>
      </c>
      <c r="AN656" s="296">
        <v>1</v>
      </c>
    </row>
    <row r="657" spans="15:40" hidden="1">
      <c r="O657" s="305">
        <f t="shared" si="354"/>
        <v>0</v>
      </c>
      <c r="AA657" s="317">
        <v>1</v>
      </c>
      <c r="AB657" s="317">
        <v>1</v>
      </c>
      <c r="AC657" s="317">
        <v>1</v>
      </c>
      <c r="AD657" s="317">
        <v>1</v>
      </c>
      <c r="AE657" s="317">
        <v>1</v>
      </c>
      <c r="AF657" s="317">
        <v>1</v>
      </c>
      <c r="AG657" s="317">
        <v>5</v>
      </c>
      <c r="AH657" s="317">
        <v>5</v>
      </c>
      <c r="AI657" s="317">
        <v>5</v>
      </c>
      <c r="AK657" s="299">
        <v>71</v>
      </c>
      <c r="AL657" s="296">
        <v>1</v>
      </c>
      <c r="AM657" s="296">
        <v>1</v>
      </c>
      <c r="AN657" s="296">
        <v>1</v>
      </c>
    </row>
    <row r="658" spans="15:40" hidden="1">
      <c r="O658" s="305">
        <f t="shared" si="354"/>
        <v>0</v>
      </c>
      <c r="AA658" s="317">
        <v>1</v>
      </c>
      <c r="AB658" s="317">
        <v>1</v>
      </c>
      <c r="AC658" s="317">
        <v>1</v>
      </c>
      <c r="AD658" s="317">
        <v>1</v>
      </c>
      <c r="AE658" s="317">
        <v>1</v>
      </c>
      <c r="AF658" s="317">
        <v>1</v>
      </c>
      <c r="AG658" s="317">
        <v>5</v>
      </c>
      <c r="AH658" s="317">
        <v>5</v>
      </c>
      <c r="AI658" s="317">
        <v>5</v>
      </c>
      <c r="AK658" s="299">
        <v>71</v>
      </c>
      <c r="AL658" s="296">
        <v>1</v>
      </c>
      <c r="AM658" s="296">
        <v>1</v>
      </c>
      <c r="AN658" s="296">
        <v>1</v>
      </c>
    </row>
    <row r="659" spans="15:40" hidden="1">
      <c r="O659" s="305">
        <f t="shared" si="354"/>
        <v>0</v>
      </c>
      <c r="AA659" s="317">
        <v>1</v>
      </c>
      <c r="AB659" s="317">
        <v>1</v>
      </c>
      <c r="AC659" s="317">
        <v>1</v>
      </c>
      <c r="AD659" s="317">
        <v>1</v>
      </c>
      <c r="AE659" s="317">
        <v>1</v>
      </c>
      <c r="AF659" s="317">
        <v>1</v>
      </c>
      <c r="AG659" s="317">
        <v>5</v>
      </c>
      <c r="AH659" s="317">
        <v>5</v>
      </c>
      <c r="AI659" s="317">
        <v>5</v>
      </c>
      <c r="AK659" s="299">
        <v>71</v>
      </c>
      <c r="AL659" s="296">
        <v>1</v>
      </c>
      <c r="AM659" s="296">
        <v>1</v>
      </c>
      <c r="AN659" s="296">
        <v>1</v>
      </c>
    </row>
    <row r="660" spans="15:40" hidden="1">
      <c r="O660" s="305">
        <f t="shared" si="354"/>
        <v>0</v>
      </c>
      <c r="AA660" s="317">
        <v>1</v>
      </c>
      <c r="AB660" s="317">
        <v>1</v>
      </c>
      <c r="AC660" s="317">
        <v>1</v>
      </c>
      <c r="AD660" s="317">
        <v>1</v>
      </c>
      <c r="AE660" s="317">
        <v>1</v>
      </c>
      <c r="AF660" s="317">
        <v>1</v>
      </c>
      <c r="AG660" s="317">
        <v>5</v>
      </c>
      <c r="AH660" s="317">
        <v>5</v>
      </c>
      <c r="AI660" s="317">
        <v>5</v>
      </c>
      <c r="AK660" s="299">
        <v>71</v>
      </c>
      <c r="AL660" s="296">
        <v>1</v>
      </c>
      <c r="AM660" s="296">
        <v>1</v>
      </c>
      <c r="AN660" s="296">
        <v>1</v>
      </c>
    </row>
    <row r="661" spans="15:40" hidden="1">
      <c r="O661" s="305">
        <f t="shared" si="354"/>
        <v>0</v>
      </c>
      <c r="AA661" s="317">
        <v>1</v>
      </c>
      <c r="AB661" s="317">
        <v>1</v>
      </c>
      <c r="AC661" s="317">
        <v>1</v>
      </c>
      <c r="AD661" s="317">
        <v>1</v>
      </c>
      <c r="AE661" s="317">
        <v>1</v>
      </c>
      <c r="AF661" s="317">
        <v>1</v>
      </c>
      <c r="AG661" s="317">
        <v>5</v>
      </c>
      <c r="AH661" s="317">
        <v>5</v>
      </c>
      <c r="AI661" s="317">
        <v>5</v>
      </c>
      <c r="AK661" s="299">
        <v>71</v>
      </c>
      <c r="AL661" s="296">
        <v>1</v>
      </c>
      <c r="AM661" s="296">
        <v>1</v>
      </c>
      <c r="AN661" s="296">
        <v>1</v>
      </c>
    </row>
    <row r="662" spans="15:40" hidden="1">
      <c r="O662" s="305">
        <f t="shared" si="354"/>
        <v>0</v>
      </c>
      <c r="AA662" s="317">
        <v>1</v>
      </c>
      <c r="AB662" s="317">
        <v>1</v>
      </c>
      <c r="AC662" s="317">
        <v>1</v>
      </c>
      <c r="AD662" s="317">
        <v>1</v>
      </c>
      <c r="AE662" s="317">
        <v>1</v>
      </c>
      <c r="AF662" s="317">
        <v>1</v>
      </c>
      <c r="AG662" s="317">
        <v>5</v>
      </c>
      <c r="AH662" s="317">
        <v>5</v>
      </c>
      <c r="AI662" s="317">
        <v>5</v>
      </c>
      <c r="AK662" s="299">
        <v>71</v>
      </c>
      <c r="AL662" s="296">
        <v>1</v>
      </c>
      <c r="AM662" s="296">
        <v>1</v>
      </c>
      <c r="AN662" s="296">
        <v>1</v>
      </c>
    </row>
    <row r="663" spans="15:40" hidden="1">
      <c r="O663" s="305">
        <f t="shared" si="354"/>
        <v>0</v>
      </c>
      <c r="AA663" s="317">
        <v>1</v>
      </c>
      <c r="AB663" s="317">
        <v>1</v>
      </c>
      <c r="AC663" s="317">
        <v>1</v>
      </c>
      <c r="AD663" s="317">
        <v>1</v>
      </c>
      <c r="AE663" s="317">
        <v>1</v>
      </c>
      <c r="AF663" s="317">
        <v>1</v>
      </c>
      <c r="AG663" s="317">
        <v>5</v>
      </c>
      <c r="AH663" s="317">
        <v>5</v>
      </c>
      <c r="AI663" s="317">
        <v>5</v>
      </c>
      <c r="AK663" s="299">
        <v>71</v>
      </c>
      <c r="AL663" s="296">
        <v>1</v>
      </c>
      <c r="AM663" s="296">
        <v>1</v>
      </c>
      <c r="AN663" s="296">
        <v>1</v>
      </c>
    </row>
    <row r="664" spans="15:40" hidden="1">
      <c r="O664" s="305">
        <f t="shared" si="354"/>
        <v>0</v>
      </c>
      <c r="AA664" s="317">
        <v>1</v>
      </c>
      <c r="AB664" s="317">
        <v>1</v>
      </c>
      <c r="AC664" s="317">
        <v>1</v>
      </c>
      <c r="AD664" s="317">
        <v>1</v>
      </c>
      <c r="AE664" s="317">
        <v>1</v>
      </c>
      <c r="AF664" s="317">
        <v>1</v>
      </c>
      <c r="AG664" s="317">
        <v>5</v>
      </c>
      <c r="AH664" s="317">
        <v>5</v>
      </c>
      <c r="AI664" s="317">
        <v>5</v>
      </c>
      <c r="AK664" s="299">
        <v>71</v>
      </c>
      <c r="AL664" s="296">
        <v>1</v>
      </c>
      <c r="AM664" s="296">
        <v>1</v>
      </c>
      <c r="AN664" s="296">
        <v>1</v>
      </c>
    </row>
    <row r="665" spans="15:40" hidden="1">
      <c r="O665" s="305">
        <f t="shared" si="354"/>
        <v>0</v>
      </c>
      <c r="AA665" s="317">
        <v>1</v>
      </c>
      <c r="AB665" s="317">
        <v>1</v>
      </c>
      <c r="AC665" s="317">
        <v>1</v>
      </c>
      <c r="AD665" s="317">
        <v>1</v>
      </c>
      <c r="AE665" s="317">
        <v>1</v>
      </c>
      <c r="AF665" s="317">
        <v>1</v>
      </c>
      <c r="AG665" s="317">
        <v>5</v>
      </c>
      <c r="AH665" s="317">
        <v>5</v>
      </c>
      <c r="AI665" s="317">
        <v>5</v>
      </c>
      <c r="AK665" s="299">
        <v>71</v>
      </c>
      <c r="AL665" s="296">
        <v>1</v>
      </c>
      <c r="AM665" s="296">
        <v>1</v>
      </c>
      <c r="AN665" s="296">
        <v>1</v>
      </c>
    </row>
    <row r="666" spans="15:40" hidden="1">
      <c r="O666" s="305">
        <f t="shared" si="354"/>
        <v>0</v>
      </c>
      <c r="AA666" s="317">
        <v>1</v>
      </c>
      <c r="AB666" s="317">
        <v>1</v>
      </c>
      <c r="AC666" s="317">
        <v>1</v>
      </c>
      <c r="AD666" s="317">
        <v>1</v>
      </c>
      <c r="AE666" s="317">
        <v>1</v>
      </c>
      <c r="AF666" s="317">
        <v>1</v>
      </c>
      <c r="AG666" s="317">
        <v>5</v>
      </c>
      <c r="AH666" s="317">
        <v>5</v>
      </c>
      <c r="AI666" s="317">
        <v>5</v>
      </c>
      <c r="AK666" s="299">
        <v>71</v>
      </c>
      <c r="AL666" s="296">
        <v>1</v>
      </c>
      <c r="AM666" s="296">
        <v>1</v>
      </c>
      <c r="AN666" s="296">
        <v>1</v>
      </c>
    </row>
    <row r="667" spans="15:40" hidden="1">
      <c r="O667" s="305">
        <f t="shared" si="354"/>
        <v>0</v>
      </c>
      <c r="AA667" s="317">
        <v>1</v>
      </c>
      <c r="AB667" s="317">
        <v>1</v>
      </c>
      <c r="AC667" s="317">
        <v>1</v>
      </c>
      <c r="AD667" s="317">
        <v>1</v>
      </c>
      <c r="AE667" s="317">
        <v>1</v>
      </c>
      <c r="AF667" s="317">
        <v>1</v>
      </c>
      <c r="AG667" s="317">
        <v>5</v>
      </c>
      <c r="AH667" s="317">
        <v>5</v>
      </c>
      <c r="AI667" s="317">
        <v>5</v>
      </c>
      <c r="AK667" s="299">
        <v>71</v>
      </c>
      <c r="AL667" s="296">
        <v>1</v>
      </c>
      <c r="AM667" s="296">
        <v>1</v>
      </c>
      <c r="AN667" s="296">
        <v>1</v>
      </c>
    </row>
    <row r="668" spans="15:40" hidden="1">
      <c r="O668" s="305">
        <f t="shared" si="354"/>
        <v>0</v>
      </c>
      <c r="AA668" s="317">
        <v>1</v>
      </c>
      <c r="AB668" s="317">
        <v>1</v>
      </c>
      <c r="AC668" s="317">
        <v>1</v>
      </c>
      <c r="AD668" s="317">
        <v>1</v>
      </c>
      <c r="AE668" s="317">
        <v>1</v>
      </c>
      <c r="AF668" s="317">
        <v>1</v>
      </c>
      <c r="AG668" s="317">
        <v>5</v>
      </c>
      <c r="AH668" s="317">
        <v>5</v>
      </c>
      <c r="AI668" s="317">
        <v>5</v>
      </c>
      <c r="AK668" s="299">
        <v>71</v>
      </c>
      <c r="AL668" s="296">
        <v>1</v>
      </c>
      <c r="AM668" s="296">
        <v>1</v>
      </c>
      <c r="AN668" s="296">
        <v>1</v>
      </c>
    </row>
    <row r="669" spans="15:40" hidden="1">
      <c r="O669" s="305">
        <f t="shared" si="354"/>
        <v>0</v>
      </c>
      <c r="AA669" s="317">
        <v>1</v>
      </c>
      <c r="AB669" s="317">
        <v>1</v>
      </c>
      <c r="AC669" s="317">
        <v>1</v>
      </c>
      <c r="AD669" s="317">
        <v>1</v>
      </c>
      <c r="AE669" s="317">
        <v>1</v>
      </c>
      <c r="AF669" s="317">
        <v>1</v>
      </c>
      <c r="AG669" s="317">
        <v>5</v>
      </c>
      <c r="AH669" s="317">
        <v>5</v>
      </c>
      <c r="AI669" s="317">
        <v>5</v>
      </c>
      <c r="AK669" s="299">
        <v>71</v>
      </c>
      <c r="AL669" s="296">
        <v>1</v>
      </c>
      <c r="AM669" s="296">
        <v>1</v>
      </c>
      <c r="AN669" s="296">
        <v>1</v>
      </c>
    </row>
    <row r="670" spans="15:40" hidden="1">
      <c r="O670" s="305">
        <f t="shared" si="354"/>
        <v>0</v>
      </c>
      <c r="AA670" s="317">
        <v>1</v>
      </c>
      <c r="AB670" s="317">
        <v>1</v>
      </c>
      <c r="AC670" s="317">
        <v>1</v>
      </c>
      <c r="AD670" s="317">
        <v>1</v>
      </c>
      <c r="AE670" s="317">
        <v>1</v>
      </c>
      <c r="AF670" s="317">
        <v>1</v>
      </c>
      <c r="AG670" s="317">
        <v>5</v>
      </c>
      <c r="AH670" s="317">
        <v>5</v>
      </c>
      <c r="AI670" s="317">
        <v>5</v>
      </c>
      <c r="AK670" s="299">
        <v>71</v>
      </c>
      <c r="AL670" s="296">
        <v>1</v>
      </c>
      <c r="AM670" s="296">
        <v>1</v>
      </c>
      <c r="AN670" s="296">
        <v>1</v>
      </c>
    </row>
    <row r="671" spans="15:40" hidden="1">
      <c r="O671" s="305">
        <f t="shared" si="354"/>
        <v>0</v>
      </c>
      <c r="AA671" s="317">
        <v>1</v>
      </c>
      <c r="AB671" s="317">
        <v>1</v>
      </c>
      <c r="AC671" s="317">
        <v>1</v>
      </c>
      <c r="AD671" s="317">
        <v>1</v>
      </c>
      <c r="AE671" s="317">
        <v>1</v>
      </c>
      <c r="AF671" s="317">
        <v>1</v>
      </c>
      <c r="AG671" s="317">
        <v>5</v>
      </c>
      <c r="AH671" s="317">
        <v>5</v>
      </c>
      <c r="AI671" s="317">
        <v>5</v>
      </c>
      <c r="AK671" s="299">
        <v>71</v>
      </c>
      <c r="AL671" s="296">
        <v>1</v>
      </c>
      <c r="AM671" s="296">
        <v>1</v>
      </c>
      <c r="AN671" s="296">
        <v>1</v>
      </c>
    </row>
    <row r="672" spans="15:40" hidden="1">
      <c r="O672" s="305">
        <f t="shared" si="354"/>
        <v>0</v>
      </c>
      <c r="AA672" s="317">
        <v>1</v>
      </c>
      <c r="AB672" s="317">
        <v>1</v>
      </c>
      <c r="AC672" s="317">
        <v>1</v>
      </c>
      <c r="AD672" s="317">
        <v>1</v>
      </c>
      <c r="AE672" s="317">
        <v>1</v>
      </c>
      <c r="AF672" s="317">
        <v>1</v>
      </c>
      <c r="AG672" s="317">
        <v>5</v>
      </c>
      <c r="AH672" s="317">
        <v>5</v>
      </c>
      <c r="AI672" s="317">
        <v>5</v>
      </c>
      <c r="AK672" s="299">
        <v>71</v>
      </c>
      <c r="AL672" s="296">
        <v>1</v>
      </c>
      <c r="AM672" s="296">
        <v>1</v>
      </c>
      <c r="AN672" s="296">
        <v>1</v>
      </c>
    </row>
    <row r="673" spans="15:40" hidden="1">
      <c r="O673" s="305">
        <f t="shared" si="354"/>
        <v>0</v>
      </c>
      <c r="AA673" s="317">
        <v>1</v>
      </c>
      <c r="AB673" s="317">
        <v>1</v>
      </c>
      <c r="AC673" s="317">
        <v>1</v>
      </c>
      <c r="AD673" s="317">
        <v>1</v>
      </c>
      <c r="AE673" s="317">
        <v>1</v>
      </c>
      <c r="AF673" s="317">
        <v>1</v>
      </c>
      <c r="AG673" s="317">
        <v>5</v>
      </c>
      <c r="AH673" s="317">
        <v>5</v>
      </c>
      <c r="AI673" s="317">
        <v>5</v>
      </c>
      <c r="AK673" s="299">
        <v>71</v>
      </c>
      <c r="AL673" s="296">
        <v>1</v>
      </c>
      <c r="AM673" s="296">
        <v>1</v>
      </c>
      <c r="AN673" s="296">
        <v>1</v>
      </c>
    </row>
    <row r="674" spans="15:40" hidden="1">
      <c r="O674" s="305">
        <f t="shared" si="354"/>
        <v>0</v>
      </c>
      <c r="AA674" s="317">
        <v>1</v>
      </c>
      <c r="AB674" s="317">
        <v>1</v>
      </c>
      <c r="AC674" s="317">
        <v>1</v>
      </c>
      <c r="AD674" s="317">
        <v>1</v>
      </c>
      <c r="AE674" s="317">
        <v>1</v>
      </c>
      <c r="AF674" s="317">
        <v>1</v>
      </c>
      <c r="AG674" s="317">
        <v>5</v>
      </c>
      <c r="AH674" s="317">
        <v>5</v>
      </c>
      <c r="AI674" s="317">
        <v>5</v>
      </c>
      <c r="AK674" s="299">
        <v>71</v>
      </c>
      <c r="AL674" s="296">
        <v>1</v>
      </c>
      <c r="AM674" s="296">
        <v>1</v>
      </c>
      <c r="AN674" s="296">
        <v>1</v>
      </c>
    </row>
    <row r="675" spans="15:40" hidden="1">
      <c r="O675" s="305">
        <f t="shared" si="354"/>
        <v>0</v>
      </c>
      <c r="AA675" s="317">
        <v>1</v>
      </c>
      <c r="AB675" s="317">
        <v>1</v>
      </c>
      <c r="AC675" s="317">
        <v>1</v>
      </c>
      <c r="AD675" s="317">
        <v>1</v>
      </c>
      <c r="AE675" s="317">
        <v>1</v>
      </c>
      <c r="AF675" s="317">
        <v>1</v>
      </c>
      <c r="AG675" s="317">
        <v>5</v>
      </c>
      <c r="AH675" s="317">
        <v>5</v>
      </c>
      <c r="AI675" s="317">
        <v>5</v>
      </c>
      <c r="AK675" s="299">
        <v>71</v>
      </c>
      <c r="AL675" s="296">
        <v>1</v>
      </c>
      <c r="AM675" s="296">
        <v>1</v>
      </c>
      <c r="AN675" s="296">
        <v>1</v>
      </c>
    </row>
    <row r="676" spans="15:40" hidden="1">
      <c r="O676" s="305">
        <f t="shared" si="354"/>
        <v>0</v>
      </c>
      <c r="AA676" s="317">
        <v>1</v>
      </c>
      <c r="AB676" s="317">
        <v>1</v>
      </c>
      <c r="AC676" s="317">
        <v>1</v>
      </c>
      <c r="AD676" s="317">
        <v>1</v>
      </c>
      <c r="AE676" s="317">
        <v>1</v>
      </c>
      <c r="AF676" s="317">
        <v>1</v>
      </c>
      <c r="AG676" s="317">
        <v>5</v>
      </c>
      <c r="AH676" s="317">
        <v>5</v>
      </c>
      <c r="AI676" s="317">
        <v>5</v>
      </c>
      <c r="AK676" s="299">
        <v>71</v>
      </c>
      <c r="AL676" s="296">
        <v>1</v>
      </c>
      <c r="AM676" s="296">
        <v>1</v>
      </c>
      <c r="AN676" s="296">
        <v>1</v>
      </c>
    </row>
    <row r="677" spans="15:40" hidden="1">
      <c r="O677" s="305">
        <f t="shared" si="354"/>
        <v>0</v>
      </c>
      <c r="AA677" s="317">
        <v>1</v>
      </c>
      <c r="AB677" s="317">
        <v>1</v>
      </c>
      <c r="AC677" s="317">
        <v>1</v>
      </c>
      <c r="AD677" s="317">
        <v>1</v>
      </c>
      <c r="AE677" s="317">
        <v>1</v>
      </c>
      <c r="AF677" s="317">
        <v>1</v>
      </c>
      <c r="AG677" s="317">
        <v>5</v>
      </c>
      <c r="AH677" s="317">
        <v>5</v>
      </c>
      <c r="AI677" s="317">
        <v>5</v>
      </c>
      <c r="AK677" s="299">
        <v>71</v>
      </c>
      <c r="AL677" s="296">
        <v>1</v>
      </c>
      <c r="AM677" s="296">
        <v>1</v>
      </c>
      <c r="AN677" s="296">
        <v>1</v>
      </c>
    </row>
    <row r="678" spans="15:40" hidden="1">
      <c r="O678" s="305">
        <f t="shared" si="354"/>
        <v>0</v>
      </c>
      <c r="AA678" s="317">
        <v>1</v>
      </c>
      <c r="AB678" s="317">
        <v>1</v>
      </c>
      <c r="AC678" s="317">
        <v>1</v>
      </c>
      <c r="AD678" s="317">
        <v>1</v>
      </c>
      <c r="AE678" s="317">
        <v>1</v>
      </c>
      <c r="AF678" s="317">
        <v>1</v>
      </c>
      <c r="AG678" s="317">
        <v>5</v>
      </c>
      <c r="AH678" s="317">
        <v>5</v>
      </c>
      <c r="AI678" s="317">
        <v>5</v>
      </c>
      <c r="AK678" s="299">
        <v>71</v>
      </c>
      <c r="AL678" s="296">
        <v>1</v>
      </c>
      <c r="AM678" s="296">
        <v>1</v>
      </c>
      <c r="AN678" s="296">
        <v>1</v>
      </c>
    </row>
    <row r="679" spans="15:40" hidden="1">
      <c r="O679" s="305">
        <f t="shared" ref="O679:O742" si="355">D679</f>
        <v>0</v>
      </c>
      <c r="AA679" s="317">
        <v>1</v>
      </c>
      <c r="AB679" s="317">
        <v>1</v>
      </c>
      <c r="AC679" s="317">
        <v>1</v>
      </c>
      <c r="AD679" s="317">
        <v>1</v>
      </c>
      <c r="AE679" s="317">
        <v>1</v>
      </c>
      <c r="AF679" s="317">
        <v>1</v>
      </c>
      <c r="AG679" s="317">
        <v>5</v>
      </c>
      <c r="AH679" s="317">
        <v>5</v>
      </c>
      <c r="AI679" s="317">
        <v>5</v>
      </c>
      <c r="AK679" s="299">
        <v>71</v>
      </c>
      <c r="AL679" s="296">
        <v>1</v>
      </c>
      <c r="AM679" s="296">
        <v>1</v>
      </c>
      <c r="AN679" s="296">
        <v>1</v>
      </c>
    </row>
    <row r="680" spans="15:40" hidden="1">
      <c r="O680" s="305">
        <f t="shared" si="355"/>
        <v>0</v>
      </c>
      <c r="AA680" s="317">
        <v>1</v>
      </c>
      <c r="AB680" s="317">
        <v>1</v>
      </c>
      <c r="AC680" s="317">
        <v>1</v>
      </c>
      <c r="AD680" s="317">
        <v>1</v>
      </c>
      <c r="AE680" s="317">
        <v>1</v>
      </c>
      <c r="AF680" s="317">
        <v>1</v>
      </c>
      <c r="AG680" s="317">
        <v>5</v>
      </c>
      <c r="AH680" s="317">
        <v>5</v>
      </c>
      <c r="AI680" s="317">
        <v>5</v>
      </c>
      <c r="AK680" s="299">
        <v>71</v>
      </c>
      <c r="AL680" s="296">
        <v>1</v>
      </c>
      <c r="AM680" s="296">
        <v>1</v>
      </c>
      <c r="AN680" s="296">
        <v>1</v>
      </c>
    </row>
    <row r="681" spans="15:40" hidden="1">
      <c r="O681" s="305">
        <f t="shared" si="355"/>
        <v>0</v>
      </c>
      <c r="AA681" s="317">
        <v>1</v>
      </c>
      <c r="AB681" s="317">
        <v>1</v>
      </c>
      <c r="AC681" s="317">
        <v>1</v>
      </c>
      <c r="AD681" s="317">
        <v>1</v>
      </c>
      <c r="AE681" s="317">
        <v>1</v>
      </c>
      <c r="AF681" s="317">
        <v>1</v>
      </c>
      <c r="AG681" s="317">
        <v>5</v>
      </c>
      <c r="AH681" s="317">
        <v>5</v>
      </c>
      <c r="AI681" s="317">
        <v>5</v>
      </c>
      <c r="AK681" s="299">
        <v>71</v>
      </c>
      <c r="AL681" s="296">
        <v>1</v>
      </c>
      <c r="AM681" s="296">
        <v>1</v>
      </c>
      <c r="AN681" s="296">
        <v>1</v>
      </c>
    </row>
    <row r="682" spans="15:40" hidden="1">
      <c r="O682" s="305">
        <f t="shared" si="355"/>
        <v>0</v>
      </c>
      <c r="AA682" s="317">
        <v>1</v>
      </c>
      <c r="AB682" s="317">
        <v>1</v>
      </c>
      <c r="AC682" s="317">
        <v>1</v>
      </c>
      <c r="AD682" s="317">
        <v>1</v>
      </c>
      <c r="AE682" s="317">
        <v>1</v>
      </c>
      <c r="AF682" s="317">
        <v>1</v>
      </c>
      <c r="AG682" s="317">
        <v>5</v>
      </c>
      <c r="AH682" s="317">
        <v>5</v>
      </c>
      <c r="AI682" s="317">
        <v>5</v>
      </c>
      <c r="AK682" s="299">
        <v>71</v>
      </c>
      <c r="AL682" s="296">
        <v>1</v>
      </c>
      <c r="AM682" s="296">
        <v>1</v>
      </c>
      <c r="AN682" s="296">
        <v>1</v>
      </c>
    </row>
    <row r="683" spans="15:40" hidden="1">
      <c r="O683" s="305">
        <f t="shared" si="355"/>
        <v>0</v>
      </c>
      <c r="AA683" s="317">
        <v>1</v>
      </c>
      <c r="AB683" s="317">
        <v>1</v>
      </c>
      <c r="AC683" s="317">
        <v>1</v>
      </c>
      <c r="AD683" s="317">
        <v>1</v>
      </c>
      <c r="AE683" s="317">
        <v>1</v>
      </c>
      <c r="AF683" s="317">
        <v>1</v>
      </c>
      <c r="AG683" s="317">
        <v>5</v>
      </c>
      <c r="AH683" s="317">
        <v>5</v>
      </c>
      <c r="AI683" s="317">
        <v>5</v>
      </c>
      <c r="AK683" s="299">
        <v>71</v>
      </c>
      <c r="AL683" s="296">
        <v>1</v>
      </c>
      <c r="AM683" s="296">
        <v>1</v>
      </c>
      <c r="AN683" s="296">
        <v>1</v>
      </c>
    </row>
    <row r="684" spans="15:40" hidden="1">
      <c r="O684" s="305">
        <f t="shared" si="355"/>
        <v>0</v>
      </c>
      <c r="AA684" s="317">
        <v>1</v>
      </c>
      <c r="AB684" s="317">
        <v>1</v>
      </c>
      <c r="AC684" s="317">
        <v>1</v>
      </c>
      <c r="AD684" s="317">
        <v>1</v>
      </c>
      <c r="AE684" s="317">
        <v>1</v>
      </c>
      <c r="AF684" s="317">
        <v>1</v>
      </c>
      <c r="AG684" s="317">
        <v>5</v>
      </c>
      <c r="AH684" s="317">
        <v>5</v>
      </c>
      <c r="AI684" s="317">
        <v>5</v>
      </c>
      <c r="AK684" s="299">
        <v>71</v>
      </c>
      <c r="AL684" s="296">
        <v>1</v>
      </c>
      <c r="AM684" s="296">
        <v>1</v>
      </c>
      <c r="AN684" s="296">
        <v>1</v>
      </c>
    </row>
    <row r="685" spans="15:40" hidden="1">
      <c r="O685" s="305">
        <f t="shared" si="355"/>
        <v>0</v>
      </c>
      <c r="AA685" s="317">
        <v>1</v>
      </c>
      <c r="AB685" s="317">
        <v>1</v>
      </c>
      <c r="AC685" s="317">
        <v>1</v>
      </c>
      <c r="AD685" s="317">
        <v>1</v>
      </c>
      <c r="AE685" s="317">
        <v>1</v>
      </c>
      <c r="AF685" s="317">
        <v>1</v>
      </c>
      <c r="AG685" s="317">
        <v>5</v>
      </c>
      <c r="AH685" s="317">
        <v>5</v>
      </c>
      <c r="AI685" s="317">
        <v>5</v>
      </c>
      <c r="AK685" s="299">
        <v>71</v>
      </c>
      <c r="AL685" s="296">
        <v>1</v>
      </c>
      <c r="AM685" s="296">
        <v>1</v>
      </c>
      <c r="AN685" s="296">
        <v>1</v>
      </c>
    </row>
    <row r="686" spans="15:40" hidden="1">
      <c r="O686" s="305">
        <f t="shared" si="355"/>
        <v>0</v>
      </c>
      <c r="AA686" s="317">
        <v>1</v>
      </c>
      <c r="AB686" s="317">
        <v>1</v>
      </c>
      <c r="AC686" s="317">
        <v>1</v>
      </c>
      <c r="AD686" s="317">
        <v>1</v>
      </c>
      <c r="AE686" s="317">
        <v>1</v>
      </c>
      <c r="AF686" s="317">
        <v>1</v>
      </c>
      <c r="AG686" s="317">
        <v>5</v>
      </c>
      <c r="AH686" s="317">
        <v>5</v>
      </c>
      <c r="AI686" s="317">
        <v>5</v>
      </c>
      <c r="AK686" s="299">
        <v>71</v>
      </c>
      <c r="AL686" s="296">
        <v>1</v>
      </c>
      <c r="AM686" s="296">
        <v>1</v>
      </c>
      <c r="AN686" s="296">
        <v>1</v>
      </c>
    </row>
    <row r="687" spans="15:40" hidden="1">
      <c r="O687" s="305">
        <f t="shared" si="355"/>
        <v>0</v>
      </c>
      <c r="AA687" s="317">
        <v>1</v>
      </c>
      <c r="AB687" s="317">
        <v>1</v>
      </c>
      <c r="AC687" s="317">
        <v>1</v>
      </c>
      <c r="AD687" s="317">
        <v>1</v>
      </c>
      <c r="AE687" s="317">
        <v>1</v>
      </c>
      <c r="AF687" s="317">
        <v>1</v>
      </c>
      <c r="AG687" s="317">
        <v>5</v>
      </c>
      <c r="AH687" s="317">
        <v>5</v>
      </c>
      <c r="AI687" s="317">
        <v>5</v>
      </c>
      <c r="AK687" s="299">
        <v>71</v>
      </c>
      <c r="AL687" s="296">
        <v>1</v>
      </c>
      <c r="AM687" s="296">
        <v>1</v>
      </c>
      <c r="AN687" s="296">
        <v>1</v>
      </c>
    </row>
    <row r="688" spans="15:40" hidden="1">
      <c r="O688" s="305">
        <f t="shared" si="355"/>
        <v>0</v>
      </c>
      <c r="AA688" s="317">
        <v>1</v>
      </c>
      <c r="AB688" s="317">
        <v>1</v>
      </c>
      <c r="AC688" s="317">
        <v>1</v>
      </c>
      <c r="AD688" s="317">
        <v>1</v>
      </c>
      <c r="AE688" s="317">
        <v>1</v>
      </c>
      <c r="AF688" s="317">
        <v>1</v>
      </c>
      <c r="AG688" s="317">
        <v>5</v>
      </c>
      <c r="AH688" s="317">
        <v>5</v>
      </c>
      <c r="AI688" s="317">
        <v>5</v>
      </c>
      <c r="AK688" s="299">
        <v>71</v>
      </c>
      <c r="AL688" s="296">
        <v>1</v>
      </c>
      <c r="AM688" s="296">
        <v>1</v>
      </c>
      <c r="AN688" s="296">
        <v>1</v>
      </c>
    </row>
    <row r="689" spans="15:40" hidden="1">
      <c r="O689" s="305">
        <f t="shared" si="355"/>
        <v>0</v>
      </c>
      <c r="AA689" s="317">
        <v>1</v>
      </c>
      <c r="AB689" s="317">
        <v>1</v>
      </c>
      <c r="AC689" s="317">
        <v>1</v>
      </c>
      <c r="AD689" s="317">
        <v>1</v>
      </c>
      <c r="AE689" s="317">
        <v>1</v>
      </c>
      <c r="AF689" s="317">
        <v>1</v>
      </c>
      <c r="AG689" s="317">
        <v>5</v>
      </c>
      <c r="AH689" s="317">
        <v>5</v>
      </c>
      <c r="AI689" s="317">
        <v>5</v>
      </c>
      <c r="AK689" s="299">
        <v>71</v>
      </c>
      <c r="AL689" s="296">
        <v>1</v>
      </c>
      <c r="AM689" s="296">
        <v>1</v>
      </c>
      <c r="AN689" s="296">
        <v>1</v>
      </c>
    </row>
    <row r="690" spans="15:40" hidden="1">
      <c r="O690" s="305">
        <f t="shared" si="355"/>
        <v>0</v>
      </c>
      <c r="AA690" s="317">
        <v>1</v>
      </c>
      <c r="AB690" s="317">
        <v>1</v>
      </c>
      <c r="AC690" s="317">
        <v>1</v>
      </c>
      <c r="AD690" s="317">
        <v>1</v>
      </c>
      <c r="AE690" s="317">
        <v>1</v>
      </c>
      <c r="AF690" s="317">
        <v>1</v>
      </c>
      <c r="AG690" s="317">
        <v>5</v>
      </c>
      <c r="AH690" s="317">
        <v>5</v>
      </c>
      <c r="AI690" s="317">
        <v>5</v>
      </c>
      <c r="AK690" s="299">
        <v>71</v>
      </c>
      <c r="AL690" s="296">
        <v>1</v>
      </c>
      <c r="AM690" s="296">
        <v>1</v>
      </c>
      <c r="AN690" s="296">
        <v>1</v>
      </c>
    </row>
    <row r="691" spans="15:40" hidden="1">
      <c r="O691" s="305">
        <f t="shared" si="355"/>
        <v>0</v>
      </c>
      <c r="AA691" s="317">
        <v>1</v>
      </c>
      <c r="AB691" s="317">
        <v>1</v>
      </c>
      <c r="AC691" s="317">
        <v>1</v>
      </c>
      <c r="AD691" s="317">
        <v>1</v>
      </c>
      <c r="AE691" s="317">
        <v>1</v>
      </c>
      <c r="AF691" s="317">
        <v>1</v>
      </c>
      <c r="AG691" s="317">
        <v>5</v>
      </c>
      <c r="AH691" s="317">
        <v>5</v>
      </c>
      <c r="AI691" s="317">
        <v>5</v>
      </c>
      <c r="AK691" s="299">
        <v>71</v>
      </c>
      <c r="AL691" s="296">
        <v>1</v>
      </c>
      <c r="AM691" s="296">
        <v>1</v>
      </c>
      <c r="AN691" s="296">
        <v>1</v>
      </c>
    </row>
    <row r="692" spans="15:40" hidden="1">
      <c r="O692" s="305">
        <f t="shared" si="355"/>
        <v>0</v>
      </c>
      <c r="AA692" s="317">
        <v>1</v>
      </c>
      <c r="AB692" s="317">
        <v>1</v>
      </c>
      <c r="AC692" s="317">
        <v>1</v>
      </c>
      <c r="AD692" s="317">
        <v>1</v>
      </c>
      <c r="AE692" s="317">
        <v>1</v>
      </c>
      <c r="AF692" s="317">
        <v>1</v>
      </c>
      <c r="AG692" s="317">
        <v>5</v>
      </c>
      <c r="AH692" s="317">
        <v>5</v>
      </c>
      <c r="AI692" s="317">
        <v>5</v>
      </c>
      <c r="AK692" s="299">
        <v>71</v>
      </c>
      <c r="AL692" s="296">
        <v>1</v>
      </c>
      <c r="AM692" s="296">
        <v>1</v>
      </c>
      <c r="AN692" s="296">
        <v>1</v>
      </c>
    </row>
    <row r="693" spans="15:40" hidden="1">
      <c r="O693" s="305">
        <f t="shared" si="355"/>
        <v>0</v>
      </c>
      <c r="AA693" s="317">
        <v>1</v>
      </c>
      <c r="AB693" s="317">
        <v>1</v>
      </c>
      <c r="AC693" s="317">
        <v>1</v>
      </c>
      <c r="AD693" s="317">
        <v>1</v>
      </c>
      <c r="AE693" s="317">
        <v>1</v>
      </c>
      <c r="AF693" s="317">
        <v>1</v>
      </c>
      <c r="AG693" s="317">
        <v>5</v>
      </c>
      <c r="AH693" s="317">
        <v>5</v>
      </c>
      <c r="AI693" s="317">
        <v>5</v>
      </c>
      <c r="AK693" s="299">
        <v>71</v>
      </c>
      <c r="AL693" s="296">
        <v>1</v>
      </c>
      <c r="AM693" s="296">
        <v>1</v>
      </c>
      <c r="AN693" s="296">
        <v>1</v>
      </c>
    </row>
    <row r="694" spans="15:40" hidden="1">
      <c r="O694" s="305">
        <f t="shared" si="355"/>
        <v>0</v>
      </c>
      <c r="AA694" s="317">
        <v>1</v>
      </c>
      <c r="AB694" s="317">
        <v>1</v>
      </c>
      <c r="AC694" s="317">
        <v>1</v>
      </c>
      <c r="AD694" s="317">
        <v>1</v>
      </c>
      <c r="AE694" s="317">
        <v>1</v>
      </c>
      <c r="AF694" s="317">
        <v>1</v>
      </c>
      <c r="AG694" s="317">
        <v>5</v>
      </c>
      <c r="AH694" s="317">
        <v>5</v>
      </c>
      <c r="AI694" s="317">
        <v>5</v>
      </c>
      <c r="AK694" s="299">
        <v>71</v>
      </c>
      <c r="AL694" s="296">
        <v>1</v>
      </c>
      <c r="AM694" s="296">
        <v>1</v>
      </c>
      <c r="AN694" s="296">
        <v>1</v>
      </c>
    </row>
    <row r="695" spans="15:40" hidden="1">
      <c r="O695" s="305">
        <f t="shared" si="355"/>
        <v>0</v>
      </c>
      <c r="AA695" s="317">
        <v>1</v>
      </c>
      <c r="AB695" s="317">
        <v>1</v>
      </c>
      <c r="AC695" s="317">
        <v>1</v>
      </c>
      <c r="AD695" s="317">
        <v>1</v>
      </c>
      <c r="AE695" s="317">
        <v>1</v>
      </c>
      <c r="AF695" s="317">
        <v>1</v>
      </c>
      <c r="AG695" s="317">
        <v>5</v>
      </c>
      <c r="AH695" s="317">
        <v>5</v>
      </c>
      <c r="AI695" s="317">
        <v>5</v>
      </c>
      <c r="AK695" s="299">
        <v>71</v>
      </c>
      <c r="AL695" s="296">
        <v>1</v>
      </c>
      <c r="AM695" s="296">
        <v>1</v>
      </c>
      <c r="AN695" s="296">
        <v>1</v>
      </c>
    </row>
    <row r="696" spans="15:40" hidden="1">
      <c r="O696" s="305">
        <f t="shared" si="355"/>
        <v>0</v>
      </c>
      <c r="AA696" s="317">
        <v>1</v>
      </c>
      <c r="AB696" s="317">
        <v>1</v>
      </c>
      <c r="AC696" s="317">
        <v>1</v>
      </c>
      <c r="AD696" s="317">
        <v>1</v>
      </c>
      <c r="AE696" s="317">
        <v>1</v>
      </c>
      <c r="AF696" s="317">
        <v>1</v>
      </c>
      <c r="AG696" s="317">
        <v>5</v>
      </c>
      <c r="AH696" s="317">
        <v>5</v>
      </c>
      <c r="AI696" s="317">
        <v>5</v>
      </c>
      <c r="AK696" s="299">
        <v>71</v>
      </c>
      <c r="AL696" s="296">
        <v>1</v>
      </c>
      <c r="AM696" s="296">
        <v>1</v>
      </c>
      <c r="AN696" s="296">
        <v>1</v>
      </c>
    </row>
    <row r="697" spans="15:40" hidden="1">
      <c r="O697" s="305">
        <f t="shared" si="355"/>
        <v>0</v>
      </c>
      <c r="AA697" s="317">
        <v>1</v>
      </c>
      <c r="AB697" s="317">
        <v>1</v>
      </c>
      <c r="AC697" s="317">
        <v>1</v>
      </c>
      <c r="AD697" s="317">
        <v>1</v>
      </c>
      <c r="AE697" s="317">
        <v>1</v>
      </c>
      <c r="AF697" s="317">
        <v>1</v>
      </c>
      <c r="AG697" s="317">
        <v>5</v>
      </c>
      <c r="AH697" s="317">
        <v>5</v>
      </c>
      <c r="AI697" s="317">
        <v>5</v>
      </c>
      <c r="AK697" s="299">
        <v>71</v>
      </c>
      <c r="AL697" s="296">
        <v>1</v>
      </c>
      <c r="AM697" s="296">
        <v>1</v>
      </c>
      <c r="AN697" s="296">
        <v>1</v>
      </c>
    </row>
    <row r="698" spans="15:40" hidden="1">
      <c r="O698" s="305">
        <f t="shared" si="355"/>
        <v>0</v>
      </c>
      <c r="AA698" s="317">
        <v>1</v>
      </c>
      <c r="AB698" s="317">
        <v>1</v>
      </c>
      <c r="AC698" s="317">
        <v>1</v>
      </c>
      <c r="AD698" s="317">
        <v>1</v>
      </c>
      <c r="AE698" s="317">
        <v>1</v>
      </c>
      <c r="AF698" s="317">
        <v>1</v>
      </c>
      <c r="AG698" s="317">
        <v>5</v>
      </c>
      <c r="AH698" s="317">
        <v>5</v>
      </c>
      <c r="AI698" s="317">
        <v>5</v>
      </c>
      <c r="AK698" s="299">
        <v>71</v>
      </c>
      <c r="AL698" s="296">
        <v>1</v>
      </c>
      <c r="AM698" s="296">
        <v>1</v>
      </c>
      <c r="AN698" s="296">
        <v>1</v>
      </c>
    </row>
    <row r="699" spans="15:40" hidden="1">
      <c r="O699" s="305">
        <f t="shared" si="355"/>
        <v>0</v>
      </c>
      <c r="AA699" s="317">
        <v>1</v>
      </c>
      <c r="AB699" s="317">
        <v>1</v>
      </c>
      <c r="AC699" s="317">
        <v>1</v>
      </c>
      <c r="AD699" s="317">
        <v>1</v>
      </c>
      <c r="AE699" s="317">
        <v>1</v>
      </c>
      <c r="AF699" s="317">
        <v>1</v>
      </c>
      <c r="AG699" s="317">
        <v>5</v>
      </c>
      <c r="AH699" s="317">
        <v>5</v>
      </c>
      <c r="AI699" s="317">
        <v>5</v>
      </c>
      <c r="AK699" s="299">
        <v>71</v>
      </c>
      <c r="AL699" s="296">
        <v>1</v>
      </c>
      <c r="AM699" s="296">
        <v>1</v>
      </c>
      <c r="AN699" s="296">
        <v>1</v>
      </c>
    </row>
    <row r="700" spans="15:40" hidden="1">
      <c r="O700" s="305">
        <f t="shared" si="355"/>
        <v>0</v>
      </c>
      <c r="AA700" s="317">
        <v>1</v>
      </c>
      <c r="AB700" s="317">
        <v>1</v>
      </c>
      <c r="AC700" s="317">
        <v>1</v>
      </c>
      <c r="AD700" s="317">
        <v>1</v>
      </c>
      <c r="AE700" s="317">
        <v>1</v>
      </c>
      <c r="AF700" s="317">
        <v>1</v>
      </c>
      <c r="AG700" s="317">
        <v>5</v>
      </c>
      <c r="AH700" s="317">
        <v>5</v>
      </c>
      <c r="AI700" s="317">
        <v>5</v>
      </c>
      <c r="AK700" s="299">
        <v>71</v>
      </c>
      <c r="AL700" s="296">
        <v>1</v>
      </c>
      <c r="AM700" s="296">
        <v>1</v>
      </c>
      <c r="AN700" s="296">
        <v>1</v>
      </c>
    </row>
    <row r="701" spans="15:40" hidden="1">
      <c r="O701" s="305">
        <f t="shared" si="355"/>
        <v>0</v>
      </c>
      <c r="AA701" s="317">
        <v>1</v>
      </c>
      <c r="AB701" s="317">
        <v>1</v>
      </c>
      <c r="AC701" s="317">
        <v>1</v>
      </c>
      <c r="AD701" s="317">
        <v>1</v>
      </c>
      <c r="AE701" s="317">
        <v>1</v>
      </c>
      <c r="AF701" s="317">
        <v>1</v>
      </c>
      <c r="AG701" s="317">
        <v>5</v>
      </c>
      <c r="AH701" s="317">
        <v>5</v>
      </c>
      <c r="AI701" s="317">
        <v>5</v>
      </c>
      <c r="AK701" s="299">
        <v>71</v>
      </c>
      <c r="AL701" s="296">
        <v>1</v>
      </c>
      <c r="AM701" s="296">
        <v>1</v>
      </c>
      <c r="AN701" s="296">
        <v>1</v>
      </c>
    </row>
    <row r="702" spans="15:40" hidden="1">
      <c r="O702" s="305">
        <f t="shared" si="355"/>
        <v>0</v>
      </c>
      <c r="AA702" s="317">
        <v>1</v>
      </c>
      <c r="AB702" s="317">
        <v>1</v>
      </c>
      <c r="AC702" s="317">
        <v>1</v>
      </c>
      <c r="AD702" s="317">
        <v>1</v>
      </c>
      <c r="AE702" s="317">
        <v>1</v>
      </c>
      <c r="AF702" s="317">
        <v>1</v>
      </c>
      <c r="AG702" s="317">
        <v>5</v>
      </c>
      <c r="AH702" s="317">
        <v>5</v>
      </c>
      <c r="AI702" s="317">
        <v>5</v>
      </c>
      <c r="AK702" s="299">
        <v>71</v>
      </c>
      <c r="AL702" s="296">
        <v>1</v>
      </c>
      <c r="AM702" s="296">
        <v>1</v>
      </c>
      <c r="AN702" s="296">
        <v>1</v>
      </c>
    </row>
    <row r="703" spans="15:40" hidden="1">
      <c r="O703" s="305">
        <f t="shared" si="355"/>
        <v>0</v>
      </c>
      <c r="AA703" s="317">
        <v>1</v>
      </c>
      <c r="AB703" s="317">
        <v>1</v>
      </c>
      <c r="AC703" s="317">
        <v>1</v>
      </c>
      <c r="AD703" s="317">
        <v>1</v>
      </c>
      <c r="AE703" s="317">
        <v>1</v>
      </c>
      <c r="AF703" s="317">
        <v>1</v>
      </c>
      <c r="AG703" s="317">
        <v>5</v>
      </c>
      <c r="AH703" s="317">
        <v>5</v>
      </c>
      <c r="AI703" s="317">
        <v>5</v>
      </c>
      <c r="AK703" s="299">
        <v>71</v>
      </c>
      <c r="AL703" s="296">
        <v>1</v>
      </c>
      <c r="AM703" s="296">
        <v>1</v>
      </c>
      <c r="AN703" s="296">
        <v>1</v>
      </c>
    </row>
    <row r="704" spans="15:40" hidden="1">
      <c r="O704" s="305">
        <f t="shared" si="355"/>
        <v>0</v>
      </c>
      <c r="AA704" s="317">
        <v>1</v>
      </c>
      <c r="AB704" s="317">
        <v>1</v>
      </c>
      <c r="AC704" s="317">
        <v>1</v>
      </c>
      <c r="AD704" s="317">
        <v>1</v>
      </c>
      <c r="AE704" s="317">
        <v>1</v>
      </c>
      <c r="AF704" s="317">
        <v>1</v>
      </c>
      <c r="AG704" s="317">
        <v>5</v>
      </c>
      <c r="AH704" s="317">
        <v>5</v>
      </c>
      <c r="AI704" s="317">
        <v>5</v>
      </c>
      <c r="AK704" s="299">
        <v>71</v>
      </c>
      <c r="AL704" s="296">
        <v>1</v>
      </c>
      <c r="AM704" s="296">
        <v>1</v>
      </c>
      <c r="AN704" s="296">
        <v>1</v>
      </c>
    </row>
    <row r="705" spans="15:40" hidden="1">
      <c r="O705" s="305">
        <f t="shared" si="355"/>
        <v>0</v>
      </c>
      <c r="AA705" s="317">
        <v>1</v>
      </c>
      <c r="AB705" s="317">
        <v>1</v>
      </c>
      <c r="AC705" s="317">
        <v>1</v>
      </c>
      <c r="AD705" s="317">
        <v>1</v>
      </c>
      <c r="AE705" s="317">
        <v>1</v>
      </c>
      <c r="AF705" s="317">
        <v>1</v>
      </c>
      <c r="AG705" s="317">
        <v>5</v>
      </c>
      <c r="AH705" s="317">
        <v>5</v>
      </c>
      <c r="AI705" s="317">
        <v>5</v>
      </c>
      <c r="AK705" s="299">
        <v>71</v>
      </c>
      <c r="AL705" s="296">
        <v>1</v>
      </c>
      <c r="AM705" s="296">
        <v>1</v>
      </c>
      <c r="AN705" s="296">
        <v>1</v>
      </c>
    </row>
    <row r="706" spans="15:40" hidden="1">
      <c r="O706" s="305">
        <f t="shared" si="355"/>
        <v>0</v>
      </c>
      <c r="AA706" s="317">
        <v>1</v>
      </c>
      <c r="AB706" s="317">
        <v>1</v>
      </c>
      <c r="AC706" s="317">
        <v>1</v>
      </c>
      <c r="AD706" s="317">
        <v>1</v>
      </c>
      <c r="AE706" s="317">
        <v>1</v>
      </c>
      <c r="AF706" s="317">
        <v>1</v>
      </c>
      <c r="AG706" s="317">
        <v>5</v>
      </c>
      <c r="AH706" s="317">
        <v>5</v>
      </c>
      <c r="AI706" s="317">
        <v>5</v>
      </c>
      <c r="AK706" s="299">
        <v>71</v>
      </c>
      <c r="AL706" s="296">
        <v>1</v>
      </c>
      <c r="AM706" s="296">
        <v>1</v>
      </c>
      <c r="AN706" s="296">
        <v>1</v>
      </c>
    </row>
    <row r="707" spans="15:40" hidden="1">
      <c r="O707" s="305">
        <f t="shared" si="355"/>
        <v>0</v>
      </c>
      <c r="AA707" s="317">
        <v>1</v>
      </c>
      <c r="AB707" s="317">
        <v>1</v>
      </c>
      <c r="AC707" s="317">
        <v>1</v>
      </c>
      <c r="AD707" s="317">
        <v>1</v>
      </c>
      <c r="AE707" s="317">
        <v>1</v>
      </c>
      <c r="AF707" s="317">
        <v>1</v>
      </c>
      <c r="AG707" s="317">
        <v>5</v>
      </c>
      <c r="AH707" s="317">
        <v>5</v>
      </c>
      <c r="AI707" s="317">
        <v>5</v>
      </c>
      <c r="AK707" s="299">
        <v>71</v>
      </c>
      <c r="AL707" s="296">
        <v>1</v>
      </c>
      <c r="AM707" s="296">
        <v>1</v>
      </c>
      <c r="AN707" s="296">
        <v>1</v>
      </c>
    </row>
    <row r="708" spans="15:40" hidden="1">
      <c r="O708" s="305">
        <f t="shared" si="355"/>
        <v>0</v>
      </c>
      <c r="AA708" s="317">
        <v>1</v>
      </c>
      <c r="AB708" s="317">
        <v>1</v>
      </c>
      <c r="AC708" s="317">
        <v>1</v>
      </c>
      <c r="AD708" s="317">
        <v>1</v>
      </c>
      <c r="AE708" s="317">
        <v>1</v>
      </c>
      <c r="AF708" s="317">
        <v>1</v>
      </c>
      <c r="AG708" s="317">
        <v>5</v>
      </c>
      <c r="AH708" s="317">
        <v>5</v>
      </c>
      <c r="AI708" s="317">
        <v>5</v>
      </c>
      <c r="AK708" s="299">
        <v>71</v>
      </c>
      <c r="AL708" s="296">
        <v>1</v>
      </c>
      <c r="AM708" s="296">
        <v>1</v>
      </c>
      <c r="AN708" s="296">
        <v>1</v>
      </c>
    </row>
    <row r="709" spans="15:40" hidden="1">
      <c r="O709" s="305">
        <f t="shared" si="355"/>
        <v>0</v>
      </c>
      <c r="AA709" s="317">
        <v>1</v>
      </c>
      <c r="AB709" s="317">
        <v>1</v>
      </c>
      <c r="AC709" s="317">
        <v>1</v>
      </c>
      <c r="AD709" s="317">
        <v>1</v>
      </c>
      <c r="AE709" s="317">
        <v>1</v>
      </c>
      <c r="AF709" s="317">
        <v>1</v>
      </c>
      <c r="AG709" s="317">
        <v>5</v>
      </c>
      <c r="AH709" s="317">
        <v>5</v>
      </c>
      <c r="AI709" s="317">
        <v>5</v>
      </c>
      <c r="AK709" s="299">
        <v>71</v>
      </c>
      <c r="AL709" s="296">
        <v>1</v>
      </c>
      <c r="AM709" s="296">
        <v>1</v>
      </c>
      <c r="AN709" s="296">
        <v>1</v>
      </c>
    </row>
    <row r="710" spans="15:40" hidden="1">
      <c r="O710" s="305">
        <f t="shared" si="355"/>
        <v>0</v>
      </c>
      <c r="AA710" s="317">
        <v>1</v>
      </c>
      <c r="AB710" s="317">
        <v>1</v>
      </c>
      <c r="AC710" s="317">
        <v>1</v>
      </c>
      <c r="AD710" s="317">
        <v>1</v>
      </c>
      <c r="AE710" s="317">
        <v>1</v>
      </c>
      <c r="AF710" s="317">
        <v>1</v>
      </c>
      <c r="AG710" s="317">
        <v>5</v>
      </c>
      <c r="AH710" s="317">
        <v>5</v>
      </c>
      <c r="AI710" s="317">
        <v>5</v>
      </c>
      <c r="AK710" s="299">
        <v>71</v>
      </c>
      <c r="AL710" s="296">
        <v>1</v>
      </c>
      <c r="AM710" s="296">
        <v>1</v>
      </c>
      <c r="AN710" s="296">
        <v>1</v>
      </c>
    </row>
    <row r="711" spans="15:40" hidden="1">
      <c r="O711" s="305">
        <f t="shared" si="355"/>
        <v>0</v>
      </c>
      <c r="AA711" s="317">
        <v>1</v>
      </c>
      <c r="AB711" s="317">
        <v>1</v>
      </c>
      <c r="AC711" s="317">
        <v>1</v>
      </c>
      <c r="AD711" s="317">
        <v>1</v>
      </c>
      <c r="AE711" s="317">
        <v>1</v>
      </c>
      <c r="AF711" s="317">
        <v>1</v>
      </c>
      <c r="AG711" s="317">
        <v>5</v>
      </c>
      <c r="AH711" s="317">
        <v>5</v>
      </c>
      <c r="AI711" s="317">
        <v>5</v>
      </c>
      <c r="AK711" s="299">
        <v>71</v>
      </c>
      <c r="AL711" s="296">
        <v>1</v>
      </c>
      <c r="AM711" s="296">
        <v>1</v>
      </c>
      <c r="AN711" s="296">
        <v>1</v>
      </c>
    </row>
    <row r="712" spans="15:40" hidden="1">
      <c r="O712" s="305">
        <f t="shared" si="355"/>
        <v>0</v>
      </c>
      <c r="AA712" s="317">
        <v>1</v>
      </c>
      <c r="AB712" s="317">
        <v>1</v>
      </c>
      <c r="AC712" s="317">
        <v>1</v>
      </c>
      <c r="AD712" s="317">
        <v>1</v>
      </c>
      <c r="AE712" s="317">
        <v>1</v>
      </c>
      <c r="AF712" s="317">
        <v>1</v>
      </c>
      <c r="AG712" s="317">
        <v>5</v>
      </c>
      <c r="AH712" s="317">
        <v>5</v>
      </c>
      <c r="AI712" s="317">
        <v>5</v>
      </c>
      <c r="AK712" s="299">
        <v>71</v>
      </c>
      <c r="AL712" s="296">
        <v>1</v>
      </c>
      <c r="AM712" s="296">
        <v>1</v>
      </c>
      <c r="AN712" s="296">
        <v>1</v>
      </c>
    </row>
    <row r="713" spans="15:40" hidden="1">
      <c r="O713" s="305">
        <f t="shared" si="355"/>
        <v>0</v>
      </c>
      <c r="AA713" s="317">
        <v>1</v>
      </c>
      <c r="AB713" s="317">
        <v>1</v>
      </c>
      <c r="AC713" s="317">
        <v>1</v>
      </c>
      <c r="AD713" s="317">
        <v>1</v>
      </c>
      <c r="AE713" s="317">
        <v>1</v>
      </c>
      <c r="AF713" s="317">
        <v>1</v>
      </c>
      <c r="AG713" s="317">
        <v>5</v>
      </c>
      <c r="AH713" s="317">
        <v>5</v>
      </c>
      <c r="AI713" s="317">
        <v>5</v>
      </c>
      <c r="AK713" s="299">
        <v>71</v>
      </c>
      <c r="AL713" s="296">
        <v>1</v>
      </c>
      <c r="AM713" s="296">
        <v>1</v>
      </c>
      <c r="AN713" s="296">
        <v>1</v>
      </c>
    </row>
    <row r="714" spans="15:40" hidden="1">
      <c r="O714" s="305">
        <f t="shared" si="355"/>
        <v>0</v>
      </c>
      <c r="AA714" s="317">
        <v>1</v>
      </c>
      <c r="AB714" s="317">
        <v>1</v>
      </c>
      <c r="AC714" s="317">
        <v>1</v>
      </c>
      <c r="AD714" s="317">
        <v>1</v>
      </c>
      <c r="AE714" s="317">
        <v>1</v>
      </c>
      <c r="AF714" s="317">
        <v>1</v>
      </c>
      <c r="AG714" s="317">
        <v>5</v>
      </c>
      <c r="AH714" s="317">
        <v>5</v>
      </c>
      <c r="AI714" s="317">
        <v>5</v>
      </c>
      <c r="AK714" s="299">
        <v>71</v>
      </c>
      <c r="AL714" s="296">
        <v>1</v>
      </c>
      <c r="AM714" s="296">
        <v>1</v>
      </c>
      <c r="AN714" s="296">
        <v>1</v>
      </c>
    </row>
    <row r="715" spans="15:40" hidden="1">
      <c r="O715" s="305">
        <f t="shared" si="355"/>
        <v>0</v>
      </c>
      <c r="AA715" s="317">
        <v>1</v>
      </c>
      <c r="AB715" s="317">
        <v>1</v>
      </c>
      <c r="AC715" s="317">
        <v>1</v>
      </c>
      <c r="AD715" s="317">
        <v>1</v>
      </c>
      <c r="AE715" s="317">
        <v>1</v>
      </c>
      <c r="AF715" s="317">
        <v>1</v>
      </c>
      <c r="AG715" s="317">
        <v>5</v>
      </c>
      <c r="AH715" s="317">
        <v>5</v>
      </c>
      <c r="AI715" s="317">
        <v>5</v>
      </c>
      <c r="AK715" s="299">
        <v>71</v>
      </c>
      <c r="AL715" s="296">
        <v>1</v>
      </c>
      <c r="AM715" s="296">
        <v>1</v>
      </c>
      <c r="AN715" s="296">
        <v>1</v>
      </c>
    </row>
    <row r="716" spans="15:40" hidden="1">
      <c r="O716" s="305">
        <f t="shared" si="355"/>
        <v>0</v>
      </c>
      <c r="AA716" s="317">
        <v>1</v>
      </c>
      <c r="AB716" s="317">
        <v>1</v>
      </c>
      <c r="AC716" s="317">
        <v>1</v>
      </c>
      <c r="AD716" s="317">
        <v>1</v>
      </c>
      <c r="AE716" s="317">
        <v>1</v>
      </c>
      <c r="AF716" s="317">
        <v>1</v>
      </c>
      <c r="AG716" s="317">
        <v>5</v>
      </c>
      <c r="AH716" s="317">
        <v>5</v>
      </c>
      <c r="AI716" s="317">
        <v>5</v>
      </c>
      <c r="AK716" s="299">
        <v>71</v>
      </c>
      <c r="AL716" s="296">
        <v>1</v>
      </c>
      <c r="AM716" s="296">
        <v>1</v>
      </c>
      <c r="AN716" s="296">
        <v>1</v>
      </c>
    </row>
    <row r="717" spans="15:40" hidden="1">
      <c r="O717" s="305">
        <f t="shared" si="355"/>
        <v>0</v>
      </c>
      <c r="AA717" s="317">
        <v>1</v>
      </c>
      <c r="AB717" s="317">
        <v>1</v>
      </c>
      <c r="AC717" s="317">
        <v>1</v>
      </c>
      <c r="AD717" s="317">
        <v>1</v>
      </c>
      <c r="AE717" s="317">
        <v>1</v>
      </c>
      <c r="AF717" s="317">
        <v>1</v>
      </c>
      <c r="AG717" s="317">
        <v>5</v>
      </c>
      <c r="AH717" s="317">
        <v>5</v>
      </c>
      <c r="AI717" s="317">
        <v>5</v>
      </c>
      <c r="AK717" s="299">
        <v>71</v>
      </c>
      <c r="AL717" s="296">
        <v>1</v>
      </c>
      <c r="AM717" s="296">
        <v>1</v>
      </c>
      <c r="AN717" s="296">
        <v>1</v>
      </c>
    </row>
    <row r="718" spans="15:40" hidden="1">
      <c r="O718" s="305">
        <f t="shared" si="355"/>
        <v>0</v>
      </c>
      <c r="AA718" s="317">
        <v>1</v>
      </c>
      <c r="AB718" s="317">
        <v>1</v>
      </c>
      <c r="AC718" s="317">
        <v>1</v>
      </c>
      <c r="AD718" s="317">
        <v>1</v>
      </c>
      <c r="AE718" s="317">
        <v>1</v>
      </c>
      <c r="AF718" s="317">
        <v>1</v>
      </c>
      <c r="AG718" s="317">
        <v>5</v>
      </c>
      <c r="AH718" s="317">
        <v>5</v>
      </c>
      <c r="AI718" s="317">
        <v>5</v>
      </c>
      <c r="AK718" s="299">
        <v>71</v>
      </c>
      <c r="AL718" s="296">
        <v>1</v>
      </c>
      <c r="AM718" s="296">
        <v>1</v>
      </c>
      <c r="AN718" s="296">
        <v>1</v>
      </c>
    </row>
    <row r="719" spans="15:40" hidden="1">
      <c r="O719" s="305">
        <f t="shared" si="355"/>
        <v>0</v>
      </c>
      <c r="AA719" s="317">
        <v>1</v>
      </c>
      <c r="AB719" s="317">
        <v>1</v>
      </c>
      <c r="AC719" s="317">
        <v>1</v>
      </c>
      <c r="AD719" s="317">
        <v>1</v>
      </c>
      <c r="AE719" s="317">
        <v>1</v>
      </c>
      <c r="AF719" s="317">
        <v>1</v>
      </c>
      <c r="AG719" s="317">
        <v>5</v>
      </c>
      <c r="AH719" s="317">
        <v>5</v>
      </c>
      <c r="AI719" s="317">
        <v>5</v>
      </c>
      <c r="AK719" s="299">
        <v>71</v>
      </c>
      <c r="AL719" s="296">
        <v>1</v>
      </c>
      <c r="AM719" s="296">
        <v>1</v>
      </c>
      <c r="AN719" s="296">
        <v>1</v>
      </c>
    </row>
    <row r="720" spans="15:40" hidden="1">
      <c r="O720" s="305">
        <f t="shared" si="355"/>
        <v>0</v>
      </c>
      <c r="AA720" s="317">
        <v>1</v>
      </c>
      <c r="AB720" s="317">
        <v>1</v>
      </c>
      <c r="AC720" s="317">
        <v>1</v>
      </c>
      <c r="AD720" s="317">
        <v>1</v>
      </c>
      <c r="AE720" s="317">
        <v>1</v>
      </c>
      <c r="AF720" s="317">
        <v>1</v>
      </c>
      <c r="AG720" s="317">
        <v>5</v>
      </c>
      <c r="AH720" s="317">
        <v>5</v>
      </c>
      <c r="AI720" s="317">
        <v>5</v>
      </c>
      <c r="AK720" s="299">
        <v>71</v>
      </c>
      <c r="AL720" s="296">
        <v>1</v>
      </c>
      <c r="AM720" s="296">
        <v>1</v>
      </c>
      <c r="AN720" s="296">
        <v>1</v>
      </c>
    </row>
    <row r="721" spans="15:40" hidden="1">
      <c r="O721" s="305">
        <f t="shared" si="355"/>
        <v>0</v>
      </c>
      <c r="AA721" s="317">
        <v>1</v>
      </c>
      <c r="AB721" s="317">
        <v>1</v>
      </c>
      <c r="AC721" s="317">
        <v>1</v>
      </c>
      <c r="AD721" s="317">
        <v>1</v>
      </c>
      <c r="AE721" s="317">
        <v>1</v>
      </c>
      <c r="AF721" s="317">
        <v>1</v>
      </c>
      <c r="AG721" s="317">
        <v>5</v>
      </c>
      <c r="AH721" s="317">
        <v>5</v>
      </c>
      <c r="AI721" s="317">
        <v>5</v>
      </c>
      <c r="AK721" s="299">
        <v>71</v>
      </c>
      <c r="AL721" s="296">
        <v>1</v>
      </c>
      <c r="AM721" s="296">
        <v>1</v>
      </c>
      <c r="AN721" s="296">
        <v>1</v>
      </c>
    </row>
    <row r="722" spans="15:40" hidden="1">
      <c r="O722" s="305">
        <f t="shared" si="355"/>
        <v>0</v>
      </c>
      <c r="AA722" s="317">
        <v>1</v>
      </c>
      <c r="AB722" s="317">
        <v>1</v>
      </c>
      <c r="AC722" s="317">
        <v>1</v>
      </c>
      <c r="AD722" s="317">
        <v>1</v>
      </c>
      <c r="AE722" s="317">
        <v>1</v>
      </c>
      <c r="AF722" s="317">
        <v>1</v>
      </c>
      <c r="AG722" s="317">
        <v>5</v>
      </c>
      <c r="AH722" s="317">
        <v>5</v>
      </c>
      <c r="AI722" s="317">
        <v>5</v>
      </c>
      <c r="AK722" s="299">
        <v>71</v>
      </c>
      <c r="AL722" s="296">
        <v>1</v>
      </c>
      <c r="AM722" s="296">
        <v>1</v>
      </c>
      <c r="AN722" s="296">
        <v>1</v>
      </c>
    </row>
    <row r="723" spans="15:40" hidden="1">
      <c r="O723" s="305">
        <f t="shared" si="355"/>
        <v>0</v>
      </c>
      <c r="AA723" s="317">
        <v>1</v>
      </c>
      <c r="AB723" s="317">
        <v>1</v>
      </c>
      <c r="AC723" s="317">
        <v>1</v>
      </c>
      <c r="AD723" s="317">
        <v>1</v>
      </c>
      <c r="AE723" s="317">
        <v>1</v>
      </c>
      <c r="AF723" s="317">
        <v>1</v>
      </c>
      <c r="AG723" s="317">
        <v>5</v>
      </c>
      <c r="AH723" s="317">
        <v>5</v>
      </c>
      <c r="AI723" s="317">
        <v>5</v>
      </c>
      <c r="AK723" s="299">
        <v>71</v>
      </c>
      <c r="AL723" s="296">
        <v>1</v>
      </c>
      <c r="AM723" s="296">
        <v>1</v>
      </c>
      <c r="AN723" s="296">
        <v>1</v>
      </c>
    </row>
    <row r="724" spans="15:40" hidden="1">
      <c r="O724" s="305">
        <f t="shared" si="355"/>
        <v>0</v>
      </c>
      <c r="AA724" s="317">
        <v>1</v>
      </c>
      <c r="AB724" s="317">
        <v>1</v>
      </c>
      <c r="AC724" s="317">
        <v>1</v>
      </c>
      <c r="AD724" s="317">
        <v>1</v>
      </c>
      <c r="AE724" s="317">
        <v>1</v>
      </c>
      <c r="AF724" s="317">
        <v>1</v>
      </c>
      <c r="AG724" s="317">
        <v>5</v>
      </c>
      <c r="AH724" s="317">
        <v>5</v>
      </c>
      <c r="AI724" s="317">
        <v>5</v>
      </c>
      <c r="AK724" s="299">
        <v>71</v>
      </c>
      <c r="AL724" s="296">
        <v>1</v>
      </c>
      <c r="AM724" s="296">
        <v>1</v>
      </c>
      <c r="AN724" s="296">
        <v>1</v>
      </c>
    </row>
    <row r="725" spans="15:40" hidden="1">
      <c r="O725" s="305">
        <f t="shared" si="355"/>
        <v>0</v>
      </c>
      <c r="AA725" s="317">
        <v>1</v>
      </c>
      <c r="AB725" s="317">
        <v>1</v>
      </c>
      <c r="AC725" s="317">
        <v>1</v>
      </c>
      <c r="AD725" s="317">
        <v>1</v>
      </c>
      <c r="AE725" s="317">
        <v>1</v>
      </c>
      <c r="AF725" s="317">
        <v>1</v>
      </c>
      <c r="AG725" s="317">
        <v>5</v>
      </c>
      <c r="AH725" s="317">
        <v>5</v>
      </c>
      <c r="AI725" s="317">
        <v>5</v>
      </c>
      <c r="AK725" s="299">
        <v>71</v>
      </c>
      <c r="AL725" s="296">
        <v>1</v>
      </c>
      <c r="AM725" s="296">
        <v>1</v>
      </c>
      <c r="AN725" s="296">
        <v>1</v>
      </c>
    </row>
    <row r="726" spans="15:40" hidden="1">
      <c r="O726" s="305">
        <f t="shared" si="355"/>
        <v>0</v>
      </c>
      <c r="AA726" s="317">
        <v>1</v>
      </c>
      <c r="AB726" s="317">
        <v>1</v>
      </c>
      <c r="AC726" s="317">
        <v>1</v>
      </c>
      <c r="AD726" s="317">
        <v>1</v>
      </c>
      <c r="AE726" s="317">
        <v>1</v>
      </c>
      <c r="AF726" s="317">
        <v>1</v>
      </c>
      <c r="AG726" s="317">
        <v>5</v>
      </c>
      <c r="AH726" s="317">
        <v>5</v>
      </c>
      <c r="AI726" s="317">
        <v>5</v>
      </c>
      <c r="AK726" s="299">
        <v>71</v>
      </c>
      <c r="AL726" s="296">
        <v>1</v>
      </c>
      <c r="AM726" s="296">
        <v>1</v>
      </c>
      <c r="AN726" s="296">
        <v>1</v>
      </c>
    </row>
    <row r="727" spans="15:40" hidden="1">
      <c r="O727" s="305">
        <f t="shared" si="355"/>
        <v>0</v>
      </c>
      <c r="AA727" s="317">
        <v>1</v>
      </c>
      <c r="AB727" s="317">
        <v>1</v>
      </c>
      <c r="AC727" s="317">
        <v>1</v>
      </c>
      <c r="AD727" s="317">
        <v>1</v>
      </c>
      <c r="AE727" s="317">
        <v>1</v>
      </c>
      <c r="AF727" s="317">
        <v>1</v>
      </c>
      <c r="AG727" s="317">
        <v>5</v>
      </c>
      <c r="AH727" s="317">
        <v>5</v>
      </c>
      <c r="AI727" s="317">
        <v>5</v>
      </c>
      <c r="AK727" s="299">
        <v>71</v>
      </c>
      <c r="AL727" s="296">
        <v>1</v>
      </c>
      <c r="AM727" s="296">
        <v>1</v>
      </c>
      <c r="AN727" s="296">
        <v>1</v>
      </c>
    </row>
    <row r="728" spans="15:40" hidden="1">
      <c r="O728" s="305">
        <f t="shared" si="355"/>
        <v>0</v>
      </c>
      <c r="AA728" s="317">
        <v>1</v>
      </c>
      <c r="AB728" s="317">
        <v>1</v>
      </c>
      <c r="AC728" s="317">
        <v>1</v>
      </c>
      <c r="AD728" s="317">
        <v>1</v>
      </c>
      <c r="AE728" s="317">
        <v>1</v>
      </c>
      <c r="AF728" s="317">
        <v>1</v>
      </c>
      <c r="AG728" s="317">
        <v>5</v>
      </c>
      <c r="AH728" s="317">
        <v>5</v>
      </c>
      <c r="AI728" s="317">
        <v>5</v>
      </c>
      <c r="AK728" s="299">
        <v>71</v>
      </c>
      <c r="AL728" s="296">
        <v>1</v>
      </c>
      <c r="AM728" s="296">
        <v>1</v>
      </c>
      <c r="AN728" s="296">
        <v>1</v>
      </c>
    </row>
    <row r="729" spans="15:40" hidden="1">
      <c r="O729" s="305">
        <f t="shared" si="355"/>
        <v>0</v>
      </c>
      <c r="AA729" s="317">
        <v>1</v>
      </c>
      <c r="AB729" s="317">
        <v>1</v>
      </c>
      <c r="AC729" s="317">
        <v>1</v>
      </c>
      <c r="AD729" s="317">
        <v>1</v>
      </c>
      <c r="AE729" s="317">
        <v>1</v>
      </c>
      <c r="AF729" s="317">
        <v>1</v>
      </c>
      <c r="AG729" s="317">
        <v>5</v>
      </c>
      <c r="AH729" s="317">
        <v>5</v>
      </c>
      <c r="AI729" s="317">
        <v>5</v>
      </c>
      <c r="AK729" s="299">
        <v>71</v>
      </c>
      <c r="AL729" s="296">
        <v>1</v>
      </c>
      <c r="AM729" s="296">
        <v>1</v>
      </c>
      <c r="AN729" s="296">
        <v>1</v>
      </c>
    </row>
    <row r="730" spans="15:40" hidden="1">
      <c r="O730" s="305">
        <f t="shared" si="355"/>
        <v>0</v>
      </c>
      <c r="AA730" s="317">
        <v>1</v>
      </c>
      <c r="AB730" s="317">
        <v>1</v>
      </c>
      <c r="AC730" s="317">
        <v>1</v>
      </c>
      <c r="AD730" s="317">
        <v>1</v>
      </c>
      <c r="AE730" s="317">
        <v>1</v>
      </c>
      <c r="AF730" s="317">
        <v>1</v>
      </c>
      <c r="AG730" s="317">
        <v>5</v>
      </c>
      <c r="AH730" s="317">
        <v>5</v>
      </c>
      <c r="AI730" s="317">
        <v>5</v>
      </c>
      <c r="AK730" s="299">
        <v>71</v>
      </c>
      <c r="AL730" s="296">
        <v>1</v>
      </c>
      <c r="AM730" s="296">
        <v>1</v>
      </c>
      <c r="AN730" s="296">
        <v>1</v>
      </c>
    </row>
    <row r="731" spans="15:40" hidden="1">
      <c r="O731" s="305">
        <f t="shared" si="355"/>
        <v>0</v>
      </c>
      <c r="AA731" s="317">
        <v>1</v>
      </c>
      <c r="AB731" s="317">
        <v>1</v>
      </c>
      <c r="AC731" s="317">
        <v>1</v>
      </c>
      <c r="AD731" s="317">
        <v>1</v>
      </c>
      <c r="AE731" s="317">
        <v>1</v>
      </c>
      <c r="AF731" s="317">
        <v>1</v>
      </c>
      <c r="AG731" s="317">
        <v>5</v>
      </c>
      <c r="AH731" s="317">
        <v>5</v>
      </c>
      <c r="AI731" s="317">
        <v>5</v>
      </c>
      <c r="AK731" s="299">
        <v>71</v>
      </c>
      <c r="AL731" s="296">
        <v>1</v>
      </c>
      <c r="AM731" s="296">
        <v>1</v>
      </c>
      <c r="AN731" s="296">
        <v>1</v>
      </c>
    </row>
    <row r="732" spans="15:40" hidden="1">
      <c r="O732" s="305">
        <f t="shared" si="355"/>
        <v>0</v>
      </c>
      <c r="AA732" s="317">
        <v>1</v>
      </c>
      <c r="AB732" s="317">
        <v>1</v>
      </c>
      <c r="AC732" s="317">
        <v>1</v>
      </c>
      <c r="AD732" s="317">
        <v>1</v>
      </c>
      <c r="AE732" s="317">
        <v>1</v>
      </c>
      <c r="AF732" s="317">
        <v>1</v>
      </c>
      <c r="AG732" s="317">
        <v>5</v>
      </c>
      <c r="AH732" s="317">
        <v>5</v>
      </c>
      <c r="AI732" s="317">
        <v>5</v>
      </c>
      <c r="AK732" s="299">
        <v>71</v>
      </c>
      <c r="AL732" s="296">
        <v>1</v>
      </c>
      <c r="AM732" s="296">
        <v>1</v>
      </c>
      <c r="AN732" s="296">
        <v>1</v>
      </c>
    </row>
    <row r="733" spans="15:40" hidden="1">
      <c r="O733" s="305">
        <f t="shared" si="355"/>
        <v>0</v>
      </c>
      <c r="AA733" s="317">
        <v>1</v>
      </c>
      <c r="AB733" s="317">
        <v>1</v>
      </c>
      <c r="AC733" s="317">
        <v>1</v>
      </c>
      <c r="AD733" s="317">
        <v>1</v>
      </c>
      <c r="AE733" s="317">
        <v>1</v>
      </c>
      <c r="AF733" s="317">
        <v>1</v>
      </c>
      <c r="AG733" s="317">
        <v>5</v>
      </c>
      <c r="AH733" s="317">
        <v>5</v>
      </c>
      <c r="AI733" s="317">
        <v>5</v>
      </c>
      <c r="AK733" s="299">
        <v>71</v>
      </c>
      <c r="AL733" s="296">
        <v>1</v>
      </c>
      <c r="AM733" s="296">
        <v>1</v>
      </c>
      <c r="AN733" s="296">
        <v>1</v>
      </c>
    </row>
    <row r="734" spans="15:40" hidden="1">
      <c r="O734" s="305">
        <f t="shared" si="355"/>
        <v>0</v>
      </c>
      <c r="AA734" s="317">
        <v>1</v>
      </c>
      <c r="AB734" s="317">
        <v>1</v>
      </c>
      <c r="AC734" s="317">
        <v>1</v>
      </c>
      <c r="AD734" s="317">
        <v>1</v>
      </c>
      <c r="AE734" s="317">
        <v>1</v>
      </c>
      <c r="AF734" s="317">
        <v>1</v>
      </c>
      <c r="AG734" s="317">
        <v>5</v>
      </c>
      <c r="AH734" s="317">
        <v>5</v>
      </c>
      <c r="AI734" s="317">
        <v>5</v>
      </c>
      <c r="AK734" s="299">
        <v>71</v>
      </c>
      <c r="AL734" s="296">
        <v>1</v>
      </c>
      <c r="AM734" s="296">
        <v>1</v>
      </c>
      <c r="AN734" s="296">
        <v>1</v>
      </c>
    </row>
    <row r="735" spans="15:40" hidden="1">
      <c r="O735" s="305">
        <f t="shared" si="355"/>
        <v>0</v>
      </c>
      <c r="AA735" s="317">
        <v>1</v>
      </c>
      <c r="AB735" s="317">
        <v>1</v>
      </c>
      <c r="AC735" s="317">
        <v>1</v>
      </c>
      <c r="AD735" s="317">
        <v>1</v>
      </c>
      <c r="AE735" s="317">
        <v>1</v>
      </c>
      <c r="AF735" s="317">
        <v>1</v>
      </c>
      <c r="AG735" s="317">
        <v>5</v>
      </c>
      <c r="AH735" s="317">
        <v>5</v>
      </c>
      <c r="AI735" s="317">
        <v>5</v>
      </c>
      <c r="AK735" s="299">
        <v>71</v>
      </c>
      <c r="AL735" s="296">
        <v>1</v>
      </c>
      <c r="AM735" s="296">
        <v>1</v>
      </c>
      <c r="AN735" s="296">
        <v>1</v>
      </c>
    </row>
    <row r="736" spans="15:40" hidden="1">
      <c r="O736" s="305">
        <f t="shared" si="355"/>
        <v>0</v>
      </c>
      <c r="AA736" s="317">
        <v>1</v>
      </c>
      <c r="AB736" s="317">
        <v>1</v>
      </c>
      <c r="AC736" s="317">
        <v>1</v>
      </c>
      <c r="AD736" s="317">
        <v>1</v>
      </c>
      <c r="AE736" s="317">
        <v>1</v>
      </c>
      <c r="AF736" s="317">
        <v>1</v>
      </c>
      <c r="AG736" s="317">
        <v>5</v>
      </c>
      <c r="AH736" s="317">
        <v>5</v>
      </c>
      <c r="AI736" s="317">
        <v>5</v>
      </c>
      <c r="AK736" s="299">
        <v>71</v>
      </c>
      <c r="AL736" s="296">
        <v>1</v>
      </c>
      <c r="AM736" s="296">
        <v>1</v>
      </c>
      <c r="AN736" s="296">
        <v>1</v>
      </c>
    </row>
    <row r="737" spans="15:40" hidden="1">
      <c r="O737" s="305">
        <f t="shared" si="355"/>
        <v>0</v>
      </c>
      <c r="AA737" s="317">
        <v>1</v>
      </c>
      <c r="AB737" s="317">
        <v>1</v>
      </c>
      <c r="AC737" s="317">
        <v>1</v>
      </c>
      <c r="AD737" s="317">
        <v>1</v>
      </c>
      <c r="AE737" s="317">
        <v>1</v>
      </c>
      <c r="AF737" s="317">
        <v>1</v>
      </c>
      <c r="AG737" s="317">
        <v>5</v>
      </c>
      <c r="AH737" s="317">
        <v>5</v>
      </c>
      <c r="AI737" s="317">
        <v>5</v>
      </c>
      <c r="AK737" s="299">
        <v>71</v>
      </c>
      <c r="AL737" s="296">
        <v>1</v>
      </c>
      <c r="AM737" s="296">
        <v>1</v>
      </c>
      <c r="AN737" s="296">
        <v>1</v>
      </c>
    </row>
    <row r="738" spans="15:40" hidden="1">
      <c r="O738" s="305">
        <f t="shared" si="355"/>
        <v>0</v>
      </c>
      <c r="AA738" s="317">
        <v>1</v>
      </c>
      <c r="AB738" s="317">
        <v>1</v>
      </c>
      <c r="AC738" s="317">
        <v>1</v>
      </c>
      <c r="AD738" s="317">
        <v>1</v>
      </c>
      <c r="AE738" s="317">
        <v>1</v>
      </c>
      <c r="AF738" s="317">
        <v>1</v>
      </c>
      <c r="AG738" s="317">
        <v>5</v>
      </c>
      <c r="AH738" s="317">
        <v>5</v>
      </c>
      <c r="AI738" s="317">
        <v>5</v>
      </c>
      <c r="AK738" s="299">
        <v>71</v>
      </c>
      <c r="AL738" s="296">
        <v>1</v>
      </c>
      <c r="AM738" s="296">
        <v>1</v>
      </c>
      <c r="AN738" s="296">
        <v>1</v>
      </c>
    </row>
    <row r="739" spans="15:40" hidden="1">
      <c r="O739" s="305">
        <f t="shared" si="355"/>
        <v>0</v>
      </c>
      <c r="AA739" s="317">
        <v>1</v>
      </c>
      <c r="AB739" s="317">
        <v>1</v>
      </c>
      <c r="AC739" s="317">
        <v>1</v>
      </c>
      <c r="AD739" s="317">
        <v>1</v>
      </c>
      <c r="AE739" s="317">
        <v>1</v>
      </c>
      <c r="AF739" s="317">
        <v>1</v>
      </c>
      <c r="AG739" s="317">
        <v>5</v>
      </c>
      <c r="AH739" s="317">
        <v>5</v>
      </c>
      <c r="AI739" s="317">
        <v>5</v>
      </c>
      <c r="AK739" s="299">
        <v>71</v>
      </c>
      <c r="AL739" s="296">
        <v>1</v>
      </c>
      <c r="AM739" s="296">
        <v>1</v>
      </c>
      <c r="AN739" s="296">
        <v>1</v>
      </c>
    </row>
    <row r="740" spans="15:40" hidden="1">
      <c r="O740" s="305">
        <f t="shared" si="355"/>
        <v>0</v>
      </c>
      <c r="AA740" s="317">
        <v>1</v>
      </c>
      <c r="AB740" s="317">
        <v>1</v>
      </c>
      <c r="AC740" s="317">
        <v>1</v>
      </c>
      <c r="AD740" s="317">
        <v>1</v>
      </c>
      <c r="AE740" s="317">
        <v>1</v>
      </c>
      <c r="AF740" s="317">
        <v>1</v>
      </c>
      <c r="AG740" s="317">
        <v>5</v>
      </c>
      <c r="AH740" s="317">
        <v>5</v>
      </c>
      <c r="AI740" s="317">
        <v>5</v>
      </c>
      <c r="AK740" s="299">
        <v>71</v>
      </c>
      <c r="AL740" s="296">
        <v>1</v>
      </c>
      <c r="AM740" s="296">
        <v>1</v>
      </c>
      <c r="AN740" s="296">
        <v>1</v>
      </c>
    </row>
    <row r="741" spans="15:40" hidden="1">
      <c r="O741" s="305">
        <f t="shared" si="355"/>
        <v>0</v>
      </c>
      <c r="AA741" s="317">
        <v>1</v>
      </c>
      <c r="AB741" s="317">
        <v>1</v>
      </c>
      <c r="AC741" s="317">
        <v>1</v>
      </c>
      <c r="AD741" s="317">
        <v>1</v>
      </c>
      <c r="AE741" s="317">
        <v>1</v>
      </c>
      <c r="AF741" s="317">
        <v>1</v>
      </c>
      <c r="AG741" s="317">
        <v>5</v>
      </c>
      <c r="AH741" s="317">
        <v>5</v>
      </c>
      <c r="AI741" s="317">
        <v>5</v>
      </c>
      <c r="AK741" s="299">
        <v>71</v>
      </c>
      <c r="AL741" s="296">
        <v>1</v>
      </c>
      <c r="AM741" s="296">
        <v>1</v>
      </c>
      <c r="AN741" s="296">
        <v>1</v>
      </c>
    </row>
    <row r="742" spans="15:40" hidden="1">
      <c r="O742" s="305">
        <f t="shared" si="355"/>
        <v>0</v>
      </c>
      <c r="AA742" s="317">
        <v>1</v>
      </c>
      <c r="AB742" s="317">
        <v>1</v>
      </c>
      <c r="AC742" s="317">
        <v>1</v>
      </c>
      <c r="AD742" s="317">
        <v>1</v>
      </c>
      <c r="AE742" s="317">
        <v>1</v>
      </c>
      <c r="AF742" s="317">
        <v>1</v>
      </c>
      <c r="AG742" s="317">
        <v>5</v>
      </c>
      <c r="AH742" s="317">
        <v>5</v>
      </c>
      <c r="AI742" s="317">
        <v>5</v>
      </c>
      <c r="AK742" s="299">
        <v>71</v>
      </c>
      <c r="AL742" s="296">
        <v>1</v>
      </c>
      <c r="AM742" s="296">
        <v>1</v>
      </c>
      <c r="AN742" s="296">
        <v>1</v>
      </c>
    </row>
    <row r="743" spans="15:40" hidden="1">
      <c r="O743" s="305">
        <f t="shared" ref="O743:O806" si="356">D743</f>
        <v>0</v>
      </c>
      <c r="AA743" s="317">
        <v>1</v>
      </c>
      <c r="AB743" s="317">
        <v>1</v>
      </c>
      <c r="AC743" s="317">
        <v>1</v>
      </c>
      <c r="AD743" s="317">
        <v>1</v>
      </c>
      <c r="AE743" s="317">
        <v>1</v>
      </c>
      <c r="AF743" s="317">
        <v>1</v>
      </c>
      <c r="AG743" s="317">
        <v>5</v>
      </c>
      <c r="AH743" s="317">
        <v>5</v>
      </c>
      <c r="AI743" s="317">
        <v>5</v>
      </c>
      <c r="AK743" s="299">
        <v>71</v>
      </c>
      <c r="AL743" s="296">
        <v>1</v>
      </c>
      <c r="AM743" s="296">
        <v>1</v>
      </c>
      <c r="AN743" s="296">
        <v>1</v>
      </c>
    </row>
    <row r="744" spans="15:40" hidden="1">
      <c r="O744" s="305">
        <f t="shared" si="356"/>
        <v>0</v>
      </c>
      <c r="AA744" s="317">
        <v>1</v>
      </c>
      <c r="AB744" s="317">
        <v>1</v>
      </c>
      <c r="AC744" s="317">
        <v>1</v>
      </c>
      <c r="AD744" s="317">
        <v>1</v>
      </c>
      <c r="AE744" s="317">
        <v>1</v>
      </c>
      <c r="AF744" s="317">
        <v>1</v>
      </c>
      <c r="AG744" s="317">
        <v>5</v>
      </c>
      <c r="AH744" s="317">
        <v>5</v>
      </c>
      <c r="AI744" s="317">
        <v>5</v>
      </c>
      <c r="AK744" s="299">
        <v>71</v>
      </c>
      <c r="AL744" s="296">
        <v>1</v>
      </c>
      <c r="AM744" s="296">
        <v>1</v>
      </c>
      <c r="AN744" s="296">
        <v>1</v>
      </c>
    </row>
    <row r="745" spans="15:40" hidden="1">
      <c r="O745" s="305">
        <f t="shared" si="356"/>
        <v>0</v>
      </c>
      <c r="AA745" s="317">
        <v>1</v>
      </c>
      <c r="AB745" s="317">
        <v>1</v>
      </c>
      <c r="AC745" s="317">
        <v>1</v>
      </c>
      <c r="AD745" s="317">
        <v>1</v>
      </c>
      <c r="AE745" s="317">
        <v>1</v>
      </c>
      <c r="AF745" s="317">
        <v>1</v>
      </c>
      <c r="AG745" s="317">
        <v>5</v>
      </c>
      <c r="AH745" s="317">
        <v>5</v>
      </c>
      <c r="AI745" s="317">
        <v>5</v>
      </c>
      <c r="AK745" s="299">
        <v>71</v>
      </c>
      <c r="AL745" s="296">
        <v>1</v>
      </c>
      <c r="AM745" s="296">
        <v>1</v>
      </c>
      <c r="AN745" s="296">
        <v>1</v>
      </c>
    </row>
    <row r="746" spans="15:40" hidden="1">
      <c r="O746" s="305">
        <f t="shared" si="356"/>
        <v>0</v>
      </c>
      <c r="AA746" s="317">
        <v>1</v>
      </c>
      <c r="AB746" s="317">
        <v>1</v>
      </c>
      <c r="AC746" s="317">
        <v>1</v>
      </c>
      <c r="AD746" s="317">
        <v>1</v>
      </c>
      <c r="AE746" s="317">
        <v>1</v>
      </c>
      <c r="AF746" s="317">
        <v>1</v>
      </c>
      <c r="AG746" s="317">
        <v>5</v>
      </c>
      <c r="AH746" s="317">
        <v>5</v>
      </c>
      <c r="AI746" s="317">
        <v>5</v>
      </c>
      <c r="AK746" s="299">
        <v>71</v>
      </c>
      <c r="AL746" s="296">
        <v>1</v>
      </c>
      <c r="AM746" s="296">
        <v>1</v>
      </c>
      <c r="AN746" s="296">
        <v>1</v>
      </c>
    </row>
    <row r="747" spans="15:40" hidden="1">
      <c r="O747" s="305">
        <f t="shared" si="356"/>
        <v>0</v>
      </c>
      <c r="AA747" s="317">
        <v>1</v>
      </c>
      <c r="AB747" s="317">
        <v>1</v>
      </c>
      <c r="AC747" s="317">
        <v>1</v>
      </c>
      <c r="AD747" s="317">
        <v>1</v>
      </c>
      <c r="AE747" s="317">
        <v>1</v>
      </c>
      <c r="AF747" s="317">
        <v>1</v>
      </c>
      <c r="AG747" s="317">
        <v>5</v>
      </c>
      <c r="AH747" s="317">
        <v>5</v>
      </c>
      <c r="AI747" s="317">
        <v>5</v>
      </c>
      <c r="AK747" s="299">
        <v>71</v>
      </c>
      <c r="AL747" s="296">
        <v>1</v>
      </c>
      <c r="AM747" s="296">
        <v>1</v>
      </c>
      <c r="AN747" s="296">
        <v>1</v>
      </c>
    </row>
    <row r="748" spans="15:40" hidden="1">
      <c r="O748" s="305">
        <f t="shared" si="356"/>
        <v>0</v>
      </c>
      <c r="AA748" s="317">
        <v>1</v>
      </c>
      <c r="AB748" s="317">
        <v>1</v>
      </c>
      <c r="AC748" s="317">
        <v>1</v>
      </c>
      <c r="AD748" s="317">
        <v>1</v>
      </c>
      <c r="AE748" s="317">
        <v>1</v>
      </c>
      <c r="AF748" s="317">
        <v>1</v>
      </c>
      <c r="AG748" s="317">
        <v>5</v>
      </c>
      <c r="AH748" s="317">
        <v>5</v>
      </c>
      <c r="AI748" s="317">
        <v>5</v>
      </c>
      <c r="AK748" s="299">
        <v>71</v>
      </c>
      <c r="AL748" s="296">
        <v>1</v>
      </c>
      <c r="AM748" s="296">
        <v>1</v>
      </c>
      <c r="AN748" s="296">
        <v>1</v>
      </c>
    </row>
    <row r="749" spans="15:40" hidden="1">
      <c r="O749" s="305">
        <f t="shared" si="356"/>
        <v>0</v>
      </c>
      <c r="AA749" s="317">
        <v>1</v>
      </c>
      <c r="AB749" s="317">
        <v>1</v>
      </c>
      <c r="AC749" s="317">
        <v>1</v>
      </c>
      <c r="AD749" s="317">
        <v>1</v>
      </c>
      <c r="AE749" s="317">
        <v>1</v>
      </c>
      <c r="AF749" s="317">
        <v>1</v>
      </c>
      <c r="AG749" s="317">
        <v>5</v>
      </c>
      <c r="AH749" s="317">
        <v>5</v>
      </c>
      <c r="AI749" s="317">
        <v>5</v>
      </c>
      <c r="AK749" s="299">
        <v>71</v>
      </c>
      <c r="AL749" s="296">
        <v>1</v>
      </c>
      <c r="AM749" s="296">
        <v>1</v>
      </c>
      <c r="AN749" s="296">
        <v>1</v>
      </c>
    </row>
    <row r="750" spans="15:40" hidden="1">
      <c r="O750" s="305">
        <f t="shared" si="356"/>
        <v>0</v>
      </c>
      <c r="AA750" s="317">
        <v>1</v>
      </c>
      <c r="AB750" s="317">
        <v>1</v>
      </c>
      <c r="AC750" s="317">
        <v>1</v>
      </c>
      <c r="AD750" s="317">
        <v>1</v>
      </c>
      <c r="AE750" s="317">
        <v>1</v>
      </c>
      <c r="AF750" s="317">
        <v>1</v>
      </c>
      <c r="AG750" s="317">
        <v>5</v>
      </c>
      <c r="AH750" s="317">
        <v>5</v>
      </c>
      <c r="AI750" s="317">
        <v>5</v>
      </c>
      <c r="AK750" s="299">
        <v>71</v>
      </c>
      <c r="AL750" s="296">
        <v>1</v>
      </c>
      <c r="AM750" s="296">
        <v>1</v>
      </c>
      <c r="AN750" s="296">
        <v>1</v>
      </c>
    </row>
    <row r="751" spans="15:40" hidden="1">
      <c r="O751" s="305">
        <f t="shared" si="356"/>
        <v>0</v>
      </c>
      <c r="AA751" s="317">
        <v>1</v>
      </c>
      <c r="AB751" s="317">
        <v>1</v>
      </c>
      <c r="AC751" s="317">
        <v>1</v>
      </c>
      <c r="AD751" s="317">
        <v>1</v>
      </c>
      <c r="AE751" s="317">
        <v>1</v>
      </c>
      <c r="AF751" s="317">
        <v>1</v>
      </c>
      <c r="AG751" s="317">
        <v>5</v>
      </c>
      <c r="AH751" s="317">
        <v>5</v>
      </c>
      <c r="AI751" s="317">
        <v>5</v>
      </c>
      <c r="AK751" s="299">
        <v>71</v>
      </c>
      <c r="AL751" s="296">
        <v>1</v>
      </c>
      <c r="AM751" s="296">
        <v>1</v>
      </c>
      <c r="AN751" s="296">
        <v>1</v>
      </c>
    </row>
    <row r="752" spans="15:40" hidden="1">
      <c r="O752" s="305">
        <f t="shared" si="356"/>
        <v>0</v>
      </c>
      <c r="AA752" s="317">
        <v>1</v>
      </c>
      <c r="AB752" s="317">
        <v>1</v>
      </c>
      <c r="AC752" s="317">
        <v>1</v>
      </c>
      <c r="AD752" s="317">
        <v>1</v>
      </c>
      <c r="AE752" s="317">
        <v>1</v>
      </c>
      <c r="AF752" s="317">
        <v>1</v>
      </c>
      <c r="AG752" s="317">
        <v>5</v>
      </c>
      <c r="AH752" s="317">
        <v>5</v>
      </c>
      <c r="AI752" s="317">
        <v>5</v>
      </c>
      <c r="AK752" s="299">
        <v>71</v>
      </c>
      <c r="AL752" s="296">
        <v>1</v>
      </c>
      <c r="AM752" s="296">
        <v>1</v>
      </c>
      <c r="AN752" s="296">
        <v>1</v>
      </c>
    </row>
    <row r="753" spans="15:40" hidden="1">
      <c r="O753" s="305">
        <f t="shared" si="356"/>
        <v>0</v>
      </c>
      <c r="AA753" s="317">
        <v>1</v>
      </c>
      <c r="AB753" s="317">
        <v>1</v>
      </c>
      <c r="AC753" s="317">
        <v>1</v>
      </c>
      <c r="AD753" s="317">
        <v>1</v>
      </c>
      <c r="AE753" s="317">
        <v>1</v>
      </c>
      <c r="AF753" s="317">
        <v>1</v>
      </c>
      <c r="AG753" s="317">
        <v>5</v>
      </c>
      <c r="AH753" s="317">
        <v>5</v>
      </c>
      <c r="AI753" s="317">
        <v>5</v>
      </c>
      <c r="AK753" s="299">
        <v>71</v>
      </c>
      <c r="AL753" s="296">
        <v>1</v>
      </c>
      <c r="AM753" s="296">
        <v>1</v>
      </c>
      <c r="AN753" s="296">
        <v>1</v>
      </c>
    </row>
    <row r="754" spans="15:40" hidden="1">
      <c r="O754" s="305">
        <f t="shared" si="356"/>
        <v>0</v>
      </c>
      <c r="AA754" s="317">
        <v>1</v>
      </c>
      <c r="AB754" s="317">
        <v>1</v>
      </c>
      <c r="AC754" s="317">
        <v>1</v>
      </c>
      <c r="AD754" s="317">
        <v>1</v>
      </c>
      <c r="AE754" s="317">
        <v>1</v>
      </c>
      <c r="AF754" s="317">
        <v>1</v>
      </c>
      <c r="AG754" s="317">
        <v>5</v>
      </c>
      <c r="AH754" s="317">
        <v>5</v>
      </c>
      <c r="AI754" s="317">
        <v>5</v>
      </c>
      <c r="AK754" s="299">
        <v>71</v>
      </c>
      <c r="AL754" s="296">
        <v>1</v>
      </c>
      <c r="AM754" s="296">
        <v>1</v>
      </c>
      <c r="AN754" s="296">
        <v>1</v>
      </c>
    </row>
    <row r="755" spans="15:40" hidden="1">
      <c r="O755" s="305">
        <f t="shared" si="356"/>
        <v>0</v>
      </c>
      <c r="AA755" s="317">
        <v>1</v>
      </c>
      <c r="AB755" s="317">
        <v>1</v>
      </c>
      <c r="AC755" s="317">
        <v>1</v>
      </c>
      <c r="AD755" s="317">
        <v>1</v>
      </c>
      <c r="AE755" s="317">
        <v>1</v>
      </c>
      <c r="AF755" s="317">
        <v>1</v>
      </c>
      <c r="AG755" s="317">
        <v>5</v>
      </c>
      <c r="AH755" s="317">
        <v>5</v>
      </c>
      <c r="AI755" s="317">
        <v>5</v>
      </c>
      <c r="AK755" s="299">
        <v>71</v>
      </c>
      <c r="AL755" s="296">
        <v>1</v>
      </c>
      <c r="AM755" s="296">
        <v>1</v>
      </c>
      <c r="AN755" s="296">
        <v>1</v>
      </c>
    </row>
    <row r="756" spans="15:40" hidden="1">
      <c r="O756" s="305">
        <f t="shared" si="356"/>
        <v>0</v>
      </c>
      <c r="AA756" s="317">
        <v>1</v>
      </c>
      <c r="AB756" s="317">
        <v>1</v>
      </c>
      <c r="AC756" s="317">
        <v>1</v>
      </c>
      <c r="AD756" s="317">
        <v>1</v>
      </c>
      <c r="AE756" s="317">
        <v>1</v>
      </c>
      <c r="AF756" s="317">
        <v>1</v>
      </c>
      <c r="AG756" s="317">
        <v>5</v>
      </c>
      <c r="AH756" s="317">
        <v>5</v>
      </c>
      <c r="AI756" s="317">
        <v>5</v>
      </c>
      <c r="AK756" s="299">
        <v>71</v>
      </c>
      <c r="AL756" s="296">
        <v>1</v>
      </c>
      <c r="AM756" s="296">
        <v>1</v>
      </c>
      <c r="AN756" s="296">
        <v>1</v>
      </c>
    </row>
    <row r="757" spans="15:40" hidden="1">
      <c r="O757" s="305">
        <f t="shared" si="356"/>
        <v>0</v>
      </c>
      <c r="AA757" s="317">
        <v>1</v>
      </c>
      <c r="AB757" s="317">
        <v>1</v>
      </c>
      <c r="AC757" s="317">
        <v>1</v>
      </c>
      <c r="AD757" s="317">
        <v>1</v>
      </c>
      <c r="AE757" s="317">
        <v>1</v>
      </c>
      <c r="AF757" s="317">
        <v>1</v>
      </c>
      <c r="AG757" s="317">
        <v>5</v>
      </c>
      <c r="AH757" s="317">
        <v>5</v>
      </c>
      <c r="AI757" s="317">
        <v>5</v>
      </c>
      <c r="AK757" s="299">
        <v>71</v>
      </c>
      <c r="AL757" s="296">
        <v>1</v>
      </c>
      <c r="AM757" s="296">
        <v>1</v>
      </c>
      <c r="AN757" s="296">
        <v>1</v>
      </c>
    </row>
    <row r="758" spans="15:40" hidden="1">
      <c r="O758" s="305">
        <f t="shared" si="356"/>
        <v>0</v>
      </c>
      <c r="AA758" s="317">
        <v>1</v>
      </c>
      <c r="AB758" s="317">
        <v>1</v>
      </c>
      <c r="AC758" s="317">
        <v>1</v>
      </c>
      <c r="AD758" s="317">
        <v>1</v>
      </c>
      <c r="AE758" s="317">
        <v>1</v>
      </c>
      <c r="AF758" s="317">
        <v>1</v>
      </c>
      <c r="AG758" s="317">
        <v>5</v>
      </c>
      <c r="AH758" s="317">
        <v>5</v>
      </c>
      <c r="AI758" s="317">
        <v>5</v>
      </c>
      <c r="AK758" s="299">
        <v>71</v>
      </c>
      <c r="AL758" s="296">
        <v>1</v>
      </c>
      <c r="AM758" s="296">
        <v>1</v>
      </c>
      <c r="AN758" s="296">
        <v>1</v>
      </c>
    </row>
    <row r="759" spans="15:40" hidden="1">
      <c r="O759" s="305">
        <f t="shared" si="356"/>
        <v>0</v>
      </c>
      <c r="AA759" s="317">
        <v>1</v>
      </c>
      <c r="AB759" s="317">
        <v>1</v>
      </c>
      <c r="AC759" s="317">
        <v>1</v>
      </c>
      <c r="AD759" s="317">
        <v>1</v>
      </c>
      <c r="AE759" s="317">
        <v>1</v>
      </c>
      <c r="AF759" s="317">
        <v>1</v>
      </c>
      <c r="AG759" s="317">
        <v>5</v>
      </c>
      <c r="AH759" s="317">
        <v>5</v>
      </c>
      <c r="AI759" s="317">
        <v>5</v>
      </c>
      <c r="AK759" s="299">
        <v>71</v>
      </c>
      <c r="AL759" s="296">
        <v>1</v>
      </c>
      <c r="AM759" s="296">
        <v>1</v>
      </c>
      <c r="AN759" s="296">
        <v>1</v>
      </c>
    </row>
    <row r="760" spans="15:40" hidden="1">
      <c r="O760" s="305">
        <f t="shared" si="356"/>
        <v>0</v>
      </c>
      <c r="AA760" s="317">
        <v>1</v>
      </c>
      <c r="AB760" s="317">
        <v>1</v>
      </c>
      <c r="AC760" s="317">
        <v>1</v>
      </c>
      <c r="AD760" s="317">
        <v>1</v>
      </c>
      <c r="AE760" s="317">
        <v>1</v>
      </c>
      <c r="AF760" s="317">
        <v>1</v>
      </c>
      <c r="AG760" s="317">
        <v>5</v>
      </c>
      <c r="AH760" s="317">
        <v>5</v>
      </c>
      <c r="AI760" s="317">
        <v>5</v>
      </c>
      <c r="AK760" s="299">
        <v>71</v>
      </c>
      <c r="AL760" s="296">
        <v>1</v>
      </c>
      <c r="AM760" s="296">
        <v>1</v>
      </c>
      <c r="AN760" s="296">
        <v>1</v>
      </c>
    </row>
    <row r="761" spans="15:40" hidden="1">
      <c r="O761" s="305">
        <f t="shared" si="356"/>
        <v>0</v>
      </c>
      <c r="AA761" s="317">
        <v>1</v>
      </c>
      <c r="AB761" s="317">
        <v>1</v>
      </c>
      <c r="AC761" s="317">
        <v>1</v>
      </c>
      <c r="AD761" s="317">
        <v>1</v>
      </c>
      <c r="AE761" s="317">
        <v>1</v>
      </c>
      <c r="AF761" s="317">
        <v>1</v>
      </c>
      <c r="AG761" s="317">
        <v>5</v>
      </c>
      <c r="AH761" s="317">
        <v>5</v>
      </c>
      <c r="AI761" s="317">
        <v>5</v>
      </c>
      <c r="AK761" s="299">
        <v>71</v>
      </c>
      <c r="AL761" s="296">
        <v>1</v>
      </c>
      <c r="AM761" s="296">
        <v>1</v>
      </c>
      <c r="AN761" s="296">
        <v>1</v>
      </c>
    </row>
    <row r="762" spans="15:40" hidden="1">
      <c r="O762" s="305">
        <f t="shared" si="356"/>
        <v>0</v>
      </c>
      <c r="AA762" s="317">
        <v>1</v>
      </c>
      <c r="AB762" s="317">
        <v>1</v>
      </c>
      <c r="AC762" s="317">
        <v>1</v>
      </c>
      <c r="AD762" s="317">
        <v>1</v>
      </c>
      <c r="AE762" s="317">
        <v>1</v>
      </c>
      <c r="AF762" s="317">
        <v>1</v>
      </c>
      <c r="AG762" s="317">
        <v>5</v>
      </c>
      <c r="AH762" s="317">
        <v>5</v>
      </c>
      <c r="AI762" s="317">
        <v>5</v>
      </c>
      <c r="AK762" s="299">
        <v>71</v>
      </c>
      <c r="AL762" s="296">
        <v>1</v>
      </c>
      <c r="AM762" s="296">
        <v>1</v>
      </c>
      <c r="AN762" s="296">
        <v>1</v>
      </c>
    </row>
    <row r="763" spans="15:40" hidden="1">
      <c r="O763" s="305">
        <f t="shared" si="356"/>
        <v>0</v>
      </c>
      <c r="AA763" s="317">
        <v>1</v>
      </c>
      <c r="AB763" s="317">
        <v>1</v>
      </c>
      <c r="AC763" s="317">
        <v>1</v>
      </c>
      <c r="AD763" s="317">
        <v>1</v>
      </c>
      <c r="AE763" s="317">
        <v>1</v>
      </c>
      <c r="AF763" s="317">
        <v>1</v>
      </c>
      <c r="AG763" s="317">
        <v>5</v>
      </c>
      <c r="AH763" s="317">
        <v>5</v>
      </c>
      <c r="AI763" s="317">
        <v>5</v>
      </c>
      <c r="AK763" s="299">
        <v>71</v>
      </c>
      <c r="AL763" s="296">
        <v>1</v>
      </c>
      <c r="AM763" s="296">
        <v>1</v>
      </c>
      <c r="AN763" s="296">
        <v>1</v>
      </c>
    </row>
    <row r="764" spans="15:40" hidden="1">
      <c r="O764" s="305">
        <f t="shared" si="356"/>
        <v>0</v>
      </c>
      <c r="AA764" s="317">
        <v>1</v>
      </c>
      <c r="AB764" s="317">
        <v>1</v>
      </c>
      <c r="AC764" s="317">
        <v>1</v>
      </c>
      <c r="AD764" s="317">
        <v>1</v>
      </c>
      <c r="AE764" s="317">
        <v>1</v>
      </c>
      <c r="AF764" s="317">
        <v>1</v>
      </c>
      <c r="AG764" s="317">
        <v>5</v>
      </c>
      <c r="AH764" s="317">
        <v>5</v>
      </c>
      <c r="AI764" s="317">
        <v>5</v>
      </c>
      <c r="AK764" s="299">
        <v>71</v>
      </c>
      <c r="AL764" s="296">
        <v>1</v>
      </c>
      <c r="AM764" s="296">
        <v>1</v>
      </c>
      <c r="AN764" s="296">
        <v>1</v>
      </c>
    </row>
    <row r="765" spans="15:40" hidden="1">
      <c r="O765" s="305">
        <f t="shared" si="356"/>
        <v>0</v>
      </c>
      <c r="AA765" s="317">
        <v>1</v>
      </c>
      <c r="AB765" s="317">
        <v>1</v>
      </c>
      <c r="AC765" s="317">
        <v>1</v>
      </c>
      <c r="AD765" s="317">
        <v>1</v>
      </c>
      <c r="AE765" s="317">
        <v>1</v>
      </c>
      <c r="AF765" s="317">
        <v>1</v>
      </c>
      <c r="AG765" s="317">
        <v>5</v>
      </c>
      <c r="AH765" s="317">
        <v>5</v>
      </c>
      <c r="AI765" s="317">
        <v>5</v>
      </c>
      <c r="AK765" s="299">
        <v>71</v>
      </c>
      <c r="AL765" s="296">
        <v>1</v>
      </c>
      <c r="AM765" s="296">
        <v>1</v>
      </c>
      <c r="AN765" s="296">
        <v>1</v>
      </c>
    </row>
    <row r="766" spans="15:40" hidden="1">
      <c r="O766" s="305">
        <f t="shared" si="356"/>
        <v>0</v>
      </c>
      <c r="AA766" s="317">
        <v>1</v>
      </c>
      <c r="AB766" s="317">
        <v>1</v>
      </c>
      <c r="AC766" s="317">
        <v>1</v>
      </c>
      <c r="AD766" s="317">
        <v>1</v>
      </c>
      <c r="AE766" s="317">
        <v>1</v>
      </c>
      <c r="AF766" s="317">
        <v>1</v>
      </c>
      <c r="AG766" s="317">
        <v>5</v>
      </c>
      <c r="AH766" s="317">
        <v>5</v>
      </c>
      <c r="AI766" s="317">
        <v>5</v>
      </c>
      <c r="AK766" s="299">
        <v>71</v>
      </c>
      <c r="AL766" s="296">
        <v>1</v>
      </c>
      <c r="AM766" s="296">
        <v>1</v>
      </c>
      <c r="AN766" s="296">
        <v>1</v>
      </c>
    </row>
    <row r="767" spans="15:40" hidden="1">
      <c r="O767" s="305">
        <f t="shared" si="356"/>
        <v>0</v>
      </c>
      <c r="AA767" s="317">
        <v>1</v>
      </c>
      <c r="AB767" s="317">
        <v>1</v>
      </c>
      <c r="AC767" s="317">
        <v>1</v>
      </c>
      <c r="AD767" s="317">
        <v>1</v>
      </c>
      <c r="AE767" s="317">
        <v>1</v>
      </c>
      <c r="AF767" s="317">
        <v>1</v>
      </c>
      <c r="AG767" s="317">
        <v>5</v>
      </c>
      <c r="AH767" s="317">
        <v>5</v>
      </c>
      <c r="AI767" s="317">
        <v>5</v>
      </c>
      <c r="AK767" s="299">
        <v>71</v>
      </c>
      <c r="AL767" s="296">
        <v>1</v>
      </c>
      <c r="AM767" s="296">
        <v>1</v>
      </c>
      <c r="AN767" s="296">
        <v>1</v>
      </c>
    </row>
    <row r="768" spans="15:40" hidden="1">
      <c r="O768" s="305">
        <f t="shared" si="356"/>
        <v>0</v>
      </c>
      <c r="AA768" s="317">
        <v>1</v>
      </c>
      <c r="AB768" s="317">
        <v>1</v>
      </c>
      <c r="AC768" s="317">
        <v>1</v>
      </c>
      <c r="AD768" s="317">
        <v>1</v>
      </c>
      <c r="AE768" s="317">
        <v>1</v>
      </c>
      <c r="AF768" s="317">
        <v>1</v>
      </c>
      <c r="AG768" s="317">
        <v>5</v>
      </c>
      <c r="AH768" s="317">
        <v>5</v>
      </c>
      <c r="AI768" s="317">
        <v>5</v>
      </c>
      <c r="AK768" s="299">
        <v>71</v>
      </c>
      <c r="AL768" s="296">
        <v>1</v>
      </c>
      <c r="AM768" s="296">
        <v>1</v>
      </c>
      <c r="AN768" s="296">
        <v>1</v>
      </c>
    </row>
    <row r="769" spans="15:40" hidden="1">
      <c r="O769" s="305">
        <f t="shared" si="356"/>
        <v>0</v>
      </c>
      <c r="AA769" s="317">
        <v>1</v>
      </c>
      <c r="AB769" s="317">
        <v>1</v>
      </c>
      <c r="AC769" s="317">
        <v>1</v>
      </c>
      <c r="AD769" s="317">
        <v>1</v>
      </c>
      <c r="AE769" s="317">
        <v>1</v>
      </c>
      <c r="AF769" s="317">
        <v>1</v>
      </c>
      <c r="AG769" s="317">
        <v>5</v>
      </c>
      <c r="AH769" s="317">
        <v>5</v>
      </c>
      <c r="AI769" s="317">
        <v>5</v>
      </c>
      <c r="AK769" s="299">
        <v>71</v>
      </c>
      <c r="AL769" s="296">
        <v>1</v>
      </c>
      <c r="AM769" s="296">
        <v>1</v>
      </c>
      <c r="AN769" s="296">
        <v>1</v>
      </c>
    </row>
    <row r="770" spans="15:40" hidden="1">
      <c r="O770" s="305">
        <f t="shared" si="356"/>
        <v>0</v>
      </c>
      <c r="AA770" s="317">
        <v>1</v>
      </c>
      <c r="AB770" s="317">
        <v>1</v>
      </c>
      <c r="AC770" s="317">
        <v>1</v>
      </c>
      <c r="AD770" s="317">
        <v>1</v>
      </c>
      <c r="AE770" s="317">
        <v>1</v>
      </c>
      <c r="AF770" s="317">
        <v>1</v>
      </c>
      <c r="AG770" s="317">
        <v>5</v>
      </c>
      <c r="AH770" s="317">
        <v>5</v>
      </c>
      <c r="AI770" s="317">
        <v>5</v>
      </c>
      <c r="AK770" s="299">
        <v>71</v>
      </c>
      <c r="AL770" s="296">
        <v>1</v>
      </c>
      <c r="AM770" s="296">
        <v>1</v>
      </c>
      <c r="AN770" s="296">
        <v>1</v>
      </c>
    </row>
    <row r="771" spans="15:40" hidden="1">
      <c r="O771" s="305">
        <f t="shared" si="356"/>
        <v>0</v>
      </c>
      <c r="AA771" s="317">
        <v>1</v>
      </c>
      <c r="AB771" s="317">
        <v>1</v>
      </c>
      <c r="AC771" s="317">
        <v>1</v>
      </c>
      <c r="AD771" s="317">
        <v>1</v>
      </c>
      <c r="AE771" s="317">
        <v>1</v>
      </c>
      <c r="AF771" s="317">
        <v>1</v>
      </c>
      <c r="AG771" s="317">
        <v>5</v>
      </c>
      <c r="AH771" s="317">
        <v>5</v>
      </c>
      <c r="AI771" s="317">
        <v>5</v>
      </c>
      <c r="AK771" s="299">
        <v>71</v>
      </c>
      <c r="AL771" s="296">
        <v>1</v>
      </c>
      <c r="AM771" s="296">
        <v>1</v>
      </c>
      <c r="AN771" s="296">
        <v>1</v>
      </c>
    </row>
    <row r="772" spans="15:40" hidden="1">
      <c r="O772" s="305">
        <f t="shared" si="356"/>
        <v>0</v>
      </c>
      <c r="AA772" s="317">
        <v>1</v>
      </c>
      <c r="AB772" s="317">
        <v>1</v>
      </c>
      <c r="AC772" s="317">
        <v>1</v>
      </c>
      <c r="AD772" s="317">
        <v>1</v>
      </c>
      <c r="AE772" s="317">
        <v>1</v>
      </c>
      <c r="AF772" s="317">
        <v>1</v>
      </c>
      <c r="AG772" s="317">
        <v>5</v>
      </c>
      <c r="AH772" s="317">
        <v>5</v>
      </c>
      <c r="AI772" s="317">
        <v>5</v>
      </c>
      <c r="AK772" s="299">
        <v>71</v>
      </c>
      <c r="AL772" s="296">
        <v>1</v>
      </c>
      <c r="AM772" s="296">
        <v>1</v>
      </c>
      <c r="AN772" s="296">
        <v>1</v>
      </c>
    </row>
    <row r="773" spans="15:40" hidden="1">
      <c r="O773" s="305">
        <f t="shared" si="356"/>
        <v>0</v>
      </c>
      <c r="AA773" s="317">
        <v>1</v>
      </c>
      <c r="AB773" s="317">
        <v>1</v>
      </c>
      <c r="AC773" s="317">
        <v>1</v>
      </c>
      <c r="AD773" s="317">
        <v>1</v>
      </c>
      <c r="AE773" s="317">
        <v>1</v>
      </c>
      <c r="AF773" s="317">
        <v>1</v>
      </c>
      <c r="AG773" s="317">
        <v>5</v>
      </c>
      <c r="AH773" s="317">
        <v>5</v>
      </c>
      <c r="AI773" s="317">
        <v>5</v>
      </c>
      <c r="AK773" s="299">
        <v>71</v>
      </c>
      <c r="AL773" s="296">
        <v>1</v>
      </c>
      <c r="AM773" s="296">
        <v>1</v>
      </c>
      <c r="AN773" s="296">
        <v>1</v>
      </c>
    </row>
    <row r="774" spans="15:40" hidden="1">
      <c r="O774" s="305">
        <f t="shared" si="356"/>
        <v>0</v>
      </c>
      <c r="AA774" s="317">
        <v>1</v>
      </c>
      <c r="AB774" s="317">
        <v>1</v>
      </c>
      <c r="AC774" s="317">
        <v>1</v>
      </c>
      <c r="AD774" s="317">
        <v>1</v>
      </c>
      <c r="AE774" s="317">
        <v>1</v>
      </c>
      <c r="AF774" s="317">
        <v>1</v>
      </c>
      <c r="AG774" s="317">
        <v>5</v>
      </c>
      <c r="AH774" s="317">
        <v>5</v>
      </c>
      <c r="AI774" s="317">
        <v>5</v>
      </c>
      <c r="AK774" s="299">
        <v>71</v>
      </c>
      <c r="AL774" s="296">
        <v>1</v>
      </c>
      <c r="AM774" s="296">
        <v>1</v>
      </c>
      <c r="AN774" s="296">
        <v>1</v>
      </c>
    </row>
    <row r="775" spans="15:40" hidden="1">
      <c r="O775" s="305">
        <f t="shared" si="356"/>
        <v>0</v>
      </c>
      <c r="AA775" s="317">
        <v>1</v>
      </c>
      <c r="AB775" s="317">
        <v>1</v>
      </c>
      <c r="AC775" s="317">
        <v>1</v>
      </c>
      <c r="AD775" s="317">
        <v>1</v>
      </c>
      <c r="AE775" s="317">
        <v>1</v>
      </c>
      <c r="AF775" s="317">
        <v>1</v>
      </c>
      <c r="AG775" s="317">
        <v>5</v>
      </c>
      <c r="AH775" s="317">
        <v>5</v>
      </c>
      <c r="AI775" s="317">
        <v>5</v>
      </c>
      <c r="AK775" s="299">
        <v>71</v>
      </c>
      <c r="AL775" s="296">
        <v>1</v>
      </c>
      <c r="AM775" s="296">
        <v>1</v>
      </c>
      <c r="AN775" s="296">
        <v>1</v>
      </c>
    </row>
    <row r="776" spans="15:40" hidden="1">
      <c r="O776" s="305">
        <f t="shared" si="356"/>
        <v>0</v>
      </c>
      <c r="AA776" s="317">
        <v>1</v>
      </c>
      <c r="AB776" s="317">
        <v>1</v>
      </c>
      <c r="AC776" s="317">
        <v>1</v>
      </c>
      <c r="AD776" s="317">
        <v>1</v>
      </c>
      <c r="AE776" s="317">
        <v>1</v>
      </c>
      <c r="AF776" s="317">
        <v>1</v>
      </c>
      <c r="AG776" s="317">
        <v>5</v>
      </c>
      <c r="AH776" s="317">
        <v>5</v>
      </c>
      <c r="AI776" s="317">
        <v>5</v>
      </c>
      <c r="AK776" s="299">
        <v>71</v>
      </c>
      <c r="AL776" s="296">
        <v>1</v>
      </c>
      <c r="AM776" s="296">
        <v>1</v>
      </c>
      <c r="AN776" s="296">
        <v>1</v>
      </c>
    </row>
    <row r="777" spans="15:40" hidden="1">
      <c r="O777" s="305">
        <f t="shared" si="356"/>
        <v>0</v>
      </c>
      <c r="AA777" s="317">
        <v>1</v>
      </c>
      <c r="AB777" s="317">
        <v>1</v>
      </c>
      <c r="AC777" s="317">
        <v>1</v>
      </c>
      <c r="AD777" s="317">
        <v>1</v>
      </c>
      <c r="AE777" s="317">
        <v>1</v>
      </c>
      <c r="AF777" s="317">
        <v>1</v>
      </c>
      <c r="AG777" s="317">
        <v>5</v>
      </c>
      <c r="AH777" s="317">
        <v>5</v>
      </c>
      <c r="AI777" s="317">
        <v>5</v>
      </c>
      <c r="AK777" s="299">
        <v>71</v>
      </c>
      <c r="AL777" s="296">
        <v>1</v>
      </c>
      <c r="AM777" s="296">
        <v>1</v>
      </c>
      <c r="AN777" s="296">
        <v>1</v>
      </c>
    </row>
    <row r="778" spans="15:40" hidden="1">
      <c r="O778" s="305">
        <f t="shared" si="356"/>
        <v>0</v>
      </c>
      <c r="AA778" s="317">
        <v>1</v>
      </c>
      <c r="AB778" s="317">
        <v>1</v>
      </c>
      <c r="AC778" s="317">
        <v>1</v>
      </c>
      <c r="AD778" s="317">
        <v>1</v>
      </c>
      <c r="AE778" s="317">
        <v>1</v>
      </c>
      <c r="AF778" s="317">
        <v>1</v>
      </c>
      <c r="AG778" s="317">
        <v>5</v>
      </c>
      <c r="AH778" s="317">
        <v>5</v>
      </c>
      <c r="AI778" s="317">
        <v>5</v>
      </c>
      <c r="AK778" s="299">
        <v>71</v>
      </c>
      <c r="AL778" s="296">
        <v>1</v>
      </c>
      <c r="AM778" s="296">
        <v>1</v>
      </c>
      <c r="AN778" s="296">
        <v>1</v>
      </c>
    </row>
    <row r="779" spans="15:40" hidden="1">
      <c r="O779" s="305">
        <f t="shared" si="356"/>
        <v>0</v>
      </c>
      <c r="AA779" s="317">
        <v>1</v>
      </c>
      <c r="AB779" s="317">
        <v>1</v>
      </c>
      <c r="AC779" s="317">
        <v>1</v>
      </c>
      <c r="AD779" s="317">
        <v>1</v>
      </c>
      <c r="AE779" s="317">
        <v>1</v>
      </c>
      <c r="AF779" s="317">
        <v>1</v>
      </c>
      <c r="AG779" s="317">
        <v>5</v>
      </c>
      <c r="AH779" s="317">
        <v>5</v>
      </c>
      <c r="AI779" s="317">
        <v>5</v>
      </c>
      <c r="AK779" s="299">
        <v>71</v>
      </c>
      <c r="AL779" s="296">
        <v>1</v>
      </c>
      <c r="AM779" s="296">
        <v>1</v>
      </c>
      <c r="AN779" s="296">
        <v>1</v>
      </c>
    </row>
    <row r="780" spans="15:40" hidden="1">
      <c r="O780" s="305">
        <f t="shared" si="356"/>
        <v>0</v>
      </c>
      <c r="AA780" s="317">
        <v>1</v>
      </c>
      <c r="AB780" s="317">
        <v>1</v>
      </c>
      <c r="AC780" s="317">
        <v>1</v>
      </c>
      <c r="AD780" s="317">
        <v>1</v>
      </c>
      <c r="AE780" s="317">
        <v>1</v>
      </c>
      <c r="AF780" s="317">
        <v>1</v>
      </c>
      <c r="AG780" s="317">
        <v>5</v>
      </c>
      <c r="AH780" s="317">
        <v>5</v>
      </c>
      <c r="AI780" s="317">
        <v>5</v>
      </c>
      <c r="AK780" s="299">
        <v>71</v>
      </c>
      <c r="AL780" s="296">
        <v>1</v>
      </c>
      <c r="AM780" s="296">
        <v>1</v>
      </c>
      <c r="AN780" s="296">
        <v>1</v>
      </c>
    </row>
    <row r="781" spans="15:40" hidden="1">
      <c r="O781" s="305">
        <f t="shared" si="356"/>
        <v>0</v>
      </c>
      <c r="AA781" s="317">
        <v>1</v>
      </c>
      <c r="AB781" s="317">
        <v>1</v>
      </c>
      <c r="AC781" s="317">
        <v>1</v>
      </c>
      <c r="AD781" s="317">
        <v>1</v>
      </c>
      <c r="AE781" s="317">
        <v>1</v>
      </c>
      <c r="AF781" s="317">
        <v>1</v>
      </c>
      <c r="AG781" s="317">
        <v>5</v>
      </c>
      <c r="AH781" s="317">
        <v>5</v>
      </c>
      <c r="AI781" s="317">
        <v>5</v>
      </c>
      <c r="AK781" s="299">
        <v>71</v>
      </c>
      <c r="AL781" s="296">
        <v>1</v>
      </c>
      <c r="AM781" s="296">
        <v>1</v>
      </c>
      <c r="AN781" s="296">
        <v>1</v>
      </c>
    </row>
    <row r="782" spans="15:40" hidden="1">
      <c r="O782" s="305">
        <f t="shared" si="356"/>
        <v>0</v>
      </c>
      <c r="AA782" s="317">
        <v>1</v>
      </c>
      <c r="AB782" s="317">
        <v>1</v>
      </c>
      <c r="AC782" s="317">
        <v>1</v>
      </c>
      <c r="AD782" s="317">
        <v>1</v>
      </c>
      <c r="AE782" s="317">
        <v>1</v>
      </c>
      <c r="AF782" s="317">
        <v>1</v>
      </c>
      <c r="AG782" s="317">
        <v>5</v>
      </c>
      <c r="AH782" s="317">
        <v>5</v>
      </c>
      <c r="AI782" s="317">
        <v>5</v>
      </c>
      <c r="AK782" s="299">
        <v>71</v>
      </c>
      <c r="AL782" s="296">
        <v>1</v>
      </c>
      <c r="AM782" s="296">
        <v>1</v>
      </c>
      <c r="AN782" s="296">
        <v>1</v>
      </c>
    </row>
    <row r="783" spans="15:40" hidden="1">
      <c r="O783" s="305">
        <f t="shared" si="356"/>
        <v>0</v>
      </c>
      <c r="AA783" s="317">
        <v>1</v>
      </c>
      <c r="AB783" s="317">
        <v>1</v>
      </c>
      <c r="AC783" s="317">
        <v>1</v>
      </c>
      <c r="AD783" s="317">
        <v>1</v>
      </c>
      <c r="AE783" s="317">
        <v>1</v>
      </c>
      <c r="AF783" s="317">
        <v>1</v>
      </c>
      <c r="AG783" s="317">
        <v>5</v>
      </c>
      <c r="AH783" s="317">
        <v>5</v>
      </c>
      <c r="AI783" s="317">
        <v>5</v>
      </c>
      <c r="AK783" s="299">
        <v>71</v>
      </c>
      <c r="AL783" s="296">
        <v>1</v>
      </c>
      <c r="AM783" s="296">
        <v>1</v>
      </c>
      <c r="AN783" s="296">
        <v>1</v>
      </c>
    </row>
    <row r="784" spans="15:40" hidden="1">
      <c r="O784" s="305">
        <f t="shared" si="356"/>
        <v>0</v>
      </c>
      <c r="AA784" s="317">
        <v>1</v>
      </c>
      <c r="AB784" s="317">
        <v>1</v>
      </c>
      <c r="AC784" s="317">
        <v>1</v>
      </c>
      <c r="AD784" s="317">
        <v>1</v>
      </c>
      <c r="AE784" s="317">
        <v>1</v>
      </c>
      <c r="AF784" s="317">
        <v>1</v>
      </c>
      <c r="AG784" s="317">
        <v>5</v>
      </c>
      <c r="AH784" s="317">
        <v>5</v>
      </c>
      <c r="AI784" s="317">
        <v>5</v>
      </c>
      <c r="AK784" s="299">
        <v>71</v>
      </c>
      <c r="AL784" s="296">
        <v>1</v>
      </c>
      <c r="AM784" s="296">
        <v>1</v>
      </c>
      <c r="AN784" s="296">
        <v>1</v>
      </c>
    </row>
    <row r="785" spans="15:40" hidden="1">
      <c r="O785" s="305">
        <f t="shared" si="356"/>
        <v>0</v>
      </c>
      <c r="AA785" s="317">
        <v>1</v>
      </c>
      <c r="AB785" s="317">
        <v>1</v>
      </c>
      <c r="AC785" s="317">
        <v>1</v>
      </c>
      <c r="AD785" s="317">
        <v>1</v>
      </c>
      <c r="AE785" s="317">
        <v>1</v>
      </c>
      <c r="AF785" s="317">
        <v>1</v>
      </c>
      <c r="AG785" s="317">
        <v>5</v>
      </c>
      <c r="AH785" s="317">
        <v>5</v>
      </c>
      <c r="AI785" s="317">
        <v>5</v>
      </c>
      <c r="AK785" s="299">
        <v>71</v>
      </c>
      <c r="AL785" s="296">
        <v>1</v>
      </c>
      <c r="AM785" s="296">
        <v>1</v>
      </c>
      <c r="AN785" s="296">
        <v>1</v>
      </c>
    </row>
    <row r="786" spans="15:40" hidden="1">
      <c r="O786" s="305">
        <f t="shared" si="356"/>
        <v>0</v>
      </c>
      <c r="AA786" s="317">
        <v>1</v>
      </c>
      <c r="AB786" s="317">
        <v>1</v>
      </c>
      <c r="AC786" s="317">
        <v>1</v>
      </c>
      <c r="AD786" s="317">
        <v>1</v>
      </c>
      <c r="AE786" s="317">
        <v>1</v>
      </c>
      <c r="AF786" s="317">
        <v>1</v>
      </c>
      <c r="AG786" s="317">
        <v>5</v>
      </c>
      <c r="AH786" s="317">
        <v>5</v>
      </c>
      <c r="AI786" s="317">
        <v>5</v>
      </c>
      <c r="AK786" s="299">
        <v>71</v>
      </c>
      <c r="AL786" s="296">
        <v>1</v>
      </c>
      <c r="AM786" s="296">
        <v>1</v>
      </c>
      <c r="AN786" s="296">
        <v>1</v>
      </c>
    </row>
    <row r="787" spans="15:40" hidden="1">
      <c r="O787" s="305">
        <f t="shared" si="356"/>
        <v>0</v>
      </c>
      <c r="AA787" s="317">
        <v>1</v>
      </c>
      <c r="AB787" s="317">
        <v>1</v>
      </c>
      <c r="AC787" s="317">
        <v>1</v>
      </c>
      <c r="AD787" s="317">
        <v>1</v>
      </c>
      <c r="AE787" s="317">
        <v>1</v>
      </c>
      <c r="AF787" s="317">
        <v>1</v>
      </c>
      <c r="AG787" s="317">
        <v>5</v>
      </c>
      <c r="AH787" s="317">
        <v>5</v>
      </c>
      <c r="AI787" s="317">
        <v>5</v>
      </c>
      <c r="AK787" s="299">
        <v>71</v>
      </c>
      <c r="AL787" s="296">
        <v>1</v>
      </c>
      <c r="AM787" s="296">
        <v>1</v>
      </c>
      <c r="AN787" s="296">
        <v>1</v>
      </c>
    </row>
    <row r="788" spans="15:40" hidden="1">
      <c r="O788" s="305">
        <f t="shared" si="356"/>
        <v>0</v>
      </c>
      <c r="AA788" s="317">
        <v>1</v>
      </c>
      <c r="AB788" s="317">
        <v>1</v>
      </c>
      <c r="AC788" s="317">
        <v>1</v>
      </c>
      <c r="AD788" s="317">
        <v>1</v>
      </c>
      <c r="AE788" s="317">
        <v>1</v>
      </c>
      <c r="AF788" s="317">
        <v>1</v>
      </c>
      <c r="AG788" s="317">
        <v>5</v>
      </c>
      <c r="AH788" s="317">
        <v>5</v>
      </c>
      <c r="AI788" s="317">
        <v>5</v>
      </c>
      <c r="AK788" s="299">
        <v>71</v>
      </c>
      <c r="AL788" s="296">
        <v>1</v>
      </c>
      <c r="AM788" s="296">
        <v>1</v>
      </c>
      <c r="AN788" s="296">
        <v>1</v>
      </c>
    </row>
    <row r="789" spans="15:40" hidden="1">
      <c r="O789" s="305">
        <f t="shared" si="356"/>
        <v>0</v>
      </c>
      <c r="AA789" s="317">
        <v>1</v>
      </c>
      <c r="AB789" s="317">
        <v>1</v>
      </c>
      <c r="AC789" s="317">
        <v>1</v>
      </c>
      <c r="AD789" s="317">
        <v>1</v>
      </c>
      <c r="AE789" s="317">
        <v>1</v>
      </c>
      <c r="AF789" s="317">
        <v>1</v>
      </c>
      <c r="AG789" s="317">
        <v>5</v>
      </c>
      <c r="AH789" s="317">
        <v>5</v>
      </c>
      <c r="AI789" s="317">
        <v>5</v>
      </c>
      <c r="AK789" s="299">
        <v>71</v>
      </c>
      <c r="AL789" s="296">
        <v>1</v>
      </c>
      <c r="AM789" s="296">
        <v>1</v>
      </c>
      <c r="AN789" s="296">
        <v>1</v>
      </c>
    </row>
    <row r="790" spans="15:40" hidden="1">
      <c r="O790" s="305">
        <f t="shared" si="356"/>
        <v>0</v>
      </c>
      <c r="AA790" s="317">
        <v>1</v>
      </c>
      <c r="AB790" s="317">
        <v>1</v>
      </c>
      <c r="AC790" s="317">
        <v>1</v>
      </c>
      <c r="AD790" s="317">
        <v>1</v>
      </c>
      <c r="AE790" s="317">
        <v>1</v>
      </c>
      <c r="AF790" s="317">
        <v>1</v>
      </c>
      <c r="AG790" s="317">
        <v>5</v>
      </c>
      <c r="AH790" s="317">
        <v>5</v>
      </c>
      <c r="AI790" s="317">
        <v>5</v>
      </c>
      <c r="AK790" s="299">
        <v>71</v>
      </c>
      <c r="AL790" s="296">
        <v>1</v>
      </c>
      <c r="AM790" s="296">
        <v>1</v>
      </c>
      <c r="AN790" s="296">
        <v>1</v>
      </c>
    </row>
    <row r="791" spans="15:40" hidden="1">
      <c r="O791" s="305">
        <f t="shared" si="356"/>
        <v>0</v>
      </c>
      <c r="AA791" s="317">
        <v>1</v>
      </c>
      <c r="AB791" s="317">
        <v>1</v>
      </c>
      <c r="AC791" s="317">
        <v>1</v>
      </c>
      <c r="AD791" s="317">
        <v>1</v>
      </c>
      <c r="AE791" s="317">
        <v>1</v>
      </c>
      <c r="AF791" s="317">
        <v>1</v>
      </c>
      <c r="AG791" s="317">
        <v>5</v>
      </c>
      <c r="AH791" s="317">
        <v>5</v>
      </c>
      <c r="AI791" s="317">
        <v>5</v>
      </c>
      <c r="AK791" s="299">
        <v>71</v>
      </c>
      <c r="AL791" s="296">
        <v>1</v>
      </c>
      <c r="AM791" s="296">
        <v>1</v>
      </c>
      <c r="AN791" s="296">
        <v>1</v>
      </c>
    </row>
    <row r="792" spans="15:40" hidden="1">
      <c r="O792" s="305">
        <f t="shared" si="356"/>
        <v>0</v>
      </c>
      <c r="AA792" s="317">
        <v>1</v>
      </c>
      <c r="AB792" s="317">
        <v>1</v>
      </c>
      <c r="AC792" s="317">
        <v>1</v>
      </c>
      <c r="AD792" s="317">
        <v>1</v>
      </c>
      <c r="AE792" s="317">
        <v>1</v>
      </c>
      <c r="AF792" s="317">
        <v>1</v>
      </c>
      <c r="AG792" s="317">
        <v>5</v>
      </c>
      <c r="AH792" s="317">
        <v>5</v>
      </c>
      <c r="AI792" s="317">
        <v>5</v>
      </c>
      <c r="AK792" s="299">
        <v>71</v>
      </c>
      <c r="AL792" s="296">
        <v>1</v>
      </c>
      <c r="AM792" s="296">
        <v>1</v>
      </c>
      <c r="AN792" s="296">
        <v>1</v>
      </c>
    </row>
    <row r="793" spans="15:40" hidden="1">
      <c r="O793" s="305">
        <f t="shared" si="356"/>
        <v>0</v>
      </c>
      <c r="AA793" s="317">
        <v>1</v>
      </c>
      <c r="AB793" s="317">
        <v>1</v>
      </c>
      <c r="AC793" s="317">
        <v>1</v>
      </c>
      <c r="AD793" s="317">
        <v>1</v>
      </c>
      <c r="AE793" s="317">
        <v>1</v>
      </c>
      <c r="AF793" s="317">
        <v>1</v>
      </c>
      <c r="AG793" s="317">
        <v>5</v>
      </c>
      <c r="AH793" s="317">
        <v>5</v>
      </c>
      <c r="AI793" s="317">
        <v>5</v>
      </c>
      <c r="AK793" s="299">
        <v>71</v>
      </c>
      <c r="AL793" s="296">
        <v>1</v>
      </c>
      <c r="AM793" s="296">
        <v>1</v>
      </c>
      <c r="AN793" s="296">
        <v>1</v>
      </c>
    </row>
    <row r="794" spans="15:40" hidden="1">
      <c r="O794" s="305">
        <f t="shared" si="356"/>
        <v>0</v>
      </c>
      <c r="AA794" s="317">
        <v>1</v>
      </c>
      <c r="AB794" s="317">
        <v>1</v>
      </c>
      <c r="AC794" s="317">
        <v>1</v>
      </c>
      <c r="AD794" s="317">
        <v>1</v>
      </c>
      <c r="AE794" s="317">
        <v>1</v>
      </c>
      <c r="AF794" s="317">
        <v>1</v>
      </c>
      <c r="AG794" s="317">
        <v>5</v>
      </c>
      <c r="AH794" s="317">
        <v>5</v>
      </c>
      <c r="AI794" s="317">
        <v>5</v>
      </c>
      <c r="AK794" s="299">
        <v>71</v>
      </c>
      <c r="AL794" s="296">
        <v>1</v>
      </c>
      <c r="AM794" s="296">
        <v>1</v>
      </c>
      <c r="AN794" s="296">
        <v>1</v>
      </c>
    </row>
    <row r="795" spans="15:40" hidden="1">
      <c r="O795" s="305">
        <f t="shared" si="356"/>
        <v>0</v>
      </c>
      <c r="AA795" s="317">
        <v>1</v>
      </c>
      <c r="AB795" s="317">
        <v>1</v>
      </c>
      <c r="AC795" s="317">
        <v>1</v>
      </c>
      <c r="AD795" s="317">
        <v>1</v>
      </c>
      <c r="AE795" s="317">
        <v>1</v>
      </c>
      <c r="AF795" s="317">
        <v>1</v>
      </c>
      <c r="AG795" s="317">
        <v>5</v>
      </c>
      <c r="AH795" s="317">
        <v>5</v>
      </c>
      <c r="AI795" s="317">
        <v>5</v>
      </c>
      <c r="AK795" s="299">
        <v>71</v>
      </c>
      <c r="AL795" s="296">
        <v>1</v>
      </c>
      <c r="AM795" s="296">
        <v>1</v>
      </c>
      <c r="AN795" s="296">
        <v>1</v>
      </c>
    </row>
    <row r="796" spans="15:40" hidden="1">
      <c r="O796" s="305">
        <f t="shared" si="356"/>
        <v>0</v>
      </c>
      <c r="AA796" s="317">
        <v>1</v>
      </c>
      <c r="AB796" s="317">
        <v>1</v>
      </c>
      <c r="AC796" s="317">
        <v>1</v>
      </c>
      <c r="AD796" s="317">
        <v>1</v>
      </c>
      <c r="AE796" s="317">
        <v>1</v>
      </c>
      <c r="AF796" s="317">
        <v>1</v>
      </c>
      <c r="AG796" s="317">
        <v>5</v>
      </c>
      <c r="AH796" s="317">
        <v>5</v>
      </c>
      <c r="AI796" s="317">
        <v>5</v>
      </c>
      <c r="AK796" s="299">
        <v>71</v>
      </c>
      <c r="AL796" s="296">
        <v>1</v>
      </c>
      <c r="AM796" s="296">
        <v>1</v>
      </c>
      <c r="AN796" s="296">
        <v>1</v>
      </c>
    </row>
    <row r="797" spans="15:40" hidden="1">
      <c r="O797" s="305">
        <f t="shared" si="356"/>
        <v>0</v>
      </c>
      <c r="AA797" s="317">
        <v>1</v>
      </c>
      <c r="AB797" s="317">
        <v>1</v>
      </c>
      <c r="AC797" s="317">
        <v>1</v>
      </c>
      <c r="AD797" s="317">
        <v>1</v>
      </c>
      <c r="AE797" s="317">
        <v>1</v>
      </c>
      <c r="AF797" s="317">
        <v>1</v>
      </c>
      <c r="AG797" s="317">
        <v>5</v>
      </c>
      <c r="AH797" s="317">
        <v>5</v>
      </c>
      <c r="AI797" s="317">
        <v>5</v>
      </c>
      <c r="AK797" s="299">
        <v>71</v>
      </c>
      <c r="AL797" s="296">
        <v>1</v>
      </c>
      <c r="AM797" s="296">
        <v>1</v>
      </c>
      <c r="AN797" s="296">
        <v>1</v>
      </c>
    </row>
    <row r="798" spans="15:40" hidden="1">
      <c r="O798" s="305">
        <f t="shared" si="356"/>
        <v>0</v>
      </c>
      <c r="AA798" s="317">
        <v>1</v>
      </c>
      <c r="AB798" s="317">
        <v>1</v>
      </c>
      <c r="AC798" s="317">
        <v>1</v>
      </c>
      <c r="AD798" s="317">
        <v>1</v>
      </c>
      <c r="AE798" s="317">
        <v>1</v>
      </c>
      <c r="AF798" s="317">
        <v>1</v>
      </c>
      <c r="AG798" s="317">
        <v>5</v>
      </c>
      <c r="AH798" s="317">
        <v>5</v>
      </c>
      <c r="AI798" s="317">
        <v>5</v>
      </c>
      <c r="AK798" s="299">
        <v>71</v>
      </c>
      <c r="AL798" s="296">
        <v>1</v>
      </c>
      <c r="AM798" s="296">
        <v>1</v>
      </c>
      <c r="AN798" s="296">
        <v>1</v>
      </c>
    </row>
    <row r="799" spans="15:40" hidden="1">
      <c r="O799" s="305">
        <f t="shared" si="356"/>
        <v>0</v>
      </c>
      <c r="AA799" s="317">
        <v>1</v>
      </c>
      <c r="AB799" s="317">
        <v>1</v>
      </c>
      <c r="AC799" s="317">
        <v>1</v>
      </c>
      <c r="AD799" s="317">
        <v>1</v>
      </c>
      <c r="AE799" s="317">
        <v>1</v>
      </c>
      <c r="AF799" s="317">
        <v>1</v>
      </c>
      <c r="AG799" s="317">
        <v>5</v>
      </c>
      <c r="AH799" s="317">
        <v>5</v>
      </c>
      <c r="AI799" s="317">
        <v>5</v>
      </c>
      <c r="AK799" s="299">
        <v>71</v>
      </c>
      <c r="AL799" s="296">
        <v>1</v>
      </c>
      <c r="AM799" s="296">
        <v>1</v>
      </c>
      <c r="AN799" s="296">
        <v>1</v>
      </c>
    </row>
    <row r="800" spans="15:40" hidden="1">
      <c r="O800" s="305">
        <f t="shared" si="356"/>
        <v>0</v>
      </c>
      <c r="AA800" s="317">
        <v>1</v>
      </c>
      <c r="AB800" s="317">
        <v>1</v>
      </c>
      <c r="AC800" s="317">
        <v>1</v>
      </c>
      <c r="AD800" s="317">
        <v>1</v>
      </c>
      <c r="AE800" s="317">
        <v>1</v>
      </c>
      <c r="AF800" s="317">
        <v>1</v>
      </c>
      <c r="AG800" s="317">
        <v>5</v>
      </c>
      <c r="AH800" s="317">
        <v>5</v>
      </c>
      <c r="AI800" s="317">
        <v>5</v>
      </c>
      <c r="AK800" s="299">
        <v>71</v>
      </c>
      <c r="AL800" s="296">
        <v>1</v>
      </c>
      <c r="AM800" s="296">
        <v>1</v>
      </c>
      <c r="AN800" s="296">
        <v>1</v>
      </c>
    </row>
    <row r="801" spans="15:40" hidden="1">
      <c r="O801" s="305">
        <f t="shared" si="356"/>
        <v>0</v>
      </c>
      <c r="AA801" s="317">
        <v>1</v>
      </c>
      <c r="AB801" s="317">
        <v>1</v>
      </c>
      <c r="AC801" s="317">
        <v>1</v>
      </c>
      <c r="AD801" s="317">
        <v>1</v>
      </c>
      <c r="AE801" s="317">
        <v>1</v>
      </c>
      <c r="AF801" s="317">
        <v>1</v>
      </c>
      <c r="AG801" s="317">
        <v>5</v>
      </c>
      <c r="AH801" s="317">
        <v>5</v>
      </c>
      <c r="AI801" s="317">
        <v>5</v>
      </c>
      <c r="AK801" s="299">
        <v>71</v>
      </c>
      <c r="AL801" s="296">
        <v>1</v>
      </c>
      <c r="AM801" s="296">
        <v>1</v>
      </c>
      <c r="AN801" s="296">
        <v>1</v>
      </c>
    </row>
    <row r="802" spans="15:40" hidden="1">
      <c r="O802" s="305">
        <f t="shared" si="356"/>
        <v>0</v>
      </c>
      <c r="AA802" s="317">
        <v>1</v>
      </c>
      <c r="AB802" s="317">
        <v>1</v>
      </c>
      <c r="AC802" s="317">
        <v>1</v>
      </c>
      <c r="AD802" s="317">
        <v>1</v>
      </c>
      <c r="AE802" s="317">
        <v>1</v>
      </c>
      <c r="AF802" s="317">
        <v>1</v>
      </c>
      <c r="AG802" s="317">
        <v>5</v>
      </c>
      <c r="AH802" s="317">
        <v>5</v>
      </c>
      <c r="AI802" s="317">
        <v>5</v>
      </c>
      <c r="AK802" s="299">
        <v>71</v>
      </c>
      <c r="AL802" s="296">
        <v>1</v>
      </c>
      <c r="AM802" s="296">
        <v>1</v>
      </c>
      <c r="AN802" s="296">
        <v>1</v>
      </c>
    </row>
    <row r="803" spans="15:40" hidden="1">
      <c r="O803" s="305">
        <f t="shared" si="356"/>
        <v>0</v>
      </c>
      <c r="AA803" s="317">
        <v>1</v>
      </c>
      <c r="AB803" s="317">
        <v>1</v>
      </c>
      <c r="AC803" s="317">
        <v>1</v>
      </c>
      <c r="AD803" s="317">
        <v>1</v>
      </c>
      <c r="AE803" s="317">
        <v>1</v>
      </c>
      <c r="AF803" s="317">
        <v>1</v>
      </c>
      <c r="AG803" s="317">
        <v>5</v>
      </c>
      <c r="AH803" s="317">
        <v>5</v>
      </c>
      <c r="AI803" s="317">
        <v>5</v>
      </c>
      <c r="AK803" s="299">
        <v>71</v>
      </c>
      <c r="AL803" s="296">
        <v>1</v>
      </c>
      <c r="AM803" s="296">
        <v>1</v>
      </c>
      <c r="AN803" s="296">
        <v>1</v>
      </c>
    </row>
    <row r="804" spans="15:40" hidden="1">
      <c r="O804" s="305">
        <f t="shared" si="356"/>
        <v>0</v>
      </c>
      <c r="AA804" s="317">
        <v>1</v>
      </c>
      <c r="AB804" s="317">
        <v>1</v>
      </c>
      <c r="AC804" s="317">
        <v>1</v>
      </c>
      <c r="AD804" s="317">
        <v>1</v>
      </c>
      <c r="AE804" s="317">
        <v>1</v>
      </c>
      <c r="AF804" s="317">
        <v>1</v>
      </c>
      <c r="AG804" s="317">
        <v>5</v>
      </c>
      <c r="AH804" s="317">
        <v>5</v>
      </c>
      <c r="AI804" s="317">
        <v>5</v>
      </c>
      <c r="AK804" s="299">
        <v>71</v>
      </c>
      <c r="AL804" s="296">
        <v>1</v>
      </c>
      <c r="AM804" s="296">
        <v>1</v>
      </c>
      <c r="AN804" s="296">
        <v>1</v>
      </c>
    </row>
    <row r="805" spans="15:40" hidden="1">
      <c r="O805" s="305">
        <f t="shared" si="356"/>
        <v>0</v>
      </c>
      <c r="AA805" s="317">
        <v>1</v>
      </c>
      <c r="AB805" s="317">
        <v>1</v>
      </c>
      <c r="AC805" s="317">
        <v>1</v>
      </c>
      <c r="AD805" s="317">
        <v>1</v>
      </c>
      <c r="AE805" s="317">
        <v>1</v>
      </c>
      <c r="AF805" s="317">
        <v>1</v>
      </c>
      <c r="AG805" s="317">
        <v>5</v>
      </c>
      <c r="AH805" s="317">
        <v>5</v>
      </c>
      <c r="AI805" s="317">
        <v>5</v>
      </c>
      <c r="AK805" s="299">
        <v>71</v>
      </c>
      <c r="AL805" s="296">
        <v>1</v>
      </c>
      <c r="AM805" s="296">
        <v>1</v>
      </c>
      <c r="AN805" s="296">
        <v>1</v>
      </c>
    </row>
    <row r="806" spans="15:40" hidden="1">
      <c r="O806" s="305">
        <f t="shared" si="356"/>
        <v>0</v>
      </c>
      <c r="AA806" s="317">
        <v>1</v>
      </c>
      <c r="AB806" s="317">
        <v>1</v>
      </c>
      <c r="AC806" s="317">
        <v>1</v>
      </c>
      <c r="AD806" s="317">
        <v>1</v>
      </c>
      <c r="AE806" s="317">
        <v>1</v>
      </c>
      <c r="AF806" s="317">
        <v>1</v>
      </c>
      <c r="AG806" s="317">
        <v>5</v>
      </c>
      <c r="AH806" s="317">
        <v>5</v>
      </c>
      <c r="AI806" s="317">
        <v>5</v>
      </c>
      <c r="AK806" s="299">
        <v>71</v>
      </c>
      <c r="AL806" s="296">
        <v>1</v>
      </c>
      <c r="AM806" s="296">
        <v>1</v>
      </c>
      <c r="AN806" s="296">
        <v>1</v>
      </c>
    </row>
    <row r="807" spans="15:40" hidden="1">
      <c r="O807" s="305">
        <f t="shared" ref="O807:O870" si="357">D807</f>
        <v>0</v>
      </c>
      <c r="AA807" s="317">
        <v>1</v>
      </c>
      <c r="AB807" s="317">
        <v>1</v>
      </c>
      <c r="AC807" s="317">
        <v>1</v>
      </c>
      <c r="AD807" s="317">
        <v>1</v>
      </c>
      <c r="AE807" s="317">
        <v>1</v>
      </c>
      <c r="AF807" s="317">
        <v>1</v>
      </c>
      <c r="AG807" s="317">
        <v>5</v>
      </c>
      <c r="AH807" s="317">
        <v>5</v>
      </c>
      <c r="AI807" s="317">
        <v>5</v>
      </c>
      <c r="AK807" s="299">
        <v>71</v>
      </c>
      <c r="AL807" s="296">
        <v>1</v>
      </c>
      <c r="AM807" s="296">
        <v>1</v>
      </c>
      <c r="AN807" s="296">
        <v>1</v>
      </c>
    </row>
    <row r="808" spans="15:40" hidden="1">
      <c r="O808" s="305">
        <f t="shared" si="357"/>
        <v>0</v>
      </c>
      <c r="AA808" s="317">
        <v>1</v>
      </c>
      <c r="AB808" s="317">
        <v>1</v>
      </c>
      <c r="AC808" s="317">
        <v>1</v>
      </c>
      <c r="AD808" s="317">
        <v>1</v>
      </c>
      <c r="AE808" s="317">
        <v>1</v>
      </c>
      <c r="AF808" s="317">
        <v>1</v>
      </c>
      <c r="AG808" s="317">
        <v>5</v>
      </c>
      <c r="AH808" s="317">
        <v>5</v>
      </c>
      <c r="AI808" s="317">
        <v>5</v>
      </c>
      <c r="AK808" s="299">
        <v>71</v>
      </c>
      <c r="AL808" s="296">
        <v>1</v>
      </c>
      <c r="AM808" s="296">
        <v>1</v>
      </c>
      <c r="AN808" s="296">
        <v>1</v>
      </c>
    </row>
    <row r="809" spans="15:40" hidden="1">
      <c r="O809" s="305">
        <f t="shared" si="357"/>
        <v>0</v>
      </c>
      <c r="AA809" s="317">
        <v>1</v>
      </c>
      <c r="AB809" s="317">
        <v>1</v>
      </c>
      <c r="AC809" s="317">
        <v>1</v>
      </c>
      <c r="AD809" s="317">
        <v>1</v>
      </c>
      <c r="AE809" s="317">
        <v>1</v>
      </c>
      <c r="AF809" s="317">
        <v>1</v>
      </c>
      <c r="AG809" s="317">
        <v>5</v>
      </c>
      <c r="AH809" s="317">
        <v>5</v>
      </c>
      <c r="AI809" s="317">
        <v>5</v>
      </c>
      <c r="AK809" s="299">
        <v>71</v>
      </c>
      <c r="AL809" s="296">
        <v>1</v>
      </c>
      <c r="AM809" s="296">
        <v>1</v>
      </c>
      <c r="AN809" s="296">
        <v>1</v>
      </c>
    </row>
    <row r="810" spans="15:40" hidden="1">
      <c r="O810" s="305">
        <f t="shared" si="357"/>
        <v>0</v>
      </c>
      <c r="AA810" s="317">
        <v>1</v>
      </c>
      <c r="AB810" s="317">
        <v>1</v>
      </c>
      <c r="AC810" s="317">
        <v>1</v>
      </c>
      <c r="AD810" s="317">
        <v>1</v>
      </c>
      <c r="AE810" s="317">
        <v>1</v>
      </c>
      <c r="AF810" s="317">
        <v>1</v>
      </c>
      <c r="AG810" s="317">
        <v>5</v>
      </c>
      <c r="AH810" s="317">
        <v>5</v>
      </c>
      <c r="AI810" s="317">
        <v>5</v>
      </c>
      <c r="AK810" s="299">
        <v>71</v>
      </c>
      <c r="AL810" s="296">
        <v>1</v>
      </c>
      <c r="AM810" s="296">
        <v>1</v>
      </c>
      <c r="AN810" s="296">
        <v>1</v>
      </c>
    </row>
    <row r="811" spans="15:40" hidden="1">
      <c r="O811" s="305">
        <f t="shared" si="357"/>
        <v>0</v>
      </c>
      <c r="AA811" s="317">
        <v>1</v>
      </c>
      <c r="AB811" s="317">
        <v>1</v>
      </c>
      <c r="AC811" s="317">
        <v>1</v>
      </c>
      <c r="AD811" s="317">
        <v>1</v>
      </c>
      <c r="AE811" s="317">
        <v>1</v>
      </c>
      <c r="AF811" s="317">
        <v>1</v>
      </c>
      <c r="AG811" s="317">
        <v>5</v>
      </c>
      <c r="AH811" s="317">
        <v>5</v>
      </c>
      <c r="AI811" s="317">
        <v>5</v>
      </c>
      <c r="AK811" s="299">
        <v>71</v>
      </c>
      <c r="AL811" s="296">
        <v>1</v>
      </c>
      <c r="AM811" s="296">
        <v>1</v>
      </c>
      <c r="AN811" s="296">
        <v>1</v>
      </c>
    </row>
    <row r="812" spans="15:40" hidden="1">
      <c r="O812" s="305">
        <f t="shared" si="357"/>
        <v>0</v>
      </c>
      <c r="AA812" s="317">
        <v>1</v>
      </c>
      <c r="AB812" s="317">
        <v>1</v>
      </c>
      <c r="AC812" s="317">
        <v>1</v>
      </c>
      <c r="AD812" s="317">
        <v>1</v>
      </c>
      <c r="AE812" s="317">
        <v>1</v>
      </c>
      <c r="AF812" s="317">
        <v>1</v>
      </c>
      <c r="AG812" s="317">
        <v>5</v>
      </c>
      <c r="AH812" s="317">
        <v>5</v>
      </c>
      <c r="AI812" s="317">
        <v>5</v>
      </c>
      <c r="AK812" s="299">
        <v>71</v>
      </c>
      <c r="AL812" s="296">
        <v>1</v>
      </c>
      <c r="AM812" s="296">
        <v>1</v>
      </c>
      <c r="AN812" s="296">
        <v>1</v>
      </c>
    </row>
    <row r="813" spans="15:40" hidden="1">
      <c r="O813" s="305">
        <f t="shared" si="357"/>
        <v>0</v>
      </c>
      <c r="AA813" s="317">
        <v>1</v>
      </c>
      <c r="AB813" s="317">
        <v>1</v>
      </c>
      <c r="AC813" s="317">
        <v>1</v>
      </c>
      <c r="AD813" s="317">
        <v>1</v>
      </c>
      <c r="AE813" s="317">
        <v>1</v>
      </c>
      <c r="AF813" s="317">
        <v>1</v>
      </c>
      <c r="AG813" s="317">
        <v>5</v>
      </c>
      <c r="AH813" s="317">
        <v>5</v>
      </c>
      <c r="AI813" s="317">
        <v>5</v>
      </c>
      <c r="AK813" s="299">
        <v>71</v>
      </c>
      <c r="AL813" s="296">
        <v>1</v>
      </c>
      <c r="AM813" s="296">
        <v>1</v>
      </c>
      <c r="AN813" s="296">
        <v>1</v>
      </c>
    </row>
    <row r="814" spans="15:40" hidden="1">
      <c r="O814" s="305">
        <f t="shared" si="357"/>
        <v>0</v>
      </c>
      <c r="AA814" s="317">
        <v>1</v>
      </c>
      <c r="AB814" s="317">
        <v>1</v>
      </c>
      <c r="AC814" s="317">
        <v>1</v>
      </c>
      <c r="AD814" s="317">
        <v>1</v>
      </c>
      <c r="AE814" s="317">
        <v>1</v>
      </c>
      <c r="AF814" s="317">
        <v>1</v>
      </c>
      <c r="AG814" s="317">
        <v>5</v>
      </c>
      <c r="AH814" s="317">
        <v>5</v>
      </c>
      <c r="AI814" s="317">
        <v>5</v>
      </c>
      <c r="AK814" s="299">
        <v>71</v>
      </c>
      <c r="AL814" s="296">
        <v>1</v>
      </c>
      <c r="AM814" s="296">
        <v>1</v>
      </c>
      <c r="AN814" s="296">
        <v>1</v>
      </c>
    </row>
    <row r="815" spans="15:40" hidden="1">
      <c r="O815" s="305">
        <f t="shared" si="357"/>
        <v>0</v>
      </c>
      <c r="AA815" s="317">
        <v>1</v>
      </c>
      <c r="AB815" s="317">
        <v>1</v>
      </c>
      <c r="AC815" s="317">
        <v>1</v>
      </c>
      <c r="AD815" s="317">
        <v>1</v>
      </c>
      <c r="AE815" s="317">
        <v>1</v>
      </c>
      <c r="AF815" s="317">
        <v>1</v>
      </c>
      <c r="AG815" s="317">
        <v>5</v>
      </c>
      <c r="AH815" s="317">
        <v>5</v>
      </c>
      <c r="AI815" s="317">
        <v>5</v>
      </c>
      <c r="AK815" s="299">
        <v>71</v>
      </c>
      <c r="AL815" s="296">
        <v>1</v>
      </c>
      <c r="AM815" s="296">
        <v>1</v>
      </c>
      <c r="AN815" s="296">
        <v>1</v>
      </c>
    </row>
    <row r="816" spans="15:40" hidden="1">
      <c r="O816" s="305">
        <f t="shared" si="357"/>
        <v>0</v>
      </c>
      <c r="AA816" s="317">
        <v>1</v>
      </c>
      <c r="AB816" s="317">
        <v>1</v>
      </c>
      <c r="AC816" s="317">
        <v>1</v>
      </c>
      <c r="AD816" s="317">
        <v>1</v>
      </c>
      <c r="AE816" s="317">
        <v>1</v>
      </c>
      <c r="AF816" s="317">
        <v>1</v>
      </c>
      <c r="AG816" s="317">
        <v>5</v>
      </c>
      <c r="AH816" s="317">
        <v>5</v>
      </c>
      <c r="AI816" s="317">
        <v>5</v>
      </c>
      <c r="AK816" s="299">
        <v>71</v>
      </c>
      <c r="AL816" s="296">
        <v>1</v>
      </c>
      <c r="AM816" s="296">
        <v>1</v>
      </c>
      <c r="AN816" s="296">
        <v>1</v>
      </c>
    </row>
    <row r="817" spans="15:40" hidden="1">
      <c r="O817" s="305">
        <f t="shared" si="357"/>
        <v>0</v>
      </c>
      <c r="AA817" s="317">
        <v>1</v>
      </c>
      <c r="AB817" s="317">
        <v>1</v>
      </c>
      <c r="AC817" s="317">
        <v>1</v>
      </c>
      <c r="AD817" s="317">
        <v>1</v>
      </c>
      <c r="AE817" s="317">
        <v>1</v>
      </c>
      <c r="AF817" s="317">
        <v>1</v>
      </c>
      <c r="AG817" s="317">
        <v>5</v>
      </c>
      <c r="AH817" s="317">
        <v>5</v>
      </c>
      <c r="AI817" s="317">
        <v>5</v>
      </c>
      <c r="AK817" s="299">
        <v>71</v>
      </c>
      <c r="AL817" s="296">
        <v>1</v>
      </c>
      <c r="AM817" s="296">
        <v>1</v>
      </c>
      <c r="AN817" s="296">
        <v>1</v>
      </c>
    </row>
    <row r="818" spans="15:40" hidden="1">
      <c r="O818" s="305">
        <f t="shared" si="357"/>
        <v>0</v>
      </c>
      <c r="AA818" s="317">
        <v>1</v>
      </c>
      <c r="AB818" s="317">
        <v>1</v>
      </c>
      <c r="AC818" s="317">
        <v>1</v>
      </c>
      <c r="AD818" s="317">
        <v>1</v>
      </c>
      <c r="AE818" s="317">
        <v>1</v>
      </c>
      <c r="AF818" s="317">
        <v>1</v>
      </c>
      <c r="AG818" s="317">
        <v>5</v>
      </c>
      <c r="AH818" s="317">
        <v>5</v>
      </c>
      <c r="AI818" s="317">
        <v>5</v>
      </c>
      <c r="AK818" s="299">
        <v>71</v>
      </c>
      <c r="AL818" s="296">
        <v>1</v>
      </c>
      <c r="AM818" s="296">
        <v>1</v>
      </c>
      <c r="AN818" s="296">
        <v>1</v>
      </c>
    </row>
    <row r="819" spans="15:40" hidden="1">
      <c r="O819" s="305">
        <f t="shared" si="357"/>
        <v>0</v>
      </c>
      <c r="AA819" s="317">
        <v>1</v>
      </c>
      <c r="AB819" s="317">
        <v>1</v>
      </c>
      <c r="AC819" s="317">
        <v>1</v>
      </c>
      <c r="AD819" s="317">
        <v>1</v>
      </c>
      <c r="AE819" s="317">
        <v>1</v>
      </c>
      <c r="AF819" s="317">
        <v>1</v>
      </c>
      <c r="AG819" s="317">
        <v>5</v>
      </c>
      <c r="AH819" s="317">
        <v>5</v>
      </c>
      <c r="AI819" s="317">
        <v>5</v>
      </c>
      <c r="AK819" s="299">
        <v>71</v>
      </c>
      <c r="AL819" s="296">
        <v>1</v>
      </c>
      <c r="AM819" s="296">
        <v>1</v>
      </c>
      <c r="AN819" s="296">
        <v>1</v>
      </c>
    </row>
    <row r="820" spans="15:40" hidden="1">
      <c r="O820" s="305">
        <f t="shared" si="357"/>
        <v>0</v>
      </c>
      <c r="AA820" s="317">
        <v>1</v>
      </c>
      <c r="AB820" s="317">
        <v>1</v>
      </c>
      <c r="AC820" s="317">
        <v>1</v>
      </c>
      <c r="AD820" s="317">
        <v>1</v>
      </c>
      <c r="AE820" s="317">
        <v>1</v>
      </c>
      <c r="AF820" s="317">
        <v>1</v>
      </c>
      <c r="AG820" s="317">
        <v>5</v>
      </c>
      <c r="AH820" s="317">
        <v>5</v>
      </c>
      <c r="AI820" s="317">
        <v>5</v>
      </c>
      <c r="AK820" s="299">
        <v>71</v>
      </c>
      <c r="AL820" s="296">
        <v>1</v>
      </c>
      <c r="AM820" s="296">
        <v>1</v>
      </c>
      <c r="AN820" s="296">
        <v>1</v>
      </c>
    </row>
    <row r="821" spans="15:40" hidden="1">
      <c r="O821" s="305">
        <f t="shared" si="357"/>
        <v>0</v>
      </c>
      <c r="AA821" s="317">
        <v>1</v>
      </c>
      <c r="AB821" s="317">
        <v>1</v>
      </c>
      <c r="AC821" s="317">
        <v>1</v>
      </c>
      <c r="AD821" s="317">
        <v>1</v>
      </c>
      <c r="AE821" s="317">
        <v>1</v>
      </c>
      <c r="AF821" s="317">
        <v>1</v>
      </c>
      <c r="AG821" s="317">
        <v>5</v>
      </c>
      <c r="AH821" s="317">
        <v>5</v>
      </c>
      <c r="AI821" s="317">
        <v>5</v>
      </c>
      <c r="AK821" s="299">
        <v>71</v>
      </c>
      <c r="AL821" s="296">
        <v>1</v>
      </c>
      <c r="AM821" s="296">
        <v>1</v>
      </c>
      <c r="AN821" s="296">
        <v>1</v>
      </c>
    </row>
    <row r="822" spans="15:40" hidden="1">
      <c r="O822" s="305">
        <f t="shared" si="357"/>
        <v>0</v>
      </c>
      <c r="AA822" s="317">
        <v>1</v>
      </c>
      <c r="AB822" s="317">
        <v>1</v>
      </c>
      <c r="AC822" s="317">
        <v>1</v>
      </c>
      <c r="AD822" s="317">
        <v>1</v>
      </c>
      <c r="AE822" s="317">
        <v>1</v>
      </c>
      <c r="AF822" s="317">
        <v>1</v>
      </c>
      <c r="AG822" s="317">
        <v>5</v>
      </c>
      <c r="AH822" s="317">
        <v>5</v>
      </c>
      <c r="AI822" s="317">
        <v>5</v>
      </c>
      <c r="AK822" s="299">
        <v>71</v>
      </c>
      <c r="AL822" s="296">
        <v>1</v>
      </c>
      <c r="AM822" s="296">
        <v>1</v>
      </c>
      <c r="AN822" s="296">
        <v>1</v>
      </c>
    </row>
    <row r="823" spans="15:40" hidden="1">
      <c r="O823" s="305">
        <f t="shared" si="357"/>
        <v>0</v>
      </c>
      <c r="AA823" s="317">
        <v>1</v>
      </c>
      <c r="AB823" s="317">
        <v>1</v>
      </c>
      <c r="AC823" s="317">
        <v>1</v>
      </c>
      <c r="AD823" s="317">
        <v>1</v>
      </c>
      <c r="AE823" s="317">
        <v>1</v>
      </c>
      <c r="AF823" s="317">
        <v>1</v>
      </c>
      <c r="AG823" s="317">
        <v>5</v>
      </c>
      <c r="AH823" s="317">
        <v>5</v>
      </c>
      <c r="AI823" s="317">
        <v>5</v>
      </c>
      <c r="AK823" s="299">
        <v>71</v>
      </c>
      <c r="AL823" s="296">
        <v>1</v>
      </c>
      <c r="AM823" s="296">
        <v>1</v>
      </c>
      <c r="AN823" s="296">
        <v>1</v>
      </c>
    </row>
    <row r="824" spans="15:40" hidden="1">
      <c r="O824" s="305">
        <f t="shared" si="357"/>
        <v>0</v>
      </c>
      <c r="AA824" s="317">
        <v>1</v>
      </c>
      <c r="AB824" s="317">
        <v>1</v>
      </c>
      <c r="AC824" s="317">
        <v>1</v>
      </c>
      <c r="AD824" s="317">
        <v>1</v>
      </c>
      <c r="AE824" s="317">
        <v>1</v>
      </c>
      <c r="AF824" s="317">
        <v>1</v>
      </c>
      <c r="AG824" s="317">
        <v>5</v>
      </c>
      <c r="AH824" s="317">
        <v>5</v>
      </c>
      <c r="AI824" s="317">
        <v>5</v>
      </c>
      <c r="AK824" s="299">
        <v>71</v>
      </c>
      <c r="AL824" s="296">
        <v>1</v>
      </c>
      <c r="AM824" s="296">
        <v>1</v>
      </c>
      <c r="AN824" s="296">
        <v>1</v>
      </c>
    </row>
    <row r="825" spans="15:40" hidden="1">
      <c r="O825" s="305">
        <f t="shared" si="357"/>
        <v>0</v>
      </c>
      <c r="AA825" s="317">
        <v>1</v>
      </c>
      <c r="AB825" s="317">
        <v>1</v>
      </c>
      <c r="AC825" s="317">
        <v>1</v>
      </c>
      <c r="AD825" s="317">
        <v>1</v>
      </c>
      <c r="AE825" s="317">
        <v>1</v>
      </c>
      <c r="AF825" s="317">
        <v>1</v>
      </c>
      <c r="AG825" s="317">
        <v>5</v>
      </c>
      <c r="AH825" s="317">
        <v>5</v>
      </c>
      <c r="AI825" s="317">
        <v>5</v>
      </c>
      <c r="AK825" s="299">
        <v>71</v>
      </c>
      <c r="AL825" s="296">
        <v>1</v>
      </c>
      <c r="AM825" s="296">
        <v>1</v>
      </c>
      <c r="AN825" s="296">
        <v>1</v>
      </c>
    </row>
    <row r="826" spans="15:40" hidden="1">
      <c r="O826" s="305">
        <f t="shared" si="357"/>
        <v>0</v>
      </c>
      <c r="AA826" s="317">
        <v>1</v>
      </c>
      <c r="AB826" s="317">
        <v>1</v>
      </c>
      <c r="AC826" s="317">
        <v>1</v>
      </c>
      <c r="AD826" s="317">
        <v>1</v>
      </c>
      <c r="AE826" s="317">
        <v>1</v>
      </c>
      <c r="AF826" s="317">
        <v>1</v>
      </c>
      <c r="AG826" s="317">
        <v>5</v>
      </c>
      <c r="AH826" s="317">
        <v>5</v>
      </c>
      <c r="AI826" s="317">
        <v>5</v>
      </c>
      <c r="AK826" s="299">
        <v>71</v>
      </c>
      <c r="AL826" s="296">
        <v>1</v>
      </c>
      <c r="AM826" s="296">
        <v>1</v>
      </c>
      <c r="AN826" s="296">
        <v>1</v>
      </c>
    </row>
    <row r="827" spans="15:40" hidden="1">
      <c r="O827" s="305">
        <f t="shared" si="357"/>
        <v>0</v>
      </c>
      <c r="AA827" s="317">
        <v>1</v>
      </c>
      <c r="AB827" s="317">
        <v>1</v>
      </c>
      <c r="AC827" s="317">
        <v>1</v>
      </c>
      <c r="AD827" s="317">
        <v>1</v>
      </c>
      <c r="AE827" s="317">
        <v>1</v>
      </c>
      <c r="AF827" s="317">
        <v>1</v>
      </c>
      <c r="AG827" s="317">
        <v>5</v>
      </c>
      <c r="AH827" s="317">
        <v>5</v>
      </c>
      <c r="AI827" s="317">
        <v>5</v>
      </c>
      <c r="AK827" s="299">
        <v>71</v>
      </c>
      <c r="AL827" s="296">
        <v>1</v>
      </c>
      <c r="AM827" s="296">
        <v>1</v>
      </c>
      <c r="AN827" s="296">
        <v>1</v>
      </c>
    </row>
    <row r="828" spans="15:40" hidden="1">
      <c r="O828" s="305">
        <f t="shared" si="357"/>
        <v>0</v>
      </c>
      <c r="AA828" s="317">
        <v>1</v>
      </c>
      <c r="AB828" s="317">
        <v>1</v>
      </c>
      <c r="AC828" s="317">
        <v>1</v>
      </c>
      <c r="AD828" s="317">
        <v>1</v>
      </c>
      <c r="AE828" s="317">
        <v>1</v>
      </c>
      <c r="AF828" s="317">
        <v>1</v>
      </c>
      <c r="AG828" s="317">
        <v>5</v>
      </c>
      <c r="AH828" s="317">
        <v>5</v>
      </c>
      <c r="AI828" s="317">
        <v>5</v>
      </c>
      <c r="AK828" s="299">
        <v>71</v>
      </c>
      <c r="AL828" s="296">
        <v>1</v>
      </c>
      <c r="AM828" s="296">
        <v>1</v>
      </c>
      <c r="AN828" s="296">
        <v>1</v>
      </c>
    </row>
    <row r="829" spans="15:40" hidden="1">
      <c r="O829" s="305">
        <f t="shared" si="357"/>
        <v>0</v>
      </c>
      <c r="AA829" s="317">
        <v>1</v>
      </c>
      <c r="AB829" s="317">
        <v>1</v>
      </c>
      <c r="AC829" s="317">
        <v>1</v>
      </c>
      <c r="AD829" s="317">
        <v>1</v>
      </c>
      <c r="AE829" s="317">
        <v>1</v>
      </c>
      <c r="AF829" s="317">
        <v>1</v>
      </c>
      <c r="AG829" s="317">
        <v>5</v>
      </c>
      <c r="AH829" s="317">
        <v>5</v>
      </c>
      <c r="AI829" s="317">
        <v>5</v>
      </c>
      <c r="AK829" s="299">
        <v>71</v>
      </c>
      <c r="AL829" s="296">
        <v>1</v>
      </c>
      <c r="AM829" s="296">
        <v>1</v>
      </c>
      <c r="AN829" s="296">
        <v>1</v>
      </c>
    </row>
    <row r="830" spans="15:40" hidden="1">
      <c r="O830" s="305">
        <f t="shared" si="357"/>
        <v>0</v>
      </c>
      <c r="AA830" s="317">
        <v>1</v>
      </c>
      <c r="AB830" s="317">
        <v>1</v>
      </c>
      <c r="AC830" s="317">
        <v>1</v>
      </c>
      <c r="AD830" s="317">
        <v>1</v>
      </c>
      <c r="AE830" s="317">
        <v>1</v>
      </c>
      <c r="AF830" s="317">
        <v>1</v>
      </c>
      <c r="AG830" s="317">
        <v>5</v>
      </c>
      <c r="AH830" s="317">
        <v>5</v>
      </c>
      <c r="AI830" s="317">
        <v>5</v>
      </c>
      <c r="AK830" s="299">
        <v>71</v>
      </c>
      <c r="AL830" s="296">
        <v>1</v>
      </c>
      <c r="AM830" s="296">
        <v>1</v>
      </c>
      <c r="AN830" s="296">
        <v>1</v>
      </c>
    </row>
    <row r="831" spans="15:40" hidden="1">
      <c r="O831" s="305">
        <f t="shared" si="357"/>
        <v>0</v>
      </c>
      <c r="AA831" s="317">
        <v>1</v>
      </c>
      <c r="AB831" s="317">
        <v>1</v>
      </c>
      <c r="AC831" s="317">
        <v>1</v>
      </c>
      <c r="AD831" s="317">
        <v>1</v>
      </c>
      <c r="AE831" s="317">
        <v>1</v>
      </c>
      <c r="AF831" s="317">
        <v>1</v>
      </c>
      <c r="AG831" s="317">
        <v>5</v>
      </c>
      <c r="AH831" s="317">
        <v>5</v>
      </c>
      <c r="AI831" s="317">
        <v>5</v>
      </c>
      <c r="AK831" s="299">
        <v>71</v>
      </c>
      <c r="AL831" s="296">
        <v>1</v>
      </c>
      <c r="AM831" s="296">
        <v>1</v>
      </c>
      <c r="AN831" s="296">
        <v>1</v>
      </c>
    </row>
    <row r="832" spans="15:40" hidden="1">
      <c r="O832" s="305">
        <f t="shared" si="357"/>
        <v>0</v>
      </c>
      <c r="AA832" s="317">
        <v>1</v>
      </c>
      <c r="AB832" s="317">
        <v>1</v>
      </c>
      <c r="AC832" s="317">
        <v>1</v>
      </c>
      <c r="AD832" s="317">
        <v>1</v>
      </c>
      <c r="AE832" s="317">
        <v>1</v>
      </c>
      <c r="AF832" s="317">
        <v>1</v>
      </c>
      <c r="AG832" s="317">
        <v>5</v>
      </c>
      <c r="AH832" s="317">
        <v>5</v>
      </c>
      <c r="AI832" s="317">
        <v>5</v>
      </c>
      <c r="AK832" s="299">
        <v>71</v>
      </c>
      <c r="AL832" s="296">
        <v>1</v>
      </c>
      <c r="AM832" s="296">
        <v>1</v>
      </c>
      <c r="AN832" s="296">
        <v>1</v>
      </c>
    </row>
    <row r="833" spans="15:40" hidden="1">
      <c r="O833" s="305">
        <f t="shared" si="357"/>
        <v>0</v>
      </c>
      <c r="AA833" s="317">
        <v>1</v>
      </c>
      <c r="AB833" s="317">
        <v>1</v>
      </c>
      <c r="AC833" s="317">
        <v>1</v>
      </c>
      <c r="AD833" s="317">
        <v>1</v>
      </c>
      <c r="AE833" s="317">
        <v>1</v>
      </c>
      <c r="AF833" s="317">
        <v>1</v>
      </c>
      <c r="AG833" s="317">
        <v>5</v>
      </c>
      <c r="AH833" s="317">
        <v>5</v>
      </c>
      <c r="AI833" s="317">
        <v>5</v>
      </c>
      <c r="AK833" s="299">
        <v>71</v>
      </c>
      <c r="AL833" s="296">
        <v>1</v>
      </c>
      <c r="AM833" s="296">
        <v>1</v>
      </c>
      <c r="AN833" s="296">
        <v>1</v>
      </c>
    </row>
    <row r="834" spans="15:40" hidden="1">
      <c r="O834" s="305">
        <f t="shared" si="357"/>
        <v>0</v>
      </c>
      <c r="AA834" s="317">
        <v>1</v>
      </c>
      <c r="AB834" s="317">
        <v>1</v>
      </c>
      <c r="AC834" s="317">
        <v>1</v>
      </c>
      <c r="AD834" s="317">
        <v>1</v>
      </c>
      <c r="AE834" s="317">
        <v>1</v>
      </c>
      <c r="AF834" s="317">
        <v>1</v>
      </c>
      <c r="AG834" s="317">
        <v>5</v>
      </c>
      <c r="AH834" s="317">
        <v>5</v>
      </c>
      <c r="AI834" s="317">
        <v>5</v>
      </c>
      <c r="AK834" s="299">
        <v>71</v>
      </c>
      <c r="AL834" s="296">
        <v>1</v>
      </c>
      <c r="AM834" s="296">
        <v>1</v>
      </c>
      <c r="AN834" s="296">
        <v>1</v>
      </c>
    </row>
    <row r="835" spans="15:40" hidden="1">
      <c r="O835" s="305">
        <f t="shared" si="357"/>
        <v>0</v>
      </c>
      <c r="AA835" s="317">
        <v>1</v>
      </c>
      <c r="AB835" s="317">
        <v>1</v>
      </c>
      <c r="AC835" s="317">
        <v>1</v>
      </c>
      <c r="AD835" s="317">
        <v>1</v>
      </c>
      <c r="AE835" s="317">
        <v>1</v>
      </c>
      <c r="AF835" s="317">
        <v>1</v>
      </c>
      <c r="AG835" s="317">
        <v>5</v>
      </c>
      <c r="AH835" s="317">
        <v>5</v>
      </c>
      <c r="AI835" s="317">
        <v>5</v>
      </c>
      <c r="AK835" s="299">
        <v>71</v>
      </c>
      <c r="AL835" s="296">
        <v>1</v>
      </c>
      <c r="AM835" s="296">
        <v>1</v>
      </c>
      <c r="AN835" s="296">
        <v>1</v>
      </c>
    </row>
    <row r="836" spans="15:40" hidden="1">
      <c r="O836" s="305">
        <f t="shared" si="357"/>
        <v>0</v>
      </c>
      <c r="AA836" s="317">
        <v>1</v>
      </c>
      <c r="AB836" s="317">
        <v>1</v>
      </c>
      <c r="AC836" s="317">
        <v>1</v>
      </c>
      <c r="AD836" s="317">
        <v>1</v>
      </c>
      <c r="AE836" s="317">
        <v>1</v>
      </c>
      <c r="AF836" s="317">
        <v>1</v>
      </c>
      <c r="AG836" s="317">
        <v>5</v>
      </c>
      <c r="AH836" s="317">
        <v>5</v>
      </c>
      <c r="AI836" s="317">
        <v>5</v>
      </c>
      <c r="AK836" s="299">
        <v>71</v>
      </c>
      <c r="AL836" s="296">
        <v>1</v>
      </c>
      <c r="AM836" s="296">
        <v>1</v>
      </c>
      <c r="AN836" s="296">
        <v>1</v>
      </c>
    </row>
    <row r="837" spans="15:40" hidden="1">
      <c r="O837" s="305">
        <f t="shared" si="357"/>
        <v>0</v>
      </c>
      <c r="AA837" s="317">
        <v>1</v>
      </c>
      <c r="AB837" s="317">
        <v>1</v>
      </c>
      <c r="AC837" s="317">
        <v>1</v>
      </c>
      <c r="AD837" s="317">
        <v>1</v>
      </c>
      <c r="AE837" s="317">
        <v>1</v>
      </c>
      <c r="AF837" s="317">
        <v>1</v>
      </c>
      <c r="AG837" s="317">
        <v>5</v>
      </c>
      <c r="AH837" s="317">
        <v>5</v>
      </c>
      <c r="AI837" s="317">
        <v>5</v>
      </c>
      <c r="AK837" s="299">
        <v>71</v>
      </c>
      <c r="AL837" s="296">
        <v>1</v>
      </c>
      <c r="AM837" s="296">
        <v>1</v>
      </c>
      <c r="AN837" s="296">
        <v>1</v>
      </c>
    </row>
    <row r="838" spans="15:40" hidden="1">
      <c r="O838" s="305">
        <f t="shared" si="357"/>
        <v>0</v>
      </c>
      <c r="AA838" s="317">
        <v>1</v>
      </c>
      <c r="AB838" s="317">
        <v>1</v>
      </c>
      <c r="AC838" s="317">
        <v>1</v>
      </c>
      <c r="AD838" s="317">
        <v>1</v>
      </c>
      <c r="AE838" s="317">
        <v>1</v>
      </c>
      <c r="AF838" s="317">
        <v>1</v>
      </c>
      <c r="AG838" s="317">
        <v>5</v>
      </c>
      <c r="AH838" s="317">
        <v>5</v>
      </c>
      <c r="AI838" s="317">
        <v>5</v>
      </c>
      <c r="AK838" s="299">
        <v>71</v>
      </c>
      <c r="AL838" s="296">
        <v>1</v>
      </c>
      <c r="AM838" s="296">
        <v>1</v>
      </c>
      <c r="AN838" s="296">
        <v>1</v>
      </c>
    </row>
    <row r="839" spans="15:40" hidden="1">
      <c r="O839" s="305">
        <f t="shared" si="357"/>
        <v>0</v>
      </c>
      <c r="AA839" s="317">
        <v>1</v>
      </c>
      <c r="AB839" s="317">
        <v>1</v>
      </c>
      <c r="AC839" s="317">
        <v>1</v>
      </c>
      <c r="AD839" s="317">
        <v>1</v>
      </c>
      <c r="AE839" s="317">
        <v>1</v>
      </c>
      <c r="AF839" s="317">
        <v>1</v>
      </c>
      <c r="AG839" s="317">
        <v>5</v>
      </c>
      <c r="AH839" s="317">
        <v>5</v>
      </c>
      <c r="AI839" s="317">
        <v>5</v>
      </c>
      <c r="AK839" s="299">
        <v>71</v>
      </c>
      <c r="AL839" s="296">
        <v>1</v>
      </c>
      <c r="AM839" s="296">
        <v>1</v>
      </c>
      <c r="AN839" s="296">
        <v>1</v>
      </c>
    </row>
    <row r="840" spans="15:40" hidden="1">
      <c r="O840" s="305">
        <f t="shared" si="357"/>
        <v>0</v>
      </c>
      <c r="AA840" s="317">
        <v>1</v>
      </c>
      <c r="AB840" s="317">
        <v>1</v>
      </c>
      <c r="AC840" s="317">
        <v>1</v>
      </c>
      <c r="AD840" s="317">
        <v>1</v>
      </c>
      <c r="AE840" s="317">
        <v>1</v>
      </c>
      <c r="AF840" s="317">
        <v>1</v>
      </c>
      <c r="AG840" s="317">
        <v>5</v>
      </c>
      <c r="AH840" s="317">
        <v>5</v>
      </c>
      <c r="AI840" s="317">
        <v>5</v>
      </c>
      <c r="AK840" s="299">
        <v>71</v>
      </c>
      <c r="AL840" s="296">
        <v>1</v>
      </c>
      <c r="AM840" s="296">
        <v>1</v>
      </c>
      <c r="AN840" s="296">
        <v>1</v>
      </c>
    </row>
    <row r="841" spans="15:40" hidden="1">
      <c r="O841" s="305">
        <f t="shared" si="357"/>
        <v>0</v>
      </c>
      <c r="AA841" s="317">
        <v>1</v>
      </c>
      <c r="AB841" s="317">
        <v>1</v>
      </c>
      <c r="AC841" s="317">
        <v>1</v>
      </c>
      <c r="AD841" s="317">
        <v>1</v>
      </c>
      <c r="AE841" s="317">
        <v>1</v>
      </c>
      <c r="AF841" s="317">
        <v>1</v>
      </c>
      <c r="AG841" s="317">
        <v>5</v>
      </c>
      <c r="AH841" s="317">
        <v>5</v>
      </c>
      <c r="AI841" s="317">
        <v>5</v>
      </c>
      <c r="AK841" s="299">
        <v>71</v>
      </c>
      <c r="AL841" s="296">
        <v>1</v>
      </c>
      <c r="AM841" s="296">
        <v>1</v>
      </c>
      <c r="AN841" s="296">
        <v>1</v>
      </c>
    </row>
    <row r="842" spans="15:40" hidden="1">
      <c r="O842" s="305">
        <f t="shared" si="357"/>
        <v>0</v>
      </c>
      <c r="AA842" s="317">
        <v>1</v>
      </c>
      <c r="AB842" s="317">
        <v>1</v>
      </c>
      <c r="AC842" s="317">
        <v>1</v>
      </c>
      <c r="AD842" s="317">
        <v>1</v>
      </c>
      <c r="AE842" s="317">
        <v>1</v>
      </c>
      <c r="AF842" s="317">
        <v>1</v>
      </c>
      <c r="AG842" s="317">
        <v>5</v>
      </c>
      <c r="AH842" s="317">
        <v>5</v>
      </c>
      <c r="AI842" s="317">
        <v>5</v>
      </c>
      <c r="AK842" s="299">
        <v>71</v>
      </c>
      <c r="AL842" s="296">
        <v>1</v>
      </c>
      <c r="AM842" s="296">
        <v>1</v>
      </c>
      <c r="AN842" s="296">
        <v>1</v>
      </c>
    </row>
    <row r="843" spans="15:40" hidden="1">
      <c r="O843" s="305">
        <f t="shared" si="357"/>
        <v>0</v>
      </c>
      <c r="AA843" s="317">
        <v>1</v>
      </c>
      <c r="AB843" s="317">
        <v>1</v>
      </c>
      <c r="AC843" s="317">
        <v>1</v>
      </c>
      <c r="AD843" s="317">
        <v>1</v>
      </c>
      <c r="AE843" s="317">
        <v>1</v>
      </c>
      <c r="AF843" s="317">
        <v>1</v>
      </c>
      <c r="AG843" s="317">
        <v>5</v>
      </c>
      <c r="AH843" s="317">
        <v>5</v>
      </c>
      <c r="AI843" s="317">
        <v>5</v>
      </c>
      <c r="AK843" s="299">
        <v>71</v>
      </c>
      <c r="AL843" s="296">
        <v>1</v>
      </c>
      <c r="AM843" s="296">
        <v>1</v>
      </c>
      <c r="AN843" s="296">
        <v>1</v>
      </c>
    </row>
    <row r="844" spans="15:40" hidden="1">
      <c r="O844" s="305">
        <f t="shared" si="357"/>
        <v>0</v>
      </c>
      <c r="AA844" s="317">
        <v>1</v>
      </c>
      <c r="AB844" s="317">
        <v>1</v>
      </c>
      <c r="AC844" s="317">
        <v>1</v>
      </c>
      <c r="AD844" s="317">
        <v>1</v>
      </c>
      <c r="AE844" s="317">
        <v>1</v>
      </c>
      <c r="AF844" s="317">
        <v>1</v>
      </c>
      <c r="AG844" s="317">
        <v>5</v>
      </c>
      <c r="AH844" s="317">
        <v>5</v>
      </c>
      <c r="AI844" s="317">
        <v>5</v>
      </c>
      <c r="AK844" s="299">
        <v>71</v>
      </c>
      <c r="AL844" s="296">
        <v>1</v>
      </c>
      <c r="AM844" s="296">
        <v>1</v>
      </c>
      <c r="AN844" s="296">
        <v>1</v>
      </c>
    </row>
    <row r="845" spans="15:40" hidden="1">
      <c r="O845" s="305">
        <f t="shared" si="357"/>
        <v>0</v>
      </c>
      <c r="AA845" s="317">
        <v>1</v>
      </c>
      <c r="AB845" s="317">
        <v>1</v>
      </c>
      <c r="AC845" s="317">
        <v>1</v>
      </c>
      <c r="AD845" s="317">
        <v>1</v>
      </c>
      <c r="AE845" s="317">
        <v>1</v>
      </c>
      <c r="AF845" s="317">
        <v>1</v>
      </c>
      <c r="AG845" s="317">
        <v>5</v>
      </c>
      <c r="AH845" s="317">
        <v>5</v>
      </c>
      <c r="AI845" s="317">
        <v>5</v>
      </c>
      <c r="AK845" s="299">
        <v>71</v>
      </c>
      <c r="AL845" s="296">
        <v>1</v>
      </c>
      <c r="AM845" s="296">
        <v>1</v>
      </c>
      <c r="AN845" s="296">
        <v>1</v>
      </c>
    </row>
    <row r="846" spans="15:40" hidden="1">
      <c r="O846" s="305">
        <f t="shared" si="357"/>
        <v>0</v>
      </c>
      <c r="AA846" s="317">
        <v>1</v>
      </c>
      <c r="AB846" s="317">
        <v>1</v>
      </c>
      <c r="AC846" s="317">
        <v>1</v>
      </c>
      <c r="AD846" s="317">
        <v>1</v>
      </c>
      <c r="AE846" s="317">
        <v>1</v>
      </c>
      <c r="AF846" s="317">
        <v>1</v>
      </c>
      <c r="AG846" s="317">
        <v>5</v>
      </c>
      <c r="AH846" s="317">
        <v>5</v>
      </c>
      <c r="AI846" s="317">
        <v>5</v>
      </c>
      <c r="AK846" s="299">
        <v>71</v>
      </c>
      <c r="AL846" s="296">
        <v>1</v>
      </c>
      <c r="AM846" s="296">
        <v>1</v>
      </c>
      <c r="AN846" s="296">
        <v>1</v>
      </c>
    </row>
    <row r="847" spans="15:40" hidden="1">
      <c r="O847" s="305">
        <f t="shared" si="357"/>
        <v>0</v>
      </c>
      <c r="AA847" s="317">
        <v>1</v>
      </c>
      <c r="AB847" s="317">
        <v>1</v>
      </c>
      <c r="AC847" s="317">
        <v>1</v>
      </c>
      <c r="AD847" s="317">
        <v>1</v>
      </c>
      <c r="AE847" s="317">
        <v>1</v>
      </c>
      <c r="AF847" s="317">
        <v>1</v>
      </c>
      <c r="AG847" s="317">
        <v>5</v>
      </c>
      <c r="AH847" s="317">
        <v>5</v>
      </c>
      <c r="AI847" s="317">
        <v>5</v>
      </c>
      <c r="AK847" s="299">
        <v>71</v>
      </c>
      <c r="AL847" s="296">
        <v>1</v>
      </c>
      <c r="AM847" s="296">
        <v>1</v>
      </c>
      <c r="AN847" s="296">
        <v>1</v>
      </c>
    </row>
    <row r="848" spans="15:40" hidden="1">
      <c r="O848" s="305">
        <f t="shared" si="357"/>
        <v>0</v>
      </c>
      <c r="AA848" s="317">
        <v>1</v>
      </c>
      <c r="AB848" s="317">
        <v>1</v>
      </c>
      <c r="AC848" s="317">
        <v>1</v>
      </c>
      <c r="AD848" s="317">
        <v>1</v>
      </c>
      <c r="AE848" s="317">
        <v>1</v>
      </c>
      <c r="AF848" s="317">
        <v>1</v>
      </c>
      <c r="AG848" s="317">
        <v>5</v>
      </c>
      <c r="AH848" s="317">
        <v>5</v>
      </c>
      <c r="AI848" s="317">
        <v>5</v>
      </c>
      <c r="AK848" s="299">
        <v>71</v>
      </c>
      <c r="AL848" s="296">
        <v>1</v>
      </c>
      <c r="AM848" s="296">
        <v>1</v>
      </c>
      <c r="AN848" s="296">
        <v>1</v>
      </c>
    </row>
    <row r="849" spans="15:40" hidden="1">
      <c r="O849" s="305">
        <f t="shared" si="357"/>
        <v>0</v>
      </c>
      <c r="AA849" s="317">
        <v>1</v>
      </c>
      <c r="AB849" s="317">
        <v>1</v>
      </c>
      <c r="AC849" s="317">
        <v>1</v>
      </c>
      <c r="AD849" s="317">
        <v>1</v>
      </c>
      <c r="AE849" s="317">
        <v>1</v>
      </c>
      <c r="AF849" s="317">
        <v>1</v>
      </c>
      <c r="AG849" s="317">
        <v>5</v>
      </c>
      <c r="AH849" s="317">
        <v>5</v>
      </c>
      <c r="AI849" s="317">
        <v>5</v>
      </c>
      <c r="AK849" s="299">
        <v>71</v>
      </c>
      <c r="AL849" s="296">
        <v>1</v>
      </c>
      <c r="AM849" s="296">
        <v>1</v>
      </c>
      <c r="AN849" s="296">
        <v>1</v>
      </c>
    </row>
    <row r="850" spans="15:40" hidden="1">
      <c r="O850" s="305">
        <f t="shared" si="357"/>
        <v>0</v>
      </c>
      <c r="AA850" s="317">
        <v>1</v>
      </c>
      <c r="AB850" s="317">
        <v>1</v>
      </c>
      <c r="AC850" s="317">
        <v>1</v>
      </c>
      <c r="AD850" s="317">
        <v>1</v>
      </c>
      <c r="AE850" s="317">
        <v>1</v>
      </c>
      <c r="AF850" s="317">
        <v>1</v>
      </c>
      <c r="AG850" s="317">
        <v>5</v>
      </c>
      <c r="AH850" s="317">
        <v>5</v>
      </c>
      <c r="AI850" s="317">
        <v>5</v>
      </c>
      <c r="AK850" s="299">
        <v>71</v>
      </c>
      <c r="AL850" s="296">
        <v>1</v>
      </c>
      <c r="AM850" s="296">
        <v>1</v>
      </c>
      <c r="AN850" s="296">
        <v>1</v>
      </c>
    </row>
    <row r="851" spans="15:40" hidden="1">
      <c r="O851" s="305">
        <f t="shared" si="357"/>
        <v>0</v>
      </c>
      <c r="AA851" s="317">
        <v>1</v>
      </c>
      <c r="AB851" s="317">
        <v>1</v>
      </c>
      <c r="AC851" s="317">
        <v>1</v>
      </c>
      <c r="AD851" s="317">
        <v>1</v>
      </c>
      <c r="AE851" s="317">
        <v>1</v>
      </c>
      <c r="AF851" s="317">
        <v>1</v>
      </c>
      <c r="AG851" s="317">
        <v>5</v>
      </c>
      <c r="AH851" s="317">
        <v>5</v>
      </c>
      <c r="AI851" s="317">
        <v>5</v>
      </c>
      <c r="AK851" s="299">
        <v>71</v>
      </c>
      <c r="AL851" s="296">
        <v>1</v>
      </c>
      <c r="AM851" s="296">
        <v>1</v>
      </c>
      <c r="AN851" s="296">
        <v>1</v>
      </c>
    </row>
    <row r="852" spans="15:40" hidden="1">
      <c r="O852" s="305">
        <f t="shared" si="357"/>
        <v>0</v>
      </c>
      <c r="AA852" s="317">
        <v>1</v>
      </c>
      <c r="AB852" s="317">
        <v>1</v>
      </c>
      <c r="AC852" s="317">
        <v>1</v>
      </c>
      <c r="AD852" s="317">
        <v>1</v>
      </c>
      <c r="AE852" s="317">
        <v>1</v>
      </c>
      <c r="AF852" s="317">
        <v>1</v>
      </c>
      <c r="AG852" s="317">
        <v>5</v>
      </c>
      <c r="AH852" s="317">
        <v>5</v>
      </c>
      <c r="AI852" s="317">
        <v>5</v>
      </c>
      <c r="AK852" s="299">
        <v>71</v>
      </c>
      <c r="AL852" s="296">
        <v>1</v>
      </c>
      <c r="AM852" s="296">
        <v>1</v>
      </c>
      <c r="AN852" s="296">
        <v>1</v>
      </c>
    </row>
    <row r="853" spans="15:40" hidden="1">
      <c r="O853" s="305">
        <f t="shared" si="357"/>
        <v>0</v>
      </c>
      <c r="AA853" s="317">
        <v>1</v>
      </c>
      <c r="AB853" s="317">
        <v>1</v>
      </c>
      <c r="AC853" s="317">
        <v>1</v>
      </c>
      <c r="AD853" s="317">
        <v>1</v>
      </c>
      <c r="AE853" s="317">
        <v>1</v>
      </c>
      <c r="AF853" s="317">
        <v>1</v>
      </c>
      <c r="AG853" s="317">
        <v>5</v>
      </c>
      <c r="AH853" s="317">
        <v>5</v>
      </c>
      <c r="AI853" s="317">
        <v>5</v>
      </c>
      <c r="AK853" s="299">
        <v>71</v>
      </c>
      <c r="AL853" s="296">
        <v>1</v>
      </c>
      <c r="AM853" s="296">
        <v>1</v>
      </c>
      <c r="AN853" s="296">
        <v>1</v>
      </c>
    </row>
    <row r="854" spans="15:40" hidden="1">
      <c r="O854" s="305">
        <f t="shared" si="357"/>
        <v>0</v>
      </c>
      <c r="AA854" s="317">
        <v>1</v>
      </c>
      <c r="AB854" s="317">
        <v>1</v>
      </c>
      <c r="AC854" s="317">
        <v>1</v>
      </c>
      <c r="AD854" s="317">
        <v>1</v>
      </c>
      <c r="AE854" s="317">
        <v>1</v>
      </c>
      <c r="AF854" s="317">
        <v>1</v>
      </c>
      <c r="AG854" s="317">
        <v>5</v>
      </c>
      <c r="AH854" s="317">
        <v>5</v>
      </c>
      <c r="AI854" s="317">
        <v>5</v>
      </c>
      <c r="AK854" s="299">
        <v>71</v>
      </c>
      <c r="AL854" s="296">
        <v>1</v>
      </c>
      <c r="AM854" s="296">
        <v>1</v>
      </c>
      <c r="AN854" s="296">
        <v>1</v>
      </c>
    </row>
    <row r="855" spans="15:40" hidden="1">
      <c r="O855" s="305">
        <f t="shared" si="357"/>
        <v>0</v>
      </c>
      <c r="AA855" s="317">
        <v>1</v>
      </c>
      <c r="AB855" s="317">
        <v>1</v>
      </c>
      <c r="AC855" s="317">
        <v>1</v>
      </c>
      <c r="AD855" s="317">
        <v>1</v>
      </c>
      <c r="AE855" s="317">
        <v>1</v>
      </c>
      <c r="AF855" s="317">
        <v>1</v>
      </c>
      <c r="AG855" s="317">
        <v>5</v>
      </c>
      <c r="AH855" s="317">
        <v>5</v>
      </c>
      <c r="AI855" s="317">
        <v>5</v>
      </c>
      <c r="AK855" s="299">
        <v>71</v>
      </c>
      <c r="AL855" s="296">
        <v>1</v>
      </c>
      <c r="AM855" s="296">
        <v>1</v>
      </c>
      <c r="AN855" s="296">
        <v>1</v>
      </c>
    </row>
    <row r="856" spans="15:40" hidden="1">
      <c r="O856" s="305">
        <f t="shared" si="357"/>
        <v>0</v>
      </c>
      <c r="AA856" s="317">
        <v>1</v>
      </c>
      <c r="AB856" s="317">
        <v>1</v>
      </c>
      <c r="AC856" s="317">
        <v>1</v>
      </c>
      <c r="AD856" s="317">
        <v>1</v>
      </c>
      <c r="AE856" s="317">
        <v>1</v>
      </c>
      <c r="AF856" s="317">
        <v>1</v>
      </c>
      <c r="AG856" s="317">
        <v>5</v>
      </c>
      <c r="AH856" s="317">
        <v>5</v>
      </c>
      <c r="AI856" s="317">
        <v>5</v>
      </c>
      <c r="AK856" s="299">
        <v>71</v>
      </c>
      <c r="AL856" s="296">
        <v>1</v>
      </c>
      <c r="AM856" s="296">
        <v>1</v>
      </c>
      <c r="AN856" s="296">
        <v>1</v>
      </c>
    </row>
    <row r="857" spans="15:40" hidden="1">
      <c r="O857" s="305">
        <f t="shared" si="357"/>
        <v>0</v>
      </c>
      <c r="AA857" s="317">
        <v>1</v>
      </c>
      <c r="AB857" s="317">
        <v>1</v>
      </c>
      <c r="AC857" s="317">
        <v>1</v>
      </c>
      <c r="AD857" s="317">
        <v>1</v>
      </c>
      <c r="AE857" s="317">
        <v>1</v>
      </c>
      <c r="AF857" s="317">
        <v>1</v>
      </c>
      <c r="AG857" s="317">
        <v>5</v>
      </c>
      <c r="AH857" s="317">
        <v>5</v>
      </c>
      <c r="AI857" s="317">
        <v>5</v>
      </c>
      <c r="AK857" s="299">
        <v>71</v>
      </c>
      <c r="AL857" s="296">
        <v>1</v>
      </c>
      <c r="AM857" s="296">
        <v>1</v>
      </c>
      <c r="AN857" s="296">
        <v>1</v>
      </c>
    </row>
    <row r="858" spans="15:40" hidden="1">
      <c r="O858" s="305">
        <f t="shared" si="357"/>
        <v>0</v>
      </c>
      <c r="AA858" s="317">
        <v>1</v>
      </c>
      <c r="AB858" s="317">
        <v>1</v>
      </c>
      <c r="AC858" s="317">
        <v>1</v>
      </c>
      <c r="AD858" s="317">
        <v>1</v>
      </c>
      <c r="AE858" s="317">
        <v>1</v>
      </c>
      <c r="AF858" s="317">
        <v>1</v>
      </c>
      <c r="AG858" s="317">
        <v>5</v>
      </c>
      <c r="AH858" s="317">
        <v>5</v>
      </c>
      <c r="AI858" s="317">
        <v>5</v>
      </c>
      <c r="AK858" s="299">
        <v>71</v>
      </c>
      <c r="AL858" s="296">
        <v>1</v>
      </c>
      <c r="AM858" s="296">
        <v>1</v>
      </c>
      <c r="AN858" s="296">
        <v>1</v>
      </c>
    </row>
    <row r="859" spans="15:40" hidden="1">
      <c r="O859" s="305">
        <f t="shared" si="357"/>
        <v>0</v>
      </c>
      <c r="AA859" s="317">
        <v>1</v>
      </c>
      <c r="AB859" s="317">
        <v>1</v>
      </c>
      <c r="AC859" s="317">
        <v>1</v>
      </c>
      <c r="AD859" s="317">
        <v>1</v>
      </c>
      <c r="AE859" s="317">
        <v>1</v>
      </c>
      <c r="AF859" s="317">
        <v>1</v>
      </c>
      <c r="AG859" s="317">
        <v>5</v>
      </c>
      <c r="AH859" s="317">
        <v>5</v>
      </c>
      <c r="AI859" s="317">
        <v>5</v>
      </c>
      <c r="AK859" s="299">
        <v>71</v>
      </c>
      <c r="AL859" s="296">
        <v>1</v>
      </c>
      <c r="AM859" s="296">
        <v>1</v>
      </c>
      <c r="AN859" s="296">
        <v>1</v>
      </c>
    </row>
    <row r="860" spans="15:40" hidden="1">
      <c r="O860" s="305">
        <f t="shared" si="357"/>
        <v>0</v>
      </c>
      <c r="AA860" s="317">
        <v>1</v>
      </c>
      <c r="AB860" s="317">
        <v>1</v>
      </c>
      <c r="AC860" s="317">
        <v>1</v>
      </c>
      <c r="AD860" s="317">
        <v>1</v>
      </c>
      <c r="AE860" s="317">
        <v>1</v>
      </c>
      <c r="AF860" s="317">
        <v>1</v>
      </c>
      <c r="AG860" s="317">
        <v>5</v>
      </c>
      <c r="AH860" s="317">
        <v>5</v>
      </c>
      <c r="AI860" s="317">
        <v>5</v>
      </c>
      <c r="AK860" s="299">
        <v>71</v>
      </c>
      <c r="AL860" s="296">
        <v>1</v>
      </c>
      <c r="AM860" s="296">
        <v>1</v>
      </c>
      <c r="AN860" s="296">
        <v>1</v>
      </c>
    </row>
    <row r="861" spans="15:40" hidden="1">
      <c r="O861" s="305">
        <f t="shared" si="357"/>
        <v>0</v>
      </c>
      <c r="AA861" s="317">
        <v>1</v>
      </c>
      <c r="AB861" s="317">
        <v>1</v>
      </c>
      <c r="AC861" s="317">
        <v>1</v>
      </c>
      <c r="AD861" s="317">
        <v>1</v>
      </c>
      <c r="AE861" s="317">
        <v>1</v>
      </c>
      <c r="AF861" s="317">
        <v>1</v>
      </c>
      <c r="AG861" s="317">
        <v>5</v>
      </c>
      <c r="AH861" s="317">
        <v>5</v>
      </c>
      <c r="AI861" s="317">
        <v>5</v>
      </c>
      <c r="AK861" s="299">
        <v>71</v>
      </c>
      <c r="AL861" s="296">
        <v>1</v>
      </c>
      <c r="AM861" s="296">
        <v>1</v>
      </c>
      <c r="AN861" s="296">
        <v>1</v>
      </c>
    </row>
    <row r="862" spans="15:40" hidden="1">
      <c r="O862" s="305">
        <f t="shared" si="357"/>
        <v>0</v>
      </c>
      <c r="AA862" s="317">
        <v>1</v>
      </c>
      <c r="AB862" s="317">
        <v>1</v>
      </c>
      <c r="AC862" s="317">
        <v>1</v>
      </c>
      <c r="AD862" s="317">
        <v>1</v>
      </c>
      <c r="AE862" s="317">
        <v>1</v>
      </c>
      <c r="AF862" s="317">
        <v>1</v>
      </c>
      <c r="AG862" s="317">
        <v>5</v>
      </c>
      <c r="AH862" s="317">
        <v>5</v>
      </c>
      <c r="AI862" s="317">
        <v>5</v>
      </c>
      <c r="AK862" s="299">
        <v>71</v>
      </c>
      <c r="AL862" s="296">
        <v>1</v>
      </c>
      <c r="AM862" s="296">
        <v>1</v>
      </c>
      <c r="AN862" s="296">
        <v>1</v>
      </c>
    </row>
    <row r="863" spans="15:40" hidden="1">
      <c r="O863" s="305">
        <f t="shared" si="357"/>
        <v>0</v>
      </c>
      <c r="AA863" s="317">
        <v>1</v>
      </c>
      <c r="AB863" s="317">
        <v>1</v>
      </c>
      <c r="AC863" s="317">
        <v>1</v>
      </c>
      <c r="AD863" s="317">
        <v>1</v>
      </c>
      <c r="AE863" s="317">
        <v>1</v>
      </c>
      <c r="AF863" s="317">
        <v>1</v>
      </c>
      <c r="AG863" s="317">
        <v>5</v>
      </c>
      <c r="AH863" s="317">
        <v>5</v>
      </c>
      <c r="AI863" s="317">
        <v>5</v>
      </c>
      <c r="AK863" s="299">
        <v>71</v>
      </c>
      <c r="AL863" s="296">
        <v>1</v>
      </c>
      <c r="AM863" s="296">
        <v>1</v>
      </c>
      <c r="AN863" s="296">
        <v>1</v>
      </c>
    </row>
    <row r="864" spans="15:40" hidden="1">
      <c r="O864" s="305">
        <f t="shared" si="357"/>
        <v>0</v>
      </c>
      <c r="AA864" s="317">
        <v>1</v>
      </c>
      <c r="AB864" s="317">
        <v>1</v>
      </c>
      <c r="AC864" s="317">
        <v>1</v>
      </c>
      <c r="AD864" s="317">
        <v>1</v>
      </c>
      <c r="AE864" s="317">
        <v>1</v>
      </c>
      <c r="AF864" s="317">
        <v>1</v>
      </c>
      <c r="AG864" s="317">
        <v>5</v>
      </c>
      <c r="AH864" s="317">
        <v>5</v>
      </c>
      <c r="AI864" s="317">
        <v>5</v>
      </c>
      <c r="AK864" s="299">
        <v>71</v>
      </c>
      <c r="AL864" s="296">
        <v>1</v>
      </c>
      <c r="AM864" s="296">
        <v>1</v>
      </c>
      <c r="AN864" s="296">
        <v>1</v>
      </c>
    </row>
    <row r="865" spans="15:40" hidden="1">
      <c r="O865" s="305">
        <f t="shared" si="357"/>
        <v>0</v>
      </c>
      <c r="AA865" s="317">
        <v>1</v>
      </c>
      <c r="AB865" s="317">
        <v>1</v>
      </c>
      <c r="AC865" s="317">
        <v>1</v>
      </c>
      <c r="AD865" s="317">
        <v>1</v>
      </c>
      <c r="AE865" s="317">
        <v>1</v>
      </c>
      <c r="AF865" s="317">
        <v>1</v>
      </c>
      <c r="AG865" s="317">
        <v>5</v>
      </c>
      <c r="AH865" s="317">
        <v>5</v>
      </c>
      <c r="AI865" s="317">
        <v>5</v>
      </c>
      <c r="AK865" s="299">
        <v>71</v>
      </c>
      <c r="AL865" s="296">
        <v>1</v>
      </c>
      <c r="AM865" s="296">
        <v>1</v>
      </c>
      <c r="AN865" s="296">
        <v>1</v>
      </c>
    </row>
    <row r="866" spans="15:40" hidden="1">
      <c r="O866" s="305">
        <f t="shared" si="357"/>
        <v>0</v>
      </c>
      <c r="AA866" s="317">
        <v>1</v>
      </c>
      <c r="AB866" s="317">
        <v>1</v>
      </c>
      <c r="AC866" s="317">
        <v>1</v>
      </c>
      <c r="AD866" s="317">
        <v>1</v>
      </c>
      <c r="AE866" s="317">
        <v>1</v>
      </c>
      <c r="AF866" s="317">
        <v>1</v>
      </c>
      <c r="AG866" s="317">
        <v>5</v>
      </c>
      <c r="AH866" s="317">
        <v>5</v>
      </c>
      <c r="AI866" s="317">
        <v>5</v>
      </c>
      <c r="AK866" s="299">
        <v>71</v>
      </c>
      <c r="AL866" s="296">
        <v>1</v>
      </c>
      <c r="AM866" s="296">
        <v>1</v>
      </c>
      <c r="AN866" s="296">
        <v>1</v>
      </c>
    </row>
    <row r="867" spans="15:40" hidden="1">
      <c r="O867" s="305">
        <f t="shared" si="357"/>
        <v>0</v>
      </c>
      <c r="AA867" s="317">
        <v>1</v>
      </c>
      <c r="AB867" s="317">
        <v>1</v>
      </c>
      <c r="AC867" s="317">
        <v>1</v>
      </c>
      <c r="AD867" s="317">
        <v>1</v>
      </c>
      <c r="AE867" s="317">
        <v>1</v>
      </c>
      <c r="AF867" s="317">
        <v>1</v>
      </c>
      <c r="AG867" s="317">
        <v>5</v>
      </c>
      <c r="AH867" s="317">
        <v>5</v>
      </c>
      <c r="AI867" s="317">
        <v>5</v>
      </c>
      <c r="AK867" s="299">
        <v>71</v>
      </c>
      <c r="AL867" s="296">
        <v>1</v>
      </c>
      <c r="AM867" s="296">
        <v>1</v>
      </c>
      <c r="AN867" s="296">
        <v>1</v>
      </c>
    </row>
    <row r="868" spans="15:40" hidden="1">
      <c r="O868" s="305">
        <f t="shared" si="357"/>
        <v>0</v>
      </c>
      <c r="AA868" s="317">
        <v>1</v>
      </c>
      <c r="AB868" s="317">
        <v>1</v>
      </c>
      <c r="AC868" s="317">
        <v>1</v>
      </c>
      <c r="AD868" s="317">
        <v>1</v>
      </c>
      <c r="AE868" s="317">
        <v>1</v>
      </c>
      <c r="AF868" s="317">
        <v>1</v>
      </c>
      <c r="AG868" s="317">
        <v>5</v>
      </c>
      <c r="AH868" s="317">
        <v>5</v>
      </c>
      <c r="AI868" s="317">
        <v>5</v>
      </c>
      <c r="AK868" s="299">
        <v>71</v>
      </c>
      <c r="AL868" s="296">
        <v>1</v>
      </c>
      <c r="AM868" s="296">
        <v>1</v>
      </c>
      <c r="AN868" s="296">
        <v>1</v>
      </c>
    </row>
    <row r="869" spans="15:40" hidden="1">
      <c r="O869" s="305">
        <f t="shared" si="357"/>
        <v>0</v>
      </c>
      <c r="AA869" s="317">
        <v>1</v>
      </c>
      <c r="AB869" s="317">
        <v>1</v>
      </c>
      <c r="AC869" s="317">
        <v>1</v>
      </c>
      <c r="AD869" s="317">
        <v>1</v>
      </c>
      <c r="AE869" s="317">
        <v>1</v>
      </c>
      <c r="AF869" s="317">
        <v>1</v>
      </c>
      <c r="AG869" s="317">
        <v>5</v>
      </c>
      <c r="AH869" s="317">
        <v>5</v>
      </c>
      <c r="AI869" s="317">
        <v>5</v>
      </c>
      <c r="AK869" s="299">
        <v>71</v>
      </c>
      <c r="AL869" s="296">
        <v>1</v>
      </c>
      <c r="AM869" s="296">
        <v>1</v>
      </c>
      <c r="AN869" s="296">
        <v>1</v>
      </c>
    </row>
    <row r="870" spans="15:40" hidden="1">
      <c r="O870" s="305">
        <f t="shared" si="357"/>
        <v>0</v>
      </c>
      <c r="AA870" s="317">
        <v>1</v>
      </c>
      <c r="AB870" s="317">
        <v>1</v>
      </c>
      <c r="AC870" s="317">
        <v>1</v>
      </c>
      <c r="AD870" s="317">
        <v>1</v>
      </c>
      <c r="AE870" s="317">
        <v>1</v>
      </c>
      <c r="AF870" s="317">
        <v>1</v>
      </c>
      <c r="AG870" s="317">
        <v>5</v>
      </c>
      <c r="AH870" s="317">
        <v>5</v>
      </c>
      <c r="AI870" s="317">
        <v>5</v>
      </c>
      <c r="AK870" s="299">
        <v>71</v>
      </c>
      <c r="AL870" s="296">
        <v>1</v>
      </c>
      <c r="AM870" s="296">
        <v>1</v>
      </c>
      <c r="AN870" s="296">
        <v>1</v>
      </c>
    </row>
    <row r="871" spans="15:40" hidden="1">
      <c r="O871" s="305">
        <f t="shared" ref="O871:O934" si="358">D871</f>
        <v>0</v>
      </c>
      <c r="AA871" s="317">
        <v>1</v>
      </c>
      <c r="AB871" s="317">
        <v>1</v>
      </c>
      <c r="AC871" s="317">
        <v>1</v>
      </c>
      <c r="AD871" s="317">
        <v>1</v>
      </c>
      <c r="AE871" s="317">
        <v>1</v>
      </c>
      <c r="AF871" s="317">
        <v>1</v>
      </c>
      <c r="AG871" s="317">
        <v>5</v>
      </c>
      <c r="AH871" s="317">
        <v>5</v>
      </c>
      <c r="AI871" s="317">
        <v>5</v>
      </c>
      <c r="AK871" s="299">
        <v>71</v>
      </c>
      <c r="AL871" s="296">
        <v>1</v>
      </c>
      <c r="AM871" s="296">
        <v>1</v>
      </c>
      <c r="AN871" s="296">
        <v>1</v>
      </c>
    </row>
    <row r="872" spans="15:40" hidden="1">
      <c r="O872" s="305">
        <f t="shared" si="358"/>
        <v>0</v>
      </c>
      <c r="AA872" s="317">
        <v>1</v>
      </c>
      <c r="AB872" s="317">
        <v>1</v>
      </c>
      <c r="AC872" s="317">
        <v>1</v>
      </c>
      <c r="AD872" s="317">
        <v>1</v>
      </c>
      <c r="AE872" s="317">
        <v>1</v>
      </c>
      <c r="AF872" s="317">
        <v>1</v>
      </c>
      <c r="AG872" s="317">
        <v>5</v>
      </c>
      <c r="AH872" s="317">
        <v>5</v>
      </c>
      <c r="AI872" s="317">
        <v>5</v>
      </c>
      <c r="AK872" s="299">
        <v>71</v>
      </c>
      <c r="AL872" s="296">
        <v>1</v>
      </c>
      <c r="AM872" s="296">
        <v>1</v>
      </c>
      <c r="AN872" s="296">
        <v>1</v>
      </c>
    </row>
    <row r="873" spans="15:40" hidden="1">
      <c r="O873" s="305">
        <f t="shared" si="358"/>
        <v>0</v>
      </c>
      <c r="AA873" s="317">
        <v>1</v>
      </c>
      <c r="AB873" s="317">
        <v>1</v>
      </c>
      <c r="AC873" s="317">
        <v>1</v>
      </c>
      <c r="AD873" s="317">
        <v>1</v>
      </c>
      <c r="AE873" s="317">
        <v>1</v>
      </c>
      <c r="AF873" s="317">
        <v>1</v>
      </c>
      <c r="AG873" s="317">
        <v>5</v>
      </c>
      <c r="AH873" s="317">
        <v>5</v>
      </c>
      <c r="AI873" s="317">
        <v>5</v>
      </c>
      <c r="AK873" s="299">
        <v>71</v>
      </c>
      <c r="AL873" s="296">
        <v>1</v>
      </c>
      <c r="AM873" s="296">
        <v>1</v>
      </c>
      <c r="AN873" s="296">
        <v>1</v>
      </c>
    </row>
    <row r="874" spans="15:40" hidden="1">
      <c r="O874" s="305">
        <f t="shared" si="358"/>
        <v>0</v>
      </c>
      <c r="AA874" s="317">
        <v>1</v>
      </c>
      <c r="AB874" s="317">
        <v>1</v>
      </c>
      <c r="AC874" s="317">
        <v>1</v>
      </c>
      <c r="AD874" s="317">
        <v>1</v>
      </c>
      <c r="AE874" s="317">
        <v>1</v>
      </c>
      <c r="AF874" s="317">
        <v>1</v>
      </c>
      <c r="AG874" s="317">
        <v>5</v>
      </c>
      <c r="AH874" s="317">
        <v>5</v>
      </c>
      <c r="AI874" s="317">
        <v>5</v>
      </c>
      <c r="AK874" s="299">
        <v>71</v>
      </c>
      <c r="AL874" s="296">
        <v>1</v>
      </c>
      <c r="AM874" s="296">
        <v>1</v>
      </c>
      <c r="AN874" s="296">
        <v>1</v>
      </c>
    </row>
    <row r="875" spans="15:40" hidden="1">
      <c r="O875" s="305">
        <f t="shared" si="358"/>
        <v>0</v>
      </c>
      <c r="AA875" s="317">
        <v>1</v>
      </c>
      <c r="AB875" s="317">
        <v>1</v>
      </c>
      <c r="AC875" s="317">
        <v>1</v>
      </c>
      <c r="AD875" s="317">
        <v>1</v>
      </c>
      <c r="AE875" s="317">
        <v>1</v>
      </c>
      <c r="AF875" s="317">
        <v>1</v>
      </c>
      <c r="AG875" s="317">
        <v>5</v>
      </c>
      <c r="AH875" s="317">
        <v>5</v>
      </c>
      <c r="AI875" s="317">
        <v>5</v>
      </c>
      <c r="AK875" s="299">
        <v>71</v>
      </c>
      <c r="AL875" s="296">
        <v>1</v>
      </c>
      <c r="AM875" s="296">
        <v>1</v>
      </c>
      <c r="AN875" s="296">
        <v>1</v>
      </c>
    </row>
    <row r="876" spans="15:40" hidden="1">
      <c r="O876" s="305">
        <f t="shared" si="358"/>
        <v>0</v>
      </c>
      <c r="AA876" s="317">
        <v>1</v>
      </c>
      <c r="AB876" s="317">
        <v>1</v>
      </c>
      <c r="AC876" s="317">
        <v>1</v>
      </c>
      <c r="AD876" s="317">
        <v>1</v>
      </c>
      <c r="AE876" s="317">
        <v>1</v>
      </c>
      <c r="AF876" s="317">
        <v>1</v>
      </c>
      <c r="AG876" s="317">
        <v>5</v>
      </c>
      <c r="AH876" s="317">
        <v>5</v>
      </c>
      <c r="AI876" s="317">
        <v>5</v>
      </c>
      <c r="AK876" s="299">
        <v>71</v>
      </c>
      <c r="AL876" s="296">
        <v>1</v>
      </c>
      <c r="AM876" s="296">
        <v>1</v>
      </c>
      <c r="AN876" s="296">
        <v>1</v>
      </c>
    </row>
    <row r="877" spans="15:40" hidden="1">
      <c r="O877" s="305">
        <f t="shared" si="358"/>
        <v>0</v>
      </c>
      <c r="AA877" s="317">
        <v>1</v>
      </c>
      <c r="AB877" s="317">
        <v>1</v>
      </c>
      <c r="AC877" s="317">
        <v>1</v>
      </c>
      <c r="AD877" s="317">
        <v>1</v>
      </c>
      <c r="AE877" s="317">
        <v>1</v>
      </c>
      <c r="AF877" s="317">
        <v>1</v>
      </c>
      <c r="AG877" s="317">
        <v>5</v>
      </c>
      <c r="AH877" s="317">
        <v>5</v>
      </c>
      <c r="AI877" s="317">
        <v>5</v>
      </c>
      <c r="AK877" s="299">
        <v>71</v>
      </c>
      <c r="AL877" s="296">
        <v>1</v>
      </c>
      <c r="AM877" s="296">
        <v>1</v>
      </c>
      <c r="AN877" s="296">
        <v>1</v>
      </c>
    </row>
    <row r="878" spans="15:40" hidden="1">
      <c r="O878" s="305">
        <f t="shared" si="358"/>
        <v>0</v>
      </c>
      <c r="AA878" s="317">
        <v>1</v>
      </c>
      <c r="AB878" s="317">
        <v>1</v>
      </c>
      <c r="AC878" s="317">
        <v>1</v>
      </c>
      <c r="AD878" s="317">
        <v>1</v>
      </c>
      <c r="AE878" s="317">
        <v>1</v>
      </c>
      <c r="AF878" s="317">
        <v>1</v>
      </c>
      <c r="AG878" s="317">
        <v>5</v>
      </c>
      <c r="AH878" s="317">
        <v>5</v>
      </c>
      <c r="AI878" s="317">
        <v>5</v>
      </c>
      <c r="AK878" s="299">
        <v>71</v>
      </c>
      <c r="AL878" s="296">
        <v>1</v>
      </c>
      <c r="AM878" s="296">
        <v>1</v>
      </c>
      <c r="AN878" s="296">
        <v>1</v>
      </c>
    </row>
    <row r="879" spans="15:40" hidden="1">
      <c r="O879" s="305">
        <f t="shared" si="358"/>
        <v>0</v>
      </c>
      <c r="AA879" s="317">
        <v>1</v>
      </c>
      <c r="AB879" s="317">
        <v>1</v>
      </c>
      <c r="AC879" s="317">
        <v>1</v>
      </c>
      <c r="AD879" s="317">
        <v>1</v>
      </c>
      <c r="AE879" s="317">
        <v>1</v>
      </c>
      <c r="AF879" s="317">
        <v>1</v>
      </c>
      <c r="AG879" s="317">
        <v>5</v>
      </c>
      <c r="AH879" s="317">
        <v>5</v>
      </c>
      <c r="AI879" s="317">
        <v>5</v>
      </c>
      <c r="AK879" s="299">
        <v>71</v>
      </c>
      <c r="AL879" s="296">
        <v>1</v>
      </c>
      <c r="AM879" s="296">
        <v>1</v>
      </c>
      <c r="AN879" s="296">
        <v>1</v>
      </c>
    </row>
    <row r="880" spans="15:40" hidden="1">
      <c r="O880" s="305">
        <f t="shared" si="358"/>
        <v>0</v>
      </c>
      <c r="AA880" s="317">
        <v>1</v>
      </c>
      <c r="AB880" s="317">
        <v>1</v>
      </c>
      <c r="AC880" s="317">
        <v>1</v>
      </c>
      <c r="AD880" s="317">
        <v>1</v>
      </c>
      <c r="AE880" s="317">
        <v>1</v>
      </c>
      <c r="AF880" s="317">
        <v>1</v>
      </c>
      <c r="AG880" s="317">
        <v>5</v>
      </c>
      <c r="AH880" s="317">
        <v>5</v>
      </c>
      <c r="AI880" s="317">
        <v>5</v>
      </c>
      <c r="AK880" s="299">
        <v>71</v>
      </c>
      <c r="AL880" s="296">
        <v>1</v>
      </c>
      <c r="AM880" s="296">
        <v>1</v>
      </c>
      <c r="AN880" s="296">
        <v>1</v>
      </c>
    </row>
    <row r="881" spans="15:40" hidden="1">
      <c r="O881" s="305">
        <f t="shared" si="358"/>
        <v>0</v>
      </c>
      <c r="AA881" s="317">
        <v>1</v>
      </c>
      <c r="AB881" s="317">
        <v>1</v>
      </c>
      <c r="AC881" s="317">
        <v>1</v>
      </c>
      <c r="AD881" s="317">
        <v>1</v>
      </c>
      <c r="AE881" s="317">
        <v>1</v>
      </c>
      <c r="AF881" s="317">
        <v>1</v>
      </c>
      <c r="AG881" s="317">
        <v>5</v>
      </c>
      <c r="AH881" s="317">
        <v>5</v>
      </c>
      <c r="AI881" s="317">
        <v>5</v>
      </c>
      <c r="AK881" s="299">
        <v>71</v>
      </c>
      <c r="AL881" s="296">
        <v>1</v>
      </c>
      <c r="AM881" s="296">
        <v>1</v>
      </c>
      <c r="AN881" s="296">
        <v>1</v>
      </c>
    </row>
    <row r="882" spans="15:40" hidden="1">
      <c r="O882" s="305">
        <f t="shared" si="358"/>
        <v>0</v>
      </c>
      <c r="AA882" s="317">
        <v>1</v>
      </c>
      <c r="AB882" s="317">
        <v>1</v>
      </c>
      <c r="AC882" s="317">
        <v>1</v>
      </c>
      <c r="AD882" s="317">
        <v>1</v>
      </c>
      <c r="AE882" s="317">
        <v>1</v>
      </c>
      <c r="AF882" s="317">
        <v>1</v>
      </c>
      <c r="AG882" s="317">
        <v>5</v>
      </c>
      <c r="AH882" s="317">
        <v>5</v>
      </c>
      <c r="AI882" s="317">
        <v>5</v>
      </c>
      <c r="AK882" s="299">
        <v>71</v>
      </c>
      <c r="AL882" s="296">
        <v>1</v>
      </c>
      <c r="AM882" s="296">
        <v>1</v>
      </c>
      <c r="AN882" s="296">
        <v>1</v>
      </c>
    </row>
    <row r="883" spans="15:40" hidden="1">
      <c r="O883" s="305">
        <f t="shared" si="358"/>
        <v>0</v>
      </c>
      <c r="AA883" s="317">
        <v>1</v>
      </c>
      <c r="AB883" s="317">
        <v>1</v>
      </c>
      <c r="AC883" s="317">
        <v>1</v>
      </c>
      <c r="AD883" s="317">
        <v>1</v>
      </c>
      <c r="AE883" s="317">
        <v>1</v>
      </c>
      <c r="AF883" s="317">
        <v>1</v>
      </c>
      <c r="AG883" s="317">
        <v>5</v>
      </c>
      <c r="AH883" s="317">
        <v>5</v>
      </c>
      <c r="AI883" s="317">
        <v>5</v>
      </c>
      <c r="AK883" s="299">
        <v>71</v>
      </c>
      <c r="AL883" s="296">
        <v>1</v>
      </c>
      <c r="AM883" s="296">
        <v>1</v>
      </c>
      <c r="AN883" s="296">
        <v>1</v>
      </c>
    </row>
    <row r="884" spans="15:40" hidden="1">
      <c r="O884" s="305">
        <f t="shared" si="358"/>
        <v>0</v>
      </c>
      <c r="AA884" s="317">
        <v>1</v>
      </c>
      <c r="AB884" s="317">
        <v>1</v>
      </c>
      <c r="AC884" s="317">
        <v>1</v>
      </c>
      <c r="AD884" s="317">
        <v>1</v>
      </c>
      <c r="AE884" s="317">
        <v>1</v>
      </c>
      <c r="AF884" s="317">
        <v>1</v>
      </c>
      <c r="AG884" s="317">
        <v>5</v>
      </c>
      <c r="AH884" s="317">
        <v>5</v>
      </c>
      <c r="AI884" s="317">
        <v>5</v>
      </c>
      <c r="AK884" s="299">
        <v>71</v>
      </c>
      <c r="AL884" s="296">
        <v>1</v>
      </c>
      <c r="AM884" s="296">
        <v>1</v>
      </c>
      <c r="AN884" s="296">
        <v>1</v>
      </c>
    </row>
    <row r="885" spans="15:40" hidden="1">
      <c r="O885" s="305">
        <f t="shared" si="358"/>
        <v>0</v>
      </c>
      <c r="AA885" s="317">
        <v>1</v>
      </c>
      <c r="AB885" s="317">
        <v>1</v>
      </c>
      <c r="AC885" s="317">
        <v>1</v>
      </c>
      <c r="AD885" s="317">
        <v>1</v>
      </c>
      <c r="AE885" s="317">
        <v>1</v>
      </c>
      <c r="AF885" s="317">
        <v>1</v>
      </c>
      <c r="AG885" s="317">
        <v>5</v>
      </c>
      <c r="AH885" s="317">
        <v>5</v>
      </c>
      <c r="AI885" s="317">
        <v>5</v>
      </c>
      <c r="AK885" s="299">
        <v>71</v>
      </c>
      <c r="AL885" s="296">
        <v>1</v>
      </c>
      <c r="AM885" s="296">
        <v>1</v>
      </c>
      <c r="AN885" s="296">
        <v>1</v>
      </c>
    </row>
    <row r="886" spans="15:40" hidden="1">
      <c r="O886" s="305">
        <f t="shared" si="358"/>
        <v>0</v>
      </c>
      <c r="AA886" s="317">
        <v>1</v>
      </c>
      <c r="AB886" s="317">
        <v>1</v>
      </c>
      <c r="AC886" s="317">
        <v>1</v>
      </c>
      <c r="AD886" s="317">
        <v>1</v>
      </c>
      <c r="AE886" s="317">
        <v>1</v>
      </c>
      <c r="AF886" s="317">
        <v>1</v>
      </c>
      <c r="AG886" s="317">
        <v>5</v>
      </c>
      <c r="AH886" s="317">
        <v>5</v>
      </c>
      <c r="AI886" s="317">
        <v>5</v>
      </c>
      <c r="AK886" s="299">
        <v>71</v>
      </c>
      <c r="AL886" s="296">
        <v>1</v>
      </c>
      <c r="AM886" s="296">
        <v>1</v>
      </c>
      <c r="AN886" s="296">
        <v>1</v>
      </c>
    </row>
    <row r="887" spans="15:40" hidden="1">
      <c r="O887" s="305">
        <f t="shared" si="358"/>
        <v>0</v>
      </c>
      <c r="AA887" s="317">
        <v>1</v>
      </c>
      <c r="AB887" s="317">
        <v>1</v>
      </c>
      <c r="AC887" s="317">
        <v>1</v>
      </c>
      <c r="AD887" s="317">
        <v>1</v>
      </c>
      <c r="AE887" s="317">
        <v>1</v>
      </c>
      <c r="AF887" s="317">
        <v>1</v>
      </c>
      <c r="AG887" s="317">
        <v>5</v>
      </c>
      <c r="AH887" s="317">
        <v>5</v>
      </c>
      <c r="AI887" s="317">
        <v>5</v>
      </c>
      <c r="AK887" s="299">
        <v>71</v>
      </c>
      <c r="AL887" s="296">
        <v>1</v>
      </c>
      <c r="AM887" s="296">
        <v>1</v>
      </c>
      <c r="AN887" s="296">
        <v>1</v>
      </c>
    </row>
    <row r="888" spans="15:40" hidden="1">
      <c r="O888" s="305">
        <f t="shared" si="358"/>
        <v>0</v>
      </c>
      <c r="AA888" s="317">
        <v>1</v>
      </c>
      <c r="AB888" s="317">
        <v>1</v>
      </c>
      <c r="AC888" s="317">
        <v>1</v>
      </c>
      <c r="AD888" s="317">
        <v>1</v>
      </c>
      <c r="AE888" s="317">
        <v>1</v>
      </c>
      <c r="AF888" s="317">
        <v>1</v>
      </c>
      <c r="AG888" s="317">
        <v>5</v>
      </c>
      <c r="AH888" s="317">
        <v>5</v>
      </c>
      <c r="AI888" s="317">
        <v>5</v>
      </c>
      <c r="AK888" s="299">
        <v>71</v>
      </c>
      <c r="AL888" s="296">
        <v>1</v>
      </c>
      <c r="AM888" s="296">
        <v>1</v>
      </c>
      <c r="AN888" s="296">
        <v>1</v>
      </c>
    </row>
    <row r="889" spans="15:40" hidden="1">
      <c r="O889" s="305">
        <f t="shared" si="358"/>
        <v>0</v>
      </c>
      <c r="AA889" s="317">
        <v>1</v>
      </c>
      <c r="AB889" s="317">
        <v>1</v>
      </c>
      <c r="AC889" s="317">
        <v>1</v>
      </c>
      <c r="AD889" s="317">
        <v>1</v>
      </c>
      <c r="AE889" s="317">
        <v>1</v>
      </c>
      <c r="AF889" s="317">
        <v>1</v>
      </c>
      <c r="AG889" s="317">
        <v>5</v>
      </c>
      <c r="AH889" s="317">
        <v>5</v>
      </c>
      <c r="AI889" s="317">
        <v>5</v>
      </c>
      <c r="AK889" s="299">
        <v>71</v>
      </c>
      <c r="AL889" s="296">
        <v>1</v>
      </c>
      <c r="AM889" s="296">
        <v>1</v>
      </c>
      <c r="AN889" s="296">
        <v>1</v>
      </c>
    </row>
    <row r="890" spans="15:40" hidden="1">
      <c r="O890" s="305">
        <f t="shared" si="358"/>
        <v>0</v>
      </c>
      <c r="AA890" s="317">
        <v>1</v>
      </c>
      <c r="AB890" s="317">
        <v>1</v>
      </c>
      <c r="AC890" s="317">
        <v>1</v>
      </c>
      <c r="AD890" s="317">
        <v>1</v>
      </c>
      <c r="AE890" s="317">
        <v>1</v>
      </c>
      <c r="AF890" s="317">
        <v>1</v>
      </c>
      <c r="AG890" s="317">
        <v>5</v>
      </c>
      <c r="AH890" s="317">
        <v>5</v>
      </c>
      <c r="AI890" s="317">
        <v>5</v>
      </c>
      <c r="AK890" s="299">
        <v>71</v>
      </c>
      <c r="AL890" s="296">
        <v>1</v>
      </c>
      <c r="AM890" s="296">
        <v>1</v>
      </c>
      <c r="AN890" s="296">
        <v>1</v>
      </c>
    </row>
    <row r="891" spans="15:40" hidden="1">
      <c r="O891" s="305">
        <f t="shared" si="358"/>
        <v>0</v>
      </c>
      <c r="AA891" s="317">
        <v>1</v>
      </c>
      <c r="AB891" s="317">
        <v>1</v>
      </c>
      <c r="AC891" s="317">
        <v>1</v>
      </c>
      <c r="AD891" s="317">
        <v>1</v>
      </c>
      <c r="AE891" s="317">
        <v>1</v>
      </c>
      <c r="AF891" s="317">
        <v>1</v>
      </c>
      <c r="AG891" s="317">
        <v>5</v>
      </c>
      <c r="AH891" s="317">
        <v>5</v>
      </c>
      <c r="AI891" s="317">
        <v>5</v>
      </c>
      <c r="AK891" s="299">
        <v>71</v>
      </c>
      <c r="AL891" s="296">
        <v>1</v>
      </c>
      <c r="AM891" s="296">
        <v>1</v>
      </c>
      <c r="AN891" s="296">
        <v>1</v>
      </c>
    </row>
    <row r="892" spans="15:40" hidden="1">
      <c r="O892" s="305">
        <f t="shared" si="358"/>
        <v>0</v>
      </c>
      <c r="AA892" s="317">
        <v>1</v>
      </c>
      <c r="AB892" s="317">
        <v>1</v>
      </c>
      <c r="AC892" s="317">
        <v>1</v>
      </c>
      <c r="AD892" s="317">
        <v>1</v>
      </c>
      <c r="AE892" s="317">
        <v>1</v>
      </c>
      <c r="AF892" s="317">
        <v>1</v>
      </c>
      <c r="AG892" s="317">
        <v>5</v>
      </c>
      <c r="AH892" s="317">
        <v>5</v>
      </c>
      <c r="AI892" s="317">
        <v>5</v>
      </c>
      <c r="AK892" s="299">
        <v>71</v>
      </c>
      <c r="AL892" s="296">
        <v>1</v>
      </c>
      <c r="AM892" s="296">
        <v>1</v>
      </c>
      <c r="AN892" s="296">
        <v>1</v>
      </c>
    </row>
    <row r="893" spans="15:40" hidden="1">
      <c r="O893" s="305">
        <f t="shared" si="358"/>
        <v>0</v>
      </c>
      <c r="AA893" s="317">
        <v>1</v>
      </c>
      <c r="AB893" s="317">
        <v>1</v>
      </c>
      <c r="AC893" s="317">
        <v>1</v>
      </c>
      <c r="AD893" s="317">
        <v>1</v>
      </c>
      <c r="AE893" s="317">
        <v>1</v>
      </c>
      <c r="AF893" s="317">
        <v>1</v>
      </c>
      <c r="AG893" s="317">
        <v>5</v>
      </c>
      <c r="AH893" s="317">
        <v>5</v>
      </c>
      <c r="AI893" s="317">
        <v>5</v>
      </c>
      <c r="AK893" s="299">
        <v>71</v>
      </c>
      <c r="AL893" s="296">
        <v>1</v>
      </c>
      <c r="AM893" s="296">
        <v>1</v>
      </c>
      <c r="AN893" s="296">
        <v>1</v>
      </c>
    </row>
    <row r="894" spans="15:40" hidden="1">
      <c r="O894" s="305">
        <f t="shared" si="358"/>
        <v>0</v>
      </c>
      <c r="AA894" s="317">
        <v>1</v>
      </c>
      <c r="AB894" s="317">
        <v>1</v>
      </c>
      <c r="AC894" s="317">
        <v>1</v>
      </c>
      <c r="AD894" s="317">
        <v>1</v>
      </c>
      <c r="AE894" s="317">
        <v>1</v>
      </c>
      <c r="AF894" s="317">
        <v>1</v>
      </c>
      <c r="AG894" s="317">
        <v>5</v>
      </c>
      <c r="AH894" s="317">
        <v>5</v>
      </c>
      <c r="AI894" s="317">
        <v>5</v>
      </c>
      <c r="AK894" s="299">
        <v>71</v>
      </c>
      <c r="AL894" s="296">
        <v>1</v>
      </c>
      <c r="AM894" s="296">
        <v>1</v>
      </c>
      <c r="AN894" s="296">
        <v>1</v>
      </c>
    </row>
    <row r="895" spans="15:40" hidden="1">
      <c r="O895" s="305">
        <f t="shared" si="358"/>
        <v>0</v>
      </c>
      <c r="AA895" s="317">
        <v>1</v>
      </c>
      <c r="AB895" s="317">
        <v>1</v>
      </c>
      <c r="AC895" s="317">
        <v>1</v>
      </c>
      <c r="AD895" s="317">
        <v>1</v>
      </c>
      <c r="AE895" s="317">
        <v>1</v>
      </c>
      <c r="AF895" s="317">
        <v>1</v>
      </c>
      <c r="AG895" s="317">
        <v>5</v>
      </c>
      <c r="AH895" s="317">
        <v>5</v>
      </c>
      <c r="AI895" s="317">
        <v>5</v>
      </c>
      <c r="AK895" s="299">
        <v>71</v>
      </c>
      <c r="AL895" s="296">
        <v>1</v>
      </c>
      <c r="AM895" s="296">
        <v>1</v>
      </c>
      <c r="AN895" s="296">
        <v>1</v>
      </c>
    </row>
    <row r="896" spans="15:40" hidden="1">
      <c r="O896" s="305">
        <f t="shared" si="358"/>
        <v>0</v>
      </c>
      <c r="AA896" s="317">
        <v>1</v>
      </c>
      <c r="AB896" s="317">
        <v>1</v>
      </c>
      <c r="AC896" s="317">
        <v>1</v>
      </c>
      <c r="AD896" s="317">
        <v>1</v>
      </c>
      <c r="AE896" s="317">
        <v>1</v>
      </c>
      <c r="AF896" s="317">
        <v>1</v>
      </c>
      <c r="AG896" s="317">
        <v>5</v>
      </c>
      <c r="AH896" s="317">
        <v>5</v>
      </c>
      <c r="AI896" s="317">
        <v>5</v>
      </c>
      <c r="AK896" s="299">
        <v>71</v>
      </c>
      <c r="AL896" s="296">
        <v>1</v>
      </c>
      <c r="AM896" s="296">
        <v>1</v>
      </c>
      <c r="AN896" s="296">
        <v>1</v>
      </c>
    </row>
    <row r="897" spans="15:40" hidden="1">
      <c r="O897" s="305">
        <f t="shared" si="358"/>
        <v>0</v>
      </c>
      <c r="AA897" s="317">
        <v>1</v>
      </c>
      <c r="AB897" s="317">
        <v>1</v>
      </c>
      <c r="AC897" s="317">
        <v>1</v>
      </c>
      <c r="AD897" s="317">
        <v>1</v>
      </c>
      <c r="AE897" s="317">
        <v>1</v>
      </c>
      <c r="AF897" s="317">
        <v>1</v>
      </c>
      <c r="AG897" s="317">
        <v>5</v>
      </c>
      <c r="AH897" s="317">
        <v>5</v>
      </c>
      <c r="AI897" s="317">
        <v>5</v>
      </c>
      <c r="AK897" s="299">
        <v>71</v>
      </c>
      <c r="AL897" s="296">
        <v>1</v>
      </c>
      <c r="AM897" s="296">
        <v>1</v>
      </c>
      <c r="AN897" s="296">
        <v>1</v>
      </c>
    </row>
    <row r="898" spans="15:40" hidden="1">
      <c r="O898" s="305">
        <f t="shared" si="358"/>
        <v>0</v>
      </c>
      <c r="AA898" s="317">
        <v>1</v>
      </c>
      <c r="AB898" s="317">
        <v>1</v>
      </c>
      <c r="AC898" s="317">
        <v>1</v>
      </c>
      <c r="AD898" s="317">
        <v>1</v>
      </c>
      <c r="AE898" s="317">
        <v>1</v>
      </c>
      <c r="AF898" s="317">
        <v>1</v>
      </c>
      <c r="AG898" s="317">
        <v>5</v>
      </c>
      <c r="AH898" s="317">
        <v>5</v>
      </c>
      <c r="AI898" s="317">
        <v>5</v>
      </c>
      <c r="AK898" s="299">
        <v>71</v>
      </c>
      <c r="AL898" s="296">
        <v>1</v>
      </c>
      <c r="AM898" s="296">
        <v>1</v>
      </c>
      <c r="AN898" s="296">
        <v>1</v>
      </c>
    </row>
    <row r="899" spans="15:40" hidden="1">
      <c r="O899" s="305">
        <f t="shared" si="358"/>
        <v>0</v>
      </c>
      <c r="AA899" s="317">
        <v>1</v>
      </c>
      <c r="AB899" s="317">
        <v>1</v>
      </c>
      <c r="AC899" s="317">
        <v>1</v>
      </c>
      <c r="AD899" s="317">
        <v>1</v>
      </c>
      <c r="AE899" s="317">
        <v>1</v>
      </c>
      <c r="AF899" s="317">
        <v>1</v>
      </c>
      <c r="AG899" s="317">
        <v>5</v>
      </c>
      <c r="AH899" s="317">
        <v>5</v>
      </c>
      <c r="AI899" s="317">
        <v>5</v>
      </c>
      <c r="AK899" s="299">
        <v>71</v>
      </c>
      <c r="AL899" s="296">
        <v>1</v>
      </c>
      <c r="AM899" s="296">
        <v>1</v>
      </c>
      <c r="AN899" s="296">
        <v>1</v>
      </c>
    </row>
    <row r="900" spans="15:40" hidden="1">
      <c r="O900" s="305">
        <f t="shared" si="358"/>
        <v>0</v>
      </c>
      <c r="AA900" s="317">
        <v>1</v>
      </c>
      <c r="AB900" s="317">
        <v>1</v>
      </c>
      <c r="AC900" s="317">
        <v>1</v>
      </c>
      <c r="AD900" s="317">
        <v>1</v>
      </c>
      <c r="AE900" s="317">
        <v>1</v>
      </c>
      <c r="AF900" s="317">
        <v>1</v>
      </c>
      <c r="AG900" s="317">
        <v>5</v>
      </c>
      <c r="AH900" s="317">
        <v>5</v>
      </c>
      <c r="AI900" s="317">
        <v>5</v>
      </c>
      <c r="AK900" s="299">
        <v>71</v>
      </c>
      <c r="AL900" s="296">
        <v>1</v>
      </c>
      <c r="AM900" s="296">
        <v>1</v>
      </c>
      <c r="AN900" s="296">
        <v>1</v>
      </c>
    </row>
    <row r="901" spans="15:40" hidden="1">
      <c r="O901" s="305">
        <f t="shared" si="358"/>
        <v>0</v>
      </c>
      <c r="AA901" s="317">
        <v>1</v>
      </c>
      <c r="AB901" s="317">
        <v>1</v>
      </c>
      <c r="AC901" s="317">
        <v>1</v>
      </c>
      <c r="AD901" s="317">
        <v>1</v>
      </c>
      <c r="AE901" s="317">
        <v>1</v>
      </c>
      <c r="AF901" s="317">
        <v>1</v>
      </c>
      <c r="AG901" s="317">
        <v>5</v>
      </c>
      <c r="AH901" s="317">
        <v>5</v>
      </c>
      <c r="AI901" s="317">
        <v>5</v>
      </c>
      <c r="AK901" s="299">
        <v>71</v>
      </c>
      <c r="AL901" s="296">
        <v>1</v>
      </c>
      <c r="AM901" s="296">
        <v>1</v>
      </c>
      <c r="AN901" s="296">
        <v>1</v>
      </c>
    </row>
    <row r="902" spans="15:40" hidden="1">
      <c r="O902" s="305">
        <f t="shared" si="358"/>
        <v>0</v>
      </c>
      <c r="AA902" s="317">
        <v>1</v>
      </c>
      <c r="AB902" s="317">
        <v>1</v>
      </c>
      <c r="AC902" s="317">
        <v>1</v>
      </c>
      <c r="AD902" s="317">
        <v>1</v>
      </c>
      <c r="AE902" s="317">
        <v>1</v>
      </c>
      <c r="AF902" s="317">
        <v>1</v>
      </c>
      <c r="AG902" s="317">
        <v>5</v>
      </c>
      <c r="AH902" s="317">
        <v>5</v>
      </c>
      <c r="AI902" s="317">
        <v>5</v>
      </c>
      <c r="AK902" s="299">
        <v>71</v>
      </c>
      <c r="AL902" s="296">
        <v>1</v>
      </c>
      <c r="AM902" s="296">
        <v>1</v>
      </c>
      <c r="AN902" s="296">
        <v>1</v>
      </c>
    </row>
    <row r="903" spans="15:40" hidden="1">
      <c r="O903" s="305">
        <f t="shared" si="358"/>
        <v>0</v>
      </c>
      <c r="AA903" s="317">
        <v>1</v>
      </c>
      <c r="AB903" s="317">
        <v>1</v>
      </c>
      <c r="AC903" s="317">
        <v>1</v>
      </c>
      <c r="AD903" s="317">
        <v>1</v>
      </c>
      <c r="AE903" s="317">
        <v>1</v>
      </c>
      <c r="AF903" s="317">
        <v>1</v>
      </c>
      <c r="AG903" s="317">
        <v>5</v>
      </c>
      <c r="AH903" s="317">
        <v>5</v>
      </c>
      <c r="AI903" s="317">
        <v>5</v>
      </c>
      <c r="AK903" s="299">
        <v>71</v>
      </c>
      <c r="AL903" s="296">
        <v>1</v>
      </c>
      <c r="AM903" s="296">
        <v>1</v>
      </c>
      <c r="AN903" s="296">
        <v>1</v>
      </c>
    </row>
    <row r="904" spans="15:40" hidden="1">
      <c r="O904" s="305">
        <f t="shared" si="358"/>
        <v>0</v>
      </c>
      <c r="AA904" s="317">
        <v>1</v>
      </c>
      <c r="AB904" s="317">
        <v>1</v>
      </c>
      <c r="AC904" s="317">
        <v>1</v>
      </c>
      <c r="AD904" s="317">
        <v>1</v>
      </c>
      <c r="AE904" s="317">
        <v>1</v>
      </c>
      <c r="AF904" s="317">
        <v>1</v>
      </c>
      <c r="AG904" s="317">
        <v>5</v>
      </c>
      <c r="AH904" s="317">
        <v>5</v>
      </c>
      <c r="AI904" s="317">
        <v>5</v>
      </c>
      <c r="AK904" s="299">
        <v>71</v>
      </c>
      <c r="AL904" s="296">
        <v>1</v>
      </c>
      <c r="AM904" s="296">
        <v>1</v>
      </c>
      <c r="AN904" s="296">
        <v>1</v>
      </c>
    </row>
    <row r="905" spans="15:40" hidden="1">
      <c r="O905" s="305">
        <f t="shared" si="358"/>
        <v>0</v>
      </c>
      <c r="AA905" s="317">
        <v>1</v>
      </c>
      <c r="AB905" s="317">
        <v>1</v>
      </c>
      <c r="AC905" s="317">
        <v>1</v>
      </c>
      <c r="AD905" s="317">
        <v>1</v>
      </c>
      <c r="AE905" s="317">
        <v>1</v>
      </c>
      <c r="AF905" s="317">
        <v>1</v>
      </c>
      <c r="AG905" s="317">
        <v>5</v>
      </c>
      <c r="AH905" s="317">
        <v>5</v>
      </c>
      <c r="AI905" s="317">
        <v>5</v>
      </c>
      <c r="AK905" s="299">
        <v>71</v>
      </c>
      <c r="AL905" s="296">
        <v>1</v>
      </c>
      <c r="AM905" s="296">
        <v>1</v>
      </c>
      <c r="AN905" s="296">
        <v>1</v>
      </c>
    </row>
    <row r="906" spans="15:40" hidden="1">
      <c r="O906" s="305">
        <f t="shared" si="358"/>
        <v>0</v>
      </c>
      <c r="AA906" s="317">
        <v>1</v>
      </c>
      <c r="AB906" s="317">
        <v>1</v>
      </c>
      <c r="AC906" s="317">
        <v>1</v>
      </c>
      <c r="AD906" s="317">
        <v>1</v>
      </c>
      <c r="AE906" s="317">
        <v>1</v>
      </c>
      <c r="AF906" s="317">
        <v>1</v>
      </c>
      <c r="AG906" s="317">
        <v>5</v>
      </c>
      <c r="AH906" s="317">
        <v>5</v>
      </c>
      <c r="AI906" s="317">
        <v>5</v>
      </c>
      <c r="AK906" s="299">
        <v>71</v>
      </c>
      <c r="AL906" s="296">
        <v>1</v>
      </c>
      <c r="AM906" s="296">
        <v>1</v>
      </c>
      <c r="AN906" s="296">
        <v>1</v>
      </c>
    </row>
    <row r="907" spans="15:40" hidden="1">
      <c r="O907" s="305">
        <f t="shared" si="358"/>
        <v>0</v>
      </c>
      <c r="AA907" s="317">
        <v>1</v>
      </c>
      <c r="AB907" s="317">
        <v>1</v>
      </c>
      <c r="AC907" s="317">
        <v>1</v>
      </c>
      <c r="AD907" s="317">
        <v>1</v>
      </c>
      <c r="AE907" s="317">
        <v>1</v>
      </c>
      <c r="AF907" s="317">
        <v>1</v>
      </c>
      <c r="AG907" s="317">
        <v>5</v>
      </c>
      <c r="AH907" s="317">
        <v>5</v>
      </c>
      <c r="AI907" s="317">
        <v>5</v>
      </c>
      <c r="AK907" s="299">
        <v>71</v>
      </c>
      <c r="AL907" s="296">
        <v>1</v>
      </c>
      <c r="AM907" s="296">
        <v>1</v>
      </c>
      <c r="AN907" s="296">
        <v>1</v>
      </c>
    </row>
    <row r="908" spans="15:40" hidden="1">
      <c r="O908" s="305">
        <f t="shared" si="358"/>
        <v>0</v>
      </c>
      <c r="AA908" s="317">
        <v>1</v>
      </c>
      <c r="AB908" s="317">
        <v>1</v>
      </c>
      <c r="AC908" s="317">
        <v>1</v>
      </c>
      <c r="AD908" s="317">
        <v>1</v>
      </c>
      <c r="AE908" s="317">
        <v>1</v>
      </c>
      <c r="AF908" s="317">
        <v>1</v>
      </c>
      <c r="AG908" s="317">
        <v>5</v>
      </c>
      <c r="AH908" s="317">
        <v>5</v>
      </c>
      <c r="AI908" s="317">
        <v>5</v>
      </c>
      <c r="AK908" s="299">
        <v>71</v>
      </c>
      <c r="AL908" s="296">
        <v>1</v>
      </c>
      <c r="AM908" s="296">
        <v>1</v>
      </c>
      <c r="AN908" s="296">
        <v>1</v>
      </c>
    </row>
    <row r="909" spans="15:40" hidden="1">
      <c r="O909" s="305">
        <f t="shared" si="358"/>
        <v>0</v>
      </c>
      <c r="AA909" s="317">
        <v>1</v>
      </c>
      <c r="AB909" s="317">
        <v>1</v>
      </c>
      <c r="AC909" s="317">
        <v>1</v>
      </c>
      <c r="AD909" s="317">
        <v>1</v>
      </c>
      <c r="AE909" s="317">
        <v>1</v>
      </c>
      <c r="AF909" s="317">
        <v>1</v>
      </c>
      <c r="AG909" s="317">
        <v>5</v>
      </c>
      <c r="AH909" s="317">
        <v>5</v>
      </c>
      <c r="AI909" s="317">
        <v>5</v>
      </c>
      <c r="AK909" s="299">
        <v>71</v>
      </c>
      <c r="AL909" s="296">
        <v>1</v>
      </c>
      <c r="AM909" s="296">
        <v>1</v>
      </c>
      <c r="AN909" s="296">
        <v>1</v>
      </c>
    </row>
    <row r="910" spans="15:40" hidden="1">
      <c r="O910" s="305">
        <f t="shared" si="358"/>
        <v>0</v>
      </c>
      <c r="AA910" s="317">
        <v>1</v>
      </c>
      <c r="AB910" s="317">
        <v>1</v>
      </c>
      <c r="AC910" s="317">
        <v>1</v>
      </c>
      <c r="AD910" s="317">
        <v>1</v>
      </c>
      <c r="AE910" s="317">
        <v>1</v>
      </c>
      <c r="AF910" s="317">
        <v>1</v>
      </c>
      <c r="AG910" s="317">
        <v>5</v>
      </c>
      <c r="AH910" s="317">
        <v>5</v>
      </c>
      <c r="AI910" s="317">
        <v>5</v>
      </c>
      <c r="AK910" s="299">
        <v>71</v>
      </c>
      <c r="AL910" s="296">
        <v>1</v>
      </c>
      <c r="AM910" s="296">
        <v>1</v>
      </c>
      <c r="AN910" s="296">
        <v>1</v>
      </c>
    </row>
    <row r="911" spans="15:40" hidden="1">
      <c r="O911" s="305">
        <f t="shared" si="358"/>
        <v>0</v>
      </c>
      <c r="AA911" s="317">
        <v>1</v>
      </c>
      <c r="AB911" s="317">
        <v>1</v>
      </c>
      <c r="AC911" s="317">
        <v>1</v>
      </c>
      <c r="AD911" s="317">
        <v>1</v>
      </c>
      <c r="AE911" s="317">
        <v>1</v>
      </c>
      <c r="AF911" s="317">
        <v>1</v>
      </c>
      <c r="AG911" s="317">
        <v>5</v>
      </c>
      <c r="AH911" s="317">
        <v>5</v>
      </c>
      <c r="AI911" s="317">
        <v>5</v>
      </c>
      <c r="AK911" s="299">
        <v>71</v>
      </c>
      <c r="AL911" s="296">
        <v>1</v>
      </c>
      <c r="AM911" s="296">
        <v>1</v>
      </c>
      <c r="AN911" s="296">
        <v>1</v>
      </c>
    </row>
    <row r="912" spans="15:40" hidden="1">
      <c r="O912" s="305">
        <f t="shared" si="358"/>
        <v>0</v>
      </c>
      <c r="AA912" s="317">
        <v>1</v>
      </c>
      <c r="AB912" s="317">
        <v>1</v>
      </c>
      <c r="AC912" s="317">
        <v>1</v>
      </c>
      <c r="AD912" s="317">
        <v>1</v>
      </c>
      <c r="AE912" s="317">
        <v>1</v>
      </c>
      <c r="AF912" s="317">
        <v>1</v>
      </c>
      <c r="AG912" s="317">
        <v>5</v>
      </c>
      <c r="AH912" s="317">
        <v>5</v>
      </c>
      <c r="AI912" s="317">
        <v>5</v>
      </c>
      <c r="AK912" s="299">
        <v>71</v>
      </c>
      <c r="AL912" s="296">
        <v>1</v>
      </c>
      <c r="AM912" s="296">
        <v>1</v>
      </c>
      <c r="AN912" s="296">
        <v>1</v>
      </c>
    </row>
    <row r="913" spans="15:40" hidden="1">
      <c r="O913" s="305">
        <f t="shared" si="358"/>
        <v>0</v>
      </c>
      <c r="AA913" s="317">
        <v>1</v>
      </c>
      <c r="AB913" s="317">
        <v>1</v>
      </c>
      <c r="AC913" s="317">
        <v>1</v>
      </c>
      <c r="AD913" s="317">
        <v>1</v>
      </c>
      <c r="AE913" s="317">
        <v>1</v>
      </c>
      <c r="AF913" s="317">
        <v>1</v>
      </c>
      <c r="AG913" s="317">
        <v>5</v>
      </c>
      <c r="AH913" s="317">
        <v>5</v>
      </c>
      <c r="AI913" s="317">
        <v>5</v>
      </c>
      <c r="AK913" s="299">
        <v>71</v>
      </c>
      <c r="AL913" s="296">
        <v>1</v>
      </c>
      <c r="AM913" s="296">
        <v>1</v>
      </c>
      <c r="AN913" s="296">
        <v>1</v>
      </c>
    </row>
    <row r="914" spans="15:40" hidden="1">
      <c r="O914" s="305">
        <f t="shared" si="358"/>
        <v>0</v>
      </c>
      <c r="AA914" s="317">
        <v>1</v>
      </c>
      <c r="AB914" s="317">
        <v>1</v>
      </c>
      <c r="AC914" s="317">
        <v>1</v>
      </c>
      <c r="AD914" s="317">
        <v>1</v>
      </c>
      <c r="AE914" s="317">
        <v>1</v>
      </c>
      <c r="AF914" s="317">
        <v>1</v>
      </c>
      <c r="AG914" s="317">
        <v>5</v>
      </c>
      <c r="AH914" s="317">
        <v>5</v>
      </c>
      <c r="AI914" s="317">
        <v>5</v>
      </c>
      <c r="AK914" s="299">
        <v>71</v>
      </c>
      <c r="AL914" s="296">
        <v>1</v>
      </c>
      <c r="AM914" s="296">
        <v>1</v>
      </c>
      <c r="AN914" s="296">
        <v>1</v>
      </c>
    </row>
    <row r="915" spans="15:40" hidden="1">
      <c r="O915" s="305">
        <f t="shared" si="358"/>
        <v>0</v>
      </c>
      <c r="AA915" s="317">
        <v>1</v>
      </c>
      <c r="AB915" s="317">
        <v>1</v>
      </c>
      <c r="AC915" s="317">
        <v>1</v>
      </c>
      <c r="AD915" s="317">
        <v>1</v>
      </c>
      <c r="AE915" s="317">
        <v>1</v>
      </c>
      <c r="AF915" s="317">
        <v>1</v>
      </c>
      <c r="AG915" s="317">
        <v>5</v>
      </c>
      <c r="AH915" s="317">
        <v>5</v>
      </c>
      <c r="AI915" s="317">
        <v>5</v>
      </c>
      <c r="AK915" s="299">
        <v>71</v>
      </c>
      <c r="AL915" s="296">
        <v>1</v>
      </c>
      <c r="AM915" s="296">
        <v>1</v>
      </c>
      <c r="AN915" s="296">
        <v>1</v>
      </c>
    </row>
    <row r="916" spans="15:40" hidden="1">
      <c r="O916" s="305">
        <f t="shared" si="358"/>
        <v>0</v>
      </c>
      <c r="AA916" s="317">
        <v>1</v>
      </c>
      <c r="AB916" s="317">
        <v>1</v>
      </c>
      <c r="AC916" s="317">
        <v>1</v>
      </c>
      <c r="AD916" s="317">
        <v>1</v>
      </c>
      <c r="AE916" s="317">
        <v>1</v>
      </c>
      <c r="AF916" s="317">
        <v>1</v>
      </c>
      <c r="AG916" s="317">
        <v>5</v>
      </c>
      <c r="AH916" s="317">
        <v>5</v>
      </c>
      <c r="AI916" s="317">
        <v>5</v>
      </c>
      <c r="AK916" s="299">
        <v>71</v>
      </c>
      <c r="AL916" s="296">
        <v>1</v>
      </c>
      <c r="AM916" s="296">
        <v>1</v>
      </c>
      <c r="AN916" s="296">
        <v>1</v>
      </c>
    </row>
    <row r="917" spans="15:40" hidden="1">
      <c r="O917" s="305">
        <f t="shared" si="358"/>
        <v>0</v>
      </c>
      <c r="AA917" s="317">
        <v>1</v>
      </c>
      <c r="AB917" s="317">
        <v>1</v>
      </c>
      <c r="AC917" s="317">
        <v>1</v>
      </c>
      <c r="AD917" s="317">
        <v>1</v>
      </c>
      <c r="AE917" s="317">
        <v>1</v>
      </c>
      <c r="AF917" s="317">
        <v>1</v>
      </c>
      <c r="AG917" s="317">
        <v>5</v>
      </c>
      <c r="AH917" s="317">
        <v>5</v>
      </c>
      <c r="AI917" s="317">
        <v>5</v>
      </c>
      <c r="AK917" s="299">
        <v>71</v>
      </c>
      <c r="AL917" s="296">
        <v>1</v>
      </c>
      <c r="AM917" s="296">
        <v>1</v>
      </c>
      <c r="AN917" s="296">
        <v>1</v>
      </c>
    </row>
    <row r="918" spans="15:40" hidden="1">
      <c r="O918" s="305">
        <f t="shared" si="358"/>
        <v>0</v>
      </c>
      <c r="AA918" s="317">
        <v>1</v>
      </c>
      <c r="AB918" s="317">
        <v>1</v>
      </c>
      <c r="AC918" s="317">
        <v>1</v>
      </c>
      <c r="AD918" s="317">
        <v>1</v>
      </c>
      <c r="AE918" s="317">
        <v>1</v>
      </c>
      <c r="AF918" s="317">
        <v>1</v>
      </c>
      <c r="AG918" s="317">
        <v>5</v>
      </c>
      <c r="AH918" s="317">
        <v>5</v>
      </c>
      <c r="AI918" s="317">
        <v>5</v>
      </c>
      <c r="AK918" s="299">
        <v>71</v>
      </c>
      <c r="AL918" s="296">
        <v>1</v>
      </c>
      <c r="AM918" s="296">
        <v>1</v>
      </c>
      <c r="AN918" s="296">
        <v>1</v>
      </c>
    </row>
    <row r="919" spans="15:40" hidden="1">
      <c r="O919" s="305">
        <f t="shared" si="358"/>
        <v>0</v>
      </c>
      <c r="AA919" s="317">
        <v>1</v>
      </c>
      <c r="AB919" s="317">
        <v>1</v>
      </c>
      <c r="AC919" s="317">
        <v>1</v>
      </c>
      <c r="AD919" s="317">
        <v>1</v>
      </c>
      <c r="AE919" s="317">
        <v>1</v>
      </c>
      <c r="AF919" s="317">
        <v>1</v>
      </c>
      <c r="AG919" s="317">
        <v>5</v>
      </c>
      <c r="AH919" s="317">
        <v>5</v>
      </c>
      <c r="AI919" s="317">
        <v>5</v>
      </c>
      <c r="AK919" s="299">
        <v>71</v>
      </c>
      <c r="AL919" s="296">
        <v>1</v>
      </c>
      <c r="AM919" s="296">
        <v>1</v>
      </c>
      <c r="AN919" s="296">
        <v>1</v>
      </c>
    </row>
    <row r="920" spans="15:40" hidden="1">
      <c r="O920" s="305">
        <f t="shared" si="358"/>
        <v>0</v>
      </c>
      <c r="AA920" s="317">
        <v>1</v>
      </c>
      <c r="AB920" s="317">
        <v>1</v>
      </c>
      <c r="AC920" s="317">
        <v>1</v>
      </c>
      <c r="AD920" s="317">
        <v>1</v>
      </c>
      <c r="AE920" s="317">
        <v>1</v>
      </c>
      <c r="AF920" s="317">
        <v>1</v>
      </c>
      <c r="AG920" s="317">
        <v>5</v>
      </c>
      <c r="AH920" s="317">
        <v>5</v>
      </c>
      <c r="AI920" s="317">
        <v>5</v>
      </c>
      <c r="AK920" s="299">
        <v>71</v>
      </c>
      <c r="AL920" s="296">
        <v>1</v>
      </c>
      <c r="AM920" s="296">
        <v>1</v>
      </c>
      <c r="AN920" s="296">
        <v>1</v>
      </c>
    </row>
    <row r="921" spans="15:40" hidden="1">
      <c r="O921" s="305">
        <f t="shared" si="358"/>
        <v>0</v>
      </c>
      <c r="AA921" s="317">
        <v>1</v>
      </c>
      <c r="AB921" s="317">
        <v>1</v>
      </c>
      <c r="AC921" s="317">
        <v>1</v>
      </c>
      <c r="AD921" s="317">
        <v>1</v>
      </c>
      <c r="AE921" s="317">
        <v>1</v>
      </c>
      <c r="AF921" s="317">
        <v>1</v>
      </c>
      <c r="AG921" s="317">
        <v>5</v>
      </c>
      <c r="AH921" s="317">
        <v>5</v>
      </c>
      <c r="AI921" s="317">
        <v>5</v>
      </c>
      <c r="AK921" s="299">
        <v>71</v>
      </c>
      <c r="AL921" s="296">
        <v>1</v>
      </c>
      <c r="AM921" s="296">
        <v>1</v>
      </c>
      <c r="AN921" s="296">
        <v>1</v>
      </c>
    </row>
    <row r="922" spans="15:40" hidden="1">
      <c r="O922" s="305">
        <f t="shared" si="358"/>
        <v>0</v>
      </c>
      <c r="AA922" s="317">
        <v>1</v>
      </c>
      <c r="AB922" s="317">
        <v>1</v>
      </c>
      <c r="AC922" s="317">
        <v>1</v>
      </c>
      <c r="AD922" s="317">
        <v>1</v>
      </c>
      <c r="AE922" s="317">
        <v>1</v>
      </c>
      <c r="AF922" s="317">
        <v>1</v>
      </c>
      <c r="AG922" s="317">
        <v>5</v>
      </c>
      <c r="AH922" s="317">
        <v>5</v>
      </c>
      <c r="AI922" s="317">
        <v>5</v>
      </c>
      <c r="AK922" s="299">
        <v>71</v>
      </c>
      <c r="AL922" s="296">
        <v>1</v>
      </c>
      <c r="AM922" s="296">
        <v>1</v>
      </c>
      <c r="AN922" s="296">
        <v>1</v>
      </c>
    </row>
    <row r="923" spans="15:40" hidden="1">
      <c r="O923" s="305">
        <f t="shared" si="358"/>
        <v>0</v>
      </c>
      <c r="AA923" s="317">
        <v>1</v>
      </c>
      <c r="AB923" s="317">
        <v>1</v>
      </c>
      <c r="AC923" s="317">
        <v>1</v>
      </c>
      <c r="AD923" s="317">
        <v>1</v>
      </c>
      <c r="AE923" s="317">
        <v>1</v>
      </c>
      <c r="AF923" s="317">
        <v>1</v>
      </c>
      <c r="AG923" s="317">
        <v>5</v>
      </c>
      <c r="AH923" s="317">
        <v>5</v>
      </c>
      <c r="AI923" s="317">
        <v>5</v>
      </c>
      <c r="AK923" s="299">
        <v>71</v>
      </c>
      <c r="AL923" s="296">
        <v>1</v>
      </c>
      <c r="AM923" s="296">
        <v>1</v>
      </c>
      <c r="AN923" s="296">
        <v>1</v>
      </c>
    </row>
    <row r="924" spans="15:40" hidden="1">
      <c r="O924" s="305">
        <f t="shared" si="358"/>
        <v>0</v>
      </c>
      <c r="AA924" s="317">
        <v>1</v>
      </c>
      <c r="AB924" s="317">
        <v>1</v>
      </c>
      <c r="AC924" s="317">
        <v>1</v>
      </c>
      <c r="AD924" s="317">
        <v>1</v>
      </c>
      <c r="AE924" s="317">
        <v>1</v>
      </c>
      <c r="AF924" s="317">
        <v>1</v>
      </c>
      <c r="AG924" s="317">
        <v>5</v>
      </c>
      <c r="AH924" s="317">
        <v>5</v>
      </c>
      <c r="AI924" s="317">
        <v>5</v>
      </c>
      <c r="AK924" s="299">
        <v>71</v>
      </c>
      <c r="AL924" s="296">
        <v>1</v>
      </c>
      <c r="AM924" s="296">
        <v>1</v>
      </c>
      <c r="AN924" s="296">
        <v>1</v>
      </c>
    </row>
    <row r="925" spans="15:40" hidden="1">
      <c r="O925" s="305">
        <f t="shared" si="358"/>
        <v>0</v>
      </c>
      <c r="AA925" s="317">
        <v>1</v>
      </c>
      <c r="AB925" s="317">
        <v>1</v>
      </c>
      <c r="AC925" s="317">
        <v>1</v>
      </c>
      <c r="AD925" s="317">
        <v>1</v>
      </c>
      <c r="AE925" s="317">
        <v>1</v>
      </c>
      <c r="AF925" s="317">
        <v>1</v>
      </c>
      <c r="AG925" s="317">
        <v>5</v>
      </c>
      <c r="AH925" s="317">
        <v>5</v>
      </c>
      <c r="AI925" s="317">
        <v>5</v>
      </c>
      <c r="AK925" s="299">
        <v>71</v>
      </c>
      <c r="AL925" s="296">
        <v>1</v>
      </c>
      <c r="AM925" s="296">
        <v>1</v>
      </c>
      <c r="AN925" s="296">
        <v>1</v>
      </c>
    </row>
    <row r="926" spans="15:40" hidden="1">
      <c r="O926" s="305">
        <f t="shared" si="358"/>
        <v>0</v>
      </c>
      <c r="AA926" s="317">
        <v>1</v>
      </c>
      <c r="AB926" s="317">
        <v>1</v>
      </c>
      <c r="AC926" s="317">
        <v>1</v>
      </c>
      <c r="AD926" s="317">
        <v>1</v>
      </c>
      <c r="AE926" s="317">
        <v>1</v>
      </c>
      <c r="AF926" s="317">
        <v>1</v>
      </c>
      <c r="AG926" s="317">
        <v>5</v>
      </c>
      <c r="AH926" s="317">
        <v>5</v>
      </c>
      <c r="AI926" s="317">
        <v>5</v>
      </c>
      <c r="AK926" s="299">
        <v>71</v>
      </c>
      <c r="AL926" s="296">
        <v>1</v>
      </c>
      <c r="AM926" s="296">
        <v>1</v>
      </c>
      <c r="AN926" s="296">
        <v>1</v>
      </c>
    </row>
    <row r="927" spans="15:40" hidden="1">
      <c r="O927" s="305">
        <f t="shared" si="358"/>
        <v>0</v>
      </c>
      <c r="AA927" s="317">
        <v>1</v>
      </c>
      <c r="AB927" s="317">
        <v>1</v>
      </c>
      <c r="AC927" s="317">
        <v>1</v>
      </c>
      <c r="AD927" s="317">
        <v>1</v>
      </c>
      <c r="AE927" s="317">
        <v>1</v>
      </c>
      <c r="AF927" s="317">
        <v>1</v>
      </c>
      <c r="AG927" s="317">
        <v>5</v>
      </c>
      <c r="AH927" s="317">
        <v>5</v>
      </c>
      <c r="AI927" s="317">
        <v>5</v>
      </c>
      <c r="AK927" s="299">
        <v>71</v>
      </c>
      <c r="AL927" s="296">
        <v>1</v>
      </c>
      <c r="AM927" s="296">
        <v>1</v>
      </c>
      <c r="AN927" s="296">
        <v>1</v>
      </c>
    </row>
    <row r="928" spans="15:40" hidden="1">
      <c r="O928" s="305">
        <f t="shared" si="358"/>
        <v>0</v>
      </c>
      <c r="AA928" s="317">
        <v>1</v>
      </c>
      <c r="AB928" s="317">
        <v>1</v>
      </c>
      <c r="AC928" s="317">
        <v>1</v>
      </c>
      <c r="AD928" s="317">
        <v>1</v>
      </c>
      <c r="AE928" s="317">
        <v>1</v>
      </c>
      <c r="AF928" s="317">
        <v>1</v>
      </c>
      <c r="AG928" s="317">
        <v>5</v>
      </c>
      <c r="AH928" s="317">
        <v>5</v>
      </c>
      <c r="AI928" s="317">
        <v>5</v>
      </c>
      <c r="AK928" s="299">
        <v>71</v>
      </c>
      <c r="AL928" s="296">
        <v>1</v>
      </c>
      <c r="AM928" s="296">
        <v>1</v>
      </c>
      <c r="AN928" s="296">
        <v>1</v>
      </c>
    </row>
    <row r="929" spans="15:40" hidden="1">
      <c r="O929" s="305">
        <f t="shared" si="358"/>
        <v>0</v>
      </c>
      <c r="AA929" s="317">
        <v>1</v>
      </c>
      <c r="AB929" s="317">
        <v>1</v>
      </c>
      <c r="AC929" s="317">
        <v>1</v>
      </c>
      <c r="AD929" s="317">
        <v>1</v>
      </c>
      <c r="AE929" s="317">
        <v>1</v>
      </c>
      <c r="AF929" s="317">
        <v>1</v>
      </c>
      <c r="AG929" s="317">
        <v>5</v>
      </c>
      <c r="AH929" s="317">
        <v>5</v>
      </c>
      <c r="AI929" s="317">
        <v>5</v>
      </c>
      <c r="AK929" s="299">
        <v>71</v>
      </c>
      <c r="AL929" s="296">
        <v>1</v>
      </c>
      <c r="AM929" s="296">
        <v>1</v>
      </c>
      <c r="AN929" s="296">
        <v>1</v>
      </c>
    </row>
    <row r="930" spans="15:40" hidden="1">
      <c r="O930" s="305">
        <f t="shared" si="358"/>
        <v>0</v>
      </c>
      <c r="AA930" s="317">
        <v>1</v>
      </c>
      <c r="AB930" s="317">
        <v>1</v>
      </c>
      <c r="AC930" s="317">
        <v>1</v>
      </c>
      <c r="AD930" s="317">
        <v>1</v>
      </c>
      <c r="AE930" s="317">
        <v>1</v>
      </c>
      <c r="AF930" s="317">
        <v>1</v>
      </c>
      <c r="AG930" s="317">
        <v>5</v>
      </c>
      <c r="AH930" s="317">
        <v>5</v>
      </c>
      <c r="AI930" s="317">
        <v>5</v>
      </c>
      <c r="AK930" s="299">
        <v>71</v>
      </c>
      <c r="AL930" s="296">
        <v>1</v>
      </c>
      <c r="AM930" s="296">
        <v>1</v>
      </c>
      <c r="AN930" s="296">
        <v>1</v>
      </c>
    </row>
    <row r="931" spans="15:40" hidden="1">
      <c r="O931" s="305">
        <f t="shared" si="358"/>
        <v>0</v>
      </c>
      <c r="AA931" s="317">
        <v>1</v>
      </c>
      <c r="AB931" s="317">
        <v>1</v>
      </c>
      <c r="AC931" s="317">
        <v>1</v>
      </c>
      <c r="AD931" s="317">
        <v>1</v>
      </c>
      <c r="AE931" s="317">
        <v>1</v>
      </c>
      <c r="AF931" s="317">
        <v>1</v>
      </c>
      <c r="AG931" s="317">
        <v>5</v>
      </c>
      <c r="AH931" s="317">
        <v>5</v>
      </c>
      <c r="AI931" s="317">
        <v>5</v>
      </c>
      <c r="AK931" s="299">
        <v>71</v>
      </c>
      <c r="AL931" s="296">
        <v>1</v>
      </c>
      <c r="AM931" s="296">
        <v>1</v>
      </c>
      <c r="AN931" s="296">
        <v>1</v>
      </c>
    </row>
    <row r="932" spans="15:40" hidden="1">
      <c r="O932" s="305">
        <f t="shared" si="358"/>
        <v>0</v>
      </c>
      <c r="AA932" s="317">
        <v>1</v>
      </c>
      <c r="AB932" s="317">
        <v>1</v>
      </c>
      <c r="AC932" s="317">
        <v>1</v>
      </c>
      <c r="AD932" s="317">
        <v>1</v>
      </c>
      <c r="AE932" s="317">
        <v>1</v>
      </c>
      <c r="AF932" s="317">
        <v>1</v>
      </c>
      <c r="AG932" s="317">
        <v>5</v>
      </c>
      <c r="AH932" s="317">
        <v>5</v>
      </c>
      <c r="AI932" s="317">
        <v>5</v>
      </c>
      <c r="AK932" s="299">
        <v>71</v>
      </c>
      <c r="AL932" s="296">
        <v>1</v>
      </c>
      <c r="AM932" s="296">
        <v>1</v>
      </c>
      <c r="AN932" s="296">
        <v>1</v>
      </c>
    </row>
    <row r="933" spans="15:40" hidden="1">
      <c r="O933" s="305">
        <f t="shared" si="358"/>
        <v>0</v>
      </c>
      <c r="AA933" s="317">
        <v>1</v>
      </c>
      <c r="AB933" s="317">
        <v>1</v>
      </c>
      <c r="AC933" s="317">
        <v>1</v>
      </c>
      <c r="AD933" s="317">
        <v>1</v>
      </c>
      <c r="AE933" s="317">
        <v>1</v>
      </c>
      <c r="AF933" s="317">
        <v>1</v>
      </c>
      <c r="AG933" s="317">
        <v>5</v>
      </c>
      <c r="AH933" s="317">
        <v>5</v>
      </c>
      <c r="AI933" s="317">
        <v>5</v>
      </c>
      <c r="AK933" s="299">
        <v>71</v>
      </c>
      <c r="AL933" s="296">
        <v>1</v>
      </c>
      <c r="AM933" s="296">
        <v>1</v>
      </c>
      <c r="AN933" s="296">
        <v>1</v>
      </c>
    </row>
    <row r="934" spans="15:40" hidden="1">
      <c r="O934" s="305">
        <f t="shared" si="358"/>
        <v>0</v>
      </c>
      <c r="AA934" s="317">
        <v>1</v>
      </c>
      <c r="AB934" s="317">
        <v>1</v>
      </c>
      <c r="AC934" s="317">
        <v>1</v>
      </c>
      <c r="AD934" s="317">
        <v>1</v>
      </c>
      <c r="AE934" s="317">
        <v>1</v>
      </c>
      <c r="AF934" s="317">
        <v>1</v>
      </c>
      <c r="AG934" s="317">
        <v>5</v>
      </c>
      <c r="AH934" s="317">
        <v>5</v>
      </c>
      <c r="AI934" s="317">
        <v>5</v>
      </c>
      <c r="AK934" s="299">
        <v>71</v>
      </c>
      <c r="AL934" s="296">
        <v>1</v>
      </c>
      <c r="AM934" s="296">
        <v>1</v>
      </c>
      <c r="AN934" s="296">
        <v>1</v>
      </c>
    </row>
    <row r="935" spans="15:40" hidden="1">
      <c r="O935" s="305">
        <f t="shared" ref="O935:O998" si="359">D935</f>
        <v>0</v>
      </c>
      <c r="AA935" s="317">
        <v>1</v>
      </c>
      <c r="AB935" s="317">
        <v>1</v>
      </c>
      <c r="AC935" s="317">
        <v>1</v>
      </c>
      <c r="AD935" s="317">
        <v>1</v>
      </c>
      <c r="AE935" s="317">
        <v>1</v>
      </c>
      <c r="AF935" s="317">
        <v>1</v>
      </c>
      <c r="AG935" s="317">
        <v>5</v>
      </c>
      <c r="AH935" s="317">
        <v>5</v>
      </c>
      <c r="AI935" s="317">
        <v>5</v>
      </c>
      <c r="AK935" s="299">
        <v>71</v>
      </c>
      <c r="AL935" s="296">
        <v>1</v>
      </c>
      <c r="AM935" s="296">
        <v>1</v>
      </c>
      <c r="AN935" s="296">
        <v>1</v>
      </c>
    </row>
    <row r="936" spans="15:40" hidden="1">
      <c r="O936" s="305">
        <f t="shared" si="359"/>
        <v>0</v>
      </c>
      <c r="AA936" s="317">
        <v>1</v>
      </c>
      <c r="AB936" s="317">
        <v>1</v>
      </c>
      <c r="AC936" s="317">
        <v>1</v>
      </c>
      <c r="AD936" s="317">
        <v>1</v>
      </c>
      <c r="AE936" s="317">
        <v>1</v>
      </c>
      <c r="AF936" s="317">
        <v>1</v>
      </c>
      <c r="AG936" s="317">
        <v>5</v>
      </c>
      <c r="AH936" s="317">
        <v>5</v>
      </c>
      <c r="AI936" s="317">
        <v>5</v>
      </c>
      <c r="AK936" s="299">
        <v>71</v>
      </c>
      <c r="AL936" s="296">
        <v>1</v>
      </c>
      <c r="AM936" s="296">
        <v>1</v>
      </c>
      <c r="AN936" s="296">
        <v>1</v>
      </c>
    </row>
    <row r="937" spans="15:40" hidden="1">
      <c r="O937" s="305">
        <f t="shared" si="359"/>
        <v>0</v>
      </c>
      <c r="AA937" s="317">
        <v>1</v>
      </c>
      <c r="AB937" s="317">
        <v>1</v>
      </c>
      <c r="AC937" s="317">
        <v>1</v>
      </c>
      <c r="AD937" s="317">
        <v>1</v>
      </c>
      <c r="AE937" s="317">
        <v>1</v>
      </c>
      <c r="AF937" s="317">
        <v>1</v>
      </c>
      <c r="AG937" s="317">
        <v>5</v>
      </c>
      <c r="AH937" s="317">
        <v>5</v>
      </c>
      <c r="AI937" s="317">
        <v>5</v>
      </c>
      <c r="AK937" s="299">
        <v>71</v>
      </c>
      <c r="AL937" s="296">
        <v>1</v>
      </c>
      <c r="AM937" s="296">
        <v>1</v>
      </c>
      <c r="AN937" s="296">
        <v>1</v>
      </c>
    </row>
    <row r="938" spans="15:40" hidden="1">
      <c r="O938" s="305">
        <f t="shared" si="359"/>
        <v>0</v>
      </c>
      <c r="AA938" s="317">
        <v>1</v>
      </c>
      <c r="AB938" s="317">
        <v>1</v>
      </c>
      <c r="AC938" s="317">
        <v>1</v>
      </c>
      <c r="AD938" s="317">
        <v>1</v>
      </c>
      <c r="AE938" s="317">
        <v>1</v>
      </c>
      <c r="AF938" s="317">
        <v>1</v>
      </c>
      <c r="AG938" s="317">
        <v>5</v>
      </c>
      <c r="AH938" s="317">
        <v>5</v>
      </c>
      <c r="AI938" s="317">
        <v>5</v>
      </c>
      <c r="AK938" s="299">
        <v>71</v>
      </c>
      <c r="AL938" s="296">
        <v>1</v>
      </c>
      <c r="AM938" s="296">
        <v>1</v>
      </c>
      <c r="AN938" s="296">
        <v>1</v>
      </c>
    </row>
    <row r="939" spans="15:40" hidden="1">
      <c r="O939" s="305">
        <f t="shared" si="359"/>
        <v>0</v>
      </c>
      <c r="AA939" s="317">
        <v>1</v>
      </c>
      <c r="AB939" s="317">
        <v>1</v>
      </c>
      <c r="AC939" s="317">
        <v>1</v>
      </c>
      <c r="AD939" s="317">
        <v>1</v>
      </c>
      <c r="AE939" s="317">
        <v>1</v>
      </c>
      <c r="AF939" s="317">
        <v>1</v>
      </c>
      <c r="AG939" s="317">
        <v>5</v>
      </c>
      <c r="AH939" s="317">
        <v>5</v>
      </c>
      <c r="AI939" s="317">
        <v>5</v>
      </c>
      <c r="AK939" s="299">
        <v>71</v>
      </c>
      <c r="AL939" s="296">
        <v>1</v>
      </c>
      <c r="AM939" s="296">
        <v>1</v>
      </c>
      <c r="AN939" s="296">
        <v>1</v>
      </c>
    </row>
    <row r="940" spans="15:40" hidden="1">
      <c r="O940" s="305">
        <f t="shared" si="359"/>
        <v>0</v>
      </c>
      <c r="AA940" s="317">
        <v>1</v>
      </c>
      <c r="AB940" s="317">
        <v>1</v>
      </c>
      <c r="AC940" s="317">
        <v>1</v>
      </c>
      <c r="AD940" s="317">
        <v>1</v>
      </c>
      <c r="AE940" s="317">
        <v>1</v>
      </c>
      <c r="AF940" s="317">
        <v>1</v>
      </c>
      <c r="AG940" s="317">
        <v>5</v>
      </c>
      <c r="AH940" s="317">
        <v>5</v>
      </c>
      <c r="AI940" s="317">
        <v>5</v>
      </c>
      <c r="AK940" s="299">
        <v>71</v>
      </c>
      <c r="AL940" s="296">
        <v>1</v>
      </c>
      <c r="AM940" s="296">
        <v>1</v>
      </c>
      <c r="AN940" s="296">
        <v>1</v>
      </c>
    </row>
    <row r="941" spans="15:40" hidden="1">
      <c r="O941" s="305">
        <f t="shared" si="359"/>
        <v>0</v>
      </c>
      <c r="AA941" s="317">
        <v>1</v>
      </c>
      <c r="AB941" s="317">
        <v>1</v>
      </c>
      <c r="AC941" s="317">
        <v>1</v>
      </c>
      <c r="AD941" s="317">
        <v>1</v>
      </c>
      <c r="AE941" s="317">
        <v>1</v>
      </c>
      <c r="AF941" s="317">
        <v>1</v>
      </c>
      <c r="AG941" s="317">
        <v>5</v>
      </c>
      <c r="AH941" s="317">
        <v>5</v>
      </c>
      <c r="AI941" s="317">
        <v>5</v>
      </c>
      <c r="AK941" s="299">
        <v>71</v>
      </c>
      <c r="AL941" s="296">
        <v>1</v>
      </c>
      <c r="AM941" s="296">
        <v>1</v>
      </c>
      <c r="AN941" s="296">
        <v>1</v>
      </c>
    </row>
    <row r="942" spans="15:40" hidden="1">
      <c r="O942" s="305">
        <f t="shared" si="359"/>
        <v>0</v>
      </c>
      <c r="AA942" s="317">
        <v>1</v>
      </c>
      <c r="AB942" s="317">
        <v>1</v>
      </c>
      <c r="AC942" s="317">
        <v>1</v>
      </c>
      <c r="AD942" s="317">
        <v>1</v>
      </c>
      <c r="AE942" s="317">
        <v>1</v>
      </c>
      <c r="AF942" s="317">
        <v>1</v>
      </c>
      <c r="AG942" s="317">
        <v>5</v>
      </c>
      <c r="AH942" s="317">
        <v>5</v>
      </c>
      <c r="AI942" s="317">
        <v>5</v>
      </c>
      <c r="AK942" s="299">
        <v>71</v>
      </c>
      <c r="AL942" s="296">
        <v>1</v>
      </c>
      <c r="AM942" s="296">
        <v>1</v>
      </c>
      <c r="AN942" s="296">
        <v>1</v>
      </c>
    </row>
    <row r="943" spans="15:40" hidden="1">
      <c r="O943" s="305">
        <f t="shared" si="359"/>
        <v>0</v>
      </c>
      <c r="AA943" s="317">
        <v>1</v>
      </c>
      <c r="AB943" s="317">
        <v>1</v>
      </c>
      <c r="AC943" s="317">
        <v>1</v>
      </c>
      <c r="AD943" s="317">
        <v>1</v>
      </c>
      <c r="AE943" s="317">
        <v>1</v>
      </c>
      <c r="AF943" s="317">
        <v>1</v>
      </c>
      <c r="AG943" s="317">
        <v>5</v>
      </c>
      <c r="AH943" s="317">
        <v>5</v>
      </c>
      <c r="AI943" s="317">
        <v>5</v>
      </c>
      <c r="AK943" s="299">
        <v>71</v>
      </c>
      <c r="AL943" s="296">
        <v>1</v>
      </c>
      <c r="AM943" s="296">
        <v>1</v>
      </c>
      <c r="AN943" s="296">
        <v>1</v>
      </c>
    </row>
    <row r="944" spans="15:40" hidden="1">
      <c r="O944" s="305">
        <f t="shared" si="359"/>
        <v>0</v>
      </c>
      <c r="AA944" s="317">
        <v>1</v>
      </c>
      <c r="AB944" s="317">
        <v>1</v>
      </c>
      <c r="AC944" s="317">
        <v>1</v>
      </c>
      <c r="AD944" s="317">
        <v>1</v>
      </c>
      <c r="AE944" s="317">
        <v>1</v>
      </c>
      <c r="AF944" s="317">
        <v>1</v>
      </c>
      <c r="AG944" s="317">
        <v>5</v>
      </c>
      <c r="AH944" s="317">
        <v>5</v>
      </c>
      <c r="AI944" s="317">
        <v>5</v>
      </c>
      <c r="AK944" s="299">
        <v>71</v>
      </c>
      <c r="AL944" s="296">
        <v>1</v>
      </c>
      <c r="AM944" s="296">
        <v>1</v>
      </c>
      <c r="AN944" s="296">
        <v>1</v>
      </c>
    </row>
    <row r="945" spans="15:40" hidden="1">
      <c r="O945" s="305">
        <f t="shared" si="359"/>
        <v>0</v>
      </c>
      <c r="AA945" s="317">
        <v>1</v>
      </c>
      <c r="AB945" s="317">
        <v>1</v>
      </c>
      <c r="AC945" s="317">
        <v>1</v>
      </c>
      <c r="AD945" s="317">
        <v>1</v>
      </c>
      <c r="AE945" s="317">
        <v>1</v>
      </c>
      <c r="AF945" s="317">
        <v>1</v>
      </c>
      <c r="AG945" s="317">
        <v>5</v>
      </c>
      <c r="AH945" s="317">
        <v>5</v>
      </c>
      <c r="AI945" s="317">
        <v>5</v>
      </c>
      <c r="AK945" s="299">
        <v>71</v>
      </c>
      <c r="AL945" s="296">
        <v>1</v>
      </c>
      <c r="AM945" s="296">
        <v>1</v>
      </c>
      <c r="AN945" s="296">
        <v>1</v>
      </c>
    </row>
    <row r="946" spans="15:40" hidden="1">
      <c r="O946" s="305">
        <f t="shared" si="359"/>
        <v>0</v>
      </c>
      <c r="AA946" s="317">
        <v>1</v>
      </c>
      <c r="AB946" s="317">
        <v>1</v>
      </c>
      <c r="AC946" s="317">
        <v>1</v>
      </c>
      <c r="AD946" s="317">
        <v>1</v>
      </c>
      <c r="AE946" s="317">
        <v>1</v>
      </c>
      <c r="AF946" s="317">
        <v>1</v>
      </c>
      <c r="AG946" s="317">
        <v>5</v>
      </c>
      <c r="AH946" s="317">
        <v>5</v>
      </c>
      <c r="AI946" s="317">
        <v>5</v>
      </c>
      <c r="AK946" s="299">
        <v>71</v>
      </c>
      <c r="AL946" s="296">
        <v>1</v>
      </c>
      <c r="AM946" s="296">
        <v>1</v>
      </c>
      <c r="AN946" s="296">
        <v>1</v>
      </c>
    </row>
    <row r="947" spans="15:40" hidden="1">
      <c r="O947" s="305">
        <f t="shared" si="359"/>
        <v>0</v>
      </c>
      <c r="AA947" s="317">
        <v>1</v>
      </c>
      <c r="AB947" s="317">
        <v>1</v>
      </c>
      <c r="AC947" s="317">
        <v>1</v>
      </c>
      <c r="AD947" s="317">
        <v>1</v>
      </c>
      <c r="AE947" s="317">
        <v>1</v>
      </c>
      <c r="AF947" s="317">
        <v>1</v>
      </c>
      <c r="AG947" s="317">
        <v>5</v>
      </c>
      <c r="AH947" s="317">
        <v>5</v>
      </c>
      <c r="AI947" s="317">
        <v>5</v>
      </c>
      <c r="AK947" s="299">
        <v>71</v>
      </c>
      <c r="AL947" s="296">
        <v>1</v>
      </c>
      <c r="AM947" s="296">
        <v>1</v>
      </c>
      <c r="AN947" s="296">
        <v>1</v>
      </c>
    </row>
    <row r="948" spans="15:40" hidden="1">
      <c r="O948" s="305">
        <f t="shared" si="359"/>
        <v>0</v>
      </c>
      <c r="AA948" s="317">
        <v>1</v>
      </c>
      <c r="AB948" s="317">
        <v>1</v>
      </c>
      <c r="AC948" s="317">
        <v>1</v>
      </c>
      <c r="AD948" s="317">
        <v>1</v>
      </c>
      <c r="AE948" s="317">
        <v>1</v>
      </c>
      <c r="AF948" s="317">
        <v>1</v>
      </c>
      <c r="AG948" s="317">
        <v>5</v>
      </c>
      <c r="AH948" s="317">
        <v>5</v>
      </c>
      <c r="AI948" s="317">
        <v>5</v>
      </c>
      <c r="AK948" s="299">
        <v>71</v>
      </c>
      <c r="AL948" s="296">
        <v>1</v>
      </c>
      <c r="AM948" s="296">
        <v>1</v>
      </c>
      <c r="AN948" s="296">
        <v>1</v>
      </c>
    </row>
    <row r="949" spans="15:40" hidden="1">
      <c r="O949" s="305">
        <f t="shared" si="359"/>
        <v>0</v>
      </c>
      <c r="AA949" s="317">
        <v>1</v>
      </c>
      <c r="AB949" s="317">
        <v>1</v>
      </c>
      <c r="AC949" s="317">
        <v>1</v>
      </c>
      <c r="AD949" s="317">
        <v>1</v>
      </c>
      <c r="AE949" s="317">
        <v>1</v>
      </c>
      <c r="AF949" s="317">
        <v>1</v>
      </c>
      <c r="AG949" s="317">
        <v>5</v>
      </c>
      <c r="AH949" s="317">
        <v>5</v>
      </c>
      <c r="AI949" s="317">
        <v>5</v>
      </c>
      <c r="AK949" s="299">
        <v>71</v>
      </c>
      <c r="AL949" s="296">
        <v>1</v>
      </c>
      <c r="AM949" s="296">
        <v>1</v>
      </c>
      <c r="AN949" s="296">
        <v>1</v>
      </c>
    </row>
    <row r="950" spans="15:40" hidden="1">
      <c r="O950" s="305">
        <f t="shared" si="359"/>
        <v>0</v>
      </c>
      <c r="AA950" s="317">
        <v>1</v>
      </c>
      <c r="AB950" s="317">
        <v>1</v>
      </c>
      <c r="AC950" s="317">
        <v>1</v>
      </c>
      <c r="AD950" s="317">
        <v>1</v>
      </c>
      <c r="AE950" s="317">
        <v>1</v>
      </c>
      <c r="AF950" s="317">
        <v>1</v>
      </c>
      <c r="AG950" s="317">
        <v>5</v>
      </c>
      <c r="AH950" s="317">
        <v>5</v>
      </c>
      <c r="AI950" s="317">
        <v>5</v>
      </c>
      <c r="AK950" s="299">
        <v>71</v>
      </c>
      <c r="AL950" s="296">
        <v>1</v>
      </c>
      <c r="AM950" s="296">
        <v>1</v>
      </c>
      <c r="AN950" s="296">
        <v>1</v>
      </c>
    </row>
    <row r="951" spans="15:40" hidden="1">
      <c r="O951" s="305">
        <f t="shared" si="359"/>
        <v>0</v>
      </c>
      <c r="AA951" s="317">
        <v>1</v>
      </c>
      <c r="AB951" s="317">
        <v>1</v>
      </c>
      <c r="AC951" s="317">
        <v>1</v>
      </c>
      <c r="AD951" s="317">
        <v>1</v>
      </c>
      <c r="AE951" s="317">
        <v>1</v>
      </c>
      <c r="AF951" s="317">
        <v>1</v>
      </c>
      <c r="AG951" s="317">
        <v>5</v>
      </c>
      <c r="AH951" s="317">
        <v>5</v>
      </c>
      <c r="AI951" s="317">
        <v>5</v>
      </c>
      <c r="AK951" s="299">
        <v>71</v>
      </c>
      <c r="AL951" s="296">
        <v>1</v>
      </c>
      <c r="AM951" s="296">
        <v>1</v>
      </c>
      <c r="AN951" s="296">
        <v>1</v>
      </c>
    </row>
    <row r="952" spans="15:40" hidden="1">
      <c r="O952" s="305">
        <f t="shared" si="359"/>
        <v>0</v>
      </c>
      <c r="AA952" s="317">
        <v>1</v>
      </c>
      <c r="AB952" s="317">
        <v>1</v>
      </c>
      <c r="AC952" s="317">
        <v>1</v>
      </c>
      <c r="AD952" s="317">
        <v>1</v>
      </c>
      <c r="AE952" s="317">
        <v>1</v>
      </c>
      <c r="AF952" s="317">
        <v>1</v>
      </c>
      <c r="AG952" s="317">
        <v>5</v>
      </c>
      <c r="AH952" s="317">
        <v>5</v>
      </c>
      <c r="AI952" s="317">
        <v>5</v>
      </c>
      <c r="AK952" s="299">
        <v>71</v>
      </c>
      <c r="AL952" s="296">
        <v>1</v>
      </c>
      <c r="AM952" s="296">
        <v>1</v>
      </c>
      <c r="AN952" s="296">
        <v>1</v>
      </c>
    </row>
    <row r="953" spans="15:40" hidden="1">
      <c r="O953" s="305">
        <f t="shared" si="359"/>
        <v>0</v>
      </c>
      <c r="AA953" s="317">
        <v>1</v>
      </c>
      <c r="AB953" s="317">
        <v>1</v>
      </c>
      <c r="AC953" s="317">
        <v>1</v>
      </c>
      <c r="AD953" s="317">
        <v>1</v>
      </c>
      <c r="AE953" s="317">
        <v>1</v>
      </c>
      <c r="AF953" s="317">
        <v>1</v>
      </c>
      <c r="AG953" s="317">
        <v>5</v>
      </c>
      <c r="AH953" s="317">
        <v>5</v>
      </c>
      <c r="AI953" s="317">
        <v>5</v>
      </c>
      <c r="AK953" s="299">
        <v>71</v>
      </c>
      <c r="AL953" s="296">
        <v>1</v>
      </c>
      <c r="AM953" s="296">
        <v>1</v>
      </c>
      <c r="AN953" s="296">
        <v>1</v>
      </c>
    </row>
    <row r="954" spans="15:40" hidden="1">
      <c r="O954" s="305">
        <f t="shared" si="359"/>
        <v>0</v>
      </c>
      <c r="AA954" s="317">
        <v>1</v>
      </c>
      <c r="AB954" s="317">
        <v>1</v>
      </c>
      <c r="AC954" s="317">
        <v>1</v>
      </c>
      <c r="AD954" s="317">
        <v>1</v>
      </c>
      <c r="AE954" s="317">
        <v>1</v>
      </c>
      <c r="AF954" s="317">
        <v>1</v>
      </c>
      <c r="AG954" s="317">
        <v>5</v>
      </c>
      <c r="AH954" s="317">
        <v>5</v>
      </c>
      <c r="AI954" s="317">
        <v>5</v>
      </c>
      <c r="AK954" s="299">
        <v>71</v>
      </c>
      <c r="AL954" s="296">
        <v>1</v>
      </c>
      <c r="AM954" s="296">
        <v>1</v>
      </c>
      <c r="AN954" s="296">
        <v>1</v>
      </c>
    </row>
    <row r="955" spans="15:40" hidden="1">
      <c r="O955" s="305">
        <f t="shared" si="359"/>
        <v>0</v>
      </c>
      <c r="AA955" s="317">
        <v>1</v>
      </c>
      <c r="AB955" s="317">
        <v>1</v>
      </c>
      <c r="AC955" s="317">
        <v>1</v>
      </c>
      <c r="AD955" s="317">
        <v>1</v>
      </c>
      <c r="AE955" s="317">
        <v>1</v>
      </c>
      <c r="AF955" s="317">
        <v>1</v>
      </c>
      <c r="AG955" s="317">
        <v>5</v>
      </c>
      <c r="AH955" s="317">
        <v>5</v>
      </c>
      <c r="AI955" s="317">
        <v>5</v>
      </c>
      <c r="AK955" s="299">
        <v>71</v>
      </c>
      <c r="AL955" s="296">
        <v>1</v>
      </c>
      <c r="AM955" s="296">
        <v>1</v>
      </c>
      <c r="AN955" s="296">
        <v>1</v>
      </c>
    </row>
    <row r="956" spans="15:40" hidden="1">
      <c r="O956" s="305">
        <f t="shared" si="359"/>
        <v>0</v>
      </c>
      <c r="AA956" s="317">
        <v>1</v>
      </c>
      <c r="AB956" s="317">
        <v>1</v>
      </c>
      <c r="AC956" s="317">
        <v>1</v>
      </c>
      <c r="AD956" s="317">
        <v>1</v>
      </c>
      <c r="AE956" s="317">
        <v>1</v>
      </c>
      <c r="AF956" s="317">
        <v>1</v>
      </c>
      <c r="AG956" s="317">
        <v>5</v>
      </c>
      <c r="AH956" s="317">
        <v>5</v>
      </c>
      <c r="AI956" s="317">
        <v>5</v>
      </c>
      <c r="AK956" s="299">
        <v>71</v>
      </c>
      <c r="AL956" s="296">
        <v>1</v>
      </c>
      <c r="AM956" s="296">
        <v>1</v>
      </c>
      <c r="AN956" s="296">
        <v>1</v>
      </c>
    </row>
    <row r="957" spans="15:40" hidden="1">
      <c r="O957" s="305">
        <f t="shared" si="359"/>
        <v>0</v>
      </c>
      <c r="AA957" s="317">
        <v>1</v>
      </c>
      <c r="AB957" s="317">
        <v>1</v>
      </c>
      <c r="AC957" s="317">
        <v>1</v>
      </c>
      <c r="AD957" s="317">
        <v>1</v>
      </c>
      <c r="AE957" s="317">
        <v>1</v>
      </c>
      <c r="AF957" s="317">
        <v>1</v>
      </c>
      <c r="AG957" s="317">
        <v>5</v>
      </c>
      <c r="AH957" s="317">
        <v>5</v>
      </c>
      <c r="AI957" s="317">
        <v>5</v>
      </c>
      <c r="AK957" s="299">
        <v>71</v>
      </c>
      <c r="AL957" s="296">
        <v>1</v>
      </c>
      <c r="AM957" s="296">
        <v>1</v>
      </c>
      <c r="AN957" s="296">
        <v>1</v>
      </c>
    </row>
    <row r="958" spans="15:40" hidden="1">
      <c r="O958" s="305">
        <f t="shared" si="359"/>
        <v>0</v>
      </c>
      <c r="AA958" s="317">
        <v>1</v>
      </c>
      <c r="AB958" s="317">
        <v>1</v>
      </c>
      <c r="AC958" s="317">
        <v>1</v>
      </c>
      <c r="AD958" s="317">
        <v>1</v>
      </c>
      <c r="AE958" s="317">
        <v>1</v>
      </c>
      <c r="AF958" s="317">
        <v>1</v>
      </c>
      <c r="AG958" s="317">
        <v>5</v>
      </c>
      <c r="AH958" s="317">
        <v>5</v>
      </c>
      <c r="AI958" s="317">
        <v>5</v>
      </c>
      <c r="AK958" s="299">
        <v>71</v>
      </c>
      <c r="AL958" s="296">
        <v>1</v>
      </c>
      <c r="AM958" s="296">
        <v>1</v>
      </c>
      <c r="AN958" s="296">
        <v>1</v>
      </c>
    </row>
    <row r="959" spans="15:40" hidden="1">
      <c r="O959" s="305">
        <f t="shared" si="359"/>
        <v>0</v>
      </c>
      <c r="AA959" s="317">
        <v>1</v>
      </c>
      <c r="AB959" s="317">
        <v>1</v>
      </c>
      <c r="AC959" s="317">
        <v>1</v>
      </c>
      <c r="AD959" s="317">
        <v>1</v>
      </c>
      <c r="AE959" s="317">
        <v>1</v>
      </c>
      <c r="AF959" s="317">
        <v>1</v>
      </c>
      <c r="AG959" s="317">
        <v>5</v>
      </c>
      <c r="AH959" s="317">
        <v>5</v>
      </c>
      <c r="AI959" s="317">
        <v>5</v>
      </c>
      <c r="AK959" s="299">
        <v>71</v>
      </c>
      <c r="AL959" s="296">
        <v>1</v>
      </c>
      <c r="AM959" s="296">
        <v>1</v>
      </c>
      <c r="AN959" s="296">
        <v>1</v>
      </c>
    </row>
    <row r="960" spans="15:40" hidden="1">
      <c r="O960" s="305">
        <f t="shared" si="359"/>
        <v>0</v>
      </c>
      <c r="AA960" s="317">
        <v>1</v>
      </c>
      <c r="AB960" s="317">
        <v>1</v>
      </c>
      <c r="AC960" s="317">
        <v>1</v>
      </c>
      <c r="AD960" s="317">
        <v>1</v>
      </c>
      <c r="AE960" s="317">
        <v>1</v>
      </c>
      <c r="AF960" s="317">
        <v>1</v>
      </c>
      <c r="AG960" s="317">
        <v>5</v>
      </c>
      <c r="AH960" s="317">
        <v>5</v>
      </c>
      <c r="AI960" s="317">
        <v>5</v>
      </c>
      <c r="AK960" s="299">
        <v>71</v>
      </c>
      <c r="AL960" s="296">
        <v>1</v>
      </c>
      <c r="AM960" s="296">
        <v>1</v>
      </c>
      <c r="AN960" s="296">
        <v>1</v>
      </c>
    </row>
    <row r="961" spans="15:40" hidden="1">
      <c r="O961" s="305">
        <f t="shared" si="359"/>
        <v>0</v>
      </c>
      <c r="AA961" s="317">
        <v>1</v>
      </c>
      <c r="AB961" s="317">
        <v>1</v>
      </c>
      <c r="AC961" s="317">
        <v>1</v>
      </c>
      <c r="AD961" s="317">
        <v>1</v>
      </c>
      <c r="AE961" s="317">
        <v>1</v>
      </c>
      <c r="AF961" s="317">
        <v>1</v>
      </c>
      <c r="AG961" s="317">
        <v>5</v>
      </c>
      <c r="AH961" s="317">
        <v>5</v>
      </c>
      <c r="AI961" s="317">
        <v>5</v>
      </c>
      <c r="AK961" s="299">
        <v>71</v>
      </c>
      <c r="AL961" s="296">
        <v>1</v>
      </c>
      <c r="AM961" s="296">
        <v>1</v>
      </c>
      <c r="AN961" s="296">
        <v>1</v>
      </c>
    </row>
    <row r="962" spans="15:40" hidden="1">
      <c r="O962" s="305">
        <f t="shared" si="359"/>
        <v>0</v>
      </c>
      <c r="AA962" s="317">
        <v>1</v>
      </c>
      <c r="AB962" s="317">
        <v>1</v>
      </c>
      <c r="AC962" s="317">
        <v>1</v>
      </c>
      <c r="AD962" s="317">
        <v>1</v>
      </c>
      <c r="AE962" s="317">
        <v>1</v>
      </c>
      <c r="AF962" s="317">
        <v>1</v>
      </c>
      <c r="AG962" s="317">
        <v>5</v>
      </c>
      <c r="AH962" s="317">
        <v>5</v>
      </c>
      <c r="AI962" s="317">
        <v>5</v>
      </c>
      <c r="AK962" s="299">
        <v>71</v>
      </c>
      <c r="AL962" s="296">
        <v>1</v>
      </c>
      <c r="AM962" s="296">
        <v>1</v>
      </c>
      <c r="AN962" s="296">
        <v>1</v>
      </c>
    </row>
    <row r="963" spans="15:40" hidden="1">
      <c r="O963" s="305">
        <f t="shared" si="359"/>
        <v>0</v>
      </c>
      <c r="AA963" s="317">
        <v>1</v>
      </c>
      <c r="AB963" s="317">
        <v>1</v>
      </c>
      <c r="AC963" s="317">
        <v>1</v>
      </c>
      <c r="AD963" s="317">
        <v>1</v>
      </c>
      <c r="AE963" s="317">
        <v>1</v>
      </c>
      <c r="AF963" s="317">
        <v>1</v>
      </c>
      <c r="AG963" s="317">
        <v>5</v>
      </c>
      <c r="AH963" s="317">
        <v>5</v>
      </c>
      <c r="AI963" s="317">
        <v>5</v>
      </c>
      <c r="AK963" s="299">
        <v>71</v>
      </c>
      <c r="AL963" s="296">
        <v>1</v>
      </c>
      <c r="AM963" s="296">
        <v>1</v>
      </c>
      <c r="AN963" s="296">
        <v>1</v>
      </c>
    </row>
    <row r="964" spans="15:40" hidden="1">
      <c r="O964" s="305">
        <f t="shared" si="359"/>
        <v>0</v>
      </c>
      <c r="AA964" s="317">
        <v>1</v>
      </c>
      <c r="AB964" s="317">
        <v>1</v>
      </c>
      <c r="AC964" s="317">
        <v>1</v>
      </c>
      <c r="AD964" s="317">
        <v>1</v>
      </c>
      <c r="AE964" s="317">
        <v>1</v>
      </c>
      <c r="AF964" s="317">
        <v>1</v>
      </c>
      <c r="AG964" s="317">
        <v>5</v>
      </c>
      <c r="AH964" s="317">
        <v>5</v>
      </c>
      <c r="AI964" s="317">
        <v>5</v>
      </c>
      <c r="AK964" s="299">
        <v>71</v>
      </c>
      <c r="AL964" s="296">
        <v>1</v>
      </c>
      <c r="AM964" s="296">
        <v>1</v>
      </c>
      <c r="AN964" s="296">
        <v>1</v>
      </c>
    </row>
    <row r="965" spans="15:40" hidden="1">
      <c r="O965" s="305">
        <f t="shared" si="359"/>
        <v>0</v>
      </c>
      <c r="AA965" s="317">
        <v>1</v>
      </c>
      <c r="AB965" s="317">
        <v>1</v>
      </c>
      <c r="AC965" s="317">
        <v>1</v>
      </c>
      <c r="AD965" s="317">
        <v>1</v>
      </c>
      <c r="AE965" s="317">
        <v>1</v>
      </c>
      <c r="AF965" s="317">
        <v>1</v>
      </c>
      <c r="AG965" s="317">
        <v>5</v>
      </c>
      <c r="AH965" s="317">
        <v>5</v>
      </c>
      <c r="AI965" s="317">
        <v>5</v>
      </c>
      <c r="AK965" s="299">
        <v>71</v>
      </c>
      <c r="AL965" s="296">
        <v>1</v>
      </c>
      <c r="AM965" s="296">
        <v>1</v>
      </c>
      <c r="AN965" s="296">
        <v>1</v>
      </c>
    </row>
    <row r="966" spans="15:40" hidden="1">
      <c r="O966" s="305">
        <f t="shared" si="359"/>
        <v>0</v>
      </c>
      <c r="AA966" s="317">
        <v>1</v>
      </c>
      <c r="AB966" s="317">
        <v>1</v>
      </c>
      <c r="AC966" s="317">
        <v>1</v>
      </c>
      <c r="AD966" s="317">
        <v>1</v>
      </c>
      <c r="AE966" s="317">
        <v>1</v>
      </c>
      <c r="AF966" s="317">
        <v>1</v>
      </c>
      <c r="AG966" s="317">
        <v>5</v>
      </c>
      <c r="AH966" s="317">
        <v>5</v>
      </c>
      <c r="AI966" s="317">
        <v>5</v>
      </c>
      <c r="AK966" s="299">
        <v>71</v>
      </c>
      <c r="AL966" s="296">
        <v>1</v>
      </c>
      <c r="AM966" s="296">
        <v>1</v>
      </c>
      <c r="AN966" s="296">
        <v>1</v>
      </c>
    </row>
    <row r="967" spans="15:40" hidden="1">
      <c r="O967" s="305">
        <f t="shared" si="359"/>
        <v>0</v>
      </c>
      <c r="AA967" s="317">
        <v>1</v>
      </c>
      <c r="AB967" s="317">
        <v>1</v>
      </c>
      <c r="AC967" s="317">
        <v>1</v>
      </c>
      <c r="AD967" s="317">
        <v>1</v>
      </c>
      <c r="AE967" s="317">
        <v>1</v>
      </c>
      <c r="AF967" s="317">
        <v>1</v>
      </c>
      <c r="AG967" s="317">
        <v>5</v>
      </c>
      <c r="AH967" s="317">
        <v>5</v>
      </c>
      <c r="AI967" s="317">
        <v>5</v>
      </c>
      <c r="AK967" s="299">
        <v>71</v>
      </c>
      <c r="AL967" s="296">
        <v>1</v>
      </c>
      <c r="AM967" s="296">
        <v>1</v>
      </c>
      <c r="AN967" s="296">
        <v>1</v>
      </c>
    </row>
    <row r="968" spans="15:40" hidden="1">
      <c r="O968" s="305">
        <f t="shared" si="359"/>
        <v>0</v>
      </c>
      <c r="AA968" s="317">
        <v>1</v>
      </c>
      <c r="AB968" s="317">
        <v>1</v>
      </c>
      <c r="AC968" s="317">
        <v>1</v>
      </c>
      <c r="AD968" s="317">
        <v>1</v>
      </c>
      <c r="AE968" s="317">
        <v>1</v>
      </c>
      <c r="AF968" s="317">
        <v>1</v>
      </c>
      <c r="AG968" s="317">
        <v>5</v>
      </c>
      <c r="AH968" s="317">
        <v>5</v>
      </c>
      <c r="AI968" s="317">
        <v>5</v>
      </c>
      <c r="AK968" s="299">
        <v>71</v>
      </c>
      <c r="AL968" s="296">
        <v>1</v>
      </c>
      <c r="AM968" s="296">
        <v>1</v>
      </c>
      <c r="AN968" s="296">
        <v>1</v>
      </c>
    </row>
    <row r="969" spans="15:40" hidden="1">
      <c r="O969" s="305">
        <f t="shared" si="359"/>
        <v>0</v>
      </c>
      <c r="AA969" s="317">
        <v>1</v>
      </c>
      <c r="AB969" s="317">
        <v>1</v>
      </c>
      <c r="AC969" s="317">
        <v>1</v>
      </c>
      <c r="AD969" s="317">
        <v>1</v>
      </c>
      <c r="AE969" s="317">
        <v>1</v>
      </c>
      <c r="AF969" s="317">
        <v>1</v>
      </c>
      <c r="AG969" s="317">
        <v>5</v>
      </c>
      <c r="AH969" s="317">
        <v>5</v>
      </c>
      <c r="AI969" s="317">
        <v>5</v>
      </c>
      <c r="AK969" s="299">
        <v>71</v>
      </c>
      <c r="AL969" s="296">
        <v>1</v>
      </c>
      <c r="AM969" s="296">
        <v>1</v>
      </c>
      <c r="AN969" s="296">
        <v>1</v>
      </c>
    </row>
    <row r="970" spans="15:40" hidden="1">
      <c r="O970" s="305">
        <f t="shared" si="359"/>
        <v>0</v>
      </c>
      <c r="AA970" s="317">
        <v>1</v>
      </c>
      <c r="AB970" s="317">
        <v>1</v>
      </c>
      <c r="AC970" s="317">
        <v>1</v>
      </c>
      <c r="AD970" s="317">
        <v>1</v>
      </c>
      <c r="AE970" s="317">
        <v>1</v>
      </c>
      <c r="AF970" s="317">
        <v>1</v>
      </c>
      <c r="AG970" s="317">
        <v>5</v>
      </c>
      <c r="AH970" s="317">
        <v>5</v>
      </c>
      <c r="AI970" s="317">
        <v>5</v>
      </c>
      <c r="AK970" s="299">
        <v>71</v>
      </c>
      <c r="AL970" s="296">
        <v>1</v>
      </c>
      <c r="AM970" s="296">
        <v>1</v>
      </c>
      <c r="AN970" s="296">
        <v>1</v>
      </c>
    </row>
    <row r="971" spans="15:40" hidden="1">
      <c r="O971" s="305">
        <f t="shared" si="359"/>
        <v>0</v>
      </c>
      <c r="AA971" s="317">
        <v>1</v>
      </c>
      <c r="AB971" s="317">
        <v>1</v>
      </c>
      <c r="AC971" s="317">
        <v>1</v>
      </c>
      <c r="AD971" s="317">
        <v>1</v>
      </c>
      <c r="AE971" s="317">
        <v>1</v>
      </c>
      <c r="AF971" s="317">
        <v>1</v>
      </c>
      <c r="AG971" s="317">
        <v>5</v>
      </c>
      <c r="AH971" s="317">
        <v>5</v>
      </c>
      <c r="AI971" s="317">
        <v>5</v>
      </c>
      <c r="AK971" s="299">
        <v>71</v>
      </c>
      <c r="AL971" s="296">
        <v>1</v>
      </c>
      <c r="AM971" s="296">
        <v>1</v>
      </c>
      <c r="AN971" s="296">
        <v>1</v>
      </c>
    </row>
    <row r="972" spans="15:40" hidden="1">
      <c r="O972" s="305">
        <f t="shared" si="359"/>
        <v>0</v>
      </c>
      <c r="AA972" s="317">
        <v>1</v>
      </c>
      <c r="AB972" s="317">
        <v>1</v>
      </c>
      <c r="AC972" s="317">
        <v>1</v>
      </c>
      <c r="AD972" s="317">
        <v>1</v>
      </c>
      <c r="AE972" s="317">
        <v>1</v>
      </c>
      <c r="AF972" s="317">
        <v>1</v>
      </c>
      <c r="AG972" s="317">
        <v>5</v>
      </c>
      <c r="AH972" s="317">
        <v>5</v>
      </c>
      <c r="AI972" s="317">
        <v>5</v>
      </c>
      <c r="AK972" s="299">
        <v>71</v>
      </c>
      <c r="AL972" s="296">
        <v>1</v>
      </c>
      <c r="AM972" s="296">
        <v>1</v>
      </c>
      <c r="AN972" s="296">
        <v>1</v>
      </c>
    </row>
    <row r="973" spans="15:40" hidden="1">
      <c r="O973" s="305">
        <f t="shared" si="359"/>
        <v>0</v>
      </c>
      <c r="AA973" s="317">
        <v>1</v>
      </c>
      <c r="AB973" s="317">
        <v>1</v>
      </c>
      <c r="AC973" s="317">
        <v>1</v>
      </c>
      <c r="AD973" s="317">
        <v>1</v>
      </c>
      <c r="AE973" s="317">
        <v>1</v>
      </c>
      <c r="AF973" s="317">
        <v>1</v>
      </c>
      <c r="AG973" s="317">
        <v>5</v>
      </c>
      <c r="AH973" s="317">
        <v>5</v>
      </c>
      <c r="AI973" s="317">
        <v>5</v>
      </c>
      <c r="AK973" s="299">
        <v>71</v>
      </c>
      <c r="AL973" s="296">
        <v>1</v>
      </c>
      <c r="AM973" s="296">
        <v>1</v>
      </c>
      <c r="AN973" s="296">
        <v>1</v>
      </c>
    </row>
    <row r="974" spans="15:40" hidden="1">
      <c r="O974" s="305">
        <f t="shared" si="359"/>
        <v>0</v>
      </c>
      <c r="AA974" s="317">
        <v>1</v>
      </c>
      <c r="AB974" s="317">
        <v>1</v>
      </c>
      <c r="AC974" s="317">
        <v>1</v>
      </c>
      <c r="AD974" s="317">
        <v>1</v>
      </c>
      <c r="AE974" s="317">
        <v>1</v>
      </c>
      <c r="AF974" s="317">
        <v>1</v>
      </c>
      <c r="AG974" s="317">
        <v>5</v>
      </c>
      <c r="AH974" s="317">
        <v>5</v>
      </c>
      <c r="AI974" s="317">
        <v>5</v>
      </c>
      <c r="AK974" s="299">
        <v>71</v>
      </c>
      <c r="AL974" s="296">
        <v>1</v>
      </c>
      <c r="AM974" s="296">
        <v>1</v>
      </c>
      <c r="AN974" s="296">
        <v>1</v>
      </c>
    </row>
    <row r="975" spans="15:40" hidden="1">
      <c r="O975" s="305">
        <f t="shared" si="359"/>
        <v>0</v>
      </c>
      <c r="AA975" s="317">
        <v>1</v>
      </c>
      <c r="AB975" s="317">
        <v>1</v>
      </c>
      <c r="AC975" s="317">
        <v>1</v>
      </c>
      <c r="AD975" s="317">
        <v>1</v>
      </c>
      <c r="AE975" s="317">
        <v>1</v>
      </c>
      <c r="AF975" s="317">
        <v>1</v>
      </c>
      <c r="AG975" s="317">
        <v>5</v>
      </c>
      <c r="AH975" s="317">
        <v>5</v>
      </c>
      <c r="AI975" s="317">
        <v>5</v>
      </c>
      <c r="AK975" s="299">
        <v>71</v>
      </c>
      <c r="AL975" s="296">
        <v>1</v>
      </c>
      <c r="AM975" s="296">
        <v>1</v>
      </c>
      <c r="AN975" s="296">
        <v>1</v>
      </c>
    </row>
    <row r="976" spans="15:40" hidden="1">
      <c r="O976" s="305">
        <f t="shared" si="359"/>
        <v>0</v>
      </c>
      <c r="AA976" s="317">
        <v>1</v>
      </c>
      <c r="AB976" s="317">
        <v>1</v>
      </c>
      <c r="AC976" s="317">
        <v>1</v>
      </c>
      <c r="AD976" s="317">
        <v>1</v>
      </c>
      <c r="AE976" s="317">
        <v>1</v>
      </c>
      <c r="AF976" s="317">
        <v>1</v>
      </c>
      <c r="AG976" s="317">
        <v>5</v>
      </c>
      <c r="AH976" s="317">
        <v>5</v>
      </c>
      <c r="AI976" s="317">
        <v>5</v>
      </c>
      <c r="AK976" s="299">
        <v>71</v>
      </c>
      <c r="AL976" s="296">
        <v>1</v>
      </c>
      <c r="AM976" s="296">
        <v>1</v>
      </c>
      <c r="AN976" s="296">
        <v>1</v>
      </c>
    </row>
    <row r="977" spans="15:40" hidden="1">
      <c r="O977" s="305">
        <f t="shared" si="359"/>
        <v>0</v>
      </c>
      <c r="AA977" s="317">
        <v>1</v>
      </c>
      <c r="AB977" s="317">
        <v>1</v>
      </c>
      <c r="AC977" s="317">
        <v>1</v>
      </c>
      <c r="AD977" s="317">
        <v>1</v>
      </c>
      <c r="AE977" s="317">
        <v>1</v>
      </c>
      <c r="AF977" s="317">
        <v>1</v>
      </c>
      <c r="AG977" s="317">
        <v>5</v>
      </c>
      <c r="AH977" s="317">
        <v>5</v>
      </c>
      <c r="AI977" s="317">
        <v>5</v>
      </c>
      <c r="AK977" s="299">
        <v>71</v>
      </c>
      <c r="AL977" s="296">
        <v>1</v>
      </c>
      <c r="AM977" s="296">
        <v>1</v>
      </c>
      <c r="AN977" s="296">
        <v>1</v>
      </c>
    </row>
    <row r="978" spans="15:40" hidden="1">
      <c r="O978" s="305">
        <f t="shared" si="359"/>
        <v>0</v>
      </c>
      <c r="AA978" s="317">
        <v>1</v>
      </c>
      <c r="AB978" s="317">
        <v>1</v>
      </c>
      <c r="AC978" s="317">
        <v>1</v>
      </c>
      <c r="AD978" s="317">
        <v>1</v>
      </c>
      <c r="AE978" s="317">
        <v>1</v>
      </c>
      <c r="AF978" s="317">
        <v>1</v>
      </c>
      <c r="AG978" s="317">
        <v>5</v>
      </c>
      <c r="AH978" s="317">
        <v>5</v>
      </c>
      <c r="AI978" s="317">
        <v>5</v>
      </c>
      <c r="AK978" s="299">
        <v>71</v>
      </c>
      <c r="AL978" s="296">
        <v>1</v>
      </c>
      <c r="AM978" s="296">
        <v>1</v>
      </c>
      <c r="AN978" s="296">
        <v>1</v>
      </c>
    </row>
    <row r="979" spans="15:40" hidden="1">
      <c r="O979" s="305">
        <f t="shared" si="359"/>
        <v>0</v>
      </c>
      <c r="AA979" s="317">
        <v>1</v>
      </c>
      <c r="AB979" s="317">
        <v>1</v>
      </c>
      <c r="AC979" s="317">
        <v>1</v>
      </c>
      <c r="AD979" s="317">
        <v>1</v>
      </c>
      <c r="AE979" s="317">
        <v>1</v>
      </c>
      <c r="AF979" s="317">
        <v>1</v>
      </c>
      <c r="AG979" s="317">
        <v>5</v>
      </c>
      <c r="AH979" s="317">
        <v>5</v>
      </c>
      <c r="AI979" s="317">
        <v>5</v>
      </c>
      <c r="AK979" s="299">
        <v>71</v>
      </c>
      <c r="AL979" s="296">
        <v>1</v>
      </c>
      <c r="AM979" s="296">
        <v>1</v>
      </c>
      <c r="AN979" s="296">
        <v>1</v>
      </c>
    </row>
    <row r="980" spans="15:40" hidden="1">
      <c r="O980" s="305">
        <f t="shared" si="359"/>
        <v>0</v>
      </c>
      <c r="AA980" s="317">
        <v>1</v>
      </c>
      <c r="AB980" s="317">
        <v>1</v>
      </c>
      <c r="AC980" s="317">
        <v>1</v>
      </c>
      <c r="AD980" s="317">
        <v>1</v>
      </c>
      <c r="AE980" s="317">
        <v>1</v>
      </c>
      <c r="AF980" s="317">
        <v>1</v>
      </c>
      <c r="AG980" s="317">
        <v>5</v>
      </c>
      <c r="AH980" s="317">
        <v>5</v>
      </c>
      <c r="AI980" s="317">
        <v>5</v>
      </c>
      <c r="AK980" s="299">
        <v>71</v>
      </c>
      <c r="AL980" s="296">
        <v>1</v>
      </c>
      <c r="AM980" s="296">
        <v>1</v>
      </c>
      <c r="AN980" s="296">
        <v>1</v>
      </c>
    </row>
    <row r="981" spans="15:40" hidden="1">
      <c r="O981" s="305">
        <f t="shared" si="359"/>
        <v>0</v>
      </c>
      <c r="AA981" s="317">
        <v>1</v>
      </c>
      <c r="AB981" s="317">
        <v>1</v>
      </c>
      <c r="AC981" s="317">
        <v>1</v>
      </c>
      <c r="AD981" s="317">
        <v>1</v>
      </c>
      <c r="AE981" s="317">
        <v>1</v>
      </c>
      <c r="AF981" s="317">
        <v>1</v>
      </c>
      <c r="AG981" s="317">
        <v>5</v>
      </c>
      <c r="AH981" s="317">
        <v>5</v>
      </c>
      <c r="AI981" s="317">
        <v>5</v>
      </c>
      <c r="AK981" s="299">
        <v>71</v>
      </c>
      <c r="AL981" s="296">
        <v>1</v>
      </c>
      <c r="AM981" s="296">
        <v>1</v>
      </c>
      <c r="AN981" s="296">
        <v>1</v>
      </c>
    </row>
    <row r="982" spans="15:40" hidden="1">
      <c r="O982" s="305">
        <f t="shared" si="359"/>
        <v>0</v>
      </c>
      <c r="AA982" s="317">
        <v>1</v>
      </c>
      <c r="AB982" s="317">
        <v>1</v>
      </c>
      <c r="AC982" s="317">
        <v>1</v>
      </c>
      <c r="AD982" s="317">
        <v>1</v>
      </c>
      <c r="AE982" s="317">
        <v>1</v>
      </c>
      <c r="AF982" s="317">
        <v>1</v>
      </c>
      <c r="AG982" s="317">
        <v>5</v>
      </c>
      <c r="AH982" s="317">
        <v>5</v>
      </c>
      <c r="AI982" s="317">
        <v>5</v>
      </c>
      <c r="AK982" s="299">
        <v>71</v>
      </c>
      <c r="AL982" s="296">
        <v>1</v>
      </c>
      <c r="AM982" s="296">
        <v>1</v>
      </c>
      <c r="AN982" s="296">
        <v>1</v>
      </c>
    </row>
    <row r="983" spans="15:40" hidden="1">
      <c r="O983" s="305">
        <f t="shared" si="359"/>
        <v>0</v>
      </c>
      <c r="AA983" s="317">
        <v>1</v>
      </c>
      <c r="AB983" s="317">
        <v>1</v>
      </c>
      <c r="AC983" s="317">
        <v>1</v>
      </c>
      <c r="AD983" s="317">
        <v>1</v>
      </c>
      <c r="AE983" s="317">
        <v>1</v>
      </c>
      <c r="AF983" s="317">
        <v>1</v>
      </c>
      <c r="AG983" s="317">
        <v>5</v>
      </c>
      <c r="AH983" s="317">
        <v>5</v>
      </c>
      <c r="AI983" s="317">
        <v>5</v>
      </c>
      <c r="AK983" s="299">
        <v>71</v>
      </c>
      <c r="AL983" s="296">
        <v>1</v>
      </c>
      <c r="AM983" s="296">
        <v>1</v>
      </c>
      <c r="AN983" s="296">
        <v>1</v>
      </c>
    </row>
    <row r="984" spans="15:40" hidden="1">
      <c r="O984" s="305">
        <f t="shared" si="359"/>
        <v>0</v>
      </c>
      <c r="AA984" s="317">
        <v>1</v>
      </c>
      <c r="AB984" s="317">
        <v>1</v>
      </c>
      <c r="AC984" s="317">
        <v>1</v>
      </c>
      <c r="AD984" s="317">
        <v>1</v>
      </c>
      <c r="AE984" s="317">
        <v>1</v>
      </c>
      <c r="AF984" s="317">
        <v>1</v>
      </c>
      <c r="AG984" s="317">
        <v>5</v>
      </c>
      <c r="AH984" s="317">
        <v>5</v>
      </c>
      <c r="AI984" s="317">
        <v>5</v>
      </c>
      <c r="AK984" s="299">
        <v>71</v>
      </c>
      <c r="AL984" s="296">
        <v>1</v>
      </c>
      <c r="AM984" s="296">
        <v>1</v>
      </c>
      <c r="AN984" s="296">
        <v>1</v>
      </c>
    </row>
    <row r="985" spans="15:40" hidden="1">
      <c r="O985" s="305">
        <f t="shared" si="359"/>
        <v>0</v>
      </c>
      <c r="AA985" s="317">
        <v>1</v>
      </c>
      <c r="AB985" s="317">
        <v>1</v>
      </c>
      <c r="AC985" s="317">
        <v>1</v>
      </c>
      <c r="AD985" s="317">
        <v>1</v>
      </c>
      <c r="AE985" s="317">
        <v>1</v>
      </c>
      <c r="AF985" s="317">
        <v>1</v>
      </c>
      <c r="AG985" s="317">
        <v>5</v>
      </c>
      <c r="AH985" s="317">
        <v>5</v>
      </c>
      <c r="AI985" s="317">
        <v>5</v>
      </c>
      <c r="AK985" s="299">
        <v>71</v>
      </c>
      <c r="AL985" s="296">
        <v>1</v>
      </c>
      <c r="AM985" s="296">
        <v>1</v>
      </c>
      <c r="AN985" s="296">
        <v>1</v>
      </c>
    </row>
    <row r="986" spans="15:40" hidden="1">
      <c r="O986" s="305">
        <f t="shared" si="359"/>
        <v>0</v>
      </c>
      <c r="AA986" s="317">
        <v>1</v>
      </c>
      <c r="AB986" s="317">
        <v>1</v>
      </c>
      <c r="AC986" s="317">
        <v>1</v>
      </c>
      <c r="AD986" s="317">
        <v>1</v>
      </c>
      <c r="AE986" s="317">
        <v>1</v>
      </c>
      <c r="AF986" s="317">
        <v>1</v>
      </c>
      <c r="AG986" s="317">
        <v>5</v>
      </c>
      <c r="AH986" s="317">
        <v>5</v>
      </c>
      <c r="AI986" s="317">
        <v>5</v>
      </c>
      <c r="AK986" s="299">
        <v>71</v>
      </c>
      <c r="AL986" s="296">
        <v>1</v>
      </c>
      <c r="AM986" s="296">
        <v>1</v>
      </c>
      <c r="AN986" s="296">
        <v>1</v>
      </c>
    </row>
    <row r="987" spans="15:40" hidden="1">
      <c r="O987" s="305">
        <f t="shared" si="359"/>
        <v>0</v>
      </c>
      <c r="AA987" s="317">
        <v>1</v>
      </c>
      <c r="AB987" s="317">
        <v>1</v>
      </c>
      <c r="AC987" s="317">
        <v>1</v>
      </c>
      <c r="AD987" s="317">
        <v>1</v>
      </c>
      <c r="AE987" s="317">
        <v>1</v>
      </c>
      <c r="AF987" s="317">
        <v>1</v>
      </c>
      <c r="AG987" s="317">
        <v>5</v>
      </c>
      <c r="AH987" s="317">
        <v>5</v>
      </c>
      <c r="AI987" s="317">
        <v>5</v>
      </c>
      <c r="AK987" s="299">
        <v>71</v>
      </c>
      <c r="AL987" s="296">
        <v>1</v>
      </c>
      <c r="AM987" s="296">
        <v>1</v>
      </c>
      <c r="AN987" s="296">
        <v>1</v>
      </c>
    </row>
    <row r="988" spans="15:40" hidden="1">
      <c r="O988" s="305">
        <f t="shared" si="359"/>
        <v>0</v>
      </c>
      <c r="AA988" s="317">
        <v>1</v>
      </c>
      <c r="AB988" s="317">
        <v>1</v>
      </c>
      <c r="AC988" s="317">
        <v>1</v>
      </c>
      <c r="AD988" s="317">
        <v>1</v>
      </c>
      <c r="AE988" s="317">
        <v>1</v>
      </c>
      <c r="AF988" s="317">
        <v>1</v>
      </c>
      <c r="AG988" s="317">
        <v>5</v>
      </c>
      <c r="AH988" s="317">
        <v>5</v>
      </c>
      <c r="AI988" s="317">
        <v>5</v>
      </c>
      <c r="AK988" s="299">
        <v>71</v>
      </c>
      <c r="AL988" s="296">
        <v>1</v>
      </c>
      <c r="AM988" s="296">
        <v>1</v>
      </c>
      <c r="AN988" s="296">
        <v>1</v>
      </c>
    </row>
    <row r="989" spans="15:40" hidden="1">
      <c r="O989" s="305">
        <f t="shared" si="359"/>
        <v>0</v>
      </c>
      <c r="AA989" s="317">
        <v>1</v>
      </c>
      <c r="AB989" s="317">
        <v>1</v>
      </c>
      <c r="AC989" s="317">
        <v>1</v>
      </c>
      <c r="AD989" s="317">
        <v>1</v>
      </c>
      <c r="AE989" s="317">
        <v>1</v>
      </c>
      <c r="AF989" s="317">
        <v>1</v>
      </c>
      <c r="AG989" s="317">
        <v>5</v>
      </c>
      <c r="AH989" s="317">
        <v>5</v>
      </c>
      <c r="AI989" s="317">
        <v>5</v>
      </c>
      <c r="AK989" s="299">
        <v>71</v>
      </c>
      <c r="AL989" s="296">
        <v>1</v>
      </c>
      <c r="AM989" s="296">
        <v>1</v>
      </c>
      <c r="AN989" s="296">
        <v>1</v>
      </c>
    </row>
    <row r="990" spans="15:40" hidden="1">
      <c r="O990" s="305">
        <f t="shared" si="359"/>
        <v>0</v>
      </c>
      <c r="AA990" s="317">
        <v>1</v>
      </c>
      <c r="AB990" s="317">
        <v>1</v>
      </c>
      <c r="AC990" s="317">
        <v>1</v>
      </c>
      <c r="AD990" s="317">
        <v>1</v>
      </c>
      <c r="AE990" s="317">
        <v>1</v>
      </c>
      <c r="AF990" s="317">
        <v>1</v>
      </c>
      <c r="AG990" s="317">
        <v>5</v>
      </c>
      <c r="AH990" s="317">
        <v>5</v>
      </c>
      <c r="AI990" s="317">
        <v>5</v>
      </c>
      <c r="AK990" s="299">
        <v>71</v>
      </c>
      <c r="AL990" s="296">
        <v>1</v>
      </c>
      <c r="AM990" s="296">
        <v>1</v>
      </c>
      <c r="AN990" s="296">
        <v>1</v>
      </c>
    </row>
    <row r="991" spans="15:40" hidden="1">
      <c r="O991" s="305">
        <f t="shared" si="359"/>
        <v>0</v>
      </c>
      <c r="AA991" s="317">
        <v>1</v>
      </c>
      <c r="AB991" s="317">
        <v>1</v>
      </c>
      <c r="AC991" s="317">
        <v>1</v>
      </c>
      <c r="AD991" s="317">
        <v>1</v>
      </c>
      <c r="AE991" s="317">
        <v>1</v>
      </c>
      <c r="AF991" s="317">
        <v>1</v>
      </c>
      <c r="AG991" s="317">
        <v>5</v>
      </c>
      <c r="AH991" s="317">
        <v>5</v>
      </c>
      <c r="AI991" s="317">
        <v>5</v>
      </c>
      <c r="AK991" s="299">
        <v>71</v>
      </c>
      <c r="AL991" s="296">
        <v>1</v>
      </c>
      <c r="AM991" s="296">
        <v>1</v>
      </c>
      <c r="AN991" s="296">
        <v>1</v>
      </c>
    </row>
    <row r="992" spans="15:40" hidden="1">
      <c r="O992" s="305">
        <f t="shared" si="359"/>
        <v>0</v>
      </c>
      <c r="AA992" s="317">
        <v>1</v>
      </c>
      <c r="AB992" s="317">
        <v>1</v>
      </c>
      <c r="AC992" s="317">
        <v>1</v>
      </c>
      <c r="AD992" s="317">
        <v>1</v>
      </c>
      <c r="AE992" s="317">
        <v>1</v>
      </c>
      <c r="AF992" s="317">
        <v>1</v>
      </c>
      <c r="AG992" s="317">
        <v>5</v>
      </c>
      <c r="AH992" s="317">
        <v>5</v>
      </c>
      <c r="AI992" s="317">
        <v>5</v>
      </c>
      <c r="AK992" s="299">
        <v>71</v>
      </c>
      <c r="AL992" s="296">
        <v>1</v>
      </c>
      <c r="AM992" s="296">
        <v>1</v>
      </c>
      <c r="AN992" s="296">
        <v>1</v>
      </c>
    </row>
    <row r="993" spans="15:40" hidden="1">
      <c r="O993" s="305">
        <f t="shared" si="359"/>
        <v>0</v>
      </c>
      <c r="AA993" s="317">
        <v>1</v>
      </c>
      <c r="AB993" s="317">
        <v>1</v>
      </c>
      <c r="AC993" s="317">
        <v>1</v>
      </c>
      <c r="AD993" s="317">
        <v>1</v>
      </c>
      <c r="AE993" s="317">
        <v>1</v>
      </c>
      <c r="AF993" s="317">
        <v>1</v>
      </c>
      <c r="AG993" s="317">
        <v>5</v>
      </c>
      <c r="AH993" s="317">
        <v>5</v>
      </c>
      <c r="AI993" s="317">
        <v>5</v>
      </c>
      <c r="AK993" s="299">
        <v>71</v>
      </c>
      <c r="AL993" s="296">
        <v>1</v>
      </c>
      <c r="AM993" s="296">
        <v>1</v>
      </c>
      <c r="AN993" s="296">
        <v>1</v>
      </c>
    </row>
    <row r="994" spans="15:40" hidden="1">
      <c r="O994" s="305">
        <f t="shared" si="359"/>
        <v>0</v>
      </c>
      <c r="AA994" s="317">
        <v>1</v>
      </c>
      <c r="AB994" s="317">
        <v>1</v>
      </c>
      <c r="AC994" s="317">
        <v>1</v>
      </c>
      <c r="AD994" s="317">
        <v>1</v>
      </c>
      <c r="AE994" s="317">
        <v>1</v>
      </c>
      <c r="AF994" s="317">
        <v>1</v>
      </c>
      <c r="AG994" s="317">
        <v>5</v>
      </c>
      <c r="AH994" s="317">
        <v>5</v>
      </c>
      <c r="AI994" s="317">
        <v>5</v>
      </c>
      <c r="AK994" s="299">
        <v>71</v>
      </c>
      <c r="AL994" s="296">
        <v>1</v>
      </c>
      <c r="AM994" s="296">
        <v>1</v>
      </c>
      <c r="AN994" s="296">
        <v>1</v>
      </c>
    </row>
    <row r="995" spans="15:40" hidden="1">
      <c r="O995" s="305">
        <f t="shared" si="359"/>
        <v>0</v>
      </c>
      <c r="AA995" s="317">
        <v>1</v>
      </c>
      <c r="AB995" s="317">
        <v>1</v>
      </c>
      <c r="AC995" s="317">
        <v>1</v>
      </c>
      <c r="AD995" s="317">
        <v>1</v>
      </c>
      <c r="AE995" s="317">
        <v>1</v>
      </c>
      <c r="AF995" s="317">
        <v>1</v>
      </c>
      <c r="AG995" s="317">
        <v>5</v>
      </c>
      <c r="AH995" s="317">
        <v>5</v>
      </c>
      <c r="AI995" s="317">
        <v>5</v>
      </c>
      <c r="AK995" s="299">
        <v>71</v>
      </c>
      <c r="AL995" s="296">
        <v>1</v>
      </c>
      <c r="AM995" s="296">
        <v>1</v>
      </c>
      <c r="AN995" s="296">
        <v>1</v>
      </c>
    </row>
    <row r="996" spans="15:40" hidden="1">
      <c r="O996" s="305">
        <f t="shared" si="359"/>
        <v>0</v>
      </c>
      <c r="AA996" s="317">
        <v>1</v>
      </c>
      <c r="AB996" s="317">
        <v>1</v>
      </c>
      <c r="AC996" s="317">
        <v>1</v>
      </c>
      <c r="AD996" s="317">
        <v>1</v>
      </c>
      <c r="AE996" s="317">
        <v>1</v>
      </c>
      <c r="AF996" s="317">
        <v>1</v>
      </c>
      <c r="AG996" s="317">
        <v>5</v>
      </c>
      <c r="AH996" s="317">
        <v>5</v>
      </c>
      <c r="AI996" s="317">
        <v>5</v>
      </c>
      <c r="AK996" s="299">
        <v>71</v>
      </c>
      <c r="AL996" s="296">
        <v>1</v>
      </c>
      <c r="AM996" s="296">
        <v>1</v>
      </c>
      <c r="AN996" s="296">
        <v>1</v>
      </c>
    </row>
    <row r="997" spans="15:40" hidden="1">
      <c r="O997" s="305">
        <f t="shared" si="359"/>
        <v>0</v>
      </c>
      <c r="AA997" s="317">
        <v>1</v>
      </c>
      <c r="AB997" s="317">
        <v>1</v>
      </c>
      <c r="AC997" s="317">
        <v>1</v>
      </c>
      <c r="AD997" s="317">
        <v>1</v>
      </c>
      <c r="AE997" s="317">
        <v>1</v>
      </c>
      <c r="AF997" s="317">
        <v>1</v>
      </c>
      <c r="AG997" s="317">
        <v>5</v>
      </c>
      <c r="AH997" s="317">
        <v>5</v>
      </c>
      <c r="AI997" s="317">
        <v>5</v>
      </c>
      <c r="AK997" s="299">
        <v>71</v>
      </c>
      <c r="AL997" s="296">
        <v>1</v>
      </c>
      <c r="AM997" s="296">
        <v>1</v>
      </c>
      <c r="AN997" s="296">
        <v>1</v>
      </c>
    </row>
    <row r="998" spans="15:40" hidden="1">
      <c r="O998" s="305">
        <f t="shared" si="359"/>
        <v>0</v>
      </c>
      <c r="AA998" s="317">
        <v>1</v>
      </c>
      <c r="AB998" s="317">
        <v>1</v>
      </c>
      <c r="AC998" s="317">
        <v>1</v>
      </c>
      <c r="AD998" s="317">
        <v>1</v>
      </c>
      <c r="AE998" s="317">
        <v>1</v>
      </c>
      <c r="AF998" s="317">
        <v>1</v>
      </c>
      <c r="AG998" s="317">
        <v>5</v>
      </c>
      <c r="AH998" s="317">
        <v>5</v>
      </c>
      <c r="AI998" s="317">
        <v>5</v>
      </c>
      <c r="AK998" s="299">
        <v>71</v>
      </c>
      <c r="AL998" s="296">
        <v>1</v>
      </c>
      <c r="AM998" s="296">
        <v>1</v>
      </c>
      <c r="AN998" s="296">
        <v>1</v>
      </c>
    </row>
    <row r="999" spans="15:40" hidden="1">
      <c r="O999" s="305">
        <f t="shared" ref="O999:O1062" si="360">D999</f>
        <v>0</v>
      </c>
      <c r="AA999" s="317">
        <v>1</v>
      </c>
      <c r="AB999" s="317">
        <v>1</v>
      </c>
      <c r="AC999" s="317">
        <v>1</v>
      </c>
      <c r="AD999" s="317">
        <v>1</v>
      </c>
      <c r="AE999" s="317">
        <v>1</v>
      </c>
      <c r="AF999" s="317">
        <v>1</v>
      </c>
      <c r="AG999" s="317">
        <v>5</v>
      </c>
      <c r="AH999" s="317">
        <v>5</v>
      </c>
      <c r="AI999" s="317">
        <v>5</v>
      </c>
      <c r="AK999" s="299">
        <v>71</v>
      </c>
      <c r="AL999" s="296">
        <v>1</v>
      </c>
      <c r="AM999" s="296">
        <v>1</v>
      </c>
      <c r="AN999" s="296">
        <v>1</v>
      </c>
    </row>
    <row r="1000" spans="15:40" hidden="1">
      <c r="O1000" s="305">
        <f t="shared" si="360"/>
        <v>0</v>
      </c>
      <c r="AA1000" s="317">
        <v>1</v>
      </c>
      <c r="AB1000" s="317">
        <v>1</v>
      </c>
      <c r="AC1000" s="317">
        <v>1</v>
      </c>
      <c r="AD1000" s="317">
        <v>1</v>
      </c>
      <c r="AE1000" s="317">
        <v>1</v>
      </c>
      <c r="AF1000" s="317">
        <v>1</v>
      </c>
      <c r="AG1000" s="317">
        <v>5</v>
      </c>
      <c r="AH1000" s="317">
        <v>5</v>
      </c>
      <c r="AI1000" s="317">
        <v>5</v>
      </c>
      <c r="AK1000" s="299">
        <v>71</v>
      </c>
      <c r="AL1000" s="296">
        <v>1</v>
      </c>
      <c r="AM1000" s="296">
        <v>1</v>
      </c>
      <c r="AN1000" s="296">
        <v>1</v>
      </c>
    </row>
    <row r="1001" spans="15:40" hidden="1">
      <c r="O1001" s="305">
        <f t="shared" si="360"/>
        <v>0</v>
      </c>
      <c r="AA1001" s="317">
        <v>1</v>
      </c>
      <c r="AB1001" s="317">
        <v>1</v>
      </c>
      <c r="AC1001" s="317">
        <v>1</v>
      </c>
      <c r="AD1001" s="317">
        <v>1</v>
      </c>
      <c r="AE1001" s="317">
        <v>1</v>
      </c>
      <c r="AF1001" s="317">
        <v>1</v>
      </c>
      <c r="AG1001" s="317">
        <v>5</v>
      </c>
      <c r="AH1001" s="317">
        <v>5</v>
      </c>
      <c r="AI1001" s="317">
        <v>5</v>
      </c>
      <c r="AK1001" s="299">
        <v>71</v>
      </c>
      <c r="AL1001" s="296">
        <v>1</v>
      </c>
      <c r="AM1001" s="296">
        <v>1</v>
      </c>
      <c r="AN1001" s="296">
        <v>1</v>
      </c>
    </row>
    <row r="1002" spans="15:40" hidden="1">
      <c r="O1002" s="305">
        <f t="shared" si="360"/>
        <v>0</v>
      </c>
      <c r="AA1002" s="317">
        <v>1</v>
      </c>
      <c r="AB1002" s="317">
        <v>1</v>
      </c>
      <c r="AC1002" s="317">
        <v>1</v>
      </c>
      <c r="AD1002" s="317">
        <v>1</v>
      </c>
      <c r="AE1002" s="317">
        <v>1</v>
      </c>
      <c r="AF1002" s="317">
        <v>1</v>
      </c>
      <c r="AG1002" s="317">
        <v>5</v>
      </c>
      <c r="AH1002" s="317">
        <v>5</v>
      </c>
      <c r="AI1002" s="317">
        <v>5</v>
      </c>
      <c r="AK1002" s="299">
        <v>71</v>
      </c>
      <c r="AL1002" s="296">
        <v>1</v>
      </c>
      <c r="AM1002" s="296">
        <v>1</v>
      </c>
      <c r="AN1002" s="296">
        <v>1</v>
      </c>
    </row>
    <row r="1003" spans="15:40" hidden="1">
      <c r="O1003" s="305">
        <f t="shared" si="360"/>
        <v>0</v>
      </c>
      <c r="AA1003" s="317">
        <v>1</v>
      </c>
      <c r="AB1003" s="317">
        <v>1</v>
      </c>
      <c r="AC1003" s="317">
        <v>1</v>
      </c>
      <c r="AD1003" s="317">
        <v>1</v>
      </c>
      <c r="AE1003" s="317">
        <v>1</v>
      </c>
      <c r="AF1003" s="317">
        <v>1</v>
      </c>
      <c r="AG1003" s="317">
        <v>5</v>
      </c>
      <c r="AH1003" s="317">
        <v>5</v>
      </c>
      <c r="AI1003" s="317">
        <v>5</v>
      </c>
      <c r="AK1003" s="299">
        <v>71</v>
      </c>
      <c r="AL1003" s="296">
        <v>1</v>
      </c>
      <c r="AM1003" s="296">
        <v>1</v>
      </c>
      <c r="AN1003" s="296">
        <v>1</v>
      </c>
    </row>
    <row r="1004" spans="15:40" hidden="1">
      <c r="O1004" s="305">
        <f t="shared" si="360"/>
        <v>0</v>
      </c>
      <c r="AA1004" s="317">
        <v>1</v>
      </c>
      <c r="AB1004" s="317">
        <v>1</v>
      </c>
      <c r="AC1004" s="317">
        <v>1</v>
      </c>
      <c r="AD1004" s="317">
        <v>1</v>
      </c>
      <c r="AE1004" s="317">
        <v>1</v>
      </c>
      <c r="AF1004" s="317">
        <v>1</v>
      </c>
      <c r="AG1004" s="317">
        <v>5</v>
      </c>
      <c r="AH1004" s="317">
        <v>5</v>
      </c>
      <c r="AI1004" s="317">
        <v>5</v>
      </c>
      <c r="AK1004" s="299">
        <v>71</v>
      </c>
      <c r="AL1004" s="296">
        <v>1</v>
      </c>
      <c r="AM1004" s="296">
        <v>1</v>
      </c>
      <c r="AN1004" s="296">
        <v>1</v>
      </c>
    </row>
    <row r="1005" spans="15:40" hidden="1">
      <c r="O1005" s="305">
        <f t="shared" si="360"/>
        <v>0</v>
      </c>
      <c r="AA1005" s="317">
        <v>1</v>
      </c>
      <c r="AB1005" s="317">
        <v>1</v>
      </c>
      <c r="AC1005" s="317">
        <v>1</v>
      </c>
      <c r="AD1005" s="317">
        <v>1</v>
      </c>
      <c r="AE1005" s="317">
        <v>1</v>
      </c>
      <c r="AF1005" s="317">
        <v>1</v>
      </c>
      <c r="AG1005" s="317">
        <v>5</v>
      </c>
      <c r="AH1005" s="317">
        <v>5</v>
      </c>
      <c r="AI1005" s="317">
        <v>5</v>
      </c>
      <c r="AK1005" s="299">
        <v>71</v>
      </c>
      <c r="AL1005" s="296">
        <v>1</v>
      </c>
      <c r="AM1005" s="296">
        <v>1</v>
      </c>
      <c r="AN1005" s="296">
        <v>1</v>
      </c>
    </row>
    <row r="1006" spans="15:40" hidden="1">
      <c r="O1006" s="305">
        <f t="shared" si="360"/>
        <v>0</v>
      </c>
      <c r="AA1006" s="317">
        <v>1</v>
      </c>
      <c r="AB1006" s="317">
        <v>1</v>
      </c>
      <c r="AC1006" s="317">
        <v>1</v>
      </c>
      <c r="AD1006" s="317">
        <v>1</v>
      </c>
      <c r="AE1006" s="317">
        <v>1</v>
      </c>
      <c r="AF1006" s="317">
        <v>1</v>
      </c>
      <c r="AG1006" s="317">
        <v>5</v>
      </c>
      <c r="AH1006" s="317">
        <v>5</v>
      </c>
      <c r="AI1006" s="317">
        <v>5</v>
      </c>
      <c r="AK1006" s="299">
        <v>71</v>
      </c>
      <c r="AL1006" s="296">
        <v>1</v>
      </c>
      <c r="AM1006" s="296">
        <v>1</v>
      </c>
      <c r="AN1006" s="296">
        <v>1</v>
      </c>
    </row>
    <row r="1007" spans="15:40" hidden="1">
      <c r="O1007" s="305">
        <f t="shared" si="360"/>
        <v>0</v>
      </c>
      <c r="AA1007" s="317">
        <v>1</v>
      </c>
      <c r="AB1007" s="317">
        <v>1</v>
      </c>
      <c r="AC1007" s="317">
        <v>1</v>
      </c>
      <c r="AD1007" s="317">
        <v>1</v>
      </c>
      <c r="AE1007" s="317">
        <v>1</v>
      </c>
      <c r="AF1007" s="317">
        <v>1</v>
      </c>
      <c r="AG1007" s="317">
        <v>5</v>
      </c>
      <c r="AH1007" s="317">
        <v>5</v>
      </c>
      <c r="AI1007" s="317">
        <v>5</v>
      </c>
      <c r="AK1007" s="299">
        <v>71</v>
      </c>
      <c r="AL1007" s="296">
        <v>1</v>
      </c>
      <c r="AM1007" s="296">
        <v>1</v>
      </c>
      <c r="AN1007" s="296">
        <v>1</v>
      </c>
    </row>
    <row r="1008" spans="15:40" hidden="1">
      <c r="O1008" s="305">
        <f t="shared" si="360"/>
        <v>0</v>
      </c>
      <c r="AA1008" s="317">
        <v>1</v>
      </c>
      <c r="AB1008" s="317">
        <v>1</v>
      </c>
      <c r="AC1008" s="317">
        <v>1</v>
      </c>
      <c r="AD1008" s="317">
        <v>1</v>
      </c>
      <c r="AE1008" s="317">
        <v>1</v>
      </c>
      <c r="AF1008" s="317">
        <v>1</v>
      </c>
      <c r="AG1008" s="317">
        <v>5</v>
      </c>
      <c r="AH1008" s="317">
        <v>5</v>
      </c>
      <c r="AI1008" s="317">
        <v>5</v>
      </c>
      <c r="AK1008" s="299">
        <v>71</v>
      </c>
      <c r="AL1008" s="296">
        <v>1</v>
      </c>
      <c r="AM1008" s="296">
        <v>1</v>
      </c>
      <c r="AN1008" s="296">
        <v>1</v>
      </c>
    </row>
    <row r="1009" spans="15:40" hidden="1">
      <c r="O1009" s="305">
        <f t="shared" si="360"/>
        <v>0</v>
      </c>
      <c r="AA1009" s="317">
        <v>1</v>
      </c>
      <c r="AB1009" s="317">
        <v>1</v>
      </c>
      <c r="AC1009" s="317">
        <v>1</v>
      </c>
      <c r="AD1009" s="317">
        <v>1</v>
      </c>
      <c r="AE1009" s="317">
        <v>1</v>
      </c>
      <c r="AF1009" s="317">
        <v>1</v>
      </c>
      <c r="AG1009" s="317">
        <v>5</v>
      </c>
      <c r="AH1009" s="317">
        <v>5</v>
      </c>
      <c r="AI1009" s="317">
        <v>5</v>
      </c>
      <c r="AK1009" s="299">
        <v>71</v>
      </c>
      <c r="AL1009" s="296">
        <v>1</v>
      </c>
      <c r="AM1009" s="296">
        <v>1</v>
      </c>
      <c r="AN1009" s="296">
        <v>1</v>
      </c>
    </row>
    <row r="1010" spans="15:40" hidden="1">
      <c r="O1010" s="305">
        <f t="shared" si="360"/>
        <v>0</v>
      </c>
      <c r="AA1010" s="317">
        <v>1</v>
      </c>
      <c r="AB1010" s="317">
        <v>1</v>
      </c>
      <c r="AC1010" s="317">
        <v>1</v>
      </c>
      <c r="AD1010" s="317">
        <v>1</v>
      </c>
      <c r="AE1010" s="317">
        <v>1</v>
      </c>
      <c r="AF1010" s="317">
        <v>1</v>
      </c>
      <c r="AG1010" s="317">
        <v>5</v>
      </c>
      <c r="AH1010" s="317">
        <v>5</v>
      </c>
      <c r="AI1010" s="317">
        <v>5</v>
      </c>
      <c r="AK1010" s="299">
        <v>71</v>
      </c>
      <c r="AL1010" s="296">
        <v>1</v>
      </c>
      <c r="AM1010" s="296">
        <v>1</v>
      </c>
      <c r="AN1010" s="296">
        <v>1</v>
      </c>
    </row>
    <row r="1011" spans="15:40" hidden="1">
      <c r="O1011" s="305">
        <f t="shared" si="360"/>
        <v>0</v>
      </c>
      <c r="AA1011" s="317">
        <v>1</v>
      </c>
      <c r="AB1011" s="317">
        <v>1</v>
      </c>
      <c r="AC1011" s="317">
        <v>1</v>
      </c>
      <c r="AD1011" s="317">
        <v>1</v>
      </c>
      <c r="AE1011" s="317">
        <v>1</v>
      </c>
      <c r="AF1011" s="317">
        <v>1</v>
      </c>
      <c r="AG1011" s="317">
        <v>5</v>
      </c>
      <c r="AH1011" s="317">
        <v>5</v>
      </c>
      <c r="AI1011" s="317">
        <v>5</v>
      </c>
      <c r="AK1011" s="299">
        <v>71</v>
      </c>
      <c r="AL1011" s="296">
        <v>1</v>
      </c>
      <c r="AM1011" s="296">
        <v>1</v>
      </c>
      <c r="AN1011" s="296">
        <v>1</v>
      </c>
    </row>
    <row r="1012" spans="15:40" hidden="1">
      <c r="O1012" s="305">
        <f t="shared" si="360"/>
        <v>0</v>
      </c>
      <c r="AA1012" s="317">
        <v>1</v>
      </c>
      <c r="AB1012" s="317">
        <v>1</v>
      </c>
      <c r="AC1012" s="317">
        <v>1</v>
      </c>
      <c r="AD1012" s="317">
        <v>1</v>
      </c>
      <c r="AE1012" s="317">
        <v>1</v>
      </c>
      <c r="AF1012" s="317">
        <v>1</v>
      </c>
      <c r="AG1012" s="317">
        <v>5</v>
      </c>
      <c r="AH1012" s="317">
        <v>5</v>
      </c>
      <c r="AI1012" s="317">
        <v>5</v>
      </c>
      <c r="AK1012" s="299">
        <v>71</v>
      </c>
      <c r="AL1012" s="296">
        <v>1</v>
      </c>
      <c r="AM1012" s="296">
        <v>1</v>
      </c>
      <c r="AN1012" s="296">
        <v>1</v>
      </c>
    </row>
    <row r="1013" spans="15:40" hidden="1">
      <c r="O1013" s="305">
        <f t="shared" si="360"/>
        <v>0</v>
      </c>
      <c r="AA1013" s="317">
        <v>1</v>
      </c>
      <c r="AB1013" s="317">
        <v>1</v>
      </c>
      <c r="AC1013" s="317">
        <v>1</v>
      </c>
      <c r="AD1013" s="317">
        <v>1</v>
      </c>
      <c r="AE1013" s="317">
        <v>1</v>
      </c>
      <c r="AF1013" s="317">
        <v>1</v>
      </c>
      <c r="AG1013" s="317">
        <v>5</v>
      </c>
      <c r="AH1013" s="317">
        <v>5</v>
      </c>
      <c r="AI1013" s="317">
        <v>5</v>
      </c>
      <c r="AK1013" s="299">
        <v>71</v>
      </c>
      <c r="AL1013" s="296">
        <v>1</v>
      </c>
      <c r="AM1013" s="296">
        <v>1</v>
      </c>
      <c r="AN1013" s="296">
        <v>1</v>
      </c>
    </row>
    <row r="1014" spans="15:40" hidden="1">
      <c r="O1014" s="305">
        <f t="shared" si="360"/>
        <v>0</v>
      </c>
      <c r="AA1014" s="317">
        <v>1</v>
      </c>
      <c r="AB1014" s="317">
        <v>1</v>
      </c>
      <c r="AC1014" s="317">
        <v>1</v>
      </c>
      <c r="AD1014" s="317">
        <v>1</v>
      </c>
      <c r="AE1014" s="317">
        <v>1</v>
      </c>
      <c r="AF1014" s="317">
        <v>1</v>
      </c>
      <c r="AG1014" s="317">
        <v>5</v>
      </c>
      <c r="AH1014" s="317">
        <v>5</v>
      </c>
      <c r="AI1014" s="317">
        <v>5</v>
      </c>
      <c r="AK1014" s="299">
        <v>71</v>
      </c>
      <c r="AL1014" s="296">
        <v>1</v>
      </c>
      <c r="AM1014" s="296">
        <v>1</v>
      </c>
      <c r="AN1014" s="296">
        <v>1</v>
      </c>
    </row>
    <row r="1015" spans="15:40" hidden="1">
      <c r="O1015" s="305">
        <f t="shared" si="360"/>
        <v>0</v>
      </c>
      <c r="AA1015" s="317">
        <v>1</v>
      </c>
      <c r="AB1015" s="317">
        <v>1</v>
      </c>
      <c r="AC1015" s="317">
        <v>1</v>
      </c>
      <c r="AD1015" s="317">
        <v>1</v>
      </c>
      <c r="AE1015" s="317">
        <v>1</v>
      </c>
      <c r="AF1015" s="317">
        <v>1</v>
      </c>
      <c r="AG1015" s="317">
        <v>5</v>
      </c>
      <c r="AH1015" s="317">
        <v>5</v>
      </c>
      <c r="AI1015" s="317">
        <v>5</v>
      </c>
      <c r="AK1015" s="299">
        <v>71</v>
      </c>
      <c r="AL1015" s="296">
        <v>1</v>
      </c>
      <c r="AM1015" s="296">
        <v>1</v>
      </c>
      <c r="AN1015" s="296">
        <v>1</v>
      </c>
    </row>
    <row r="1016" spans="15:40" hidden="1">
      <c r="O1016" s="305">
        <f t="shared" si="360"/>
        <v>0</v>
      </c>
      <c r="AA1016" s="317">
        <v>1</v>
      </c>
      <c r="AB1016" s="317">
        <v>1</v>
      </c>
      <c r="AC1016" s="317">
        <v>1</v>
      </c>
      <c r="AD1016" s="317">
        <v>1</v>
      </c>
      <c r="AE1016" s="317">
        <v>1</v>
      </c>
      <c r="AF1016" s="317">
        <v>1</v>
      </c>
      <c r="AG1016" s="317">
        <v>5</v>
      </c>
      <c r="AH1016" s="317">
        <v>5</v>
      </c>
      <c r="AI1016" s="317">
        <v>5</v>
      </c>
      <c r="AK1016" s="299">
        <v>71</v>
      </c>
      <c r="AL1016" s="296">
        <v>1</v>
      </c>
      <c r="AM1016" s="296">
        <v>1</v>
      </c>
      <c r="AN1016" s="296">
        <v>1</v>
      </c>
    </row>
    <row r="1017" spans="15:40" hidden="1">
      <c r="O1017" s="305">
        <f t="shared" si="360"/>
        <v>0</v>
      </c>
      <c r="AA1017" s="317">
        <v>1</v>
      </c>
      <c r="AB1017" s="317">
        <v>1</v>
      </c>
      <c r="AC1017" s="317">
        <v>1</v>
      </c>
      <c r="AD1017" s="317">
        <v>1</v>
      </c>
      <c r="AE1017" s="317">
        <v>1</v>
      </c>
      <c r="AF1017" s="317">
        <v>1</v>
      </c>
      <c r="AG1017" s="317">
        <v>5</v>
      </c>
      <c r="AH1017" s="317">
        <v>5</v>
      </c>
      <c r="AI1017" s="317">
        <v>5</v>
      </c>
      <c r="AK1017" s="299">
        <v>71</v>
      </c>
      <c r="AL1017" s="296">
        <v>1</v>
      </c>
      <c r="AM1017" s="296">
        <v>1</v>
      </c>
      <c r="AN1017" s="296">
        <v>1</v>
      </c>
    </row>
    <row r="1018" spans="15:40" hidden="1">
      <c r="O1018" s="305">
        <f t="shared" si="360"/>
        <v>0</v>
      </c>
      <c r="AA1018" s="317">
        <v>1</v>
      </c>
      <c r="AB1018" s="317">
        <v>1</v>
      </c>
      <c r="AC1018" s="317">
        <v>1</v>
      </c>
      <c r="AD1018" s="317">
        <v>1</v>
      </c>
      <c r="AE1018" s="317">
        <v>1</v>
      </c>
      <c r="AF1018" s="317">
        <v>1</v>
      </c>
      <c r="AG1018" s="317">
        <v>5</v>
      </c>
      <c r="AH1018" s="317">
        <v>5</v>
      </c>
      <c r="AI1018" s="317">
        <v>5</v>
      </c>
      <c r="AK1018" s="299">
        <v>71</v>
      </c>
      <c r="AL1018" s="296">
        <v>1</v>
      </c>
      <c r="AM1018" s="296">
        <v>1</v>
      </c>
      <c r="AN1018" s="296">
        <v>1</v>
      </c>
    </row>
    <row r="1019" spans="15:40" hidden="1">
      <c r="O1019" s="305">
        <f t="shared" si="360"/>
        <v>0</v>
      </c>
      <c r="AA1019" s="317">
        <v>1</v>
      </c>
      <c r="AB1019" s="317">
        <v>1</v>
      </c>
      <c r="AC1019" s="317">
        <v>1</v>
      </c>
      <c r="AD1019" s="317">
        <v>1</v>
      </c>
      <c r="AE1019" s="317">
        <v>1</v>
      </c>
      <c r="AF1019" s="317">
        <v>1</v>
      </c>
      <c r="AG1019" s="317">
        <v>5</v>
      </c>
      <c r="AH1019" s="317">
        <v>5</v>
      </c>
      <c r="AI1019" s="317">
        <v>5</v>
      </c>
      <c r="AK1019" s="299">
        <v>71</v>
      </c>
      <c r="AL1019" s="296">
        <v>1</v>
      </c>
      <c r="AM1019" s="296">
        <v>1</v>
      </c>
      <c r="AN1019" s="296">
        <v>1</v>
      </c>
    </row>
    <row r="1020" spans="15:40" hidden="1">
      <c r="O1020" s="305">
        <f t="shared" si="360"/>
        <v>0</v>
      </c>
      <c r="AA1020" s="317">
        <v>1</v>
      </c>
      <c r="AB1020" s="317">
        <v>1</v>
      </c>
      <c r="AC1020" s="317">
        <v>1</v>
      </c>
      <c r="AD1020" s="317">
        <v>1</v>
      </c>
      <c r="AE1020" s="317">
        <v>1</v>
      </c>
      <c r="AF1020" s="317">
        <v>1</v>
      </c>
      <c r="AG1020" s="317">
        <v>5</v>
      </c>
      <c r="AH1020" s="317">
        <v>5</v>
      </c>
      <c r="AI1020" s="317">
        <v>5</v>
      </c>
      <c r="AK1020" s="299">
        <v>71</v>
      </c>
      <c r="AL1020" s="296">
        <v>1</v>
      </c>
      <c r="AM1020" s="296">
        <v>1</v>
      </c>
      <c r="AN1020" s="296">
        <v>1</v>
      </c>
    </row>
    <row r="1021" spans="15:40" hidden="1">
      <c r="O1021" s="305">
        <f t="shared" si="360"/>
        <v>0</v>
      </c>
      <c r="AA1021" s="317">
        <v>1</v>
      </c>
      <c r="AB1021" s="317">
        <v>1</v>
      </c>
      <c r="AC1021" s="317">
        <v>1</v>
      </c>
      <c r="AD1021" s="317">
        <v>1</v>
      </c>
      <c r="AE1021" s="317">
        <v>1</v>
      </c>
      <c r="AF1021" s="317">
        <v>1</v>
      </c>
      <c r="AG1021" s="317">
        <v>5</v>
      </c>
      <c r="AH1021" s="317">
        <v>5</v>
      </c>
      <c r="AI1021" s="317">
        <v>5</v>
      </c>
      <c r="AK1021" s="299">
        <v>71</v>
      </c>
      <c r="AL1021" s="296">
        <v>1</v>
      </c>
      <c r="AM1021" s="296">
        <v>1</v>
      </c>
      <c r="AN1021" s="296">
        <v>1</v>
      </c>
    </row>
    <row r="1022" spans="15:40" hidden="1">
      <c r="O1022" s="305">
        <f t="shared" si="360"/>
        <v>0</v>
      </c>
      <c r="AA1022" s="317">
        <v>1</v>
      </c>
      <c r="AB1022" s="317">
        <v>1</v>
      </c>
      <c r="AC1022" s="317">
        <v>1</v>
      </c>
      <c r="AD1022" s="317">
        <v>1</v>
      </c>
      <c r="AE1022" s="317">
        <v>1</v>
      </c>
      <c r="AF1022" s="317">
        <v>1</v>
      </c>
      <c r="AG1022" s="317">
        <v>5</v>
      </c>
      <c r="AH1022" s="317">
        <v>5</v>
      </c>
      <c r="AI1022" s="317">
        <v>5</v>
      </c>
      <c r="AK1022" s="299">
        <v>71</v>
      </c>
      <c r="AL1022" s="296">
        <v>1</v>
      </c>
      <c r="AM1022" s="296">
        <v>1</v>
      </c>
      <c r="AN1022" s="296">
        <v>1</v>
      </c>
    </row>
    <row r="1023" spans="15:40" hidden="1">
      <c r="O1023" s="305">
        <f t="shared" si="360"/>
        <v>0</v>
      </c>
      <c r="AA1023" s="317">
        <v>1</v>
      </c>
      <c r="AB1023" s="317">
        <v>1</v>
      </c>
      <c r="AC1023" s="317">
        <v>1</v>
      </c>
      <c r="AD1023" s="317">
        <v>1</v>
      </c>
      <c r="AE1023" s="317">
        <v>1</v>
      </c>
      <c r="AF1023" s="317">
        <v>1</v>
      </c>
      <c r="AG1023" s="317">
        <v>5</v>
      </c>
      <c r="AH1023" s="317">
        <v>5</v>
      </c>
      <c r="AI1023" s="317">
        <v>5</v>
      </c>
      <c r="AK1023" s="299">
        <v>71</v>
      </c>
      <c r="AL1023" s="296">
        <v>1</v>
      </c>
      <c r="AM1023" s="296">
        <v>1</v>
      </c>
      <c r="AN1023" s="296">
        <v>1</v>
      </c>
    </row>
    <row r="1024" spans="15:40" hidden="1">
      <c r="O1024" s="305">
        <f t="shared" si="360"/>
        <v>0</v>
      </c>
      <c r="AA1024" s="317">
        <v>1</v>
      </c>
      <c r="AB1024" s="317">
        <v>1</v>
      </c>
      <c r="AC1024" s="317">
        <v>1</v>
      </c>
      <c r="AD1024" s="317">
        <v>1</v>
      </c>
      <c r="AE1024" s="317">
        <v>1</v>
      </c>
      <c r="AF1024" s="317">
        <v>1</v>
      </c>
      <c r="AG1024" s="317">
        <v>5</v>
      </c>
      <c r="AH1024" s="317">
        <v>5</v>
      </c>
      <c r="AI1024" s="317">
        <v>5</v>
      </c>
      <c r="AK1024" s="299">
        <v>71</v>
      </c>
      <c r="AL1024" s="296">
        <v>1</v>
      </c>
      <c r="AM1024" s="296">
        <v>1</v>
      </c>
      <c r="AN1024" s="296">
        <v>1</v>
      </c>
    </row>
    <row r="1025" spans="15:40" hidden="1">
      <c r="O1025" s="305">
        <f t="shared" si="360"/>
        <v>0</v>
      </c>
      <c r="AA1025" s="317">
        <v>1</v>
      </c>
      <c r="AB1025" s="317">
        <v>1</v>
      </c>
      <c r="AC1025" s="317">
        <v>1</v>
      </c>
      <c r="AD1025" s="317">
        <v>1</v>
      </c>
      <c r="AE1025" s="317">
        <v>1</v>
      </c>
      <c r="AF1025" s="317">
        <v>1</v>
      </c>
      <c r="AG1025" s="317">
        <v>5</v>
      </c>
      <c r="AH1025" s="317">
        <v>5</v>
      </c>
      <c r="AI1025" s="317">
        <v>5</v>
      </c>
      <c r="AK1025" s="299">
        <v>71</v>
      </c>
      <c r="AL1025" s="296">
        <v>1</v>
      </c>
      <c r="AM1025" s="296">
        <v>1</v>
      </c>
      <c r="AN1025" s="296">
        <v>1</v>
      </c>
    </row>
    <row r="1026" spans="15:40" hidden="1">
      <c r="O1026" s="305">
        <f t="shared" si="360"/>
        <v>0</v>
      </c>
      <c r="AA1026" s="317">
        <v>1</v>
      </c>
      <c r="AB1026" s="317">
        <v>1</v>
      </c>
      <c r="AC1026" s="317">
        <v>1</v>
      </c>
      <c r="AD1026" s="317">
        <v>1</v>
      </c>
      <c r="AE1026" s="317">
        <v>1</v>
      </c>
      <c r="AF1026" s="317">
        <v>1</v>
      </c>
      <c r="AG1026" s="317">
        <v>5</v>
      </c>
      <c r="AH1026" s="317">
        <v>5</v>
      </c>
      <c r="AI1026" s="317">
        <v>5</v>
      </c>
      <c r="AK1026" s="299">
        <v>71</v>
      </c>
      <c r="AL1026" s="296">
        <v>1</v>
      </c>
      <c r="AM1026" s="296">
        <v>1</v>
      </c>
      <c r="AN1026" s="296">
        <v>1</v>
      </c>
    </row>
    <row r="1027" spans="15:40" hidden="1">
      <c r="O1027" s="305">
        <f t="shared" si="360"/>
        <v>0</v>
      </c>
      <c r="AA1027" s="317">
        <v>1</v>
      </c>
      <c r="AB1027" s="317">
        <v>1</v>
      </c>
      <c r="AC1027" s="317">
        <v>1</v>
      </c>
      <c r="AD1027" s="317">
        <v>1</v>
      </c>
      <c r="AE1027" s="317">
        <v>1</v>
      </c>
      <c r="AF1027" s="317">
        <v>1</v>
      </c>
      <c r="AG1027" s="317">
        <v>5</v>
      </c>
      <c r="AH1027" s="317">
        <v>5</v>
      </c>
      <c r="AI1027" s="317">
        <v>5</v>
      </c>
      <c r="AK1027" s="299">
        <v>71</v>
      </c>
      <c r="AL1027" s="296">
        <v>1</v>
      </c>
      <c r="AM1027" s="296">
        <v>1</v>
      </c>
      <c r="AN1027" s="296">
        <v>1</v>
      </c>
    </row>
    <row r="1028" spans="15:40" hidden="1">
      <c r="O1028" s="305">
        <f t="shared" si="360"/>
        <v>0</v>
      </c>
      <c r="AA1028" s="317">
        <v>1</v>
      </c>
      <c r="AB1028" s="317">
        <v>1</v>
      </c>
      <c r="AC1028" s="317">
        <v>1</v>
      </c>
      <c r="AD1028" s="317">
        <v>1</v>
      </c>
      <c r="AE1028" s="317">
        <v>1</v>
      </c>
      <c r="AF1028" s="317">
        <v>1</v>
      </c>
      <c r="AG1028" s="317">
        <v>5</v>
      </c>
      <c r="AH1028" s="317">
        <v>5</v>
      </c>
      <c r="AI1028" s="317">
        <v>5</v>
      </c>
      <c r="AK1028" s="299">
        <v>71</v>
      </c>
      <c r="AL1028" s="296">
        <v>1</v>
      </c>
      <c r="AM1028" s="296">
        <v>1</v>
      </c>
      <c r="AN1028" s="296">
        <v>1</v>
      </c>
    </row>
    <row r="1029" spans="15:40" hidden="1">
      <c r="O1029" s="305">
        <f t="shared" si="360"/>
        <v>0</v>
      </c>
      <c r="AA1029" s="317">
        <v>1</v>
      </c>
      <c r="AB1029" s="317">
        <v>1</v>
      </c>
      <c r="AC1029" s="317">
        <v>1</v>
      </c>
      <c r="AD1029" s="317">
        <v>1</v>
      </c>
      <c r="AE1029" s="317">
        <v>1</v>
      </c>
      <c r="AF1029" s="317">
        <v>1</v>
      </c>
      <c r="AG1029" s="317">
        <v>5</v>
      </c>
      <c r="AH1029" s="317">
        <v>5</v>
      </c>
      <c r="AI1029" s="317">
        <v>5</v>
      </c>
      <c r="AK1029" s="299">
        <v>71</v>
      </c>
      <c r="AL1029" s="296">
        <v>1</v>
      </c>
      <c r="AM1029" s="296">
        <v>1</v>
      </c>
      <c r="AN1029" s="296">
        <v>1</v>
      </c>
    </row>
    <row r="1030" spans="15:40" hidden="1">
      <c r="O1030" s="305">
        <f t="shared" si="360"/>
        <v>0</v>
      </c>
      <c r="AA1030" s="317">
        <v>1</v>
      </c>
      <c r="AB1030" s="317">
        <v>1</v>
      </c>
      <c r="AC1030" s="317">
        <v>1</v>
      </c>
      <c r="AD1030" s="317">
        <v>1</v>
      </c>
      <c r="AE1030" s="317">
        <v>1</v>
      </c>
      <c r="AF1030" s="317">
        <v>1</v>
      </c>
      <c r="AG1030" s="317">
        <v>5</v>
      </c>
      <c r="AH1030" s="317">
        <v>5</v>
      </c>
      <c r="AI1030" s="317">
        <v>5</v>
      </c>
      <c r="AK1030" s="299">
        <v>71</v>
      </c>
      <c r="AL1030" s="296">
        <v>1</v>
      </c>
      <c r="AM1030" s="296">
        <v>1</v>
      </c>
      <c r="AN1030" s="296">
        <v>1</v>
      </c>
    </row>
    <row r="1031" spans="15:40" hidden="1">
      <c r="O1031" s="305">
        <f t="shared" si="360"/>
        <v>0</v>
      </c>
      <c r="AA1031" s="317">
        <v>1</v>
      </c>
      <c r="AB1031" s="317">
        <v>1</v>
      </c>
      <c r="AC1031" s="317">
        <v>1</v>
      </c>
      <c r="AD1031" s="317">
        <v>1</v>
      </c>
      <c r="AE1031" s="317">
        <v>1</v>
      </c>
      <c r="AF1031" s="317">
        <v>1</v>
      </c>
      <c r="AG1031" s="317">
        <v>5</v>
      </c>
      <c r="AH1031" s="317">
        <v>5</v>
      </c>
      <c r="AI1031" s="317">
        <v>5</v>
      </c>
      <c r="AK1031" s="299">
        <v>71</v>
      </c>
      <c r="AL1031" s="296">
        <v>1</v>
      </c>
      <c r="AM1031" s="296">
        <v>1</v>
      </c>
      <c r="AN1031" s="296">
        <v>1</v>
      </c>
    </row>
    <row r="1032" spans="15:40" hidden="1">
      <c r="O1032" s="305">
        <f t="shared" si="360"/>
        <v>0</v>
      </c>
      <c r="AA1032" s="317">
        <v>1</v>
      </c>
      <c r="AB1032" s="317">
        <v>1</v>
      </c>
      <c r="AC1032" s="317">
        <v>1</v>
      </c>
      <c r="AD1032" s="317">
        <v>1</v>
      </c>
      <c r="AE1032" s="317">
        <v>1</v>
      </c>
      <c r="AF1032" s="317">
        <v>1</v>
      </c>
      <c r="AG1032" s="317">
        <v>5</v>
      </c>
      <c r="AH1032" s="317">
        <v>5</v>
      </c>
      <c r="AI1032" s="317">
        <v>5</v>
      </c>
      <c r="AK1032" s="299">
        <v>71</v>
      </c>
      <c r="AL1032" s="296">
        <v>1</v>
      </c>
      <c r="AM1032" s="296">
        <v>1</v>
      </c>
      <c r="AN1032" s="296">
        <v>1</v>
      </c>
    </row>
    <row r="1033" spans="15:40" hidden="1">
      <c r="O1033" s="305">
        <f t="shared" si="360"/>
        <v>0</v>
      </c>
      <c r="AA1033" s="317">
        <v>1</v>
      </c>
      <c r="AB1033" s="317">
        <v>1</v>
      </c>
      <c r="AC1033" s="317">
        <v>1</v>
      </c>
      <c r="AD1033" s="317">
        <v>1</v>
      </c>
      <c r="AE1033" s="317">
        <v>1</v>
      </c>
      <c r="AF1033" s="317">
        <v>1</v>
      </c>
      <c r="AG1033" s="317">
        <v>5</v>
      </c>
      <c r="AH1033" s="317">
        <v>5</v>
      </c>
      <c r="AI1033" s="317">
        <v>5</v>
      </c>
      <c r="AK1033" s="299">
        <v>71</v>
      </c>
      <c r="AL1033" s="296">
        <v>1</v>
      </c>
      <c r="AM1033" s="296">
        <v>1</v>
      </c>
      <c r="AN1033" s="296">
        <v>1</v>
      </c>
    </row>
    <row r="1034" spans="15:40" hidden="1">
      <c r="O1034" s="305">
        <f t="shared" si="360"/>
        <v>0</v>
      </c>
      <c r="AA1034" s="317">
        <v>1</v>
      </c>
      <c r="AB1034" s="317">
        <v>1</v>
      </c>
      <c r="AC1034" s="317">
        <v>1</v>
      </c>
      <c r="AD1034" s="317">
        <v>1</v>
      </c>
      <c r="AE1034" s="317">
        <v>1</v>
      </c>
      <c r="AF1034" s="317">
        <v>1</v>
      </c>
      <c r="AG1034" s="317">
        <v>5</v>
      </c>
      <c r="AH1034" s="317">
        <v>5</v>
      </c>
      <c r="AI1034" s="317">
        <v>5</v>
      </c>
      <c r="AK1034" s="299">
        <v>71</v>
      </c>
      <c r="AL1034" s="296">
        <v>1</v>
      </c>
      <c r="AM1034" s="296">
        <v>1</v>
      </c>
      <c r="AN1034" s="296">
        <v>1</v>
      </c>
    </row>
    <row r="1035" spans="15:40" hidden="1">
      <c r="O1035" s="305">
        <f t="shared" si="360"/>
        <v>0</v>
      </c>
      <c r="AA1035" s="317">
        <v>1</v>
      </c>
      <c r="AB1035" s="317">
        <v>1</v>
      </c>
      <c r="AC1035" s="317">
        <v>1</v>
      </c>
      <c r="AD1035" s="317">
        <v>1</v>
      </c>
      <c r="AE1035" s="317">
        <v>1</v>
      </c>
      <c r="AF1035" s="317">
        <v>1</v>
      </c>
      <c r="AG1035" s="317">
        <v>5</v>
      </c>
      <c r="AH1035" s="317">
        <v>5</v>
      </c>
      <c r="AI1035" s="317">
        <v>5</v>
      </c>
      <c r="AK1035" s="299">
        <v>71</v>
      </c>
      <c r="AL1035" s="296">
        <v>1</v>
      </c>
      <c r="AM1035" s="296">
        <v>1</v>
      </c>
      <c r="AN1035" s="296">
        <v>1</v>
      </c>
    </row>
    <row r="1036" spans="15:40" hidden="1">
      <c r="O1036" s="305">
        <f t="shared" si="360"/>
        <v>0</v>
      </c>
      <c r="AA1036" s="317">
        <v>1</v>
      </c>
      <c r="AB1036" s="317">
        <v>1</v>
      </c>
      <c r="AC1036" s="317">
        <v>1</v>
      </c>
      <c r="AD1036" s="317">
        <v>1</v>
      </c>
      <c r="AE1036" s="317">
        <v>1</v>
      </c>
      <c r="AF1036" s="317">
        <v>1</v>
      </c>
      <c r="AG1036" s="317">
        <v>5</v>
      </c>
      <c r="AH1036" s="317">
        <v>5</v>
      </c>
      <c r="AI1036" s="317">
        <v>5</v>
      </c>
      <c r="AK1036" s="299">
        <v>71</v>
      </c>
      <c r="AL1036" s="296">
        <v>1</v>
      </c>
      <c r="AM1036" s="296">
        <v>1</v>
      </c>
      <c r="AN1036" s="296">
        <v>1</v>
      </c>
    </row>
    <row r="1037" spans="15:40" hidden="1">
      <c r="O1037" s="305">
        <f t="shared" si="360"/>
        <v>0</v>
      </c>
      <c r="AA1037" s="317">
        <v>1</v>
      </c>
      <c r="AB1037" s="317">
        <v>1</v>
      </c>
      <c r="AC1037" s="317">
        <v>1</v>
      </c>
      <c r="AD1037" s="317">
        <v>1</v>
      </c>
      <c r="AE1037" s="317">
        <v>1</v>
      </c>
      <c r="AF1037" s="317">
        <v>1</v>
      </c>
      <c r="AG1037" s="317">
        <v>5</v>
      </c>
      <c r="AH1037" s="317">
        <v>5</v>
      </c>
      <c r="AI1037" s="317">
        <v>5</v>
      </c>
      <c r="AK1037" s="299">
        <v>71</v>
      </c>
      <c r="AL1037" s="296">
        <v>1</v>
      </c>
      <c r="AM1037" s="296">
        <v>1</v>
      </c>
      <c r="AN1037" s="296">
        <v>1</v>
      </c>
    </row>
    <row r="1038" spans="15:40" hidden="1">
      <c r="O1038" s="305">
        <f t="shared" si="360"/>
        <v>0</v>
      </c>
      <c r="AA1038" s="317">
        <v>1</v>
      </c>
      <c r="AB1038" s="317">
        <v>1</v>
      </c>
      <c r="AC1038" s="317">
        <v>1</v>
      </c>
      <c r="AD1038" s="317">
        <v>1</v>
      </c>
      <c r="AE1038" s="317">
        <v>1</v>
      </c>
      <c r="AF1038" s="317">
        <v>1</v>
      </c>
      <c r="AG1038" s="317">
        <v>5</v>
      </c>
      <c r="AH1038" s="317">
        <v>5</v>
      </c>
      <c r="AI1038" s="317">
        <v>5</v>
      </c>
      <c r="AK1038" s="299">
        <v>71</v>
      </c>
      <c r="AL1038" s="296">
        <v>1</v>
      </c>
      <c r="AM1038" s="296">
        <v>1</v>
      </c>
      <c r="AN1038" s="296">
        <v>1</v>
      </c>
    </row>
    <row r="1039" spans="15:40" hidden="1">
      <c r="O1039" s="305">
        <f t="shared" si="360"/>
        <v>0</v>
      </c>
      <c r="AA1039" s="317">
        <v>1</v>
      </c>
      <c r="AB1039" s="317">
        <v>1</v>
      </c>
      <c r="AC1039" s="317">
        <v>1</v>
      </c>
      <c r="AD1039" s="317">
        <v>1</v>
      </c>
      <c r="AE1039" s="317">
        <v>1</v>
      </c>
      <c r="AF1039" s="317">
        <v>1</v>
      </c>
      <c r="AG1039" s="317">
        <v>5</v>
      </c>
      <c r="AH1039" s="317">
        <v>5</v>
      </c>
      <c r="AI1039" s="317">
        <v>5</v>
      </c>
      <c r="AK1039" s="299">
        <v>71</v>
      </c>
      <c r="AL1039" s="296">
        <v>1</v>
      </c>
      <c r="AM1039" s="296">
        <v>1</v>
      </c>
      <c r="AN1039" s="296">
        <v>1</v>
      </c>
    </row>
    <row r="1040" spans="15:40" hidden="1">
      <c r="O1040" s="305">
        <f t="shared" si="360"/>
        <v>0</v>
      </c>
      <c r="AA1040" s="317">
        <v>1</v>
      </c>
      <c r="AB1040" s="317">
        <v>1</v>
      </c>
      <c r="AC1040" s="317">
        <v>1</v>
      </c>
      <c r="AD1040" s="317">
        <v>1</v>
      </c>
      <c r="AE1040" s="317">
        <v>1</v>
      </c>
      <c r="AF1040" s="317">
        <v>1</v>
      </c>
      <c r="AG1040" s="317">
        <v>5</v>
      </c>
      <c r="AH1040" s="317">
        <v>5</v>
      </c>
      <c r="AI1040" s="317">
        <v>5</v>
      </c>
      <c r="AK1040" s="299">
        <v>71</v>
      </c>
      <c r="AL1040" s="296">
        <v>1</v>
      </c>
      <c r="AM1040" s="296">
        <v>1</v>
      </c>
      <c r="AN1040" s="296">
        <v>1</v>
      </c>
    </row>
    <row r="1041" spans="15:40" hidden="1">
      <c r="O1041" s="305">
        <f t="shared" si="360"/>
        <v>0</v>
      </c>
      <c r="AA1041" s="317">
        <v>1</v>
      </c>
      <c r="AB1041" s="317">
        <v>1</v>
      </c>
      <c r="AC1041" s="317">
        <v>1</v>
      </c>
      <c r="AD1041" s="317">
        <v>1</v>
      </c>
      <c r="AE1041" s="317">
        <v>1</v>
      </c>
      <c r="AF1041" s="317">
        <v>1</v>
      </c>
      <c r="AG1041" s="317">
        <v>5</v>
      </c>
      <c r="AH1041" s="317">
        <v>5</v>
      </c>
      <c r="AI1041" s="317">
        <v>5</v>
      </c>
      <c r="AK1041" s="299">
        <v>71</v>
      </c>
      <c r="AL1041" s="296">
        <v>1</v>
      </c>
      <c r="AM1041" s="296">
        <v>1</v>
      </c>
      <c r="AN1041" s="296">
        <v>1</v>
      </c>
    </row>
    <row r="1042" spans="15:40" hidden="1">
      <c r="O1042" s="305">
        <f t="shared" si="360"/>
        <v>0</v>
      </c>
      <c r="AA1042" s="317">
        <v>1</v>
      </c>
      <c r="AB1042" s="317">
        <v>1</v>
      </c>
      <c r="AC1042" s="317">
        <v>1</v>
      </c>
      <c r="AD1042" s="317">
        <v>1</v>
      </c>
      <c r="AE1042" s="317">
        <v>1</v>
      </c>
      <c r="AF1042" s="317">
        <v>1</v>
      </c>
      <c r="AG1042" s="317">
        <v>5</v>
      </c>
      <c r="AH1042" s="317">
        <v>5</v>
      </c>
      <c r="AI1042" s="317">
        <v>5</v>
      </c>
      <c r="AK1042" s="299">
        <v>71</v>
      </c>
      <c r="AL1042" s="296">
        <v>1</v>
      </c>
      <c r="AM1042" s="296">
        <v>1</v>
      </c>
      <c r="AN1042" s="296">
        <v>1</v>
      </c>
    </row>
    <row r="1043" spans="15:40" hidden="1">
      <c r="O1043" s="305">
        <f t="shared" si="360"/>
        <v>0</v>
      </c>
      <c r="AA1043" s="317">
        <v>1</v>
      </c>
      <c r="AB1043" s="317">
        <v>1</v>
      </c>
      <c r="AC1043" s="317">
        <v>1</v>
      </c>
      <c r="AD1043" s="317">
        <v>1</v>
      </c>
      <c r="AE1043" s="317">
        <v>1</v>
      </c>
      <c r="AF1043" s="317">
        <v>1</v>
      </c>
      <c r="AG1043" s="317">
        <v>5</v>
      </c>
      <c r="AH1043" s="317">
        <v>5</v>
      </c>
      <c r="AI1043" s="317">
        <v>5</v>
      </c>
      <c r="AK1043" s="299">
        <v>71</v>
      </c>
      <c r="AL1043" s="296">
        <v>1</v>
      </c>
      <c r="AM1043" s="296">
        <v>1</v>
      </c>
      <c r="AN1043" s="296">
        <v>1</v>
      </c>
    </row>
    <row r="1044" spans="15:40" hidden="1">
      <c r="O1044" s="305">
        <f t="shared" si="360"/>
        <v>0</v>
      </c>
      <c r="AA1044" s="317">
        <v>1</v>
      </c>
      <c r="AB1044" s="317">
        <v>1</v>
      </c>
      <c r="AC1044" s="317">
        <v>1</v>
      </c>
      <c r="AD1044" s="317">
        <v>1</v>
      </c>
      <c r="AE1044" s="317">
        <v>1</v>
      </c>
      <c r="AF1044" s="317">
        <v>1</v>
      </c>
      <c r="AG1044" s="317">
        <v>5</v>
      </c>
      <c r="AH1044" s="317">
        <v>5</v>
      </c>
      <c r="AI1044" s="317">
        <v>5</v>
      </c>
      <c r="AK1044" s="299">
        <v>71</v>
      </c>
      <c r="AL1044" s="296">
        <v>1</v>
      </c>
      <c r="AM1044" s="296">
        <v>1</v>
      </c>
      <c r="AN1044" s="296">
        <v>1</v>
      </c>
    </row>
    <row r="1045" spans="15:40" hidden="1">
      <c r="O1045" s="305">
        <f t="shared" si="360"/>
        <v>0</v>
      </c>
      <c r="AA1045" s="317">
        <v>1</v>
      </c>
      <c r="AB1045" s="317">
        <v>1</v>
      </c>
      <c r="AC1045" s="317">
        <v>1</v>
      </c>
      <c r="AD1045" s="317">
        <v>1</v>
      </c>
      <c r="AE1045" s="317">
        <v>1</v>
      </c>
      <c r="AF1045" s="317">
        <v>1</v>
      </c>
      <c r="AG1045" s="317">
        <v>5</v>
      </c>
      <c r="AH1045" s="317">
        <v>5</v>
      </c>
      <c r="AI1045" s="317">
        <v>5</v>
      </c>
      <c r="AK1045" s="299">
        <v>71</v>
      </c>
      <c r="AL1045" s="296">
        <v>1</v>
      </c>
      <c r="AM1045" s="296">
        <v>1</v>
      </c>
      <c r="AN1045" s="296">
        <v>1</v>
      </c>
    </row>
    <row r="1046" spans="15:40" hidden="1">
      <c r="O1046" s="305">
        <f t="shared" si="360"/>
        <v>0</v>
      </c>
      <c r="AA1046" s="317">
        <v>1</v>
      </c>
      <c r="AB1046" s="317">
        <v>1</v>
      </c>
      <c r="AC1046" s="317">
        <v>1</v>
      </c>
      <c r="AD1046" s="317">
        <v>1</v>
      </c>
      <c r="AE1046" s="317">
        <v>1</v>
      </c>
      <c r="AF1046" s="317">
        <v>1</v>
      </c>
      <c r="AG1046" s="317">
        <v>5</v>
      </c>
      <c r="AH1046" s="317">
        <v>5</v>
      </c>
      <c r="AI1046" s="317">
        <v>5</v>
      </c>
      <c r="AK1046" s="299">
        <v>71</v>
      </c>
      <c r="AL1046" s="296">
        <v>1</v>
      </c>
      <c r="AM1046" s="296">
        <v>1</v>
      </c>
      <c r="AN1046" s="296">
        <v>1</v>
      </c>
    </row>
    <row r="1047" spans="15:40" hidden="1">
      <c r="O1047" s="305">
        <f t="shared" si="360"/>
        <v>0</v>
      </c>
      <c r="AA1047" s="317">
        <v>1</v>
      </c>
      <c r="AB1047" s="317">
        <v>1</v>
      </c>
      <c r="AC1047" s="317">
        <v>1</v>
      </c>
      <c r="AD1047" s="317">
        <v>1</v>
      </c>
      <c r="AE1047" s="317">
        <v>1</v>
      </c>
      <c r="AF1047" s="317">
        <v>1</v>
      </c>
      <c r="AG1047" s="317">
        <v>5</v>
      </c>
      <c r="AH1047" s="317">
        <v>5</v>
      </c>
      <c r="AI1047" s="317">
        <v>5</v>
      </c>
      <c r="AK1047" s="299">
        <v>71</v>
      </c>
      <c r="AL1047" s="296">
        <v>1</v>
      </c>
      <c r="AM1047" s="296">
        <v>1</v>
      </c>
      <c r="AN1047" s="296">
        <v>1</v>
      </c>
    </row>
    <row r="1048" spans="15:40" hidden="1">
      <c r="O1048" s="305">
        <f t="shared" si="360"/>
        <v>0</v>
      </c>
      <c r="AA1048" s="317">
        <v>1</v>
      </c>
      <c r="AB1048" s="317">
        <v>1</v>
      </c>
      <c r="AC1048" s="317">
        <v>1</v>
      </c>
      <c r="AD1048" s="317">
        <v>1</v>
      </c>
      <c r="AE1048" s="317">
        <v>1</v>
      </c>
      <c r="AF1048" s="317">
        <v>1</v>
      </c>
      <c r="AG1048" s="317">
        <v>5</v>
      </c>
      <c r="AH1048" s="317">
        <v>5</v>
      </c>
      <c r="AI1048" s="317">
        <v>5</v>
      </c>
      <c r="AK1048" s="299">
        <v>71</v>
      </c>
      <c r="AL1048" s="296">
        <v>1</v>
      </c>
      <c r="AM1048" s="296">
        <v>1</v>
      </c>
      <c r="AN1048" s="296">
        <v>1</v>
      </c>
    </row>
    <row r="1049" spans="15:40" hidden="1">
      <c r="O1049" s="305">
        <f t="shared" si="360"/>
        <v>0</v>
      </c>
      <c r="AA1049" s="317">
        <v>1</v>
      </c>
      <c r="AB1049" s="317">
        <v>1</v>
      </c>
      <c r="AC1049" s="317">
        <v>1</v>
      </c>
      <c r="AD1049" s="317">
        <v>1</v>
      </c>
      <c r="AE1049" s="317">
        <v>1</v>
      </c>
      <c r="AF1049" s="317">
        <v>1</v>
      </c>
      <c r="AG1049" s="317">
        <v>5</v>
      </c>
      <c r="AH1049" s="317">
        <v>5</v>
      </c>
      <c r="AI1049" s="317">
        <v>5</v>
      </c>
      <c r="AK1049" s="299">
        <v>71</v>
      </c>
      <c r="AL1049" s="296">
        <v>1</v>
      </c>
      <c r="AM1049" s="296">
        <v>1</v>
      </c>
      <c r="AN1049" s="296">
        <v>1</v>
      </c>
    </row>
    <row r="1050" spans="15:40" hidden="1">
      <c r="O1050" s="305">
        <f t="shared" si="360"/>
        <v>0</v>
      </c>
      <c r="AA1050" s="317">
        <v>1</v>
      </c>
      <c r="AB1050" s="317">
        <v>1</v>
      </c>
      <c r="AC1050" s="317">
        <v>1</v>
      </c>
      <c r="AD1050" s="317">
        <v>1</v>
      </c>
      <c r="AE1050" s="317">
        <v>1</v>
      </c>
      <c r="AF1050" s="317">
        <v>1</v>
      </c>
      <c r="AG1050" s="317">
        <v>5</v>
      </c>
      <c r="AH1050" s="317">
        <v>5</v>
      </c>
      <c r="AI1050" s="317">
        <v>5</v>
      </c>
      <c r="AK1050" s="299">
        <v>71</v>
      </c>
      <c r="AL1050" s="296">
        <v>1</v>
      </c>
      <c r="AM1050" s="296">
        <v>1</v>
      </c>
      <c r="AN1050" s="296">
        <v>1</v>
      </c>
    </row>
    <row r="1051" spans="15:40" hidden="1">
      <c r="O1051" s="305">
        <f t="shared" si="360"/>
        <v>0</v>
      </c>
      <c r="AA1051" s="317">
        <v>1</v>
      </c>
      <c r="AB1051" s="317">
        <v>1</v>
      </c>
      <c r="AC1051" s="317">
        <v>1</v>
      </c>
      <c r="AD1051" s="317">
        <v>1</v>
      </c>
      <c r="AE1051" s="317">
        <v>1</v>
      </c>
      <c r="AF1051" s="317">
        <v>1</v>
      </c>
      <c r="AG1051" s="317">
        <v>5</v>
      </c>
      <c r="AH1051" s="317">
        <v>5</v>
      </c>
      <c r="AI1051" s="317">
        <v>5</v>
      </c>
      <c r="AK1051" s="299">
        <v>71</v>
      </c>
      <c r="AL1051" s="296">
        <v>1</v>
      </c>
      <c r="AM1051" s="296">
        <v>1</v>
      </c>
      <c r="AN1051" s="296">
        <v>1</v>
      </c>
    </row>
    <row r="1052" spans="15:40" hidden="1">
      <c r="O1052" s="305">
        <f t="shared" si="360"/>
        <v>0</v>
      </c>
      <c r="AA1052" s="317">
        <v>1</v>
      </c>
      <c r="AB1052" s="317">
        <v>1</v>
      </c>
      <c r="AC1052" s="317">
        <v>1</v>
      </c>
      <c r="AD1052" s="317">
        <v>1</v>
      </c>
      <c r="AE1052" s="317">
        <v>1</v>
      </c>
      <c r="AF1052" s="317">
        <v>1</v>
      </c>
      <c r="AG1052" s="317">
        <v>5</v>
      </c>
      <c r="AH1052" s="317">
        <v>5</v>
      </c>
      <c r="AI1052" s="317">
        <v>5</v>
      </c>
      <c r="AK1052" s="299">
        <v>71</v>
      </c>
      <c r="AL1052" s="296">
        <v>1</v>
      </c>
      <c r="AM1052" s="296">
        <v>1</v>
      </c>
      <c r="AN1052" s="296">
        <v>1</v>
      </c>
    </row>
    <row r="1053" spans="15:40" hidden="1">
      <c r="O1053" s="305">
        <f t="shared" si="360"/>
        <v>0</v>
      </c>
      <c r="AA1053" s="317">
        <v>1</v>
      </c>
      <c r="AB1053" s="317">
        <v>1</v>
      </c>
      <c r="AC1053" s="317">
        <v>1</v>
      </c>
      <c r="AD1053" s="317">
        <v>1</v>
      </c>
      <c r="AE1053" s="317">
        <v>1</v>
      </c>
      <c r="AF1053" s="317">
        <v>1</v>
      </c>
      <c r="AG1053" s="317">
        <v>5</v>
      </c>
      <c r="AH1053" s="317">
        <v>5</v>
      </c>
      <c r="AI1053" s="317">
        <v>5</v>
      </c>
      <c r="AK1053" s="299">
        <v>71</v>
      </c>
      <c r="AL1053" s="296">
        <v>1</v>
      </c>
      <c r="AM1053" s="296">
        <v>1</v>
      </c>
      <c r="AN1053" s="296">
        <v>1</v>
      </c>
    </row>
    <row r="1054" spans="15:40" hidden="1">
      <c r="O1054" s="305">
        <f t="shared" si="360"/>
        <v>0</v>
      </c>
      <c r="AA1054" s="317">
        <v>1</v>
      </c>
      <c r="AB1054" s="317">
        <v>1</v>
      </c>
      <c r="AC1054" s="317">
        <v>1</v>
      </c>
      <c r="AD1054" s="317">
        <v>1</v>
      </c>
      <c r="AE1054" s="317">
        <v>1</v>
      </c>
      <c r="AF1054" s="317">
        <v>1</v>
      </c>
      <c r="AG1054" s="317">
        <v>5</v>
      </c>
      <c r="AH1054" s="317">
        <v>5</v>
      </c>
      <c r="AI1054" s="317">
        <v>5</v>
      </c>
      <c r="AK1054" s="299">
        <v>71</v>
      </c>
      <c r="AL1054" s="296">
        <v>1</v>
      </c>
      <c r="AM1054" s="296">
        <v>1</v>
      </c>
      <c r="AN1054" s="296">
        <v>1</v>
      </c>
    </row>
    <row r="1055" spans="15:40" hidden="1">
      <c r="O1055" s="305">
        <f t="shared" si="360"/>
        <v>0</v>
      </c>
      <c r="AA1055" s="317">
        <v>1</v>
      </c>
      <c r="AB1055" s="317">
        <v>1</v>
      </c>
      <c r="AC1055" s="317">
        <v>1</v>
      </c>
      <c r="AD1055" s="317">
        <v>1</v>
      </c>
      <c r="AE1055" s="317">
        <v>1</v>
      </c>
      <c r="AF1055" s="317">
        <v>1</v>
      </c>
      <c r="AG1055" s="317">
        <v>5</v>
      </c>
      <c r="AH1055" s="317">
        <v>5</v>
      </c>
      <c r="AI1055" s="317">
        <v>5</v>
      </c>
      <c r="AK1055" s="299">
        <v>71</v>
      </c>
      <c r="AL1055" s="296">
        <v>1</v>
      </c>
      <c r="AM1055" s="296">
        <v>1</v>
      </c>
      <c r="AN1055" s="296">
        <v>1</v>
      </c>
    </row>
    <row r="1056" spans="15:40" hidden="1">
      <c r="O1056" s="305">
        <f t="shared" si="360"/>
        <v>0</v>
      </c>
      <c r="AA1056" s="317">
        <v>1</v>
      </c>
      <c r="AB1056" s="317">
        <v>1</v>
      </c>
      <c r="AC1056" s="317">
        <v>1</v>
      </c>
      <c r="AD1056" s="317">
        <v>1</v>
      </c>
      <c r="AE1056" s="317">
        <v>1</v>
      </c>
      <c r="AF1056" s="317">
        <v>1</v>
      </c>
      <c r="AG1056" s="317">
        <v>5</v>
      </c>
      <c r="AH1056" s="317">
        <v>5</v>
      </c>
      <c r="AI1056" s="317">
        <v>5</v>
      </c>
      <c r="AK1056" s="299">
        <v>71</v>
      </c>
      <c r="AL1056" s="296">
        <v>1</v>
      </c>
      <c r="AM1056" s="296">
        <v>1</v>
      </c>
      <c r="AN1056" s="296">
        <v>1</v>
      </c>
    </row>
    <row r="1057" spans="15:40" hidden="1">
      <c r="O1057" s="305">
        <f t="shared" si="360"/>
        <v>0</v>
      </c>
      <c r="AA1057" s="317">
        <v>1</v>
      </c>
      <c r="AB1057" s="317">
        <v>1</v>
      </c>
      <c r="AC1057" s="317">
        <v>1</v>
      </c>
      <c r="AD1057" s="317">
        <v>1</v>
      </c>
      <c r="AE1057" s="317">
        <v>1</v>
      </c>
      <c r="AF1057" s="317">
        <v>1</v>
      </c>
      <c r="AG1057" s="317">
        <v>5</v>
      </c>
      <c r="AH1057" s="317">
        <v>5</v>
      </c>
      <c r="AI1057" s="317">
        <v>5</v>
      </c>
      <c r="AK1057" s="299">
        <v>71</v>
      </c>
      <c r="AL1057" s="296">
        <v>1</v>
      </c>
      <c r="AM1057" s="296">
        <v>1</v>
      </c>
      <c r="AN1057" s="296">
        <v>1</v>
      </c>
    </row>
    <row r="1058" spans="15:40" hidden="1">
      <c r="O1058" s="305">
        <f t="shared" si="360"/>
        <v>0</v>
      </c>
      <c r="AA1058" s="317">
        <v>1</v>
      </c>
      <c r="AB1058" s="317">
        <v>1</v>
      </c>
      <c r="AC1058" s="317">
        <v>1</v>
      </c>
      <c r="AD1058" s="317">
        <v>1</v>
      </c>
      <c r="AE1058" s="317">
        <v>1</v>
      </c>
      <c r="AF1058" s="317">
        <v>1</v>
      </c>
      <c r="AG1058" s="317">
        <v>5</v>
      </c>
      <c r="AH1058" s="317">
        <v>5</v>
      </c>
      <c r="AI1058" s="317">
        <v>5</v>
      </c>
      <c r="AK1058" s="299">
        <v>71</v>
      </c>
      <c r="AL1058" s="296">
        <v>1</v>
      </c>
      <c r="AM1058" s="296">
        <v>1</v>
      </c>
      <c r="AN1058" s="296">
        <v>1</v>
      </c>
    </row>
    <row r="1059" spans="15:40" hidden="1">
      <c r="O1059" s="305">
        <f t="shared" si="360"/>
        <v>0</v>
      </c>
      <c r="AA1059" s="317">
        <v>1</v>
      </c>
      <c r="AB1059" s="317">
        <v>1</v>
      </c>
      <c r="AC1059" s="317">
        <v>1</v>
      </c>
      <c r="AD1059" s="317">
        <v>1</v>
      </c>
      <c r="AE1059" s="317">
        <v>1</v>
      </c>
      <c r="AF1059" s="317">
        <v>1</v>
      </c>
      <c r="AG1059" s="317">
        <v>5</v>
      </c>
      <c r="AH1059" s="317">
        <v>5</v>
      </c>
      <c r="AI1059" s="317">
        <v>5</v>
      </c>
      <c r="AK1059" s="299">
        <v>71</v>
      </c>
      <c r="AL1059" s="296">
        <v>1</v>
      </c>
      <c r="AM1059" s="296">
        <v>1</v>
      </c>
      <c r="AN1059" s="296">
        <v>1</v>
      </c>
    </row>
    <row r="1060" spans="15:40" hidden="1">
      <c r="O1060" s="305">
        <f t="shared" si="360"/>
        <v>0</v>
      </c>
      <c r="AA1060" s="317">
        <v>1</v>
      </c>
      <c r="AB1060" s="317">
        <v>1</v>
      </c>
      <c r="AC1060" s="317">
        <v>1</v>
      </c>
      <c r="AD1060" s="317">
        <v>1</v>
      </c>
      <c r="AE1060" s="317">
        <v>1</v>
      </c>
      <c r="AF1060" s="317">
        <v>1</v>
      </c>
      <c r="AG1060" s="317">
        <v>5</v>
      </c>
      <c r="AH1060" s="317">
        <v>5</v>
      </c>
      <c r="AI1060" s="317">
        <v>5</v>
      </c>
      <c r="AK1060" s="299">
        <v>71</v>
      </c>
      <c r="AL1060" s="296">
        <v>1</v>
      </c>
      <c r="AM1060" s="296">
        <v>1</v>
      </c>
      <c r="AN1060" s="296">
        <v>1</v>
      </c>
    </row>
    <row r="1061" spans="15:40" hidden="1">
      <c r="O1061" s="305">
        <f t="shared" si="360"/>
        <v>0</v>
      </c>
      <c r="AA1061" s="317">
        <v>1</v>
      </c>
      <c r="AB1061" s="317">
        <v>1</v>
      </c>
      <c r="AC1061" s="317">
        <v>1</v>
      </c>
      <c r="AD1061" s="317">
        <v>1</v>
      </c>
      <c r="AE1061" s="317">
        <v>1</v>
      </c>
      <c r="AF1061" s="317">
        <v>1</v>
      </c>
      <c r="AG1061" s="317">
        <v>5</v>
      </c>
      <c r="AH1061" s="317">
        <v>5</v>
      </c>
      <c r="AI1061" s="317">
        <v>5</v>
      </c>
      <c r="AK1061" s="299">
        <v>71</v>
      </c>
      <c r="AL1061" s="296">
        <v>1</v>
      </c>
      <c r="AM1061" s="296">
        <v>1</v>
      </c>
      <c r="AN1061" s="296">
        <v>1</v>
      </c>
    </row>
    <row r="1062" spans="15:40" hidden="1">
      <c r="O1062" s="305">
        <f t="shared" si="360"/>
        <v>0</v>
      </c>
      <c r="AA1062" s="317">
        <v>1</v>
      </c>
      <c r="AB1062" s="317">
        <v>1</v>
      </c>
      <c r="AC1062" s="317">
        <v>1</v>
      </c>
      <c r="AD1062" s="317">
        <v>1</v>
      </c>
      <c r="AE1062" s="317">
        <v>1</v>
      </c>
      <c r="AF1062" s="317">
        <v>1</v>
      </c>
      <c r="AG1062" s="317">
        <v>5</v>
      </c>
      <c r="AH1062" s="317">
        <v>5</v>
      </c>
      <c r="AI1062" s="317">
        <v>5</v>
      </c>
      <c r="AK1062" s="299">
        <v>71</v>
      </c>
      <c r="AL1062" s="296">
        <v>1</v>
      </c>
      <c r="AM1062" s="296">
        <v>1</v>
      </c>
      <c r="AN1062" s="296">
        <v>1</v>
      </c>
    </row>
    <row r="1063" spans="15:40" hidden="1">
      <c r="O1063" s="305">
        <f t="shared" ref="O1063:O1126" si="361">D1063</f>
        <v>0</v>
      </c>
      <c r="AA1063" s="317">
        <v>1</v>
      </c>
      <c r="AB1063" s="317">
        <v>1</v>
      </c>
      <c r="AC1063" s="317">
        <v>1</v>
      </c>
      <c r="AD1063" s="317">
        <v>1</v>
      </c>
      <c r="AE1063" s="317">
        <v>1</v>
      </c>
      <c r="AF1063" s="317">
        <v>1</v>
      </c>
      <c r="AG1063" s="317">
        <v>5</v>
      </c>
      <c r="AH1063" s="317">
        <v>5</v>
      </c>
      <c r="AI1063" s="317">
        <v>5</v>
      </c>
      <c r="AK1063" s="299">
        <v>71</v>
      </c>
      <c r="AL1063" s="296">
        <v>1</v>
      </c>
      <c r="AM1063" s="296">
        <v>1</v>
      </c>
      <c r="AN1063" s="296">
        <v>1</v>
      </c>
    </row>
    <row r="1064" spans="15:40" hidden="1">
      <c r="O1064" s="305">
        <f t="shared" si="361"/>
        <v>0</v>
      </c>
      <c r="AA1064" s="317">
        <v>1</v>
      </c>
      <c r="AB1064" s="317">
        <v>1</v>
      </c>
      <c r="AC1064" s="317">
        <v>1</v>
      </c>
      <c r="AD1064" s="317">
        <v>1</v>
      </c>
      <c r="AE1064" s="317">
        <v>1</v>
      </c>
      <c r="AF1064" s="317">
        <v>1</v>
      </c>
      <c r="AG1064" s="317">
        <v>5</v>
      </c>
      <c r="AH1064" s="317">
        <v>5</v>
      </c>
      <c r="AI1064" s="317">
        <v>5</v>
      </c>
      <c r="AK1064" s="299">
        <v>71</v>
      </c>
      <c r="AL1064" s="296">
        <v>1</v>
      </c>
      <c r="AM1064" s="296">
        <v>1</v>
      </c>
      <c r="AN1064" s="296">
        <v>1</v>
      </c>
    </row>
    <row r="1065" spans="15:40" hidden="1">
      <c r="O1065" s="305">
        <f t="shared" si="361"/>
        <v>0</v>
      </c>
      <c r="AA1065" s="317">
        <v>1</v>
      </c>
      <c r="AB1065" s="317">
        <v>1</v>
      </c>
      <c r="AC1065" s="317">
        <v>1</v>
      </c>
      <c r="AD1065" s="317">
        <v>1</v>
      </c>
      <c r="AE1065" s="317">
        <v>1</v>
      </c>
      <c r="AF1065" s="317">
        <v>1</v>
      </c>
      <c r="AG1065" s="317">
        <v>5</v>
      </c>
      <c r="AH1065" s="317">
        <v>5</v>
      </c>
      <c r="AI1065" s="317">
        <v>5</v>
      </c>
      <c r="AK1065" s="299">
        <v>71</v>
      </c>
      <c r="AL1065" s="296">
        <v>1</v>
      </c>
      <c r="AM1065" s="296">
        <v>1</v>
      </c>
      <c r="AN1065" s="296">
        <v>1</v>
      </c>
    </row>
    <row r="1066" spans="15:40" hidden="1">
      <c r="O1066" s="305">
        <f t="shared" si="361"/>
        <v>0</v>
      </c>
      <c r="AA1066" s="317">
        <v>1</v>
      </c>
      <c r="AB1066" s="317">
        <v>1</v>
      </c>
      <c r="AC1066" s="317">
        <v>1</v>
      </c>
      <c r="AD1066" s="317">
        <v>1</v>
      </c>
      <c r="AE1066" s="317">
        <v>1</v>
      </c>
      <c r="AF1066" s="317">
        <v>1</v>
      </c>
      <c r="AG1066" s="317">
        <v>5</v>
      </c>
      <c r="AH1066" s="317">
        <v>5</v>
      </c>
      <c r="AI1066" s="317">
        <v>5</v>
      </c>
      <c r="AK1066" s="299">
        <v>71</v>
      </c>
      <c r="AL1066" s="296">
        <v>1</v>
      </c>
      <c r="AM1066" s="296">
        <v>1</v>
      </c>
      <c r="AN1066" s="296">
        <v>1</v>
      </c>
    </row>
    <row r="1067" spans="15:40" hidden="1">
      <c r="O1067" s="305">
        <f t="shared" si="361"/>
        <v>0</v>
      </c>
      <c r="AA1067" s="317">
        <v>1</v>
      </c>
      <c r="AB1067" s="317">
        <v>1</v>
      </c>
      <c r="AC1067" s="317">
        <v>1</v>
      </c>
      <c r="AD1067" s="317">
        <v>1</v>
      </c>
      <c r="AE1067" s="317">
        <v>1</v>
      </c>
      <c r="AF1067" s="317">
        <v>1</v>
      </c>
      <c r="AG1067" s="317">
        <v>5</v>
      </c>
      <c r="AH1067" s="317">
        <v>5</v>
      </c>
      <c r="AI1067" s="317">
        <v>5</v>
      </c>
      <c r="AK1067" s="299">
        <v>71</v>
      </c>
      <c r="AL1067" s="296">
        <v>1</v>
      </c>
      <c r="AM1067" s="296">
        <v>1</v>
      </c>
      <c r="AN1067" s="296">
        <v>1</v>
      </c>
    </row>
    <row r="1068" spans="15:40" hidden="1">
      <c r="O1068" s="305">
        <f t="shared" si="361"/>
        <v>0</v>
      </c>
      <c r="AA1068" s="317">
        <v>1</v>
      </c>
      <c r="AB1068" s="317">
        <v>1</v>
      </c>
      <c r="AC1068" s="317">
        <v>1</v>
      </c>
      <c r="AD1068" s="317">
        <v>1</v>
      </c>
      <c r="AE1068" s="317">
        <v>1</v>
      </c>
      <c r="AF1068" s="317">
        <v>1</v>
      </c>
      <c r="AG1068" s="317">
        <v>5</v>
      </c>
      <c r="AH1068" s="317">
        <v>5</v>
      </c>
      <c r="AI1068" s="317">
        <v>5</v>
      </c>
      <c r="AK1068" s="299">
        <v>71</v>
      </c>
      <c r="AL1068" s="296">
        <v>1</v>
      </c>
      <c r="AM1068" s="296">
        <v>1</v>
      </c>
      <c r="AN1068" s="296">
        <v>1</v>
      </c>
    </row>
    <row r="1069" spans="15:40" hidden="1">
      <c r="O1069" s="305">
        <f t="shared" si="361"/>
        <v>0</v>
      </c>
      <c r="AA1069" s="317">
        <v>1</v>
      </c>
      <c r="AB1069" s="317">
        <v>1</v>
      </c>
      <c r="AC1069" s="317">
        <v>1</v>
      </c>
      <c r="AD1069" s="317">
        <v>1</v>
      </c>
      <c r="AE1069" s="317">
        <v>1</v>
      </c>
      <c r="AF1069" s="317">
        <v>1</v>
      </c>
      <c r="AG1069" s="317">
        <v>5</v>
      </c>
      <c r="AH1069" s="317">
        <v>5</v>
      </c>
      <c r="AI1069" s="317">
        <v>5</v>
      </c>
      <c r="AK1069" s="299">
        <v>71</v>
      </c>
      <c r="AL1069" s="296">
        <v>1</v>
      </c>
      <c r="AM1069" s="296">
        <v>1</v>
      </c>
      <c r="AN1069" s="296">
        <v>1</v>
      </c>
    </row>
    <row r="1070" spans="15:40" hidden="1">
      <c r="O1070" s="305">
        <f t="shared" si="361"/>
        <v>0</v>
      </c>
      <c r="AA1070" s="317">
        <v>1</v>
      </c>
      <c r="AB1070" s="317">
        <v>1</v>
      </c>
      <c r="AC1070" s="317">
        <v>1</v>
      </c>
      <c r="AD1070" s="317">
        <v>1</v>
      </c>
      <c r="AE1070" s="317">
        <v>1</v>
      </c>
      <c r="AF1070" s="317">
        <v>1</v>
      </c>
      <c r="AG1070" s="317">
        <v>5</v>
      </c>
      <c r="AH1070" s="317">
        <v>5</v>
      </c>
      <c r="AI1070" s="317">
        <v>5</v>
      </c>
      <c r="AK1070" s="299">
        <v>71</v>
      </c>
      <c r="AL1070" s="296">
        <v>1</v>
      </c>
      <c r="AM1070" s="296">
        <v>1</v>
      </c>
      <c r="AN1070" s="296">
        <v>1</v>
      </c>
    </row>
    <row r="1071" spans="15:40" hidden="1">
      <c r="O1071" s="305">
        <f t="shared" si="361"/>
        <v>0</v>
      </c>
      <c r="AA1071" s="317">
        <v>1</v>
      </c>
      <c r="AB1071" s="317">
        <v>1</v>
      </c>
      <c r="AC1071" s="317">
        <v>1</v>
      </c>
      <c r="AD1071" s="317">
        <v>1</v>
      </c>
      <c r="AE1071" s="317">
        <v>1</v>
      </c>
      <c r="AF1071" s="317">
        <v>1</v>
      </c>
      <c r="AG1071" s="317">
        <v>5</v>
      </c>
      <c r="AH1071" s="317">
        <v>5</v>
      </c>
      <c r="AI1071" s="317">
        <v>5</v>
      </c>
      <c r="AK1071" s="299">
        <v>71</v>
      </c>
      <c r="AL1071" s="296">
        <v>1</v>
      </c>
      <c r="AM1071" s="296">
        <v>1</v>
      </c>
      <c r="AN1071" s="296">
        <v>1</v>
      </c>
    </row>
    <row r="1072" spans="15:40" hidden="1">
      <c r="O1072" s="305">
        <f t="shared" si="361"/>
        <v>0</v>
      </c>
      <c r="AA1072" s="317">
        <v>1</v>
      </c>
      <c r="AB1072" s="317">
        <v>1</v>
      </c>
      <c r="AC1072" s="317">
        <v>1</v>
      </c>
      <c r="AD1072" s="317">
        <v>1</v>
      </c>
      <c r="AE1072" s="317">
        <v>1</v>
      </c>
      <c r="AF1072" s="317">
        <v>1</v>
      </c>
      <c r="AG1072" s="317">
        <v>5</v>
      </c>
      <c r="AH1072" s="317">
        <v>5</v>
      </c>
      <c r="AI1072" s="317">
        <v>5</v>
      </c>
      <c r="AK1072" s="299">
        <v>71</v>
      </c>
      <c r="AL1072" s="296">
        <v>1</v>
      </c>
      <c r="AM1072" s="296">
        <v>1</v>
      </c>
      <c r="AN1072" s="296">
        <v>1</v>
      </c>
    </row>
    <row r="1073" spans="15:40" hidden="1">
      <c r="O1073" s="305">
        <f t="shared" si="361"/>
        <v>0</v>
      </c>
      <c r="AA1073" s="317">
        <v>1</v>
      </c>
      <c r="AB1073" s="317">
        <v>1</v>
      </c>
      <c r="AC1073" s="317">
        <v>1</v>
      </c>
      <c r="AD1073" s="317">
        <v>1</v>
      </c>
      <c r="AE1073" s="317">
        <v>1</v>
      </c>
      <c r="AF1073" s="317">
        <v>1</v>
      </c>
      <c r="AG1073" s="317">
        <v>5</v>
      </c>
      <c r="AH1073" s="317">
        <v>5</v>
      </c>
      <c r="AI1073" s="317">
        <v>5</v>
      </c>
      <c r="AK1073" s="299">
        <v>71</v>
      </c>
      <c r="AL1073" s="296">
        <v>1</v>
      </c>
      <c r="AM1073" s="296">
        <v>1</v>
      </c>
      <c r="AN1073" s="296">
        <v>1</v>
      </c>
    </row>
    <row r="1074" spans="15:40" hidden="1">
      <c r="O1074" s="305">
        <f t="shared" si="361"/>
        <v>0</v>
      </c>
      <c r="AA1074" s="317">
        <v>1</v>
      </c>
      <c r="AB1074" s="317">
        <v>1</v>
      </c>
      <c r="AC1074" s="317">
        <v>1</v>
      </c>
      <c r="AD1074" s="317">
        <v>1</v>
      </c>
      <c r="AE1074" s="317">
        <v>1</v>
      </c>
      <c r="AF1074" s="317">
        <v>1</v>
      </c>
      <c r="AG1074" s="317">
        <v>5</v>
      </c>
      <c r="AH1074" s="317">
        <v>5</v>
      </c>
      <c r="AI1074" s="317">
        <v>5</v>
      </c>
      <c r="AK1074" s="299">
        <v>71</v>
      </c>
      <c r="AL1074" s="296">
        <v>1</v>
      </c>
      <c r="AM1074" s="296">
        <v>1</v>
      </c>
      <c r="AN1074" s="296">
        <v>1</v>
      </c>
    </row>
    <row r="1075" spans="15:40" hidden="1">
      <c r="O1075" s="305">
        <f t="shared" si="361"/>
        <v>0</v>
      </c>
      <c r="AA1075" s="317">
        <v>1</v>
      </c>
      <c r="AB1075" s="317">
        <v>1</v>
      </c>
      <c r="AC1075" s="317">
        <v>1</v>
      </c>
      <c r="AD1075" s="317">
        <v>1</v>
      </c>
      <c r="AE1075" s="317">
        <v>1</v>
      </c>
      <c r="AF1075" s="317">
        <v>1</v>
      </c>
      <c r="AG1075" s="317">
        <v>5</v>
      </c>
      <c r="AH1075" s="317">
        <v>5</v>
      </c>
      <c r="AI1075" s="317">
        <v>5</v>
      </c>
      <c r="AK1075" s="299">
        <v>71</v>
      </c>
      <c r="AL1075" s="296">
        <v>1</v>
      </c>
      <c r="AM1075" s="296">
        <v>1</v>
      </c>
      <c r="AN1075" s="296">
        <v>1</v>
      </c>
    </row>
    <row r="1076" spans="15:40" hidden="1">
      <c r="O1076" s="305">
        <f t="shared" si="361"/>
        <v>0</v>
      </c>
      <c r="AA1076" s="317">
        <v>1</v>
      </c>
      <c r="AB1076" s="317">
        <v>1</v>
      </c>
      <c r="AC1076" s="317">
        <v>1</v>
      </c>
      <c r="AD1076" s="317">
        <v>1</v>
      </c>
      <c r="AE1076" s="317">
        <v>1</v>
      </c>
      <c r="AF1076" s="317">
        <v>1</v>
      </c>
      <c r="AG1076" s="317">
        <v>5</v>
      </c>
      <c r="AH1076" s="317">
        <v>5</v>
      </c>
      <c r="AI1076" s="317">
        <v>5</v>
      </c>
      <c r="AK1076" s="299">
        <v>71</v>
      </c>
      <c r="AL1076" s="296">
        <v>1</v>
      </c>
      <c r="AM1076" s="296">
        <v>1</v>
      </c>
      <c r="AN1076" s="296">
        <v>1</v>
      </c>
    </row>
    <row r="1077" spans="15:40" hidden="1">
      <c r="O1077" s="305">
        <f t="shared" si="361"/>
        <v>0</v>
      </c>
      <c r="AA1077" s="317">
        <v>1</v>
      </c>
      <c r="AB1077" s="317">
        <v>1</v>
      </c>
      <c r="AC1077" s="317">
        <v>1</v>
      </c>
      <c r="AD1077" s="317">
        <v>1</v>
      </c>
      <c r="AE1077" s="317">
        <v>1</v>
      </c>
      <c r="AF1077" s="317">
        <v>1</v>
      </c>
      <c r="AG1077" s="317">
        <v>5</v>
      </c>
      <c r="AH1077" s="317">
        <v>5</v>
      </c>
      <c r="AI1077" s="317">
        <v>5</v>
      </c>
      <c r="AK1077" s="299">
        <v>71</v>
      </c>
      <c r="AL1077" s="296">
        <v>1</v>
      </c>
      <c r="AM1077" s="296">
        <v>1</v>
      </c>
      <c r="AN1077" s="296">
        <v>1</v>
      </c>
    </row>
    <row r="1078" spans="15:40" hidden="1">
      <c r="O1078" s="305">
        <f t="shared" si="361"/>
        <v>0</v>
      </c>
      <c r="AA1078" s="317">
        <v>1</v>
      </c>
      <c r="AB1078" s="317">
        <v>1</v>
      </c>
      <c r="AC1078" s="317">
        <v>1</v>
      </c>
      <c r="AD1078" s="317">
        <v>1</v>
      </c>
      <c r="AE1078" s="317">
        <v>1</v>
      </c>
      <c r="AF1078" s="317">
        <v>1</v>
      </c>
      <c r="AG1078" s="317">
        <v>5</v>
      </c>
      <c r="AH1078" s="317">
        <v>5</v>
      </c>
      <c r="AI1078" s="317">
        <v>5</v>
      </c>
      <c r="AK1078" s="299">
        <v>71</v>
      </c>
      <c r="AL1078" s="296">
        <v>1</v>
      </c>
      <c r="AM1078" s="296">
        <v>1</v>
      </c>
      <c r="AN1078" s="296">
        <v>1</v>
      </c>
    </row>
    <row r="1079" spans="15:40" hidden="1">
      <c r="O1079" s="305">
        <f t="shared" si="361"/>
        <v>0</v>
      </c>
      <c r="AA1079" s="317">
        <v>1</v>
      </c>
      <c r="AB1079" s="317">
        <v>1</v>
      </c>
      <c r="AC1079" s="317">
        <v>1</v>
      </c>
      <c r="AD1079" s="317">
        <v>1</v>
      </c>
      <c r="AE1079" s="317">
        <v>1</v>
      </c>
      <c r="AF1079" s="317">
        <v>1</v>
      </c>
      <c r="AG1079" s="317">
        <v>5</v>
      </c>
      <c r="AH1079" s="317">
        <v>5</v>
      </c>
      <c r="AI1079" s="317">
        <v>5</v>
      </c>
      <c r="AK1079" s="299">
        <v>71</v>
      </c>
      <c r="AL1079" s="296">
        <v>1</v>
      </c>
      <c r="AM1079" s="296">
        <v>1</v>
      </c>
      <c r="AN1079" s="296">
        <v>1</v>
      </c>
    </row>
    <row r="1080" spans="15:40" hidden="1">
      <c r="O1080" s="305">
        <f t="shared" si="361"/>
        <v>0</v>
      </c>
      <c r="AA1080" s="317">
        <v>1</v>
      </c>
      <c r="AB1080" s="317">
        <v>1</v>
      </c>
      <c r="AC1080" s="317">
        <v>1</v>
      </c>
      <c r="AD1080" s="317">
        <v>1</v>
      </c>
      <c r="AE1080" s="317">
        <v>1</v>
      </c>
      <c r="AF1080" s="317">
        <v>1</v>
      </c>
      <c r="AG1080" s="317">
        <v>5</v>
      </c>
      <c r="AH1080" s="317">
        <v>5</v>
      </c>
      <c r="AI1080" s="317">
        <v>5</v>
      </c>
      <c r="AK1080" s="299">
        <v>71</v>
      </c>
      <c r="AL1080" s="296">
        <v>1</v>
      </c>
      <c r="AM1080" s="296">
        <v>1</v>
      </c>
      <c r="AN1080" s="296">
        <v>1</v>
      </c>
    </row>
    <row r="1081" spans="15:40" hidden="1">
      <c r="O1081" s="305">
        <f t="shared" si="361"/>
        <v>0</v>
      </c>
      <c r="AA1081" s="317">
        <v>1</v>
      </c>
      <c r="AB1081" s="317">
        <v>1</v>
      </c>
      <c r="AC1081" s="317">
        <v>1</v>
      </c>
      <c r="AD1081" s="317">
        <v>1</v>
      </c>
      <c r="AE1081" s="317">
        <v>1</v>
      </c>
      <c r="AF1081" s="317">
        <v>1</v>
      </c>
      <c r="AG1081" s="317">
        <v>5</v>
      </c>
      <c r="AH1081" s="317">
        <v>5</v>
      </c>
      <c r="AI1081" s="317">
        <v>5</v>
      </c>
      <c r="AK1081" s="299">
        <v>71</v>
      </c>
      <c r="AL1081" s="296">
        <v>1</v>
      </c>
      <c r="AM1081" s="296">
        <v>1</v>
      </c>
      <c r="AN1081" s="296">
        <v>1</v>
      </c>
    </row>
    <row r="1082" spans="15:40" hidden="1">
      <c r="O1082" s="305">
        <f t="shared" si="361"/>
        <v>0</v>
      </c>
      <c r="AA1082" s="317">
        <v>1</v>
      </c>
      <c r="AB1082" s="317">
        <v>1</v>
      </c>
      <c r="AC1082" s="317">
        <v>1</v>
      </c>
      <c r="AD1082" s="317">
        <v>1</v>
      </c>
      <c r="AE1082" s="317">
        <v>1</v>
      </c>
      <c r="AF1082" s="317">
        <v>1</v>
      </c>
      <c r="AG1082" s="317">
        <v>5</v>
      </c>
      <c r="AH1082" s="317">
        <v>5</v>
      </c>
      <c r="AI1082" s="317">
        <v>5</v>
      </c>
      <c r="AK1082" s="299">
        <v>71</v>
      </c>
      <c r="AL1082" s="296">
        <v>1</v>
      </c>
      <c r="AM1082" s="296">
        <v>1</v>
      </c>
      <c r="AN1082" s="296">
        <v>1</v>
      </c>
    </row>
    <row r="1083" spans="15:40" hidden="1">
      <c r="O1083" s="305">
        <f t="shared" si="361"/>
        <v>0</v>
      </c>
      <c r="AA1083" s="317">
        <v>1</v>
      </c>
      <c r="AB1083" s="317">
        <v>1</v>
      </c>
      <c r="AC1083" s="317">
        <v>1</v>
      </c>
      <c r="AD1083" s="317">
        <v>1</v>
      </c>
      <c r="AE1083" s="317">
        <v>1</v>
      </c>
      <c r="AF1083" s="317">
        <v>1</v>
      </c>
      <c r="AG1083" s="317">
        <v>5</v>
      </c>
      <c r="AH1083" s="317">
        <v>5</v>
      </c>
      <c r="AI1083" s="317">
        <v>5</v>
      </c>
      <c r="AK1083" s="299">
        <v>71</v>
      </c>
      <c r="AL1083" s="296">
        <v>1</v>
      </c>
      <c r="AM1083" s="296">
        <v>1</v>
      </c>
      <c r="AN1083" s="296">
        <v>1</v>
      </c>
    </row>
    <row r="1084" spans="15:40" hidden="1">
      <c r="O1084" s="305">
        <f t="shared" si="361"/>
        <v>0</v>
      </c>
      <c r="AA1084" s="317">
        <v>1</v>
      </c>
      <c r="AB1084" s="317">
        <v>1</v>
      </c>
      <c r="AC1084" s="317">
        <v>1</v>
      </c>
      <c r="AD1084" s="317">
        <v>1</v>
      </c>
      <c r="AE1084" s="317">
        <v>1</v>
      </c>
      <c r="AF1084" s="317">
        <v>1</v>
      </c>
      <c r="AG1084" s="317">
        <v>5</v>
      </c>
      <c r="AH1084" s="317">
        <v>5</v>
      </c>
      <c r="AI1084" s="317">
        <v>5</v>
      </c>
      <c r="AK1084" s="299">
        <v>71</v>
      </c>
      <c r="AL1084" s="296">
        <v>1</v>
      </c>
      <c r="AM1084" s="296">
        <v>1</v>
      </c>
      <c r="AN1084" s="296">
        <v>1</v>
      </c>
    </row>
    <row r="1085" spans="15:40" hidden="1">
      <c r="O1085" s="305">
        <f t="shared" si="361"/>
        <v>0</v>
      </c>
      <c r="AA1085" s="317">
        <v>1</v>
      </c>
      <c r="AB1085" s="317">
        <v>1</v>
      </c>
      <c r="AC1085" s="317">
        <v>1</v>
      </c>
      <c r="AD1085" s="317">
        <v>1</v>
      </c>
      <c r="AE1085" s="317">
        <v>1</v>
      </c>
      <c r="AF1085" s="317">
        <v>1</v>
      </c>
      <c r="AG1085" s="317">
        <v>5</v>
      </c>
      <c r="AH1085" s="317">
        <v>5</v>
      </c>
      <c r="AI1085" s="317">
        <v>5</v>
      </c>
      <c r="AK1085" s="299">
        <v>71</v>
      </c>
      <c r="AL1085" s="296">
        <v>1</v>
      </c>
      <c r="AM1085" s="296">
        <v>1</v>
      </c>
      <c r="AN1085" s="296">
        <v>1</v>
      </c>
    </row>
    <row r="1086" spans="15:40" hidden="1">
      <c r="O1086" s="305">
        <f t="shared" si="361"/>
        <v>0</v>
      </c>
      <c r="AA1086" s="317">
        <v>1</v>
      </c>
      <c r="AB1086" s="317">
        <v>1</v>
      </c>
      <c r="AC1086" s="317">
        <v>1</v>
      </c>
      <c r="AD1086" s="317">
        <v>1</v>
      </c>
      <c r="AE1086" s="317">
        <v>1</v>
      </c>
      <c r="AF1086" s="317">
        <v>1</v>
      </c>
      <c r="AG1086" s="317">
        <v>5</v>
      </c>
      <c r="AH1086" s="317">
        <v>5</v>
      </c>
      <c r="AI1086" s="317">
        <v>5</v>
      </c>
      <c r="AK1086" s="299">
        <v>71</v>
      </c>
      <c r="AL1086" s="296">
        <v>1</v>
      </c>
      <c r="AM1086" s="296">
        <v>1</v>
      </c>
      <c r="AN1086" s="296">
        <v>1</v>
      </c>
    </row>
    <row r="1087" spans="15:40" hidden="1">
      <c r="O1087" s="305">
        <f t="shared" si="361"/>
        <v>0</v>
      </c>
      <c r="AA1087" s="317">
        <v>1</v>
      </c>
      <c r="AB1087" s="317">
        <v>1</v>
      </c>
      <c r="AC1087" s="317">
        <v>1</v>
      </c>
      <c r="AD1087" s="317">
        <v>1</v>
      </c>
      <c r="AE1087" s="317">
        <v>1</v>
      </c>
      <c r="AF1087" s="317">
        <v>1</v>
      </c>
      <c r="AG1087" s="317">
        <v>5</v>
      </c>
      <c r="AH1087" s="317">
        <v>5</v>
      </c>
      <c r="AI1087" s="317">
        <v>5</v>
      </c>
      <c r="AK1087" s="299">
        <v>71</v>
      </c>
      <c r="AL1087" s="296">
        <v>1</v>
      </c>
      <c r="AM1087" s="296">
        <v>1</v>
      </c>
      <c r="AN1087" s="296">
        <v>1</v>
      </c>
    </row>
    <row r="1088" spans="15:40" hidden="1">
      <c r="O1088" s="305">
        <f t="shared" si="361"/>
        <v>0</v>
      </c>
      <c r="AA1088" s="317">
        <v>1</v>
      </c>
      <c r="AB1088" s="317">
        <v>1</v>
      </c>
      <c r="AC1088" s="317">
        <v>1</v>
      </c>
      <c r="AD1088" s="317">
        <v>1</v>
      </c>
      <c r="AE1088" s="317">
        <v>1</v>
      </c>
      <c r="AF1088" s="317">
        <v>1</v>
      </c>
      <c r="AG1088" s="317">
        <v>5</v>
      </c>
      <c r="AH1088" s="317">
        <v>5</v>
      </c>
      <c r="AI1088" s="317">
        <v>5</v>
      </c>
      <c r="AK1088" s="299">
        <v>71</v>
      </c>
      <c r="AL1088" s="296">
        <v>1</v>
      </c>
      <c r="AM1088" s="296">
        <v>1</v>
      </c>
      <c r="AN1088" s="296">
        <v>1</v>
      </c>
    </row>
    <row r="1089" spans="15:40" hidden="1">
      <c r="O1089" s="305">
        <f t="shared" si="361"/>
        <v>0</v>
      </c>
      <c r="AA1089" s="317">
        <v>1</v>
      </c>
      <c r="AB1089" s="317">
        <v>1</v>
      </c>
      <c r="AC1089" s="317">
        <v>1</v>
      </c>
      <c r="AD1089" s="317">
        <v>1</v>
      </c>
      <c r="AE1089" s="317">
        <v>1</v>
      </c>
      <c r="AF1089" s="317">
        <v>1</v>
      </c>
      <c r="AG1089" s="317">
        <v>5</v>
      </c>
      <c r="AH1089" s="317">
        <v>5</v>
      </c>
      <c r="AI1089" s="317">
        <v>5</v>
      </c>
      <c r="AK1089" s="299">
        <v>71</v>
      </c>
      <c r="AL1089" s="296">
        <v>1</v>
      </c>
      <c r="AM1089" s="296">
        <v>1</v>
      </c>
      <c r="AN1089" s="296">
        <v>1</v>
      </c>
    </row>
    <row r="1090" spans="15:40" hidden="1">
      <c r="O1090" s="305">
        <f t="shared" si="361"/>
        <v>0</v>
      </c>
      <c r="AA1090" s="317">
        <v>1</v>
      </c>
      <c r="AB1090" s="317">
        <v>1</v>
      </c>
      <c r="AC1090" s="317">
        <v>1</v>
      </c>
      <c r="AD1090" s="317">
        <v>1</v>
      </c>
      <c r="AE1090" s="317">
        <v>1</v>
      </c>
      <c r="AF1090" s="317">
        <v>1</v>
      </c>
      <c r="AG1090" s="317">
        <v>5</v>
      </c>
      <c r="AH1090" s="317">
        <v>5</v>
      </c>
      <c r="AI1090" s="317">
        <v>5</v>
      </c>
      <c r="AK1090" s="299">
        <v>71</v>
      </c>
      <c r="AL1090" s="296">
        <v>1</v>
      </c>
      <c r="AM1090" s="296">
        <v>1</v>
      </c>
      <c r="AN1090" s="296">
        <v>1</v>
      </c>
    </row>
    <row r="1091" spans="15:40" hidden="1">
      <c r="O1091" s="305">
        <f t="shared" si="361"/>
        <v>0</v>
      </c>
      <c r="AA1091" s="317">
        <v>1</v>
      </c>
      <c r="AB1091" s="317">
        <v>1</v>
      </c>
      <c r="AC1091" s="317">
        <v>1</v>
      </c>
      <c r="AD1091" s="317">
        <v>1</v>
      </c>
      <c r="AE1091" s="317">
        <v>1</v>
      </c>
      <c r="AF1091" s="317">
        <v>1</v>
      </c>
      <c r="AG1091" s="317">
        <v>5</v>
      </c>
      <c r="AH1091" s="317">
        <v>5</v>
      </c>
      <c r="AI1091" s="317">
        <v>5</v>
      </c>
      <c r="AK1091" s="299">
        <v>71</v>
      </c>
      <c r="AL1091" s="296">
        <v>1</v>
      </c>
      <c r="AM1091" s="296">
        <v>1</v>
      </c>
      <c r="AN1091" s="296">
        <v>1</v>
      </c>
    </row>
    <row r="1092" spans="15:40" hidden="1">
      <c r="O1092" s="305">
        <f t="shared" si="361"/>
        <v>0</v>
      </c>
      <c r="AA1092" s="317">
        <v>1</v>
      </c>
      <c r="AB1092" s="317">
        <v>1</v>
      </c>
      <c r="AC1092" s="317">
        <v>1</v>
      </c>
      <c r="AD1092" s="317">
        <v>1</v>
      </c>
      <c r="AE1092" s="317">
        <v>1</v>
      </c>
      <c r="AF1092" s="317">
        <v>1</v>
      </c>
      <c r="AG1092" s="317">
        <v>5</v>
      </c>
      <c r="AH1092" s="317">
        <v>5</v>
      </c>
      <c r="AI1092" s="317">
        <v>5</v>
      </c>
      <c r="AK1092" s="299">
        <v>71</v>
      </c>
      <c r="AL1092" s="296">
        <v>1</v>
      </c>
      <c r="AM1092" s="296">
        <v>1</v>
      </c>
      <c r="AN1092" s="296">
        <v>1</v>
      </c>
    </row>
    <row r="1093" spans="15:40" hidden="1">
      <c r="O1093" s="305">
        <f t="shared" si="361"/>
        <v>0</v>
      </c>
      <c r="AA1093" s="317">
        <v>1</v>
      </c>
      <c r="AB1093" s="317">
        <v>1</v>
      </c>
      <c r="AC1093" s="317">
        <v>1</v>
      </c>
      <c r="AD1093" s="317">
        <v>1</v>
      </c>
      <c r="AE1093" s="317">
        <v>1</v>
      </c>
      <c r="AF1093" s="317">
        <v>1</v>
      </c>
      <c r="AG1093" s="317">
        <v>5</v>
      </c>
      <c r="AH1093" s="317">
        <v>5</v>
      </c>
      <c r="AI1093" s="317">
        <v>5</v>
      </c>
      <c r="AK1093" s="299">
        <v>71</v>
      </c>
      <c r="AL1093" s="296">
        <v>1</v>
      </c>
      <c r="AM1093" s="296">
        <v>1</v>
      </c>
      <c r="AN1093" s="296">
        <v>1</v>
      </c>
    </row>
    <row r="1094" spans="15:40" hidden="1">
      <c r="O1094" s="305">
        <f t="shared" si="361"/>
        <v>0</v>
      </c>
      <c r="AA1094" s="317">
        <v>1</v>
      </c>
      <c r="AB1094" s="317">
        <v>1</v>
      </c>
      <c r="AC1094" s="317">
        <v>1</v>
      </c>
      <c r="AD1094" s="317">
        <v>1</v>
      </c>
      <c r="AE1094" s="317">
        <v>1</v>
      </c>
      <c r="AF1094" s="317">
        <v>1</v>
      </c>
      <c r="AG1094" s="317">
        <v>5</v>
      </c>
      <c r="AH1094" s="317">
        <v>5</v>
      </c>
      <c r="AI1094" s="317">
        <v>5</v>
      </c>
      <c r="AK1094" s="299">
        <v>71</v>
      </c>
      <c r="AL1094" s="296">
        <v>1</v>
      </c>
      <c r="AM1094" s="296">
        <v>1</v>
      </c>
      <c r="AN1094" s="296">
        <v>1</v>
      </c>
    </row>
    <row r="1095" spans="15:40" hidden="1">
      <c r="O1095" s="305">
        <f t="shared" si="361"/>
        <v>0</v>
      </c>
      <c r="AA1095" s="317">
        <v>1</v>
      </c>
      <c r="AB1095" s="317">
        <v>1</v>
      </c>
      <c r="AC1095" s="317">
        <v>1</v>
      </c>
      <c r="AD1095" s="317">
        <v>1</v>
      </c>
      <c r="AE1095" s="317">
        <v>1</v>
      </c>
      <c r="AF1095" s="317">
        <v>1</v>
      </c>
      <c r="AG1095" s="317">
        <v>5</v>
      </c>
      <c r="AH1095" s="317">
        <v>5</v>
      </c>
      <c r="AI1095" s="317">
        <v>5</v>
      </c>
      <c r="AK1095" s="299">
        <v>71</v>
      </c>
      <c r="AL1095" s="296">
        <v>1</v>
      </c>
      <c r="AM1095" s="296">
        <v>1</v>
      </c>
      <c r="AN1095" s="296">
        <v>1</v>
      </c>
    </row>
    <row r="1096" spans="15:40" hidden="1">
      <c r="O1096" s="305">
        <f t="shared" si="361"/>
        <v>0</v>
      </c>
      <c r="AA1096" s="317">
        <v>1</v>
      </c>
      <c r="AB1096" s="317">
        <v>1</v>
      </c>
      <c r="AC1096" s="317">
        <v>1</v>
      </c>
      <c r="AD1096" s="317">
        <v>1</v>
      </c>
      <c r="AE1096" s="317">
        <v>1</v>
      </c>
      <c r="AF1096" s="317">
        <v>1</v>
      </c>
      <c r="AG1096" s="317">
        <v>5</v>
      </c>
      <c r="AH1096" s="317">
        <v>5</v>
      </c>
      <c r="AI1096" s="317">
        <v>5</v>
      </c>
      <c r="AK1096" s="299">
        <v>71</v>
      </c>
      <c r="AL1096" s="296">
        <v>1</v>
      </c>
      <c r="AM1096" s="296">
        <v>1</v>
      </c>
      <c r="AN1096" s="296">
        <v>1</v>
      </c>
    </row>
    <row r="1097" spans="15:40" hidden="1">
      <c r="O1097" s="305">
        <f t="shared" si="361"/>
        <v>0</v>
      </c>
      <c r="AA1097" s="317">
        <v>1</v>
      </c>
      <c r="AB1097" s="317">
        <v>1</v>
      </c>
      <c r="AC1097" s="317">
        <v>1</v>
      </c>
      <c r="AD1097" s="317">
        <v>1</v>
      </c>
      <c r="AE1097" s="317">
        <v>1</v>
      </c>
      <c r="AF1097" s="317">
        <v>1</v>
      </c>
      <c r="AG1097" s="317">
        <v>5</v>
      </c>
      <c r="AH1097" s="317">
        <v>5</v>
      </c>
      <c r="AI1097" s="317">
        <v>5</v>
      </c>
      <c r="AK1097" s="299">
        <v>71</v>
      </c>
      <c r="AL1097" s="296">
        <v>1</v>
      </c>
      <c r="AM1097" s="296">
        <v>1</v>
      </c>
      <c r="AN1097" s="296">
        <v>1</v>
      </c>
    </row>
    <row r="1098" spans="15:40" hidden="1">
      <c r="O1098" s="305">
        <f t="shared" si="361"/>
        <v>0</v>
      </c>
      <c r="AA1098" s="317">
        <v>1</v>
      </c>
      <c r="AB1098" s="317">
        <v>1</v>
      </c>
      <c r="AC1098" s="317">
        <v>1</v>
      </c>
      <c r="AD1098" s="317">
        <v>1</v>
      </c>
      <c r="AE1098" s="317">
        <v>1</v>
      </c>
      <c r="AF1098" s="317">
        <v>1</v>
      </c>
      <c r="AG1098" s="317">
        <v>5</v>
      </c>
      <c r="AH1098" s="317">
        <v>5</v>
      </c>
      <c r="AI1098" s="317">
        <v>5</v>
      </c>
      <c r="AK1098" s="299">
        <v>71</v>
      </c>
      <c r="AL1098" s="296">
        <v>1</v>
      </c>
      <c r="AM1098" s="296">
        <v>1</v>
      </c>
      <c r="AN1098" s="296">
        <v>1</v>
      </c>
    </row>
    <row r="1099" spans="15:40" hidden="1">
      <c r="O1099" s="305">
        <f t="shared" si="361"/>
        <v>0</v>
      </c>
      <c r="AA1099" s="317">
        <v>1</v>
      </c>
      <c r="AB1099" s="317">
        <v>1</v>
      </c>
      <c r="AC1099" s="317">
        <v>1</v>
      </c>
      <c r="AD1099" s="317">
        <v>1</v>
      </c>
      <c r="AE1099" s="317">
        <v>1</v>
      </c>
      <c r="AF1099" s="317">
        <v>1</v>
      </c>
      <c r="AG1099" s="317">
        <v>5</v>
      </c>
      <c r="AH1099" s="317">
        <v>5</v>
      </c>
      <c r="AI1099" s="317">
        <v>5</v>
      </c>
      <c r="AK1099" s="299">
        <v>71</v>
      </c>
      <c r="AL1099" s="296">
        <v>1</v>
      </c>
      <c r="AM1099" s="296">
        <v>1</v>
      </c>
      <c r="AN1099" s="296">
        <v>1</v>
      </c>
    </row>
    <row r="1100" spans="15:40" hidden="1">
      <c r="O1100" s="305">
        <f t="shared" si="361"/>
        <v>0</v>
      </c>
      <c r="AA1100" s="317">
        <v>1</v>
      </c>
      <c r="AB1100" s="317">
        <v>1</v>
      </c>
      <c r="AC1100" s="317">
        <v>1</v>
      </c>
      <c r="AD1100" s="317">
        <v>1</v>
      </c>
      <c r="AE1100" s="317">
        <v>1</v>
      </c>
      <c r="AF1100" s="317">
        <v>1</v>
      </c>
      <c r="AG1100" s="317">
        <v>5</v>
      </c>
      <c r="AH1100" s="317">
        <v>5</v>
      </c>
      <c r="AI1100" s="317">
        <v>5</v>
      </c>
      <c r="AK1100" s="299">
        <v>71</v>
      </c>
      <c r="AL1100" s="296">
        <v>1</v>
      </c>
      <c r="AM1100" s="296">
        <v>1</v>
      </c>
      <c r="AN1100" s="296">
        <v>1</v>
      </c>
    </row>
    <row r="1101" spans="15:40" hidden="1">
      <c r="O1101" s="305">
        <f t="shared" si="361"/>
        <v>0</v>
      </c>
      <c r="AA1101" s="317">
        <v>1</v>
      </c>
      <c r="AB1101" s="317">
        <v>1</v>
      </c>
      <c r="AC1101" s="317">
        <v>1</v>
      </c>
      <c r="AD1101" s="317">
        <v>1</v>
      </c>
      <c r="AE1101" s="317">
        <v>1</v>
      </c>
      <c r="AF1101" s="317">
        <v>1</v>
      </c>
      <c r="AG1101" s="317">
        <v>5</v>
      </c>
      <c r="AH1101" s="317">
        <v>5</v>
      </c>
      <c r="AI1101" s="317">
        <v>5</v>
      </c>
      <c r="AK1101" s="299">
        <v>71</v>
      </c>
      <c r="AL1101" s="296">
        <v>1</v>
      </c>
      <c r="AM1101" s="296">
        <v>1</v>
      </c>
      <c r="AN1101" s="296">
        <v>1</v>
      </c>
    </row>
    <row r="1102" spans="15:40" hidden="1">
      <c r="O1102" s="305">
        <f t="shared" si="361"/>
        <v>0</v>
      </c>
      <c r="AA1102" s="317">
        <v>1</v>
      </c>
      <c r="AB1102" s="317">
        <v>1</v>
      </c>
      <c r="AC1102" s="317">
        <v>1</v>
      </c>
      <c r="AD1102" s="317">
        <v>1</v>
      </c>
      <c r="AE1102" s="317">
        <v>1</v>
      </c>
      <c r="AF1102" s="317">
        <v>1</v>
      </c>
      <c r="AG1102" s="317">
        <v>5</v>
      </c>
      <c r="AH1102" s="317">
        <v>5</v>
      </c>
      <c r="AI1102" s="317">
        <v>5</v>
      </c>
      <c r="AK1102" s="299">
        <v>71</v>
      </c>
      <c r="AL1102" s="296">
        <v>1</v>
      </c>
      <c r="AM1102" s="296">
        <v>1</v>
      </c>
      <c r="AN1102" s="296">
        <v>1</v>
      </c>
    </row>
    <row r="1103" spans="15:40" hidden="1">
      <c r="O1103" s="305">
        <f t="shared" si="361"/>
        <v>0</v>
      </c>
      <c r="AA1103" s="317">
        <v>1</v>
      </c>
      <c r="AB1103" s="317">
        <v>1</v>
      </c>
      <c r="AC1103" s="317">
        <v>1</v>
      </c>
      <c r="AD1103" s="317">
        <v>1</v>
      </c>
      <c r="AE1103" s="317">
        <v>1</v>
      </c>
      <c r="AF1103" s="317">
        <v>1</v>
      </c>
      <c r="AG1103" s="317">
        <v>5</v>
      </c>
      <c r="AH1103" s="317">
        <v>5</v>
      </c>
      <c r="AI1103" s="317">
        <v>5</v>
      </c>
      <c r="AK1103" s="299">
        <v>71</v>
      </c>
      <c r="AL1103" s="296">
        <v>1</v>
      </c>
      <c r="AM1103" s="296">
        <v>1</v>
      </c>
      <c r="AN1103" s="296">
        <v>1</v>
      </c>
    </row>
    <row r="1104" spans="15:40" hidden="1">
      <c r="O1104" s="305">
        <f t="shared" si="361"/>
        <v>0</v>
      </c>
      <c r="AA1104" s="317">
        <v>1</v>
      </c>
      <c r="AB1104" s="317">
        <v>1</v>
      </c>
      <c r="AC1104" s="317">
        <v>1</v>
      </c>
      <c r="AD1104" s="317">
        <v>1</v>
      </c>
      <c r="AE1104" s="317">
        <v>1</v>
      </c>
      <c r="AF1104" s="317">
        <v>1</v>
      </c>
      <c r="AG1104" s="317">
        <v>5</v>
      </c>
      <c r="AH1104" s="317">
        <v>5</v>
      </c>
      <c r="AI1104" s="317">
        <v>5</v>
      </c>
      <c r="AK1104" s="299">
        <v>71</v>
      </c>
      <c r="AL1104" s="296">
        <v>1</v>
      </c>
      <c r="AM1104" s="296">
        <v>1</v>
      </c>
      <c r="AN1104" s="296">
        <v>1</v>
      </c>
    </row>
    <row r="1105" spans="15:40" hidden="1">
      <c r="O1105" s="305">
        <f t="shared" si="361"/>
        <v>0</v>
      </c>
      <c r="AA1105" s="317">
        <v>1</v>
      </c>
      <c r="AB1105" s="317">
        <v>1</v>
      </c>
      <c r="AC1105" s="317">
        <v>1</v>
      </c>
      <c r="AD1105" s="317">
        <v>1</v>
      </c>
      <c r="AE1105" s="317">
        <v>1</v>
      </c>
      <c r="AF1105" s="317">
        <v>1</v>
      </c>
      <c r="AG1105" s="317">
        <v>5</v>
      </c>
      <c r="AH1105" s="317">
        <v>5</v>
      </c>
      <c r="AI1105" s="317">
        <v>5</v>
      </c>
      <c r="AK1105" s="299">
        <v>71</v>
      </c>
      <c r="AL1105" s="296">
        <v>1</v>
      </c>
      <c r="AM1105" s="296">
        <v>1</v>
      </c>
      <c r="AN1105" s="296">
        <v>1</v>
      </c>
    </row>
    <row r="1106" spans="15:40" hidden="1">
      <c r="O1106" s="305">
        <f t="shared" si="361"/>
        <v>0</v>
      </c>
      <c r="AA1106" s="317">
        <v>1</v>
      </c>
      <c r="AB1106" s="317">
        <v>1</v>
      </c>
      <c r="AC1106" s="317">
        <v>1</v>
      </c>
      <c r="AD1106" s="317">
        <v>1</v>
      </c>
      <c r="AE1106" s="317">
        <v>1</v>
      </c>
      <c r="AF1106" s="317">
        <v>1</v>
      </c>
      <c r="AG1106" s="317">
        <v>5</v>
      </c>
      <c r="AH1106" s="317">
        <v>5</v>
      </c>
      <c r="AI1106" s="317">
        <v>5</v>
      </c>
      <c r="AK1106" s="299">
        <v>71</v>
      </c>
      <c r="AL1106" s="296">
        <v>1</v>
      </c>
      <c r="AM1106" s="296">
        <v>1</v>
      </c>
      <c r="AN1106" s="296">
        <v>1</v>
      </c>
    </row>
    <row r="1107" spans="15:40" hidden="1">
      <c r="O1107" s="305">
        <f t="shared" si="361"/>
        <v>0</v>
      </c>
      <c r="AA1107" s="317">
        <v>1</v>
      </c>
      <c r="AB1107" s="317">
        <v>1</v>
      </c>
      <c r="AC1107" s="317">
        <v>1</v>
      </c>
      <c r="AD1107" s="317">
        <v>1</v>
      </c>
      <c r="AE1107" s="317">
        <v>1</v>
      </c>
      <c r="AF1107" s="317">
        <v>1</v>
      </c>
      <c r="AG1107" s="317">
        <v>5</v>
      </c>
      <c r="AH1107" s="317">
        <v>5</v>
      </c>
      <c r="AI1107" s="317">
        <v>5</v>
      </c>
      <c r="AK1107" s="299">
        <v>71</v>
      </c>
      <c r="AL1107" s="296">
        <v>1</v>
      </c>
      <c r="AM1107" s="296">
        <v>1</v>
      </c>
      <c r="AN1107" s="296">
        <v>1</v>
      </c>
    </row>
    <row r="1108" spans="15:40" hidden="1">
      <c r="O1108" s="305">
        <f t="shared" si="361"/>
        <v>0</v>
      </c>
      <c r="AA1108" s="317">
        <v>1</v>
      </c>
      <c r="AB1108" s="317">
        <v>1</v>
      </c>
      <c r="AC1108" s="317">
        <v>1</v>
      </c>
      <c r="AD1108" s="317">
        <v>1</v>
      </c>
      <c r="AE1108" s="317">
        <v>1</v>
      </c>
      <c r="AF1108" s="317">
        <v>1</v>
      </c>
      <c r="AG1108" s="317">
        <v>5</v>
      </c>
      <c r="AH1108" s="317">
        <v>5</v>
      </c>
      <c r="AI1108" s="317">
        <v>5</v>
      </c>
      <c r="AK1108" s="299">
        <v>71</v>
      </c>
      <c r="AL1108" s="296">
        <v>1</v>
      </c>
      <c r="AM1108" s="296">
        <v>1</v>
      </c>
      <c r="AN1108" s="296">
        <v>1</v>
      </c>
    </row>
    <row r="1109" spans="15:40" hidden="1">
      <c r="O1109" s="305">
        <f t="shared" si="361"/>
        <v>0</v>
      </c>
      <c r="AA1109" s="317">
        <v>1</v>
      </c>
      <c r="AB1109" s="317">
        <v>1</v>
      </c>
      <c r="AC1109" s="317">
        <v>1</v>
      </c>
      <c r="AD1109" s="317">
        <v>1</v>
      </c>
      <c r="AE1109" s="317">
        <v>1</v>
      </c>
      <c r="AF1109" s="317">
        <v>1</v>
      </c>
      <c r="AG1109" s="317">
        <v>5</v>
      </c>
      <c r="AH1109" s="317">
        <v>5</v>
      </c>
      <c r="AI1109" s="317">
        <v>5</v>
      </c>
      <c r="AK1109" s="299">
        <v>71</v>
      </c>
      <c r="AL1109" s="296">
        <v>1</v>
      </c>
      <c r="AM1109" s="296">
        <v>1</v>
      </c>
      <c r="AN1109" s="296">
        <v>1</v>
      </c>
    </row>
    <row r="1110" spans="15:40" hidden="1">
      <c r="O1110" s="305">
        <f t="shared" si="361"/>
        <v>0</v>
      </c>
      <c r="AA1110" s="317">
        <v>1</v>
      </c>
      <c r="AB1110" s="317">
        <v>1</v>
      </c>
      <c r="AC1110" s="317">
        <v>1</v>
      </c>
      <c r="AD1110" s="317">
        <v>1</v>
      </c>
      <c r="AE1110" s="317">
        <v>1</v>
      </c>
      <c r="AF1110" s="317">
        <v>1</v>
      </c>
      <c r="AG1110" s="317">
        <v>5</v>
      </c>
      <c r="AH1110" s="317">
        <v>5</v>
      </c>
      <c r="AI1110" s="317">
        <v>5</v>
      </c>
      <c r="AK1110" s="299">
        <v>71</v>
      </c>
      <c r="AL1110" s="296">
        <v>1</v>
      </c>
      <c r="AM1110" s="296">
        <v>1</v>
      </c>
      <c r="AN1110" s="296">
        <v>1</v>
      </c>
    </row>
    <row r="1111" spans="15:40" hidden="1">
      <c r="O1111" s="305">
        <f t="shared" si="361"/>
        <v>0</v>
      </c>
      <c r="AA1111" s="317">
        <v>1</v>
      </c>
      <c r="AB1111" s="317">
        <v>1</v>
      </c>
      <c r="AC1111" s="317">
        <v>1</v>
      </c>
      <c r="AD1111" s="317">
        <v>1</v>
      </c>
      <c r="AE1111" s="317">
        <v>1</v>
      </c>
      <c r="AF1111" s="317">
        <v>1</v>
      </c>
      <c r="AG1111" s="317">
        <v>5</v>
      </c>
      <c r="AH1111" s="317">
        <v>5</v>
      </c>
      <c r="AI1111" s="317">
        <v>5</v>
      </c>
      <c r="AK1111" s="299">
        <v>71</v>
      </c>
      <c r="AL1111" s="296">
        <v>1</v>
      </c>
      <c r="AM1111" s="296">
        <v>1</v>
      </c>
      <c r="AN1111" s="296">
        <v>1</v>
      </c>
    </row>
    <row r="1112" spans="15:40" hidden="1">
      <c r="O1112" s="305">
        <f t="shared" si="361"/>
        <v>0</v>
      </c>
      <c r="AA1112" s="317">
        <v>1</v>
      </c>
      <c r="AB1112" s="317">
        <v>1</v>
      </c>
      <c r="AC1112" s="317">
        <v>1</v>
      </c>
      <c r="AD1112" s="317">
        <v>1</v>
      </c>
      <c r="AE1112" s="317">
        <v>1</v>
      </c>
      <c r="AF1112" s="317">
        <v>1</v>
      </c>
      <c r="AG1112" s="317">
        <v>5</v>
      </c>
      <c r="AH1112" s="317">
        <v>5</v>
      </c>
      <c r="AI1112" s="317">
        <v>5</v>
      </c>
      <c r="AK1112" s="299">
        <v>71</v>
      </c>
      <c r="AL1112" s="296">
        <v>1</v>
      </c>
      <c r="AM1112" s="296">
        <v>1</v>
      </c>
      <c r="AN1112" s="296">
        <v>1</v>
      </c>
    </row>
    <row r="1113" spans="15:40" hidden="1">
      <c r="O1113" s="305">
        <f t="shared" si="361"/>
        <v>0</v>
      </c>
      <c r="AA1113" s="317">
        <v>1</v>
      </c>
      <c r="AB1113" s="317">
        <v>1</v>
      </c>
      <c r="AC1113" s="317">
        <v>1</v>
      </c>
      <c r="AD1113" s="317">
        <v>1</v>
      </c>
      <c r="AE1113" s="317">
        <v>1</v>
      </c>
      <c r="AF1113" s="317">
        <v>1</v>
      </c>
      <c r="AG1113" s="317">
        <v>5</v>
      </c>
      <c r="AH1113" s="317">
        <v>5</v>
      </c>
      <c r="AI1113" s="317">
        <v>5</v>
      </c>
      <c r="AK1113" s="299">
        <v>71</v>
      </c>
      <c r="AL1113" s="296">
        <v>1</v>
      </c>
      <c r="AM1113" s="296">
        <v>1</v>
      </c>
      <c r="AN1113" s="296">
        <v>1</v>
      </c>
    </row>
    <row r="1114" spans="15:40" hidden="1">
      <c r="O1114" s="305">
        <f t="shared" si="361"/>
        <v>0</v>
      </c>
      <c r="AA1114" s="317">
        <v>1</v>
      </c>
      <c r="AB1114" s="317">
        <v>1</v>
      </c>
      <c r="AC1114" s="317">
        <v>1</v>
      </c>
      <c r="AD1114" s="317">
        <v>1</v>
      </c>
      <c r="AE1114" s="317">
        <v>1</v>
      </c>
      <c r="AF1114" s="317">
        <v>1</v>
      </c>
      <c r="AG1114" s="317">
        <v>5</v>
      </c>
      <c r="AH1114" s="317">
        <v>5</v>
      </c>
      <c r="AI1114" s="317">
        <v>5</v>
      </c>
      <c r="AK1114" s="299">
        <v>71</v>
      </c>
      <c r="AL1114" s="296">
        <v>1</v>
      </c>
      <c r="AM1114" s="296">
        <v>1</v>
      </c>
      <c r="AN1114" s="296">
        <v>1</v>
      </c>
    </row>
    <row r="1115" spans="15:40" hidden="1">
      <c r="O1115" s="305">
        <f t="shared" si="361"/>
        <v>0</v>
      </c>
      <c r="AA1115" s="317">
        <v>1</v>
      </c>
      <c r="AB1115" s="317">
        <v>1</v>
      </c>
      <c r="AC1115" s="317">
        <v>1</v>
      </c>
      <c r="AD1115" s="317">
        <v>1</v>
      </c>
      <c r="AE1115" s="317">
        <v>1</v>
      </c>
      <c r="AF1115" s="317">
        <v>1</v>
      </c>
      <c r="AG1115" s="317">
        <v>5</v>
      </c>
      <c r="AH1115" s="317">
        <v>5</v>
      </c>
      <c r="AI1115" s="317">
        <v>5</v>
      </c>
      <c r="AK1115" s="299">
        <v>71</v>
      </c>
      <c r="AL1115" s="296">
        <v>1</v>
      </c>
      <c r="AM1115" s="296">
        <v>1</v>
      </c>
      <c r="AN1115" s="296">
        <v>1</v>
      </c>
    </row>
    <row r="1116" spans="15:40" hidden="1">
      <c r="O1116" s="305">
        <f t="shared" si="361"/>
        <v>0</v>
      </c>
      <c r="AA1116" s="317">
        <v>1</v>
      </c>
      <c r="AB1116" s="317">
        <v>1</v>
      </c>
      <c r="AC1116" s="317">
        <v>1</v>
      </c>
      <c r="AD1116" s="317">
        <v>1</v>
      </c>
      <c r="AE1116" s="317">
        <v>1</v>
      </c>
      <c r="AF1116" s="317">
        <v>1</v>
      </c>
      <c r="AG1116" s="317">
        <v>5</v>
      </c>
      <c r="AH1116" s="317">
        <v>5</v>
      </c>
      <c r="AI1116" s="317">
        <v>5</v>
      </c>
      <c r="AK1116" s="299">
        <v>71</v>
      </c>
      <c r="AL1116" s="296">
        <v>1</v>
      </c>
      <c r="AM1116" s="296">
        <v>1</v>
      </c>
      <c r="AN1116" s="296">
        <v>1</v>
      </c>
    </row>
    <row r="1117" spans="15:40" hidden="1">
      <c r="O1117" s="305">
        <f t="shared" si="361"/>
        <v>0</v>
      </c>
      <c r="AA1117" s="317">
        <v>1</v>
      </c>
      <c r="AB1117" s="317">
        <v>1</v>
      </c>
      <c r="AC1117" s="317">
        <v>1</v>
      </c>
      <c r="AD1117" s="317">
        <v>1</v>
      </c>
      <c r="AE1117" s="317">
        <v>1</v>
      </c>
      <c r="AF1117" s="317">
        <v>1</v>
      </c>
      <c r="AG1117" s="317">
        <v>5</v>
      </c>
      <c r="AH1117" s="317">
        <v>5</v>
      </c>
      <c r="AI1117" s="317">
        <v>5</v>
      </c>
      <c r="AK1117" s="299">
        <v>71</v>
      </c>
      <c r="AL1117" s="296">
        <v>1</v>
      </c>
      <c r="AM1117" s="296">
        <v>1</v>
      </c>
      <c r="AN1117" s="296">
        <v>1</v>
      </c>
    </row>
    <row r="1118" spans="15:40" hidden="1">
      <c r="O1118" s="305">
        <f t="shared" si="361"/>
        <v>0</v>
      </c>
      <c r="AA1118" s="317">
        <v>1</v>
      </c>
      <c r="AB1118" s="317">
        <v>1</v>
      </c>
      <c r="AC1118" s="317">
        <v>1</v>
      </c>
      <c r="AD1118" s="317">
        <v>1</v>
      </c>
      <c r="AE1118" s="317">
        <v>1</v>
      </c>
      <c r="AF1118" s="317">
        <v>1</v>
      </c>
      <c r="AG1118" s="317">
        <v>5</v>
      </c>
      <c r="AH1118" s="317">
        <v>5</v>
      </c>
      <c r="AI1118" s="317">
        <v>5</v>
      </c>
      <c r="AK1118" s="299">
        <v>71</v>
      </c>
      <c r="AL1118" s="296">
        <v>1</v>
      </c>
      <c r="AM1118" s="296">
        <v>1</v>
      </c>
      <c r="AN1118" s="296">
        <v>1</v>
      </c>
    </row>
    <row r="1119" spans="15:40" hidden="1">
      <c r="O1119" s="305">
        <f t="shared" si="361"/>
        <v>0</v>
      </c>
      <c r="AA1119" s="317">
        <v>1</v>
      </c>
      <c r="AB1119" s="317">
        <v>1</v>
      </c>
      <c r="AC1119" s="317">
        <v>1</v>
      </c>
      <c r="AD1119" s="317">
        <v>1</v>
      </c>
      <c r="AE1119" s="317">
        <v>1</v>
      </c>
      <c r="AF1119" s="317">
        <v>1</v>
      </c>
      <c r="AG1119" s="317">
        <v>5</v>
      </c>
      <c r="AH1119" s="317">
        <v>5</v>
      </c>
      <c r="AI1119" s="317">
        <v>5</v>
      </c>
      <c r="AK1119" s="299">
        <v>71</v>
      </c>
      <c r="AL1119" s="296">
        <v>1</v>
      </c>
      <c r="AM1119" s="296">
        <v>1</v>
      </c>
      <c r="AN1119" s="296">
        <v>1</v>
      </c>
    </row>
    <row r="1120" spans="15:40" hidden="1">
      <c r="O1120" s="305">
        <f t="shared" si="361"/>
        <v>0</v>
      </c>
      <c r="AA1120" s="317">
        <v>1</v>
      </c>
      <c r="AB1120" s="317">
        <v>1</v>
      </c>
      <c r="AC1120" s="317">
        <v>1</v>
      </c>
      <c r="AD1120" s="317">
        <v>1</v>
      </c>
      <c r="AE1120" s="317">
        <v>1</v>
      </c>
      <c r="AF1120" s="317">
        <v>1</v>
      </c>
      <c r="AG1120" s="317">
        <v>5</v>
      </c>
      <c r="AH1120" s="317">
        <v>5</v>
      </c>
      <c r="AI1120" s="317">
        <v>5</v>
      </c>
      <c r="AK1120" s="299">
        <v>71</v>
      </c>
      <c r="AL1120" s="296">
        <v>1</v>
      </c>
      <c r="AM1120" s="296">
        <v>1</v>
      </c>
      <c r="AN1120" s="296">
        <v>1</v>
      </c>
    </row>
    <row r="1121" spans="15:40" hidden="1">
      <c r="O1121" s="305">
        <f t="shared" si="361"/>
        <v>0</v>
      </c>
      <c r="AA1121" s="317">
        <v>1</v>
      </c>
      <c r="AB1121" s="317">
        <v>1</v>
      </c>
      <c r="AC1121" s="317">
        <v>1</v>
      </c>
      <c r="AD1121" s="317">
        <v>1</v>
      </c>
      <c r="AE1121" s="317">
        <v>1</v>
      </c>
      <c r="AF1121" s="317">
        <v>1</v>
      </c>
      <c r="AG1121" s="317">
        <v>5</v>
      </c>
      <c r="AH1121" s="317">
        <v>5</v>
      </c>
      <c r="AI1121" s="317">
        <v>5</v>
      </c>
      <c r="AK1121" s="299">
        <v>71</v>
      </c>
      <c r="AL1121" s="296">
        <v>1</v>
      </c>
      <c r="AM1121" s="296">
        <v>1</v>
      </c>
      <c r="AN1121" s="296">
        <v>1</v>
      </c>
    </row>
    <row r="1122" spans="15:40" hidden="1">
      <c r="O1122" s="305">
        <f t="shared" si="361"/>
        <v>0</v>
      </c>
      <c r="AA1122" s="317">
        <v>1</v>
      </c>
      <c r="AB1122" s="317">
        <v>1</v>
      </c>
      <c r="AC1122" s="317">
        <v>1</v>
      </c>
      <c r="AD1122" s="317">
        <v>1</v>
      </c>
      <c r="AE1122" s="317">
        <v>1</v>
      </c>
      <c r="AF1122" s="317">
        <v>1</v>
      </c>
      <c r="AG1122" s="317">
        <v>5</v>
      </c>
      <c r="AH1122" s="317">
        <v>5</v>
      </c>
      <c r="AI1122" s="317">
        <v>5</v>
      </c>
      <c r="AK1122" s="299">
        <v>71</v>
      </c>
      <c r="AL1122" s="296">
        <v>1</v>
      </c>
      <c r="AM1122" s="296">
        <v>1</v>
      </c>
      <c r="AN1122" s="296">
        <v>1</v>
      </c>
    </row>
    <row r="1123" spans="15:40" hidden="1">
      <c r="O1123" s="305">
        <f t="shared" si="361"/>
        <v>0</v>
      </c>
      <c r="AA1123" s="317">
        <v>1</v>
      </c>
      <c r="AB1123" s="317">
        <v>1</v>
      </c>
      <c r="AC1123" s="317">
        <v>1</v>
      </c>
      <c r="AD1123" s="317">
        <v>1</v>
      </c>
      <c r="AE1123" s="317">
        <v>1</v>
      </c>
      <c r="AF1123" s="317">
        <v>1</v>
      </c>
      <c r="AG1123" s="317">
        <v>5</v>
      </c>
      <c r="AH1123" s="317">
        <v>5</v>
      </c>
      <c r="AI1123" s="317">
        <v>5</v>
      </c>
      <c r="AK1123" s="299">
        <v>71</v>
      </c>
      <c r="AL1123" s="296">
        <v>1</v>
      </c>
      <c r="AM1123" s="296">
        <v>1</v>
      </c>
      <c r="AN1123" s="296">
        <v>1</v>
      </c>
    </row>
    <row r="1124" spans="15:40" hidden="1">
      <c r="O1124" s="305">
        <f t="shared" si="361"/>
        <v>0</v>
      </c>
      <c r="AA1124" s="317">
        <v>1</v>
      </c>
      <c r="AB1124" s="317">
        <v>1</v>
      </c>
      <c r="AC1124" s="317">
        <v>1</v>
      </c>
      <c r="AD1124" s="317">
        <v>1</v>
      </c>
      <c r="AE1124" s="317">
        <v>1</v>
      </c>
      <c r="AF1124" s="317">
        <v>1</v>
      </c>
      <c r="AG1124" s="317">
        <v>5</v>
      </c>
      <c r="AH1124" s="317">
        <v>5</v>
      </c>
      <c r="AI1124" s="317">
        <v>5</v>
      </c>
      <c r="AK1124" s="299">
        <v>71</v>
      </c>
      <c r="AL1124" s="296">
        <v>1</v>
      </c>
      <c r="AM1124" s="296">
        <v>1</v>
      </c>
      <c r="AN1124" s="296">
        <v>1</v>
      </c>
    </row>
    <row r="1125" spans="15:40" hidden="1">
      <c r="O1125" s="305">
        <f t="shared" si="361"/>
        <v>0</v>
      </c>
      <c r="AA1125" s="317">
        <v>1</v>
      </c>
      <c r="AB1125" s="317">
        <v>1</v>
      </c>
      <c r="AC1125" s="317">
        <v>1</v>
      </c>
      <c r="AD1125" s="317">
        <v>1</v>
      </c>
      <c r="AE1125" s="317">
        <v>1</v>
      </c>
      <c r="AF1125" s="317">
        <v>1</v>
      </c>
      <c r="AG1125" s="317">
        <v>5</v>
      </c>
      <c r="AH1125" s="317">
        <v>5</v>
      </c>
      <c r="AI1125" s="317">
        <v>5</v>
      </c>
      <c r="AK1125" s="299">
        <v>71</v>
      </c>
      <c r="AL1125" s="296">
        <v>1</v>
      </c>
      <c r="AM1125" s="296">
        <v>1</v>
      </c>
      <c r="AN1125" s="296">
        <v>1</v>
      </c>
    </row>
    <row r="1126" spans="15:40" hidden="1">
      <c r="O1126" s="305">
        <f t="shared" si="361"/>
        <v>0</v>
      </c>
      <c r="AA1126" s="317">
        <v>1</v>
      </c>
      <c r="AB1126" s="317">
        <v>1</v>
      </c>
      <c r="AC1126" s="317">
        <v>1</v>
      </c>
      <c r="AD1126" s="317">
        <v>1</v>
      </c>
      <c r="AE1126" s="317">
        <v>1</v>
      </c>
      <c r="AF1126" s="317">
        <v>1</v>
      </c>
      <c r="AG1126" s="317">
        <v>5</v>
      </c>
      <c r="AH1126" s="317">
        <v>5</v>
      </c>
      <c r="AI1126" s="317">
        <v>5</v>
      </c>
      <c r="AK1126" s="299">
        <v>71</v>
      </c>
      <c r="AL1126" s="296">
        <v>1</v>
      </c>
      <c r="AM1126" s="296">
        <v>1</v>
      </c>
      <c r="AN1126" s="296">
        <v>1</v>
      </c>
    </row>
    <row r="1127" spans="15:40" hidden="1">
      <c r="O1127" s="305">
        <f t="shared" ref="O1127:O1190" si="362">D1127</f>
        <v>0</v>
      </c>
      <c r="AA1127" s="317">
        <v>1</v>
      </c>
      <c r="AB1127" s="317">
        <v>1</v>
      </c>
      <c r="AC1127" s="317">
        <v>1</v>
      </c>
      <c r="AD1127" s="317">
        <v>1</v>
      </c>
      <c r="AE1127" s="317">
        <v>1</v>
      </c>
      <c r="AF1127" s="317">
        <v>1</v>
      </c>
      <c r="AG1127" s="317">
        <v>5</v>
      </c>
      <c r="AH1127" s="317">
        <v>5</v>
      </c>
      <c r="AI1127" s="317">
        <v>5</v>
      </c>
      <c r="AK1127" s="299">
        <v>71</v>
      </c>
      <c r="AL1127" s="296">
        <v>1</v>
      </c>
      <c r="AM1127" s="296">
        <v>1</v>
      </c>
      <c r="AN1127" s="296">
        <v>1</v>
      </c>
    </row>
    <row r="1128" spans="15:40" hidden="1">
      <c r="O1128" s="305">
        <f t="shared" si="362"/>
        <v>0</v>
      </c>
      <c r="AA1128" s="317">
        <v>1</v>
      </c>
      <c r="AB1128" s="317">
        <v>1</v>
      </c>
      <c r="AC1128" s="317">
        <v>1</v>
      </c>
      <c r="AD1128" s="317">
        <v>1</v>
      </c>
      <c r="AE1128" s="317">
        <v>1</v>
      </c>
      <c r="AF1128" s="317">
        <v>1</v>
      </c>
      <c r="AG1128" s="317">
        <v>5</v>
      </c>
      <c r="AH1128" s="317">
        <v>5</v>
      </c>
      <c r="AI1128" s="317">
        <v>5</v>
      </c>
      <c r="AK1128" s="299">
        <v>71</v>
      </c>
      <c r="AL1128" s="296">
        <v>1</v>
      </c>
      <c r="AM1128" s="296">
        <v>1</v>
      </c>
      <c r="AN1128" s="296">
        <v>1</v>
      </c>
    </row>
    <row r="1129" spans="15:40" hidden="1">
      <c r="O1129" s="305">
        <f t="shared" si="362"/>
        <v>0</v>
      </c>
      <c r="AA1129" s="317">
        <v>1</v>
      </c>
      <c r="AB1129" s="317">
        <v>1</v>
      </c>
      <c r="AC1129" s="317">
        <v>1</v>
      </c>
      <c r="AD1129" s="317">
        <v>1</v>
      </c>
      <c r="AE1129" s="317">
        <v>1</v>
      </c>
      <c r="AF1129" s="317">
        <v>1</v>
      </c>
      <c r="AG1129" s="317">
        <v>5</v>
      </c>
      <c r="AH1129" s="317">
        <v>5</v>
      </c>
      <c r="AI1129" s="317">
        <v>5</v>
      </c>
      <c r="AK1129" s="299">
        <v>71</v>
      </c>
      <c r="AL1129" s="296">
        <v>1</v>
      </c>
      <c r="AM1129" s="296">
        <v>1</v>
      </c>
      <c r="AN1129" s="296">
        <v>1</v>
      </c>
    </row>
    <row r="1130" spans="15:40" hidden="1">
      <c r="O1130" s="305">
        <f t="shared" si="362"/>
        <v>0</v>
      </c>
      <c r="AA1130" s="317">
        <v>1</v>
      </c>
      <c r="AB1130" s="317">
        <v>1</v>
      </c>
      <c r="AC1130" s="317">
        <v>1</v>
      </c>
      <c r="AD1130" s="317">
        <v>1</v>
      </c>
      <c r="AE1130" s="317">
        <v>1</v>
      </c>
      <c r="AF1130" s="317">
        <v>1</v>
      </c>
      <c r="AG1130" s="317">
        <v>5</v>
      </c>
      <c r="AH1130" s="317">
        <v>5</v>
      </c>
      <c r="AI1130" s="317">
        <v>5</v>
      </c>
      <c r="AK1130" s="299">
        <v>71</v>
      </c>
      <c r="AL1130" s="296">
        <v>1</v>
      </c>
      <c r="AM1130" s="296">
        <v>1</v>
      </c>
      <c r="AN1130" s="296">
        <v>1</v>
      </c>
    </row>
    <row r="1131" spans="15:40" hidden="1">
      <c r="O1131" s="305">
        <f t="shared" si="362"/>
        <v>0</v>
      </c>
      <c r="AA1131" s="317">
        <v>1</v>
      </c>
      <c r="AB1131" s="317">
        <v>1</v>
      </c>
      <c r="AC1131" s="317">
        <v>1</v>
      </c>
      <c r="AD1131" s="317">
        <v>1</v>
      </c>
      <c r="AE1131" s="317">
        <v>1</v>
      </c>
      <c r="AF1131" s="317">
        <v>1</v>
      </c>
      <c r="AG1131" s="317">
        <v>5</v>
      </c>
      <c r="AH1131" s="317">
        <v>5</v>
      </c>
      <c r="AI1131" s="317">
        <v>5</v>
      </c>
      <c r="AK1131" s="299">
        <v>71</v>
      </c>
      <c r="AL1131" s="296">
        <v>1</v>
      </c>
      <c r="AM1131" s="296">
        <v>1</v>
      </c>
      <c r="AN1131" s="296">
        <v>1</v>
      </c>
    </row>
    <row r="1132" spans="15:40" hidden="1">
      <c r="O1132" s="305">
        <f t="shared" si="362"/>
        <v>0</v>
      </c>
      <c r="AA1132" s="317">
        <v>1</v>
      </c>
      <c r="AB1132" s="317">
        <v>1</v>
      </c>
      <c r="AC1132" s="317">
        <v>1</v>
      </c>
      <c r="AD1132" s="317">
        <v>1</v>
      </c>
      <c r="AE1132" s="317">
        <v>1</v>
      </c>
      <c r="AF1132" s="317">
        <v>1</v>
      </c>
      <c r="AG1132" s="317">
        <v>5</v>
      </c>
      <c r="AH1132" s="317">
        <v>5</v>
      </c>
      <c r="AI1132" s="317">
        <v>5</v>
      </c>
      <c r="AK1132" s="299">
        <v>71</v>
      </c>
      <c r="AL1132" s="296">
        <v>1</v>
      </c>
      <c r="AM1132" s="296">
        <v>1</v>
      </c>
      <c r="AN1132" s="296">
        <v>1</v>
      </c>
    </row>
    <row r="1133" spans="15:40" hidden="1">
      <c r="O1133" s="305">
        <f t="shared" si="362"/>
        <v>0</v>
      </c>
      <c r="AA1133" s="317">
        <v>1</v>
      </c>
      <c r="AB1133" s="317">
        <v>1</v>
      </c>
      <c r="AC1133" s="317">
        <v>1</v>
      </c>
      <c r="AD1133" s="317">
        <v>1</v>
      </c>
      <c r="AE1133" s="317">
        <v>1</v>
      </c>
      <c r="AF1133" s="317">
        <v>1</v>
      </c>
      <c r="AG1133" s="317">
        <v>5</v>
      </c>
      <c r="AH1133" s="317">
        <v>5</v>
      </c>
      <c r="AI1133" s="317">
        <v>5</v>
      </c>
      <c r="AK1133" s="299">
        <v>71</v>
      </c>
      <c r="AL1133" s="296">
        <v>1</v>
      </c>
      <c r="AM1133" s="296">
        <v>1</v>
      </c>
      <c r="AN1133" s="296">
        <v>1</v>
      </c>
    </row>
    <row r="1134" spans="15:40" hidden="1">
      <c r="O1134" s="305">
        <f t="shared" si="362"/>
        <v>0</v>
      </c>
      <c r="AA1134" s="317">
        <v>1</v>
      </c>
      <c r="AB1134" s="317">
        <v>1</v>
      </c>
      <c r="AC1134" s="317">
        <v>1</v>
      </c>
      <c r="AD1134" s="317">
        <v>1</v>
      </c>
      <c r="AE1134" s="317">
        <v>1</v>
      </c>
      <c r="AF1134" s="317">
        <v>1</v>
      </c>
      <c r="AG1134" s="317">
        <v>5</v>
      </c>
      <c r="AH1134" s="317">
        <v>5</v>
      </c>
      <c r="AI1134" s="317">
        <v>5</v>
      </c>
      <c r="AK1134" s="299">
        <v>71</v>
      </c>
      <c r="AL1134" s="296">
        <v>1</v>
      </c>
      <c r="AM1134" s="296">
        <v>1</v>
      </c>
      <c r="AN1134" s="296">
        <v>1</v>
      </c>
    </row>
    <row r="1135" spans="15:40" hidden="1">
      <c r="O1135" s="305">
        <f t="shared" si="362"/>
        <v>0</v>
      </c>
      <c r="AA1135" s="317">
        <v>1</v>
      </c>
      <c r="AB1135" s="317">
        <v>1</v>
      </c>
      <c r="AC1135" s="317">
        <v>1</v>
      </c>
      <c r="AD1135" s="317">
        <v>1</v>
      </c>
      <c r="AE1135" s="317">
        <v>1</v>
      </c>
      <c r="AF1135" s="317">
        <v>1</v>
      </c>
      <c r="AG1135" s="317">
        <v>5</v>
      </c>
      <c r="AH1135" s="317">
        <v>5</v>
      </c>
      <c r="AI1135" s="317">
        <v>5</v>
      </c>
      <c r="AK1135" s="299">
        <v>71</v>
      </c>
      <c r="AL1135" s="296">
        <v>1</v>
      </c>
      <c r="AM1135" s="296">
        <v>1</v>
      </c>
      <c r="AN1135" s="296">
        <v>1</v>
      </c>
    </row>
    <row r="1136" spans="15:40" hidden="1">
      <c r="O1136" s="305">
        <f t="shared" si="362"/>
        <v>0</v>
      </c>
      <c r="AA1136" s="317">
        <v>1</v>
      </c>
      <c r="AB1136" s="317">
        <v>1</v>
      </c>
      <c r="AC1136" s="317">
        <v>1</v>
      </c>
      <c r="AD1136" s="317">
        <v>1</v>
      </c>
      <c r="AE1136" s="317">
        <v>1</v>
      </c>
      <c r="AF1136" s="317">
        <v>1</v>
      </c>
      <c r="AG1136" s="317">
        <v>5</v>
      </c>
      <c r="AH1136" s="317">
        <v>5</v>
      </c>
      <c r="AI1136" s="317">
        <v>5</v>
      </c>
      <c r="AK1136" s="299">
        <v>71</v>
      </c>
      <c r="AL1136" s="296">
        <v>1</v>
      </c>
      <c r="AM1136" s="296">
        <v>1</v>
      </c>
      <c r="AN1136" s="296">
        <v>1</v>
      </c>
    </row>
    <row r="1137" spans="15:40" hidden="1">
      <c r="O1137" s="305">
        <f t="shared" si="362"/>
        <v>0</v>
      </c>
      <c r="AA1137" s="317">
        <v>1</v>
      </c>
      <c r="AB1137" s="317">
        <v>1</v>
      </c>
      <c r="AC1137" s="317">
        <v>1</v>
      </c>
      <c r="AD1137" s="317">
        <v>1</v>
      </c>
      <c r="AE1137" s="317">
        <v>1</v>
      </c>
      <c r="AF1137" s="317">
        <v>1</v>
      </c>
      <c r="AG1137" s="317">
        <v>5</v>
      </c>
      <c r="AH1137" s="317">
        <v>5</v>
      </c>
      <c r="AI1137" s="317">
        <v>5</v>
      </c>
      <c r="AK1137" s="299">
        <v>71</v>
      </c>
      <c r="AL1137" s="296">
        <v>1</v>
      </c>
      <c r="AM1137" s="296">
        <v>1</v>
      </c>
      <c r="AN1137" s="296">
        <v>1</v>
      </c>
    </row>
    <row r="1138" spans="15:40" hidden="1">
      <c r="O1138" s="305">
        <f t="shared" si="362"/>
        <v>0</v>
      </c>
      <c r="AA1138" s="317">
        <v>1</v>
      </c>
      <c r="AB1138" s="317">
        <v>1</v>
      </c>
      <c r="AC1138" s="317">
        <v>1</v>
      </c>
      <c r="AD1138" s="317">
        <v>1</v>
      </c>
      <c r="AE1138" s="317">
        <v>1</v>
      </c>
      <c r="AF1138" s="317">
        <v>1</v>
      </c>
      <c r="AG1138" s="317">
        <v>5</v>
      </c>
      <c r="AH1138" s="317">
        <v>5</v>
      </c>
      <c r="AI1138" s="317">
        <v>5</v>
      </c>
      <c r="AK1138" s="299">
        <v>71</v>
      </c>
      <c r="AL1138" s="296">
        <v>1</v>
      </c>
      <c r="AM1138" s="296">
        <v>1</v>
      </c>
      <c r="AN1138" s="296">
        <v>1</v>
      </c>
    </row>
    <row r="1139" spans="15:40" hidden="1">
      <c r="O1139" s="305">
        <f t="shared" si="362"/>
        <v>0</v>
      </c>
      <c r="AA1139" s="317">
        <v>1</v>
      </c>
      <c r="AB1139" s="317">
        <v>1</v>
      </c>
      <c r="AC1139" s="317">
        <v>1</v>
      </c>
      <c r="AD1139" s="317">
        <v>1</v>
      </c>
      <c r="AE1139" s="317">
        <v>1</v>
      </c>
      <c r="AF1139" s="317">
        <v>1</v>
      </c>
      <c r="AG1139" s="317">
        <v>5</v>
      </c>
      <c r="AH1139" s="317">
        <v>5</v>
      </c>
      <c r="AI1139" s="317">
        <v>5</v>
      </c>
      <c r="AK1139" s="299">
        <v>71</v>
      </c>
      <c r="AL1139" s="296">
        <v>1</v>
      </c>
      <c r="AM1139" s="296">
        <v>1</v>
      </c>
      <c r="AN1139" s="296">
        <v>1</v>
      </c>
    </row>
    <row r="1140" spans="15:40" hidden="1">
      <c r="O1140" s="305">
        <f t="shared" si="362"/>
        <v>0</v>
      </c>
      <c r="AA1140" s="317">
        <v>1</v>
      </c>
      <c r="AB1140" s="317">
        <v>1</v>
      </c>
      <c r="AC1140" s="317">
        <v>1</v>
      </c>
      <c r="AD1140" s="317">
        <v>1</v>
      </c>
      <c r="AE1140" s="317">
        <v>1</v>
      </c>
      <c r="AF1140" s="317">
        <v>1</v>
      </c>
      <c r="AG1140" s="317">
        <v>5</v>
      </c>
      <c r="AH1140" s="317">
        <v>5</v>
      </c>
      <c r="AI1140" s="317">
        <v>5</v>
      </c>
      <c r="AK1140" s="299">
        <v>71</v>
      </c>
      <c r="AL1140" s="296">
        <v>1</v>
      </c>
      <c r="AM1140" s="296">
        <v>1</v>
      </c>
      <c r="AN1140" s="296">
        <v>1</v>
      </c>
    </row>
    <row r="1141" spans="15:40" hidden="1">
      <c r="O1141" s="305">
        <f t="shared" si="362"/>
        <v>0</v>
      </c>
      <c r="AA1141" s="317">
        <v>1</v>
      </c>
      <c r="AB1141" s="317">
        <v>1</v>
      </c>
      <c r="AC1141" s="317">
        <v>1</v>
      </c>
      <c r="AD1141" s="317">
        <v>1</v>
      </c>
      <c r="AE1141" s="317">
        <v>1</v>
      </c>
      <c r="AF1141" s="317">
        <v>1</v>
      </c>
      <c r="AG1141" s="317">
        <v>5</v>
      </c>
      <c r="AH1141" s="317">
        <v>5</v>
      </c>
      <c r="AI1141" s="317">
        <v>5</v>
      </c>
      <c r="AK1141" s="299">
        <v>71</v>
      </c>
      <c r="AL1141" s="296">
        <v>1</v>
      </c>
      <c r="AM1141" s="296">
        <v>1</v>
      </c>
      <c r="AN1141" s="296">
        <v>1</v>
      </c>
    </row>
    <row r="1142" spans="15:40" hidden="1">
      <c r="O1142" s="305">
        <f t="shared" si="362"/>
        <v>0</v>
      </c>
      <c r="AA1142" s="317">
        <v>1</v>
      </c>
      <c r="AB1142" s="317">
        <v>1</v>
      </c>
      <c r="AC1142" s="317">
        <v>1</v>
      </c>
      <c r="AD1142" s="317">
        <v>1</v>
      </c>
      <c r="AE1142" s="317">
        <v>1</v>
      </c>
      <c r="AF1142" s="317">
        <v>1</v>
      </c>
      <c r="AG1142" s="317">
        <v>5</v>
      </c>
      <c r="AH1142" s="317">
        <v>5</v>
      </c>
      <c r="AI1142" s="317">
        <v>5</v>
      </c>
      <c r="AK1142" s="299">
        <v>71</v>
      </c>
      <c r="AL1142" s="296">
        <v>1</v>
      </c>
      <c r="AM1142" s="296">
        <v>1</v>
      </c>
      <c r="AN1142" s="296">
        <v>1</v>
      </c>
    </row>
    <row r="1143" spans="15:40" hidden="1">
      <c r="O1143" s="305">
        <f t="shared" si="362"/>
        <v>0</v>
      </c>
      <c r="AA1143" s="317">
        <v>1</v>
      </c>
      <c r="AB1143" s="317">
        <v>1</v>
      </c>
      <c r="AC1143" s="317">
        <v>1</v>
      </c>
      <c r="AD1143" s="317">
        <v>1</v>
      </c>
      <c r="AE1143" s="317">
        <v>1</v>
      </c>
      <c r="AF1143" s="317">
        <v>1</v>
      </c>
      <c r="AG1143" s="317">
        <v>5</v>
      </c>
      <c r="AH1143" s="317">
        <v>5</v>
      </c>
      <c r="AI1143" s="317">
        <v>5</v>
      </c>
      <c r="AK1143" s="299">
        <v>71</v>
      </c>
      <c r="AL1143" s="296">
        <v>1</v>
      </c>
      <c r="AM1143" s="296">
        <v>1</v>
      </c>
      <c r="AN1143" s="296">
        <v>1</v>
      </c>
    </row>
    <row r="1144" spans="15:40" hidden="1">
      <c r="O1144" s="305">
        <f t="shared" si="362"/>
        <v>0</v>
      </c>
      <c r="AA1144" s="317">
        <v>1</v>
      </c>
      <c r="AB1144" s="317">
        <v>1</v>
      </c>
      <c r="AC1144" s="317">
        <v>1</v>
      </c>
      <c r="AD1144" s="317">
        <v>1</v>
      </c>
      <c r="AE1144" s="317">
        <v>1</v>
      </c>
      <c r="AF1144" s="317">
        <v>1</v>
      </c>
      <c r="AG1144" s="317">
        <v>5</v>
      </c>
      <c r="AH1144" s="317">
        <v>5</v>
      </c>
      <c r="AI1144" s="317">
        <v>5</v>
      </c>
      <c r="AK1144" s="299">
        <v>71</v>
      </c>
      <c r="AL1144" s="296">
        <v>1</v>
      </c>
      <c r="AM1144" s="296">
        <v>1</v>
      </c>
      <c r="AN1144" s="296">
        <v>1</v>
      </c>
    </row>
    <row r="1145" spans="15:40" hidden="1">
      <c r="O1145" s="305">
        <f t="shared" si="362"/>
        <v>0</v>
      </c>
      <c r="AA1145" s="317">
        <v>1</v>
      </c>
      <c r="AB1145" s="317">
        <v>1</v>
      </c>
      <c r="AC1145" s="317">
        <v>1</v>
      </c>
      <c r="AD1145" s="317">
        <v>1</v>
      </c>
      <c r="AE1145" s="317">
        <v>1</v>
      </c>
      <c r="AF1145" s="317">
        <v>1</v>
      </c>
      <c r="AG1145" s="317">
        <v>5</v>
      </c>
      <c r="AH1145" s="317">
        <v>5</v>
      </c>
      <c r="AI1145" s="317">
        <v>5</v>
      </c>
      <c r="AK1145" s="299">
        <v>71</v>
      </c>
      <c r="AL1145" s="296">
        <v>1</v>
      </c>
      <c r="AM1145" s="296">
        <v>1</v>
      </c>
      <c r="AN1145" s="296">
        <v>1</v>
      </c>
    </row>
    <row r="1146" spans="15:40" hidden="1">
      <c r="O1146" s="305">
        <f t="shared" si="362"/>
        <v>0</v>
      </c>
      <c r="AA1146" s="317">
        <v>1</v>
      </c>
      <c r="AB1146" s="317">
        <v>1</v>
      </c>
      <c r="AC1146" s="317">
        <v>1</v>
      </c>
      <c r="AD1146" s="317">
        <v>1</v>
      </c>
      <c r="AE1146" s="317">
        <v>1</v>
      </c>
      <c r="AF1146" s="317">
        <v>1</v>
      </c>
      <c r="AG1146" s="317">
        <v>5</v>
      </c>
      <c r="AH1146" s="317">
        <v>5</v>
      </c>
      <c r="AI1146" s="317">
        <v>5</v>
      </c>
      <c r="AK1146" s="299">
        <v>71</v>
      </c>
      <c r="AL1146" s="296">
        <v>1</v>
      </c>
      <c r="AM1146" s="296">
        <v>1</v>
      </c>
      <c r="AN1146" s="296">
        <v>1</v>
      </c>
    </row>
    <row r="1147" spans="15:40" hidden="1">
      <c r="O1147" s="305">
        <f t="shared" si="362"/>
        <v>0</v>
      </c>
      <c r="AA1147" s="317">
        <v>1</v>
      </c>
      <c r="AB1147" s="317">
        <v>1</v>
      </c>
      <c r="AC1147" s="317">
        <v>1</v>
      </c>
      <c r="AD1147" s="317">
        <v>1</v>
      </c>
      <c r="AE1147" s="317">
        <v>1</v>
      </c>
      <c r="AF1147" s="317">
        <v>1</v>
      </c>
      <c r="AG1147" s="317">
        <v>5</v>
      </c>
      <c r="AH1147" s="317">
        <v>5</v>
      </c>
      <c r="AI1147" s="317">
        <v>5</v>
      </c>
      <c r="AK1147" s="299">
        <v>71</v>
      </c>
      <c r="AL1147" s="296">
        <v>1</v>
      </c>
      <c r="AM1147" s="296">
        <v>1</v>
      </c>
      <c r="AN1147" s="296">
        <v>1</v>
      </c>
    </row>
    <row r="1148" spans="15:40" hidden="1">
      <c r="O1148" s="305">
        <f t="shared" si="362"/>
        <v>0</v>
      </c>
      <c r="AA1148" s="317">
        <v>1</v>
      </c>
      <c r="AB1148" s="317">
        <v>1</v>
      </c>
      <c r="AC1148" s="317">
        <v>1</v>
      </c>
      <c r="AD1148" s="317">
        <v>1</v>
      </c>
      <c r="AE1148" s="317">
        <v>1</v>
      </c>
      <c r="AF1148" s="317">
        <v>1</v>
      </c>
      <c r="AG1148" s="317">
        <v>5</v>
      </c>
      <c r="AH1148" s="317">
        <v>5</v>
      </c>
      <c r="AI1148" s="317">
        <v>5</v>
      </c>
      <c r="AK1148" s="299">
        <v>71</v>
      </c>
      <c r="AL1148" s="296">
        <v>1</v>
      </c>
      <c r="AM1148" s="296">
        <v>1</v>
      </c>
      <c r="AN1148" s="296">
        <v>1</v>
      </c>
    </row>
    <row r="1149" spans="15:40" hidden="1">
      <c r="O1149" s="305">
        <f t="shared" si="362"/>
        <v>0</v>
      </c>
      <c r="AA1149" s="317">
        <v>1</v>
      </c>
      <c r="AB1149" s="317">
        <v>1</v>
      </c>
      <c r="AC1149" s="317">
        <v>1</v>
      </c>
      <c r="AD1149" s="317">
        <v>1</v>
      </c>
      <c r="AE1149" s="317">
        <v>1</v>
      </c>
      <c r="AF1149" s="317">
        <v>1</v>
      </c>
      <c r="AG1149" s="317">
        <v>5</v>
      </c>
      <c r="AH1149" s="317">
        <v>5</v>
      </c>
      <c r="AI1149" s="317">
        <v>5</v>
      </c>
      <c r="AK1149" s="299">
        <v>71</v>
      </c>
      <c r="AL1149" s="296">
        <v>1</v>
      </c>
      <c r="AM1149" s="296">
        <v>1</v>
      </c>
      <c r="AN1149" s="296">
        <v>1</v>
      </c>
    </row>
    <row r="1150" spans="15:40" hidden="1">
      <c r="O1150" s="305">
        <f t="shared" si="362"/>
        <v>0</v>
      </c>
      <c r="AA1150" s="317">
        <v>1</v>
      </c>
      <c r="AB1150" s="317">
        <v>1</v>
      </c>
      <c r="AC1150" s="317">
        <v>1</v>
      </c>
      <c r="AD1150" s="317">
        <v>1</v>
      </c>
      <c r="AE1150" s="317">
        <v>1</v>
      </c>
      <c r="AF1150" s="317">
        <v>1</v>
      </c>
      <c r="AG1150" s="317">
        <v>5</v>
      </c>
      <c r="AH1150" s="317">
        <v>5</v>
      </c>
      <c r="AI1150" s="317">
        <v>5</v>
      </c>
      <c r="AK1150" s="299">
        <v>71</v>
      </c>
      <c r="AL1150" s="296">
        <v>1</v>
      </c>
      <c r="AM1150" s="296">
        <v>1</v>
      </c>
      <c r="AN1150" s="296">
        <v>1</v>
      </c>
    </row>
    <row r="1151" spans="15:40" hidden="1">
      <c r="O1151" s="305">
        <f t="shared" si="362"/>
        <v>0</v>
      </c>
      <c r="AA1151" s="317">
        <v>1</v>
      </c>
      <c r="AB1151" s="317">
        <v>1</v>
      </c>
      <c r="AC1151" s="317">
        <v>1</v>
      </c>
      <c r="AD1151" s="317">
        <v>1</v>
      </c>
      <c r="AE1151" s="317">
        <v>1</v>
      </c>
      <c r="AF1151" s="317">
        <v>1</v>
      </c>
      <c r="AG1151" s="317">
        <v>5</v>
      </c>
      <c r="AH1151" s="317">
        <v>5</v>
      </c>
      <c r="AI1151" s="317">
        <v>5</v>
      </c>
      <c r="AK1151" s="299">
        <v>71</v>
      </c>
      <c r="AL1151" s="296">
        <v>1</v>
      </c>
      <c r="AM1151" s="296">
        <v>1</v>
      </c>
      <c r="AN1151" s="296">
        <v>1</v>
      </c>
    </row>
    <row r="1152" spans="15:40" hidden="1">
      <c r="O1152" s="305">
        <f t="shared" si="362"/>
        <v>0</v>
      </c>
      <c r="AA1152" s="317">
        <v>1</v>
      </c>
      <c r="AB1152" s="317">
        <v>1</v>
      </c>
      <c r="AC1152" s="317">
        <v>1</v>
      </c>
      <c r="AD1152" s="317">
        <v>1</v>
      </c>
      <c r="AE1152" s="317">
        <v>1</v>
      </c>
      <c r="AF1152" s="317">
        <v>1</v>
      </c>
      <c r="AG1152" s="317">
        <v>5</v>
      </c>
      <c r="AH1152" s="317">
        <v>5</v>
      </c>
      <c r="AI1152" s="317">
        <v>5</v>
      </c>
      <c r="AK1152" s="299">
        <v>71</v>
      </c>
      <c r="AL1152" s="296">
        <v>1</v>
      </c>
      <c r="AM1152" s="296">
        <v>1</v>
      </c>
      <c r="AN1152" s="296">
        <v>1</v>
      </c>
    </row>
    <row r="1153" spans="15:40" hidden="1">
      <c r="O1153" s="305">
        <f t="shared" si="362"/>
        <v>0</v>
      </c>
      <c r="AA1153" s="317">
        <v>1</v>
      </c>
      <c r="AB1153" s="317">
        <v>1</v>
      </c>
      <c r="AC1153" s="317">
        <v>1</v>
      </c>
      <c r="AD1153" s="317">
        <v>1</v>
      </c>
      <c r="AE1153" s="317">
        <v>1</v>
      </c>
      <c r="AF1153" s="317">
        <v>1</v>
      </c>
      <c r="AG1153" s="317">
        <v>5</v>
      </c>
      <c r="AH1153" s="317">
        <v>5</v>
      </c>
      <c r="AI1153" s="317">
        <v>5</v>
      </c>
      <c r="AK1153" s="299">
        <v>71</v>
      </c>
      <c r="AL1153" s="296">
        <v>1</v>
      </c>
      <c r="AM1153" s="296">
        <v>1</v>
      </c>
      <c r="AN1153" s="296">
        <v>1</v>
      </c>
    </row>
    <row r="1154" spans="15:40" hidden="1">
      <c r="O1154" s="305">
        <f t="shared" si="362"/>
        <v>0</v>
      </c>
      <c r="AA1154" s="317">
        <v>1</v>
      </c>
      <c r="AB1154" s="317">
        <v>1</v>
      </c>
      <c r="AC1154" s="317">
        <v>1</v>
      </c>
      <c r="AD1154" s="317">
        <v>1</v>
      </c>
      <c r="AE1154" s="317">
        <v>1</v>
      </c>
      <c r="AF1154" s="317">
        <v>1</v>
      </c>
      <c r="AG1154" s="317">
        <v>5</v>
      </c>
      <c r="AH1154" s="317">
        <v>5</v>
      </c>
      <c r="AI1154" s="317">
        <v>5</v>
      </c>
      <c r="AK1154" s="299">
        <v>71</v>
      </c>
      <c r="AL1154" s="296">
        <v>1</v>
      </c>
      <c r="AM1154" s="296">
        <v>1</v>
      </c>
      <c r="AN1154" s="296">
        <v>1</v>
      </c>
    </row>
    <row r="1155" spans="15:40" hidden="1">
      <c r="O1155" s="305">
        <f t="shared" si="362"/>
        <v>0</v>
      </c>
      <c r="AA1155" s="317">
        <v>1</v>
      </c>
      <c r="AB1155" s="317">
        <v>1</v>
      </c>
      <c r="AC1155" s="317">
        <v>1</v>
      </c>
      <c r="AD1155" s="317">
        <v>1</v>
      </c>
      <c r="AE1155" s="317">
        <v>1</v>
      </c>
      <c r="AF1155" s="317">
        <v>1</v>
      </c>
      <c r="AG1155" s="317">
        <v>5</v>
      </c>
      <c r="AH1155" s="317">
        <v>5</v>
      </c>
      <c r="AI1155" s="317">
        <v>5</v>
      </c>
      <c r="AK1155" s="299">
        <v>71</v>
      </c>
      <c r="AL1155" s="296">
        <v>1</v>
      </c>
      <c r="AM1155" s="296">
        <v>1</v>
      </c>
      <c r="AN1155" s="296">
        <v>1</v>
      </c>
    </row>
    <row r="1156" spans="15:40" hidden="1">
      <c r="O1156" s="305">
        <f t="shared" si="362"/>
        <v>0</v>
      </c>
      <c r="AA1156" s="317">
        <v>1</v>
      </c>
      <c r="AB1156" s="317">
        <v>1</v>
      </c>
      <c r="AC1156" s="317">
        <v>1</v>
      </c>
      <c r="AD1156" s="317">
        <v>1</v>
      </c>
      <c r="AE1156" s="317">
        <v>1</v>
      </c>
      <c r="AF1156" s="317">
        <v>1</v>
      </c>
      <c r="AG1156" s="317">
        <v>5</v>
      </c>
      <c r="AH1156" s="317">
        <v>5</v>
      </c>
      <c r="AI1156" s="317">
        <v>5</v>
      </c>
      <c r="AK1156" s="299">
        <v>71</v>
      </c>
      <c r="AL1156" s="296">
        <v>1</v>
      </c>
      <c r="AM1156" s="296">
        <v>1</v>
      </c>
      <c r="AN1156" s="296">
        <v>1</v>
      </c>
    </row>
    <row r="1157" spans="15:40" hidden="1">
      <c r="O1157" s="305">
        <f t="shared" si="362"/>
        <v>0</v>
      </c>
      <c r="AA1157" s="317">
        <v>1</v>
      </c>
      <c r="AB1157" s="317">
        <v>1</v>
      </c>
      <c r="AC1157" s="317">
        <v>1</v>
      </c>
      <c r="AD1157" s="317">
        <v>1</v>
      </c>
      <c r="AE1157" s="317">
        <v>1</v>
      </c>
      <c r="AF1157" s="317">
        <v>1</v>
      </c>
      <c r="AG1157" s="317">
        <v>5</v>
      </c>
      <c r="AH1157" s="317">
        <v>5</v>
      </c>
      <c r="AI1157" s="317">
        <v>5</v>
      </c>
      <c r="AK1157" s="299">
        <v>71</v>
      </c>
      <c r="AL1157" s="296">
        <v>1</v>
      </c>
      <c r="AM1157" s="296">
        <v>1</v>
      </c>
      <c r="AN1157" s="296">
        <v>1</v>
      </c>
    </row>
    <row r="1158" spans="15:40" hidden="1">
      <c r="O1158" s="305">
        <f t="shared" si="362"/>
        <v>0</v>
      </c>
      <c r="AA1158" s="317">
        <v>1</v>
      </c>
      <c r="AB1158" s="317">
        <v>1</v>
      </c>
      <c r="AC1158" s="317">
        <v>1</v>
      </c>
      <c r="AD1158" s="317">
        <v>1</v>
      </c>
      <c r="AE1158" s="317">
        <v>1</v>
      </c>
      <c r="AF1158" s="317">
        <v>1</v>
      </c>
      <c r="AG1158" s="317">
        <v>5</v>
      </c>
      <c r="AH1158" s="317">
        <v>5</v>
      </c>
      <c r="AI1158" s="317">
        <v>5</v>
      </c>
      <c r="AK1158" s="299">
        <v>71</v>
      </c>
      <c r="AL1158" s="296">
        <v>1</v>
      </c>
      <c r="AM1158" s="296">
        <v>1</v>
      </c>
      <c r="AN1158" s="296">
        <v>1</v>
      </c>
    </row>
    <row r="1159" spans="15:40" hidden="1">
      <c r="O1159" s="305">
        <f t="shared" si="362"/>
        <v>0</v>
      </c>
      <c r="AA1159" s="317">
        <v>1</v>
      </c>
      <c r="AB1159" s="317">
        <v>1</v>
      </c>
      <c r="AC1159" s="317">
        <v>1</v>
      </c>
      <c r="AD1159" s="317">
        <v>1</v>
      </c>
      <c r="AE1159" s="317">
        <v>1</v>
      </c>
      <c r="AF1159" s="317">
        <v>1</v>
      </c>
      <c r="AG1159" s="317">
        <v>5</v>
      </c>
      <c r="AH1159" s="317">
        <v>5</v>
      </c>
      <c r="AI1159" s="317">
        <v>5</v>
      </c>
      <c r="AK1159" s="299">
        <v>71</v>
      </c>
      <c r="AL1159" s="296">
        <v>1</v>
      </c>
      <c r="AM1159" s="296">
        <v>1</v>
      </c>
      <c r="AN1159" s="296">
        <v>1</v>
      </c>
    </row>
    <row r="1160" spans="15:40" hidden="1">
      <c r="O1160" s="305">
        <f t="shared" si="362"/>
        <v>0</v>
      </c>
      <c r="AA1160" s="317">
        <v>1</v>
      </c>
      <c r="AB1160" s="317">
        <v>1</v>
      </c>
      <c r="AC1160" s="317">
        <v>1</v>
      </c>
      <c r="AD1160" s="317">
        <v>1</v>
      </c>
      <c r="AE1160" s="317">
        <v>1</v>
      </c>
      <c r="AF1160" s="317">
        <v>1</v>
      </c>
      <c r="AG1160" s="317">
        <v>5</v>
      </c>
      <c r="AH1160" s="317">
        <v>5</v>
      </c>
      <c r="AI1160" s="317">
        <v>5</v>
      </c>
      <c r="AK1160" s="299">
        <v>71</v>
      </c>
      <c r="AL1160" s="296">
        <v>1</v>
      </c>
      <c r="AM1160" s="296">
        <v>1</v>
      </c>
      <c r="AN1160" s="296">
        <v>1</v>
      </c>
    </row>
    <row r="1161" spans="15:40" hidden="1">
      <c r="O1161" s="305">
        <f t="shared" si="362"/>
        <v>0</v>
      </c>
      <c r="AA1161" s="317">
        <v>1</v>
      </c>
      <c r="AB1161" s="317">
        <v>1</v>
      </c>
      <c r="AC1161" s="317">
        <v>1</v>
      </c>
      <c r="AD1161" s="317">
        <v>1</v>
      </c>
      <c r="AE1161" s="317">
        <v>1</v>
      </c>
      <c r="AF1161" s="317">
        <v>1</v>
      </c>
      <c r="AG1161" s="317">
        <v>5</v>
      </c>
      <c r="AH1161" s="317">
        <v>5</v>
      </c>
      <c r="AI1161" s="317">
        <v>5</v>
      </c>
      <c r="AK1161" s="299">
        <v>71</v>
      </c>
      <c r="AL1161" s="296">
        <v>1</v>
      </c>
      <c r="AM1161" s="296">
        <v>1</v>
      </c>
      <c r="AN1161" s="296">
        <v>1</v>
      </c>
    </row>
    <row r="1162" spans="15:40" hidden="1">
      <c r="O1162" s="305">
        <f t="shared" si="362"/>
        <v>0</v>
      </c>
      <c r="AA1162" s="317">
        <v>1</v>
      </c>
      <c r="AB1162" s="317">
        <v>1</v>
      </c>
      <c r="AC1162" s="317">
        <v>1</v>
      </c>
      <c r="AD1162" s="317">
        <v>1</v>
      </c>
      <c r="AE1162" s="317">
        <v>1</v>
      </c>
      <c r="AF1162" s="317">
        <v>1</v>
      </c>
      <c r="AG1162" s="317">
        <v>5</v>
      </c>
      <c r="AH1162" s="317">
        <v>5</v>
      </c>
      <c r="AI1162" s="317">
        <v>5</v>
      </c>
      <c r="AK1162" s="299">
        <v>71</v>
      </c>
      <c r="AL1162" s="296">
        <v>1</v>
      </c>
      <c r="AM1162" s="296">
        <v>1</v>
      </c>
      <c r="AN1162" s="296">
        <v>1</v>
      </c>
    </row>
    <row r="1163" spans="15:40" hidden="1">
      <c r="O1163" s="305">
        <f t="shared" si="362"/>
        <v>0</v>
      </c>
      <c r="AA1163" s="317">
        <v>1</v>
      </c>
      <c r="AB1163" s="317">
        <v>1</v>
      </c>
      <c r="AC1163" s="317">
        <v>1</v>
      </c>
      <c r="AD1163" s="317">
        <v>1</v>
      </c>
      <c r="AE1163" s="317">
        <v>1</v>
      </c>
      <c r="AF1163" s="317">
        <v>1</v>
      </c>
      <c r="AG1163" s="317">
        <v>5</v>
      </c>
      <c r="AH1163" s="317">
        <v>5</v>
      </c>
      <c r="AI1163" s="317">
        <v>5</v>
      </c>
      <c r="AK1163" s="299">
        <v>71</v>
      </c>
      <c r="AL1163" s="296">
        <v>1</v>
      </c>
      <c r="AM1163" s="296">
        <v>1</v>
      </c>
      <c r="AN1163" s="296">
        <v>1</v>
      </c>
    </row>
    <row r="1164" spans="15:40" hidden="1">
      <c r="O1164" s="305">
        <f t="shared" si="362"/>
        <v>0</v>
      </c>
      <c r="AA1164" s="317">
        <v>1</v>
      </c>
      <c r="AB1164" s="317">
        <v>1</v>
      </c>
      <c r="AC1164" s="317">
        <v>1</v>
      </c>
      <c r="AD1164" s="317">
        <v>1</v>
      </c>
      <c r="AE1164" s="317">
        <v>1</v>
      </c>
      <c r="AF1164" s="317">
        <v>1</v>
      </c>
      <c r="AG1164" s="317">
        <v>5</v>
      </c>
      <c r="AH1164" s="317">
        <v>5</v>
      </c>
      <c r="AI1164" s="317">
        <v>5</v>
      </c>
      <c r="AK1164" s="299">
        <v>71</v>
      </c>
      <c r="AL1164" s="296">
        <v>1</v>
      </c>
      <c r="AM1164" s="296">
        <v>1</v>
      </c>
      <c r="AN1164" s="296">
        <v>1</v>
      </c>
    </row>
    <row r="1165" spans="15:40" hidden="1">
      <c r="O1165" s="305">
        <f t="shared" si="362"/>
        <v>0</v>
      </c>
      <c r="AA1165" s="317">
        <v>1</v>
      </c>
      <c r="AB1165" s="317">
        <v>1</v>
      </c>
      <c r="AC1165" s="317">
        <v>1</v>
      </c>
      <c r="AD1165" s="317">
        <v>1</v>
      </c>
      <c r="AE1165" s="317">
        <v>1</v>
      </c>
      <c r="AF1165" s="317">
        <v>1</v>
      </c>
      <c r="AG1165" s="317">
        <v>5</v>
      </c>
      <c r="AH1165" s="317">
        <v>5</v>
      </c>
      <c r="AI1165" s="317">
        <v>5</v>
      </c>
      <c r="AK1165" s="299">
        <v>71</v>
      </c>
      <c r="AL1165" s="296">
        <v>1</v>
      </c>
      <c r="AM1165" s="296">
        <v>1</v>
      </c>
      <c r="AN1165" s="296">
        <v>1</v>
      </c>
    </row>
    <row r="1166" spans="15:40" hidden="1">
      <c r="O1166" s="305">
        <f t="shared" si="362"/>
        <v>0</v>
      </c>
      <c r="AA1166" s="317">
        <v>1</v>
      </c>
      <c r="AB1166" s="317">
        <v>1</v>
      </c>
      <c r="AC1166" s="317">
        <v>1</v>
      </c>
      <c r="AD1166" s="317">
        <v>1</v>
      </c>
      <c r="AE1166" s="317">
        <v>1</v>
      </c>
      <c r="AF1166" s="317">
        <v>1</v>
      </c>
      <c r="AG1166" s="317">
        <v>5</v>
      </c>
      <c r="AH1166" s="317">
        <v>5</v>
      </c>
      <c r="AI1166" s="317">
        <v>5</v>
      </c>
      <c r="AK1166" s="299">
        <v>71</v>
      </c>
      <c r="AL1166" s="296">
        <v>1</v>
      </c>
      <c r="AM1166" s="296">
        <v>1</v>
      </c>
      <c r="AN1166" s="296">
        <v>1</v>
      </c>
    </row>
    <row r="1167" spans="15:40" hidden="1">
      <c r="O1167" s="305">
        <f t="shared" si="362"/>
        <v>0</v>
      </c>
      <c r="AA1167" s="317">
        <v>1</v>
      </c>
      <c r="AB1167" s="317">
        <v>1</v>
      </c>
      <c r="AC1167" s="317">
        <v>1</v>
      </c>
      <c r="AD1167" s="317">
        <v>1</v>
      </c>
      <c r="AE1167" s="317">
        <v>1</v>
      </c>
      <c r="AF1167" s="317">
        <v>1</v>
      </c>
      <c r="AG1167" s="317">
        <v>5</v>
      </c>
      <c r="AH1167" s="317">
        <v>5</v>
      </c>
      <c r="AI1167" s="317">
        <v>5</v>
      </c>
      <c r="AK1167" s="299">
        <v>71</v>
      </c>
      <c r="AL1167" s="296">
        <v>1</v>
      </c>
      <c r="AM1167" s="296">
        <v>1</v>
      </c>
      <c r="AN1167" s="296">
        <v>1</v>
      </c>
    </row>
    <row r="1168" spans="15:40" hidden="1">
      <c r="O1168" s="305">
        <f t="shared" si="362"/>
        <v>0</v>
      </c>
      <c r="AA1168" s="317">
        <v>1</v>
      </c>
      <c r="AB1168" s="317">
        <v>1</v>
      </c>
      <c r="AC1168" s="317">
        <v>1</v>
      </c>
      <c r="AD1168" s="317">
        <v>1</v>
      </c>
      <c r="AE1168" s="317">
        <v>1</v>
      </c>
      <c r="AF1168" s="317">
        <v>1</v>
      </c>
      <c r="AG1168" s="317">
        <v>5</v>
      </c>
      <c r="AH1168" s="317">
        <v>5</v>
      </c>
      <c r="AI1168" s="317">
        <v>5</v>
      </c>
      <c r="AK1168" s="299">
        <v>71</v>
      </c>
      <c r="AL1168" s="296">
        <v>1</v>
      </c>
      <c r="AM1168" s="296">
        <v>1</v>
      </c>
      <c r="AN1168" s="296">
        <v>1</v>
      </c>
    </row>
    <row r="1169" spans="15:40" hidden="1">
      <c r="O1169" s="305">
        <f t="shared" si="362"/>
        <v>0</v>
      </c>
      <c r="AA1169" s="317">
        <v>1</v>
      </c>
      <c r="AB1169" s="317">
        <v>1</v>
      </c>
      <c r="AC1169" s="317">
        <v>1</v>
      </c>
      <c r="AD1169" s="317">
        <v>1</v>
      </c>
      <c r="AE1169" s="317">
        <v>1</v>
      </c>
      <c r="AF1169" s="317">
        <v>1</v>
      </c>
      <c r="AG1169" s="317">
        <v>5</v>
      </c>
      <c r="AH1169" s="317">
        <v>5</v>
      </c>
      <c r="AI1169" s="317">
        <v>5</v>
      </c>
      <c r="AK1169" s="299">
        <v>71</v>
      </c>
      <c r="AL1169" s="296">
        <v>1</v>
      </c>
      <c r="AM1169" s="296">
        <v>1</v>
      </c>
      <c r="AN1169" s="296">
        <v>1</v>
      </c>
    </row>
    <row r="1170" spans="15:40" hidden="1">
      <c r="O1170" s="305">
        <f t="shared" si="362"/>
        <v>0</v>
      </c>
      <c r="AA1170" s="317">
        <v>1</v>
      </c>
      <c r="AB1170" s="317">
        <v>1</v>
      </c>
      <c r="AC1170" s="317">
        <v>1</v>
      </c>
      <c r="AD1170" s="317">
        <v>1</v>
      </c>
      <c r="AE1170" s="317">
        <v>1</v>
      </c>
      <c r="AF1170" s="317">
        <v>1</v>
      </c>
      <c r="AG1170" s="317">
        <v>5</v>
      </c>
      <c r="AH1170" s="317">
        <v>5</v>
      </c>
      <c r="AI1170" s="317">
        <v>5</v>
      </c>
      <c r="AK1170" s="299">
        <v>71</v>
      </c>
      <c r="AL1170" s="296">
        <v>1</v>
      </c>
      <c r="AM1170" s="296">
        <v>1</v>
      </c>
      <c r="AN1170" s="296">
        <v>1</v>
      </c>
    </row>
    <row r="1171" spans="15:40" hidden="1">
      <c r="O1171" s="305">
        <f t="shared" si="362"/>
        <v>0</v>
      </c>
      <c r="AA1171" s="317">
        <v>1</v>
      </c>
      <c r="AB1171" s="317">
        <v>1</v>
      </c>
      <c r="AC1171" s="317">
        <v>1</v>
      </c>
      <c r="AD1171" s="317">
        <v>1</v>
      </c>
      <c r="AE1171" s="317">
        <v>1</v>
      </c>
      <c r="AF1171" s="317">
        <v>1</v>
      </c>
      <c r="AG1171" s="317">
        <v>5</v>
      </c>
      <c r="AH1171" s="317">
        <v>5</v>
      </c>
      <c r="AI1171" s="317">
        <v>5</v>
      </c>
      <c r="AK1171" s="299">
        <v>71</v>
      </c>
      <c r="AL1171" s="296">
        <v>1</v>
      </c>
      <c r="AM1171" s="296">
        <v>1</v>
      </c>
      <c r="AN1171" s="296">
        <v>1</v>
      </c>
    </row>
    <row r="1172" spans="15:40" hidden="1">
      <c r="O1172" s="305">
        <f t="shared" si="362"/>
        <v>0</v>
      </c>
      <c r="AA1172" s="317">
        <v>1</v>
      </c>
      <c r="AB1172" s="317">
        <v>1</v>
      </c>
      <c r="AC1172" s="317">
        <v>1</v>
      </c>
      <c r="AD1172" s="317">
        <v>1</v>
      </c>
      <c r="AE1172" s="317">
        <v>1</v>
      </c>
      <c r="AF1172" s="317">
        <v>1</v>
      </c>
      <c r="AG1172" s="317">
        <v>5</v>
      </c>
      <c r="AH1172" s="317">
        <v>5</v>
      </c>
      <c r="AI1172" s="317">
        <v>5</v>
      </c>
      <c r="AK1172" s="299">
        <v>71</v>
      </c>
      <c r="AL1172" s="296">
        <v>1</v>
      </c>
      <c r="AM1172" s="296">
        <v>1</v>
      </c>
      <c r="AN1172" s="296">
        <v>1</v>
      </c>
    </row>
    <row r="1173" spans="15:40" hidden="1">
      <c r="O1173" s="305">
        <f t="shared" si="362"/>
        <v>0</v>
      </c>
      <c r="AA1173" s="317">
        <v>1</v>
      </c>
      <c r="AB1173" s="317">
        <v>1</v>
      </c>
      <c r="AC1173" s="317">
        <v>1</v>
      </c>
      <c r="AD1173" s="317">
        <v>1</v>
      </c>
      <c r="AE1173" s="317">
        <v>1</v>
      </c>
      <c r="AF1173" s="317">
        <v>1</v>
      </c>
      <c r="AG1173" s="317">
        <v>5</v>
      </c>
      <c r="AH1173" s="317">
        <v>5</v>
      </c>
      <c r="AI1173" s="317">
        <v>5</v>
      </c>
      <c r="AK1173" s="299">
        <v>71</v>
      </c>
      <c r="AL1173" s="296">
        <v>1</v>
      </c>
      <c r="AM1173" s="296">
        <v>1</v>
      </c>
      <c r="AN1173" s="296">
        <v>1</v>
      </c>
    </row>
    <row r="1174" spans="15:40" hidden="1">
      <c r="O1174" s="305">
        <f t="shared" si="362"/>
        <v>0</v>
      </c>
      <c r="AA1174" s="317">
        <v>1</v>
      </c>
      <c r="AB1174" s="317">
        <v>1</v>
      </c>
      <c r="AC1174" s="317">
        <v>1</v>
      </c>
      <c r="AD1174" s="317">
        <v>1</v>
      </c>
      <c r="AE1174" s="317">
        <v>1</v>
      </c>
      <c r="AF1174" s="317">
        <v>1</v>
      </c>
      <c r="AG1174" s="317">
        <v>5</v>
      </c>
      <c r="AH1174" s="317">
        <v>5</v>
      </c>
      <c r="AI1174" s="317">
        <v>5</v>
      </c>
      <c r="AK1174" s="299">
        <v>71</v>
      </c>
      <c r="AL1174" s="296">
        <v>1</v>
      </c>
      <c r="AM1174" s="296">
        <v>1</v>
      </c>
      <c r="AN1174" s="296">
        <v>1</v>
      </c>
    </row>
    <row r="1175" spans="15:40" hidden="1">
      <c r="O1175" s="305">
        <f t="shared" si="362"/>
        <v>0</v>
      </c>
      <c r="AA1175" s="317">
        <v>1</v>
      </c>
      <c r="AB1175" s="317">
        <v>1</v>
      </c>
      <c r="AC1175" s="317">
        <v>1</v>
      </c>
      <c r="AD1175" s="317">
        <v>1</v>
      </c>
      <c r="AE1175" s="317">
        <v>1</v>
      </c>
      <c r="AF1175" s="317">
        <v>1</v>
      </c>
      <c r="AG1175" s="317">
        <v>5</v>
      </c>
      <c r="AH1175" s="317">
        <v>5</v>
      </c>
      <c r="AI1175" s="317">
        <v>5</v>
      </c>
      <c r="AK1175" s="299">
        <v>71</v>
      </c>
      <c r="AL1175" s="296">
        <v>1</v>
      </c>
      <c r="AM1175" s="296">
        <v>1</v>
      </c>
      <c r="AN1175" s="296">
        <v>1</v>
      </c>
    </row>
    <row r="1176" spans="15:40" hidden="1">
      <c r="O1176" s="305">
        <f t="shared" si="362"/>
        <v>0</v>
      </c>
      <c r="AA1176" s="317">
        <v>1</v>
      </c>
      <c r="AB1176" s="317">
        <v>1</v>
      </c>
      <c r="AC1176" s="317">
        <v>1</v>
      </c>
      <c r="AD1176" s="317">
        <v>1</v>
      </c>
      <c r="AE1176" s="317">
        <v>1</v>
      </c>
      <c r="AF1176" s="317">
        <v>1</v>
      </c>
      <c r="AG1176" s="317">
        <v>5</v>
      </c>
      <c r="AH1176" s="317">
        <v>5</v>
      </c>
      <c r="AI1176" s="317">
        <v>5</v>
      </c>
      <c r="AK1176" s="299">
        <v>71</v>
      </c>
      <c r="AL1176" s="296">
        <v>1</v>
      </c>
      <c r="AM1176" s="296">
        <v>1</v>
      </c>
      <c r="AN1176" s="296">
        <v>1</v>
      </c>
    </row>
    <row r="1177" spans="15:40" hidden="1">
      <c r="O1177" s="305">
        <f t="shared" si="362"/>
        <v>0</v>
      </c>
      <c r="AA1177" s="317">
        <v>1</v>
      </c>
      <c r="AB1177" s="317">
        <v>1</v>
      </c>
      <c r="AC1177" s="317">
        <v>1</v>
      </c>
      <c r="AD1177" s="317">
        <v>1</v>
      </c>
      <c r="AE1177" s="317">
        <v>1</v>
      </c>
      <c r="AF1177" s="317">
        <v>1</v>
      </c>
      <c r="AG1177" s="317">
        <v>5</v>
      </c>
      <c r="AH1177" s="317">
        <v>5</v>
      </c>
      <c r="AI1177" s="317">
        <v>5</v>
      </c>
      <c r="AK1177" s="299">
        <v>71</v>
      </c>
      <c r="AL1177" s="296">
        <v>1</v>
      </c>
      <c r="AM1177" s="296">
        <v>1</v>
      </c>
      <c r="AN1177" s="296">
        <v>1</v>
      </c>
    </row>
    <row r="1178" spans="15:40" hidden="1">
      <c r="O1178" s="305">
        <f t="shared" si="362"/>
        <v>0</v>
      </c>
      <c r="AA1178" s="317">
        <v>1</v>
      </c>
      <c r="AB1178" s="317">
        <v>1</v>
      </c>
      <c r="AC1178" s="317">
        <v>1</v>
      </c>
      <c r="AD1178" s="317">
        <v>1</v>
      </c>
      <c r="AE1178" s="317">
        <v>1</v>
      </c>
      <c r="AF1178" s="317">
        <v>1</v>
      </c>
      <c r="AG1178" s="317">
        <v>5</v>
      </c>
      <c r="AH1178" s="317">
        <v>5</v>
      </c>
      <c r="AI1178" s="317">
        <v>5</v>
      </c>
      <c r="AK1178" s="299">
        <v>71</v>
      </c>
      <c r="AL1178" s="296">
        <v>1</v>
      </c>
      <c r="AM1178" s="296">
        <v>1</v>
      </c>
      <c r="AN1178" s="296">
        <v>1</v>
      </c>
    </row>
    <row r="1179" spans="15:40" hidden="1">
      <c r="O1179" s="305">
        <f t="shared" si="362"/>
        <v>0</v>
      </c>
      <c r="AA1179" s="317">
        <v>1</v>
      </c>
      <c r="AB1179" s="317">
        <v>1</v>
      </c>
      <c r="AC1179" s="317">
        <v>1</v>
      </c>
      <c r="AD1179" s="317">
        <v>1</v>
      </c>
      <c r="AE1179" s="317">
        <v>1</v>
      </c>
      <c r="AF1179" s="317">
        <v>1</v>
      </c>
      <c r="AG1179" s="317">
        <v>5</v>
      </c>
      <c r="AH1179" s="317">
        <v>5</v>
      </c>
      <c r="AI1179" s="317">
        <v>5</v>
      </c>
      <c r="AK1179" s="299">
        <v>71</v>
      </c>
      <c r="AL1179" s="296">
        <v>1</v>
      </c>
      <c r="AM1179" s="296">
        <v>1</v>
      </c>
      <c r="AN1179" s="296">
        <v>1</v>
      </c>
    </row>
    <row r="1180" spans="15:40" hidden="1">
      <c r="O1180" s="305">
        <f t="shared" si="362"/>
        <v>0</v>
      </c>
      <c r="AA1180" s="317">
        <v>1</v>
      </c>
      <c r="AB1180" s="317">
        <v>1</v>
      </c>
      <c r="AC1180" s="317">
        <v>1</v>
      </c>
      <c r="AD1180" s="317">
        <v>1</v>
      </c>
      <c r="AE1180" s="317">
        <v>1</v>
      </c>
      <c r="AF1180" s="317">
        <v>1</v>
      </c>
      <c r="AG1180" s="317">
        <v>5</v>
      </c>
      <c r="AH1180" s="317">
        <v>5</v>
      </c>
      <c r="AI1180" s="317">
        <v>5</v>
      </c>
      <c r="AK1180" s="299">
        <v>71</v>
      </c>
      <c r="AL1180" s="296">
        <v>1</v>
      </c>
      <c r="AM1180" s="296">
        <v>1</v>
      </c>
      <c r="AN1180" s="296">
        <v>1</v>
      </c>
    </row>
    <row r="1181" spans="15:40" hidden="1">
      <c r="O1181" s="305">
        <f t="shared" si="362"/>
        <v>0</v>
      </c>
      <c r="AA1181" s="317">
        <v>1</v>
      </c>
      <c r="AB1181" s="317">
        <v>1</v>
      </c>
      <c r="AC1181" s="317">
        <v>1</v>
      </c>
      <c r="AD1181" s="317">
        <v>1</v>
      </c>
      <c r="AE1181" s="317">
        <v>1</v>
      </c>
      <c r="AF1181" s="317">
        <v>1</v>
      </c>
      <c r="AG1181" s="317">
        <v>5</v>
      </c>
      <c r="AH1181" s="317">
        <v>5</v>
      </c>
      <c r="AI1181" s="317">
        <v>5</v>
      </c>
      <c r="AK1181" s="299">
        <v>71</v>
      </c>
      <c r="AL1181" s="296">
        <v>1</v>
      </c>
      <c r="AM1181" s="296">
        <v>1</v>
      </c>
      <c r="AN1181" s="296">
        <v>1</v>
      </c>
    </row>
    <row r="1182" spans="15:40" hidden="1">
      <c r="O1182" s="305">
        <f t="shared" si="362"/>
        <v>0</v>
      </c>
      <c r="AA1182" s="317">
        <v>1</v>
      </c>
      <c r="AB1182" s="317">
        <v>1</v>
      </c>
      <c r="AC1182" s="317">
        <v>1</v>
      </c>
      <c r="AD1182" s="317">
        <v>1</v>
      </c>
      <c r="AE1182" s="317">
        <v>1</v>
      </c>
      <c r="AF1182" s="317">
        <v>1</v>
      </c>
      <c r="AG1182" s="317">
        <v>5</v>
      </c>
      <c r="AH1182" s="317">
        <v>5</v>
      </c>
      <c r="AI1182" s="317">
        <v>5</v>
      </c>
      <c r="AK1182" s="299">
        <v>71</v>
      </c>
      <c r="AL1182" s="296">
        <v>1</v>
      </c>
      <c r="AM1182" s="296">
        <v>1</v>
      </c>
      <c r="AN1182" s="296">
        <v>1</v>
      </c>
    </row>
    <row r="1183" spans="15:40" hidden="1">
      <c r="O1183" s="305">
        <f t="shared" si="362"/>
        <v>0</v>
      </c>
      <c r="AA1183" s="317">
        <v>1</v>
      </c>
      <c r="AB1183" s="317">
        <v>1</v>
      </c>
      <c r="AC1183" s="317">
        <v>1</v>
      </c>
      <c r="AD1183" s="317">
        <v>1</v>
      </c>
      <c r="AE1183" s="317">
        <v>1</v>
      </c>
      <c r="AF1183" s="317">
        <v>1</v>
      </c>
      <c r="AG1183" s="317">
        <v>5</v>
      </c>
      <c r="AH1183" s="317">
        <v>5</v>
      </c>
      <c r="AI1183" s="317">
        <v>5</v>
      </c>
      <c r="AK1183" s="299">
        <v>71</v>
      </c>
      <c r="AL1183" s="296">
        <v>1</v>
      </c>
      <c r="AM1183" s="296">
        <v>1</v>
      </c>
      <c r="AN1183" s="296">
        <v>1</v>
      </c>
    </row>
    <row r="1184" spans="15:40" hidden="1">
      <c r="O1184" s="305">
        <f t="shared" si="362"/>
        <v>0</v>
      </c>
      <c r="AA1184" s="317">
        <v>1</v>
      </c>
      <c r="AB1184" s="317">
        <v>1</v>
      </c>
      <c r="AC1184" s="317">
        <v>1</v>
      </c>
      <c r="AD1184" s="317">
        <v>1</v>
      </c>
      <c r="AE1184" s="317">
        <v>1</v>
      </c>
      <c r="AF1184" s="317">
        <v>1</v>
      </c>
      <c r="AG1184" s="317">
        <v>5</v>
      </c>
      <c r="AH1184" s="317">
        <v>5</v>
      </c>
      <c r="AI1184" s="317">
        <v>5</v>
      </c>
      <c r="AK1184" s="299">
        <v>71</v>
      </c>
      <c r="AL1184" s="296">
        <v>1</v>
      </c>
      <c r="AM1184" s="296">
        <v>1</v>
      </c>
      <c r="AN1184" s="296">
        <v>1</v>
      </c>
    </row>
    <row r="1185" spans="15:40" hidden="1">
      <c r="O1185" s="305">
        <f t="shared" si="362"/>
        <v>0</v>
      </c>
      <c r="AA1185" s="317">
        <v>1</v>
      </c>
      <c r="AB1185" s="317">
        <v>1</v>
      </c>
      <c r="AC1185" s="317">
        <v>1</v>
      </c>
      <c r="AD1185" s="317">
        <v>1</v>
      </c>
      <c r="AE1185" s="317">
        <v>1</v>
      </c>
      <c r="AF1185" s="317">
        <v>1</v>
      </c>
      <c r="AG1185" s="317">
        <v>5</v>
      </c>
      <c r="AH1185" s="317">
        <v>5</v>
      </c>
      <c r="AI1185" s="317">
        <v>5</v>
      </c>
      <c r="AK1185" s="299">
        <v>71</v>
      </c>
      <c r="AL1185" s="296">
        <v>1</v>
      </c>
      <c r="AM1185" s="296">
        <v>1</v>
      </c>
      <c r="AN1185" s="296">
        <v>1</v>
      </c>
    </row>
    <row r="1186" spans="15:40" hidden="1">
      <c r="O1186" s="305">
        <f t="shared" si="362"/>
        <v>0</v>
      </c>
      <c r="AA1186" s="317">
        <v>1</v>
      </c>
      <c r="AB1186" s="317">
        <v>1</v>
      </c>
      <c r="AC1186" s="317">
        <v>1</v>
      </c>
      <c r="AD1186" s="317">
        <v>1</v>
      </c>
      <c r="AE1186" s="317">
        <v>1</v>
      </c>
      <c r="AF1186" s="317">
        <v>1</v>
      </c>
      <c r="AG1186" s="317">
        <v>5</v>
      </c>
      <c r="AH1186" s="317">
        <v>5</v>
      </c>
      <c r="AI1186" s="317">
        <v>5</v>
      </c>
      <c r="AK1186" s="299">
        <v>71</v>
      </c>
      <c r="AL1186" s="296">
        <v>1</v>
      </c>
      <c r="AM1186" s="296">
        <v>1</v>
      </c>
      <c r="AN1186" s="296">
        <v>1</v>
      </c>
    </row>
    <row r="1187" spans="15:40" hidden="1">
      <c r="O1187" s="305">
        <f t="shared" si="362"/>
        <v>0</v>
      </c>
      <c r="AA1187" s="317">
        <v>1</v>
      </c>
      <c r="AB1187" s="317">
        <v>1</v>
      </c>
      <c r="AC1187" s="317">
        <v>1</v>
      </c>
      <c r="AD1187" s="317">
        <v>1</v>
      </c>
      <c r="AE1187" s="317">
        <v>1</v>
      </c>
      <c r="AF1187" s="317">
        <v>1</v>
      </c>
      <c r="AG1187" s="317">
        <v>5</v>
      </c>
      <c r="AH1187" s="317">
        <v>5</v>
      </c>
      <c r="AI1187" s="317">
        <v>5</v>
      </c>
      <c r="AK1187" s="299">
        <v>71</v>
      </c>
      <c r="AL1187" s="296">
        <v>1</v>
      </c>
      <c r="AM1187" s="296">
        <v>1</v>
      </c>
      <c r="AN1187" s="296">
        <v>1</v>
      </c>
    </row>
    <row r="1188" spans="15:40" hidden="1">
      <c r="O1188" s="305">
        <f t="shared" si="362"/>
        <v>0</v>
      </c>
      <c r="AA1188" s="317">
        <v>1</v>
      </c>
      <c r="AB1188" s="317">
        <v>1</v>
      </c>
      <c r="AC1188" s="317">
        <v>1</v>
      </c>
      <c r="AD1188" s="317">
        <v>1</v>
      </c>
      <c r="AE1188" s="317">
        <v>1</v>
      </c>
      <c r="AF1188" s="317">
        <v>1</v>
      </c>
      <c r="AG1188" s="317">
        <v>5</v>
      </c>
      <c r="AH1188" s="317">
        <v>5</v>
      </c>
      <c r="AI1188" s="317">
        <v>5</v>
      </c>
      <c r="AK1188" s="299">
        <v>71</v>
      </c>
      <c r="AL1188" s="296">
        <v>1</v>
      </c>
      <c r="AM1188" s="296">
        <v>1</v>
      </c>
      <c r="AN1188" s="296">
        <v>1</v>
      </c>
    </row>
    <row r="1189" spans="15:40" hidden="1">
      <c r="O1189" s="305">
        <f t="shared" si="362"/>
        <v>0</v>
      </c>
      <c r="AA1189" s="317">
        <v>1</v>
      </c>
      <c r="AB1189" s="317">
        <v>1</v>
      </c>
      <c r="AC1189" s="317">
        <v>1</v>
      </c>
      <c r="AD1189" s="317">
        <v>1</v>
      </c>
      <c r="AE1189" s="317">
        <v>1</v>
      </c>
      <c r="AF1189" s="317">
        <v>1</v>
      </c>
      <c r="AG1189" s="317">
        <v>5</v>
      </c>
      <c r="AH1189" s="317">
        <v>5</v>
      </c>
      <c r="AI1189" s="317">
        <v>5</v>
      </c>
      <c r="AK1189" s="299">
        <v>71</v>
      </c>
      <c r="AL1189" s="296">
        <v>1</v>
      </c>
      <c r="AM1189" s="296">
        <v>1</v>
      </c>
      <c r="AN1189" s="296">
        <v>1</v>
      </c>
    </row>
    <row r="1190" spans="15:40" hidden="1">
      <c r="O1190" s="305">
        <f t="shared" si="362"/>
        <v>0</v>
      </c>
      <c r="AA1190" s="317">
        <v>1</v>
      </c>
      <c r="AB1190" s="317">
        <v>1</v>
      </c>
      <c r="AC1190" s="317">
        <v>1</v>
      </c>
      <c r="AD1190" s="317">
        <v>1</v>
      </c>
      <c r="AE1190" s="317">
        <v>1</v>
      </c>
      <c r="AF1190" s="317">
        <v>1</v>
      </c>
      <c r="AG1190" s="317">
        <v>5</v>
      </c>
      <c r="AH1190" s="317">
        <v>5</v>
      </c>
      <c r="AI1190" s="317">
        <v>5</v>
      </c>
      <c r="AK1190" s="299">
        <v>71</v>
      </c>
      <c r="AL1190" s="296">
        <v>1</v>
      </c>
      <c r="AM1190" s="296">
        <v>1</v>
      </c>
      <c r="AN1190" s="296">
        <v>1</v>
      </c>
    </row>
    <row r="1191" spans="15:40" hidden="1">
      <c r="O1191" s="305">
        <f t="shared" ref="O1191:O1254" si="363">D1191</f>
        <v>0</v>
      </c>
      <c r="AA1191" s="317">
        <v>1</v>
      </c>
      <c r="AB1191" s="317">
        <v>1</v>
      </c>
      <c r="AC1191" s="317">
        <v>1</v>
      </c>
      <c r="AD1191" s="317">
        <v>1</v>
      </c>
      <c r="AE1191" s="317">
        <v>1</v>
      </c>
      <c r="AF1191" s="317">
        <v>1</v>
      </c>
      <c r="AG1191" s="317">
        <v>5</v>
      </c>
      <c r="AH1191" s="317">
        <v>5</v>
      </c>
      <c r="AI1191" s="317">
        <v>5</v>
      </c>
      <c r="AK1191" s="299">
        <v>71</v>
      </c>
      <c r="AL1191" s="296">
        <v>1</v>
      </c>
      <c r="AM1191" s="296">
        <v>1</v>
      </c>
      <c r="AN1191" s="296">
        <v>1</v>
      </c>
    </row>
    <row r="1192" spans="15:40" hidden="1">
      <c r="O1192" s="305">
        <f t="shared" si="363"/>
        <v>0</v>
      </c>
      <c r="AA1192" s="317">
        <v>1</v>
      </c>
      <c r="AB1192" s="317">
        <v>1</v>
      </c>
      <c r="AC1192" s="317">
        <v>1</v>
      </c>
      <c r="AD1192" s="317">
        <v>1</v>
      </c>
      <c r="AE1192" s="317">
        <v>1</v>
      </c>
      <c r="AF1192" s="317">
        <v>1</v>
      </c>
      <c r="AG1192" s="317">
        <v>5</v>
      </c>
      <c r="AH1192" s="317">
        <v>5</v>
      </c>
      <c r="AI1192" s="317">
        <v>5</v>
      </c>
      <c r="AK1192" s="299">
        <v>71</v>
      </c>
      <c r="AL1192" s="296">
        <v>1</v>
      </c>
      <c r="AM1192" s="296">
        <v>1</v>
      </c>
      <c r="AN1192" s="296">
        <v>1</v>
      </c>
    </row>
    <row r="1193" spans="15:40" hidden="1">
      <c r="O1193" s="305">
        <f t="shared" si="363"/>
        <v>0</v>
      </c>
      <c r="AA1193" s="317">
        <v>1</v>
      </c>
      <c r="AB1193" s="317">
        <v>1</v>
      </c>
      <c r="AC1193" s="317">
        <v>1</v>
      </c>
      <c r="AD1193" s="317">
        <v>1</v>
      </c>
      <c r="AE1193" s="317">
        <v>1</v>
      </c>
      <c r="AF1193" s="317">
        <v>1</v>
      </c>
      <c r="AG1193" s="317">
        <v>5</v>
      </c>
      <c r="AH1193" s="317">
        <v>5</v>
      </c>
      <c r="AI1193" s="317">
        <v>5</v>
      </c>
      <c r="AK1193" s="299">
        <v>71</v>
      </c>
      <c r="AL1193" s="296">
        <v>1</v>
      </c>
      <c r="AM1193" s="296">
        <v>1</v>
      </c>
      <c r="AN1193" s="296">
        <v>1</v>
      </c>
    </row>
    <row r="1194" spans="15:40" hidden="1">
      <c r="O1194" s="305">
        <f t="shared" si="363"/>
        <v>0</v>
      </c>
      <c r="AA1194" s="317">
        <v>1</v>
      </c>
      <c r="AB1194" s="317">
        <v>1</v>
      </c>
      <c r="AC1194" s="317">
        <v>1</v>
      </c>
      <c r="AD1194" s="317">
        <v>1</v>
      </c>
      <c r="AE1194" s="317">
        <v>1</v>
      </c>
      <c r="AF1194" s="317">
        <v>1</v>
      </c>
      <c r="AG1194" s="317">
        <v>5</v>
      </c>
      <c r="AH1194" s="317">
        <v>5</v>
      </c>
      <c r="AI1194" s="317">
        <v>5</v>
      </c>
      <c r="AK1194" s="299">
        <v>71</v>
      </c>
      <c r="AL1194" s="296">
        <v>1</v>
      </c>
      <c r="AM1194" s="296">
        <v>1</v>
      </c>
      <c r="AN1194" s="296">
        <v>1</v>
      </c>
    </row>
    <row r="1195" spans="15:40" hidden="1">
      <c r="O1195" s="305">
        <f t="shared" si="363"/>
        <v>0</v>
      </c>
      <c r="AA1195" s="317">
        <v>1</v>
      </c>
      <c r="AB1195" s="317">
        <v>1</v>
      </c>
      <c r="AC1195" s="317">
        <v>1</v>
      </c>
      <c r="AD1195" s="317">
        <v>1</v>
      </c>
      <c r="AE1195" s="317">
        <v>1</v>
      </c>
      <c r="AF1195" s="317">
        <v>1</v>
      </c>
      <c r="AG1195" s="317">
        <v>5</v>
      </c>
      <c r="AH1195" s="317">
        <v>5</v>
      </c>
      <c r="AI1195" s="317">
        <v>5</v>
      </c>
      <c r="AK1195" s="299">
        <v>71</v>
      </c>
      <c r="AL1195" s="296">
        <v>1</v>
      </c>
      <c r="AM1195" s="296">
        <v>1</v>
      </c>
      <c r="AN1195" s="296">
        <v>1</v>
      </c>
    </row>
    <row r="1196" spans="15:40" hidden="1">
      <c r="O1196" s="305">
        <f t="shared" si="363"/>
        <v>0</v>
      </c>
      <c r="AA1196" s="317">
        <v>1</v>
      </c>
      <c r="AB1196" s="317">
        <v>1</v>
      </c>
      <c r="AC1196" s="317">
        <v>1</v>
      </c>
      <c r="AD1196" s="317">
        <v>1</v>
      </c>
      <c r="AE1196" s="317">
        <v>1</v>
      </c>
      <c r="AF1196" s="317">
        <v>1</v>
      </c>
      <c r="AG1196" s="317">
        <v>5</v>
      </c>
      <c r="AH1196" s="317">
        <v>5</v>
      </c>
      <c r="AI1196" s="317">
        <v>5</v>
      </c>
      <c r="AK1196" s="299">
        <v>71</v>
      </c>
      <c r="AL1196" s="296">
        <v>1</v>
      </c>
      <c r="AM1196" s="296">
        <v>1</v>
      </c>
      <c r="AN1196" s="296">
        <v>1</v>
      </c>
    </row>
    <row r="1197" spans="15:40" hidden="1">
      <c r="O1197" s="305">
        <f t="shared" si="363"/>
        <v>0</v>
      </c>
      <c r="AA1197" s="317">
        <v>1</v>
      </c>
      <c r="AB1197" s="317">
        <v>1</v>
      </c>
      <c r="AC1197" s="317">
        <v>1</v>
      </c>
      <c r="AD1197" s="317">
        <v>1</v>
      </c>
      <c r="AE1197" s="317">
        <v>1</v>
      </c>
      <c r="AF1197" s="317">
        <v>1</v>
      </c>
      <c r="AG1197" s="317">
        <v>5</v>
      </c>
      <c r="AH1197" s="317">
        <v>5</v>
      </c>
      <c r="AI1197" s="317">
        <v>5</v>
      </c>
      <c r="AK1197" s="299">
        <v>71</v>
      </c>
      <c r="AL1197" s="296">
        <v>1</v>
      </c>
      <c r="AM1197" s="296">
        <v>1</v>
      </c>
      <c r="AN1197" s="296">
        <v>1</v>
      </c>
    </row>
    <row r="1198" spans="15:40" hidden="1">
      <c r="O1198" s="305">
        <f t="shared" si="363"/>
        <v>0</v>
      </c>
      <c r="AA1198" s="317">
        <v>1</v>
      </c>
      <c r="AB1198" s="317">
        <v>1</v>
      </c>
      <c r="AC1198" s="317">
        <v>1</v>
      </c>
      <c r="AD1198" s="317">
        <v>1</v>
      </c>
      <c r="AE1198" s="317">
        <v>1</v>
      </c>
      <c r="AF1198" s="317">
        <v>1</v>
      </c>
      <c r="AG1198" s="317">
        <v>5</v>
      </c>
      <c r="AH1198" s="317">
        <v>5</v>
      </c>
      <c r="AI1198" s="317">
        <v>5</v>
      </c>
      <c r="AK1198" s="299">
        <v>71</v>
      </c>
      <c r="AL1198" s="296">
        <v>1</v>
      </c>
      <c r="AM1198" s="296">
        <v>1</v>
      </c>
      <c r="AN1198" s="296">
        <v>1</v>
      </c>
    </row>
    <row r="1199" spans="15:40" hidden="1">
      <c r="O1199" s="305">
        <f t="shared" si="363"/>
        <v>0</v>
      </c>
      <c r="AA1199" s="317">
        <v>1</v>
      </c>
      <c r="AB1199" s="317">
        <v>1</v>
      </c>
      <c r="AC1199" s="317">
        <v>1</v>
      </c>
      <c r="AD1199" s="317">
        <v>1</v>
      </c>
      <c r="AE1199" s="317">
        <v>1</v>
      </c>
      <c r="AF1199" s="317">
        <v>1</v>
      </c>
      <c r="AG1199" s="317">
        <v>5</v>
      </c>
      <c r="AH1199" s="317">
        <v>5</v>
      </c>
      <c r="AI1199" s="317">
        <v>5</v>
      </c>
      <c r="AK1199" s="299">
        <v>71</v>
      </c>
      <c r="AL1199" s="296">
        <v>1</v>
      </c>
      <c r="AM1199" s="296">
        <v>1</v>
      </c>
      <c r="AN1199" s="296">
        <v>1</v>
      </c>
    </row>
    <row r="1200" spans="15:40" hidden="1">
      <c r="O1200" s="305">
        <f t="shared" si="363"/>
        <v>0</v>
      </c>
      <c r="AA1200" s="317">
        <v>1</v>
      </c>
      <c r="AB1200" s="317">
        <v>1</v>
      </c>
      <c r="AC1200" s="317">
        <v>1</v>
      </c>
      <c r="AD1200" s="317">
        <v>1</v>
      </c>
      <c r="AE1200" s="317">
        <v>1</v>
      </c>
      <c r="AF1200" s="317">
        <v>1</v>
      </c>
      <c r="AG1200" s="317">
        <v>5</v>
      </c>
      <c r="AH1200" s="317">
        <v>5</v>
      </c>
      <c r="AI1200" s="317">
        <v>5</v>
      </c>
      <c r="AK1200" s="299">
        <v>71</v>
      </c>
      <c r="AL1200" s="296">
        <v>1</v>
      </c>
      <c r="AM1200" s="296">
        <v>1</v>
      </c>
      <c r="AN1200" s="296">
        <v>1</v>
      </c>
    </row>
    <row r="1201" spans="15:40" hidden="1">
      <c r="O1201" s="305">
        <f t="shared" si="363"/>
        <v>0</v>
      </c>
      <c r="AA1201" s="317">
        <v>1</v>
      </c>
      <c r="AB1201" s="317">
        <v>1</v>
      </c>
      <c r="AC1201" s="317">
        <v>1</v>
      </c>
      <c r="AD1201" s="317">
        <v>1</v>
      </c>
      <c r="AE1201" s="317">
        <v>1</v>
      </c>
      <c r="AF1201" s="317">
        <v>1</v>
      </c>
      <c r="AG1201" s="317">
        <v>5</v>
      </c>
      <c r="AH1201" s="317">
        <v>5</v>
      </c>
      <c r="AI1201" s="317">
        <v>5</v>
      </c>
      <c r="AK1201" s="299">
        <v>71</v>
      </c>
      <c r="AL1201" s="296">
        <v>1</v>
      </c>
      <c r="AM1201" s="296">
        <v>1</v>
      </c>
      <c r="AN1201" s="296">
        <v>1</v>
      </c>
    </row>
    <row r="1202" spans="15:40" hidden="1">
      <c r="O1202" s="305">
        <f t="shared" si="363"/>
        <v>0</v>
      </c>
      <c r="AA1202" s="317">
        <v>1</v>
      </c>
      <c r="AB1202" s="317">
        <v>1</v>
      </c>
      <c r="AC1202" s="317">
        <v>1</v>
      </c>
      <c r="AD1202" s="317">
        <v>1</v>
      </c>
      <c r="AE1202" s="317">
        <v>1</v>
      </c>
      <c r="AF1202" s="317">
        <v>1</v>
      </c>
      <c r="AG1202" s="317">
        <v>5</v>
      </c>
      <c r="AH1202" s="317">
        <v>5</v>
      </c>
      <c r="AI1202" s="317">
        <v>5</v>
      </c>
      <c r="AK1202" s="299">
        <v>71</v>
      </c>
      <c r="AL1202" s="296">
        <v>1</v>
      </c>
      <c r="AM1202" s="296">
        <v>1</v>
      </c>
      <c r="AN1202" s="296">
        <v>1</v>
      </c>
    </row>
    <row r="1203" spans="15:40" hidden="1">
      <c r="O1203" s="305">
        <f t="shared" si="363"/>
        <v>0</v>
      </c>
      <c r="AA1203" s="317">
        <v>1</v>
      </c>
      <c r="AB1203" s="317">
        <v>1</v>
      </c>
      <c r="AC1203" s="317">
        <v>1</v>
      </c>
      <c r="AD1203" s="317">
        <v>1</v>
      </c>
      <c r="AE1203" s="317">
        <v>1</v>
      </c>
      <c r="AF1203" s="317">
        <v>1</v>
      </c>
      <c r="AG1203" s="317">
        <v>5</v>
      </c>
      <c r="AH1203" s="317">
        <v>5</v>
      </c>
      <c r="AI1203" s="317">
        <v>5</v>
      </c>
      <c r="AK1203" s="299">
        <v>71</v>
      </c>
      <c r="AL1203" s="296">
        <v>1</v>
      </c>
      <c r="AM1203" s="296">
        <v>1</v>
      </c>
      <c r="AN1203" s="296">
        <v>1</v>
      </c>
    </row>
    <row r="1204" spans="15:40" hidden="1">
      <c r="O1204" s="305">
        <f t="shared" si="363"/>
        <v>0</v>
      </c>
      <c r="AA1204" s="317">
        <v>1</v>
      </c>
      <c r="AB1204" s="317">
        <v>1</v>
      </c>
      <c r="AC1204" s="317">
        <v>1</v>
      </c>
      <c r="AD1204" s="317">
        <v>1</v>
      </c>
      <c r="AE1204" s="317">
        <v>1</v>
      </c>
      <c r="AF1204" s="317">
        <v>1</v>
      </c>
      <c r="AG1204" s="317">
        <v>5</v>
      </c>
      <c r="AH1204" s="317">
        <v>5</v>
      </c>
      <c r="AI1204" s="317">
        <v>5</v>
      </c>
      <c r="AK1204" s="299">
        <v>71</v>
      </c>
      <c r="AL1204" s="296">
        <v>1</v>
      </c>
      <c r="AM1204" s="296">
        <v>1</v>
      </c>
      <c r="AN1204" s="296">
        <v>1</v>
      </c>
    </row>
    <row r="1205" spans="15:40" hidden="1">
      <c r="O1205" s="305">
        <f t="shared" si="363"/>
        <v>0</v>
      </c>
      <c r="AA1205" s="317">
        <v>1</v>
      </c>
      <c r="AB1205" s="317">
        <v>1</v>
      </c>
      <c r="AC1205" s="317">
        <v>1</v>
      </c>
      <c r="AD1205" s="317">
        <v>1</v>
      </c>
      <c r="AE1205" s="317">
        <v>1</v>
      </c>
      <c r="AF1205" s="317">
        <v>1</v>
      </c>
      <c r="AG1205" s="317">
        <v>5</v>
      </c>
      <c r="AH1205" s="317">
        <v>5</v>
      </c>
      <c r="AI1205" s="317">
        <v>5</v>
      </c>
      <c r="AK1205" s="299">
        <v>71</v>
      </c>
      <c r="AL1205" s="296">
        <v>1</v>
      </c>
      <c r="AM1205" s="296">
        <v>1</v>
      </c>
      <c r="AN1205" s="296">
        <v>1</v>
      </c>
    </row>
    <row r="1206" spans="15:40" hidden="1">
      <c r="O1206" s="305">
        <f t="shared" si="363"/>
        <v>0</v>
      </c>
      <c r="AA1206" s="317">
        <v>1</v>
      </c>
      <c r="AB1206" s="317">
        <v>1</v>
      </c>
      <c r="AC1206" s="317">
        <v>1</v>
      </c>
      <c r="AD1206" s="317">
        <v>1</v>
      </c>
      <c r="AE1206" s="317">
        <v>1</v>
      </c>
      <c r="AF1206" s="317">
        <v>1</v>
      </c>
      <c r="AG1206" s="317">
        <v>5</v>
      </c>
      <c r="AH1206" s="317">
        <v>5</v>
      </c>
      <c r="AI1206" s="317">
        <v>5</v>
      </c>
      <c r="AK1206" s="299">
        <v>71</v>
      </c>
      <c r="AL1206" s="296">
        <v>1</v>
      </c>
      <c r="AM1206" s="296">
        <v>1</v>
      </c>
      <c r="AN1206" s="296">
        <v>1</v>
      </c>
    </row>
    <row r="1207" spans="15:40" hidden="1">
      <c r="O1207" s="305">
        <f t="shared" si="363"/>
        <v>0</v>
      </c>
      <c r="AA1207" s="317">
        <v>1</v>
      </c>
      <c r="AB1207" s="317">
        <v>1</v>
      </c>
      <c r="AC1207" s="317">
        <v>1</v>
      </c>
      <c r="AD1207" s="317">
        <v>1</v>
      </c>
      <c r="AE1207" s="317">
        <v>1</v>
      </c>
      <c r="AF1207" s="317">
        <v>1</v>
      </c>
      <c r="AG1207" s="317">
        <v>5</v>
      </c>
      <c r="AH1207" s="317">
        <v>5</v>
      </c>
      <c r="AI1207" s="317">
        <v>5</v>
      </c>
      <c r="AK1207" s="299">
        <v>71</v>
      </c>
      <c r="AL1207" s="296">
        <v>1</v>
      </c>
      <c r="AM1207" s="296">
        <v>1</v>
      </c>
      <c r="AN1207" s="296">
        <v>1</v>
      </c>
    </row>
    <row r="1208" spans="15:40" hidden="1">
      <c r="O1208" s="305">
        <f t="shared" si="363"/>
        <v>0</v>
      </c>
      <c r="AA1208" s="317">
        <v>1</v>
      </c>
      <c r="AB1208" s="317">
        <v>1</v>
      </c>
      <c r="AC1208" s="317">
        <v>1</v>
      </c>
      <c r="AD1208" s="317">
        <v>1</v>
      </c>
      <c r="AE1208" s="317">
        <v>1</v>
      </c>
      <c r="AF1208" s="317">
        <v>1</v>
      </c>
      <c r="AG1208" s="317">
        <v>5</v>
      </c>
      <c r="AH1208" s="317">
        <v>5</v>
      </c>
      <c r="AI1208" s="317">
        <v>5</v>
      </c>
      <c r="AK1208" s="299">
        <v>71</v>
      </c>
      <c r="AL1208" s="296">
        <v>1</v>
      </c>
      <c r="AM1208" s="296">
        <v>1</v>
      </c>
      <c r="AN1208" s="296">
        <v>1</v>
      </c>
    </row>
    <row r="1209" spans="15:40" hidden="1">
      <c r="O1209" s="305">
        <f t="shared" si="363"/>
        <v>0</v>
      </c>
      <c r="AA1209" s="317">
        <v>1</v>
      </c>
      <c r="AB1209" s="317">
        <v>1</v>
      </c>
      <c r="AC1209" s="317">
        <v>1</v>
      </c>
      <c r="AD1209" s="317">
        <v>1</v>
      </c>
      <c r="AE1209" s="317">
        <v>1</v>
      </c>
      <c r="AF1209" s="317">
        <v>1</v>
      </c>
      <c r="AG1209" s="317">
        <v>5</v>
      </c>
      <c r="AH1209" s="317">
        <v>5</v>
      </c>
      <c r="AI1209" s="317">
        <v>5</v>
      </c>
      <c r="AK1209" s="299">
        <v>71</v>
      </c>
      <c r="AL1209" s="296">
        <v>1</v>
      </c>
      <c r="AM1209" s="296">
        <v>1</v>
      </c>
      <c r="AN1209" s="296">
        <v>1</v>
      </c>
    </row>
    <row r="1210" spans="15:40" hidden="1">
      <c r="O1210" s="305">
        <f t="shared" si="363"/>
        <v>0</v>
      </c>
      <c r="AA1210" s="317">
        <v>1</v>
      </c>
      <c r="AB1210" s="317">
        <v>1</v>
      </c>
      <c r="AC1210" s="317">
        <v>1</v>
      </c>
      <c r="AD1210" s="317">
        <v>1</v>
      </c>
      <c r="AE1210" s="317">
        <v>1</v>
      </c>
      <c r="AF1210" s="317">
        <v>1</v>
      </c>
      <c r="AG1210" s="317">
        <v>5</v>
      </c>
      <c r="AH1210" s="317">
        <v>5</v>
      </c>
      <c r="AI1210" s="317">
        <v>5</v>
      </c>
      <c r="AK1210" s="299">
        <v>71</v>
      </c>
      <c r="AL1210" s="296">
        <v>1</v>
      </c>
      <c r="AM1210" s="296">
        <v>1</v>
      </c>
      <c r="AN1210" s="296">
        <v>1</v>
      </c>
    </row>
    <row r="1211" spans="15:40" hidden="1">
      <c r="O1211" s="305">
        <f t="shared" si="363"/>
        <v>0</v>
      </c>
      <c r="AA1211" s="317">
        <v>1</v>
      </c>
      <c r="AB1211" s="317">
        <v>1</v>
      </c>
      <c r="AC1211" s="317">
        <v>1</v>
      </c>
      <c r="AD1211" s="317">
        <v>1</v>
      </c>
      <c r="AE1211" s="317">
        <v>1</v>
      </c>
      <c r="AF1211" s="317">
        <v>1</v>
      </c>
      <c r="AG1211" s="317">
        <v>5</v>
      </c>
      <c r="AH1211" s="317">
        <v>5</v>
      </c>
      <c r="AI1211" s="317">
        <v>5</v>
      </c>
      <c r="AK1211" s="299">
        <v>71</v>
      </c>
      <c r="AL1211" s="296">
        <v>1</v>
      </c>
      <c r="AM1211" s="296">
        <v>1</v>
      </c>
      <c r="AN1211" s="296">
        <v>1</v>
      </c>
    </row>
    <row r="1212" spans="15:40" hidden="1">
      <c r="O1212" s="305">
        <f t="shared" si="363"/>
        <v>0</v>
      </c>
      <c r="AA1212" s="317">
        <v>1</v>
      </c>
      <c r="AB1212" s="317">
        <v>1</v>
      </c>
      <c r="AC1212" s="317">
        <v>1</v>
      </c>
      <c r="AD1212" s="317">
        <v>1</v>
      </c>
      <c r="AE1212" s="317">
        <v>1</v>
      </c>
      <c r="AF1212" s="317">
        <v>1</v>
      </c>
      <c r="AG1212" s="317">
        <v>5</v>
      </c>
      <c r="AH1212" s="317">
        <v>5</v>
      </c>
      <c r="AI1212" s="317">
        <v>5</v>
      </c>
      <c r="AK1212" s="299">
        <v>71</v>
      </c>
      <c r="AL1212" s="296">
        <v>1</v>
      </c>
      <c r="AM1212" s="296">
        <v>1</v>
      </c>
      <c r="AN1212" s="296">
        <v>1</v>
      </c>
    </row>
    <row r="1213" spans="15:40" hidden="1">
      <c r="O1213" s="305">
        <f t="shared" si="363"/>
        <v>0</v>
      </c>
      <c r="AA1213" s="317">
        <v>1</v>
      </c>
      <c r="AB1213" s="317">
        <v>1</v>
      </c>
      <c r="AC1213" s="317">
        <v>1</v>
      </c>
      <c r="AD1213" s="317">
        <v>1</v>
      </c>
      <c r="AE1213" s="317">
        <v>1</v>
      </c>
      <c r="AF1213" s="317">
        <v>1</v>
      </c>
      <c r="AG1213" s="317">
        <v>5</v>
      </c>
      <c r="AH1213" s="317">
        <v>5</v>
      </c>
      <c r="AI1213" s="317">
        <v>5</v>
      </c>
      <c r="AK1213" s="299">
        <v>71</v>
      </c>
      <c r="AL1213" s="296">
        <v>1</v>
      </c>
      <c r="AM1213" s="296">
        <v>1</v>
      </c>
      <c r="AN1213" s="296">
        <v>1</v>
      </c>
    </row>
    <row r="1214" spans="15:40" hidden="1">
      <c r="O1214" s="305">
        <f t="shared" si="363"/>
        <v>0</v>
      </c>
      <c r="AA1214" s="317">
        <v>1</v>
      </c>
      <c r="AB1214" s="317">
        <v>1</v>
      </c>
      <c r="AC1214" s="317">
        <v>1</v>
      </c>
      <c r="AD1214" s="317">
        <v>1</v>
      </c>
      <c r="AE1214" s="317">
        <v>1</v>
      </c>
      <c r="AF1214" s="317">
        <v>1</v>
      </c>
      <c r="AG1214" s="317">
        <v>5</v>
      </c>
      <c r="AH1214" s="317">
        <v>5</v>
      </c>
      <c r="AI1214" s="317">
        <v>5</v>
      </c>
      <c r="AK1214" s="299">
        <v>71</v>
      </c>
      <c r="AL1214" s="296">
        <v>1</v>
      </c>
      <c r="AM1214" s="296">
        <v>1</v>
      </c>
      <c r="AN1214" s="296">
        <v>1</v>
      </c>
    </row>
    <row r="1215" spans="15:40" hidden="1">
      <c r="O1215" s="305">
        <f t="shared" si="363"/>
        <v>0</v>
      </c>
      <c r="AA1215" s="317">
        <v>1</v>
      </c>
      <c r="AB1215" s="317">
        <v>1</v>
      </c>
      <c r="AC1215" s="317">
        <v>1</v>
      </c>
      <c r="AD1215" s="317">
        <v>1</v>
      </c>
      <c r="AE1215" s="317">
        <v>1</v>
      </c>
      <c r="AF1215" s="317">
        <v>1</v>
      </c>
      <c r="AG1215" s="317">
        <v>5</v>
      </c>
      <c r="AH1215" s="317">
        <v>5</v>
      </c>
      <c r="AI1215" s="317">
        <v>5</v>
      </c>
      <c r="AK1215" s="299">
        <v>71</v>
      </c>
      <c r="AL1215" s="296">
        <v>1</v>
      </c>
      <c r="AM1215" s="296">
        <v>1</v>
      </c>
      <c r="AN1215" s="296">
        <v>1</v>
      </c>
    </row>
    <row r="1216" spans="15:40" hidden="1">
      <c r="O1216" s="305">
        <f t="shared" si="363"/>
        <v>0</v>
      </c>
      <c r="AA1216" s="317">
        <v>1</v>
      </c>
      <c r="AB1216" s="317">
        <v>1</v>
      </c>
      <c r="AC1216" s="317">
        <v>1</v>
      </c>
      <c r="AD1216" s="317">
        <v>1</v>
      </c>
      <c r="AE1216" s="317">
        <v>1</v>
      </c>
      <c r="AF1216" s="317">
        <v>1</v>
      </c>
      <c r="AG1216" s="317">
        <v>5</v>
      </c>
      <c r="AH1216" s="317">
        <v>5</v>
      </c>
      <c r="AI1216" s="317">
        <v>5</v>
      </c>
      <c r="AK1216" s="299">
        <v>71</v>
      </c>
      <c r="AL1216" s="296">
        <v>1</v>
      </c>
      <c r="AM1216" s="296">
        <v>1</v>
      </c>
      <c r="AN1216" s="296">
        <v>1</v>
      </c>
    </row>
    <row r="1217" spans="15:40" hidden="1">
      <c r="O1217" s="305">
        <f t="shared" si="363"/>
        <v>0</v>
      </c>
      <c r="AA1217" s="317">
        <v>1</v>
      </c>
      <c r="AB1217" s="317">
        <v>1</v>
      </c>
      <c r="AC1217" s="317">
        <v>1</v>
      </c>
      <c r="AD1217" s="317">
        <v>1</v>
      </c>
      <c r="AE1217" s="317">
        <v>1</v>
      </c>
      <c r="AF1217" s="317">
        <v>1</v>
      </c>
      <c r="AG1217" s="317">
        <v>5</v>
      </c>
      <c r="AH1217" s="317">
        <v>5</v>
      </c>
      <c r="AI1217" s="317">
        <v>5</v>
      </c>
      <c r="AK1217" s="299">
        <v>71</v>
      </c>
      <c r="AL1217" s="296">
        <v>1</v>
      </c>
      <c r="AM1217" s="296">
        <v>1</v>
      </c>
      <c r="AN1217" s="296">
        <v>1</v>
      </c>
    </row>
    <row r="1218" spans="15:40" hidden="1">
      <c r="O1218" s="305">
        <f t="shared" si="363"/>
        <v>0</v>
      </c>
      <c r="AA1218" s="317">
        <v>1</v>
      </c>
      <c r="AB1218" s="317">
        <v>1</v>
      </c>
      <c r="AC1218" s="317">
        <v>1</v>
      </c>
      <c r="AD1218" s="317">
        <v>1</v>
      </c>
      <c r="AE1218" s="317">
        <v>1</v>
      </c>
      <c r="AF1218" s="317">
        <v>1</v>
      </c>
      <c r="AG1218" s="317">
        <v>5</v>
      </c>
      <c r="AH1218" s="317">
        <v>5</v>
      </c>
      <c r="AI1218" s="317">
        <v>5</v>
      </c>
      <c r="AK1218" s="299">
        <v>71</v>
      </c>
      <c r="AL1218" s="296">
        <v>1</v>
      </c>
      <c r="AM1218" s="296">
        <v>1</v>
      </c>
      <c r="AN1218" s="296">
        <v>1</v>
      </c>
    </row>
    <row r="1219" spans="15:40" hidden="1">
      <c r="O1219" s="305">
        <f t="shared" si="363"/>
        <v>0</v>
      </c>
      <c r="AA1219" s="317">
        <v>1</v>
      </c>
      <c r="AB1219" s="317">
        <v>1</v>
      </c>
      <c r="AC1219" s="317">
        <v>1</v>
      </c>
      <c r="AD1219" s="317">
        <v>1</v>
      </c>
      <c r="AE1219" s="317">
        <v>1</v>
      </c>
      <c r="AF1219" s="317">
        <v>1</v>
      </c>
      <c r="AG1219" s="317">
        <v>5</v>
      </c>
      <c r="AH1219" s="317">
        <v>5</v>
      </c>
      <c r="AI1219" s="317">
        <v>5</v>
      </c>
      <c r="AK1219" s="299">
        <v>71</v>
      </c>
      <c r="AL1219" s="296">
        <v>1</v>
      </c>
      <c r="AM1219" s="296">
        <v>1</v>
      </c>
      <c r="AN1219" s="296">
        <v>1</v>
      </c>
    </row>
    <row r="1220" spans="15:40" hidden="1">
      <c r="O1220" s="305">
        <f t="shared" si="363"/>
        <v>0</v>
      </c>
      <c r="AA1220" s="317">
        <v>1</v>
      </c>
      <c r="AB1220" s="317">
        <v>1</v>
      </c>
      <c r="AC1220" s="317">
        <v>1</v>
      </c>
      <c r="AD1220" s="317">
        <v>1</v>
      </c>
      <c r="AE1220" s="317">
        <v>1</v>
      </c>
      <c r="AF1220" s="317">
        <v>1</v>
      </c>
      <c r="AG1220" s="317">
        <v>5</v>
      </c>
      <c r="AH1220" s="317">
        <v>5</v>
      </c>
      <c r="AI1220" s="317">
        <v>5</v>
      </c>
      <c r="AK1220" s="299">
        <v>71</v>
      </c>
      <c r="AL1220" s="296">
        <v>1</v>
      </c>
      <c r="AM1220" s="296">
        <v>1</v>
      </c>
      <c r="AN1220" s="296">
        <v>1</v>
      </c>
    </row>
    <row r="1221" spans="15:40" hidden="1">
      <c r="O1221" s="305">
        <f t="shared" si="363"/>
        <v>0</v>
      </c>
      <c r="AA1221" s="317">
        <v>1</v>
      </c>
      <c r="AB1221" s="317">
        <v>1</v>
      </c>
      <c r="AC1221" s="317">
        <v>1</v>
      </c>
      <c r="AD1221" s="317">
        <v>1</v>
      </c>
      <c r="AE1221" s="317">
        <v>1</v>
      </c>
      <c r="AF1221" s="317">
        <v>1</v>
      </c>
      <c r="AG1221" s="317">
        <v>5</v>
      </c>
      <c r="AH1221" s="317">
        <v>5</v>
      </c>
      <c r="AI1221" s="317">
        <v>5</v>
      </c>
      <c r="AK1221" s="299">
        <v>71</v>
      </c>
      <c r="AL1221" s="296">
        <v>1</v>
      </c>
      <c r="AM1221" s="296">
        <v>1</v>
      </c>
      <c r="AN1221" s="296">
        <v>1</v>
      </c>
    </row>
    <row r="1222" spans="15:40" hidden="1">
      <c r="O1222" s="305">
        <f t="shared" si="363"/>
        <v>0</v>
      </c>
      <c r="AA1222" s="317">
        <v>1</v>
      </c>
      <c r="AB1222" s="317">
        <v>1</v>
      </c>
      <c r="AC1222" s="317">
        <v>1</v>
      </c>
      <c r="AD1222" s="317">
        <v>1</v>
      </c>
      <c r="AE1222" s="317">
        <v>1</v>
      </c>
      <c r="AF1222" s="317">
        <v>1</v>
      </c>
      <c r="AG1222" s="317">
        <v>5</v>
      </c>
      <c r="AH1222" s="317">
        <v>5</v>
      </c>
      <c r="AI1222" s="317">
        <v>5</v>
      </c>
      <c r="AK1222" s="299">
        <v>71</v>
      </c>
      <c r="AL1222" s="296">
        <v>1</v>
      </c>
      <c r="AM1222" s="296">
        <v>1</v>
      </c>
      <c r="AN1222" s="296">
        <v>1</v>
      </c>
    </row>
    <row r="1223" spans="15:40" hidden="1">
      <c r="O1223" s="305">
        <f t="shared" si="363"/>
        <v>0</v>
      </c>
      <c r="AA1223" s="317">
        <v>1</v>
      </c>
      <c r="AB1223" s="317">
        <v>1</v>
      </c>
      <c r="AC1223" s="317">
        <v>1</v>
      </c>
      <c r="AD1223" s="317">
        <v>1</v>
      </c>
      <c r="AE1223" s="317">
        <v>1</v>
      </c>
      <c r="AF1223" s="317">
        <v>1</v>
      </c>
      <c r="AG1223" s="317">
        <v>5</v>
      </c>
      <c r="AH1223" s="317">
        <v>5</v>
      </c>
      <c r="AI1223" s="317">
        <v>5</v>
      </c>
      <c r="AK1223" s="299">
        <v>71</v>
      </c>
      <c r="AL1223" s="296">
        <v>1</v>
      </c>
      <c r="AM1223" s="296">
        <v>1</v>
      </c>
      <c r="AN1223" s="296">
        <v>1</v>
      </c>
    </row>
    <row r="1224" spans="15:40" hidden="1">
      <c r="O1224" s="305">
        <f t="shared" si="363"/>
        <v>0</v>
      </c>
      <c r="AA1224" s="317">
        <v>1</v>
      </c>
      <c r="AB1224" s="317">
        <v>1</v>
      </c>
      <c r="AC1224" s="317">
        <v>1</v>
      </c>
      <c r="AD1224" s="317">
        <v>1</v>
      </c>
      <c r="AE1224" s="317">
        <v>1</v>
      </c>
      <c r="AF1224" s="317">
        <v>1</v>
      </c>
      <c r="AG1224" s="317">
        <v>5</v>
      </c>
      <c r="AH1224" s="317">
        <v>5</v>
      </c>
      <c r="AI1224" s="317">
        <v>5</v>
      </c>
      <c r="AK1224" s="299">
        <v>71</v>
      </c>
      <c r="AL1224" s="296">
        <v>1</v>
      </c>
      <c r="AM1224" s="296">
        <v>1</v>
      </c>
      <c r="AN1224" s="296">
        <v>1</v>
      </c>
    </row>
    <row r="1225" spans="15:40" hidden="1">
      <c r="O1225" s="305">
        <f t="shared" si="363"/>
        <v>0</v>
      </c>
      <c r="AA1225" s="317">
        <v>1</v>
      </c>
      <c r="AB1225" s="317">
        <v>1</v>
      </c>
      <c r="AC1225" s="317">
        <v>1</v>
      </c>
      <c r="AD1225" s="317">
        <v>1</v>
      </c>
      <c r="AE1225" s="317">
        <v>1</v>
      </c>
      <c r="AF1225" s="317">
        <v>1</v>
      </c>
      <c r="AG1225" s="317">
        <v>5</v>
      </c>
      <c r="AH1225" s="317">
        <v>5</v>
      </c>
      <c r="AI1225" s="317">
        <v>5</v>
      </c>
      <c r="AK1225" s="299">
        <v>71</v>
      </c>
      <c r="AL1225" s="296">
        <v>1</v>
      </c>
      <c r="AM1225" s="296">
        <v>1</v>
      </c>
      <c r="AN1225" s="296">
        <v>1</v>
      </c>
    </row>
    <row r="1226" spans="15:40" hidden="1">
      <c r="O1226" s="305">
        <f t="shared" si="363"/>
        <v>0</v>
      </c>
      <c r="AA1226" s="317">
        <v>1</v>
      </c>
      <c r="AB1226" s="317">
        <v>1</v>
      </c>
      <c r="AC1226" s="317">
        <v>1</v>
      </c>
      <c r="AD1226" s="317">
        <v>1</v>
      </c>
      <c r="AE1226" s="317">
        <v>1</v>
      </c>
      <c r="AF1226" s="317">
        <v>1</v>
      </c>
      <c r="AG1226" s="317">
        <v>5</v>
      </c>
      <c r="AH1226" s="317">
        <v>5</v>
      </c>
      <c r="AI1226" s="317">
        <v>5</v>
      </c>
      <c r="AK1226" s="299">
        <v>71</v>
      </c>
      <c r="AL1226" s="296">
        <v>1</v>
      </c>
      <c r="AM1226" s="296">
        <v>1</v>
      </c>
      <c r="AN1226" s="296">
        <v>1</v>
      </c>
    </row>
    <row r="1227" spans="15:40" hidden="1">
      <c r="O1227" s="305">
        <f t="shared" si="363"/>
        <v>0</v>
      </c>
      <c r="AA1227" s="317">
        <v>1</v>
      </c>
      <c r="AB1227" s="317">
        <v>1</v>
      </c>
      <c r="AC1227" s="317">
        <v>1</v>
      </c>
      <c r="AD1227" s="317">
        <v>1</v>
      </c>
      <c r="AE1227" s="317">
        <v>1</v>
      </c>
      <c r="AF1227" s="317">
        <v>1</v>
      </c>
      <c r="AG1227" s="317">
        <v>5</v>
      </c>
      <c r="AH1227" s="317">
        <v>5</v>
      </c>
      <c r="AI1227" s="317">
        <v>5</v>
      </c>
      <c r="AK1227" s="299">
        <v>71</v>
      </c>
      <c r="AL1227" s="296">
        <v>1</v>
      </c>
      <c r="AM1227" s="296">
        <v>1</v>
      </c>
      <c r="AN1227" s="296">
        <v>1</v>
      </c>
    </row>
    <row r="1228" spans="15:40" hidden="1">
      <c r="O1228" s="305">
        <f t="shared" si="363"/>
        <v>0</v>
      </c>
      <c r="AA1228" s="317">
        <v>1</v>
      </c>
      <c r="AB1228" s="317">
        <v>1</v>
      </c>
      <c r="AC1228" s="317">
        <v>1</v>
      </c>
      <c r="AD1228" s="317">
        <v>1</v>
      </c>
      <c r="AE1228" s="317">
        <v>1</v>
      </c>
      <c r="AF1228" s="317">
        <v>1</v>
      </c>
      <c r="AG1228" s="317">
        <v>5</v>
      </c>
      <c r="AH1228" s="317">
        <v>5</v>
      </c>
      <c r="AI1228" s="317">
        <v>5</v>
      </c>
      <c r="AK1228" s="299">
        <v>71</v>
      </c>
      <c r="AL1228" s="296">
        <v>1</v>
      </c>
      <c r="AM1228" s="296">
        <v>1</v>
      </c>
      <c r="AN1228" s="296">
        <v>1</v>
      </c>
    </row>
    <row r="1229" spans="15:40" hidden="1">
      <c r="O1229" s="305">
        <f t="shared" si="363"/>
        <v>0</v>
      </c>
      <c r="AA1229" s="317">
        <v>1</v>
      </c>
      <c r="AB1229" s="317">
        <v>1</v>
      </c>
      <c r="AC1229" s="317">
        <v>1</v>
      </c>
      <c r="AD1229" s="317">
        <v>1</v>
      </c>
      <c r="AE1229" s="317">
        <v>1</v>
      </c>
      <c r="AF1229" s="317">
        <v>1</v>
      </c>
      <c r="AG1229" s="317">
        <v>5</v>
      </c>
      <c r="AH1229" s="317">
        <v>5</v>
      </c>
      <c r="AI1229" s="317">
        <v>5</v>
      </c>
      <c r="AK1229" s="299">
        <v>71</v>
      </c>
      <c r="AL1229" s="296">
        <v>1</v>
      </c>
      <c r="AM1229" s="296">
        <v>1</v>
      </c>
      <c r="AN1229" s="296">
        <v>1</v>
      </c>
    </row>
    <row r="1230" spans="15:40" hidden="1">
      <c r="O1230" s="305">
        <f t="shared" si="363"/>
        <v>0</v>
      </c>
      <c r="AA1230" s="317">
        <v>1</v>
      </c>
      <c r="AB1230" s="317">
        <v>1</v>
      </c>
      <c r="AC1230" s="317">
        <v>1</v>
      </c>
      <c r="AD1230" s="317">
        <v>1</v>
      </c>
      <c r="AE1230" s="317">
        <v>1</v>
      </c>
      <c r="AF1230" s="317">
        <v>1</v>
      </c>
      <c r="AG1230" s="317">
        <v>5</v>
      </c>
      <c r="AH1230" s="317">
        <v>5</v>
      </c>
      <c r="AI1230" s="317">
        <v>5</v>
      </c>
      <c r="AK1230" s="299">
        <v>71</v>
      </c>
      <c r="AL1230" s="296">
        <v>1</v>
      </c>
      <c r="AM1230" s="296">
        <v>1</v>
      </c>
      <c r="AN1230" s="296">
        <v>1</v>
      </c>
    </row>
    <row r="1231" spans="15:40" hidden="1">
      <c r="O1231" s="305">
        <f t="shared" si="363"/>
        <v>0</v>
      </c>
      <c r="AA1231" s="317">
        <v>1</v>
      </c>
      <c r="AB1231" s="317">
        <v>1</v>
      </c>
      <c r="AC1231" s="317">
        <v>1</v>
      </c>
      <c r="AD1231" s="317">
        <v>1</v>
      </c>
      <c r="AE1231" s="317">
        <v>1</v>
      </c>
      <c r="AF1231" s="317">
        <v>1</v>
      </c>
      <c r="AG1231" s="317">
        <v>5</v>
      </c>
      <c r="AH1231" s="317">
        <v>5</v>
      </c>
      <c r="AI1231" s="317">
        <v>5</v>
      </c>
      <c r="AK1231" s="299">
        <v>71</v>
      </c>
      <c r="AL1231" s="296">
        <v>1</v>
      </c>
      <c r="AM1231" s="296">
        <v>1</v>
      </c>
      <c r="AN1231" s="296">
        <v>1</v>
      </c>
    </row>
    <row r="1232" spans="15:40" hidden="1">
      <c r="O1232" s="305">
        <f t="shared" si="363"/>
        <v>0</v>
      </c>
      <c r="AA1232" s="317">
        <v>1</v>
      </c>
      <c r="AB1232" s="317">
        <v>1</v>
      </c>
      <c r="AC1232" s="317">
        <v>1</v>
      </c>
      <c r="AD1232" s="317">
        <v>1</v>
      </c>
      <c r="AE1232" s="317">
        <v>1</v>
      </c>
      <c r="AF1232" s="317">
        <v>1</v>
      </c>
      <c r="AG1232" s="317">
        <v>5</v>
      </c>
      <c r="AH1232" s="317">
        <v>5</v>
      </c>
      <c r="AI1232" s="317">
        <v>5</v>
      </c>
      <c r="AK1232" s="299">
        <v>71</v>
      </c>
      <c r="AL1232" s="296">
        <v>1</v>
      </c>
      <c r="AM1232" s="296">
        <v>1</v>
      </c>
      <c r="AN1232" s="296">
        <v>1</v>
      </c>
    </row>
    <row r="1233" spans="15:40" hidden="1">
      <c r="O1233" s="305">
        <f t="shared" si="363"/>
        <v>0</v>
      </c>
      <c r="AA1233" s="317">
        <v>1</v>
      </c>
      <c r="AB1233" s="317">
        <v>1</v>
      </c>
      <c r="AC1233" s="317">
        <v>1</v>
      </c>
      <c r="AD1233" s="317">
        <v>1</v>
      </c>
      <c r="AE1233" s="317">
        <v>1</v>
      </c>
      <c r="AF1233" s="317">
        <v>1</v>
      </c>
      <c r="AG1233" s="317">
        <v>5</v>
      </c>
      <c r="AH1233" s="317">
        <v>5</v>
      </c>
      <c r="AI1233" s="317">
        <v>5</v>
      </c>
      <c r="AK1233" s="299">
        <v>71</v>
      </c>
      <c r="AL1233" s="296">
        <v>1</v>
      </c>
      <c r="AM1233" s="296">
        <v>1</v>
      </c>
      <c r="AN1233" s="296">
        <v>1</v>
      </c>
    </row>
    <row r="1234" spans="15:40" hidden="1">
      <c r="O1234" s="305">
        <f t="shared" si="363"/>
        <v>0</v>
      </c>
      <c r="AA1234" s="317">
        <v>1</v>
      </c>
      <c r="AB1234" s="317">
        <v>1</v>
      </c>
      <c r="AC1234" s="317">
        <v>1</v>
      </c>
      <c r="AD1234" s="317">
        <v>1</v>
      </c>
      <c r="AE1234" s="317">
        <v>1</v>
      </c>
      <c r="AF1234" s="317">
        <v>1</v>
      </c>
      <c r="AG1234" s="317">
        <v>5</v>
      </c>
      <c r="AH1234" s="317">
        <v>5</v>
      </c>
      <c r="AI1234" s="317">
        <v>5</v>
      </c>
      <c r="AK1234" s="299">
        <v>71</v>
      </c>
      <c r="AL1234" s="296">
        <v>1</v>
      </c>
      <c r="AM1234" s="296">
        <v>1</v>
      </c>
      <c r="AN1234" s="296">
        <v>1</v>
      </c>
    </row>
    <row r="1235" spans="15:40" hidden="1">
      <c r="O1235" s="305">
        <f t="shared" si="363"/>
        <v>0</v>
      </c>
      <c r="AA1235" s="317">
        <v>1</v>
      </c>
      <c r="AB1235" s="317">
        <v>1</v>
      </c>
      <c r="AC1235" s="317">
        <v>1</v>
      </c>
      <c r="AD1235" s="317">
        <v>1</v>
      </c>
      <c r="AE1235" s="317">
        <v>1</v>
      </c>
      <c r="AF1235" s="317">
        <v>1</v>
      </c>
      <c r="AG1235" s="317">
        <v>5</v>
      </c>
      <c r="AH1235" s="317">
        <v>5</v>
      </c>
      <c r="AI1235" s="317">
        <v>5</v>
      </c>
      <c r="AK1235" s="299">
        <v>71</v>
      </c>
      <c r="AL1235" s="296">
        <v>1</v>
      </c>
      <c r="AM1235" s="296">
        <v>1</v>
      </c>
      <c r="AN1235" s="296">
        <v>1</v>
      </c>
    </row>
    <row r="1236" spans="15:40" hidden="1">
      <c r="O1236" s="305">
        <f t="shared" si="363"/>
        <v>0</v>
      </c>
      <c r="AA1236" s="317">
        <v>1</v>
      </c>
      <c r="AB1236" s="317">
        <v>1</v>
      </c>
      <c r="AC1236" s="317">
        <v>1</v>
      </c>
      <c r="AD1236" s="317">
        <v>1</v>
      </c>
      <c r="AE1236" s="317">
        <v>1</v>
      </c>
      <c r="AF1236" s="317">
        <v>1</v>
      </c>
      <c r="AG1236" s="317">
        <v>5</v>
      </c>
      <c r="AH1236" s="317">
        <v>5</v>
      </c>
      <c r="AI1236" s="317">
        <v>5</v>
      </c>
      <c r="AK1236" s="299">
        <v>71</v>
      </c>
      <c r="AL1236" s="296">
        <v>1</v>
      </c>
      <c r="AM1236" s="296">
        <v>1</v>
      </c>
      <c r="AN1236" s="296">
        <v>1</v>
      </c>
    </row>
    <row r="1237" spans="15:40" hidden="1">
      <c r="O1237" s="305">
        <f t="shared" si="363"/>
        <v>0</v>
      </c>
      <c r="AA1237" s="317">
        <v>1</v>
      </c>
      <c r="AB1237" s="317">
        <v>1</v>
      </c>
      <c r="AC1237" s="317">
        <v>1</v>
      </c>
      <c r="AD1237" s="317">
        <v>1</v>
      </c>
      <c r="AE1237" s="317">
        <v>1</v>
      </c>
      <c r="AF1237" s="317">
        <v>1</v>
      </c>
      <c r="AG1237" s="317">
        <v>5</v>
      </c>
      <c r="AH1237" s="317">
        <v>5</v>
      </c>
      <c r="AI1237" s="317">
        <v>5</v>
      </c>
      <c r="AK1237" s="299">
        <v>71</v>
      </c>
      <c r="AL1237" s="296">
        <v>1</v>
      </c>
      <c r="AM1237" s="296">
        <v>1</v>
      </c>
      <c r="AN1237" s="296">
        <v>1</v>
      </c>
    </row>
    <row r="1238" spans="15:40" hidden="1">
      <c r="O1238" s="305">
        <f t="shared" si="363"/>
        <v>0</v>
      </c>
      <c r="AA1238" s="317">
        <v>1</v>
      </c>
      <c r="AB1238" s="317">
        <v>1</v>
      </c>
      <c r="AC1238" s="317">
        <v>1</v>
      </c>
      <c r="AD1238" s="317">
        <v>1</v>
      </c>
      <c r="AE1238" s="317">
        <v>1</v>
      </c>
      <c r="AF1238" s="317">
        <v>1</v>
      </c>
      <c r="AG1238" s="317">
        <v>5</v>
      </c>
      <c r="AH1238" s="317">
        <v>5</v>
      </c>
      <c r="AI1238" s="317">
        <v>5</v>
      </c>
      <c r="AK1238" s="299">
        <v>71</v>
      </c>
      <c r="AL1238" s="296">
        <v>1</v>
      </c>
      <c r="AM1238" s="296">
        <v>1</v>
      </c>
      <c r="AN1238" s="296">
        <v>1</v>
      </c>
    </row>
    <row r="1239" spans="15:40" hidden="1">
      <c r="O1239" s="305">
        <f t="shared" si="363"/>
        <v>0</v>
      </c>
      <c r="AA1239" s="317">
        <v>1</v>
      </c>
      <c r="AB1239" s="317">
        <v>1</v>
      </c>
      <c r="AC1239" s="317">
        <v>1</v>
      </c>
      <c r="AD1239" s="317">
        <v>1</v>
      </c>
      <c r="AE1239" s="317">
        <v>1</v>
      </c>
      <c r="AF1239" s="317">
        <v>1</v>
      </c>
      <c r="AG1239" s="317">
        <v>5</v>
      </c>
      <c r="AH1239" s="317">
        <v>5</v>
      </c>
      <c r="AI1239" s="317">
        <v>5</v>
      </c>
      <c r="AK1239" s="299">
        <v>71</v>
      </c>
      <c r="AL1239" s="296">
        <v>1</v>
      </c>
      <c r="AM1239" s="296">
        <v>1</v>
      </c>
      <c r="AN1239" s="296">
        <v>1</v>
      </c>
    </row>
    <row r="1240" spans="15:40" hidden="1">
      <c r="O1240" s="305">
        <f t="shared" si="363"/>
        <v>0</v>
      </c>
      <c r="AA1240" s="317">
        <v>1</v>
      </c>
      <c r="AB1240" s="317">
        <v>1</v>
      </c>
      <c r="AC1240" s="317">
        <v>1</v>
      </c>
      <c r="AD1240" s="317">
        <v>1</v>
      </c>
      <c r="AE1240" s="317">
        <v>1</v>
      </c>
      <c r="AF1240" s="317">
        <v>1</v>
      </c>
      <c r="AG1240" s="317">
        <v>5</v>
      </c>
      <c r="AH1240" s="317">
        <v>5</v>
      </c>
      <c r="AI1240" s="317">
        <v>5</v>
      </c>
      <c r="AK1240" s="299">
        <v>71</v>
      </c>
      <c r="AL1240" s="296">
        <v>1</v>
      </c>
      <c r="AM1240" s="296">
        <v>1</v>
      </c>
      <c r="AN1240" s="296">
        <v>1</v>
      </c>
    </row>
    <row r="1241" spans="15:40" hidden="1">
      <c r="O1241" s="305">
        <f t="shared" si="363"/>
        <v>0</v>
      </c>
      <c r="AA1241" s="317">
        <v>1</v>
      </c>
      <c r="AB1241" s="317">
        <v>1</v>
      </c>
      <c r="AC1241" s="317">
        <v>1</v>
      </c>
      <c r="AD1241" s="317">
        <v>1</v>
      </c>
      <c r="AE1241" s="317">
        <v>1</v>
      </c>
      <c r="AF1241" s="317">
        <v>1</v>
      </c>
      <c r="AG1241" s="317">
        <v>5</v>
      </c>
      <c r="AH1241" s="317">
        <v>5</v>
      </c>
      <c r="AI1241" s="317">
        <v>5</v>
      </c>
      <c r="AK1241" s="299">
        <v>71</v>
      </c>
      <c r="AL1241" s="296">
        <v>1</v>
      </c>
      <c r="AM1241" s="296">
        <v>1</v>
      </c>
      <c r="AN1241" s="296">
        <v>1</v>
      </c>
    </row>
    <row r="1242" spans="15:40" hidden="1">
      <c r="O1242" s="305">
        <f t="shared" si="363"/>
        <v>0</v>
      </c>
      <c r="AA1242" s="317">
        <v>1</v>
      </c>
      <c r="AB1242" s="317">
        <v>1</v>
      </c>
      <c r="AC1242" s="317">
        <v>1</v>
      </c>
      <c r="AD1242" s="317">
        <v>1</v>
      </c>
      <c r="AE1242" s="317">
        <v>1</v>
      </c>
      <c r="AF1242" s="317">
        <v>1</v>
      </c>
      <c r="AG1242" s="317">
        <v>5</v>
      </c>
      <c r="AH1242" s="317">
        <v>5</v>
      </c>
      <c r="AI1242" s="317">
        <v>5</v>
      </c>
      <c r="AK1242" s="299">
        <v>71</v>
      </c>
      <c r="AL1242" s="296">
        <v>1</v>
      </c>
      <c r="AM1242" s="296">
        <v>1</v>
      </c>
      <c r="AN1242" s="296">
        <v>1</v>
      </c>
    </row>
    <row r="1243" spans="15:40" hidden="1">
      <c r="O1243" s="305">
        <f t="shared" si="363"/>
        <v>0</v>
      </c>
      <c r="AA1243" s="317">
        <v>1</v>
      </c>
      <c r="AB1243" s="317">
        <v>1</v>
      </c>
      <c r="AC1243" s="317">
        <v>1</v>
      </c>
      <c r="AD1243" s="317">
        <v>1</v>
      </c>
      <c r="AE1243" s="317">
        <v>1</v>
      </c>
      <c r="AF1243" s="317">
        <v>1</v>
      </c>
      <c r="AG1243" s="317">
        <v>5</v>
      </c>
      <c r="AH1243" s="317">
        <v>5</v>
      </c>
      <c r="AI1243" s="317">
        <v>5</v>
      </c>
      <c r="AK1243" s="299">
        <v>71</v>
      </c>
      <c r="AL1243" s="296">
        <v>1</v>
      </c>
      <c r="AM1243" s="296">
        <v>1</v>
      </c>
      <c r="AN1243" s="296">
        <v>1</v>
      </c>
    </row>
    <row r="1244" spans="15:40" hidden="1">
      <c r="O1244" s="305">
        <f t="shared" si="363"/>
        <v>0</v>
      </c>
      <c r="AA1244" s="317">
        <v>1</v>
      </c>
      <c r="AB1244" s="317">
        <v>1</v>
      </c>
      <c r="AC1244" s="317">
        <v>1</v>
      </c>
      <c r="AD1244" s="317">
        <v>1</v>
      </c>
      <c r="AE1244" s="317">
        <v>1</v>
      </c>
      <c r="AF1244" s="317">
        <v>1</v>
      </c>
      <c r="AG1244" s="317">
        <v>5</v>
      </c>
      <c r="AH1244" s="317">
        <v>5</v>
      </c>
      <c r="AI1244" s="317">
        <v>5</v>
      </c>
      <c r="AK1244" s="299">
        <v>71</v>
      </c>
      <c r="AL1244" s="296">
        <v>1</v>
      </c>
      <c r="AM1244" s="296">
        <v>1</v>
      </c>
      <c r="AN1244" s="296">
        <v>1</v>
      </c>
    </row>
    <row r="1245" spans="15:40" hidden="1">
      <c r="O1245" s="305">
        <f t="shared" si="363"/>
        <v>0</v>
      </c>
      <c r="AA1245" s="317">
        <v>1</v>
      </c>
      <c r="AB1245" s="317">
        <v>1</v>
      </c>
      <c r="AC1245" s="317">
        <v>1</v>
      </c>
      <c r="AD1245" s="317">
        <v>1</v>
      </c>
      <c r="AE1245" s="317">
        <v>1</v>
      </c>
      <c r="AF1245" s="317">
        <v>1</v>
      </c>
      <c r="AG1245" s="317">
        <v>5</v>
      </c>
      <c r="AH1245" s="317">
        <v>5</v>
      </c>
      <c r="AI1245" s="317">
        <v>5</v>
      </c>
      <c r="AK1245" s="299">
        <v>71</v>
      </c>
      <c r="AL1245" s="296">
        <v>1</v>
      </c>
      <c r="AM1245" s="296">
        <v>1</v>
      </c>
      <c r="AN1245" s="296">
        <v>1</v>
      </c>
    </row>
    <row r="1246" spans="15:40" hidden="1">
      <c r="O1246" s="305">
        <f t="shared" si="363"/>
        <v>0</v>
      </c>
      <c r="AA1246" s="317">
        <v>1</v>
      </c>
      <c r="AB1246" s="317">
        <v>1</v>
      </c>
      <c r="AC1246" s="317">
        <v>1</v>
      </c>
      <c r="AD1246" s="317">
        <v>1</v>
      </c>
      <c r="AE1246" s="317">
        <v>1</v>
      </c>
      <c r="AF1246" s="317">
        <v>1</v>
      </c>
      <c r="AG1246" s="317">
        <v>5</v>
      </c>
      <c r="AH1246" s="317">
        <v>5</v>
      </c>
      <c r="AI1246" s="317">
        <v>5</v>
      </c>
      <c r="AK1246" s="299">
        <v>71</v>
      </c>
      <c r="AL1246" s="296">
        <v>1</v>
      </c>
      <c r="AM1246" s="296">
        <v>1</v>
      </c>
      <c r="AN1246" s="296">
        <v>1</v>
      </c>
    </row>
    <row r="1247" spans="15:40" hidden="1">
      <c r="O1247" s="305">
        <f t="shared" si="363"/>
        <v>0</v>
      </c>
      <c r="AA1247" s="317">
        <v>1</v>
      </c>
      <c r="AB1247" s="317">
        <v>1</v>
      </c>
      <c r="AC1247" s="317">
        <v>1</v>
      </c>
      <c r="AD1247" s="317">
        <v>1</v>
      </c>
      <c r="AE1247" s="317">
        <v>1</v>
      </c>
      <c r="AF1247" s="317">
        <v>1</v>
      </c>
      <c r="AG1247" s="317">
        <v>5</v>
      </c>
      <c r="AH1247" s="317">
        <v>5</v>
      </c>
      <c r="AI1247" s="317">
        <v>5</v>
      </c>
      <c r="AK1247" s="299">
        <v>71</v>
      </c>
      <c r="AL1247" s="296">
        <v>1</v>
      </c>
      <c r="AM1247" s="296">
        <v>1</v>
      </c>
      <c r="AN1247" s="296">
        <v>1</v>
      </c>
    </row>
    <row r="1248" spans="15:40" hidden="1">
      <c r="O1248" s="305">
        <f t="shared" si="363"/>
        <v>0</v>
      </c>
      <c r="AA1248" s="317">
        <v>1</v>
      </c>
      <c r="AB1248" s="317">
        <v>1</v>
      </c>
      <c r="AC1248" s="317">
        <v>1</v>
      </c>
      <c r="AD1248" s="317">
        <v>1</v>
      </c>
      <c r="AE1248" s="317">
        <v>1</v>
      </c>
      <c r="AF1248" s="317">
        <v>1</v>
      </c>
      <c r="AG1248" s="317">
        <v>5</v>
      </c>
      <c r="AH1248" s="317">
        <v>5</v>
      </c>
      <c r="AI1248" s="317">
        <v>5</v>
      </c>
      <c r="AK1248" s="299">
        <v>71</v>
      </c>
      <c r="AL1248" s="296">
        <v>1</v>
      </c>
      <c r="AM1248" s="296">
        <v>1</v>
      </c>
      <c r="AN1248" s="296">
        <v>1</v>
      </c>
    </row>
    <row r="1249" spans="15:40" hidden="1">
      <c r="O1249" s="305">
        <f t="shared" si="363"/>
        <v>0</v>
      </c>
      <c r="AA1249" s="317">
        <v>1</v>
      </c>
      <c r="AB1249" s="317">
        <v>1</v>
      </c>
      <c r="AC1249" s="317">
        <v>1</v>
      </c>
      <c r="AD1249" s="317">
        <v>1</v>
      </c>
      <c r="AE1249" s="317">
        <v>1</v>
      </c>
      <c r="AF1249" s="317">
        <v>1</v>
      </c>
      <c r="AG1249" s="317">
        <v>5</v>
      </c>
      <c r="AH1249" s="317">
        <v>5</v>
      </c>
      <c r="AI1249" s="317">
        <v>5</v>
      </c>
      <c r="AK1249" s="299">
        <v>71</v>
      </c>
      <c r="AL1249" s="296">
        <v>1</v>
      </c>
      <c r="AM1249" s="296">
        <v>1</v>
      </c>
      <c r="AN1249" s="296">
        <v>1</v>
      </c>
    </row>
    <row r="1250" spans="15:40" hidden="1">
      <c r="O1250" s="305">
        <f t="shared" si="363"/>
        <v>0</v>
      </c>
      <c r="AA1250" s="317">
        <v>1</v>
      </c>
      <c r="AB1250" s="317">
        <v>1</v>
      </c>
      <c r="AC1250" s="317">
        <v>1</v>
      </c>
      <c r="AD1250" s="317">
        <v>1</v>
      </c>
      <c r="AE1250" s="317">
        <v>1</v>
      </c>
      <c r="AF1250" s="317">
        <v>1</v>
      </c>
      <c r="AG1250" s="317">
        <v>5</v>
      </c>
      <c r="AH1250" s="317">
        <v>5</v>
      </c>
      <c r="AI1250" s="317">
        <v>5</v>
      </c>
      <c r="AK1250" s="299">
        <v>71</v>
      </c>
      <c r="AL1250" s="296">
        <v>1</v>
      </c>
      <c r="AM1250" s="296">
        <v>1</v>
      </c>
      <c r="AN1250" s="296">
        <v>1</v>
      </c>
    </row>
    <row r="1251" spans="15:40" hidden="1">
      <c r="O1251" s="305">
        <f t="shared" si="363"/>
        <v>0</v>
      </c>
      <c r="AA1251" s="317">
        <v>1</v>
      </c>
      <c r="AB1251" s="317">
        <v>1</v>
      </c>
      <c r="AC1251" s="317">
        <v>1</v>
      </c>
      <c r="AD1251" s="317">
        <v>1</v>
      </c>
      <c r="AE1251" s="317">
        <v>1</v>
      </c>
      <c r="AF1251" s="317">
        <v>1</v>
      </c>
      <c r="AG1251" s="317">
        <v>5</v>
      </c>
      <c r="AH1251" s="317">
        <v>5</v>
      </c>
      <c r="AI1251" s="317">
        <v>5</v>
      </c>
      <c r="AK1251" s="299">
        <v>71</v>
      </c>
      <c r="AL1251" s="296">
        <v>1</v>
      </c>
      <c r="AM1251" s="296">
        <v>1</v>
      </c>
      <c r="AN1251" s="296">
        <v>1</v>
      </c>
    </row>
    <row r="1252" spans="15:40" hidden="1">
      <c r="O1252" s="305">
        <f t="shared" si="363"/>
        <v>0</v>
      </c>
      <c r="AA1252" s="317">
        <v>1</v>
      </c>
      <c r="AB1252" s="317">
        <v>1</v>
      </c>
      <c r="AC1252" s="317">
        <v>1</v>
      </c>
      <c r="AD1252" s="317">
        <v>1</v>
      </c>
      <c r="AE1252" s="317">
        <v>1</v>
      </c>
      <c r="AF1252" s="317">
        <v>1</v>
      </c>
      <c r="AG1252" s="317">
        <v>5</v>
      </c>
      <c r="AH1252" s="317">
        <v>5</v>
      </c>
      <c r="AI1252" s="317">
        <v>5</v>
      </c>
      <c r="AK1252" s="299">
        <v>71</v>
      </c>
      <c r="AL1252" s="296">
        <v>1</v>
      </c>
      <c r="AM1252" s="296">
        <v>1</v>
      </c>
      <c r="AN1252" s="296">
        <v>1</v>
      </c>
    </row>
    <row r="1253" spans="15:40" hidden="1">
      <c r="O1253" s="305">
        <f t="shared" si="363"/>
        <v>0</v>
      </c>
      <c r="AA1253" s="317">
        <v>1</v>
      </c>
      <c r="AB1253" s="317">
        <v>1</v>
      </c>
      <c r="AC1253" s="317">
        <v>1</v>
      </c>
      <c r="AD1253" s="317">
        <v>1</v>
      </c>
      <c r="AE1253" s="317">
        <v>1</v>
      </c>
      <c r="AF1253" s="317">
        <v>1</v>
      </c>
      <c r="AG1253" s="317">
        <v>5</v>
      </c>
      <c r="AH1253" s="317">
        <v>5</v>
      </c>
      <c r="AI1253" s="317">
        <v>5</v>
      </c>
      <c r="AK1253" s="299">
        <v>71</v>
      </c>
      <c r="AL1253" s="296">
        <v>1</v>
      </c>
      <c r="AM1253" s="296">
        <v>1</v>
      </c>
      <c r="AN1253" s="296">
        <v>1</v>
      </c>
    </row>
    <row r="1254" spans="15:40" hidden="1">
      <c r="O1254" s="305">
        <f t="shared" si="363"/>
        <v>0</v>
      </c>
      <c r="AA1254" s="317">
        <v>1</v>
      </c>
      <c r="AB1254" s="317">
        <v>1</v>
      </c>
      <c r="AC1254" s="317">
        <v>1</v>
      </c>
      <c r="AD1254" s="317">
        <v>1</v>
      </c>
      <c r="AE1254" s="317">
        <v>1</v>
      </c>
      <c r="AF1254" s="317">
        <v>1</v>
      </c>
      <c r="AG1254" s="317">
        <v>5</v>
      </c>
      <c r="AH1254" s="317">
        <v>5</v>
      </c>
      <c r="AI1254" s="317">
        <v>5</v>
      </c>
      <c r="AK1254" s="299">
        <v>71</v>
      </c>
      <c r="AL1254" s="296">
        <v>1</v>
      </c>
      <c r="AM1254" s="296">
        <v>1</v>
      </c>
      <c r="AN1254" s="296">
        <v>1</v>
      </c>
    </row>
    <row r="1255" spans="15:40" hidden="1">
      <c r="O1255" s="305">
        <f t="shared" ref="O1255:O1318" si="364">D1255</f>
        <v>0</v>
      </c>
      <c r="AA1255" s="317">
        <v>1</v>
      </c>
      <c r="AB1255" s="317">
        <v>1</v>
      </c>
      <c r="AC1255" s="317">
        <v>1</v>
      </c>
      <c r="AD1255" s="317">
        <v>1</v>
      </c>
      <c r="AE1255" s="317">
        <v>1</v>
      </c>
      <c r="AF1255" s="317">
        <v>1</v>
      </c>
      <c r="AG1255" s="317">
        <v>5</v>
      </c>
      <c r="AH1255" s="317">
        <v>5</v>
      </c>
      <c r="AI1255" s="317">
        <v>5</v>
      </c>
      <c r="AK1255" s="299">
        <v>71</v>
      </c>
      <c r="AL1255" s="296">
        <v>1</v>
      </c>
      <c r="AM1255" s="296">
        <v>1</v>
      </c>
      <c r="AN1255" s="296">
        <v>1</v>
      </c>
    </row>
    <row r="1256" spans="15:40" hidden="1">
      <c r="O1256" s="305">
        <f t="shared" si="364"/>
        <v>0</v>
      </c>
      <c r="AA1256" s="317">
        <v>1</v>
      </c>
      <c r="AB1256" s="317">
        <v>1</v>
      </c>
      <c r="AC1256" s="317">
        <v>1</v>
      </c>
      <c r="AD1256" s="317">
        <v>1</v>
      </c>
      <c r="AE1256" s="317">
        <v>1</v>
      </c>
      <c r="AF1256" s="317">
        <v>1</v>
      </c>
      <c r="AG1256" s="317">
        <v>5</v>
      </c>
      <c r="AH1256" s="317">
        <v>5</v>
      </c>
      <c r="AI1256" s="317">
        <v>5</v>
      </c>
      <c r="AK1256" s="299">
        <v>71</v>
      </c>
      <c r="AL1256" s="296">
        <v>1</v>
      </c>
      <c r="AM1256" s="296">
        <v>1</v>
      </c>
      <c r="AN1256" s="296">
        <v>1</v>
      </c>
    </row>
    <row r="1257" spans="15:40" hidden="1">
      <c r="O1257" s="305">
        <f t="shared" si="364"/>
        <v>0</v>
      </c>
      <c r="AA1257" s="317">
        <v>1</v>
      </c>
      <c r="AB1257" s="317">
        <v>1</v>
      </c>
      <c r="AC1257" s="317">
        <v>1</v>
      </c>
      <c r="AD1257" s="317">
        <v>1</v>
      </c>
      <c r="AE1257" s="317">
        <v>1</v>
      </c>
      <c r="AF1257" s="317">
        <v>1</v>
      </c>
      <c r="AG1257" s="317">
        <v>5</v>
      </c>
      <c r="AH1257" s="317">
        <v>5</v>
      </c>
      <c r="AI1257" s="317">
        <v>5</v>
      </c>
      <c r="AK1257" s="299">
        <v>71</v>
      </c>
      <c r="AL1257" s="296">
        <v>1</v>
      </c>
      <c r="AM1257" s="296">
        <v>1</v>
      </c>
      <c r="AN1257" s="296">
        <v>1</v>
      </c>
    </row>
    <row r="1258" spans="15:40" hidden="1">
      <c r="O1258" s="305">
        <f t="shared" si="364"/>
        <v>0</v>
      </c>
      <c r="AA1258" s="317">
        <v>1</v>
      </c>
      <c r="AB1258" s="317">
        <v>1</v>
      </c>
      <c r="AC1258" s="317">
        <v>1</v>
      </c>
      <c r="AD1258" s="317">
        <v>1</v>
      </c>
      <c r="AE1258" s="317">
        <v>1</v>
      </c>
      <c r="AF1258" s="317">
        <v>1</v>
      </c>
      <c r="AG1258" s="317">
        <v>5</v>
      </c>
      <c r="AH1258" s="317">
        <v>5</v>
      </c>
      <c r="AI1258" s="317">
        <v>5</v>
      </c>
      <c r="AK1258" s="299">
        <v>71</v>
      </c>
      <c r="AL1258" s="296">
        <v>1</v>
      </c>
      <c r="AM1258" s="296">
        <v>1</v>
      </c>
      <c r="AN1258" s="296">
        <v>1</v>
      </c>
    </row>
    <row r="1259" spans="15:40" hidden="1">
      <c r="O1259" s="305">
        <f t="shared" si="364"/>
        <v>0</v>
      </c>
      <c r="AA1259" s="317">
        <v>1</v>
      </c>
      <c r="AB1259" s="317">
        <v>1</v>
      </c>
      <c r="AC1259" s="317">
        <v>1</v>
      </c>
      <c r="AD1259" s="317">
        <v>1</v>
      </c>
      <c r="AE1259" s="317">
        <v>1</v>
      </c>
      <c r="AF1259" s="317">
        <v>1</v>
      </c>
      <c r="AG1259" s="317">
        <v>5</v>
      </c>
      <c r="AH1259" s="317">
        <v>5</v>
      </c>
      <c r="AI1259" s="317">
        <v>5</v>
      </c>
      <c r="AK1259" s="299">
        <v>71</v>
      </c>
      <c r="AL1259" s="296">
        <v>1</v>
      </c>
      <c r="AM1259" s="296">
        <v>1</v>
      </c>
      <c r="AN1259" s="296">
        <v>1</v>
      </c>
    </row>
    <row r="1260" spans="15:40" hidden="1">
      <c r="O1260" s="305">
        <f t="shared" si="364"/>
        <v>0</v>
      </c>
      <c r="AA1260" s="317">
        <v>1</v>
      </c>
      <c r="AB1260" s="317">
        <v>1</v>
      </c>
      <c r="AC1260" s="317">
        <v>1</v>
      </c>
      <c r="AD1260" s="317">
        <v>1</v>
      </c>
      <c r="AE1260" s="317">
        <v>1</v>
      </c>
      <c r="AF1260" s="317">
        <v>1</v>
      </c>
      <c r="AG1260" s="317">
        <v>5</v>
      </c>
      <c r="AH1260" s="317">
        <v>5</v>
      </c>
      <c r="AI1260" s="317">
        <v>5</v>
      </c>
      <c r="AK1260" s="299">
        <v>71</v>
      </c>
      <c r="AL1260" s="296">
        <v>1</v>
      </c>
      <c r="AM1260" s="296">
        <v>1</v>
      </c>
      <c r="AN1260" s="296">
        <v>1</v>
      </c>
    </row>
    <row r="1261" spans="15:40" hidden="1">
      <c r="O1261" s="305">
        <f t="shared" si="364"/>
        <v>0</v>
      </c>
      <c r="AA1261" s="317">
        <v>1</v>
      </c>
      <c r="AB1261" s="317">
        <v>1</v>
      </c>
      <c r="AC1261" s="317">
        <v>1</v>
      </c>
      <c r="AD1261" s="317">
        <v>1</v>
      </c>
      <c r="AE1261" s="317">
        <v>1</v>
      </c>
      <c r="AF1261" s="317">
        <v>1</v>
      </c>
      <c r="AG1261" s="317">
        <v>5</v>
      </c>
      <c r="AH1261" s="317">
        <v>5</v>
      </c>
      <c r="AI1261" s="317">
        <v>5</v>
      </c>
      <c r="AK1261" s="299">
        <v>71</v>
      </c>
      <c r="AL1261" s="296">
        <v>1</v>
      </c>
      <c r="AM1261" s="296">
        <v>1</v>
      </c>
      <c r="AN1261" s="296">
        <v>1</v>
      </c>
    </row>
    <row r="1262" spans="15:40" hidden="1">
      <c r="O1262" s="305">
        <f t="shared" si="364"/>
        <v>0</v>
      </c>
      <c r="AA1262" s="317">
        <v>1</v>
      </c>
      <c r="AB1262" s="317">
        <v>1</v>
      </c>
      <c r="AC1262" s="317">
        <v>1</v>
      </c>
      <c r="AD1262" s="317">
        <v>1</v>
      </c>
      <c r="AE1262" s="317">
        <v>1</v>
      </c>
      <c r="AF1262" s="317">
        <v>1</v>
      </c>
      <c r="AG1262" s="317">
        <v>5</v>
      </c>
      <c r="AH1262" s="317">
        <v>5</v>
      </c>
      <c r="AI1262" s="317">
        <v>5</v>
      </c>
      <c r="AK1262" s="299">
        <v>71</v>
      </c>
      <c r="AL1262" s="296">
        <v>1</v>
      </c>
      <c r="AM1262" s="296">
        <v>1</v>
      </c>
      <c r="AN1262" s="296">
        <v>1</v>
      </c>
    </row>
    <row r="1263" spans="15:40" hidden="1">
      <c r="O1263" s="305">
        <f t="shared" si="364"/>
        <v>0</v>
      </c>
      <c r="AA1263" s="317">
        <v>1</v>
      </c>
      <c r="AB1263" s="317">
        <v>1</v>
      </c>
      <c r="AC1263" s="317">
        <v>1</v>
      </c>
      <c r="AD1263" s="317">
        <v>1</v>
      </c>
      <c r="AE1263" s="317">
        <v>1</v>
      </c>
      <c r="AF1263" s="317">
        <v>1</v>
      </c>
      <c r="AG1263" s="317">
        <v>5</v>
      </c>
      <c r="AH1263" s="317">
        <v>5</v>
      </c>
      <c r="AI1263" s="317">
        <v>5</v>
      </c>
      <c r="AK1263" s="299">
        <v>71</v>
      </c>
      <c r="AL1263" s="296">
        <v>1</v>
      </c>
      <c r="AM1263" s="296">
        <v>1</v>
      </c>
      <c r="AN1263" s="296">
        <v>1</v>
      </c>
    </row>
    <row r="1264" spans="15:40" hidden="1">
      <c r="O1264" s="305">
        <f t="shared" si="364"/>
        <v>0</v>
      </c>
      <c r="AA1264" s="317">
        <v>1</v>
      </c>
      <c r="AB1264" s="317">
        <v>1</v>
      </c>
      <c r="AC1264" s="317">
        <v>1</v>
      </c>
      <c r="AD1264" s="317">
        <v>1</v>
      </c>
      <c r="AE1264" s="317">
        <v>1</v>
      </c>
      <c r="AF1264" s="317">
        <v>1</v>
      </c>
      <c r="AG1264" s="317">
        <v>5</v>
      </c>
      <c r="AH1264" s="317">
        <v>5</v>
      </c>
      <c r="AI1264" s="317">
        <v>5</v>
      </c>
      <c r="AK1264" s="299">
        <v>71</v>
      </c>
      <c r="AL1264" s="296">
        <v>1</v>
      </c>
      <c r="AM1264" s="296">
        <v>1</v>
      </c>
      <c r="AN1264" s="296">
        <v>1</v>
      </c>
    </row>
    <row r="1265" spans="15:40" hidden="1">
      <c r="O1265" s="305">
        <f t="shared" si="364"/>
        <v>0</v>
      </c>
      <c r="AA1265" s="317">
        <v>1</v>
      </c>
      <c r="AB1265" s="317">
        <v>1</v>
      </c>
      <c r="AC1265" s="317">
        <v>1</v>
      </c>
      <c r="AD1265" s="317">
        <v>1</v>
      </c>
      <c r="AE1265" s="317">
        <v>1</v>
      </c>
      <c r="AF1265" s="317">
        <v>1</v>
      </c>
      <c r="AG1265" s="317">
        <v>5</v>
      </c>
      <c r="AH1265" s="317">
        <v>5</v>
      </c>
      <c r="AI1265" s="317">
        <v>5</v>
      </c>
      <c r="AK1265" s="299">
        <v>71</v>
      </c>
      <c r="AL1265" s="296">
        <v>1</v>
      </c>
      <c r="AM1265" s="296">
        <v>1</v>
      </c>
      <c r="AN1265" s="296">
        <v>1</v>
      </c>
    </row>
    <row r="1266" spans="15:40" hidden="1">
      <c r="O1266" s="305">
        <f t="shared" si="364"/>
        <v>0</v>
      </c>
      <c r="AA1266" s="317">
        <v>1</v>
      </c>
      <c r="AB1266" s="317">
        <v>1</v>
      </c>
      <c r="AC1266" s="317">
        <v>1</v>
      </c>
      <c r="AD1266" s="317">
        <v>1</v>
      </c>
      <c r="AE1266" s="317">
        <v>1</v>
      </c>
      <c r="AF1266" s="317">
        <v>1</v>
      </c>
      <c r="AG1266" s="317">
        <v>5</v>
      </c>
      <c r="AH1266" s="317">
        <v>5</v>
      </c>
      <c r="AI1266" s="317">
        <v>5</v>
      </c>
      <c r="AK1266" s="299">
        <v>71</v>
      </c>
      <c r="AL1266" s="296">
        <v>1</v>
      </c>
      <c r="AM1266" s="296">
        <v>1</v>
      </c>
      <c r="AN1266" s="296">
        <v>1</v>
      </c>
    </row>
    <row r="1267" spans="15:40" hidden="1">
      <c r="O1267" s="305">
        <f t="shared" si="364"/>
        <v>0</v>
      </c>
      <c r="AA1267" s="317">
        <v>1</v>
      </c>
      <c r="AB1267" s="317">
        <v>1</v>
      </c>
      <c r="AC1267" s="317">
        <v>1</v>
      </c>
      <c r="AD1267" s="317">
        <v>1</v>
      </c>
      <c r="AE1267" s="317">
        <v>1</v>
      </c>
      <c r="AF1267" s="317">
        <v>1</v>
      </c>
      <c r="AG1267" s="317">
        <v>5</v>
      </c>
      <c r="AH1267" s="317">
        <v>5</v>
      </c>
      <c r="AI1267" s="317">
        <v>5</v>
      </c>
      <c r="AK1267" s="299">
        <v>71</v>
      </c>
      <c r="AL1267" s="296">
        <v>1</v>
      </c>
      <c r="AM1267" s="296">
        <v>1</v>
      </c>
      <c r="AN1267" s="296">
        <v>1</v>
      </c>
    </row>
    <row r="1268" spans="15:40" hidden="1">
      <c r="O1268" s="305">
        <f t="shared" si="364"/>
        <v>0</v>
      </c>
      <c r="AA1268" s="317">
        <v>1</v>
      </c>
      <c r="AB1268" s="317">
        <v>1</v>
      </c>
      <c r="AC1268" s="317">
        <v>1</v>
      </c>
      <c r="AD1268" s="317">
        <v>1</v>
      </c>
      <c r="AE1268" s="317">
        <v>1</v>
      </c>
      <c r="AF1268" s="317">
        <v>1</v>
      </c>
      <c r="AG1268" s="317">
        <v>5</v>
      </c>
      <c r="AH1268" s="317">
        <v>5</v>
      </c>
      <c r="AI1268" s="317">
        <v>5</v>
      </c>
      <c r="AK1268" s="299">
        <v>71</v>
      </c>
      <c r="AL1268" s="296">
        <v>1</v>
      </c>
      <c r="AM1268" s="296">
        <v>1</v>
      </c>
      <c r="AN1268" s="296">
        <v>1</v>
      </c>
    </row>
    <row r="1269" spans="15:40" hidden="1">
      <c r="O1269" s="305">
        <f t="shared" si="364"/>
        <v>0</v>
      </c>
      <c r="AA1269" s="317">
        <v>1</v>
      </c>
      <c r="AB1269" s="317">
        <v>1</v>
      </c>
      <c r="AC1269" s="317">
        <v>1</v>
      </c>
      <c r="AD1269" s="317">
        <v>1</v>
      </c>
      <c r="AE1269" s="317">
        <v>1</v>
      </c>
      <c r="AF1269" s="317">
        <v>1</v>
      </c>
      <c r="AG1269" s="317">
        <v>5</v>
      </c>
      <c r="AH1269" s="317">
        <v>5</v>
      </c>
      <c r="AI1269" s="317">
        <v>5</v>
      </c>
      <c r="AK1269" s="299">
        <v>71</v>
      </c>
      <c r="AL1269" s="296">
        <v>1</v>
      </c>
      <c r="AM1269" s="296">
        <v>1</v>
      </c>
      <c r="AN1269" s="296">
        <v>1</v>
      </c>
    </row>
    <row r="1270" spans="15:40" hidden="1">
      <c r="O1270" s="305">
        <f t="shared" si="364"/>
        <v>0</v>
      </c>
      <c r="AA1270" s="317">
        <v>1</v>
      </c>
      <c r="AB1270" s="317">
        <v>1</v>
      </c>
      <c r="AC1270" s="317">
        <v>1</v>
      </c>
      <c r="AD1270" s="317">
        <v>1</v>
      </c>
      <c r="AE1270" s="317">
        <v>1</v>
      </c>
      <c r="AF1270" s="317">
        <v>1</v>
      </c>
      <c r="AG1270" s="317">
        <v>5</v>
      </c>
      <c r="AH1270" s="317">
        <v>5</v>
      </c>
      <c r="AI1270" s="317">
        <v>5</v>
      </c>
      <c r="AK1270" s="299">
        <v>71</v>
      </c>
      <c r="AL1270" s="296">
        <v>1</v>
      </c>
      <c r="AM1270" s="296">
        <v>1</v>
      </c>
      <c r="AN1270" s="296">
        <v>1</v>
      </c>
    </row>
    <row r="1271" spans="15:40" hidden="1">
      <c r="O1271" s="305">
        <f t="shared" si="364"/>
        <v>0</v>
      </c>
      <c r="AA1271" s="317">
        <v>1</v>
      </c>
      <c r="AB1271" s="317">
        <v>1</v>
      </c>
      <c r="AC1271" s="317">
        <v>1</v>
      </c>
      <c r="AD1271" s="317">
        <v>1</v>
      </c>
      <c r="AE1271" s="317">
        <v>1</v>
      </c>
      <c r="AF1271" s="317">
        <v>1</v>
      </c>
      <c r="AG1271" s="317">
        <v>5</v>
      </c>
      <c r="AH1271" s="317">
        <v>5</v>
      </c>
      <c r="AI1271" s="317">
        <v>5</v>
      </c>
      <c r="AK1271" s="299">
        <v>71</v>
      </c>
      <c r="AL1271" s="296">
        <v>1</v>
      </c>
      <c r="AM1271" s="296">
        <v>1</v>
      </c>
      <c r="AN1271" s="296">
        <v>1</v>
      </c>
    </row>
    <row r="1272" spans="15:40" hidden="1">
      <c r="O1272" s="305">
        <f t="shared" si="364"/>
        <v>0</v>
      </c>
      <c r="AA1272" s="317">
        <v>1</v>
      </c>
      <c r="AB1272" s="317">
        <v>1</v>
      </c>
      <c r="AC1272" s="317">
        <v>1</v>
      </c>
      <c r="AD1272" s="317">
        <v>1</v>
      </c>
      <c r="AE1272" s="317">
        <v>1</v>
      </c>
      <c r="AF1272" s="317">
        <v>1</v>
      </c>
      <c r="AG1272" s="317">
        <v>5</v>
      </c>
      <c r="AH1272" s="317">
        <v>5</v>
      </c>
      <c r="AI1272" s="317">
        <v>5</v>
      </c>
      <c r="AK1272" s="299">
        <v>71</v>
      </c>
      <c r="AL1272" s="296">
        <v>1</v>
      </c>
      <c r="AM1272" s="296">
        <v>1</v>
      </c>
      <c r="AN1272" s="296">
        <v>1</v>
      </c>
    </row>
    <row r="1273" spans="15:40" hidden="1">
      <c r="O1273" s="305">
        <f t="shared" si="364"/>
        <v>0</v>
      </c>
      <c r="AA1273" s="317">
        <v>1</v>
      </c>
      <c r="AB1273" s="317">
        <v>1</v>
      </c>
      <c r="AC1273" s="317">
        <v>1</v>
      </c>
      <c r="AD1273" s="317">
        <v>1</v>
      </c>
      <c r="AE1273" s="317">
        <v>1</v>
      </c>
      <c r="AF1273" s="317">
        <v>1</v>
      </c>
      <c r="AG1273" s="317">
        <v>5</v>
      </c>
      <c r="AH1273" s="317">
        <v>5</v>
      </c>
      <c r="AI1273" s="317">
        <v>5</v>
      </c>
      <c r="AK1273" s="299">
        <v>71</v>
      </c>
      <c r="AL1273" s="296">
        <v>1</v>
      </c>
      <c r="AM1273" s="296">
        <v>1</v>
      </c>
      <c r="AN1273" s="296">
        <v>1</v>
      </c>
    </row>
    <row r="1274" spans="15:40" hidden="1">
      <c r="O1274" s="305">
        <f t="shared" si="364"/>
        <v>0</v>
      </c>
      <c r="AA1274" s="317">
        <v>1</v>
      </c>
      <c r="AB1274" s="317">
        <v>1</v>
      </c>
      <c r="AC1274" s="317">
        <v>1</v>
      </c>
      <c r="AD1274" s="317">
        <v>1</v>
      </c>
      <c r="AE1274" s="317">
        <v>1</v>
      </c>
      <c r="AF1274" s="317">
        <v>1</v>
      </c>
      <c r="AG1274" s="317">
        <v>5</v>
      </c>
      <c r="AH1274" s="317">
        <v>5</v>
      </c>
      <c r="AI1274" s="317">
        <v>5</v>
      </c>
      <c r="AK1274" s="299">
        <v>71</v>
      </c>
      <c r="AL1274" s="296">
        <v>1</v>
      </c>
      <c r="AM1274" s="296">
        <v>1</v>
      </c>
      <c r="AN1274" s="296">
        <v>1</v>
      </c>
    </row>
    <row r="1275" spans="15:40" hidden="1">
      <c r="O1275" s="305">
        <f t="shared" si="364"/>
        <v>0</v>
      </c>
      <c r="AA1275" s="317">
        <v>1</v>
      </c>
      <c r="AB1275" s="317">
        <v>1</v>
      </c>
      <c r="AC1275" s="317">
        <v>1</v>
      </c>
      <c r="AD1275" s="317">
        <v>1</v>
      </c>
      <c r="AE1275" s="317">
        <v>1</v>
      </c>
      <c r="AF1275" s="317">
        <v>1</v>
      </c>
      <c r="AG1275" s="317">
        <v>5</v>
      </c>
      <c r="AH1275" s="317">
        <v>5</v>
      </c>
      <c r="AI1275" s="317">
        <v>5</v>
      </c>
      <c r="AK1275" s="299">
        <v>71</v>
      </c>
      <c r="AL1275" s="296">
        <v>1</v>
      </c>
      <c r="AM1275" s="296">
        <v>1</v>
      </c>
      <c r="AN1275" s="296">
        <v>1</v>
      </c>
    </row>
    <row r="1276" spans="15:40" hidden="1">
      <c r="O1276" s="305">
        <f t="shared" si="364"/>
        <v>0</v>
      </c>
      <c r="AA1276" s="317">
        <v>1</v>
      </c>
      <c r="AB1276" s="317">
        <v>1</v>
      </c>
      <c r="AC1276" s="317">
        <v>1</v>
      </c>
      <c r="AD1276" s="317">
        <v>1</v>
      </c>
      <c r="AE1276" s="317">
        <v>1</v>
      </c>
      <c r="AF1276" s="317">
        <v>1</v>
      </c>
      <c r="AG1276" s="317">
        <v>5</v>
      </c>
      <c r="AH1276" s="317">
        <v>5</v>
      </c>
      <c r="AI1276" s="317">
        <v>5</v>
      </c>
      <c r="AK1276" s="299">
        <v>71</v>
      </c>
      <c r="AL1276" s="296">
        <v>1</v>
      </c>
      <c r="AM1276" s="296">
        <v>1</v>
      </c>
      <c r="AN1276" s="296">
        <v>1</v>
      </c>
    </row>
    <row r="1277" spans="15:40" hidden="1">
      <c r="O1277" s="305">
        <f t="shared" si="364"/>
        <v>0</v>
      </c>
      <c r="AA1277" s="317">
        <v>1</v>
      </c>
      <c r="AB1277" s="317">
        <v>1</v>
      </c>
      <c r="AC1277" s="317">
        <v>1</v>
      </c>
      <c r="AD1277" s="317">
        <v>1</v>
      </c>
      <c r="AE1277" s="317">
        <v>1</v>
      </c>
      <c r="AF1277" s="317">
        <v>1</v>
      </c>
      <c r="AG1277" s="317">
        <v>5</v>
      </c>
      <c r="AH1277" s="317">
        <v>5</v>
      </c>
      <c r="AI1277" s="317">
        <v>5</v>
      </c>
      <c r="AK1277" s="299">
        <v>71</v>
      </c>
      <c r="AL1277" s="296">
        <v>1</v>
      </c>
      <c r="AM1277" s="296">
        <v>1</v>
      </c>
      <c r="AN1277" s="296">
        <v>1</v>
      </c>
    </row>
    <row r="1278" spans="15:40" hidden="1">
      <c r="O1278" s="305">
        <f t="shared" si="364"/>
        <v>0</v>
      </c>
      <c r="AA1278" s="317">
        <v>1</v>
      </c>
      <c r="AB1278" s="317">
        <v>1</v>
      </c>
      <c r="AC1278" s="317">
        <v>1</v>
      </c>
      <c r="AD1278" s="317">
        <v>1</v>
      </c>
      <c r="AE1278" s="317">
        <v>1</v>
      </c>
      <c r="AF1278" s="317">
        <v>1</v>
      </c>
      <c r="AG1278" s="317">
        <v>5</v>
      </c>
      <c r="AH1278" s="317">
        <v>5</v>
      </c>
      <c r="AI1278" s="317">
        <v>5</v>
      </c>
      <c r="AK1278" s="299">
        <v>71</v>
      </c>
      <c r="AL1278" s="296">
        <v>1</v>
      </c>
      <c r="AM1278" s="296">
        <v>1</v>
      </c>
      <c r="AN1278" s="296">
        <v>1</v>
      </c>
    </row>
    <row r="1279" spans="15:40" hidden="1">
      <c r="O1279" s="305">
        <f t="shared" si="364"/>
        <v>0</v>
      </c>
      <c r="AA1279" s="317">
        <v>1</v>
      </c>
      <c r="AB1279" s="317">
        <v>1</v>
      </c>
      <c r="AC1279" s="317">
        <v>1</v>
      </c>
      <c r="AD1279" s="317">
        <v>1</v>
      </c>
      <c r="AE1279" s="317">
        <v>1</v>
      </c>
      <c r="AF1279" s="317">
        <v>1</v>
      </c>
      <c r="AG1279" s="317">
        <v>5</v>
      </c>
      <c r="AH1279" s="317">
        <v>5</v>
      </c>
      <c r="AI1279" s="317">
        <v>5</v>
      </c>
      <c r="AK1279" s="299">
        <v>71</v>
      </c>
      <c r="AL1279" s="296">
        <v>1</v>
      </c>
      <c r="AM1279" s="296">
        <v>1</v>
      </c>
      <c r="AN1279" s="296">
        <v>1</v>
      </c>
    </row>
    <row r="1280" spans="15:40" hidden="1">
      <c r="O1280" s="305">
        <f t="shared" si="364"/>
        <v>0</v>
      </c>
      <c r="AA1280" s="317">
        <v>1</v>
      </c>
      <c r="AB1280" s="317">
        <v>1</v>
      </c>
      <c r="AC1280" s="317">
        <v>1</v>
      </c>
      <c r="AD1280" s="317">
        <v>1</v>
      </c>
      <c r="AE1280" s="317">
        <v>1</v>
      </c>
      <c r="AF1280" s="317">
        <v>1</v>
      </c>
      <c r="AG1280" s="317">
        <v>5</v>
      </c>
      <c r="AH1280" s="317">
        <v>5</v>
      </c>
      <c r="AI1280" s="317">
        <v>5</v>
      </c>
      <c r="AK1280" s="299">
        <v>71</v>
      </c>
      <c r="AL1280" s="296">
        <v>1</v>
      </c>
      <c r="AM1280" s="296">
        <v>1</v>
      </c>
      <c r="AN1280" s="296">
        <v>1</v>
      </c>
    </row>
    <row r="1281" spans="15:40" hidden="1">
      <c r="O1281" s="305">
        <f t="shared" si="364"/>
        <v>0</v>
      </c>
      <c r="AA1281" s="317">
        <v>1</v>
      </c>
      <c r="AB1281" s="317">
        <v>1</v>
      </c>
      <c r="AC1281" s="317">
        <v>1</v>
      </c>
      <c r="AD1281" s="317">
        <v>1</v>
      </c>
      <c r="AE1281" s="317">
        <v>1</v>
      </c>
      <c r="AF1281" s="317">
        <v>1</v>
      </c>
      <c r="AG1281" s="317">
        <v>5</v>
      </c>
      <c r="AH1281" s="317">
        <v>5</v>
      </c>
      <c r="AI1281" s="317">
        <v>5</v>
      </c>
      <c r="AK1281" s="299">
        <v>71</v>
      </c>
      <c r="AL1281" s="296">
        <v>1</v>
      </c>
      <c r="AM1281" s="296">
        <v>1</v>
      </c>
      <c r="AN1281" s="296">
        <v>1</v>
      </c>
    </row>
    <row r="1282" spans="15:40" hidden="1">
      <c r="O1282" s="305">
        <f t="shared" si="364"/>
        <v>0</v>
      </c>
      <c r="AA1282" s="317">
        <v>1</v>
      </c>
      <c r="AB1282" s="317">
        <v>1</v>
      </c>
      <c r="AC1282" s="317">
        <v>1</v>
      </c>
      <c r="AD1282" s="317">
        <v>1</v>
      </c>
      <c r="AE1282" s="317">
        <v>1</v>
      </c>
      <c r="AF1282" s="317">
        <v>1</v>
      </c>
      <c r="AG1282" s="317">
        <v>5</v>
      </c>
      <c r="AH1282" s="317">
        <v>5</v>
      </c>
      <c r="AI1282" s="317">
        <v>5</v>
      </c>
      <c r="AK1282" s="299">
        <v>71</v>
      </c>
      <c r="AL1282" s="296">
        <v>1</v>
      </c>
      <c r="AM1282" s="296">
        <v>1</v>
      </c>
      <c r="AN1282" s="296">
        <v>1</v>
      </c>
    </row>
    <row r="1283" spans="15:40" hidden="1">
      <c r="O1283" s="305">
        <f t="shared" si="364"/>
        <v>0</v>
      </c>
      <c r="AA1283" s="317">
        <v>1</v>
      </c>
      <c r="AB1283" s="317">
        <v>1</v>
      </c>
      <c r="AC1283" s="317">
        <v>1</v>
      </c>
      <c r="AD1283" s="317">
        <v>1</v>
      </c>
      <c r="AE1283" s="317">
        <v>1</v>
      </c>
      <c r="AF1283" s="317">
        <v>1</v>
      </c>
      <c r="AG1283" s="317">
        <v>5</v>
      </c>
      <c r="AH1283" s="317">
        <v>5</v>
      </c>
      <c r="AI1283" s="317">
        <v>5</v>
      </c>
      <c r="AK1283" s="299">
        <v>71</v>
      </c>
      <c r="AL1283" s="296">
        <v>1</v>
      </c>
      <c r="AM1283" s="296">
        <v>1</v>
      </c>
      <c r="AN1283" s="296">
        <v>1</v>
      </c>
    </row>
    <row r="1284" spans="15:40" hidden="1">
      <c r="O1284" s="305">
        <f t="shared" si="364"/>
        <v>0</v>
      </c>
      <c r="AA1284" s="317">
        <v>1</v>
      </c>
      <c r="AB1284" s="317">
        <v>1</v>
      </c>
      <c r="AC1284" s="317">
        <v>1</v>
      </c>
      <c r="AD1284" s="317">
        <v>1</v>
      </c>
      <c r="AE1284" s="317">
        <v>1</v>
      </c>
      <c r="AF1284" s="317">
        <v>1</v>
      </c>
      <c r="AG1284" s="317">
        <v>5</v>
      </c>
      <c r="AH1284" s="317">
        <v>5</v>
      </c>
      <c r="AI1284" s="317">
        <v>5</v>
      </c>
      <c r="AK1284" s="299">
        <v>71</v>
      </c>
      <c r="AL1284" s="296">
        <v>1</v>
      </c>
      <c r="AM1284" s="296">
        <v>1</v>
      </c>
      <c r="AN1284" s="296">
        <v>1</v>
      </c>
    </row>
    <row r="1285" spans="15:40" hidden="1">
      <c r="O1285" s="305">
        <f t="shared" si="364"/>
        <v>0</v>
      </c>
      <c r="AA1285" s="317">
        <v>1</v>
      </c>
      <c r="AB1285" s="317">
        <v>1</v>
      </c>
      <c r="AC1285" s="317">
        <v>1</v>
      </c>
      <c r="AD1285" s="317">
        <v>1</v>
      </c>
      <c r="AE1285" s="317">
        <v>1</v>
      </c>
      <c r="AF1285" s="317">
        <v>1</v>
      </c>
      <c r="AG1285" s="317">
        <v>5</v>
      </c>
      <c r="AH1285" s="317">
        <v>5</v>
      </c>
      <c r="AI1285" s="317">
        <v>5</v>
      </c>
      <c r="AK1285" s="299">
        <v>71</v>
      </c>
      <c r="AL1285" s="296">
        <v>1</v>
      </c>
      <c r="AM1285" s="296">
        <v>1</v>
      </c>
      <c r="AN1285" s="296">
        <v>1</v>
      </c>
    </row>
    <row r="1286" spans="15:40" hidden="1">
      <c r="O1286" s="305">
        <f t="shared" si="364"/>
        <v>0</v>
      </c>
      <c r="AA1286" s="317">
        <v>1</v>
      </c>
      <c r="AB1286" s="317">
        <v>1</v>
      </c>
      <c r="AC1286" s="317">
        <v>1</v>
      </c>
      <c r="AD1286" s="317">
        <v>1</v>
      </c>
      <c r="AE1286" s="317">
        <v>1</v>
      </c>
      <c r="AF1286" s="317">
        <v>1</v>
      </c>
      <c r="AG1286" s="317">
        <v>5</v>
      </c>
      <c r="AH1286" s="317">
        <v>5</v>
      </c>
      <c r="AI1286" s="317">
        <v>5</v>
      </c>
      <c r="AK1286" s="299">
        <v>71</v>
      </c>
      <c r="AL1286" s="296">
        <v>1</v>
      </c>
      <c r="AM1286" s="296">
        <v>1</v>
      </c>
      <c r="AN1286" s="296">
        <v>1</v>
      </c>
    </row>
    <row r="1287" spans="15:40" hidden="1">
      <c r="O1287" s="305">
        <f t="shared" si="364"/>
        <v>0</v>
      </c>
      <c r="AA1287" s="317">
        <v>1</v>
      </c>
      <c r="AB1287" s="317">
        <v>1</v>
      </c>
      <c r="AC1287" s="317">
        <v>1</v>
      </c>
      <c r="AD1287" s="317">
        <v>1</v>
      </c>
      <c r="AE1287" s="317">
        <v>1</v>
      </c>
      <c r="AF1287" s="317">
        <v>1</v>
      </c>
      <c r="AG1287" s="317">
        <v>5</v>
      </c>
      <c r="AH1287" s="317">
        <v>5</v>
      </c>
      <c r="AI1287" s="317">
        <v>5</v>
      </c>
      <c r="AK1287" s="299">
        <v>71</v>
      </c>
      <c r="AL1287" s="296">
        <v>1</v>
      </c>
      <c r="AM1287" s="296">
        <v>1</v>
      </c>
      <c r="AN1287" s="296">
        <v>1</v>
      </c>
    </row>
    <row r="1288" spans="15:40" hidden="1">
      <c r="O1288" s="305">
        <f t="shared" si="364"/>
        <v>0</v>
      </c>
      <c r="AA1288" s="317">
        <v>1</v>
      </c>
      <c r="AB1288" s="317">
        <v>1</v>
      </c>
      <c r="AC1288" s="317">
        <v>1</v>
      </c>
      <c r="AD1288" s="317">
        <v>1</v>
      </c>
      <c r="AE1288" s="317">
        <v>1</v>
      </c>
      <c r="AF1288" s="317">
        <v>1</v>
      </c>
      <c r="AG1288" s="317">
        <v>5</v>
      </c>
      <c r="AH1288" s="317">
        <v>5</v>
      </c>
      <c r="AI1288" s="317">
        <v>5</v>
      </c>
      <c r="AK1288" s="299">
        <v>71</v>
      </c>
      <c r="AL1288" s="296">
        <v>1</v>
      </c>
      <c r="AM1288" s="296">
        <v>1</v>
      </c>
      <c r="AN1288" s="296">
        <v>1</v>
      </c>
    </row>
    <row r="1289" spans="15:40" hidden="1">
      <c r="O1289" s="305">
        <f t="shared" si="364"/>
        <v>0</v>
      </c>
      <c r="AA1289" s="317">
        <v>1</v>
      </c>
      <c r="AB1289" s="317">
        <v>1</v>
      </c>
      <c r="AC1289" s="317">
        <v>1</v>
      </c>
      <c r="AD1289" s="317">
        <v>1</v>
      </c>
      <c r="AE1289" s="317">
        <v>1</v>
      </c>
      <c r="AF1289" s="317">
        <v>1</v>
      </c>
      <c r="AG1289" s="317">
        <v>5</v>
      </c>
      <c r="AH1289" s="317">
        <v>5</v>
      </c>
      <c r="AI1289" s="317">
        <v>5</v>
      </c>
      <c r="AK1289" s="299">
        <v>71</v>
      </c>
      <c r="AL1289" s="296">
        <v>1</v>
      </c>
      <c r="AM1289" s="296">
        <v>1</v>
      </c>
      <c r="AN1289" s="296">
        <v>1</v>
      </c>
    </row>
    <row r="1290" spans="15:40" hidden="1">
      <c r="O1290" s="305">
        <f t="shared" si="364"/>
        <v>0</v>
      </c>
      <c r="AA1290" s="317">
        <v>1</v>
      </c>
      <c r="AB1290" s="317">
        <v>1</v>
      </c>
      <c r="AC1290" s="317">
        <v>1</v>
      </c>
      <c r="AD1290" s="317">
        <v>1</v>
      </c>
      <c r="AE1290" s="317">
        <v>1</v>
      </c>
      <c r="AF1290" s="317">
        <v>1</v>
      </c>
      <c r="AG1290" s="317">
        <v>5</v>
      </c>
      <c r="AH1290" s="317">
        <v>5</v>
      </c>
      <c r="AI1290" s="317">
        <v>5</v>
      </c>
      <c r="AK1290" s="299">
        <v>71</v>
      </c>
      <c r="AL1290" s="296">
        <v>1</v>
      </c>
      <c r="AM1290" s="296">
        <v>1</v>
      </c>
      <c r="AN1290" s="296">
        <v>1</v>
      </c>
    </row>
    <row r="1291" spans="15:40" hidden="1">
      <c r="O1291" s="305">
        <f t="shared" si="364"/>
        <v>0</v>
      </c>
      <c r="AA1291" s="317">
        <v>1</v>
      </c>
      <c r="AB1291" s="317">
        <v>1</v>
      </c>
      <c r="AC1291" s="317">
        <v>1</v>
      </c>
      <c r="AD1291" s="317">
        <v>1</v>
      </c>
      <c r="AE1291" s="317">
        <v>1</v>
      </c>
      <c r="AF1291" s="317">
        <v>1</v>
      </c>
      <c r="AG1291" s="317">
        <v>5</v>
      </c>
      <c r="AH1291" s="317">
        <v>5</v>
      </c>
      <c r="AI1291" s="317">
        <v>5</v>
      </c>
      <c r="AK1291" s="299">
        <v>71</v>
      </c>
      <c r="AL1291" s="296">
        <v>1</v>
      </c>
      <c r="AM1291" s="296">
        <v>1</v>
      </c>
      <c r="AN1291" s="296">
        <v>1</v>
      </c>
    </row>
    <row r="1292" spans="15:40" hidden="1">
      <c r="O1292" s="305">
        <f t="shared" si="364"/>
        <v>0</v>
      </c>
      <c r="AA1292" s="317">
        <v>1</v>
      </c>
      <c r="AB1292" s="317">
        <v>1</v>
      </c>
      <c r="AC1292" s="317">
        <v>1</v>
      </c>
      <c r="AD1292" s="317">
        <v>1</v>
      </c>
      <c r="AE1292" s="317">
        <v>1</v>
      </c>
      <c r="AF1292" s="317">
        <v>1</v>
      </c>
      <c r="AG1292" s="317">
        <v>5</v>
      </c>
      <c r="AH1292" s="317">
        <v>5</v>
      </c>
      <c r="AI1292" s="317">
        <v>5</v>
      </c>
      <c r="AK1292" s="299">
        <v>71</v>
      </c>
      <c r="AL1292" s="296">
        <v>1</v>
      </c>
      <c r="AM1292" s="296">
        <v>1</v>
      </c>
      <c r="AN1292" s="296">
        <v>1</v>
      </c>
    </row>
    <row r="1293" spans="15:40" hidden="1">
      <c r="O1293" s="305">
        <f t="shared" si="364"/>
        <v>0</v>
      </c>
      <c r="AA1293" s="317">
        <v>1</v>
      </c>
      <c r="AB1293" s="317">
        <v>1</v>
      </c>
      <c r="AC1293" s="317">
        <v>1</v>
      </c>
      <c r="AD1293" s="317">
        <v>1</v>
      </c>
      <c r="AE1293" s="317">
        <v>1</v>
      </c>
      <c r="AF1293" s="317">
        <v>1</v>
      </c>
      <c r="AG1293" s="317">
        <v>5</v>
      </c>
      <c r="AH1293" s="317">
        <v>5</v>
      </c>
      <c r="AI1293" s="317">
        <v>5</v>
      </c>
      <c r="AK1293" s="299">
        <v>71</v>
      </c>
      <c r="AL1293" s="296">
        <v>1</v>
      </c>
      <c r="AM1293" s="296">
        <v>1</v>
      </c>
      <c r="AN1293" s="296">
        <v>1</v>
      </c>
    </row>
    <row r="1294" spans="15:40" hidden="1">
      <c r="O1294" s="305">
        <f t="shared" si="364"/>
        <v>0</v>
      </c>
      <c r="AA1294" s="317">
        <v>1</v>
      </c>
      <c r="AB1294" s="317">
        <v>1</v>
      </c>
      <c r="AC1294" s="317">
        <v>1</v>
      </c>
      <c r="AD1294" s="317">
        <v>1</v>
      </c>
      <c r="AE1294" s="317">
        <v>1</v>
      </c>
      <c r="AF1294" s="317">
        <v>1</v>
      </c>
      <c r="AG1294" s="317">
        <v>5</v>
      </c>
      <c r="AH1294" s="317">
        <v>5</v>
      </c>
      <c r="AI1294" s="317">
        <v>5</v>
      </c>
      <c r="AK1294" s="299">
        <v>71</v>
      </c>
      <c r="AL1294" s="296">
        <v>1</v>
      </c>
      <c r="AM1294" s="296">
        <v>1</v>
      </c>
      <c r="AN1294" s="296">
        <v>1</v>
      </c>
    </row>
    <row r="1295" spans="15:40" hidden="1">
      <c r="O1295" s="305">
        <f t="shared" si="364"/>
        <v>0</v>
      </c>
      <c r="AA1295" s="317">
        <v>1</v>
      </c>
      <c r="AB1295" s="317">
        <v>1</v>
      </c>
      <c r="AC1295" s="317">
        <v>1</v>
      </c>
      <c r="AD1295" s="317">
        <v>1</v>
      </c>
      <c r="AE1295" s="317">
        <v>1</v>
      </c>
      <c r="AF1295" s="317">
        <v>1</v>
      </c>
      <c r="AG1295" s="317">
        <v>5</v>
      </c>
      <c r="AH1295" s="317">
        <v>5</v>
      </c>
      <c r="AI1295" s="317">
        <v>5</v>
      </c>
      <c r="AK1295" s="299">
        <v>71</v>
      </c>
      <c r="AL1295" s="296">
        <v>1</v>
      </c>
      <c r="AM1295" s="296">
        <v>1</v>
      </c>
      <c r="AN1295" s="296">
        <v>1</v>
      </c>
    </row>
    <row r="1296" spans="15:40" hidden="1">
      <c r="O1296" s="305">
        <f t="shared" si="364"/>
        <v>0</v>
      </c>
      <c r="AA1296" s="317">
        <v>1</v>
      </c>
      <c r="AB1296" s="317">
        <v>1</v>
      </c>
      <c r="AC1296" s="317">
        <v>1</v>
      </c>
      <c r="AD1296" s="317">
        <v>1</v>
      </c>
      <c r="AE1296" s="317">
        <v>1</v>
      </c>
      <c r="AF1296" s="317">
        <v>1</v>
      </c>
      <c r="AG1296" s="317">
        <v>5</v>
      </c>
      <c r="AH1296" s="317">
        <v>5</v>
      </c>
      <c r="AI1296" s="317">
        <v>5</v>
      </c>
      <c r="AK1296" s="299">
        <v>71</v>
      </c>
      <c r="AL1296" s="296">
        <v>1</v>
      </c>
      <c r="AM1296" s="296">
        <v>1</v>
      </c>
      <c r="AN1296" s="296">
        <v>1</v>
      </c>
    </row>
    <row r="1297" spans="15:40" hidden="1">
      <c r="O1297" s="305">
        <f t="shared" si="364"/>
        <v>0</v>
      </c>
      <c r="AA1297" s="317">
        <v>1</v>
      </c>
      <c r="AB1297" s="317">
        <v>1</v>
      </c>
      <c r="AC1297" s="317">
        <v>1</v>
      </c>
      <c r="AD1297" s="317">
        <v>1</v>
      </c>
      <c r="AE1297" s="317">
        <v>1</v>
      </c>
      <c r="AF1297" s="317">
        <v>1</v>
      </c>
      <c r="AG1297" s="317">
        <v>5</v>
      </c>
      <c r="AH1297" s="317">
        <v>5</v>
      </c>
      <c r="AI1297" s="317">
        <v>5</v>
      </c>
      <c r="AK1297" s="299">
        <v>71</v>
      </c>
      <c r="AL1297" s="296">
        <v>1</v>
      </c>
      <c r="AM1297" s="296">
        <v>1</v>
      </c>
      <c r="AN1297" s="296">
        <v>1</v>
      </c>
    </row>
    <row r="1298" spans="15:40" hidden="1">
      <c r="O1298" s="305">
        <f t="shared" si="364"/>
        <v>0</v>
      </c>
      <c r="AA1298" s="317">
        <v>1</v>
      </c>
      <c r="AB1298" s="317">
        <v>1</v>
      </c>
      <c r="AC1298" s="317">
        <v>1</v>
      </c>
      <c r="AD1298" s="317">
        <v>1</v>
      </c>
      <c r="AE1298" s="317">
        <v>1</v>
      </c>
      <c r="AF1298" s="317">
        <v>1</v>
      </c>
      <c r="AG1298" s="317">
        <v>5</v>
      </c>
      <c r="AH1298" s="317">
        <v>5</v>
      </c>
      <c r="AI1298" s="317">
        <v>5</v>
      </c>
      <c r="AK1298" s="299">
        <v>71</v>
      </c>
      <c r="AL1298" s="296">
        <v>1</v>
      </c>
      <c r="AM1298" s="296">
        <v>1</v>
      </c>
      <c r="AN1298" s="296">
        <v>1</v>
      </c>
    </row>
    <row r="1299" spans="15:40" hidden="1">
      <c r="O1299" s="305">
        <f t="shared" si="364"/>
        <v>0</v>
      </c>
      <c r="AA1299" s="317">
        <v>1</v>
      </c>
      <c r="AB1299" s="317">
        <v>1</v>
      </c>
      <c r="AC1299" s="317">
        <v>1</v>
      </c>
      <c r="AD1299" s="317">
        <v>1</v>
      </c>
      <c r="AE1299" s="317">
        <v>1</v>
      </c>
      <c r="AF1299" s="317">
        <v>1</v>
      </c>
      <c r="AG1299" s="317">
        <v>5</v>
      </c>
      <c r="AH1299" s="317">
        <v>5</v>
      </c>
      <c r="AI1299" s="317">
        <v>5</v>
      </c>
      <c r="AK1299" s="299">
        <v>71</v>
      </c>
      <c r="AL1299" s="296">
        <v>1</v>
      </c>
      <c r="AM1299" s="296">
        <v>1</v>
      </c>
      <c r="AN1299" s="296">
        <v>1</v>
      </c>
    </row>
    <row r="1300" spans="15:40" hidden="1">
      <c r="O1300" s="305">
        <f t="shared" si="364"/>
        <v>0</v>
      </c>
      <c r="AA1300" s="317">
        <v>1</v>
      </c>
      <c r="AB1300" s="317">
        <v>1</v>
      </c>
      <c r="AC1300" s="317">
        <v>1</v>
      </c>
      <c r="AD1300" s="317">
        <v>1</v>
      </c>
      <c r="AE1300" s="317">
        <v>1</v>
      </c>
      <c r="AF1300" s="317">
        <v>1</v>
      </c>
      <c r="AG1300" s="317">
        <v>5</v>
      </c>
      <c r="AH1300" s="317">
        <v>5</v>
      </c>
      <c r="AI1300" s="317">
        <v>5</v>
      </c>
      <c r="AK1300" s="299">
        <v>71</v>
      </c>
      <c r="AL1300" s="296">
        <v>1</v>
      </c>
      <c r="AM1300" s="296">
        <v>1</v>
      </c>
      <c r="AN1300" s="296">
        <v>1</v>
      </c>
    </row>
    <row r="1301" spans="15:40" hidden="1">
      <c r="O1301" s="305">
        <f t="shared" si="364"/>
        <v>0</v>
      </c>
      <c r="AA1301" s="317">
        <v>1</v>
      </c>
      <c r="AB1301" s="317">
        <v>1</v>
      </c>
      <c r="AC1301" s="317">
        <v>1</v>
      </c>
      <c r="AD1301" s="317">
        <v>1</v>
      </c>
      <c r="AE1301" s="317">
        <v>1</v>
      </c>
      <c r="AF1301" s="317">
        <v>1</v>
      </c>
      <c r="AG1301" s="317">
        <v>5</v>
      </c>
      <c r="AH1301" s="317">
        <v>5</v>
      </c>
      <c r="AI1301" s="317">
        <v>5</v>
      </c>
      <c r="AK1301" s="299">
        <v>71</v>
      </c>
      <c r="AL1301" s="296">
        <v>1</v>
      </c>
      <c r="AM1301" s="296">
        <v>1</v>
      </c>
      <c r="AN1301" s="296">
        <v>1</v>
      </c>
    </row>
    <row r="1302" spans="15:40" hidden="1">
      <c r="O1302" s="305">
        <f t="shared" si="364"/>
        <v>0</v>
      </c>
      <c r="AA1302" s="317">
        <v>1</v>
      </c>
      <c r="AB1302" s="317">
        <v>1</v>
      </c>
      <c r="AC1302" s="317">
        <v>1</v>
      </c>
      <c r="AD1302" s="317">
        <v>1</v>
      </c>
      <c r="AE1302" s="317">
        <v>1</v>
      </c>
      <c r="AF1302" s="317">
        <v>1</v>
      </c>
      <c r="AG1302" s="317">
        <v>5</v>
      </c>
      <c r="AH1302" s="317">
        <v>5</v>
      </c>
      <c r="AI1302" s="317">
        <v>5</v>
      </c>
      <c r="AK1302" s="299">
        <v>71</v>
      </c>
      <c r="AL1302" s="296">
        <v>1</v>
      </c>
      <c r="AM1302" s="296">
        <v>1</v>
      </c>
      <c r="AN1302" s="296">
        <v>1</v>
      </c>
    </row>
    <row r="1303" spans="15:40" hidden="1">
      <c r="O1303" s="305">
        <f t="shared" si="364"/>
        <v>0</v>
      </c>
      <c r="AA1303" s="317">
        <v>1</v>
      </c>
      <c r="AB1303" s="317">
        <v>1</v>
      </c>
      <c r="AC1303" s="317">
        <v>1</v>
      </c>
      <c r="AD1303" s="317">
        <v>1</v>
      </c>
      <c r="AE1303" s="317">
        <v>1</v>
      </c>
      <c r="AF1303" s="317">
        <v>1</v>
      </c>
      <c r="AG1303" s="317">
        <v>5</v>
      </c>
      <c r="AH1303" s="317">
        <v>5</v>
      </c>
      <c r="AI1303" s="317">
        <v>5</v>
      </c>
      <c r="AK1303" s="299">
        <v>71</v>
      </c>
      <c r="AL1303" s="296">
        <v>1</v>
      </c>
      <c r="AM1303" s="296">
        <v>1</v>
      </c>
      <c r="AN1303" s="296">
        <v>1</v>
      </c>
    </row>
    <row r="1304" spans="15:40" hidden="1">
      <c r="O1304" s="305">
        <f t="shared" si="364"/>
        <v>0</v>
      </c>
      <c r="AA1304" s="317">
        <v>1</v>
      </c>
      <c r="AB1304" s="317">
        <v>1</v>
      </c>
      <c r="AC1304" s="317">
        <v>1</v>
      </c>
      <c r="AD1304" s="317">
        <v>1</v>
      </c>
      <c r="AE1304" s="317">
        <v>1</v>
      </c>
      <c r="AF1304" s="317">
        <v>1</v>
      </c>
      <c r="AG1304" s="317">
        <v>5</v>
      </c>
      <c r="AH1304" s="317">
        <v>5</v>
      </c>
      <c r="AI1304" s="317">
        <v>5</v>
      </c>
      <c r="AK1304" s="299">
        <v>71</v>
      </c>
      <c r="AL1304" s="296">
        <v>1</v>
      </c>
      <c r="AM1304" s="296">
        <v>1</v>
      </c>
      <c r="AN1304" s="296">
        <v>1</v>
      </c>
    </row>
    <row r="1305" spans="15:40" hidden="1">
      <c r="O1305" s="305">
        <f t="shared" si="364"/>
        <v>0</v>
      </c>
      <c r="AA1305" s="317">
        <v>1</v>
      </c>
      <c r="AB1305" s="317">
        <v>1</v>
      </c>
      <c r="AC1305" s="317">
        <v>1</v>
      </c>
      <c r="AD1305" s="317">
        <v>1</v>
      </c>
      <c r="AE1305" s="317">
        <v>1</v>
      </c>
      <c r="AF1305" s="317">
        <v>1</v>
      </c>
      <c r="AG1305" s="317">
        <v>5</v>
      </c>
      <c r="AH1305" s="317">
        <v>5</v>
      </c>
      <c r="AI1305" s="317">
        <v>5</v>
      </c>
      <c r="AK1305" s="299">
        <v>71</v>
      </c>
      <c r="AL1305" s="296">
        <v>1</v>
      </c>
      <c r="AM1305" s="296">
        <v>1</v>
      </c>
      <c r="AN1305" s="296">
        <v>1</v>
      </c>
    </row>
    <row r="1306" spans="15:40" hidden="1">
      <c r="O1306" s="305">
        <f t="shared" si="364"/>
        <v>0</v>
      </c>
      <c r="AA1306" s="317">
        <v>1</v>
      </c>
      <c r="AB1306" s="317">
        <v>1</v>
      </c>
      <c r="AC1306" s="317">
        <v>1</v>
      </c>
      <c r="AD1306" s="317">
        <v>1</v>
      </c>
      <c r="AE1306" s="317">
        <v>1</v>
      </c>
      <c r="AF1306" s="317">
        <v>1</v>
      </c>
      <c r="AG1306" s="317">
        <v>5</v>
      </c>
      <c r="AH1306" s="317">
        <v>5</v>
      </c>
      <c r="AI1306" s="317">
        <v>5</v>
      </c>
      <c r="AK1306" s="299">
        <v>71</v>
      </c>
      <c r="AL1306" s="296">
        <v>1</v>
      </c>
      <c r="AM1306" s="296">
        <v>1</v>
      </c>
      <c r="AN1306" s="296">
        <v>1</v>
      </c>
    </row>
    <row r="1307" spans="15:40" hidden="1">
      <c r="O1307" s="305">
        <f t="shared" si="364"/>
        <v>0</v>
      </c>
      <c r="AA1307" s="317">
        <v>1</v>
      </c>
      <c r="AB1307" s="317">
        <v>1</v>
      </c>
      <c r="AC1307" s="317">
        <v>1</v>
      </c>
      <c r="AD1307" s="317">
        <v>1</v>
      </c>
      <c r="AE1307" s="317">
        <v>1</v>
      </c>
      <c r="AF1307" s="317">
        <v>1</v>
      </c>
      <c r="AG1307" s="317">
        <v>5</v>
      </c>
      <c r="AH1307" s="317">
        <v>5</v>
      </c>
      <c r="AI1307" s="317">
        <v>5</v>
      </c>
      <c r="AK1307" s="299">
        <v>71</v>
      </c>
      <c r="AL1307" s="296">
        <v>1</v>
      </c>
      <c r="AM1307" s="296">
        <v>1</v>
      </c>
      <c r="AN1307" s="296">
        <v>1</v>
      </c>
    </row>
    <row r="1308" spans="15:40" hidden="1">
      <c r="O1308" s="305">
        <f t="shared" si="364"/>
        <v>0</v>
      </c>
      <c r="AA1308" s="317">
        <v>1</v>
      </c>
      <c r="AB1308" s="317">
        <v>1</v>
      </c>
      <c r="AC1308" s="317">
        <v>1</v>
      </c>
      <c r="AD1308" s="317">
        <v>1</v>
      </c>
      <c r="AE1308" s="317">
        <v>1</v>
      </c>
      <c r="AF1308" s="317">
        <v>1</v>
      </c>
      <c r="AG1308" s="317">
        <v>5</v>
      </c>
      <c r="AH1308" s="317">
        <v>5</v>
      </c>
      <c r="AI1308" s="317">
        <v>5</v>
      </c>
      <c r="AK1308" s="299">
        <v>71</v>
      </c>
      <c r="AL1308" s="296">
        <v>1</v>
      </c>
      <c r="AM1308" s="296">
        <v>1</v>
      </c>
      <c r="AN1308" s="296">
        <v>1</v>
      </c>
    </row>
    <row r="1309" spans="15:40" hidden="1">
      <c r="O1309" s="305">
        <f t="shared" si="364"/>
        <v>0</v>
      </c>
      <c r="AA1309" s="317">
        <v>1</v>
      </c>
      <c r="AB1309" s="317">
        <v>1</v>
      </c>
      <c r="AC1309" s="317">
        <v>1</v>
      </c>
      <c r="AD1309" s="317">
        <v>1</v>
      </c>
      <c r="AE1309" s="317">
        <v>1</v>
      </c>
      <c r="AF1309" s="317">
        <v>1</v>
      </c>
      <c r="AG1309" s="317">
        <v>5</v>
      </c>
      <c r="AH1309" s="317">
        <v>5</v>
      </c>
      <c r="AI1309" s="317">
        <v>5</v>
      </c>
      <c r="AK1309" s="299">
        <v>71</v>
      </c>
      <c r="AL1309" s="296">
        <v>1</v>
      </c>
      <c r="AM1309" s="296">
        <v>1</v>
      </c>
      <c r="AN1309" s="296">
        <v>1</v>
      </c>
    </row>
    <row r="1310" spans="15:40" hidden="1">
      <c r="O1310" s="305">
        <f t="shared" si="364"/>
        <v>0</v>
      </c>
      <c r="AA1310" s="317">
        <v>1</v>
      </c>
      <c r="AB1310" s="317">
        <v>1</v>
      </c>
      <c r="AC1310" s="317">
        <v>1</v>
      </c>
      <c r="AD1310" s="317">
        <v>1</v>
      </c>
      <c r="AE1310" s="317">
        <v>1</v>
      </c>
      <c r="AF1310" s="317">
        <v>1</v>
      </c>
      <c r="AG1310" s="317">
        <v>5</v>
      </c>
      <c r="AH1310" s="317">
        <v>5</v>
      </c>
      <c r="AI1310" s="317">
        <v>5</v>
      </c>
      <c r="AK1310" s="299">
        <v>71</v>
      </c>
      <c r="AL1310" s="296">
        <v>1</v>
      </c>
      <c r="AM1310" s="296">
        <v>1</v>
      </c>
      <c r="AN1310" s="296">
        <v>1</v>
      </c>
    </row>
    <row r="1311" spans="15:40" hidden="1">
      <c r="O1311" s="305">
        <f t="shared" si="364"/>
        <v>0</v>
      </c>
      <c r="AA1311" s="317">
        <v>1</v>
      </c>
      <c r="AB1311" s="317">
        <v>1</v>
      </c>
      <c r="AC1311" s="317">
        <v>1</v>
      </c>
      <c r="AD1311" s="317">
        <v>1</v>
      </c>
      <c r="AE1311" s="317">
        <v>1</v>
      </c>
      <c r="AF1311" s="317">
        <v>1</v>
      </c>
      <c r="AG1311" s="317">
        <v>5</v>
      </c>
      <c r="AH1311" s="317">
        <v>5</v>
      </c>
      <c r="AI1311" s="317">
        <v>5</v>
      </c>
      <c r="AK1311" s="299">
        <v>71</v>
      </c>
      <c r="AL1311" s="296">
        <v>1</v>
      </c>
      <c r="AM1311" s="296">
        <v>1</v>
      </c>
      <c r="AN1311" s="296">
        <v>1</v>
      </c>
    </row>
    <row r="1312" spans="15:40" hidden="1">
      <c r="O1312" s="305">
        <f t="shared" si="364"/>
        <v>0</v>
      </c>
      <c r="AA1312" s="317">
        <v>1</v>
      </c>
      <c r="AB1312" s="317">
        <v>1</v>
      </c>
      <c r="AC1312" s="317">
        <v>1</v>
      </c>
      <c r="AD1312" s="317">
        <v>1</v>
      </c>
      <c r="AE1312" s="317">
        <v>1</v>
      </c>
      <c r="AF1312" s="317">
        <v>1</v>
      </c>
      <c r="AG1312" s="317">
        <v>5</v>
      </c>
      <c r="AH1312" s="317">
        <v>5</v>
      </c>
      <c r="AI1312" s="317">
        <v>5</v>
      </c>
      <c r="AK1312" s="299">
        <v>71</v>
      </c>
      <c r="AL1312" s="296">
        <v>1</v>
      </c>
      <c r="AM1312" s="296">
        <v>1</v>
      </c>
      <c r="AN1312" s="296">
        <v>1</v>
      </c>
    </row>
    <row r="1313" spans="15:40" hidden="1">
      <c r="O1313" s="305">
        <f t="shared" si="364"/>
        <v>0</v>
      </c>
      <c r="AA1313" s="317">
        <v>1</v>
      </c>
      <c r="AB1313" s="317">
        <v>1</v>
      </c>
      <c r="AC1313" s="317">
        <v>1</v>
      </c>
      <c r="AD1313" s="317">
        <v>1</v>
      </c>
      <c r="AE1313" s="317">
        <v>1</v>
      </c>
      <c r="AF1313" s="317">
        <v>1</v>
      </c>
      <c r="AG1313" s="317">
        <v>5</v>
      </c>
      <c r="AH1313" s="317">
        <v>5</v>
      </c>
      <c r="AI1313" s="317">
        <v>5</v>
      </c>
      <c r="AK1313" s="299">
        <v>71</v>
      </c>
      <c r="AL1313" s="296">
        <v>1</v>
      </c>
      <c r="AM1313" s="296">
        <v>1</v>
      </c>
      <c r="AN1313" s="296">
        <v>1</v>
      </c>
    </row>
    <row r="1314" spans="15:40" hidden="1">
      <c r="O1314" s="305">
        <f t="shared" si="364"/>
        <v>0</v>
      </c>
      <c r="AA1314" s="317">
        <v>1</v>
      </c>
      <c r="AB1314" s="317">
        <v>1</v>
      </c>
      <c r="AC1314" s="317">
        <v>1</v>
      </c>
      <c r="AD1314" s="317">
        <v>1</v>
      </c>
      <c r="AE1314" s="317">
        <v>1</v>
      </c>
      <c r="AF1314" s="317">
        <v>1</v>
      </c>
      <c r="AG1314" s="317">
        <v>5</v>
      </c>
      <c r="AH1314" s="317">
        <v>5</v>
      </c>
      <c r="AI1314" s="317">
        <v>5</v>
      </c>
      <c r="AK1314" s="299">
        <v>71</v>
      </c>
      <c r="AL1314" s="296">
        <v>1</v>
      </c>
      <c r="AM1314" s="296">
        <v>1</v>
      </c>
      <c r="AN1314" s="296">
        <v>1</v>
      </c>
    </row>
    <row r="1315" spans="15:40" hidden="1">
      <c r="O1315" s="305">
        <f t="shared" si="364"/>
        <v>0</v>
      </c>
      <c r="AA1315" s="317">
        <v>1</v>
      </c>
      <c r="AB1315" s="317">
        <v>1</v>
      </c>
      <c r="AC1315" s="317">
        <v>1</v>
      </c>
      <c r="AD1315" s="317">
        <v>1</v>
      </c>
      <c r="AE1315" s="317">
        <v>1</v>
      </c>
      <c r="AF1315" s="317">
        <v>1</v>
      </c>
      <c r="AG1315" s="317">
        <v>5</v>
      </c>
      <c r="AH1315" s="317">
        <v>5</v>
      </c>
      <c r="AI1315" s="317">
        <v>5</v>
      </c>
      <c r="AK1315" s="299">
        <v>71</v>
      </c>
      <c r="AL1315" s="296">
        <v>1</v>
      </c>
      <c r="AM1315" s="296">
        <v>1</v>
      </c>
      <c r="AN1315" s="296">
        <v>1</v>
      </c>
    </row>
    <row r="1316" spans="15:40" hidden="1">
      <c r="O1316" s="305">
        <f t="shared" si="364"/>
        <v>0</v>
      </c>
      <c r="AA1316" s="317">
        <v>1</v>
      </c>
      <c r="AB1316" s="317">
        <v>1</v>
      </c>
      <c r="AC1316" s="317">
        <v>1</v>
      </c>
      <c r="AD1316" s="317">
        <v>1</v>
      </c>
      <c r="AE1316" s="317">
        <v>1</v>
      </c>
      <c r="AF1316" s="317">
        <v>1</v>
      </c>
      <c r="AG1316" s="317">
        <v>5</v>
      </c>
      <c r="AH1316" s="317">
        <v>5</v>
      </c>
      <c r="AI1316" s="317">
        <v>5</v>
      </c>
      <c r="AK1316" s="299">
        <v>71</v>
      </c>
      <c r="AL1316" s="296">
        <v>1</v>
      </c>
      <c r="AM1316" s="296">
        <v>1</v>
      </c>
      <c r="AN1316" s="296">
        <v>1</v>
      </c>
    </row>
    <row r="1317" spans="15:40" hidden="1">
      <c r="O1317" s="305">
        <f t="shared" si="364"/>
        <v>0</v>
      </c>
      <c r="AA1317" s="317">
        <v>1</v>
      </c>
      <c r="AB1317" s="317">
        <v>1</v>
      </c>
      <c r="AC1317" s="317">
        <v>1</v>
      </c>
      <c r="AD1317" s="317">
        <v>1</v>
      </c>
      <c r="AE1317" s="317">
        <v>1</v>
      </c>
      <c r="AF1317" s="317">
        <v>1</v>
      </c>
      <c r="AG1317" s="317">
        <v>5</v>
      </c>
      <c r="AH1317" s="317">
        <v>5</v>
      </c>
      <c r="AI1317" s="317">
        <v>5</v>
      </c>
      <c r="AK1317" s="299">
        <v>71</v>
      </c>
      <c r="AL1317" s="296">
        <v>1</v>
      </c>
      <c r="AM1317" s="296">
        <v>1</v>
      </c>
      <c r="AN1317" s="296">
        <v>1</v>
      </c>
    </row>
    <row r="1318" spans="15:40" hidden="1">
      <c r="O1318" s="305">
        <f t="shared" si="364"/>
        <v>0</v>
      </c>
      <c r="AA1318" s="317">
        <v>1</v>
      </c>
      <c r="AB1318" s="317">
        <v>1</v>
      </c>
      <c r="AC1318" s="317">
        <v>1</v>
      </c>
      <c r="AD1318" s="317">
        <v>1</v>
      </c>
      <c r="AE1318" s="317">
        <v>1</v>
      </c>
      <c r="AF1318" s="317">
        <v>1</v>
      </c>
      <c r="AG1318" s="317">
        <v>5</v>
      </c>
      <c r="AH1318" s="317">
        <v>5</v>
      </c>
      <c r="AI1318" s="317">
        <v>5</v>
      </c>
      <c r="AK1318" s="299">
        <v>71</v>
      </c>
      <c r="AL1318" s="296">
        <v>1</v>
      </c>
      <c r="AM1318" s="296">
        <v>1</v>
      </c>
      <c r="AN1318" s="296">
        <v>1</v>
      </c>
    </row>
    <row r="1319" spans="15:40" hidden="1">
      <c r="O1319" s="305">
        <f t="shared" ref="O1319:O1364" si="365">D1319</f>
        <v>0</v>
      </c>
      <c r="AA1319" s="317">
        <v>1</v>
      </c>
      <c r="AB1319" s="317">
        <v>1</v>
      </c>
      <c r="AC1319" s="317">
        <v>1</v>
      </c>
      <c r="AD1319" s="317">
        <v>1</v>
      </c>
      <c r="AE1319" s="317">
        <v>1</v>
      </c>
      <c r="AF1319" s="317">
        <v>1</v>
      </c>
      <c r="AG1319" s="317">
        <v>5</v>
      </c>
      <c r="AH1319" s="317">
        <v>5</v>
      </c>
      <c r="AI1319" s="317">
        <v>5</v>
      </c>
      <c r="AK1319" s="299">
        <v>71</v>
      </c>
      <c r="AL1319" s="296">
        <v>1</v>
      </c>
      <c r="AM1319" s="296">
        <v>1</v>
      </c>
      <c r="AN1319" s="296">
        <v>1</v>
      </c>
    </row>
    <row r="1320" spans="15:40" hidden="1">
      <c r="O1320" s="305">
        <f t="shared" si="365"/>
        <v>0</v>
      </c>
      <c r="AA1320" s="317">
        <v>1</v>
      </c>
      <c r="AB1320" s="317">
        <v>1</v>
      </c>
      <c r="AC1320" s="317">
        <v>1</v>
      </c>
      <c r="AD1320" s="317">
        <v>1</v>
      </c>
      <c r="AE1320" s="317">
        <v>1</v>
      </c>
      <c r="AF1320" s="317">
        <v>1</v>
      </c>
      <c r="AG1320" s="317">
        <v>5</v>
      </c>
      <c r="AH1320" s="317">
        <v>5</v>
      </c>
      <c r="AI1320" s="317">
        <v>5</v>
      </c>
      <c r="AK1320" s="299">
        <v>71</v>
      </c>
      <c r="AL1320" s="296">
        <v>1</v>
      </c>
      <c r="AM1320" s="296">
        <v>1</v>
      </c>
      <c r="AN1320" s="296">
        <v>1</v>
      </c>
    </row>
    <row r="1321" spans="15:40" hidden="1">
      <c r="O1321" s="305">
        <f t="shared" si="365"/>
        <v>0</v>
      </c>
      <c r="AA1321" s="317">
        <v>1</v>
      </c>
      <c r="AB1321" s="317">
        <v>1</v>
      </c>
      <c r="AC1321" s="317">
        <v>1</v>
      </c>
      <c r="AD1321" s="317">
        <v>1</v>
      </c>
      <c r="AE1321" s="317">
        <v>1</v>
      </c>
      <c r="AF1321" s="317">
        <v>1</v>
      </c>
      <c r="AG1321" s="317">
        <v>5</v>
      </c>
      <c r="AH1321" s="317">
        <v>5</v>
      </c>
      <c r="AI1321" s="317">
        <v>5</v>
      </c>
      <c r="AK1321" s="299">
        <v>71</v>
      </c>
      <c r="AL1321" s="296">
        <v>1</v>
      </c>
      <c r="AM1321" s="296">
        <v>1</v>
      </c>
      <c r="AN1321" s="296">
        <v>1</v>
      </c>
    </row>
    <row r="1322" spans="15:40" hidden="1">
      <c r="O1322" s="305">
        <f t="shared" si="365"/>
        <v>0</v>
      </c>
      <c r="AA1322" s="317">
        <v>1</v>
      </c>
      <c r="AB1322" s="317">
        <v>1</v>
      </c>
      <c r="AC1322" s="317">
        <v>1</v>
      </c>
      <c r="AD1322" s="317">
        <v>1</v>
      </c>
      <c r="AE1322" s="317">
        <v>1</v>
      </c>
      <c r="AF1322" s="317">
        <v>1</v>
      </c>
      <c r="AG1322" s="317">
        <v>5</v>
      </c>
      <c r="AH1322" s="317">
        <v>5</v>
      </c>
      <c r="AI1322" s="317">
        <v>5</v>
      </c>
      <c r="AK1322" s="299">
        <v>71</v>
      </c>
      <c r="AL1322" s="296">
        <v>1</v>
      </c>
      <c r="AM1322" s="296">
        <v>1</v>
      </c>
      <c r="AN1322" s="296">
        <v>1</v>
      </c>
    </row>
    <row r="1323" spans="15:40" hidden="1">
      <c r="O1323" s="305">
        <f t="shared" si="365"/>
        <v>0</v>
      </c>
      <c r="AA1323" s="317">
        <v>1</v>
      </c>
      <c r="AB1323" s="317">
        <v>1</v>
      </c>
      <c r="AC1323" s="317">
        <v>1</v>
      </c>
      <c r="AD1323" s="317">
        <v>1</v>
      </c>
      <c r="AE1323" s="317">
        <v>1</v>
      </c>
      <c r="AF1323" s="317">
        <v>1</v>
      </c>
      <c r="AG1323" s="317">
        <v>5</v>
      </c>
      <c r="AH1323" s="317">
        <v>5</v>
      </c>
      <c r="AI1323" s="317">
        <v>5</v>
      </c>
      <c r="AK1323" s="299">
        <v>71</v>
      </c>
      <c r="AL1323" s="296">
        <v>1</v>
      </c>
      <c r="AM1323" s="296">
        <v>1</v>
      </c>
      <c r="AN1323" s="296">
        <v>1</v>
      </c>
    </row>
    <row r="1324" spans="15:40" hidden="1">
      <c r="O1324" s="305">
        <f t="shared" si="365"/>
        <v>0</v>
      </c>
      <c r="AA1324" s="317">
        <v>1</v>
      </c>
      <c r="AB1324" s="317">
        <v>1</v>
      </c>
      <c r="AC1324" s="317">
        <v>1</v>
      </c>
      <c r="AD1324" s="317">
        <v>1</v>
      </c>
      <c r="AE1324" s="317">
        <v>1</v>
      </c>
      <c r="AF1324" s="317">
        <v>1</v>
      </c>
      <c r="AG1324" s="317">
        <v>5</v>
      </c>
      <c r="AH1324" s="317">
        <v>5</v>
      </c>
      <c r="AI1324" s="317">
        <v>5</v>
      </c>
      <c r="AK1324" s="299">
        <v>71</v>
      </c>
      <c r="AL1324" s="296">
        <v>1</v>
      </c>
      <c r="AM1324" s="296">
        <v>1</v>
      </c>
      <c r="AN1324" s="296">
        <v>1</v>
      </c>
    </row>
    <row r="1325" spans="15:40" hidden="1">
      <c r="O1325" s="305">
        <f t="shared" si="365"/>
        <v>0</v>
      </c>
      <c r="AA1325" s="317">
        <v>1</v>
      </c>
      <c r="AB1325" s="317">
        <v>1</v>
      </c>
      <c r="AC1325" s="317">
        <v>1</v>
      </c>
      <c r="AD1325" s="317">
        <v>1</v>
      </c>
      <c r="AE1325" s="317">
        <v>1</v>
      </c>
      <c r="AF1325" s="317">
        <v>1</v>
      </c>
      <c r="AG1325" s="317">
        <v>5</v>
      </c>
      <c r="AH1325" s="317">
        <v>5</v>
      </c>
      <c r="AI1325" s="317">
        <v>5</v>
      </c>
      <c r="AK1325" s="299">
        <v>71</v>
      </c>
      <c r="AL1325" s="296">
        <v>1</v>
      </c>
      <c r="AM1325" s="296">
        <v>1</v>
      </c>
      <c r="AN1325" s="296">
        <v>1</v>
      </c>
    </row>
    <row r="1326" spans="15:40" hidden="1">
      <c r="O1326" s="305">
        <f t="shared" si="365"/>
        <v>0</v>
      </c>
      <c r="AA1326" s="317">
        <v>1</v>
      </c>
      <c r="AB1326" s="317">
        <v>1</v>
      </c>
      <c r="AC1326" s="317">
        <v>1</v>
      </c>
      <c r="AD1326" s="317">
        <v>1</v>
      </c>
      <c r="AE1326" s="317">
        <v>1</v>
      </c>
      <c r="AF1326" s="317">
        <v>1</v>
      </c>
      <c r="AG1326" s="317">
        <v>5</v>
      </c>
      <c r="AH1326" s="317">
        <v>5</v>
      </c>
      <c r="AI1326" s="317">
        <v>5</v>
      </c>
      <c r="AK1326" s="299">
        <v>71</v>
      </c>
      <c r="AL1326" s="296">
        <v>1</v>
      </c>
      <c r="AM1326" s="296">
        <v>1</v>
      </c>
      <c r="AN1326" s="296">
        <v>1</v>
      </c>
    </row>
    <row r="1327" spans="15:40" hidden="1">
      <c r="O1327" s="305">
        <f t="shared" si="365"/>
        <v>0</v>
      </c>
      <c r="AA1327" s="317">
        <v>1</v>
      </c>
      <c r="AB1327" s="317">
        <v>1</v>
      </c>
      <c r="AC1327" s="317">
        <v>1</v>
      </c>
      <c r="AD1327" s="317">
        <v>1</v>
      </c>
      <c r="AE1327" s="317">
        <v>1</v>
      </c>
      <c r="AF1327" s="317">
        <v>1</v>
      </c>
      <c r="AG1327" s="317">
        <v>5</v>
      </c>
      <c r="AH1327" s="317">
        <v>5</v>
      </c>
      <c r="AI1327" s="317">
        <v>5</v>
      </c>
      <c r="AK1327" s="299">
        <v>71</v>
      </c>
      <c r="AL1327" s="296">
        <v>1</v>
      </c>
      <c r="AM1327" s="296">
        <v>1</v>
      </c>
      <c r="AN1327" s="296">
        <v>1</v>
      </c>
    </row>
    <row r="1328" spans="15:40" hidden="1">
      <c r="O1328" s="305">
        <f t="shared" si="365"/>
        <v>0</v>
      </c>
      <c r="AA1328" s="317">
        <v>1</v>
      </c>
      <c r="AB1328" s="317">
        <v>1</v>
      </c>
      <c r="AC1328" s="317">
        <v>1</v>
      </c>
      <c r="AD1328" s="317">
        <v>1</v>
      </c>
      <c r="AE1328" s="317">
        <v>1</v>
      </c>
      <c r="AF1328" s="317">
        <v>1</v>
      </c>
      <c r="AG1328" s="317">
        <v>5</v>
      </c>
      <c r="AH1328" s="317">
        <v>5</v>
      </c>
      <c r="AI1328" s="317">
        <v>5</v>
      </c>
      <c r="AK1328" s="299">
        <v>71</v>
      </c>
      <c r="AL1328" s="296">
        <v>1</v>
      </c>
      <c r="AM1328" s="296">
        <v>1</v>
      </c>
      <c r="AN1328" s="296">
        <v>1</v>
      </c>
    </row>
    <row r="1329" spans="15:40" hidden="1">
      <c r="O1329" s="305">
        <f t="shared" si="365"/>
        <v>0</v>
      </c>
      <c r="AA1329" s="317">
        <v>1</v>
      </c>
      <c r="AB1329" s="317">
        <v>1</v>
      </c>
      <c r="AC1329" s="317">
        <v>1</v>
      </c>
      <c r="AD1329" s="317">
        <v>1</v>
      </c>
      <c r="AE1329" s="317">
        <v>1</v>
      </c>
      <c r="AF1329" s="317">
        <v>1</v>
      </c>
      <c r="AG1329" s="317">
        <v>5</v>
      </c>
      <c r="AH1329" s="317">
        <v>5</v>
      </c>
      <c r="AI1329" s="317">
        <v>5</v>
      </c>
      <c r="AK1329" s="299">
        <v>71</v>
      </c>
      <c r="AL1329" s="296">
        <v>1</v>
      </c>
      <c r="AM1329" s="296">
        <v>1</v>
      </c>
      <c r="AN1329" s="296">
        <v>1</v>
      </c>
    </row>
    <row r="1330" spans="15:40" hidden="1">
      <c r="O1330" s="305">
        <f t="shared" si="365"/>
        <v>0</v>
      </c>
      <c r="AA1330" s="317">
        <v>1</v>
      </c>
      <c r="AB1330" s="317">
        <v>1</v>
      </c>
      <c r="AC1330" s="317">
        <v>1</v>
      </c>
      <c r="AD1330" s="317">
        <v>1</v>
      </c>
      <c r="AE1330" s="317">
        <v>1</v>
      </c>
      <c r="AF1330" s="317">
        <v>1</v>
      </c>
      <c r="AG1330" s="317">
        <v>5</v>
      </c>
      <c r="AH1330" s="317">
        <v>5</v>
      </c>
      <c r="AI1330" s="317">
        <v>5</v>
      </c>
      <c r="AK1330" s="299">
        <v>71</v>
      </c>
      <c r="AL1330" s="296">
        <v>1</v>
      </c>
      <c r="AM1330" s="296">
        <v>1</v>
      </c>
      <c r="AN1330" s="296">
        <v>1</v>
      </c>
    </row>
    <row r="1331" spans="15:40" hidden="1">
      <c r="O1331" s="305">
        <f t="shared" si="365"/>
        <v>0</v>
      </c>
      <c r="AA1331" s="317">
        <v>1</v>
      </c>
      <c r="AB1331" s="317">
        <v>1</v>
      </c>
      <c r="AC1331" s="317">
        <v>1</v>
      </c>
      <c r="AD1331" s="317">
        <v>1</v>
      </c>
      <c r="AE1331" s="317">
        <v>1</v>
      </c>
      <c r="AF1331" s="317">
        <v>1</v>
      </c>
      <c r="AG1331" s="317">
        <v>5</v>
      </c>
      <c r="AH1331" s="317">
        <v>5</v>
      </c>
      <c r="AI1331" s="317">
        <v>5</v>
      </c>
      <c r="AK1331" s="299">
        <v>71</v>
      </c>
      <c r="AL1331" s="296">
        <v>1</v>
      </c>
      <c r="AM1331" s="296">
        <v>1</v>
      </c>
      <c r="AN1331" s="296">
        <v>1</v>
      </c>
    </row>
    <row r="1332" spans="15:40" hidden="1">
      <c r="O1332" s="305">
        <f t="shared" si="365"/>
        <v>0</v>
      </c>
      <c r="AA1332" s="317">
        <v>1</v>
      </c>
      <c r="AB1332" s="317">
        <v>1</v>
      </c>
      <c r="AC1332" s="317">
        <v>1</v>
      </c>
      <c r="AD1332" s="317">
        <v>1</v>
      </c>
      <c r="AE1332" s="317">
        <v>1</v>
      </c>
      <c r="AF1332" s="317">
        <v>1</v>
      </c>
      <c r="AG1332" s="317">
        <v>5</v>
      </c>
      <c r="AH1332" s="317">
        <v>5</v>
      </c>
      <c r="AI1332" s="317">
        <v>5</v>
      </c>
      <c r="AK1332" s="299">
        <v>71</v>
      </c>
      <c r="AL1332" s="296">
        <v>1</v>
      </c>
      <c r="AM1332" s="296">
        <v>1</v>
      </c>
      <c r="AN1332" s="296">
        <v>1</v>
      </c>
    </row>
    <row r="1333" spans="15:40" hidden="1">
      <c r="O1333" s="305">
        <f t="shared" si="365"/>
        <v>0</v>
      </c>
      <c r="AA1333" s="317">
        <v>1</v>
      </c>
      <c r="AB1333" s="317">
        <v>1</v>
      </c>
      <c r="AC1333" s="317">
        <v>1</v>
      </c>
      <c r="AD1333" s="317">
        <v>1</v>
      </c>
      <c r="AE1333" s="317">
        <v>1</v>
      </c>
      <c r="AF1333" s="317">
        <v>1</v>
      </c>
      <c r="AG1333" s="317">
        <v>5</v>
      </c>
      <c r="AH1333" s="317">
        <v>5</v>
      </c>
      <c r="AI1333" s="317">
        <v>5</v>
      </c>
      <c r="AK1333" s="299">
        <v>71</v>
      </c>
      <c r="AL1333" s="296">
        <v>1</v>
      </c>
      <c r="AM1333" s="296">
        <v>1</v>
      </c>
      <c r="AN1333" s="296">
        <v>1</v>
      </c>
    </row>
    <row r="1334" spans="15:40" hidden="1">
      <c r="O1334" s="305">
        <f t="shared" si="365"/>
        <v>0</v>
      </c>
      <c r="AA1334" s="317">
        <v>1</v>
      </c>
      <c r="AB1334" s="317">
        <v>1</v>
      </c>
      <c r="AC1334" s="317">
        <v>1</v>
      </c>
      <c r="AD1334" s="317">
        <v>1</v>
      </c>
      <c r="AE1334" s="317">
        <v>1</v>
      </c>
      <c r="AF1334" s="317">
        <v>1</v>
      </c>
      <c r="AG1334" s="317">
        <v>5</v>
      </c>
      <c r="AH1334" s="317">
        <v>5</v>
      </c>
      <c r="AI1334" s="317">
        <v>5</v>
      </c>
      <c r="AK1334" s="299">
        <v>71</v>
      </c>
      <c r="AL1334" s="296">
        <v>1</v>
      </c>
      <c r="AM1334" s="296">
        <v>1</v>
      </c>
      <c r="AN1334" s="296">
        <v>1</v>
      </c>
    </row>
    <row r="1335" spans="15:40" hidden="1">
      <c r="O1335" s="305">
        <f t="shared" si="365"/>
        <v>0</v>
      </c>
      <c r="AA1335" s="317">
        <v>1</v>
      </c>
      <c r="AB1335" s="317">
        <v>1</v>
      </c>
      <c r="AC1335" s="317">
        <v>1</v>
      </c>
      <c r="AD1335" s="317">
        <v>1</v>
      </c>
      <c r="AE1335" s="317">
        <v>1</v>
      </c>
      <c r="AF1335" s="317">
        <v>1</v>
      </c>
      <c r="AG1335" s="317">
        <v>5</v>
      </c>
      <c r="AH1335" s="317">
        <v>5</v>
      </c>
      <c r="AI1335" s="317">
        <v>5</v>
      </c>
      <c r="AK1335" s="299">
        <v>71</v>
      </c>
      <c r="AL1335" s="296">
        <v>1</v>
      </c>
      <c r="AM1335" s="296">
        <v>1</v>
      </c>
      <c r="AN1335" s="296">
        <v>1</v>
      </c>
    </row>
    <row r="1336" spans="15:40" hidden="1">
      <c r="O1336" s="305">
        <f t="shared" si="365"/>
        <v>0</v>
      </c>
      <c r="AA1336" s="317">
        <v>1</v>
      </c>
      <c r="AB1336" s="317">
        <v>1</v>
      </c>
      <c r="AC1336" s="317">
        <v>1</v>
      </c>
      <c r="AD1336" s="317">
        <v>1</v>
      </c>
      <c r="AE1336" s="317">
        <v>1</v>
      </c>
      <c r="AF1336" s="317">
        <v>1</v>
      </c>
      <c r="AG1336" s="317">
        <v>5</v>
      </c>
      <c r="AH1336" s="317">
        <v>5</v>
      </c>
      <c r="AI1336" s="317">
        <v>5</v>
      </c>
      <c r="AK1336" s="299">
        <v>71</v>
      </c>
      <c r="AL1336" s="296">
        <v>1</v>
      </c>
      <c r="AM1336" s="296">
        <v>1</v>
      </c>
      <c r="AN1336" s="296">
        <v>1</v>
      </c>
    </row>
    <row r="1337" spans="15:40" hidden="1">
      <c r="O1337" s="305">
        <f t="shared" si="365"/>
        <v>0</v>
      </c>
      <c r="AA1337" s="317">
        <v>1</v>
      </c>
      <c r="AB1337" s="317">
        <v>1</v>
      </c>
      <c r="AC1337" s="317">
        <v>1</v>
      </c>
      <c r="AD1337" s="317">
        <v>1</v>
      </c>
      <c r="AE1337" s="317">
        <v>1</v>
      </c>
      <c r="AF1337" s="317">
        <v>1</v>
      </c>
      <c r="AG1337" s="317">
        <v>5</v>
      </c>
      <c r="AH1337" s="317">
        <v>5</v>
      </c>
      <c r="AI1337" s="317">
        <v>5</v>
      </c>
      <c r="AK1337" s="299">
        <v>71</v>
      </c>
      <c r="AL1337" s="296">
        <v>1</v>
      </c>
      <c r="AM1337" s="296">
        <v>1</v>
      </c>
      <c r="AN1337" s="296">
        <v>1</v>
      </c>
    </row>
    <row r="1338" spans="15:40" hidden="1">
      <c r="O1338" s="305">
        <f t="shared" si="365"/>
        <v>0</v>
      </c>
      <c r="AA1338" s="317">
        <v>1</v>
      </c>
      <c r="AB1338" s="317">
        <v>1</v>
      </c>
      <c r="AC1338" s="317">
        <v>1</v>
      </c>
      <c r="AD1338" s="317">
        <v>1</v>
      </c>
      <c r="AE1338" s="317">
        <v>1</v>
      </c>
      <c r="AF1338" s="317">
        <v>1</v>
      </c>
      <c r="AG1338" s="317">
        <v>5</v>
      </c>
      <c r="AH1338" s="317">
        <v>5</v>
      </c>
      <c r="AI1338" s="317">
        <v>5</v>
      </c>
      <c r="AK1338" s="299">
        <v>71</v>
      </c>
      <c r="AL1338" s="296">
        <v>1</v>
      </c>
      <c r="AM1338" s="296">
        <v>1</v>
      </c>
      <c r="AN1338" s="296">
        <v>1</v>
      </c>
    </row>
    <row r="1339" spans="15:40" hidden="1">
      <c r="O1339" s="305">
        <f t="shared" si="365"/>
        <v>0</v>
      </c>
      <c r="AA1339" s="317">
        <v>1</v>
      </c>
      <c r="AB1339" s="317">
        <v>1</v>
      </c>
      <c r="AC1339" s="317">
        <v>1</v>
      </c>
      <c r="AD1339" s="317">
        <v>1</v>
      </c>
      <c r="AE1339" s="317">
        <v>1</v>
      </c>
      <c r="AF1339" s="317">
        <v>1</v>
      </c>
      <c r="AG1339" s="317">
        <v>5</v>
      </c>
      <c r="AH1339" s="317">
        <v>5</v>
      </c>
      <c r="AI1339" s="317">
        <v>5</v>
      </c>
      <c r="AK1339" s="299">
        <v>71</v>
      </c>
      <c r="AL1339" s="296">
        <v>1</v>
      </c>
      <c r="AM1339" s="296">
        <v>1</v>
      </c>
      <c r="AN1339" s="296">
        <v>1</v>
      </c>
    </row>
    <row r="1340" spans="15:40" hidden="1">
      <c r="O1340" s="305">
        <f t="shared" si="365"/>
        <v>0</v>
      </c>
      <c r="AA1340" s="317">
        <v>1</v>
      </c>
      <c r="AB1340" s="317">
        <v>1</v>
      </c>
      <c r="AC1340" s="317">
        <v>1</v>
      </c>
      <c r="AD1340" s="317">
        <v>1</v>
      </c>
      <c r="AE1340" s="317">
        <v>1</v>
      </c>
      <c r="AF1340" s="317">
        <v>1</v>
      </c>
      <c r="AG1340" s="317">
        <v>5</v>
      </c>
      <c r="AH1340" s="317">
        <v>5</v>
      </c>
      <c r="AI1340" s="317">
        <v>5</v>
      </c>
      <c r="AK1340" s="299">
        <v>71</v>
      </c>
      <c r="AL1340" s="296">
        <v>1</v>
      </c>
      <c r="AM1340" s="296">
        <v>1</v>
      </c>
      <c r="AN1340" s="296">
        <v>1</v>
      </c>
    </row>
    <row r="1341" spans="15:40" hidden="1">
      <c r="O1341" s="305">
        <f t="shared" si="365"/>
        <v>0</v>
      </c>
      <c r="AA1341" s="317">
        <v>1</v>
      </c>
      <c r="AB1341" s="317">
        <v>1</v>
      </c>
      <c r="AC1341" s="317">
        <v>1</v>
      </c>
      <c r="AD1341" s="317">
        <v>1</v>
      </c>
      <c r="AE1341" s="317">
        <v>1</v>
      </c>
      <c r="AF1341" s="317">
        <v>1</v>
      </c>
      <c r="AG1341" s="317">
        <v>5</v>
      </c>
      <c r="AH1341" s="317">
        <v>5</v>
      </c>
      <c r="AI1341" s="317">
        <v>5</v>
      </c>
      <c r="AK1341" s="299">
        <v>71</v>
      </c>
      <c r="AL1341" s="296">
        <v>1</v>
      </c>
      <c r="AM1341" s="296">
        <v>1</v>
      </c>
      <c r="AN1341" s="296">
        <v>1</v>
      </c>
    </row>
    <row r="1342" spans="15:40" hidden="1">
      <c r="O1342" s="305">
        <f t="shared" si="365"/>
        <v>0</v>
      </c>
      <c r="AA1342" s="317">
        <v>1</v>
      </c>
      <c r="AB1342" s="317">
        <v>1</v>
      </c>
      <c r="AC1342" s="317">
        <v>1</v>
      </c>
      <c r="AD1342" s="317">
        <v>1</v>
      </c>
      <c r="AE1342" s="317">
        <v>1</v>
      </c>
      <c r="AF1342" s="317">
        <v>1</v>
      </c>
      <c r="AG1342" s="317">
        <v>5</v>
      </c>
      <c r="AH1342" s="317">
        <v>5</v>
      </c>
      <c r="AI1342" s="317">
        <v>5</v>
      </c>
      <c r="AK1342" s="299">
        <v>71</v>
      </c>
      <c r="AL1342" s="296">
        <v>1</v>
      </c>
      <c r="AM1342" s="296">
        <v>1</v>
      </c>
      <c r="AN1342" s="296">
        <v>1</v>
      </c>
    </row>
    <row r="1343" spans="15:40" hidden="1">
      <c r="O1343" s="305">
        <f t="shared" si="365"/>
        <v>0</v>
      </c>
      <c r="AA1343" s="317">
        <v>1</v>
      </c>
      <c r="AB1343" s="317">
        <v>1</v>
      </c>
      <c r="AC1343" s="317">
        <v>1</v>
      </c>
      <c r="AD1343" s="317">
        <v>1</v>
      </c>
      <c r="AE1343" s="317">
        <v>1</v>
      </c>
      <c r="AF1343" s="317">
        <v>1</v>
      </c>
      <c r="AG1343" s="317">
        <v>5</v>
      </c>
      <c r="AH1343" s="317">
        <v>5</v>
      </c>
      <c r="AI1343" s="317">
        <v>5</v>
      </c>
      <c r="AK1343" s="299">
        <v>71</v>
      </c>
      <c r="AL1343" s="296">
        <v>1</v>
      </c>
      <c r="AM1343" s="296">
        <v>1</v>
      </c>
      <c r="AN1343" s="296">
        <v>1</v>
      </c>
    </row>
    <row r="1344" spans="15:40" hidden="1">
      <c r="O1344" s="305">
        <f t="shared" si="365"/>
        <v>0</v>
      </c>
      <c r="AA1344" s="317">
        <v>1</v>
      </c>
      <c r="AB1344" s="317">
        <v>1</v>
      </c>
      <c r="AC1344" s="317">
        <v>1</v>
      </c>
      <c r="AD1344" s="317">
        <v>1</v>
      </c>
      <c r="AE1344" s="317">
        <v>1</v>
      </c>
      <c r="AF1344" s="317">
        <v>1</v>
      </c>
      <c r="AG1344" s="317">
        <v>5</v>
      </c>
      <c r="AH1344" s="317">
        <v>5</v>
      </c>
      <c r="AI1344" s="317">
        <v>5</v>
      </c>
      <c r="AK1344" s="299">
        <v>71</v>
      </c>
      <c r="AL1344" s="296">
        <v>1</v>
      </c>
      <c r="AM1344" s="296">
        <v>1</v>
      </c>
      <c r="AN1344" s="296">
        <v>1</v>
      </c>
    </row>
    <row r="1345" spans="15:40" hidden="1">
      <c r="O1345" s="305">
        <f t="shared" si="365"/>
        <v>0</v>
      </c>
      <c r="AA1345" s="317">
        <v>1</v>
      </c>
      <c r="AB1345" s="317">
        <v>1</v>
      </c>
      <c r="AC1345" s="317">
        <v>1</v>
      </c>
      <c r="AD1345" s="317">
        <v>1</v>
      </c>
      <c r="AE1345" s="317">
        <v>1</v>
      </c>
      <c r="AF1345" s="317">
        <v>1</v>
      </c>
      <c r="AG1345" s="317">
        <v>5</v>
      </c>
      <c r="AH1345" s="317">
        <v>5</v>
      </c>
      <c r="AI1345" s="317">
        <v>5</v>
      </c>
      <c r="AK1345" s="299">
        <v>71</v>
      </c>
      <c r="AL1345" s="296">
        <v>1</v>
      </c>
      <c r="AM1345" s="296">
        <v>1</v>
      </c>
      <c r="AN1345" s="296">
        <v>1</v>
      </c>
    </row>
    <row r="1346" spans="15:40" hidden="1">
      <c r="O1346" s="305">
        <f t="shared" si="365"/>
        <v>0</v>
      </c>
      <c r="AA1346" s="317">
        <v>1</v>
      </c>
      <c r="AB1346" s="317">
        <v>1</v>
      </c>
      <c r="AC1346" s="317">
        <v>1</v>
      </c>
      <c r="AD1346" s="317">
        <v>1</v>
      </c>
      <c r="AE1346" s="317">
        <v>1</v>
      </c>
      <c r="AF1346" s="317">
        <v>1</v>
      </c>
      <c r="AG1346" s="317">
        <v>5</v>
      </c>
      <c r="AH1346" s="317">
        <v>5</v>
      </c>
      <c r="AI1346" s="317">
        <v>5</v>
      </c>
      <c r="AK1346" s="299">
        <v>71</v>
      </c>
      <c r="AL1346" s="296">
        <v>1</v>
      </c>
      <c r="AM1346" s="296">
        <v>1</v>
      </c>
      <c r="AN1346" s="296">
        <v>1</v>
      </c>
    </row>
    <row r="1347" spans="15:40" hidden="1">
      <c r="O1347" s="305">
        <f t="shared" si="365"/>
        <v>0</v>
      </c>
      <c r="AA1347" s="317">
        <v>1</v>
      </c>
      <c r="AB1347" s="317">
        <v>1</v>
      </c>
      <c r="AC1347" s="317">
        <v>1</v>
      </c>
      <c r="AD1347" s="317">
        <v>1</v>
      </c>
      <c r="AE1347" s="317">
        <v>1</v>
      </c>
      <c r="AF1347" s="317">
        <v>1</v>
      </c>
      <c r="AG1347" s="317">
        <v>5</v>
      </c>
      <c r="AH1347" s="317">
        <v>5</v>
      </c>
      <c r="AI1347" s="317">
        <v>5</v>
      </c>
      <c r="AK1347" s="299">
        <v>71</v>
      </c>
      <c r="AL1347" s="296">
        <v>1</v>
      </c>
      <c r="AM1347" s="296">
        <v>1</v>
      </c>
      <c r="AN1347" s="296">
        <v>1</v>
      </c>
    </row>
    <row r="1348" spans="15:40" hidden="1">
      <c r="O1348" s="305">
        <f t="shared" si="365"/>
        <v>0</v>
      </c>
      <c r="AA1348" s="317">
        <v>1</v>
      </c>
      <c r="AB1348" s="317">
        <v>1</v>
      </c>
      <c r="AC1348" s="317">
        <v>1</v>
      </c>
      <c r="AD1348" s="317">
        <v>1</v>
      </c>
      <c r="AE1348" s="317">
        <v>1</v>
      </c>
      <c r="AF1348" s="317">
        <v>1</v>
      </c>
      <c r="AG1348" s="317">
        <v>5</v>
      </c>
      <c r="AH1348" s="317">
        <v>5</v>
      </c>
      <c r="AI1348" s="317">
        <v>5</v>
      </c>
      <c r="AK1348" s="299">
        <v>71</v>
      </c>
      <c r="AL1348" s="296">
        <v>1</v>
      </c>
      <c r="AM1348" s="296">
        <v>1</v>
      </c>
      <c r="AN1348" s="296">
        <v>1</v>
      </c>
    </row>
    <row r="1349" spans="15:40" hidden="1">
      <c r="O1349" s="305">
        <f t="shared" si="365"/>
        <v>0</v>
      </c>
      <c r="AA1349" s="317">
        <v>1</v>
      </c>
      <c r="AB1349" s="317">
        <v>1</v>
      </c>
      <c r="AC1349" s="317">
        <v>1</v>
      </c>
      <c r="AD1349" s="317">
        <v>1</v>
      </c>
      <c r="AE1349" s="317">
        <v>1</v>
      </c>
      <c r="AF1349" s="317">
        <v>1</v>
      </c>
      <c r="AG1349" s="317">
        <v>5</v>
      </c>
      <c r="AH1349" s="317">
        <v>5</v>
      </c>
      <c r="AI1349" s="317">
        <v>5</v>
      </c>
      <c r="AK1349" s="299">
        <v>71</v>
      </c>
      <c r="AL1349" s="296">
        <v>1</v>
      </c>
      <c r="AM1349" s="296">
        <v>1</v>
      </c>
      <c r="AN1349" s="296">
        <v>1</v>
      </c>
    </row>
    <row r="1350" spans="15:40" hidden="1">
      <c r="O1350" s="305">
        <f t="shared" si="365"/>
        <v>0</v>
      </c>
      <c r="AA1350" s="317">
        <v>1</v>
      </c>
      <c r="AB1350" s="317">
        <v>1</v>
      </c>
      <c r="AC1350" s="317">
        <v>1</v>
      </c>
      <c r="AD1350" s="317">
        <v>1</v>
      </c>
      <c r="AE1350" s="317">
        <v>1</v>
      </c>
      <c r="AF1350" s="317">
        <v>1</v>
      </c>
      <c r="AG1350" s="317">
        <v>5</v>
      </c>
      <c r="AH1350" s="317">
        <v>5</v>
      </c>
      <c r="AI1350" s="317">
        <v>5</v>
      </c>
      <c r="AK1350" s="299">
        <v>71</v>
      </c>
      <c r="AL1350" s="296">
        <v>1</v>
      </c>
      <c r="AM1350" s="296">
        <v>1</v>
      </c>
      <c r="AN1350" s="296">
        <v>1</v>
      </c>
    </row>
    <row r="1351" spans="15:40" hidden="1">
      <c r="O1351" s="305">
        <f t="shared" si="365"/>
        <v>0</v>
      </c>
      <c r="AA1351" s="317">
        <v>1</v>
      </c>
      <c r="AB1351" s="317">
        <v>1</v>
      </c>
      <c r="AC1351" s="317">
        <v>1</v>
      </c>
      <c r="AD1351" s="317">
        <v>1</v>
      </c>
      <c r="AE1351" s="317">
        <v>1</v>
      </c>
      <c r="AF1351" s="317">
        <v>1</v>
      </c>
      <c r="AG1351" s="317">
        <v>5</v>
      </c>
      <c r="AH1351" s="317">
        <v>5</v>
      </c>
      <c r="AI1351" s="317">
        <v>5</v>
      </c>
      <c r="AK1351" s="299">
        <v>71</v>
      </c>
      <c r="AL1351" s="296">
        <v>1</v>
      </c>
      <c r="AM1351" s="296">
        <v>1</v>
      </c>
      <c r="AN1351" s="296">
        <v>1</v>
      </c>
    </row>
    <row r="1352" spans="15:40" hidden="1">
      <c r="O1352" s="305">
        <f t="shared" si="365"/>
        <v>0</v>
      </c>
      <c r="AA1352" s="317">
        <v>1</v>
      </c>
      <c r="AB1352" s="317">
        <v>1</v>
      </c>
      <c r="AC1352" s="317">
        <v>1</v>
      </c>
      <c r="AD1352" s="317">
        <v>1</v>
      </c>
      <c r="AE1352" s="317">
        <v>1</v>
      </c>
      <c r="AF1352" s="317">
        <v>1</v>
      </c>
      <c r="AG1352" s="317">
        <v>5</v>
      </c>
      <c r="AH1352" s="317">
        <v>5</v>
      </c>
      <c r="AI1352" s="317">
        <v>5</v>
      </c>
      <c r="AK1352" s="299">
        <v>71</v>
      </c>
      <c r="AL1352" s="296">
        <v>1</v>
      </c>
      <c r="AM1352" s="296">
        <v>1</v>
      </c>
      <c r="AN1352" s="296">
        <v>1</v>
      </c>
    </row>
    <row r="1353" spans="15:40" hidden="1">
      <c r="O1353" s="305">
        <f t="shared" si="365"/>
        <v>0</v>
      </c>
      <c r="AA1353" s="317">
        <v>1</v>
      </c>
      <c r="AB1353" s="317">
        <v>1</v>
      </c>
      <c r="AC1353" s="317">
        <v>1</v>
      </c>
      <c r="AD1353" s="317">
        <v>1</v>
      </c>
      <c r="AE1353" s="317">
        <v>1</v>
      </c>
      <c r="AF1353" s="317">
        <v>1</v>
      </c>
      <c r="AG1353" s="317">
        <v>5</v>
      </c>
      <c r="AH1353" s="317">
        <v>5</v>
      </c>
      <c r="AI1353" s="317">
        <v>5</v>
      </c>
      <c r="AK1353" s="299">
        <v>71</v>
      </c>
      <c r="AL1353" s="296">
        <v>1</v>
      </c>
      <c r="AM1353" s="296">
        <v>1</v>
      </c>
      <c r="AN1353" s="296">
        <v>1</v>
      </c>
    </row>
    <row r="1354" spans="15:40" hidden="1">
      <c r="O1354" s="305">
        <f t="shared" si="365"/>
        <v>0</v>
      </c>
      <c r="AA1354" s="317">
        <v>1</v>
      </c>
      <c r="AB1354" s="317">
        <v>1</v>
      </c>
      <c r="AC1354" s="317">
        <v>1</v>
      </c>
      <c r="AD1354" s="317">
        <v>1</v>
      </c>
      <c r="AE1354" s="317">
        <v>1</v>
      </c>
      <c r="AF1354" s="317">
        <v>1</v>
      </c>
      <c r="AG1354" s="317">
        <v>5</v>
      </c>
      <c r="AH1354" s="317">
        <v>5</v>
      </c>
      <c r="AI1354" s="317">
        <v>5</v>
      </c>
      <c r="AK1354" s="299">
        <v>71</v>
      </c>
      <c r="AL1354" s="296">
        <v>1</v>
      </c>
      <c r="AM1354" s="296">
        <v>1</v>
      </c>
      <c r="AN1354" s="296">
        <v>1</v>
      </c>
    </row>
    <row r="1355" spans="15:40" hidden="1">
      <c r="O1355" s="305">
        <f t="shared" si="365"/>
        <v>0</v>
      </c>
      <c r="AA1355" s="317">
        <v>1</v>
      </c>
      <c r="AB1355" s="317">
        <v>1</v>
      </c>
      <c r="AC1355" s="317">
        <v>1</v>
      </c>
      <c r="AD1355" s="317">
        <v>1</v>
      </c>
      <c r="AE1355" s="317">
        <v>1</v>
      </c>
      <c r="AF1355" s="317">
        <v>1</v>
      </c>
      <c r="AG1355" s="317">
        <v>5</v>
      </c>
      <c r="AH1355" s="317">
        <v>5</v>
      </c>
      <c r="AI1355" s="317">
        <v>5</v>
      </c>
      <c r="AK1355" s="299">
        <v>71</v>
      </c>
      <c r="AL1355" s="296">
        <v>1</v>
      </c>
      <c r="AM1355" s="296">
        <v>1</v>
      </c>
      <c r="AN1355" s="296">
        <v>1</v>
      </c>
    </row>
    <row r="1356" spans="15:40" hidden="1">
      <c r="O1356" s="305">
        <f t="shared" si="365"/>
        <v>0</v>
      </c>
      <c r="AA1356" s="317">
        <v>1</v>
      </c>
      <c r="AB1356" s="317">
        <v>1</v>
      </c>
      <c r="AC1356" s="317">
        <v>1</v>
      </c>
      <c r="AD1356" s="317">
        <v>1</v>
      </c>
      <c r="AE1356" s="317">
        <v>1</v>
      </c>
      <c r="AF1356" s="317">
        <v>1</v>
      </c>
      <c r="AG1356" s="317">
        <v>5</v>
      </c>
      <c r="AH1356" s="317">
        <v>5</v>
      </c>
      <c r="AI1356" s="317">
        <v>5</v>
      </c>
      <c r="AK1356" s="299">
        <v>71</v>
      </c>
      <c r="AL1356" s="296">
        <v>1</v>
      </c>
      <c r="AM1356" s="296">
        <v>1</v>
      </c>
      <c r="AN1356" s="296">
        <v>1</v>
      </c>
    </row>
    <row r="1357" spans="15:40" hidden="1">
      <c r="O1357" s="305">
        <f t="shared" si="365"/>
        <v>0</v>
      </c>
      <c r="AA1357" s="317">
        <v>1</v>
      </c>
      <c r="AB1357" s="317">
        <v>1</v>
      </c>
      <c r="AC1357" s="317">
        <v>1</v>
      </c>
      <c r="AD1357" s="317">
        <v>1</v>
      </c>
      <c r="AE1357" s="317">
        <v>1</v>
      </c>
      <c r="AF1357" s="317">
        <v>1</v>
      </c>
      <c r="AG1357" s="317">
        <v>5</v>
      </c>
      <c r="AH1357" s="317">
        <v>5</v>
      </c>
      <c r="AI1357" s="317">
        <v>5</v>
      </c>
      <c r="AK1357" s="299">
        <v>71</v>
      </c>
      <c r="AL1357" s="296">
        <v>1</v>
      </c>
      <c r="AM1357" s="296">
        <v>1</v>
      </c>
      <c r="AN1357" s="296">
        <v>1</v>
      </c>
    </row>
    <row r="1358" spans="15:40" hidden="1">
      <c r="O1358" s="305">
        <f t="shared" si="365"/>
        <v>0</v>
      </c>
      <c r="AA1358" s="317">
        <v>1</v>
      </c>
      <c r="AB1358" s="317">
        <v>1</v>
      </c>
      <c r="AC1358" s="317">
        <v>1</v>
      </c>
      <c r="AD1358" s="317">
        <v>1</v>
      </c>
      <c r="AE1358" s="317">
        <v>1</v>
      </c>
      <c r="AF1358" s="317">
        <v>1</v>
      </c>
      <c r="AG1358" s="317">
        <v>5</v>
      </c>
      <c r="AH1358" s="317">
        <v>5</v>
      </c>
      <c r="AI1358" s="317">
        <v>5</v>
      </c>
      <c r="AK1358" s="299">
        <v>71</v>
      </c>
      <c r="AL1358" s="296">
        <v>1</v>
      </c>
      <c r="AM1358" s="296">
        <v>1</v>
      </c>
      <c r="AN1358" s="296">
        <v>1</v>
      </c>
    </row>
    <row r="1359" spans="15:40" hidden="1">
      <c r="O1359" s="305">
        <f t="shared" si="365"/>
        <v>0</v>
      </c>
      <c r="AA1359" s="317">
        <v>1</v>
      </c>
      <c r="AB1359" s="317">
        <v>1</v>
      </c>
      <c r="AC1359" s="317">
        <v>1</v>
      </c>
      <c r="AD1359" s="317">
        <v>1</v>
      </c>
      <c r="AE1359" s="317">
        <v>1</v>
      </c>
      <c r="AF1359" s="317">
        <v>1</v>
      </c>
      <c r="AG1359" s="317">
        <v>5</v>
      </c>
      <c r="AH1359" s="317">
        <v>5</v>
      </c>
      <c r="AI1359" s="317">
        <v>5</v>
      </c>
      <c r="AK1359" s="299">
        <v>71</v>
      </c>
      <c r="AL1359" s="296">
        <v>1</v>
      </c>
      <c r="AM1359" s="296">
        <v>1</v>
      </c>
      <c r="AN1359" s="296">
        <v>1</v>
      </c>
    </row>
    <row r="1360" spans="15:40" hidden="1">
      <c r="O1360" s="305">
        <f t="shared" si="365"/>
        <v>0</v>
      </c>
      <c r="AA1360" s="317">
        <v>1</v>
      </c>
      <c r="AB1360" s="317">
        <v>1</v>
      </c>
      <c r="AC1360" s="317">
        <v>1</v>
      </c>
      <c r="AD1360" s="317">
        <v>1</v>
      </c>
      <c r="AE1360" s="317">
        <v>1</v>
      </c>
      <c r="AF1360" s="317">
        <v>1</v>
      </c>
      <c r="AG1360" s="317">
        <v>5</v>
      </c>
      <c r="AH1360" s="317">
        <v>5</v>
      </c>
      <c r="AI1360" s="317">
        <v>5</v>
      </c>
      <c r="AK1360" s="299">
        <v>71</v>
      </c>
      <c r="AL1360" s="296">
        <v>1</v>
      </c>
      <c r="AM1360" s="296">
        <v>1</v>
      </c>
      <c r="AN1360" s="296">
        <v>1</v>
      </c>
    </row>
    <row r="1361" spans="15:37" hidden="1">
      <c r="O1361" s="305">
        <f t="shared" si="365"/>
        <v>0</v>
      </c>
      <c r="AA1361" s="317">
        <v>1</v>
      </c>
      <c r="AB1361" s="317">
        <v>1</v>
      </c>
      <c r="AC1361" s="317">
        <v>1</v>
      </c>
      <c r="AD1361" s="317">
        <v>1</v>
      </c>
      <c r="AE1361" s="317">
        <v>1</v>
      </c>
      <c r="AF1361" s="317">
        <v>1</v>
      </c>
      <c r="AG1361" s="317">
        <v>5</v>
      </c>
      <c r="AH1361" s="317">
        <v>5</v>
      </c>
      <c r="AI1361" s="317">
        <v>5</v>
      </c>
      <c r="AK1361" s="299">
        <v>71</v>
      </c>
    </row>
    <row r="1362" spans="15:37" hidden="1">
      <c r="O1362" s="305">
        <f t="shared" si="365"/>
        <v>0</v>
      </c>
      <c r="AA1362" s="317">
        <v>1</v>
      </c>
      <c r="AB1362" s="317">
        <v>1</v>
      </c>
      <c r="AC1362" s="317">
        <v>1</v>
      </c>
      <c r="AD1362" s="317">
        <v>1</v>
      </c>
      <c r="AE1362" s="317">
        <v>1</v>
      </c>
      <c r="AF1362" s="317">
        <v>1</v>
      </c>
      <c r="AG1362" s="317">
        <v>5</v>
      </c>
      <c r="AH1362" s="317">
        <v>5</v>
      </c>
      <c r="AI1362" s="317">
        <v>5</v>
      </c>
      <c r="AK1362" s="299">
        <v>71</v>
      </c>
    </row>
    <row r="1363" spans="15:37" hidden="1">
      <c r="O1363" s="305">
        <f t="shared" si="365"/>
        <v>0</v>
      </c>
      <c r="AA1363" s="317">
        <v>1</v>
      </c>
      <c r="AB1363" s="317">
        <v>1</v>
      </c>
      <c r="AC1363" s="317">
        <v>1</v>
      </c>
      <c r="AD1363" s="317">
        <v>1</v>
      </c>
      <c r="AE1363" s="317">
        <v>1</v>
      </c>
      <c r="AF1363" s="317">
        <v>1</v>
      </c>
      <c r="AG1363" s="317">
        <v>5</v>
      </c>
      <c r="AH1363" s="317">
        <v>5</v>
      </c>
      <c r="AI1363" s="317">
        <v>5</v>
      </c>
      <c r="AK1363" s="299">
        <v>71</v>
      </c>
    </row>
    <row r="1364" spans="15:37" hidden="1">
      <c r="O1364" s="305">
        <f t="shared" si="365"/>
        <v>0</v>
      </c>
      <c r="AA1364" s="317">
        <v>1</v>
      </c>
      <c r="AB1364" s="317">
        <v>1</v>
      </c>
      <c r="AC1364" s="317">
        <v>1</v>
      </c>
      <c r="AD1364" s="317">
        <v>1</v>
      </c>
      <c r="AE1364" s="317">
        <v>1</v>
      </c>
      <c r="AF1364" s="317">
        <v>1</v>
      </c>
      <c r="AG1364" s="317">
        <v>5</v>
      </c>
      <c r="AH1364" s="317">
        <v>5</v>
      </c>
      <c r="AI1364" s="317">
        <v>5</v>
      </c>
      <c r="AK1364" s="299">
        <v>71</v>
      </c>
    </row>
  </sheetData>
  <autoFilter ref="A12:AW1364">
    <filterColumn colId="14">
      <filters>
        <filter val="1"/>
      </filters>
    </filterColumn>
    <filterColumn colId="16">
      <filters>
        <filter val="1"/>
        <filter val="11"/>
        <filter val="2"/>
        <filter val="3"/>
        <filter val="4"/>
        <filter val="5"/>
        <filter val="6"/>
        <filter val="7"/>
        <filter val="8"/>
        <filter val="9"/>
      </filters>
    </filterColumn>
  </autoFilter>
  <phoneticPr fontId="1"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Scroll Bar 1">
              <controlPr defaultSize="0" autoPict="0">
                <anchor moveWithCells="1">
                  <from>
                    <xdr:col>24</xdr:col>
                    <xdr:colOff>198120</xdr:colOff>
                    <xdr:row>2</xdr:row>
                    <xdr:rowOff>22860</xdr:rowOff>
                  </from>
                  <to>
                    <xdr:col>26</xdr:col>
                    <xdr:colOff>30480</xdr:colOff>
                    <xdr:row>3</xdr:row>
                    <xdr:rowOff>22860</xdr:rowOff>
                  </to>
                </anchor>
              </controlPr>
            </control>
          </mc:Choice>
        </mc:AlternateContent>
        <mc:AlternateContent xmlns:mc="http://schemas.openxmlformats.org/markup-compatibility/2006">
          <mc:Choice Requires="x14">
            <control shapeId="11266" r:id="rId5" name="Scroll Bar 2">
              <controlPr defaultSize="0" autoPict="0">
                <anchor moveWithCells="1">
                  <from>
                    <xdr:col>36</xdr:col>
                    <xdr:colOff>22860</xdr:colOff>
                    <xdr:row>2</xdr:row>
                    <xdr:rowOff>22860</xdr:rowOff>
                  </from>
                  <to>
                    <xdr:col>37</xdr:col>
                    <xdr:colOff>30480</xdr:colOff>
                    <xdr:row>3</xdr:row>
                    <xdr:rowOff>22860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71"/>
  <sheetViews>
    <sheetView topLeftCell="R21" workbookViewId="0">
      <selection activeCell="G17" sqref="G17"/>
    </sheetView>
  </sheetViews>
  <sheetFormatPr defaultColWidth="8.88671875" defaultRowHeight="14.4"/>
  <cols>
    <col min="1" max="1" width="14.21875" style="50" customWidth="1"/>
    <col min="2" max="2" width="15.44140625" style="50" customWidth="1"/>
    <col min="3" max="3" width="8.88671875" style="64"/>
    <col min="4" max="16384" width="8.88671875" style="50"/>
  </cols>
  <sheetData>
    <row r="1" spans="1:17" ht="15" thickBot="1">
      <c r="B1" s="50" t="s">
        <v>648</v>
      </c>
    </row>
    <row r="2" spans="1:17" ht="15" thickBot="1">
      <c r="A2" s="1">
        <v>1000</v>
      </c>
      <c r="B2" s="1">
        <v>1</v>
      </c>
      <c r="C2" s="50"/>
      <c r="G2" s="1" t="s">
        <v>515</v>
      </c>
      <c r="H2" s="1" t="s">
        <v>516</v>
      </c>
      <c r="K2" s="123" t="s">
        <v>515</v>
      </c>
      <c r="L2" s="124" t="s">
        <v>517</v>
      </c>
      <c r="M2" s="125"/>
      <c r="O2" s="123" t="s">
        <v>518</v>
      </c>
      <c r="P2" s="124" t="s">
        <v>519</v>
      </c>
      <c r="Q2" s="125"/>
    </row>
    <row r="3" spans="1:17">
      <c r="A3" s="70" t="s">
        <v>509</v>
      </c>
      <c r="B3" s="71" t="s">
        <v>521</v>
      </c>
      <c r="C3" s="71" t="s">
        <v>510</v>
      </c>
      <c r="D3" s="71" t="s">
        <v>511</v>
      </c>
      <c r="E3" s="72" t="s">
        <v>512</v>
      </c>
      <c r="F3" s="1"/>
      <c r="G3" s="1">
        <v>0.1</v>
      </c>
      <c r="H3" s="1"/>
      <c r="I3" s="1"/>
      <c r="J3" s="1"/>
      <c r="K3" s="126">
        <v>0.2</v>
      </c>
      <c r="L3" s="121"/>
      <c r="M3" s="127"/>
      <c r="N3" s="1"/>
      <c r="O3" s="126">
        <v>0</v>
      </c>
      <c r="P3" s="121"/>
      <c r="Q3" s="127"/>
    </row>
    <row r="4" spans="1:17">
      <c r="A4" s="73" t="s">
        <v>513</v>
      </c>
      <c r="B4" s="222">
        <v>5000</v>
      </c>
      <c r="C4" s="75">
        <f>B4</f>
        <v>5000</v>
      </c>
      <c r="D4" s="75">
        <f t="shared" ref="D4:D9" si="0">B4*0.6</f>
        <v>3000</v>
      </c>
      <c r="E4" s="76">
        <f>B4*0.6</f>
        <v>3000</v>
      </c>
      <c r="F4" s="1"/>
      <c r="G4" s="58">
        <f t="shared" ref="G4:I12" si="1">C4*$G$3</f>
        <v>500</v>
      </c>
      <c r="H4" s="58">
        <f t="shared" si="1"/>
        <v>300</v>
      </c>
      <c r="I4" s="58">
        <f t="shared" si="1"/>
        <v>300</v>
      </c>
      <c r="J4" s="1"/>
      <c r="K4" s="128">
        <f t="shared" ref="K4:M12" si="2">C4*$K$3</f>
        <v>1000</v>
      </c>
      <c r="L4" s="122">
        <f t="shared" si="2"/>
        <v>600</v>
      </c>
      <c r="M4" s="129">
        <f t="shared" si="2"/>
        <v>600</v>
      </c>
      <c r="N4" s="1"/>
      <c r="O4" s="128">
        <f t="shared" ref="O4:O12" si="3">C4*$O$3</f>
        <v>0</v>
      </c>
      <c r="P4" s="122">
        <f t="shared" ref="P4:P12" si="4">D4*$O$3</f>
        <v>0</v>
      </c>
      <c r="Q4" s="129">
        <f t="shared" ref="Q4:Q12" si="5">E4*$O$3</f>
        <v>0</v>
      </c>
    </row>
    <row r="5" spans="1:17">
      <c r="A5" s="73" t="s">
        <v>514</v>
      </c>
      <c r="B5" s="211">
        <v>5000</v>
      </c>
      <c r="C5" s="75">
        <f>B5*0.3</f>
        <v>1500</v>
      </c>
      <c r="D5" s="75">
        <f t="shared" si="0"/>
        <v>3000</v>
      </c>
      <c r="E5" s="76">
        <f>B5</f>
        <v>5000</v>
      </c>
      <c r="F5" s="1"/>
      <c r="G5" s="58">
        <f t="shared" si="1"/>
        <v>150</v>
      </c>
      <c r="H5" s="58">
        <f t="shared" si="1"/>
        <v>300</v>
      </c>
      <c r="I5" s="58">
        <f t="shared" si="1"/>
        <v>500</v>
      </c>
      <c r="J5" s="1"/>
      <c r="K5" s="128">
        <f t="shared" si="2"/>
        <v>300</v>
      </c>
      <c r="L5" s="122">
        <f t="shared" si="2"/>
        <v>600</v>
      </c>
      <c r="M5" s="129">
        <f t="shared" si="2"/>
        <v>1000</v>
      </c>
      <c r="N5" s="1"/>
      <c r="O5" s="128">
        <f t="shared" si="3"/>
        <v>0</v>
      </c>
      <c r="P5" s="122">
        <f t="shared" si="4"/>
        <v>0</v>
      </c>
      <c r="Q5" s="129">
        <f t="shared" si="5"/>
        <v>0</v>
      </c>
    </row>
    <row r="6" spans="1:17">
      <c r="A6" s="73" t="s">
        <v>139</v>
      </c>
      <c r="B6" s="211">
        <v>4000</v>
      </c>
      <c r="C6" s="75">
        <f>B6</f>
        <v>4000</v>
      </c>
      <c r="D6" s="75">
        <f t="shared" si="0"/>
        <v>2400</v>
      </c>
      <c r="E6" s="76">
        <f>B6*0.3</f>
        <v>1200</v>
      </c>
      <c r="G6" s="58">
        <f t="shared" si="1"/>
        <v>400</v>
      </c>
      <c r="H6" s="58">
        <f t="shared" si="1"/>
        <v>240</v>
      </c>
      <c r="I6" s="58">
        <f t="shared" si="1"/>
        <v>120</v>
      </c>
      <c r="K6" s="128">
        <f t="shared" si="2"/>
        <v>800</v>
      </c>
      <c r="L6" s="122">
        <f t="shared" si="2"/>
        <v>480</v>
      </c>
      <c r="M6" s="129">
        <f t="shared" si="2"/>
        <v>240</v>
      </c>
      <c r="O6" s="128">
        <f t="shared" si="3"/>
        <v>0</v>
      </c>
      <c r="P6" s="122">
        <f t="shared" si="4"/>
        <v>0</v>
      </c>
      <c r="Q6" s="129">
        <f t="shared" si="5"/>
        <v>0</v>
      </c>
    </row>
    <row r="7" spans="1:17">
      <c r="A7" s="73" t="s">
        <v>504</v>
      </c>
      <c r="B7" s="211">
        <v>3000</v>
      </c>
      <c r="C7" s="7">
        <f>B7</f>
        <v>3000</v>
      </c>
      <c r="D7" s="7">
        <f t="shared" si="0"/>
        <v>1800</v>
      </c>
      <c r="E7" s="8">
        <f>B7*0.6</f>
        <v>1800</v>
      </c>
      <c r="G7" s="58">
        <f t="shared" si="1"/>
        <v>300</v>
      </c>
      <c r="H7" s="58">
        <f t="shared" si="1"/>
        <v>180</v>
      </c>
      <c r="I7" s="58">
        <f t="shared" si="1"/>
        <v>180</v>
      </c>
      <c r="K7" s="128">
        <f t="shared" si="2"/>
        <v>600</v>
      </c>
      <c r="L7" s="122">
        <f t="shared" si="2"/>
        <v>360</v>
      </c>
      <c r="M7" s="129">
        <f t="shared" si="2"/>
        <v>360</v>
      </c>
      <c r="O7" s="128">
        <f t="shared" si="3"/>
        <v>0</v>
      </c>
      <c r="P7" s="122">
        <f t="shared" si="4"/>
        <v>0</v>
      </c>
      <c r="Q7" s="129">
        <f t="shared" si="5"/>
        <v>0</v>
      </c>
    </row>
    <row r="8" spans="1:17">
      <c r="A8" s="73" t="s">
        <v>505</v>
      </c>
      <c r="B8" s="211">
        <v>4000</v>
      </c>
      <c r="C8" s="7">
        <f>B8*0.3</f>
        <v>1200</v>
      </c>
      <c r="D8" s="7">
        <f t="shared" si="0"/>
        <v>2400</v>
      </c>
      <c r="E8" s="8">
        <f>B8</f>
        <v>4000</v>
      </c>
      <c r="G8" s="58">
        <f t="shared" si="1"/>
        <v>120</v>
      </c>
      <c r="H8" s="58">
        <f t="shared" si="1"/>
        <v>240</v>
      </c>
      <c r="I8" s="58">
        <f t="shared" si="1"/>
        <v>400</v>
      </c>
      <c r="K8" s="128">
        <f t="shared" si="2"/>
        <v>240</v>
      </c>
      <c r="L8" s="122">
        <f t="shared" si="2"/>
        <v>480</v>
      </c>
      <c r="M8" s="129">
        <f t="shared" si="2"/>
        <v>800</v>
      </c>
      <c r="O8" s="128">
        <f t="shared" si="3"/>
        <v>0</v>
      </c>
      <c r="P8" s="122">
        <f t="shared" si="4"/>
        <v>0</v>
      </c>
      <c r="Q8" s="129">
        <f t="shared" si="5"/>
        <v>0</v>
      </c>
    </row>
    <row r="9" spans="1:17">
      <c r="A9" s="73" t="s">
        <v>506</v>
      </c>
      <c r="B9" s="211">
        <v>3000</v>
      </c>
      <c r="C9" s="7">
        <f>B9*0.3</f>
        <v>900</v>
      </c>
      <c r="D9" s="7">
        <f t="shared" si="0"/>
        <v>1800</v>
      </c>
      <c r="E9" s="8">
        <f>B9</f>
        <v>3000</v>
      </c>
      <c r="G9" s="58">
        <f t="shared" si="1"/>
        <v>90</v>
      </c>
      <c r="H9" s="58">
        <f t="shared" si="1"/>
        <v>180</v>
      </c>
      <c r="I9" s="58">
        <f t="shared" si="1"/>
        <v>300</v>
      </c>
      <c r="K9" s="128">
        <f t="shared" si="2"/>
        <v>180</v>
      </c>
      <c r="L9" s="122">
        <f t="shared" si="2"/>
        <v>360</v>
      </c>
      <c r="M9" s="129">
        <f t="shared" si="2"/>
        <v>600</v>
      </c>
      <c r="O9" s="128">
        <f t="shared" si="3"/>
        <v>0</v>
      </c>
      <c r="P9" s="122">
        <f t="shared" si="4"/>
        <v>0</v>
      </c>
      <c r="Q9" s="129">
        <f t="shared" si="5"/>
        <v>0</v>
      </c>
    </row>
    <row r="10" spans="1:17">
      <c r="A10" s="73" t="s">
        <v>141</v>
      </c>
      <c r="B10" s="222">
        <v>800</v>
      </c>
      <c r="C10" s="7">
        <f>B10*0.3</f>
        <v>240</v>
      </c>
      <c r="D10" s="7">
        <f>B10</f>
        <v>800</v>
      </c>
      <c r="E10" s="8">
        <f>B10*0.6</f>
        <v>480</v>
      </c>
      <c r="G10" s="58">
        <f t="shared" si="1"/>
        <v>24</v>
      </c>
      <c r="H10" s="58">
        <f t="shared" si="1"/>
        <v>80</v>
      </c>
      <c r="I10" s="58">
        <f t="shared" si="1"/>
        <v>48</v>
      </c>
      <c r="K10" s="128">
        <f t="shared" si="2"/>
        <v>48</v>
      </c>
      <c r="L10" s="122">
        <f t="shared" si="2"/>
        <v>160</v>
      </c>
      <c r="M10" s="129">
        <f t="shared" si="2"/>
        <v>96</v>
      </c>
      <c r="O10" s="128">
        <f t="shared" si="3"/>
        <v>0</v>
      </c>
      <c r="P10" s="122">
        <f t="shared" si="4"/>
        <v>0</v>
      </c>
      <c r="Q10" s="129">
        <f t="shared" si="5"/>
        <v>0</v>
      </c>
    </row>
    <row r="11" spans="1:17">
      <c r="A11" s="73" t="s">
        <v>507</v>
      </c>
      <c r="B11" s="222">
        <v>1600</v>
      </c>
      <c r="C11" s="7">
        <f>B11*0.3</f>
        <v>480</v>
      </c>
      <c r="D11" s="7">
        <f>B11</f>
        <v>1600</v>
      </c>
      <c r="E11" s="8">
        <f>B11*0.6</f>
        <v>960</v>
      </c>
      <c r="G11" s="58">
        <f t="shared" si="1"/>
        <v>48</v>
      </c>
      <c r="H11" s="58">
        <f t="shared" si="1"/>
        <v>160</v>
      </c>
      <c r="I11" s="58">
        <f t="shared" si="1"/>
        <v>96</v>
      </c>
      <c r="K11" s="128">
        <f t="shared" si="2"/>
        <v>96</v>
      </c>
      <c r="L11" s="122">
        <f t="shared" si="2"/>
        <v>320</v>
      </c>
      <c r="M11" s="129">
        <f t="shared" si="2"/>
        <v>192</v>
      </c>
      <c r="O11" s="128">
        <f t="shared" si="3"/>
        <v>0</v>
      </c>
      <c r="P11" s="122">
        <f t="shared" si="4"/>
        <v>0</v>
      </c>
      <c r="Q11" s="129">
        <f t="shared" si="5"/>
        <v>0</v>
      </c>
    </row>
    <row r="12" spans="1:17" ht="15" thickBot="1">
      <c r="A12" s="77" t="s">
        <v>508</v>
      </c>
      <c r="B12" s="222">
        <v>800</v>
      </c>
      <c r="C12" s="78">
        <f>B12*0.3</f>
        <v>240</v>
      </c>
      <c r="D12" s="78">
        <f>B12</f>
        <v>800</v>
      </c>
      <c r="E12" s="79">
        <f>B12*0.6</f>
        <v>480</v>
      </c>
      <c r="G12" s="58">
        <f t="shared" si="1"/>
        <v>24</v>
      </c>
      <c r="H12" s="58">
        <f t="shared" si="1"/>
        <v>80</v>
      </c>
      <c r="I12" s="58">
        <f t="shared" si="1"/>
        <v>48</v>
      </c>
      <c r="K12" s="130">
        <f t="shared" si="2"/>
        <v>48</v>
      </c>
      <c r="L12" s="131">
        <f t="shared" si="2"/>
        <v>160</v>
      </c>
      <c r="M12" s="132">
        <f t="shared" si="2"/>
        <v>96</v>
      </c>
      <c r="O12" s="130">
        <f t="shared" si="3"/>
        <v>0</v>
      </c>
      <c r="P12" s="131">
        <f t="shared" si="4"/>
        <v>0</v>
      </c>
      <c r="Q12" s="132">
        <f t="shared" si="5"/>
        <v>0</v>
      </c>
    </row>
    <row r="13" spans="1:17">
      <c r="A13" s="1"/>
      <c r="B13" s="1"/>
      <c r="C13" s="50"/>
    </row>
    <row r="14" spans="1:17">
      <c r="A14" s="1"/>
      <c r="B14" s="1"/>
      <c r="C14" s="50"/>
      <c r="G14" s="50" t="s">
        <v>566</v>
      </c>
      <c r="H14" s="50" t="s">
        <v>520</v>
      </c>
      <c r="K14" s="50" t="s">
        <v>565</v>
      </c>
      <c r="L14" s="50" t="s">
        <v>520</v>
      </c>
      <c r="O14" s="50" t="s">
        <v>564</v>
      </c>
      <c r="P14" s="50" t="s">
        <v>520</v>
      </c>
    </row>
    <row r="15" spans="1:17" ht="15" thickBot="1">
      <c r="A15" s="1"/>
      <c r="B15" s="1">
        <f>B11/B10</f>
        <v>2</v>
      </c>
      <c r="C15" s="1">
        <f t="shared" ref="C15:E15" si="6">C11/C10</f>
        <v>2</v>
      </c>
      <c r="D15" s="1">
        <f t="shared" si="6"/>
        <v>2</v>
      </c>
      <c r="E15" s="1">
        <f t="shared" si="6"/>
        <v>2</v>
      </c>
      <c r="G15" s="50">
        <f>1/110</f>
        <v>9.0909090909090905E-3</v>
      </c>
      <c r="K15" s="50">
        <f>1/110</f>
        <v>9.0909090909090905E-3</v>
      </c>
      <c r="O15" s="50">
        <f>1/110</f>
        <v>9.0909090909090905E-3</v>
      </c>
    </row>
    <row r="16" spans="1:17">
      <c r="A16" s="1"/>
      <c r="B16" s="1">
        <f>B12/B10</f>
        <v>1</v>
      </c>
      <c r="C16" s="1">
        <f t="shared" ref="C16:E16" si="7">C12/C10</f>
        <v>1</v>
      </c>
      <c r="D16" s="1">
        <f t="shared" si="7"/>
        <v>1</v>
      </c>
      <c r="E16" s="1">
        <f t="shared" si="7"/>
        <v>1</v>
      </c>
      <c r="F16" s="80"/>
      <c r="G16" s="71" t="s">
        <v>510</v>
      </c>
      <c r="H16" s="71" t="s">
        <v>511</v>
      </c>
      <c r="I16" s="72" t="s">
        <v>512</v>
      </c>
      <c r="K16" s="70" t="s">
        <v>510</v>
      </c>
      <c r="L16" s="71" t="s">
        <v>511</v>
      </c>
      <c r="M16" s="72" t="s">
        <v>512</v>
      </c>
      <c r="O16" s="70" t="s">
        <v>510</v>
      </c>
      <c r="P16" s="71" t="s">
        <v>511</v>
      </c>
      <c r="Q16" s="72" t="s">
        <v>512</v>
      </c>
    </row>
    <row r="17" spans="1:32">
      <c r="A17" s="1"/>
      <c r="B17" s="1"/>
      <c r="C17" s="50"/>
      <c r="F17" s="73" t="s">
        <v>513</v>
      </c>
      <c r="G17" s="81">
        <f t="shared" ref="G17:I25" si="8">G4*$G$15</f>
        <v>4.545454545454545</v>
      </c>
      <c r="H17" s="81">
        <f t="shared" si="8"/>
        <v>2.7272727272727271</v>
      </c>
      <c r="I17" s="82">
        <f t="shared" si="8"/>
        <v>2.7272727272727271</v>
      </c>
      <c r="J17" s="65"/>
      <c r="K17" s="85">
        <f t="shared" ref="K17:M25" si="9">K4*$K$15</f>
        <v>9.0909090909090899</v>
      </c>
      <c r="L17" s="81">
        <f t="shared" si="9"/>
        <v>5.4545454545454541</v>
      </c>
      <c r="M17" s="82">
        <f t="shared" si="9"/>
        <v>5.4545454545454541</v>
      </c>
      <c r="N17" s="65"/>
      <c r="O17" s="85">
        <f t="shared" ref="O17:Q25" si="10">O4*$O$15</f>
        <v>0</v>
      </c>
      <c r="P17" s="81">
        <f t="shared" si="10"/>
        <v>0</v>
      </c>
      <c r="Q17" s="82">
        <f t="shared" si="10"/>
        <v>0</v>
      </c>
    </row>
    <row r="18" spans="1:32">
      <c r="A18" s="1"/>
      <c r="B18" s="1"/>
      <c r="C18" s="50"/>
      <c r="F18" s="73" t="s">
        <v>514</v>
      </c>
      <c r="G18" s="81">
        <f t="shared" si="8"/>
        <v>1.3636363636363635</v>
      </c>
      <c r="H18" s="81">
        <f t="shared" si="8"/>
        <v>2.7272727272727271</v>
      </c>
      <c r="I18" s="82">
        <f t="shared" si="8"/>
        <v>4.545454545454545</v>
      </c>
      <c r="J18" s="65"/>
      <c r="K18" s="85">
        <f t="shared" si="9"/>
        <v>2.7272727272727271</v>
      </c>
      <c r="L18" s="81">
        <f t="shared" si="9"/>
        <v>5.4545454545454541</v>
      </c>
      <c r="M18" s="82">
        <f t="shared" si="9"/>
        <v>9.0909090909090899</v>
      </c>
      <c r="N18" s="65"/>
      <c r="O18" s="85">
        <f t="shared" si="10"/>
        <v>0</v>
      </c>
      <c r="P18" s="81">
        <f t="shared" si="10"/>
        <v>0</v>
      </c>
      <c r="Q18" s="82">
        <f t="shared" si="10"/>
        <v>0</v>
      </c>
    </row>
    <row r="19" spans="1:32">
      <c r="A19" s="1"/>
      <c r="B19" s="1"/>
      <c r="C19" s="50"/>
      <c r="F19" s="73" t="s">
        <v>139</v>
      </c>
      <c r="G19" s="81">
        <f t="shared" si="8"/>
        <v>3.6363636363636362</v>
      </c>
      <c r="H19" s="81">
        <f t="shared" si="8"/>
        <v>2.1818181818181817</v>
      </c>
      <c r="I19" s="82">
        <f t="shared" si="8"/>
        <v>1.0909090909090908</v>
      </c>
      <c r="J19" s="65"/>
      <c r="K19" s="85">
        <f t="shared" si="9"/>
        <v>7.2727272727272725</v>
      </c>
      <c r="L19" s="81">
        <f t="shared" si="9"/>
        <v>4.3636363636363633</v>
      </c>
      <c r="M19" s="82">
        <f t="shared" si="9"/>
        <v>2.1818181818181817</v>
      </c>
      <c r="N19" s="65"/>
      <c r="O19" s="85">
        <f t="shared" si="10"/>
        <v>0</v>
      </c>
      <c r="P19" s="81">
        <f t="shared" si="10"/>
        <v>0</v>
      </c>
      <c r="Q19" s="82">
        <f t="shared" si="10"/>
        <v>0</v>
      </c>
    </row>
    <row r="20" spans="1:32">
      <c r="A20" s="1"/>
      <c r="B20" s="1"/>
      <c r="C20" s="50"/>
      <c r="F20" s="73" t="s">
        <v>504</v>
      </c>
      <c r="G20" s="81">
        <f t="shared" si="8"/>
        <v>2.7272727272727271</v>
      </c>
      <c r="H20" s="81">
        <f t="shared" si="8"/>
        <v>1.6363636363636362</v>
      </c>
      <c r="I20" s="82">
        <f t="shared" si="8"/>
        <v>1.6363636363636362</v>
      </c>
      <c r="J20" s="65"/>
      <c r="K20" s="85">
        <f t="shared" si="9"/>
        <v>5.4545454545454541</v>
      </c>
      <c r="L20" s="81">
        <f t="shared" si="9"/>
        <v>3.2727272727272725</v>
      </c>
      <c r="M20" s="82">
        <f t="shared" si="9"/>
        <v>3.2727272727272725</v>
      </c>
      <c r="N20" s="65"/>
      <c r="O20" s="85">
        <f t="shared" si="10"/>
        <v>0</v>
      </c>
      <c r="P20" s="81">
        <f t="shared" si="10"/>
        <v>0</v>
      </c>
      <c r="Q20" s="82">
        <f t="shared" si="10"/>
        <v>0</v>
      </c>
    </row>
    <row r="21" spans="1:32">
      <c r="A21" s="1"/>
      <c r="B21" s="1"/>
      <c r="C21" s="50"/>
      <c r="F21" s="73" t="s">
        <v>505</v>
      </c>
      <c r="G21" s="81">
        <f t="shared" si="8"/>
        <v>1.0909090909090908</v>
      </c>
      <c r="H21" s="81">
        <f t="shared" si="8"/>
        <v>2.1818181818181817</v>
      </c>
      <c r="I21" s="82">
        <f t="shared" si="8"/>
        <v>3.6363636363636362</v>
      </c>
      <c r="J21" s="65"/>
      <c r="K21" s="85">
        <f t="shared" si="9"/>
        <v>2.1818181818181817</v>
      </c>
      <c r="L21" s="81">
        <f t="shared" si="9"/>
        <v>4.3636363636363633</v>
      </c>
      <c r="M21" s="82">
        <f t="shared" si="9"/>
        <v>7.2727272727272725</v>
      </c>
      <c r="N21" s="65"/>
      <c r="O21" s="85">
        <f t="shared" si="10"/>
        <v>0</v>
      </c>
      <c r="P21" s="81">
        <f t="shared" si="10"/>
        <v>0</v>
      </c>
      <c r="Q21" s="82">
        <f t="shared" si="10"/>
        <v>0</v>
      </c>
    </row>
    <row r="22" spans="1:32">
      <c r="A22" s="1"/>
      <c r="B22" s="1"/>
      <c r="C22" s="50"/>
      <c r="F22" s="73" t="s">
        <v>506</v>
      </c>
      <c r="G22" s="81">
        <f t="shared" si="8"/>
        <v>0.81818181818181812</v>
      </c>
      <c r="H22" s="81">
        <f t="shared" si="8"/>
        <v>1.6363636363636362</v>
      </c>
      <c r="I22" s="82">
        <f t="shared" si="8"/>
        <v>2.7272727272727271</v>
      </c>
      <c r="J22" s="65"/>
      <c r="K22" s="85">
        <f t="shared" si="9"/>
        <v>1.6363636363636362</v>
      </c>
      <c r="L22" s="81">
        <f t="shared" si="9"/>
        <v>3.2727272727272725</v>
      </c>
      <c r="M22" s="82">
        <f t="shared" si="9"/>
        <v>5.4545454545454541</v>
      </c>
      <c r="N22" s="65"/>
      <c r="O22" s="85">
        <f t="shared" si="10"/>
        <v>0</v>
      </c>
      <c r="P22" s="81">
        <f t="shared" si="10"/>
        <v>0</v>
      </c>
      <c r="Q22" s="82">
        <f t="shared" si="10"/>
        <v>0</v>
      </c>
    </row>
    <row r="23" spans="1:32">
      <c r="A23" s="1"/>
      <c r="B23" s="1"/>
      <c r="C23" s="50"/>
      <c r="F23" s="73" t="s">
        <v>141</v>
      </c>
      <c r="G23" s="81">
        <f t="shared" si="8"/>
        <v>0.21818181818181817</v>
      </c>
      <c r="H23" s="81">
        <f t="shared" si="8"/>
        <v>0.72727272727272729</v>
      </c>
      <c r="I23" s="82">
        <f t="shared" si="8"/>
        <v>0.43636363636363634</v>
      </c>
      <c r="J23" s="65"/>
      <c r="K23" s="85">
        <f t="shared" si="9"/>
        <v>0.43636363636363634</v>
      </c>
      <c r="L23" s="81">
        <f t="shared" si="9"/>
        <v>1.4545454545454546</v>
      </c>
      <c r="M23" s="82">
        <f t="shared" si="9"/>
        <v>0.87272727272727268</v>
      </c>
      <c r="N23" s="65"/>
      <c r="O23" s="85">
        <f t="shared" si="10"/>
        <v>0</v>
      </c>
      <c r="P23" s="81">
        <f t="shared" si="10"/>
        <v>0</v>
      </c>
      <c r="Q23" s="82">
        <f t="shared" si="10"/>
        <v>0</v>
      </c>
    </row>
    <row r="24" spans="1:32">
      <c r="A24" s="1"/>
      <c r="B24" s="1"/>
      <c r="C24" s="50"/>
      <c r="F24" s="73" t="s">
        <v>507</v>
      </c>
      <c r="G24" s="81">
        <f t="shared" si="8"/>
        <v>0.43636363636363634</v>
      </c>
      <c r="H24" s="81">
        <f t="shared" si="8"/>
        <v>1.4545454545454546</v>
      </c>
      <c r="I24" s="82">
        <f t="shared" si="8"/>
        <v>0.87272727272727268</v>
      </c>
      <c r="J24" s="65"/>
      <c r="K24" s="85">
        <f t="shared" si="9"/>
        <v>0.87272727272727268</v>
      </c>
      <c r="L24" s="81">
        <f t="shared" si="9"/>
        <v>2.9090909090909092</v>
      </c>
      <c r="M24" s="82">
        <f t="shared" si="9"/>
        <v>1.7454545454545454</v>
      </c>
      <c r="N24" s="65"/>
      <c r="O24" s="85">
        <f t="shared" si="10"/>
        <v>0</v>
      </c>
      <c r="P24" s="81">
        <f t="shared" si="10"/>
        <v>0</v>
      </c>
      <c r="Q24" s="82">
        <f t="shared" si="10"/>
        <v>0</v>
      </c>
    </row>
    <row r="25" spans="1:32" ht="15" thickBot="1">
      <c r="A25" s="1"/>
      <c r="B25" s="1"/>
      <c r="C25" s="50"/>
      <c r="F25" s="77" t="s">
        <v>508</v>
      </c>
      <c r="G25" s="83">
        <f t="shared" si="8"/>
        <v>0.21818181818181817</v>
      </c>
      <c r="H25" s="83">
        <f t="shared" si="8"/>
        <v>0.72727272727272729</v>
      </c>
      <c r="I25" s="84">
        <f t="shared" si="8"/>
        <v>0.43636363636363634</v>
      </c>
      <c r="J25" s="65"/>
      <c r="K25" s="86">
        <f t="shared" si="9"/>
        <v>0.43636363636363634</v>
      </c>
      <c r="L25" s="83">
        <f t="shared" si="9"/>
        <v>1.4545454545454546</v>
      </c>
      <c r="M25" s="84">
        <f t="shared" si="9"/>
        <v>0.87272727272727268</v>
      </c>
      <c r="N25" s="65"/>
      <c r="O25" s="86">
        <f t="shared" si="10"/>
        <v>0</v>
      </c>
      <c r="P25" s="83">
        <f t="shared" si="10"/>
        <v>0</v>
      </c>
      <c r="Q25" s="84">
        <f t="shared" si="10"/>
        <v>0</v>
      </c>
    </row>
    <row r="26" spans="1:32" ht="15" thickBot="1"/>
    <row r="27" spans="1:32" ht="15" thickBot="1">
      <c r="B27" s="120"/>
      <c r="C27" s="331" t="s">
        <v>620</v>
      </c>
      <c r="D27" s="331"/>
      <c r="E27" s="331"/>
      <c r="F27" s="327" t="s">
        <v>621</v>
      </c>
      <c r="G27" s="328"/>
      <c r="H27" s="329"/>
      <c r="I27" s="327" t="s">
        <v>592</v>
      </c>
      <c r="J27" s="328"/>
      <c r="K27" s="329"/>
      <c r="L27" s="327" t="s">
        <v>622</v>
      </c>
      <c r="M27" s="328"/>
      <c r="N27" s="329"/>
      <c r="O27" s="327" t="s">
        <v>623</v>
      </c>
      <c r="P27" s="328"/>
      <c r="Q27" s="329"/>
      <c r="R27" s="327" t="s">
        <v>625</v>
      </c>
      <c r="S27" s="328"/>
      <c r="T27" s="329"/>
      <c r="U27" s="327" t="s">
        <v>624</v>
      </c>
      <c r="V27" s="328"/>
      <c r="W27" s="329"/>
      <c r="X27" s="327" t="s">
        <v>626</v>
      </c>
      <c r="Y27" s="328"/>
      <c r="Z27" s="329"/>
      <c r="AA27" s="327" t="s">
        <v>627</v>
      </c>
      <c r="AB27" s="328"/>
      <c r="AC27" s="329"/>
      <c r="AD27" s="327" t="s">
        <v>3325</v>
      </c>
      <c r="AE27" s="328"/>
      <c r="AF27" s="330"/>
    </row>
    <row r="28" spans="1:32" s="67" customFormat="1">
      <c r="B28" s="118" t="s">
        <v>546</v>
      </c>
      <c r="C28" s="89">
        <v>30</v>
      </c>
      <c r="D28" s="88">
        <v>29</v>
      </c>
      <c r="E28" s="89">
        <v>28</v>
      </c>
      <c r="F28" s="88">
        <v>27</v>
      </c>
      <c r="G28" s="89">
        <v>26</v>
      </c>
      <c r="H28" s="88">
        <v>25</v>
      </c>
      <c r="I28" s="89">
        <v>24</v>
      </c>
      <c r="J28" s="88">
        <v>23</v>
      </c>
      <c r="K28" s="89">
        <v>22</v>
      </c>
      <c r="L28" s="88">
        <v>21</v>
      </c>
      <c r="M28" s="89">
        <v>20</v>
      </c>
      <c r="N28" s="88">
        <v>19</v>
      </c>
      <c r="O28" s="89">
        <v>18</v>
      </c>
      <c r="P28" s="88">
        <v>17</v>
      </c>
      <c r="Q28" s="89">
        <v>16</v>
      </c>
      <c r="R28" s="88">
        <v>15</v>
      </c>
      <c r="S28" s="89">
        <v>14</v>
      </c>
      <c r="T28" s="88">
        <v>13</v>
      </c>
      <c r="U28" s="89">
        <v>12</v>
      </c>
      <c r="V28" s="88">
        <v>11</v>
      </c>
      <c r="W28" s="89">
        <v>10</v>
      </c>
      <c r="X28" s="88">
        <v>9</v>
      </c>
      <c r="Y28" s="89">
        <v>8</v>
      </c>
      <c r="Z28" s="88">
        <v>7</v>
      </c>
      <c r="AA28" s="89">
        <v>6</v>
      </c>
      <c r="AB28" s="88">
        <v>5</v>
      </c>
      <c r="AC28" s="89">
        <v>4</v>
      </c>
      <c r="AD28" s="88">
        <v>3</v>
      </c>
      <c r="AE28" s="89">
        <v>2</v>
      </c>
      <c r="AF28" s="119">
        <v>1</v>
      </c>
    </row>
    <row r="29" spans="1:32" s="65" customFormat="1">
      <c r="A29" s="65" t="s">
        <v>562</v>
      </c>
      <c r="B29" s="87" t="s">
        <v>547</v>
      </c>
      <c r="C29" s="81">
        <f>怪物参数比例等级!K17+怪物参数比例等级!G17</f>
        <v>13.636363636363635</v>
      </c>
      <c r="D29" s="81">
        <f>怪物参数比例等级!$G$17+怪物参数比例等级!$K$17*29/30</f>
        <v>13.333333333333332</v>
      </c>
      <c r="E29" s="81">
        <f>怪物参数比例等级!$G$17+怪物参数比例等级!$K$17*28/30</f>
        <v>13.030303030303028</v>
      </c>
      <c r="F29" s="81">
        <f>怪物参数比例等级!$G$17+怪物参数比例等级!$K$17*27/30</f>
        <v>12.727272727272727</v>
      </c>
      <c r="G29" s="81">
        <f>怪物参数比例等级!$G$17+怪物参数比例等级!$K$17*26/30</f>
        <v>12.424242424242422</v>
      </c>
      <c r="H29" s="81">
        <f>怪物参数比例等级!$G$17+怪物参数比例等级!$K$17*25/30</f>
        <v>12.121212121212121</v>
      </c>
      <c r="I29" s="81">
        <f>怪物参数比例等级!$G$17+怪物参数比例等级!$K$17*24/30</f>
        <v>11.818181818181817</v>
      </c>
      <c r="J29" s="81">
        <f>怪物参数比例等级!$G$17+怪物参数比例等级!$K$17*23/30</f>
        <v>11.515151515151514</v>
      </c>
      <c r="K29" s="81">
        <f>怪物参数比例等级!$G$17+怪物参数比例等级!$K$17*22/30</f>
        <v>11.212121212121211</v>
      </c>
      <c r="L29" s="81">
        <f>怪物参数比例等级!$G$17+怪物参数比例等级!$K$17*21/30</f>
        <v>10.909090909090907</v>
      </c>
      <c r="M29" s="81">
        <f>怪物参数比例等级!$G$17+怪物参数比例等级!$K$17*20/30</f>
        <v>10.606060606060606</v>
      </c>
      <c r="N29" s="81">
        <f>怪物参数比例等级!$G$17+怪物参数比例等级!$K$17*19/30</f>
        <v>10.303030303030301</v>
      </c>
      <c r="O29" s="81">
        <f>怪物参数比例等级!$G$17+怪物参数比例等级!$K$17*18/30</f>
        <v>10</v>
      </c>
      <c r="P29" s="81">
        <f>怪物参数比例等级!$G$17+怪物参数比例等级!$K$17*17/30</f>
        <v>9.6969696969696955</v>
      </c>
      <c r="Q29" s="81">
        <f>怪物参数比例等级!$G$17+怪物参数比例等级!$K$17*16/30</f>
        <v>9.3939393939393927</v>
      </c>
      <c r="R29" s="81">
        <f>怪物参数比例等级!$G$17+怪物参数比例等级!$K$17*15/30</f>
        <v>9.0909090909090899</v>
      </c>
      <c r="S29" s="81">
        <f>怪物参数比例等级!$G$17+怪物参数比例等级!$K$17*14/30</f>
        <v>8.7878787878787854</v>
      </c>
      <c r="T29" s="81">
        <f>怪物参数比例等级!$G$17+怪物参数比例等级!$K$17*13/30</f>
        <v>8.4848484848484844</v>
      </c>
      <c r="U29" s="81">
        <f>怪物参数比例等级!$G$17+怪物参数比例等级!$K$17*12/30</f>
        <v>8.1818181818181799</v>
      </c>
      <c r="V29" s="81">
        <f>怪物参数比例等级!$G$17+怪物参数比例等级!$K$17*11/30</f>
        <v>7.878787878787878</v>
      </c>
      <c r="W29" s="81">
        <f>怪物参数比例等级!$G$17+怪物参数比例等级!$K$17*10/30</f>
        <v>7.5757575757575752</v>
      </c>
      <c r="X29" s="81">
        <f>怪物参数比例等级!$G$17+怪物参数比例等级!$K$17*9/30</f>
        <v>7.2727272727272716</v>
      </c>
      <c r="Y29" s="81">
        <f>怪物参数比例等级!$G$17+怪物参数比例等级!$K$17*8/30</f>
        <v>6.9696969696969688</v>
      </c>
      <c r="Z29" s="81">
        <f>怪物参数比例等级!$G$17+怪物参数比例等级!$K$17*7/30</f>
        <v>6.6666666666666661</v>
      </c>
      <c r="AA29" s="81">
        <f>怪物参数比例等级!$G$17+怪物参数比例等级!$K$17*6/30</f>
        <v>6.3636363636363633</v>
      </c>
      <c r="AB29" s="81">
        <f>怪物参数比例等级!$G$17+怪物参数比例等级!$K$17*5/30</f>
        <v>6.0606060606060606</v>
      </c>
      <c r="AC29" s="81">
        <f>怪物参数比例等级!$G$17+怪物参数比例等级!$K$17*4/30</f>
        <v>5.7575757575757569</v>
      </c>
      <c r="AD29" s="81">
        <f>怪物参数比例等级!$G$17+怪物参数比例等级!$K$17*3/30</f>
        <v>5.4545454545454541</v>
      </c>
      <c r="AE29" s="81">
        <f>怪物参数比例等级!$G$17+怪物参数比例等级!$K$17*2/30</f>
        <v>5.1515151515151505</v>
      </c>
      <c r="AF29" s="82">
        <f>怪物参数比例等级!$G$17+怪物参数比例等级!$K$17*1/30</f>
        <v>4.8484848484848477</v>
      </c>
    </row>
    <row r="30" spans="1:32" s="65" customFormat="1">
      <c r="B30" s="73" t="s">
        <v>548</v>
      </c>
      <c r="C30" s="81">
        <f>怪物参数比例等级!$K$18*C28/30+怪物参数比例等级!$G$18</f>
        <v>4.0909090909090908</v>
      </c>
      <c r="D30" s="81">
        <f>怪物参数比例等级!$K$18*D28/30+怪物参数比例等级!$G$18</f>
        <v>3.9999999999999991</v>
      </c>
      <c r="E30" s="81">
        <f>怪物参数比例等级!$K$18*E28/30+怪物参数比例等级!$G$18</f>
        <v>3.9090909090909092</v>
      </c>
      <c r="F30" s="81">
        <f>怪物参数比例等级!$K$18*F28/30+怪物参数比例等级!$G$18</f>
        <v>3.8181818181818175</v>
      </c>
      <c r="G30" s="81">
        <f>怪物参数比例等级!$K$18*G28/30+怪物参数比例等级!$G$18</f>
        <v>3.7272727272727275</v>
      </c>
      <c r="H30" s="81">
        <f>怪物参数比例等级!$K$18*H28/30+怪物参数比例等级!$G$18</f>
        <v>3.6363636363636358</v>
      </c>
      <c r="I30" s="81">
        <f>怪物参数比例等级!$K$18*I28/30+怪物参数比例等级!$G$18</f>
        <v>3.545454545454545</v>
      </c>
      <c r="J30" s="81">
        <f>怪物参数比例等级!$K$18*J28/30+怪物参数比例等级!$G$18</f>
        <v>3.4545454545454541</v>
      </c>
      <c r="K30" s="81">
        <f>怪物参数比例等级!$K$18*K28/30+怪物参数比例等级!$G$18</f>
        <v>3.3636363636363633</v>
      </c>
      <c r="L30" s="81">
        <f>怪物参数比例等级!$K$18*L28/30+怪物参数比例等级!$G$18</f>
        <v>3.2727272727272725</v>
      </c>
      <c r="M30" s="81">
        <f>怪物参数比例等级!$K$18*M28/30+怪物参数比例等级!$G$18</f>
        <v>3.1818181818181817</v>
      </c>
      <c r="N30" s="81">
        <f>怪物参数比例等级!$K$18*N28/30+怪物参数比例等级!$G$18</f>
        <v>3.0909090909090908</v>
      </c>
      <c r="O30" s="81">
        <f>怪物参数比例等级!$K$18*O28/30+怪物参数比例等级!$G$18</f>
        <v>3</v>
      </c>
      <c r="P30" s="81">
        <f>怪物参数比例等级!$K$18*P28/30+怪物参数比例等级!$G$18</f>
        <v>2.9090909090909092</v>
      </c>
      <c r="Q30" s="81">
        <f>怪物参数比例等级!$K$18*Q28/30+怪物参数比例等级!$G$18</f>
        <v>2.8181818181818179</v>
      </c>
      <c r="R30" s="81">
        <f>怪物参数比例等级!$K$18*R28/30+怪物参数比例等级!$G$18</f>
        <v>2.7272727272727271</v>
      </c>
      <c r="S30" s="81">
        <f>怪物参数比例等级!$K$18*S28/30+怪物参数比例等级!$G$18</f>
        <v>2.6363636363636362</v>
      </c>
      <c r="T30" s="81">
        <f>怪物参数比例等级!$K$18*T28/30+怪物参数比例等级!$G$18</f>
        <v>2.5454545454545454</v>
      </c>
      <c r="U30" s="81">
        <f>怪物参数比例等级!$K$18*U28/30+怪物参数比例等级!$G$18</f>
        <v>2.4545454545454541</v>
      </c>
      <c r="V30" s="81">
        <f>怪物参数比例等级!$K$18*V28/30+怪物参数比例等级!$G$18</f>
        <v>2.3636363636363633</v>
      </c>
      <c r="W30" s="81">
        <f>怪物参数比例等级!$K$18*W28/30+怪物参数比例等级!$G$18</f>
        <v>2.2727272727272725</v>
      </c>
      <c r="X30" s="81">
        <f>怪物参数比例等级!$K$18*X28/30+怪物参数比例等级!$G$18</f>
        <v>2.1818181818181817</v>
      </c>
      <c r="Y30" s="81">
        <f>怪物参数比例等级!$K$18*Y28/30+怪物参数比例等级!$G$18</f>
        <v>2.0909090909090908</v>
      </c>
      <c r="Z30" s="81">
        <f>怪物参数比例等级!$K$18*Z28/30+怪物参数比例等级!$G$18</f>
        <v>2</v>
      </c>
      <c r="AA30" s="81">
        <f>怪物参数比例等级!$K$18*AA28/30+怪物参数比例等级!$G$18</f>
        <v>1.9090909090909089</v>
      </c>
      <c r="AB30" s="81">
        <f>怪物参数比例等级!$K$18*AB28/30+怪物参数比例等级!$G$18</f>
        <v>1.8181818181818179</v>
      </c>
      <c r="AC30" s="81">
        <f>怪物参数比例等级!$K$18*AC28/30+怪物参数比例等级!$G$18</f>
        <v>1.7272727272727271</v>
      </c>
      <c r="AD30" s="81">
        <f>怪物参数比例等级!$K$18*AD28/30+怪物参数比例等级!$G$18</f>
        <v>1.6363636363636362</v>
      </c>
      <c r="AE30" s="81">
        <f>怪物参数比例等级!$K$18*AE28/30+怪物参数比例等级!$G$18</f>
        <v>1.5454545454545454</v>
      </c>
      <c r="AF30" s="82">
        <f>怪物参数比例等级!$K$18*AF28/30+怪物参数比例等级!$G$18</f>
        <v>1.4545454545454544</v>
      </c>
    </row>
    <row r="31" spans="1:32" s="65" customFormat="1">
      <c r="B31" s="73" t="s">
        <v>550</v>
      </c>
      <c r="C31" s="81">
        <f>怪物参数比例等级!$K$19*C28/30+怪物参数比例等级!$G$19</f>
        <v>10.909090909090908</v>
      </c>
      <c r="D31" s="81">
        <f>怪物参数比例等级!$K$19*D28/30+怪物参数比例等级!$G$19</f>
        <v>10.666666666666666</v>
      </c>
      <c r="E31" s="81">
        <f>怪物参数比例等级!$K$19*E28/30+怪物参数比例等级!$G$19</f>
        <v>10.424242424242424</v>
      </c>
      <c r="F31" s="81">
        <f>怪物参数比例等级!$K$19*F28/30+怪物参数比例等级!$G$19</f>
        <v>10.181818181818182</v>
      </c>
      <c r="G31" s="81">
        <f>怪物参数比例等级!$K$19*G28/30+怪物参数比例等级!$G$19</f>
        <v>9.9393939393939394</v>
      </c>
      <c r="H31" s="81">
        <f>怪物参数比例等级!$K$19*H28/30+怪物参数比例等级!$G$19</f>
        <v>9.6969696969696972</v>
      </c>
      <c r="I31" s="81">
        <f>怪物参数比例等级!$K$19*I28/30+怪物参数比例等级!$G$19</f>
        <v>9.4545454545454533</v>
      </c>
      <c r="J31" s="81">
        <f>怪物参数比例等级!$K$19*J28/30+怪物参数比例等级!$G$19</f>
        <v>9.2121212121212128</v>
      </c>
      <c r="K31" s="81">
        <f>怪物参数比例等级!$K$19*K28/30+怪物参数比例等级!$G$19</f>
        <v>8.9696969696969688</v>
      </c>
      <c r="L31" s="81">
        <f>怪物参数比例等级!$K$19*L28/30+怪物参数比例等级!$G$19</f>
        <v>8.7272727272727266</v>
      </c>
      <c r="M31" s="81">
        <f>怪物参数比例等级!$K$19*M28/30+怪物参数比例等级!$G$19</f>
        <v>8.4848484848484844</v>
      </c>
      <c r="N31" s="81">
        <f>怪物参数比例等级!$K$19*N28/30+怪物参数比例等级!$G$19</f>
        <v>8.2424242424242422</v>
      </c>
      <c r="O31" s="81">
        <f>怪物参数比例等级!$K$19*O28/30+怪物参数比例等级!$G$19</f>
        <v>8</v>
      </c>
      <c r="P31" s="81">
        <f>怪物参数比例等级!$K$19*P28/30+怪物参数比例等级!$G$19</f>
        <v>7.7575757575757578</v>
      </c>
      <c r="Q31" s="81">
        <f>怪物参数比例等级!$K$19*Q28/30+怪物参数比例等级!$G$19</f>
        <v>7.5151515151515147</v>
      </c>
      <c r="R31" s="81">
        <f>怪物参数比例等级!$K$19*R28/30+怪物参数比例等级!$G$19</f>
        <v>7.2727272727272725</v>
      </c>
      <c r="S31" s="81">
        <f>怪物参数比例等级!$K$19*S28/30+怪物参数比例等级!$G$19</f>
        <v>7.0303030303030294</v>
      </c>
      <c r="T31" s="81">
        <f>怪物参数比例等级!$K$19*T28/30+怪物参数比例等级!$G$19</f>
        <v>6.7878787878787872</v>
      </c>
      <c r="U31" s="81">
        <f>怪物参数比例等级!$K$19*U28/30+怪物参数比例等级!$G$19</f>
        <v>6.545454545454545</v>
      </c>
      <c r="V31" s="81">
        <f>怪物参数比例等级!$K$19*V28/30+怪物参数比例等级!$G$19</f>
        <v>6.3030303030303028</v>
      </c>
      <c r="W31" s="81">
        <f>怪物参数比例等级!$K$19*W28/30+怪物参数比例等级!$G$19</f>
        <v>6.0606060606060606</v>
      </c>
      <c r="X31" s="81">
        <f>怪物参数比例等级!$K$19*X28/30+怪物参数比例等级!$G$19</f>
        <v>5.8181818181818183</v>
      </c>
      <c r="Y31" s="81">
        <f>怪物参数比例等级!$K$19*Y28/30+怪物参数比例等级!$G$19</f>
        <v>5.5757575757575752</v>
      </c>
      <c r="Z31" s="81">
        <f>怪物参数比例等级!$K$19*Z28/30+怪物参数比例等级!$G$19</f>
        <v>5.333333333333333</v>
      </c>
      <c r="AA31" s="81">
        <f>怪物参数比例等级!$K$19*AA28/30+怪物参数比例等级!$G$19</f>
        <v>5.0909090909090908</v>
      </c>
      <c r="AB31" s="81">
        <f>怪物参数比例等级!$K$19*AB28/30+怪物参数比例等级!$G$19</f>
        <v>4.8484848484848477</v>
      </c>
      <c r="AC31" s="81">
        <f>怪物参数比例等级!$K$19*AC28/30+怪物参数比例等级!$G$19</f>
        <v>4.6060606060606055</v>
      </c>
      <c r="AD31" s="81">
        <f>怪物参数比例等级!$K$19*AD28/30+怪物参数比例等级!$G$19</f>
        <v>4.3636363636363633</v>
      </c>
      <c r="AE31" s="81">
        <f>怪物参数比例等级!$K$19*AE28/30+怪物参数比例等级!$G$19</f>
        <v>4.1212121212121211</v>
      </c>
      <c r="AF31" s="82">
        <f>怪物参数比例等级!$K$19*AF28/30+怪物参数比例等级!$G$19</f>
        <v>3.8787878787878785</v>
      </c>
    </row>
    <row r="32" spans="1:32" s="65" customFormat="1">
      <c r="B32" s="73" t="s">
        <v>172</v>
      </c>
      <c r="C32" s="81">
        <f>怪物参数比例等级!$K$20*C28/30+怪物参数比例等级!$G$20</f>
        <v>8.1818181818181817</v>
      </c>
      <c r="D32" s="81">
        <f>怪物参数比例等级!$K$20*D28/30+怪物参数比例等级!$G$20</f>
        <v>7.9999999999999982</v>
      </c>
      <c r="E32" s="81">
        <f>怪物参数比例等级!$K$20*E28/30+怪物参数比例等级!$G$20</f>
        <v>7.8181818181818183</v>
      </c>
      <c r="F32" s="81">
        <f>怪物参数比例等级!$K$20*F28/30+怪物参数比例等级!$G$20</f>
        <v>7.6363636363636349</v>
      </c>
      <c r="G32" s="81">
        <f>怪物参数比例等级!$K$20*G28/30+怪物参数比例等级!$G$20</f>
        <v>7.454545454545455</v>
      </c>
      <c r="H32" s="81">
        <f>怪物参数比例等级!$K$20*H28/30+怪物参数比例等级!$G$20</f>
        <v>7.2727272727272716</v>
      </c>
      <c r="I32" s="81">
        <f>怪物参数比例等级!$K$20*I28/30+怪物参数比例等级!$G$20</f>
        <v>7.0909090909090899</v>
      </c>
      <c r="J32" s="81">
        <f>怪物参数比例等级!$K$20*J28/30+怪物参数比例等级!$G$20</f>
        <v>6.9090909090909083</v>
      </c>
      <c r="K32" s="81">
        <f>怪物参数比例等级!$K$20*K28/30+怪物参数比例等级!$G$20</f>
        <v>6.7272727272727266</v>
      </c>
      <c r="L32" s="81">
        <f>怪物参数比例等级!$K$20*L28/30+怪物参数比例等级!$G$20</f>
        <v>6.545454545454545</v>
      </c>
      <c r="M32" s="81">
        <f>怪物参数比例等级!$K$20*M28/30+怪物参数比例等级!$G$20</f>
        <v>6.3636363636363633</v>
      </c>
      <c r="N32" s="81">
        <f>怪物参数比例等级!$K$20*N28/30+怪物参数比例等级!$G$20</f>
        <v>6.1818181818181817</v>
      </c>
      <c r="O32" s="81">
        <f>怪物参数比例等级!$K$20*O28/30+怪物参数比例等级!$G$20</f>
        <v>6</v>
      </c>
      <c r="P32" s="81">
        <f>怪物参数比例等级!$K$20*P28/30+怪物参数比例等级!$G$20</f>
        <v>5.8181818181818183</v>
      </c>
      <c r="Q32" s="81">
        <f>怪物参数比例等级!$K$20*Q28/30+怪物参数比例等级!$G$20</f>
        <v>5.6363636363636358</v>
      </c>
      <c r="R32" s="81">
        <f>怪物参数比例等级!$K$20*R28/30+怪物参数比例等级!$G$20</f>
        <v>5.4545454545454541</v>
      </c>
      <c r="S32" s="81">
        <f>怪物参数比例等级!$K$20*S28/30+怪物参数比例等级!$G$20</f>
        <v>5.2727272727272725</v>
      </c>
      <c r="T32" s="81">
        <f>怪物参数比例等级!$K$20*T28/30+怪物参数比例等级!$G$20</f>
        <v>5.0909090909090908</v>
      </c>
      <c r="U32" s="81">
        <f>怪物参数比例等级!$K$20*U28/30+怪物参数比例等级!$G$20</f>
        <v>4.9090909090909083</v>
      </c>
      <c r="V32" s="81">
        <f>怪物参数比例等级!$K$20*V28/30+怪物参数比例等级!$G$20</f>
        <v>4.7272727272727266</v>
      </c>
      <c r="W32" s="81">
        <f>怪物参数比例等级!$K$20*W28/30+怪物参数比例等级!$G$20</f>
        <v>4.545454545454545</v>
      </c>
      <c r="X32" s="81">
        <f>怪物参数比例等级!$K$20*X28/30+怪物参数比例等级!$G$20</f>
        <v>4.3636363636363633</v>
      </c>
      <c r="Y32" s="81">
        <f>怪物参数比例等级!$K$20*Y28/30+怪物参数比例等级!$G$20</f>
        <v>4.1818181818181817</v>
      </c>
      <c r="Z32" s="81">
        <f>怪物参数比例等级!$K$20*Z28/30+怪物参数比例等级!$G$20</f>
        <v>4</v>
      </c>
      <c r="AA32" s="81">
        <f>怪物参数比例等级!$K$20*AA28/30+怪物参数比例等级!$G$20</f>
        <v>3.8181818181818179</v>
      </c>
      <c r="AB32" s="81">
        <f>怪物参数比例等级!$K$20*AB28/30+怪物参数比例等级!$G$20</f>
        <v>3.6363636363636358</v>
      </c>
      <c r="AC32" s="81">
        <f>怪物参数比例等级!$K$20*AC28/30+怪物参数比例等级!$G$20</f>
        <v>3.4545454545454541</v>
      </c>
      <c r="AD32" s="81">
        <f>怪物参数比例等级!$K$20*AD28/30+怪物参数比例等级!$G$20</f>
        <v>3.2727272727272725</v>
      </c>
      <c r="AE32" s="81">
        <f>怪物参数比例等级!$K$20*AE28/30+怪物参数比例等级!$G$20</f>
        <v>3.0909090909090908</v>
      </c>
      <c r="AF32" s="82">
        <f>怪物参数比例等级!$K$20*AF28/30+怪物参数比例等级!$G$20</f>
        <v>2.9090909090909087</v>
      </c>
    </row>
    <row r="33" spans="1:32" s="65" customFormat="1">
      <c r="B33" s="87" t="s">
        <v>505</v>
      </c>
      <c r="C33" s="81">
        <f>怪物参数比例等级!$K$21*C28/30+怪物参数比例等级!$G$21</f>
        <v>3.2727272727272725</v>
      </c>
      <c r="D33" s="81">
        <f>怪物参数比例等级!$K$21*D28/30+怪物参数比例等级!$G$21</f>
        <v>3.1999999999999997</v>
      </c>
      <c r="E33" s="81">
        <f>怪物参数比例等级!$K$21*E28/30+怪物参数比例等级!$G$21</f>
        <v>3.127272727272727</v>
      </c>
      <c r="F33" s="81">
        <f>怪物参数比例等级!$K$21*F28/30+怪物参数比例等级!$G$21</f>
        <v>3.0545454545454547</v>
      </c>
      <c r="G33" s="81">
        <f>怪物参数比例等级!$K$21*G28/30+怪物参数比例等级!$G$21</f>
        <v>2.9818181818181815</v>
      </c>
      <c r="H33" s="81">
        <f>怪物参数比例等级!$K$21*H28/30+怪物参数比例等级!$G$21</f>
        <v>2.9090909090909087</v>
      </c>
      <c r="I33" s="81">
        <f>怪物参数比例等级!$K$21*I28/30+怪物参数比例等级!$G$21</f>
        <v>2.836363636363636</v>
      </c>
      <c r="J33" s="81">
        <f>怪物参数比例等级!$K$21*J28/30+怪物参数比例等级!$G$21</f>
        <v>2.7636363636363637</v>
      </c>
      <c r="K33" s="81">
        <f>怪物参数比例等级!$K$21*K28/30+怪物参数比例等级!$G$21</f>
        <v>2.6909090909090909</v>
      </c>
      <c r="L33" s="81">
        <f>怪物参数比例等级!$K$21*L28/30+怪物参数比例等级!$G$21</f>
        <v>2.6181818181818182</v>
      </c>
      <c r="M33" s="81">
        <f>怪物参数比例等级!$K$21*M28/30+怪物参数比例等级!$G$21</f>
        <v>2.545454545454545</v>
      </c>
      <c r="N33" s="81">
        <f>怪物参数比例等级!$K$21*N28/30+怪物参数比例等级!$G$21</f>
        <v>2.4727272727272727</v>
      </c>
      <c r="O33" s="81">
        <f>怪物参数比例等级!$K$21*O28/30+怪物参数比例等级!$G$21</f>
        <v>2.3999999999999995</v>
      </c>
      <c r="P33" s="81">
        <f>怪物参数比例等级!$K$21*P28/30+怪物参数比例等级!$G$21</f>
        <v>2.3272727272727272</v>
      </c>
      <c r="Q33" s="81">
        <f>怪物参数比例等级!$K$21*Q28/30+怪物参数比例等级!$G$21</f>
        <v>2.2545454545454544</v>
      </c>
      <c r="R33" s="81">
        <f>怪物参数比例等级!$K$21*R28/30+怪物参数比例等级!$G$21</f>
        <v>2.1818181818181817</v>
      </c>
      <c r="S33" s="81">
        <f>怪物参数比例等级!$K$21*S28/30+怪物参数比例等级!$G$21</f>
        <v>2.1090909090909089</v>
      </c>
      <c r="T33" s="81">
        <f>怪物参数比例等级!$K$21*T28/30+怪物参数比例等级!$G$21</f>
        <v>2.0363636363636362</v>
      </c>
      <c r="U33" s="81">
        <f>怪物参数比例等级!$K$21*U28/30+怪物参数比例等级!$G$21</f>
        <v>1.9636363636363634</v>
      </c>
      <c r="V33" s="81">
        <f>怪物参数比例等级!$K$21*V28/30+怪物参数比例等级!$G$21</f>
        <v>1.8909090909090909</v>
      </c>
      <c r="W33" s="81">
        <f>怪物参数比例等级!$K$21*W28/30+怪物参数比例等级!$G$21</f>
        <v>1.8181818181818179</v>
      </c>
      <c r="X33" s="81">
        <f>怪物参数比例等级!$K$21*X28/30+怪物参数比例等级!$G$21</f>
        <v>1.7454545454545451</v>
      </c>
      <c r="Y33" s="81">
        <f>怪物参数比例等级!$K$21*Y28/30+怪物参数比例等级!$G$21</f>
        <v>1.6727272727272726</v>
      </c>
      <c r="Z33" s="81">
        <f>怪物参数比例等级!$K$21*Z28/30+怪物参数比例等级!$G$21</f>
        <v>1.5999999999999999</v>
      </c>
      <c r="AA33" s="81">
        <f>怪物参数比例等级!$K$21*AA28/30+怪物参数比例等级!$G$21</f>
        <v>1.5272727272727271</v>
      </c>
      <c r="AB33" s="81">
        <f>怪物参数比例等级!$K$21*AB28/30+怪物参数比例等级!$G$21</f>
        <v>1.4545454545454544</v>
      </c>
      <c r="AC33" s="81">
        <f>怪物参数比例等级!$K$21*AC28/30+怪物参数比例等级!$G$21</f>
        <v>1.3818181818181818</v>
      </c>
      <c r="AD33" s="81">
        <f>怪物参数比例等级!$K$21*AD28/30+怪物参数比例等级!$G$21</f>
        <v>1.3090909090909091</v>
      </c>
      <c r="AE33" s="81">
        <f>怪物参数比例等级!$K$21*AE28/30+怪物参数比例等级!$G$21</f>
        <v>1.2363636363636363</v>
      </c>
      <c r="AF33" s="82">
        <f>怪物参数比例等级!$K$21*AF28/30+怪物参数比例等级!$G$21</f>
        <v>1.1636363636363636</v>
      </c>
    </row>
    <row r="34" spans="1:32">
      <c r="B34" s="73" t="s">
        <v>506</v>
      </c>
      <c r="C34" s="81">
        <f>怪物参数比例等级!$K$22*C28/30+怪物参数比例等级!$G$22</f>
        <v>2.4545454545454541</v>
      </c>
      <c r="D34" s="81">
        <f>怪物参数比例等级!$K$22*D28/30+怪物参数比例等级!$G$22</f>
        <v>2.4</v>
      </c>
      <c r="E34" s="81">
        <f>怪物参数比例等级!$K$22*E28/30+怪物参数比例等级!$G$22</f>
        <v>2.3454545454545452</v>
      </c>
      <c r="F34" s="81">
        <f>怪物参数比例等级!$K$22*F28/30+怪物参数比例等级!$G$22</f>
        <v>2.290909090909091</v>
      </c>
      <c r="G34" s="81">
        <f>怪物参数比例等级!$K$22*G28/30+怪物参数比例等级!$G$22</f>
        <v>2.2363636363636363</v>
      </c>
      <c r="H34" s="81">
        <f>怪物参数比例等级!$K$22*H28/30+怪物参数比例等级!$G$22</f>
        <v>2.1818181818181817</v>
      </c>
      <c r="I34" s="81">
        <f>怪物参数比例等级!$K$22*I28/30+怪物参数比例等级!$G$22</f>
        <v>2.127272727272727</v>
      </c>
      <c r="J34" s="81">
        <f>怪物参数比例等级!$K$22*J28/30+怪物参数比例等级!$G$22</f>
        <v>2.0727272727272723</v>
      </c>
      <c r="K34" s="81">
        <f>怪物参数比例等级!$K$22*K28/30+怪物参数比例等级!$G$22</f>
        <v>2.0181818181818181</v>
      </c>
      <c r="L34" s="81">
        <f>怪物参数比例等级!$K$22*L28/30+怪物参数比例等级!$G$22</f>
        <v>1.9636363636363634</v>
      </c>
      <c r="M34" s="81">
        <f>怪物参数比例等级!$K$22*M28/30+怪物参数比例等级!$G$22</f>
        <v>1.9090909090909089</v>
      </c>
      <c r="N34" s="81">
        <f>怪物参数比例等级!$K$22*N28/30+怪物参数比例等级!$G$22</f>
        <v>1.8545454545454545</v>
      </c>
      <c r="O34" s="81">
        <f>怪物参数比例等级!$K$22*O28/30+怪物参数比例等级!$G$22</f>
        <v>1.7999999999999998</v>
      </c>
      <c r="P34" s="81">
        <f>怪物参数比例等级!$K$22*P28/30+怪物参数比例等级!$G$22</f>
        <v>1.7454545454545454</v>
      </c>
      <c r="Q34" s="81">
        <f>怪物参数比例等级!$K$22*Q28/30+怪物参数比例等级!$G$22</f>
        <v>1.6909090909090909</v>
      </c>
      <c r="R34" s="81">
        <f>怪物参数比例等级!$K$22*R28/30+怪物参数比例等级!$G$22</f>
        <v>1.6363636363636362</v>
      </c>
      <c r="S34" s="81">
        <f>怪物参数比例等级!$K$22*S28/30+怪物参数比例等级!$G$22</f>
        <v>1.5818181818181816</v>
      </c>
      <c r="T34" s="81">
        <f>怪物参数比例等级!$K$22*T28/30+怪物参数比例等级!$G$22</f>
        <v>1.5272727272727271</v>
      </c>
      <c r="U34" s="81">
        <f>怪物参数比例等级!$K$22*U28/30+怪物参数比例等级!$G$22</f>
        <v>1.4727272727272727</v>
      </c>
      <c r="V34" s="81">
        <f>怪物参数比例等级!$K$22*V28/30+怪物参数比例等级!$G$22</f>
        <v>1.418181818181818</v>
      </c>
      <c r="W34" s="81">
        <f>怪物参数比例等级!$K$22*W28/30+怪物参数比例等级!$G$22</f>
        <v>1.3636363636363635</v>
      </c>
      <c r="X34" s="81">
        <f>怪物参数比例等级!$K$22*X28/30+怪物参数比例等级!$G$22</f>
        <v>1.3090909090909091</v>
      </c>
      <c r="Y34" s="81">
        <f>怪物参数比例等级!$K$22*Y28/30+怪物参数比例等级!$G$22</f>
        <v>1.2545454545454544</v>
      </c>
      <c r="Z34" s="81">
        <f>怪物参数比例等级!$K$22*Z28/30+怪物参数比例等级!$G$22</f>
        <v>1.2</v>
      </c>
      <c r="AA34" s="81">
        <f>怪物参数比例等级!$K$22*AA28/30+怪物参数比例等级!$G$22</f>
        <v>1.1454545454545453</v>
      </c>
      <c r="AB34" s="81">
        <f>怪物参数比例等级!$K$22*AB28/30+怪物参数比例等级!$G$22</f>
        <v>1.0909090909090908</v>
      </c>
      <c r="AC34" s="81">
        <f>怪物参数比例等级!$K$22*AC28/30+怪物参数比例等级!$G$22</f>
        <v>1.0363636363636364</v>
      </c>
      <c r="AD34" s="81">
        <f>怪物参数比例等级!$K$22*AD28/30+怪物参数比例等级!$G$22</f>
        <v>0.9818181818181817</v>
      </c>
      <c r="AE34" s="81">
        <f>怪物参数比例等级!$K$22*AE28/30+怪物参数比例等级!$G$22</f>
        <v>0.92727272727272725</v>
      </c>
      <c r="AF34" s="82">
        <f>怪物参数比例等级!$K$22*AF28/30+怪物参数比例等级!$G$22</f>
        <v>0.87272727272727268</v>
      </c>
    </row>
    <row r="35" spans="1:32">
      <c r="B35" s="73" t="s">
        <v>560</v>
      </c>
      <c r="C35" s="81">
        <f>怪物参数比例等级!$K$23*C28/30+怪物参数比例等级!$G$23</f>
        <v>0.65454545454545454</v>
      </c>
      <c r="D35" s="81">
        <f>怪物参数比例等级!$K$23*D28/30+怪物参数比例等级!$G$23</f>
        <v>0.64</v>
      </c>
      <c r="E35" s="81">
        <f>怪物参数比例等级!$K$23*E28/30+怪物参数比例等级!$G$23</f>
        <v>0.62545454545454537</v>
      </c>
      <c r="F35" s="81">
        <f>怪物参数比例等级!$K$23*F28/30+怪物参数比例等级!$G$23</f>
        <v>0.61090909090909085</v>
      </c>
      <c r="G35" s="81">
        <f>怪物参数比例等级!$K$23*G28/30+怪物参数比例等级!$G$23</f>
        <v>0.59636363636363632</v>
      </c>
      <c r="H35" s="81">
        <f>怪物参数比例等级!$K$23*H28/30+怪物参数比例等级!$G$23</f>
        <v>0.58181818181818179</v>
      </c>
      <c r="I35" s="81">
        <f>怪物参数比例等级!$K$23*I28/30+怪物参数比例等级!$G$23</f>
        <v>0.56727272727272726</v>
      </c>
      <c r="J35" s="81">
        <f>怪物参数比例等级!$K$23*J28/30+怪物参数比例等级!$G$23</f>
        <v>0.55272727272727273</v>
      </c>
      <c r="K35" s="81">
        <f>怪物参数比例等级!$K$23*K28/30+怪物参数比例等级!$G$23</f>
        <v>0.53818181818181821</v>
      </c>
      <c r="L35" s="81">
        <f>怪物参数比例等级!$K$23*L28/30+怪物参数比例等级!$G$23</f>
        <v>0.52363636363636368</v>
      </c>
      <c r="M35" s="81">
        <f>怪物参数比例等级!$K$23*M28/30+怪物参数比例等级!$G$23</f>
        <v>0.50909090909090904</v>
      </c>
      <c r="N35" s="81">
        <f>怪物参数比例等级!$K$23*N28/30+怪物参数比例等级!$G$23</f>
        <v>0.49454545454545451</v>
      </c>
      <c r="O35" s="81">
        <f>怪物参数比例等级!$K$23*O28/30+怪物参数比例等级!$G$23</f>
        <v>0.48</v>
      </c>
      <c r="P35" s="81">
        <f>怪物参数比例等级!$K$23*P28/30+怪物参数比例等级!$G$23</f>
        <v>0.46545454545454545</v>
      </c>
      <c r="Q35" s="81">
        <f>怪物参数比例等级!$K$23*Q28/30+怪物参数比例等级!$G$23</f>
        <v>0.45090909090909093</v>
      </c>
      <c r="R35" s="81">
        <f>怪物参数比例等级!$K$23*R28/30+怪物参数比例等级!$G$23</f>
        <v>0.43636363636363634</v>
      </c>
      <c r="S35" s="81">
        <f>怪物参数比例等级!$K$23*S28/30+怪物参数比例等级!$G$23</f>
        <v>0.42181818181818176</v>
      </c>
      <c r="T35" s="81">
        <f>怪物参数比例等级!$K$23*T28/30+怪物参数比例等级!$G$23</f>
        <v>0.40727272727272723</v>
      </c>
      <c r="U35" s="81">
        <f>怪物参数比例等级!$K$23*U28/30+怪物参数比例等级!$G$23</f>
        <v>0.3927272727272727</v>
      </c>
      <c r="V35" s="81">
        <f>怪物参数比例等级!$K$23*V28/30+怪物参数比例等级!$G$23</f>
        <v>0.37818181818181817</v>
      </c>
      <c r="W35" s="81">
        <f>怪物参数比例等级!$K$23*W28/30+怪物参数比例等级!$G$23</f>
        <v>0.36363636363636365</v>
      </c>
      <c r="X35" s="81">
        <f>怪物参数比例等级!$K$23*X28/30+怪物参数比例等级!$G$23</f>
        <v>0.34909090909090912</v>
      </c>
      <c r="Y35" s="81">
        <f>怪物参数比例等级!$K$23*Y28/30+怪物参数比例等级!$G$23</f>
        <v>0.33454545454545453</v>
      </c>
      <c r="Z35" s="81">
        <f>怪物参数比例等级!$K$23*Z28/30+怪物参数比例等级!$G$23</f>
        <v>0.31999999999999995</v>
      </c>
      <c r="AA35" s="81">
        <f>怪物参数比例等级!$K$23*AA28/30+怪物参数比例等级!$G$23</f>
        <v>0.30545454545454542</v>
      </c>
      <c r="AB35" s="81">
        <f>怪物参数比例等级!$K$23*AB28/30+怪物参数比例等级!$G$23</f>
        <v>0.29090909090909089</v>
      </c>
      <c r="AC35" s="81">
        <f>怪物参数比例等级!$K$23*AC28/30+怪物参数比例等级!$G$23</f>
        <v>0.27636363636363637</v>
      </c>
      <c r="AD35" s="81">
        <f>怪物参数比例等级!$K$23*AD28/30+怪物参数比例等级!$G$23</f>
        <v>0.26181818181818178</v>
      </c>
      <c r="AE35" s="81">
        <f>怪物参数比例等级!$K$23*AE28/30+怪物参数比例等级!$G$23</f>
        <v>0.24727272727272726</v>
      </c>
      <c r="AF35" s="82">
        <f>怪物参数比例等级!$K$23*AF28/30+怪物参数比例等级!$G$23</f>
        <v>0.23272727272727273</v>
      </c>
    </row>
    <row r="36" spans="1:32">
      <c r="B36" s="73" t="s">
        <v>561</v>
      </c>
      <c r="C36" s="81">
        <f>怪物参数比例等级!$K$24*C28/30+怪物参数比例等级!$G$24</f>
        <v>1.3090909090909091</v>
      </c>
      <c r="D36" s="81">
        <f>怪物参数比例等级!$K$24*D28/30+怪物参数比例等级!$G$24</f>
        <v>1.28</v>
      </c>
      <c r="E36" s="81">
        <f>怪物参数比例等级!$K$24*E28/30+怪物参数比例等级!$G$24</f>
        <v>1.2509090909090907</v>
      </c>
      <c r="F36" s="81">
        <f>怪物参数比例等级!$K$24*F28/30+怪物参数比例等级!$G$24</f>
        <v>1.2218181818181817</v>
      </c>
      <c r="G36" s="81">
        <f>怪物参数比例等级!$K$24*G28/30+怪物参数比例等级!$G$24</f>
        <v>1.1927272727272726</v>
      </c>
      <c r="H36" s="81">
        <f>怪物参数比例等级!$K$24*H28/30+怪物参数比例等级!$G$24</f>
        <v>1.1636363636363636</v>
      </c>
      <c r="I36" s="81">
        <f>怪物参数比例等级!$K$24*I28/30+怪物参数比例等级!$G$24</f>
        <v>1.1345454545454545</v>
      </c>
      <c r="J36" s="81">
        <f>怪物参数比例等级!$K$24*J28/30+怪物参数比例等级!$G$24</f>
        <v>1.1054545454545455</v>
      </c>
      <c r="K36" s="81">
        <f>怪物参数比例等级!$K$24*K28/30+怪物参数比例等级!$G$24</f>
        <v>1.0763636363636364</v>
      </c>
      <c r="L36" s="81">
        <f>怪物参数比例等级!$K$24*L28/30+怪物参数比例等级!$G$24</f>
        <v>1.0472727272727274</v>
      </c>
      <c r="M36" s="81">
        <f>怪物参数比例等级!$K$24*M28/30+怪物参数比例等级!$G$24</f>
        <v>1.0181818181818181</v>
      </c>
      <c r="N36" s="81">
        <f>怪物参数比例等级!$K$24*N28/30+怪物参数比例等级!$G$24</f>
        <v>0.98909090909090902</v>
      </c>
      <c r="O36" s="81">
        <f>怪物参数比例等级!$K$24*O28/30+怪物参数比例等级!$G$24</f>
        <v>0.96</v>
      </c>
      <c r="P36" s="81">
        <f>怪物参数比例等级!$K$24*P28/30+怪物参数比例等级!$G$24</f>
        <v>0.93090909090909091</v>
      </c>
      <c r="Q36" s="81">
        <f>怪物参数比例等级!$K$24*Q28/30+怪物参数比例等级!$G$24</f>
        <v>0.90181818181818185</v>
      </c>
      <c r="R36" s="81">
        <f>怪物参数比例等级!$K$24*R28/30+怪物参数比例等级!$G$24</f>
        <v>0.87272727272727268</v>
      </c>
      <c r="S36" s="81">
        <f>怪物参数比例等级!$K$24*S28/30+怪物参数比例等级!$G$24</f>
        <v>0.84363636363636352</v>
      </c>
      <c r="T36" s="81">
        <f>怪物参数比例等级!$K$24*T28/30+怪物参数比例等级!$G$24</f>
        <v>0.81454545454545446</v>
      </c>
      <c r="U36" s="81">
        <f>怪物参数比例等级!$K$24*U28/30+怪物参数比例等级!$G$24</f>
        <v>0.78545454545454541</v>
      </c>
      <c r="V36" s="81">
        <f>怪物参数比例等级!$K$24*V28/30+怪物参数比例等级!$G$24</f>
        <v>0.75636363636363635</v>
      </c>
      <c r="W36" s="81">
        <f>怪物参数比例等级!$K$24*W28/30+怪物参数比例等级!$G$24</f>
        <v>0.72727272727272729</v>
      </c>
      <c r="X36" s="81">
        <f>怪物参数比例等级!$K$24*X28/30+怪物参数比例等级!$G$24</f>
        <v>0.69818181818181824</v>
      </c>
      <c r="Y36" s="81">
        <f>怪物参数比例等级!$K$24*Y28/30+怪物参数比例等级!$G$24</f>
        <v>0.66909090909090907</v>
      </c>
      <c r="Z36" s="81">
        <f>怪物参数比例等级!$K$24*Z28/30+怪物参数比例等级!$G$24</f>
        <v>0.6399999999999999</v>
      </c>
      <c r="AA36" s="81">
        <f>怪物参数比例等级!$K$24*AA28/30+怪物参数比例等级!$G$24</f>
        <v>0.61090909090909085</v>
      </c>
      <c r="AB36" s="81">
        <f>怪物参数比例等级!$K$24*AB28/30+怪物参数比例等级!$G$24</f>
        <v>0.58181818181818179</v>
      </c>
      <c r="AC36" s="81">
        <f>怪物参数比例等级!$K$24*AC28/30+怪物参数比例等级!$G$24</f>
        <v>0.55272727272727273</v>
      </c>
      <c r="AD36" s="81">
        <f>怪物参数比例等级!$K$24*AD28/30+怪物参数比例等级!$G$24</f>
        <v>0.52363636363636357</v>
      </c>
      <c r="AE36" s="81">
        <f>怪物参数比例等级!$K$24*AE28/30+怪物参数比例等级!$G$24</f>
        <v>0.49454545454545451</v>
      </c>
      <c r="AF36" s="82">
        <f>怪物参数比例等级!$K$24*AF28/30+怪物参数比例等级!$G$24</f>
        <v>0.46545454545454545</v>
      </c>
    </row>
    <row r="37" spans="1:32" ht="15" thickBot="1">
      <c r="B37" s="77" t="s">
        <v>508</v>
      </c>
      <c r="C37" s="83">
        <f>怪物参数比例等级!$K$25*C28/30+怪物参数比例等级!$G$25</f>
        <v>0.65454545454545454</v>
      </c>
      <c r="D37" s="83">
        <f>怪物参数比例等级!$K$25*D28/30+怪物参数比例等级!$G$25</f>
        <v>0.64</v>
      </c>
      <c r="E37" s="83">
        <f>怪物参数比例等级!$K$25*E28/30+怪物参数比例等级!$G$25</f>
        <v>0.62545454545454537</v>
      </c>
      <c r="F37" s="83">
        <f>怪物参数比例等级!$K$25*F28/30+怪物参数比例等级!$G$25</f>
        <v>0.61090909090909085</v>
      </c>
      <c r="G37" s="83">
        <f>怪物参数比例等级!$K$25*G28/30+怪物参数比例等级!$G$25</f>
        <v>0.59636363636363632</v>
      </c>
      <c r="H37" s="83">
        <f>怪物参数比例等级!$K$25*H28/30+怪物参数比例等级!$G$25</f>
        <v>0.58181818181818179</v>
      </c>
      <c r="I37" s="83">
        <f>怪物参数比例等级!$K$25*I28/30+怪物参数比例等级!$G$25</f>
        <v>0.56727272727272726</v>
      </c>
      <c r="J37" s="83">
        <f>怪物参数比例等级!$K$25*J28/30+怪物参数比例等级!$G$25</f>
        <v>0.55272727272727273</v>
      </c>
      <c r="K37" s="83">
        <f>怪物参数比例等级!$K$25*K28/30+怪物参数比例等级!$G$25</f>
        <v>0.53818181818181821</v>
      </c>
      <c r="L37" s="83">
        <f>怪物参数比例等级!$K$25*L28/30+怪物参数比例等级!$G$25</f>
        <v>0.52363636363636368</v>
      </c>
      <c r="M37" s="83">
        <f>怪物参数比例等级!$K$25*M28/30+怪物参数比例等级!$G$25</f>
        <v>0.50909090909090904</v>
      </c>
      <c r="N37" s="83">
        <f>怪物参数比例等级!$K$25*N28/30+怪物参数比例等级!$G$25</f>
        <v>0.49454545454545451</v>
      </c>
      <c r="O37" s="83">
        <f>怪物参数比例等级!$K$25*O28/30+怪物参数比例等级!$G$25</f>
        <v>0.48</v>
      </c>
      <c r="P37" s="83">
        <f>怪物参数比例等级!$K$25*P28/30+怪物参数比例等级!$G$25</f>
        <v>0.46545454545454545</v>
      </c>
      <c r="Q37" s="83">
        <f>怪物参数比例等级!$K$25*Q28/30+怪物参数比例等级!$G$25</f>
        <v>0.45090909090909093</v>
      </c>
      <c r="R37" s="83">
        <f>怪物参数比例等级!$K$25*R28/30+怪物参数比例等级!$G$25</f>
        <v>0.43636363636363634</v>
      </c>
      <c r="S37" s="83">
        <f>怪物参数比例等级!$K$25*S28/30+怪物参数比例等级!$G$25</f>
        <v>0.42181818181818176</v>
      </c>
      <c r="T37" s="83">
        <f>怪物参数比例等级!$K$25*T28/30+怪物参数比例等级!$G$25</f>
        <v>0.40727272727272723</v>
      </c>
      <c r="U37" s="83">
        <f>怪物参数比例等级!$K$25*U28/30+怪物参数比例等级!$G$25</f>
        <v>0.3927272727272727</v>
      </c>
      <c r="V37" s="83">
        <f>怪物参数比例等级!$K$25*V28/30+怪物参数比例等级!$G$25</f>
        <v>0.37818181818181817</v>
      </c>
      <c r="W37" s="83">
        <f>怪物参数比例等级!$K$25*W28/30+怪物参数比例等级!$G$25</f>
        <v>0.36363636363636365</v>
      </c>
      <c r="X37" s="83">
        <f>怪物参数比例等级!$K$25*X28/30+怪物参数比例等级!$G$25</f>
        <v>0.34909090909090912</v>
      </c>
      <c r="Y37" s="83">
        <f>怪物参数比例等级!$K$25*Y28/30+怪物参数比例等级!$G$25</f>
        <v>0.33454545454545453</v>
      </c>
      <c r="Z37" s="83">
        <f>怪物参数比例等级!$K$25*Z28/30+怪物参数比例等级!$G$25</f>
        <v>0.31999999999999995</v>
      </c>
      <c r="AA37" s="83">
        <f>怪物参数比例等级!$K$25*AA28/30+怪物参数比例等级!$G$25</f>
        <v>0.30545454545454542</v>
      </c>
      <c r="AB37" s="83">
        <f>怪物参数比例等级!$K$25*AB28/30+怪物参数比例等级!$G$25</f>
        <v>0.29090909090909089</v>
      </c>
      <c r="AC37" s="83">
        <f>怪物参数比例等级!$K$25*AC28/30+怪物参数比例等级!$G$25</f>
        <v>0.27636363636363637</v>
      </c>
      <c r="AD37" s="83">
        <f>怪物参数比例等级!$K$25*AD28/30+怪物参数比例等级!$G$25</f>
        <v>0.26181818181818178</v>
      </c>
      <c r="AE37" s="83">
        <f>怪物参数比例等级!$K$25*AE28/30+怪物参数比例等级!$G$25</f>
        <v>0.24727272727272726</v>
      </c>
      <c r="AF37" s="84">
        <f>怪物参数比例等级!$K$25*AF28/30+怪物参数比例等级!$G$25</f>
        <v>0.23272727272727273</v>
      </c>
    </row>
    <row r="38" spans="1:32">
      <c r="A38" s="65" t="s">
        <v>563</v>
      </c>
      <c r="B38" s="90" t="s">
        <v>547</v>
      </c>
      <c r="C38" s="91">
        <f>$H$17+$L$17</f>
        <v>8.1818181818181817</v>
      </c>
      <c r="D38" s="91">
        <f>$H$17+$L$17*D28/30</f>
        <v>7.9999999999999982</v>
      </c>
      <c r="E38" s="91">
        <f t="shared" ref="E38:AF38" si="11">$H$17+$L$17*E28/30</f>
        <v>7.8181818181818183</v>
      </c>
      <c r="F38" s="91">
        <f t="shared" si="11"/>
        <v>7.6363636363636349</v>
      </c>
      <c r="G38" s="91">
        <f t="shared" si="11"/>
        <v>7.454545454545455</v>
      </c>
      <c r="H38" s="91">
        <f t="shared" si="11"/>
        <v>7.2727272727272716</v>
      </c>
      <c r="I38" s="91">
        <f t="shared" si="11"/>
        <v>7.0909090909090899</v>
      </c>
      <c r="J38" s="91">
        <f t="shared" si="11"/>
        <v>6.9090909090909083</v>
      </c>
      <c r="K38" s="91">
        <f t="shared" si="11"/>
        <v>6.7272727272727266</v>
      </c>
      <c r="L38" s="91">
        <f t="shared" si="11"/>
        <v>6.545454545454545</v>
      </c>
      <c r="M38" s="91">
        <f t="shared" si="11"/>
        <v>6.3636363636363633</v>
      </c>
      <c r="N38" s="91">
        <f t="shared" si="11"/>
        <v>6.1818181818181817</v>
      </c>
      <c r="O38" s="91">
        <f t="shared" si="11"/>
        <v>6</v>
      </c>
      <c r="P38" s="91">
        <f t="shared" si="11"/>
        <v>5.8181818181818183</v>
      </c>
      <c r="Q38" s="91">
        <f t="shared" si="11"/>
        <v>5.6363636363636358</v>
      </c>
      <c r="R38" s="91">
        <f t="shared" si="11"/>
        <v>5.4545454545454541</v>
      </c>
      <c r="S38" s="91">
        <f t="shared" si="11"/>
        <v>5.2727272727272725</v>
      </c>
      <c r="T38" s="91">
        <f t="shared" si="11"/>
        <v>5.0909090909090908</v>
      </c>
      <c r="U38" s="91">
        <f t="shared" si="11"/>
        <v>4.9090909090909083</v>
      </c>
      <c r="V38" s="91">
        <f t="shared" si="11"/>
        <v>4.7272727272727266</v>
      </c>
      <c r="W38" s="91">
        <f t="shared" si="11"/>
        <v>4.545454545454545</v>
      </c>
      <c r="X38" s="91">
        <f t="shared" si="11"/>
        <v>4.3636363636363633</v>
      </c>
      <c r="Y38" s="91">
        <f t="shared" si="11"/>
        <v>4.1818181818181817</v>
      </c>
      <c r="Z38" s="91">
        <f t="shared" si="11"/>
        <v>4</v>
      </c>
      <c r="AA38" s="91">
        <f t="shared" si="11"/>
        <v>3.8181818181818179</v>
      </c>
      <c r="AB38" s="91">
        <f t="shared" si="11"/>
        <v>3.6363636363636358</v>
      </c>
      <c r="AC38" s="91">
        <f t="shared" si="11"/>
        <v>3.4545454545454541</v>
      </c>
      <c r="AD38" s="91">
        <f t="shared" si="11"/>
        <v>3.2727272727272725</v>
      </c>
      <c r="AE38" s="91">
        <f t="shared" si="11"/>
        <v>3.0909090909090908</v>
      </c>
      <c r="AF38" s="92">
        <f t="shared" si="11"/>
        <v>2.9090909090909087</v>
      </c>
    </row>
    <row r="39" spans="1:32">
      <c r="B39" s="73" t="s">
        <v>548</v>
      </c>
      <c r="C39" s="81">
        <f>$H$18+$L$18</f>
        <v>8.1818181818181817</v>
      </c>
      <c r="D39" s="81">
        <f>$H$18+$L$18*D28/30</f>
        <v>7.9999999999999982</v>
      </c>
      <c r="E39" s="81">
        <f t="shared" ref="E39:AF39" si="12">$H$18+$L$18*E28/30</f>
        <v>7.8181818181818183</v>
      </c>
      <c r="F39" s="81">
        <f t="shared" si="12"/>
        <v>7.6363636363636349</v>
      </c>
      <c r="G39" s="81">
        <f t="shared" si="12"/>
        <v>7.454545454545455</v>
      </c>
      <c r="H39" s="81">
        <f t="shared" si="12"/>
        <v>7.2727272727272716</v>
      </c>
      <c r="I39" s="81">
        <f t="shared" si="12"/>
        <v>7.0909090909090899</v>
      </c>
      <c r="J39" s="81">
        <f t="shared" si="12"/>
        <v>6.9090909090909083</v>
      </c>
      <c r="K39" s="81">
        <f t="shared" si="12"/>
        <v>6.7272727272727266</v>
      </c>
      <c r="L39" s="81">
        <f t="shared" si="12"/>
        <v>6.545454545454545</v>
      </c>
      <c r="M39" s="81">
        <f t="shared" si="12"/>
        <v>6.3636363636363633</v>
      </c>
      <c r="N39" s="81">
        <f t="shared" si="12"/>
        <v>6.1818181818181817</v>
      </c>
      <c r="O39" s="81">
        <f t="shared" si="12"/>
        <v>6</v>
      </c>
      <c r="P39" s="81">
        <f t="shared" si="12"/>
        <v>5.8181818181818183</v>
      </c>
      <c r="Q39" s="81">
        <f t="shared" si="12"/>
        <v>5.6363636363636358</v>
      </c>
      <c r="R39" s="81">
        <f t="shared" si="12"/>
        <v>5.4545454545454541</v>
      </c>
      <c r="S39" s="81">
        <f t="shared" si="12"/>
        <v>5.2727272727272725</v>
      </c>
      <c r="T39" s="81">
        <f t="shared" si="12"/>
        <v>5.0909090909090908</v>
      </c>
      <c r="U39" s="81">
        <f t="shared" si="12"/>
        <v>4.9090909090909083</v>
      </c>
      <c r="V39" s="81">
        <f t="shared" si="12"/>
        <v>4.7272727272727266</v>
      </c>
      <c r="W39" s="81">
        <f t="shared" si="12"/>
        <v>4.545454545454545</v>
      </c>
      <c r="X39" s="81">
        <f t="shared" si="12"/>
        <v>4.3636363636363633</v>
      </c>
      <c r="Y39" s="81">
        <f t="shared" si="12"/>
        <v>4.1818181818181817</v>
      </c>
      <c r="Z39" s="81">
        <f t="shared" si="12"/>
        <v>4</v>
      </c>
      <c r="AA39" s="81">
        <f t="shared" si="12"/>
        <v>3.8181818181818179</v>
      </c>
      <c r="AB39" s="81">
        <f t="shared" si="12"/>
        <v>3.6363636363636358</v>
      </c>
      <c r="AC39" s="81">
        <f t="shared" si="12"/>
        <v>3.4545454545454541</v>
      </c>
      <c r="AD39" s="81">
        <f t="shared" si="12"/>
        <v>3.2727272727272725</v>
      </c>
      <c r="AE39" s="81">
        <f t="shared" si="12"/>
        <v>3.0909090909090908</v>
      </c>
      <c r="AF39" s="82">
        <f t="shared" si="12"/>
        <v>2.9090909090909087</v>
      </c>
    </row>
    <row r="40" spans="1:32">
      <c r="B40" s="73" t="s">
        <v>550</v>
      </c>
      <c r="C40" s="81">
        <f>$H$19+$L$19</f>
        <v>6.545454545454545</v>
      </c>
      <c r="D40" s="81">
        <f>$H$19+$L$19*D28/30</f>
        <v>6.3999999999999995</v>
      </c>
      <c r="E40" s="81">
        <f t="shared" ref="E40:AF40" si="13">$H$19+$L$19*E28/30</f>
        <v>6.254545454545454</v>
      </c>
      <c r="F40" s="81">
        <f t="shared" si="13"/>
        <v>6.1090909090909093</v>
      </c>
      <c r="G40" s="81">
        <f t="shared" si="13"/>
        <v>5.963636363636363</v>
      </c>
      <c r="H40" s="81">
        <f t="shared" si="13"/>
        <v>5.8181818181818175</v>
      </c>
      <c r="I40" s="81">
        <f t="shared" si="13"/>
        <v>5.672727272727272</v>
      </c>
      <c r="J40" s="81">
        <f t="shared" si="13"/>
        <v>5.5272727272727273</v>
      </c>
      <c r="K40" s="81">
        <f t="shared" si="13"/>
        <v>5.3818181818181818</v>
      </c>
      <c r="L40" s="81">
        <f t="shared" si="13"/>
        <v>5.2363636363636363</v>
      </c>
      <c r="M40" s="81">
        <f t="shared" si="13"/>
        <v>5.0909090909090899</v>
      </c>
      <c r="N40" s="81">
        <f t="shared" si="13"/>
        <v>4.9454545454545453</v>
      </c>
      <c r="O40" s="81">
        <f t="shared" si="13"/>
        <v>4.7999999999999989</v>
      </c>
      <c r="P40" s="81">
        <f t="shared" si="13"/>
        <v>4.6545454545454543</v>
      </c>
      <c r="Q40" s="81">
        <f t="shared" si="13"/>
        <v>4.5090909090909088</v>
      </c>
      <c r="R40" s="81">
        <f t="shared" si="13"/>
        <v>4.3636363636363633</v>
      </c>
      <c r="S40" s="81">
        <f t="shared" si="13"/>
        <v>4.2181818181818178</v>
      </c>
      <c r="T40" s="81">
        <f t="shared" si="13"/>
        <v>4.0727272727272723</v>
      </c>
      <c r="U40" s="81">
        <f t="shared" si="13"/>
        <v>3.9272727272727268</v>
      </c>
      <c r="V40" s="81">
        <f t="shared" si="13"/>
        <v>3.7818181818181817</v>
      </c>
      <c r="W40" s="81">
        <f t="shared" si="13"/>
        <v>3.6363636363636358</v>
      </c>
      <c r="X40" s="81">
        <f t="shared" si="13"/>
        <v>3.4909090909090903</v>
      </c>
      <c r="Y40" s="81">
        <f t="shared" si="13"/>
        <v>3.3454545454545452</v>
      </c>
      <c r="Z40" s="81">
        <f t="shared" si="13"/>
        <v>3.1999999999999997</v>
      </c>
      <c r="AA40" s="81">
        <f t="shared" si="13"/>
        <v>3.0545454545454542</v>
      </c>
      <c r="AB40" s="81">
        <f t="shared" si="13"/>
        <v>2.9090909090909087</v>
      </c>
      <c r="AC40" s="81">
        <f t="shared" si="13"/>
        <v>2.7636363636363637</v>
      </c>
      <c r="AD40" s="81">
        <f t="shared" si="13"/>
        <v>2.6181818181818182</v>
      </c>
      <c r="AE40" s="81">
        <f t="shared" si="13"/>
        <v>2.4727272727272727</v>
      </c>
      <c r="AF40" s="82">
        <f t="shared" si="13"/>
        <v>2.3272727272727272</v>
      </c>
    </row>
    <row r="41" spans="1:32">
      <c r="B41" s="73" t="s">
        <v>172</v>
      </c>
      <c r="C41" s="81">
        <f>$H$20+$L$20</f>
        <v>4.9090909090909083</v>
      </c>
      <c r="D41" s="81">
        <f>$H$20+$L$20*D28/30</f>
        <v>4.8</v>
      </c>
      <c r="E41" s="81">
        <f t="shared" ref="E41:AF41" si="14">$H$20+$L$20*E28/30</f>
        <v>4.6909090909090905</v>
      </c>
      <c r="F41" s="81">
        <f t="shared" si="14"/>
        <v>4.581818181818182</v>
      </c>
      <c r="G41" s="81">
        <f t="shared" si="14"/>
        <v>4.4727272727272727</v>
      </c>
      <c r="H41" s="81">
        <f t="shared" si="14"/>
        <v>4.3636363636363633</v>
      </c>
      <c r="I41" s="81">
        <f t="shared" si="14"/>
        <v>4.254545454545454</v>
      </c>
      <c r="J41" s="81">
        <f t="shared" si="14"/>
        <v>4.1454545454545446</v>
      </c>
      <c r="K41" s="81">
        <f t="shared" si="14"/>
        <v>4.0363636363636362</v>
      </c>
      <c r="L41" s="81">
        <f t="shared" si="14"/>
        <v>3.9272727272727268</v>
      </c>
      <c r="M41" s="81">
        <f t="shared" si="14"/>
        <v>3.8181818181818179</v>
      </c>
      <c r="N41" s="81">
        <f t="shared" si="14"/>
        <v>3.709090909090909</v>
      </c>
      <c r="O41" s="81">
        <f t="shared" si="14"/>
        <v>3.5999999999999996</v>
      </c>
      <c r="P41" s="81">
        <f t="shared" si="14"/>
        <v>3.4909090909090907</v>
      </c>
      <c r="Q41" s="81">
        <f t="shared" si="14"/>
        <v>3.3818181818181818</v>
      </c>
      <c r="R41" s="81">
        <f t="shared" si="14"/>
        <v>3.2727272727272725</v>
      </c>
      <c r="S41" s="81">
        <f t="shared" si="14"/>
        <v>3.1636363636363631</v>
      </c>
      <c r="T41" s="81">
        <f t="shared" si="14"/>
        <v>3.0545454545454542</v>
      </c>
      <c r="U41" s="81">
        <f t="shared" si="14"/>
        <v>2.9454545454545453</v>
      </c>
      <c r="V41" s="81">
        <f t="shared" si="14"/>
        <v>2.836363636363636</v>
      </c>
      <c r="W41" s="81">
        <f t="shared" si="14"/>
        <v>2.7272727272727271</v>
      </c>
      <c r="X41" s="81">
        <f t="shared" si="14"/>
        <v>2.6181818181818182</v>
      </c>
      <c r="Y41" s="81">
        <f t="shared" si="14"/>
        <v>2.5090909090909088</v>
      </c>
      <c r="Z41" s="81">
        <f t="shared" si="14"/>
        <v>2.4</v>
      </c>
      <c r="AA41" s="81">
        <f t="shared" si="14"/>
        <v>2.2909090909090906</v>
      </c>
      <c r="AB41" s="81">
        <f t="shared" si="14"/>
        <v>2.1818181818181817</v>
      </c>
      <c r="AC41" s="81">
        <f t="shared" si="14"/>
        <v>2.0727272727272728</v>
      </c>
      <c r="AD41" s="81">
        <f t="shared" si="14"/>
        <v>1.9636363636363634</v>
      </c>
      <c r="AE41" s="81">
        <f t="shared" si="14"/>
        <v>1.8545454545454545</v>
      </c>
      <c r="AF41" s="82">
        <f t="shared" si="14"/>
        <v>1.7454545454545454</v>
      </c>
    </row>
    <row r="42" spans="1:32">
      <c r="B42" s="87" t="s">
        <v>505</v>
      </c>
      <c r="C42" s="81">
        <f>$H$21+$L$21</f>
        <v>6.545454545454545</v>
      </c>
      <c r="D42" s="81">
        <f>$H$21+$L$21*D28/30</f>
        <v>6.3999999999999995</v>
      </c>
      <c r="E42" s="81">
        <f t="shared" ref="E42:AF42" si="15">$H$21+$L$21*E28/30</f>
        <v>6.254545454545454</v>
      </c>
      <c r="F42" s="81">
        <f t="shared" si="15"/>
        <v>6.1090909090909093</v>
      </c>
      <c r="G42" s="81">
        <f t="shared" si="15"/>
        <v>5.963636363636363</v>
      </c>
      <c r="H42" s="81">
        <f t="shared" si="15"/>
        <v>5.8181818181818175</v>
      </c>
      <c r="I42" s="81">
        <f t="shared" si="15"/>
        <v>5.672727272727272</v>
      </c>
      <c r="J42" s="81">
        <f t="shared" si="15"/>
        <v>5.5272727272727273</v>
      </c>
      <c r="K42" s="81">
        <f t="shared" si="15"/>
        <v>5.3818181818181818</v>
      </c>
      <c r="L42" s="81">
        <f t="shared" si="15"/>
        <v>5.2363636363636363</v>
      </c>
      <c r="M42" s="81">
        <f t="shared" si="15"/>
        <v>5.0909090909090899</v>
      </c>
      <c r="N42" s="81">
        <f t="shared" si="15"/>
        <v>4.9454545454545453</v>
      </c>
      <c r="O42" s="81">
        <f t="shared" si="15"/>
        <v>4.7999999999999989</v>
      </c>
      <c r="P42" s="81">
        <f t="shared" si="15"/>
        <v>4.6545454545454543</v>
      </c>
      <c r="Q42" s="81">
        <f t="shared" si="15"/>
        <v>4.5090909090909088</v>
      </c>
      <c r="R42" s="81">
        <f t="shared" si="15"/>
        <v>4.3636363636363633</v>
      </c>
      <c r="S42" s="81">
        <f t="shared" si="15"/>
        <v>4.2181818181818178</v>
      </c>
      <c r="T42" s="81">
        <f t="shared" si="15"/>
        <v>4.0727272727272723</v>
      </c>
      <c r="U42" s="81">
        <f t="shared" si="15"/>
        <v>3.9272727272727268</v>
      </c>
      <c r="V42" s="81">
        <f t="shared" si="15"/>
        <v>3.7818181818181817</v>
      </c>
      <c r="W42" s="81">
        <f t="shared" si="15"/>
        <v>3.6363636363636358</v>
      </c>
      <c r="X42" s="81">
        <f t="shared" si="15"/>
        <v>3.4909090909090903</v>
      </c>
      <c r="Y42" s="81">
        <f t="shared" si="15"/>
        <v>3.3454545454545452</v>
      </c>
      <c r="Z42" s="81">
        <f t="shared" si="15"/>
        <v>3.1999999999999997</v>
      </c>
      <c r="AA42" s="81">
        <f t="shared" si="15"/>
        <v>3.0545454545454542</v>
      </c>
      <c r="AB42" s="81">
        <f t="shared" si="15"/>
        <v>2.9090909090909087</v>
      </c>
      <c r="AC42" s="81">
        <f t="shared" si="15"/>
        <v>2.7636363636363637</v>
      </c>
      <c r="AD42" s="81">
        <f t="shared" si="15"/>
        <v>2.6181818181818182</v>
      </c>
      <c r="AE42" s="81">
        <f t="shared" si="15"/>
        <v>2.4727272727272727</v>
      </c>
      <c r="AF42" s="82">
        <f t="shared" si="15"/>
        <v>2.3272727272727272</v>
      </c>
    </row>
    <row r="43" spans="1:32">
      <c r="B43" s="73" t="s">
        <v>506</v>
      </c>
      <c r="C43" s="81">
        <f>$H$22+$L$22</f>
        <v>4.9090909090909083</v>
      </c>
      <c r="D43" s="81">
        <f>$H$22+$L$22*D28/30</f>
        <v>4.8</v>
      </c>
      <c r="E43" s="81">
        <f t="shared" ref="E43:AF43" si="16">$H$22+$L$22*E28/30</f>
        <v>4.6909090909090905</v>
      </c>
      <c r="F43" s="81">
        <f t="shared" si="16"/>
        <v>4.581818181818182</v>
      </c>
      <c r="G43" s="81">
        <f t="shared" si="16"/>
        <v>4.4727272727272727</v>
      </c>
      <c r="H43" s="81">
        <f t="shared" si="16"/>
        <v>4.3636363636363633</v>
      </c>
      <c r="I43" s="81">
        <f t="shared" si="16"/>
        <v>4.254545454545454</v>
      </c>
      <c r="J43" s="81">
        <f t="shared" si="16"/>
        <v>4.1454545454545446</v>
      </c>
      <c r="K43" s="81">
        <f t="shared" si="16"/>
        <v>4.0363636363636362</v>
      </c>
      <c r="L43" s="81">
        <f t="shared" si="16"/>
        <v>3.9272727272727268</v>
      </c>
      <c r="M43" s="81">
        <f t="shared" si="16"/>
        <v>3.8181818181818179</v>
      </c>
      <c r="N43" s="81">
        <f t="shared" si="16"/>
        <v>3.709090909090909</v>
      </c>
      <c r="O43" s="81">
        <f t="shared" si="16"/>
        <v>3.5999999999999996</v>
      </c>
      <c r="P43" s="81">
        <f t="shared" si="16"/>
        <v>3.4909090909090907</v>
      </c>
      <c r="Q43" s="81">
        <f t="shared" si="16"/>
        <v>3.3818181818181818</v>
      </c>
      <c r="R43" s="81">
        <f t="shared" si="16"/>
        <v>3.2727272727272725</v>
      </c>
      <c r="S43" s="81">
        <f t="shared" si="16"/>
        <v>3.1636363636363631</v>
      </c>
      <c r="T43" s="81">
        <f t="shared" si="16"/>
        <v>3.0545454545454542</v>
      </c>
      <c r="U43" s="81">
        <f t="shared" si="16"/>
        <v>2.9454545454545453</v>
      </c>
      <c r="V43" s="81">
        <f t="shared" si="16"/>
        <v>2.836363636363636</v>
      </c>
      <c r="W43" s="81">
        <f t="shared" si="16"/>
        <v>2.7272727272727271</v>
      </c>
      <c r="X43" s="81">
        <f t="shared" si="16"/>
        <v>2.6181818181818182</v>
      </c>
      <c r="Y43" s="81">
        <f t="shared" si="16"/>
        <v>2.5090909090909088</v>
      </c>
      <c r="Z43" s="81">
        <f t="shared" si="16"/>
        <v>2.4</v>
      </c>
      <c r="AA43" s="81">
        <f t="shared" si="16"/>
        <v>2.2909090909090906</v>
      </c>
      <c r="AB43" s="81">
        <f t="shared" si="16"/>
        <v>2.1818181818181817</v>
      </c>
      <c r="AC43" s="81">
        <f t="shared" si="16"/>
        <v>2.0727272727272728</v>
      </c>
      <c r="AD43" s="81">
        <f t="shared" si="16"/>
        <v>1.9636363636363634</v>
      </c>
      <c r="AE43" s="81">
        <f t="shared" si="16"/>
        <v>1.8545454545454545</v>
      </c>
      <c r="AF43" s="82">
        <f t="shared" si="16"/>
        <v>1.7454545454545454</v>
      </c>
    </row>
    <row r="44" spans="1:32">
      <c r="B44" s="73" t="s">
        <v>560</v>
      </c>
      <c r="C44" s="81">
        <f>$H$23+$L$23</f>
        <v>2.1818181818181817</v>
      </c>
      <c r="D44" s="81">
        <f>$H$23+$L$23*D28/30</f>
        <v>2.1333333333333333</v>
      </c>
      <c r="E44" s="81">
        <f t="shared" ref="E44:AF44" si="17">$H$23+$L$23*E28/30</f>
        <v>2.084848484848485</v>
      </c>
      <c r="F44" s="81">
        <f t="shared" si="17"/>
        <v>2.0363636363636362</v>
      </c>
      <c r="G44" s="81">
        <f t="shared" si="17"/>
        <v>1.987878787878788</v>
      </c>
      <c r="H44" s="81">
        <f t="shared" si="17"/>
        <v>1.9393939393939394</v>
      </c>
      <c r="I44" s="81">
        <f t="shared" si="17"/>
        <v>1.8909090909090909</v>
      </c>
      <c r="J44" s="81">
        <f t="shared" si="17"/>
        <v>1.8424242424242423</v>
      </c>
      <c r="K44" s="81">
        <f t="shared" si="17"/>
        <v>1.7939393939393939</v>
      </c>
      <c r="L44" s="81">
        <f t="shared" si="17"/>
        <v>1.7454545454545456</v>
      </c>
      <c r="M44" s="81">
        <f t="shared" si="17"/>
        <v>1.6969696969696972</v>
      </c>
      <c r="N44" s="81">
        <f t="shared" si="17"/>
        <v>1.6484848484848484</v>
      </c>
      <c r="O44" s="81">
        <f t="shared" si="17"/>
        <v>1.6</v>
      </c>
      <c r="P44" s="81">
        <f t="shared" si="17"/>
        <v>1.5515151515151515</v>
      </c>
      <c r="Q44" s="81">
        <f t="shared" si="17"/>
        <v>1.5030303030303029</v>
      </c>
      <c r="R44" s="81">
        <f t="shared" si="17"/>
        <v>1.4545454545454546</v>
      </c>
      <c r="S44" s="81">
        <f t="shared" si="17"/>
        <v>1.4060606060606062</v>
      </c>
      <c r="T44" s="81">
        <f t="shared" si="17"/>
        <v>1.3575757575757577</v>
      </c>
      <c r="U44" s="81">
        <f t="shared" si="17"/>
        <v>1.3090909090909091</v>
      </c>
      <c r="V44" s="81">
        <f t="shared" si="17"/>
        <v>1.2606060606060607</v>
      </c>
      <c r="W44" s="81">
        <f t="shared" si="17"/>
        <v>1.2121212121212122</v>
      </c>
      <c r="X44" s="81">
        <f t="shared" si="17"/>
        <v>1.1636363636363636</v>
      </c>
      <c r="Y44" s="81">
        <f t="shared" si="17"/>
        <v>1.1151515151515152</v>
      </c>
      <c r="Z44" s="81">
        <f t="shared" si="17"/>
        <v>1.0666666666666667</v>
      </c>
      <c r="AA44" s="81">
        <f t="shared" si="17"/>
        <v>1.0181818181818181</v>
      </c>
      <c r="AB44" s="81">
        <f t="shared" si="17"/>
        <v>0.96969696969696972</v>
      </c>
      <c r="AC44" s="81">
        <f t="shared" si="17"/>
        <v>0.92121212121212126</v>
      </c>
      <c r="AD44" s="81">
        <f t="shared" si="17"/>
        <v>0.8727272727272728</v>
      </c>
      <c r="AE44" s="81">
        <f t="shared" si="17"/>
        <v>0.82424242424242422</v>
      </c>
      <c r="AF44" s="82">
        <f t="shared" si="17"/>
        <v>0.77575757575757576</v>
      </c>
    </row>
    <row r="45" spans="1:32">
      <c r="B45" s="73" t="s">
        <v>561</v>
      </c>
      <c r="C45" s="81">
        <f>$H$24+$L$24</f>
        <v>4.3636363636363633</v>
      </c>
      <c r="D45" s="81">
        <f>$H$24+$L$24*D28/30</f>
        <v>4.2666666666666666</v>
      </c>
      <c r="E45" s="81">
        <f t="shared" ref="E45:AF45" si="18">$H$24+$L$24*E28/30</f>
        <v>4.1696969696969699</v>
      </c>
      <c r="F45" s="81">
        <f t="shared" si="18"/>
        <v>4.0727272727272723</v>
      </c>
      <c r="G45" s="81">
        <f t="shared" si="18"/>
        <v>3.975757575757576</v>
      </c>
      <c r="H45" s="81">
        <f t="shared" si="18"/>
        <v>3.8787878787878789</v>
      </c>
      <c r="I45" s="81">
        <f t="shared" si="18"/>
        <v>3.7818181818181817</v>
      </c>
      <c r="J45" s="81">
        <f t="shared" si="18"/>
        <v>3.6848484848484846</v>
      </c>
      <c r="K45" s="81">
        <f t="shared" si="18"/>
        <v>3.5878787878787879</v>
      </c>
      <c r="L45" s="81">
        <f t="shared" si="18"/>
        <v>3.4909090909090912</v>
      </c>
      <c r="M45" s="81">
        <f t="shared" si="18"/>
        <v>3.3939393939393945</v>
      </c>
      <c r="N45" s="81">
        <f t="shared" si="18"/>
        <v>3.2969696969696969</v>
      </c>
      <c r="O45" s="81">
        <f t="shared" si="18"/>
        <v>3.2</v>
      </c>
      <c r="P45" s="81">
        <f t="shared" si="18"/>
        <v>3.103030303030303</v>
      </c>
      <c r="Q45" s="81">
        <f t="shared" si="18"/>
        <v>3.0060606060606059</v>
      </c>
      <c r="R45" s="81">
        <f t="shared" si="18"/>
        <v>2.9090909090909092</v>
      </c>
      <c r="S45" s="81">
        <f t="shared" si="18"/>
        <v>2.8121212121212125</v>
      </c>
      <c r="T45" s="81">
        <f t="shared" si="18"/>
        <v>2.7151515151515153</v>
      </c>
      <c r="U45" s="81">
        <f t="shared" si="18"/>
        <v>2.6181818181818182</v>
      </c>
      <c r="V45" s="81">
        <f t="shared" si="18"/>
        <v>2.5212121212121215</v>
      </c>
      <c r="W45" s="81">
        <f t="shared" si="18"/>
        <v>2.4242424242424243</v>
      </c>
      <c r="X45" s="81">
        <f t="shared" si="18"/>
        <v>2.3272727272727272</v>
      </c>
      <c r="Y45" s="81">
        <f t="shared" si="18"/>
        <v>2.2303030303030305</v>
      </c>
      <c r="Z45" s="81">
        <f t="shared" si="18"/>
        <v>2.1333333333333333</v>
      </c>
      <c r="AA45" s="81">
        <f t="shared" si="18"/>
        <v>2.0363636363636362</v>
      </c>
      <c r="AB45" s="81">
        <f t="shared" si="18"/>
        <v>1.9393939393939394</v>
      </c>
      <c r="AC45" s="81">
        <f t="shared" si="18"/>
        <v>1.8424242424242425</v>
      </c>
      <c r="AD45" s="81">
        <f t="shared" si="18"/>
        <v>1.7454545454545456</v>
      </c>
      <c r="AE45" s="81">
        <f t="shared" si="18"/>
        <v>1.6484848484848484</v>
      </c>
      <c r="AF45" s="82">
        <f t="shared" si="18"/>
        <v>1.5515151515151515</v>
      </c>
    </row>
    <row r="46" spans="1:32" ht="15" thickBot="1">
      <c r="B46" s="77" t="s">
        <v>508</v>
      </c>
      <c r="C46" s="83">
        <f>$H$25+$L$25</f>
        <v>2.1818181818181817</v>
      </c>
      <c r="D46" s="83">
        <f>$H$25+$L$25*D28/30</f>
        <v>2.1333333333333333</v>
      </c>
      <c r="E46" s="83">
        <f t="shared" ref="E46:AF46" si="19">$H$25+$L$25*E28/30</f>
        <v>2.084848484848485</v>
      </c>
      <c r="F46" s="83">
        <f t="shared" si="19"/>
        <v>2.0363636363636362</v>
      </c>
      <c r="G46" s="83">
        <f t="shared" si="19"/>
        <v>1.987878787878788</v>
      </c>
      <c r="H46" s="83">
        <f t="shared" si="19"/>
        <v>1.9393939393939394</v>
      </c>
      <c r="I46" s="83">
        <f t="shared" si="19"/>
        <v>1.8909090909090909</v>
      </c>
      <c r="J46" s="83">
        <f t="shared" si="19"/>
        <v>1.8424242424242423</v>
      </c>
      <c r="K46" s="83">
        <f t="shared" si="19"/>
        <v>1.7939393939393939</v>
      </c>
      <c r="L46" s="83">
        <f t="shared" si="19"/>
        <v>1.7454545454545456</v>
      </c>
      <c r="M46" s="83">
        <f t="shared" si="19"/>
        <v>1.6969696969696972</v>
      </c>
      <c r="N46" s="83">
        <f t="shared" si="19"/>
        <v>1.6484848484848484</v>
      </c>
      <c r="O46" s="83">
        <f t="shared" si="19"/>
        <v>1.6</v>
      </c>
      <c r="P46" s="83">
        <f t="shared" si="19"/>
        <v>1.5515151515151515</v>
      </c>
      <c r="Q46" s="83">
        <f t="shared" si="19"/>
        <v>1.5030303030303029</v>
      </c>
      <c r="R46" s="83">
        <f t="shared" si="19"/>
        <v>1.4545454545454546</v>
      </c>
      <c r="S46" s="83">
        <f t="shared" si="19"/>
        <v>1.4060606060606062</v>
      </c>
      <c r="T46" s="83">
        <f t="shared" si="19"/>
        <v>1.3575757575757577</v>
      </c>
      <c r="U46" s="83">
        <f t="shared" si="19"/>
        <v>1.3090909090909091</v>
      </c>
      <c r="V46" s="83">
        <f t="shared" si="19"/>
        <v>1.2606060606060607</v>
      </c>
      <c r="W46" s="83">
        <f t="shared" si="19"/>
        <v>1.2121212121212122</v>
      </c>
      <c r="X46" s="83">
        <f t="shared" si="19"/>
        <v>1.1636363636363636</v>
      </c>
      <c r="Y46" s="83">
        <f t="shared" si="19"/>
        <v>1.1151515151515152</v>
      </c>
      <c r="Z46" s="83">
        <f t="shared" si="19"/>
        <v>1.0666666666666667</v>
      </c>
      <c r="AA46" s="83">
        <f t="shared" si="19"/>
        <v>1.0181818181818181</v>
      </c>
      <c r="AB46" s="83">
        <f t="shared" si="19"/>
        <v>0.96969696969696972</v>
      </c>
      <c r="AC46" s="83">
        <f t="shared" si="19"/>
        <v>0.92121212121212126</v>
      </c>
      <c r="AD46" s="83">
        <f t="shared" si="19"/>
        <v>0.8727272727272728</v>
      </c>
      <c r="AE46" s="83">
        <f t="shared" si="19"/>
        <v>0.82424242424242422</v>
      </c>
      <c r="AF46" s="84">
        <f t="shared" si="19"/>
        <v>0.77575757575757576</v>
      </c>
    </row>
    <row r="47" spans="1:32">
      <c r="A47" s="50" t="s">
        <v>567</v>
      </c>
      <c r="B47" s="90" t="s">
        <v>547</v>
      </c>
      <c r="C47" s="91">
        <f>$I$17+$M$17</f>
        <v>8.1818181818181817</v>
      </c>
      <c r="D47" s="91">
        <f>$I$17+$M$17*D28/30</f>
        <v>7.9999999999999982</v>
      </c>
      <c r="E47" s="91">
        <f t="shared" ref="E47:AF47" si="20">$I$17+$M$17*E28/30</f>
        <v>7.8181818181818183</v>
      </c>
      <c r="F47" s="91">
        <f t="shared" si="20"/>
        <v>7.6363636363636349</v>
      </c>
      <c r="G47" s="91">
        <f t="shared" si="20"/>
        <v>7.454545454545455</v>
      </c>
      <c r="H47" s="91">
        <f t="shared" si="20"/>
        <v>7.2727272727272716</v>
      </c>
      <c r="I47" s="91">
        <f t="shared" si="20"/>
        <v>7.0909090909090899</v>
      </c>
      <c r="J47" s="91">
        <f t="shared" si="20"/>
        <v>6.9090909090909083</v>
      </c>
      <c r="K47" s="91">
        <f t="shared" si="20"/>
        <v>6.7272727272727266</v>
      </c>
      <c r="L47" s="91">
        <f t="shared" si="20"/>
        <v>6.545454545454545</v>
      </c>
      <c r="M47" s="91">
        <f t="shared" si="20"/>
        <v>6.3636363636363633</v>
      </c>
      <c r="N47" s="91">
        <f t="shared" si="20"/>
        <v>6.1818181818181817</v>
      </c>
      <c r="O47" s="91">
        <f t="shared" si="20"/>
        <v>6</v>
      </c>
      <c r="P47" s="91">
        <f t="shared" si="20"/>
        <v>5.8181818181818183</v>
      </c>
      <c r="Q47" s="91">
        <f t="shared" si="20"/>
        <v>5.6363636363636358</v>
      </c>
      <c r="R47" s="91">
        <f t="shared" si="20"/>
        <v>5.4545454545454541</v>
      </c>
      <c r="S47" s="91">
        <f t="shared" si="20"/>
        <v>5.2727272727272725</v>
      </c>
      <c r="T47" s="91">
        <f t="shared" si="20"/>
        <v>5.0909090909090908</v>
      </c>
      <c r="U47" s="91">
        <f t="shared" si="20"/>
        <v>4.9090909090909083</v>
      </c>
      <c r="V47" s="91">
        <f t="shared" si="20"/>
        <v>4.7272727272727266</v>
      </c>
      <c r="W47" s="91">
        <f t="shared" si="20"/>
        <v>4.545454545454545</v>
      </c>
      <c r="X47" s="91">
        <f t="shared" si="20"/>
        <v>4.3636363636363633</v>
      </c>
      <c r="Y47" s="91">
        <f t="shared" si="20"/>
        <v>4.1818181818181817</v>
      </c>
      <c r="Z47" s="91">
        <f t="shared" si="20"/>
        <v>4</v>
      </c>
      <c r="AA47" s="91">
        <f t="shared" si="20"/>
        <v>3.8181818181818179</v>
      </c>
      <c r="AB47" s="91">
        <f t="shared" si="20"/>
        <v>3.6363636363636358</v>
      </c>
      <c r="AC47" s="91">
        <f t="shared" si="20"/>
        <v>3.4545454545454541</v>
      </c>
      <c r="AD47" s="91">
        <f t="shared" si="20"/>
        <v>3.2727272727272725</v>
      </c>
      <c r="AE47" s="91">
        <f t="shared" si="20"/>
        <v>3.0909090909090908</v>
      </c>
      <c r="AF47" s="92">
        <f t="shared" si="20"/>
        <v>2.9090909090909087</v>
      </c>
    </row>
    <row r="48" spans="1:32">
      <c r="B48" s="73" t="s">
        <v>548</v>
      </c>
      <c r="C48" s="81">
        <f>$I$18+$M$18</f>
        <v>13.636363636363635</v>
      </c>
      <c r="D48" s="81">
        <f>$I$18+$M$18*D28/30</f>
        <v>13.333333333333332</v>
      </c>
      <c r="E48" s="81">
        <f t="shared" ref="E48:AF48" si="21">$I$18+$M$18*E28/30</f>
        <v>13.030303030303028</v>
      </c>
      <c r="F48" s="81">
        <f t="shared" si="21"/>
        <v>12.727272727272727</v>
      </c>
      <c r="G48" s="81">
        <f t="shared" si="21"/>
        <v>12.424242424242422</v>
      </c>
      <c r="H48" s="81">
        <f t="shared" si="21"/>
        <v>12.121212121212121</v>
      </c>
      <c r="I48" s="81">
        <f t="shared" si="21"/>
        <v>11.818181818181817</v>
      </c>
      <c r="J48" s="81">
        <f t="shared" si="21"/>
        <v>11.515151515151514</v>
      </c>
      <c r="K48" s="81">
        <f t="shared" si="21"/>
        <v>11.212121212121211</v>
      </c>
      <c r="L48" s="81">
        <f t="shared" si="21"/>
        <v>10.909090909090907</v>
      </c>
      <c r="M48" s="81">
        <f t="shared" si="21"/>
        <v>10.606060606060606</v>
      </c>
      <c r="N48" s="81">
        <f t="shared" si="21"/>
        <v>10.303030303030301</v>
      </c>
      <c r="O48" s="81">
        <f t="shared" si="21"/>
        <v>10</v>
      </c>
      <c r="P48" s="81">
        <f t="shared" si="21"/>
        <v>9.6969696969696955</v>
      </c>
      <c r="Q48" s="81">
        <f t="shared" si="21"/>
        <v>9.3939393939393927</v>
      </c>
      <c r="R48" s="81">
        <f t="shared" si="21"/>
        <v>9.0909090909090899</v>
      </c>
      <c r="S48" s="81">
        <f t="shared" si="21"/>
        <v>8.7878787878787854</v>
      </c>
      <c r="T48" s="81">
        <f t="shared" si="21"/>
        <v>8.4848484848484844</v>
      </c>
      <c r="U48" s="81">
        <f t="shared" si="21"/>
        <v>8.1818181818181799</v>
      </c>
      <c r="V48" s="81">
        <f t="shared" si="21"/>
        <v>7.878787878787878</v>
      </c>
      <c r="W48" s="81">
        <f t="shared" si="21"/>
        <v>7.5757575757575752</v>
      </c>
      <c r="X48" s="81">
        <f t="shared" si="21"/>
        <v>7.2727272727272716</v>
      </c>
      <c r="Y48" s="81">
        <f t="shared" si="21"/>
        <v>6.9696969696969688</v>
      </c>
      <c r="Z48" s="81">
        <f t="shared" si="21"/>
        <v>6.6666666666666661</v>
      </c>
      <c r="AA48" s="81">
        <f t="shared" si="21"/>
        <v>6.3636363636363633</v>
      </c>
      <c r="AB48" s="81">
        <f t="shared" si="21"/>
        <v>6.0606060606060606</v>
      </c>
      <c r="AC48" s="81">
        <f t="shared" si="21"/>
        <v>5.7575757575757569</v>
      </c>
      <c r="AD48" s="81">
        <f t="shared" si="21"/>
        <v>5.4545454545454541</v>
      </c>
      <c r="AE48" s="81">
        <f t="shared" si="21"/>
        <v>5.1515151515151505</v>
      </c>
      <c r="AF48" s="82">
        <f t="shared" si="21"/>
        <v>4.8484848484848477</v>
      </c>
    </row>
    <row r="49" spans="1:40">
      <c r="B49" s="73" t="s">
        <v>550</v>
      </c>
      <c r="C49" s="81">
        <f>$I$19+$M$19</f>
        <v>3.2727272727272725</v>
      </c>
      <c r="D49" s="81">
        <f>$I$19+$M$19*D28/30</f>
        <v>3.1999999999999997</v>
      </c>
      <c r="E49" s="81">
        <f t="shared" ref="E49:AF49" si="22">$I$19+$M$19*E28/30</f>
        <v>3.127272727272727</v>
      </c>
      <c r="F49" s="81">
        <f t="shared" si="22"/>
        <v>3.0545454545454547</v>
      </c>
      <c r="G49" s="81">
        <f t="shared" si="22"/>
        <v>2.9818181818181815</v>
      </c>
      <c r="H49" s="81">
        <f t="shared" si="22"/>
        <v>2.9090909090909087</v>
      </c>
      <c r="I49" s="81">
        <f t="shared" si="22"/>
        <v>2.836363636363636</v>
      </c>
      <c r="J49" s="81">
        <f t="shared" si="22"/>
        <v>2.7636363636363637</v>
      </c>
      <c r="K49" s="81">
        <f t="shared" si="22"/>
        <v>2.6909090909090909</v>
      </c>
      <c r="L49" s="81">
        <f t="shared" si="22"/>
        <v>2.6181818181818182</v>
      </c>
      <c r="M49" s="81">
        <f t="shared" si="22"/>
        <v>2.545454545454545</v>
      </c>
      <c r="N49" s="81">
        <f t="shared" si="22"/>
        <v>2.4727272727272727</v>
      </c>
      <c r="O49" s="81">
        <f t="shared" si="22"/>
        <v>2.3999999999999995</v>
      </c>
      <c r="P49" s="81">
        <f t="shared" si="22"/>
        <v>2.3272727272727272</v>
      </c>
      <c r="Q49" s="81">
        <f t="shared" si="22"/>
        <v>2.2545454545454544</v>
      </c>
      <c r="R49" s="81">
        <f t="shared" si="22"/>
        <v>2.1818181818181817</v>
      </c>
      <c r="S49" s="81">
        <f t="shared" si="22"/>
        <v>2.1090909090909089</v>
      </c>
      <c r="T49" s="81">
        <f t="shared" si="22"/>
        <v>2.0363636363636362</v>
      </c>
      <c r="U49" s="81">
        <f t="shared" si="22"/>
        <v>1.9636363636363634</v>
      </c>
      <c r="V49" s="81">
        <f t="shared" si="22"/>
        <v>1.8909090909090909</v>
      </c>
      <c r="W49" s="81">
        <f t="shared" si="22"/>
        <v>1.8181818181818179</v>
      </c>
      <c r="X49" s="81">
        <f t="shared" si="22"/>
        <v>1.7454545454545451</v>
      </c>
      <c r="Y49" s="81">
        <f t="shared" si="22"/>
        <v>1.6727272727272726</v>
      </c>
      <c r="Z49" s="81">
        <f t="shared" si="22"/>
        <v>1.5999999999999999</v>
      </c>
      <c r="AA49" s="81">
        <f t="shared" si="22"/>
        <v>1.5272727272727271</v>
      </c>
      <c r="AB49" s="81">
        <f t="shared" si="22"/>
        <v>1.4545454545454544</v>
      </c>
      <c r="AC49" s="81">
        <f t="shared" si="22"/>
        <v>1.3818181818181818</v>
      </c>
      <c r="AD49" s="81">
        <f t="shared" si="22"/>
        <v>1.3090909090909091</v>
      </c>
      <c r="AE49" s="81">
        <f t="shared" si="22"/>
        <v>1.2363636363636363</v>
      </c>
      <c r="AF49" s="82">
        <f t="shared" si="22"/>
        <v>1.1636363636363636</v>
      </c>
    </row>
    <row r="50" spans="1:40">
      <c r="B50" s="73" t="s">
        <v>172</v>
      </c>
      <c r="C50" s="81">
        <f>$I$20+$M$20</f>
        <v>4.9090909090909083</v>
      </c>
      <c r="D50" s="81">
        <f>$I$20+$M$20*D28/30</f>
        <v>4.8</v>
      </c>
      <c r="E50" s="81">
        <f t="shared" ref="E50:AF50" si="23">$I$20+$M$20*E28/30</f>
        <v>4.6909090909090905</v>
      </c>
      <c r="F50" s="81">
        <f t="shared" si="23"/>
        <v>4.581818181818182</v>
      </c>
      <c r="G50" s="81">
        <f t="shared" si="23"/>
        <v>4.4727272727272727</v>
      </c>
      <c r="H50" s="81">
        <f t="shared" si="23"/>
        <v>4.3636363636363633</v>
      </c>
      <c r="I50" s="81">
        <f t="shared" si="23"/>
        <v>4.254545454545454</v>
      </c>
      <c r="J50" s="81">
        <f t="shared" si="23"/>
        <v>4.1454545454545446</v>
      </c>
      <c r="K50" s="81">
        <f t="shared" si="23"/>
        <v>4.0363636363636362</v>
      </c>
      <c r="L50" s="81">
        <f t="shared" si="23"/>
        <v>3.9272727272727268</v>
      </c>
      <c r="M50" s="81">
        <f t="shared" si="23"/>
        <v>3.8181818181818179</v>
      </c>
      <c r="N50" s="81">
        <f t="shared" si="23"/>
        <v>3.709090909090909</v>
      </c>
      <c r="O50" s="81">
        <f t="shared" si="23"/>
        <v>3.5999999999999996</v>
      </c>
      <c r="P50" s="81">
        <f t="shared" si="23"/>
        <v>3.4909090909090907</v>
      </c>
      <c r="Q50" s="81">
        <f t="shared" si="23"/>
        <v>3.3818181818181818</v>
      </c>
      <c r="R50" s="81">
        <f t="shared" si="23"/>
        <v>3.2727272727272725</v>
      </c>
      <c r="S50" s="81">
        <f t="shared" si="23"/>
        <v>3.1636363636363631</v>
      </c>
      <c r="T50" s="81">
        <f t="shared" si="23"/>
        <v>3.0545454545454542</v>
      </c>
      <c r="U50" s="81">
        <f t="shared" si="23"/>
        <v>2.9454545454545453</v>
      </c>
      <c r="V50" s="81">
        <f t="shared" si="23"/>
        <v>2.836363636363636</v>
      </c>
      <c r="W50" s="81">
        <f t="shared" si="23"/>
        <v>2.7272727272727271</v>
      </c>
      <c r="X50" s="81">
        <f t="shared" si="23"/>
        <v>2.6181818181818182</v>
      </c>
      <c r="Y50" s="81">
        <f t="shared" si="23"/>
        <v>2.5090909090909088</v>
      </c>
      <c r="Z50" s="81">
        <f t="shared" si="23"/>
        <v>2.4</v>
      </c>
      <c r="AA50" s="81">
        <f t="shared" si="23"/>
        <v>2.2909090909090906</v>
      </c>
      <c r="AB50" s="81">
        <f t="shared" si="23"/>
        <v>2.1818181818181817</v>
      </c>
      <c r="AC50" s="81">
        <f t="shared" si="23"/>
        <v>2.0727272727272728</v>
      </c>
      <c r="AD50" s="81">
        <f t="shared" si="23"/>
        <v>1.9636363636363634</v>
      </c>
      <c r="AE50" s="81">
        <f t="shared" si="23"/>
        <v>1.8545454545454545</v>
      </c>
      <c r="AF50" s="82">
        <f t="shared" si="23"/>
        <v>1.7454545454545454</v>
      </c>
    </row>
    <row r="51" spans="1:40">
      <c r="B51" s="87" t="s">
        <v>505</v>
      </c>
      <c r="C51" s="81">
        <f>$I$21+$M$21</f>
        <v>10.909090909090908</v>
      </c>
      <c r="D51" s="81">
        <f>$I$21+$M$21*D28/30</f>
        <v>10.666666666666666</v>
      </c>
      <c r="E51" s="81">
        <f t="shared" ref="E51:AF51" si="24">$I$21+$M$21*E28/30</f>
        <v>10.424242424242424</v>
      </c>
      <c r="F51" s="81">
        <f t="shared" si="24"/>
        <v>10.181818181818182</v>
      </c>
      <c r="G51" s="81">
        <f t="shared" si="24"/>
        <v>9.9393939393939394</v>
      </c>
      <c r="H51" s="81">
        <f t="shared" si="24"/>
        <v>9.6969696969696972</v>
      </c>
      <c r="I51" s="81">
        <f t="shared" si="24"/>
        <v>9.4545454545454533</v>
      </c>
      <c r="J51" s="81">
        <f t="shared" si="24"/>
        <v>9.2121212121212128</v>
      </c>
      <c r="K51" s="81">
        <f t="shared" si="24"/>
        <v>8.9696969696969688</v>
      </c>
      <c r="L51" s="81">
        <f t="shared" si="24"/>
        <v>8.7272727272727266</v>
      </c>
      <c r="M51" s="81">
        <f t="shared" si="24"/>
        <v>8.4848484848484844</v>
      </c>
      <c r="N51" s="81">
        <f t="shared" si="24"/>
        <v>8.2424242424242422</v>
      </c>
      <c r="O51" s="81">
        <f t="shared" si="24"/>
        <v>8</v>
      </c>
      <c r="P51" s="81">
        <f t="shared" si="24"/>
        <v>7.7575757575757578</v>
      </c>
      <c r="Q51" s="81">
        <f t="shared" si="24"/>
        <v>7.5151515151515147</v>
      </c>
      <c r="R51" s="81">
        <f t="shared" si="24"/>
        <v>7.2727272727272725</v>
      </c>
      <c r="S51" s="81">
        <f t="shared" si="24"/>
        <v>7.0303030303030294</v>
      </c>
      <c r="T51" s="81">
        <f t="shared" si="24"/>
        <v>6.7878787878787872</v>
      </c>
      <c r="U51" s="81">
        <f t="shared" si="24"/>
        <v>6.545454545454545</v>
      </c>
      <c r="V51" s="81">
        <f t="shared" si="24"/>
        <v>6.3030303030303028</v>
      </c>
      <c r="W51" s="81">
        <f t="shared" si="24"/>
        <v>6.0606060606060606</v>
      </c>
      <c r="X51" s="81">
        <f t="shared" si="24"/>
        <v>5.8181818181818183</v>
      </c>
      <c r="Y51" s="81">
        <f t="shared" si="24"/>
        <v>5.5757575757575752</v>
      </c>
      <c r="Z51" s="81">
        <f t="shared" si="24"/>
        <v>5.333333333333333</v>
      </c>
      <c r="AA51" s="81">
        <f t="shared" si="24"/>
        <v>5.0909090909090908</v>
      </c>
      <c r="AB51" s="81">
        <f t="shared" si="24"/>
        <v>4.8484848484848477</v>
      </c>
      <c r="AC51" s="81">
        <f t="shared" si="24"/>
        <v>4.6060606060606055</v>
      </c>
      <c r="AD51" s="81">
        <f t="shared" si="24"/>
        <v>4.3636363636363633</v>
      </c>
      <c r="AE51" s="81">
        <f t="shared" si="24"/>
        <v>4.1212121212121211</v>
      </c>
      <c r="AF51" s="82">
        <f t="shared" si="24"/>
        <v>3.8787878787878785</v>
      </c>
    </row>
    <row r="52" spans="1:40">
      <c r="B52" s="73" t="s">
        <v>506</v>
      </c>
      <c r="C52" s="81">
        <f>$I$22+$M$22</f>
        <v>8.1818181818181817</v>
      </c>
      <c r="D52" s="81">
        <f>$I$22+$M$22*D28/30</f>
        <v>7.9999999999999982</v>
      </c>
      <c r="E52" s="81">
        <f t="shared" ref="E52:AF52" si="25">$I$22+$M$22*E28/30</f>
        <v>7.8181818181818183</v>
      </c>
      <c r="F52" s="81">
        <f t="shared" si="25"/>
        <v>7.6363636363636349</v>
      </c>
      <c r="G52" s="81">
        <f t="shared" si="25"/>
        <v>7.454545454545455</v>
      </c>
      <c r="H52" s="81">
        <f t="shared" si="25"/>
        <v>7.2727272727272716</v>
      </c>
      <c r="I52" s="81">
        <f t="shared" si="25"/>
        <v>7.0909090909090899</v>
      </c>
      <c r="J52" s="81">
        <f t="shared" si="25"/>
        <v>6.9090909090909083</v>
      </c>
      <c r="K52" s="81">
        <f t="shared" si="25"/>
        <v>6.7272727272727266</v>
      </c>
      <c r="L52" s="81">
        <f t="shared" si="25"/>
        <v>6.545454545454545</v>
      </c>
      <c r="M52" s="81">
        <f t="shared" si="25"/>
        <v>6.3636363636363633</v>
      </c>
      <c r="N52" s="81">
        <f t="shared" si="25"/>
        <v>6.1818181818181817</v>
      </c>
      <c r="O52" s="81">
        <f t="shared" si="25"/>
        <v>6</v>
      </c>
      <c r="P52" s="81">
        <f t="shared" si="25"/>
        <v>5.8181818181818183</v>
      </c>
      <c r="Q52" s="81">
        <f t="shared" si="25"/>
        <v>5.6363636363636358</v>
      </c>
      <c r="R52" s="81">
        <f t="shared" si="25"/>
        <v>5.4545454545454541</v>
      </c>
      <c r="S52" s="81">
        <f t="shared" si="25"/>
        <v>5.2727272727272725</v>
      </c>
      <c r="T52" s="81">
        <f t="shared" si="25"/>
        <v>5.0909090909090908</v>
      </c>
      <c r="U52" s="81">
        <f t="shared" si="25"/>
        <v>4.9090909090909083</v>
      </c>
      <c r="V52" s="81">
        <f t="shared" si="25"/>
        <v>4.7272727272727266</v>
      </c>
      <c r="W52" s="81">
        <f t="shared" si="25"/>
        <v>4.545454545454545</v>
      </c>
      <c r="X52" s="81">
        <f t="shared" si="25"/>
        <v>4.3636363636363633</v>
      </c>
      <c r="Y52" s="81">
        <f t="shared" si="25"/>
        <v>4.1818181818181817</v>
      </c>
      <c r="Z52" s="81">
        <f t="shared" si="25"/>
        <v>4</v>
      </c>
      <c r="AA52" s="81">
        <f t="shared" si="25"/>
        <v>3.8181818181818179</v>
      </c>
      <c r="AB52" s="81">
        <f t="shared" si="25"/>
        <v>3.6363636363636358</v>
      </c>
      <c r="AC52" s="81">
        <f t="shared" si="25"/>
        <v>3.4545454545454541</v>
      </c>
      <c r="AD52" s="81">
        <f t="shared" si="25"/>
        <v>3.2727272727272725</v>
      </c>
      <c r="AE52" s="81">
        <f t="shared" si="25"/>
        <v>3.0909090909090908</v>
      </c>
      <c r="AF52" s="82">
        <f t="shared" si="25"/>
        <v>2.9090909090909087</v>
      </c>
    </row>
    <row r="53" spans="1:40">
      <c r="B53" s="73" t="s">
        <v>560</v>
      </c>
      <c r="C53" s="81">
        <f>$I$23+$M$23</f>
        <v>1.3090909090909091</v>
      </c>
      <c r="D53" s="81">
        <f>$I$23+$M$23*D28/30</f>
        <v>1.28</v>
      </c>
      <c r="E53" s="81">
        <f t="shared" ref="E53:AF53" si="26">$I$23+$M$23*E28/30</f>
        <v>1.2509090909090907</v>
      </c>
      <c r="F53" s="81">
        <f t="shared" si="26"/>
        <v>1.2218181818181817</v>
      </c>
      <c r="G53" s="81">
        <f t="shared" si="26"/>
        <v>1.1927272727272726</v>
      </c>
      <c r="H53" s="81">
        <f t="shared" si="26"/>
        <v>1.1636363636363636</v>
      </c>
      <c r="I53" s="81">
        <f t="shared" si="26"/>
        <v>1.1345454545454545</v>
      </c>
      <c r="J53" s="81">
        <f t="shared" si="26"/>
        <v>1.1054545454545455</v>
      </c>
      <c r="K53" s="81">
        <f t="shared" si="26"/>
        <v>1.0763636363636364</v>
      </c>
      <c r="L53" s="81">
        <f t="shared" si="26"/>
        <v>1.0472727272727274</v>
      </c>
      <c r="M53" s="81">
        <f t="shared" si="26"/>
        <v>1.0181818181818181</v>
      </c>
      <c r="N53" s="81">
        <f t="shared" si="26"/>
        <v>0.98909090909090902</v>
      </c>
      <c r="O53" s="81">
        <f t="shared" si="26"/>
        <v>0.96</v>
      </c>
      <c r="P53" s="81">
        <f t="shared" si="26"/>
        <v>0.93090909090909091</v>
      </c>
      <c r="Q53" s="81">
        <f t="shared" si="26"/>
        <v>0.90181818181818185</v>
      </c>
      <c r="R53" s="81">
        <f t="shared" si="26"/>
        <v>0.87272727272727268</v>
      </c>
      <c r="S53" s="81">
        <f t="shared" si="26"/>
        <v>0.84363636363636352</v>
      </c>
      <c r="T53" s="81">
        <f t="shared" si="26"/>
        <v>0.81454545454545446</v>
      </c>
      <c r="U53" s="81">
        <f t="shared" si="26"/>
        <v>0.78545454545454541</v>
      </c>
      <c r="V53" s="81">
        <f t="shared" si="26"/>
        <v>0.75636363636363635</v>
      </c>
      <c r="W53" s="81">
        <f t="shared" si="26"/>
        <v>0.72727272727272729</v>
      </c>
      <c r="X53" s="81">
        <f t="shared" si="26"/>
        <v>0.69818181818181824</v>
      </c>
      <c r="Y53" s="81">
        <f t="shared" si="26"/>
        <v>0.66909090909090907</v>
      </c>
      <c r="Z53" s="81">
        <f t="shared" si="26"/>
        <v>0.6399999999999999</v>
      </c>
      <c r="AA53" s="81">
        <f t="shared" si="26"/>
        <v>0.61090909090909085</v>
      </c>
      <c r="AB53" s="81">
        <f t="shared" si="26"/>
        <v>0.58181818181818179</v>
      </c>
      <c r="AC53" s="81">
        <f t="shared" si="26"/>
        <v>0.55272727272727273</v>
      </c>
      <c r="AD53" s="81">
        <f t="shared" si="26"/>
        <v>0.52363636363636357</v>
      </c>
      <c r="AE53" s="81">
        <f t="shared" si="26"/>
        <v>0.49454545454545451</v>
      </c>
      <c r="AF53" s="82">
        <f t="shared" si="26"/>
        <v>0.46545454545454545</v>
      </c>
    </row>
    <row r="54" spans="1:40">
      <c r="B54" s="73" t="s">
        <v>561</v>
      </c>
      <c r="C54" s="81">
        <f>$I$24+$M$24</f>
        <v>2.6181818181818182</v>
      </c>
      <c r="D54" s="81">
        <f>$I$24+$M$24*D28/30</f>
        <v>2.56</v>
      </c>
      <c r="E54" s="81">
        <f t="shared" ref="E54:AF54" si="27">$I$24+$M$24*E28/30</f>
        <v>2.5018181818181815</v>
      </c>
      <c r="F54" s="81">
        <f t="shared" si="27"/>
        <v>2.4436363636363634</v>
      </c>
      <c r="G54" s="81">
        <f t="shared" si="27"/>
        <v>2.3854545454545453</v>
      </c>
      <c r="H54" s="81">
        <f t="shared" si="27"/>
        <v>2.3272727272727272</v>
      </c>
      <c r="I54" s="81">
        <f t="shared" si="27"/>
        <v>2.269090909090909</v>
      </c>
      <c r="J54" s="81">
        <f t="shared" si="27"/>
        <v>2.2109090909090909</v>
      </c>
      <c r="K54" s="81">
        <f t="shared" si="27"/>
        <v>2.1527272727272728</v>
      </c>
      <c r="L54" s="81">
        <f t="shared" si="27"/>
        <v>2.0945454545454547</v>
      </c>
      <c r="M54" s="81">
        <f t="shared" si="27"/>
        <v>2.0363636363636362</v>
      </c>
      <c r="N54" s="81">
        <f t="shared" si="27"/>
        <v>1.978181818181818</v>
      </c>
      <c r="O54" s="81">
        <f t="shared" si="27"/>
        <v>1.92</v>
      </c>
      <c r="P54" s="81">
        <f t="shared" si="27"/>
        <v>1.8618181818181818</v>
      </c>
      <c r="Q54" s="81">
        <f t="shared" si="27"/>
        <v>1.8036363636363637</v>
      </c>
      <c r="R54" s="81">
        <f t="shared" si="27"/>
        <v>1.7454545454545454</v>
      </c>
      <c r="S54" s="81">
        <f t="shared" si="27"/>
        <v>1.687272727272727</v>
      </c>
      <c r="T54" s="81">
        <f t="shared" si="27"/>
        <v>1.6290909090909089</v>
      </c>
      <c r="U54" s="81">
        <f t="shared" si="27"/>
        <v>1.5709090909090908</v>
      </c>
      <c r="V54" s="81">
        <f t="shared" si="27"/>
        <v>1.5127272727272727</v>
      </c>
      <c r="W54" s="81">
        <f t="shared" si="27"/>
        <v>1.4545454545454546</v>
      </c>
      <c r="X54" s="81">
        <f t="shared" si="27"/>
        <v>1.3963636363636365</v>
      </c>
      <c r="Y54" s="81">
        <f t="shared" si="27"/>
        <v>1.3381818181818181</v>
      </c>
      <c r="Z54" s="81">
        <f t="shared" si="27"/>
        <v>1.2799999999999998</v>
      </c>
      <c r="AA54" s="81">
        <f t="shared" si="27"/>
        <v>1.2218181818181817</v>
      </c>
      <c r="AB54" s="81">
        <f t="shared" si="27"/>
        <v>1.1636363636363636</v>
      </c>
      <c r="AC54" s="81">
        <f t="shared" si="27"/>
        <v>1.1054545454545455</v>
      </c>
      <c r="AD54" s="81">
        <f t="shared" si="27"/>
        <v>1.0472727272727271</v>
      </c>
      <c r="AE54" s="81">
        <f t="shared" si="27"/>
        <v>0.98909090909090902</v>
      </c>
      <c r="AF54" s="82">
        <f t="shared" si="27"/>
        <v>0.93090909090909091</v>
      </c>
    </row>
    <row r="55" spans="1:40" ht="15" thickBot="1">
      <c r="B55" s="77" t="s">
        <v>508</v>
      </c>
      <c r="C55" s="83">
        <f>$I$25+$M$25</f>
        <v>1.3090909090909091</v>
      </c>
      <c r="D55" s="83">
        <f>$I$25+$M$25*D28/30</f>
        <v>1.28</v>
      </c>
      <c r="E55" s="83">
        <f t="shared" ref="E55:AF55" si="28">$I$25+$M$25*E28/30</f>
        <v>1.2509090909090907</v>
      </c>
      <c r="F55" s="83">
        <f t="shared" si="28"/>
        <v>1.2218181818181817</v>
      </c>
      <c r="G55" s="83">
        <f t="shared" si="28"/>
        <v>1.1927272727272726</v>
      </c>
      <c r="H55" s="83">
        <f t="shared" si="28"/>
        <v>1.1636363636363636</v>
      </c>
      <c r="I55" s="83">
        <f t="shared" si="28"/>
        <v>1.1345454545454545</v>
      </c>
      <c r="J55" s="83">
        <f t="shared" si="28"/>
        <v>1.1054545454545455</v>
      </c>
      <c r="K55" s="83">
        <f t="shared" si="28"/>
        <v>1.0763636363636364</v>
      </c>
      <c r="L55" s="83">
        <f t="shared" si="28"/>
        <v>1.0472727272727274</v>
      </c>
      <c r="M55" s="83">
        <f t="shared" si="28"/>
        <v>1.0181818181818181</v>
      </c>
      <c r="N55" s="83">
        <f t="shared" si="28"/>
        <v>0.98909090909090902</v>
      </c>
      <c r="O55" s="83">
        <f t="shared" si="28"/>
        <v>0.96</v>
      </c>
      <c r="P55" s="83">
        <f t="shared" si="28"/>
        <v>0.93090909090909091</v>
      </c>
      <c r="Q55" s="83">
        <f t="shared" si="28"/>
        <v>0.90181818181818185</v>
      </c>
      <c r="R55" s="83">
        <f t="shared" si="28"/>
        <v>0.87272727272727268</v>
      </c>
      <c r="S55" s="83">
        <f t="shared" si="28"/>
        <v>0.84363636363636352</v>
      </c>
      <c r="T55" s="83">
        <f t="shared" si="28"/>
        <v>0.81454545454545446</v>
      </c>
      <c r="U55" s="83">
        <f t="shared" si="28"/>
        <v>0.78545454545454541</v>
      </c>
      <c r="V55" s="83">
        <f t="shared" si="28"/>
        <v>0.75636363636363635</v>
      </c>
      <c r="W55" s="83">
        <f t="shared" si="28"/>
        <v>0.72727272727272729</v>
      </c>
      <c r="X55" s="83">
        <f t="shared" si="28"/>
        <v>0.69818181818181824</v>
      </c>
      <c r="Y55" s="83">
        <f t="shared" si="28"/>
        <v>0.66909090909090907</v>
      </c>
      <c r="Z55" s="83">
        <f t="shared" si="28"/>
        <v>0.6399999999999999</v>
      </c>
      <c r="AA55" s="83">
        <f t="shared" si="28"/>
        <v>0.61090909090909085</v>
      </c>
      <c r="AB55" s="83">
        <f t="shared" si="28"/>
        <v>0.58181818181818179</v>
      </c>
      <c r="AC55" s="83">
        <f t="shared" si="28"/>
        <v>0.55272727272727273</v>
      </c>
      <c r="AD55" s="83">
        <f t="shared" si="28"/>
        <v>0.52363636363636357</v>
      </c>
      <c r="AE55" s="83">
        <f t="shared" si="28"/>
        <v>0.49454545454545451</v>
      </c>
      <c r="AF55" s="84">
        <f t="shared" si="28"/>
        <v>0.46545454545454545</v>
      </c>
    </row>
    <row r="56" spans="1:40" ht="15" thickBot="1">
      <c r="B56" s="74"/>
      <c r="C56" s="65"/>
    </row>
    <row r="57" spans="1:40" s="1" customFormat="1">
      <c r="A57" s="102" t="s">
        <v>510</v>
      </c>
      <c r="B57" s="103" t="s">
        <v>551</v>
      </c>
      <c r="C57" s="103" t="s">
        <v>552</v>
      </c>
      <c r="D57" s="104" t="s">
        <v>553</v>
      </c>
      <c r="E57" s="104" t="s">
        <v>554</v>
      </c>
      <c r="F57" s="103" t="s">
        <v>555</v>
      </c>
      <c r="G57" s="103" t="s">
        <v>556</v>
      </c>
      <c r="H57" s="104" t="s">
        <v>557</v>
      </c>
      <c r="I57" s="104" t="s">
        <v>558</v>
      </c>
      <c r="J57" s="103" t="s">
        <v>568</v>
      </c>
      <c r="K57" s="103" t="s">
        <v>569</v>
      </c>
      <c r="L57" s="105" t="s">
        <v>570</v>
      </c>
      <c r="M57" s="105" t="s">
        <v>571</v>
      </c>
      <c r="N57" s="106" t="s">
        <v>572</v>
      </c>
      <c r="O57" s="107" t="s">
        <v>573</v>
      </c>
      <c r="S57" s="69"/>
      <c r="T57" s="69"/>
      <c r="U57" s="69"/>
      <c r="V57" s="69"/>
      <c r="W57" s="69"/>
      <c r="X57" s="69"/>
      <c r="Y57" s="69"/>
      <c r="Z57" s="69"/>
      <c r="AA57" s="69"/>
      <c r="AB57" s="69"/>
      <c r="AC57" s="69"/>
      <c r="AD57" s="69"/>
      <c r="AE57" s="69"/>
      <c r="AF57" s="69"/>
      <c r="AG57" s="69"/>
      <c r="AH57" s="69"/>
      <c r="AI57" s="69"/>
      <c r="AJ57" s="69"/>
      <c r="AK57" s="69"/>
      <c r="AL57" s="69"/>
      <c r="AM57" s="69"/>
      <c r="AN57" s="69"/>
    </row>
    <row r="58" spans="1:40">
      <c r="A58" s="108">
        <v>1</v>
      </c>
      <c r="B58" s="98">
        <f>C29*10</f>
        <v>136.36363636363635</v>
      </c>
      <c r="C58" s="98">
        <f>AF29*10</f>
        <v>48.484848484848477</v>
      </c>
      <c r="D58" s="99">
        <f>C30*10</f>
        <v>40.909090909090907</v>
      </c>
      <c r="E58" s="99">
        <f>$AF$30*10</f>
        <v>14.545454545454543</v>
      </c>
      <c r="F58" s="98">
        <f>C31*10</f>
        <v>109.09090909090908</v>
      </c>
      <c r="G58" s="98">
        <f>AF31*10</f>
        <v>38.787878787878782</v>
      </c>
      <c r="H58" s="99">
        <f>C32*10</f>
        <v>81.818181818181813</v>
      </c>
      <c r="I58" s="99">
        <f>AF32*10</f>
        <v>29.090909090909086</v>
      </c>
      <c r="J58" s="98">
        <f>C35*10</f>
        <v>6.545454545454545</v>
      </c>
      <c r="K58" s="98">
        <f>AF35*10</f>
        <v>2.3272727272727272</v>
      </c>
      <c r="L58" s="100">
        <f>C36*10</f>
        <v>13.09090909090909</v>
      </c>
      <c r="M58" s="100">
        <f>AF36*10</f>
        <v>4.6545454545454543</v>
      </c>
      <c r="N58" s="101">
        <f>C37*10</f>
        <v>6.545454545454545</v>
      </c>
      <c r="O58" s="109">
        <f>AF37*10</f>
        <v>2.3272727272727272</v>
      </c>
      <c r="S58" s="68"/>
      <c r="T58" s="68"/>
      <c r="U58" s="68"/>
      <c r="V58" s="68"/>
      <c r="W58" s="68"/>
      <c r="X58" s="68"/>
      <c r="Y58" s="68"/>
      <c r="Z58" s="68"/>
      <c r="AA58" s="68"/>
      <c r="AB58" s="68"/>
      <c r="AC58" s="68"/>
      <c r="AD58" s="68"/>
      <c r="AE58" s="68"/>
      <c r="AF58" s="68"/>
      <c r="AG58" s="68"/>
      <c r="AH58" s="68"/>
      <c r="AI58" s="68"/>
      <c r="AJ58" s="68"/>
      <c r="AK58" s="68"/>
      <c r="AL58" s="68"/>
      <c r="AM58" s="68"/>
      <c r="AN58" s="68"/>
    </row>
    <row r="59" spans="1:40">
      <c r="A59" s="108">
        <v>2</v>
      </c>
      <c r="B59" s="98">
        <f>B58+$C$29</f>
        <v>149.99999999999997</v>
      </c>
      <c r="C59" s="98">
        <f>C58+$AF$29</f>
        <v>53.333333333333329</v>
      </c>
      <c r="D59" s="99">
        <f>D58+$C$30</f>
        <v>45</v>
      </c>
      <c r="E59" s="99">
        <f>E58+$AF$30</f>
        <v>15.999999999999998</v>
      </c>
      <c r="F59" s="98">
        <f>F58+$C$31</f>
        <v>119.99999999999999</v>
      </c>
      <c r="G59" s="98">
        <f>G58+$AF$31</f>
        <v>42.666666666666657</v>
      </c>
      <c r="H59" s="99">
        <f>C32*11</f>
        <v>90</v>
      </c>
      <c r="I59" s="99">
        <f>I58+$AF$32</f>
        <v>31.999999999999996</v>
      </c>
      <c r="J59" s="98">
        <f>J58+$C$35</f>
        <v>7.1999999999999993</v>
      </c>
      <c r="K59" s="98">
        <f>AF35*11</f>
        <v>2.56</v>
      </c>
      <c r="L59" s="100">
        <f>$C$36+L58</f>
        <v>14.399999999999999</v>
      </c>
      <c r="M59" s="100">
        <f>AF36*11</f>
        <v>5.12</v>
      </c>
      <c r="N59" s="101">
        <f>C37*11</f>
        <v>7.2</v>
      </c>
      <c r="O59" s="109">
        <f>AF37*11</f>
        <v>2.56</v>
      </c>
      <c r="S59" s="68"/>
      <c r="T59" s="68"/>
      <c r="U59" s="68"/>
      <c r="V59" s="68"/>
      <c r="W59" s="68"/>
      <c r="X59" s="68"/>
      <c r="Y59" s="68"/>
      <c r="Z59" s="68"/>
      <c r="AA59" s="68"/>
      <c r="AB59" s="68"/>
      <c r="AC59" s="68"/>
      <c r="AD59" s="68"/>
      <c r="AE59" s="68"/>
      <c r="AF59" s="68"/>
      <c r="AG59" s="68"/>
      <c r="AH59" s="68"/>
      <c r="AI59" s="68"/>
      <c r="AJ59" s="68"/>
      <c r="AK59" s="68"/>
      <c r="AL59" s="68"/>
      <c r="AM59" s="68"/>
      <c r="AN59" s="68"/>
    </row>
    <row r="60" spans="1:40">
      <c r="A60" s="108">
        <v>100</v>
      </c>
      <c r="B60" s="98">
        <f>B58+$C$29*98</f>
        <v>1472.7272727272725</v>
      </c>
      <c r="C60" s="98">
        <f>C58+$AF$29*98</f>
        <v>523.63636363636351</v>
      </c>
      <c r="D60" s="99">
        <f>D58+$C$30*98</f>
        <v>441.81818181818176</v>
      </c>
      <c r="E60" s="99">
        <f>E58+$AF$30*98</f>
        <v>157.09090909090907</v>
      </c>
      <c r="F60" s="98">
        <f>F58+$C$31*98</f>
        <v>1178.181818181818</v>
      </c>
      <c r="G60" s="98">
        <f>G58+$AF$31*98</f>
        <v>418.90909090909088</v>
      </c>
      <c r="H60" s="99">
        <f>H58+$C$32*98</f>
        <v>883.63636363636351</v>
      </c>
      <c r="I60" s="99">
        <f>I58+$AF$32*98</f>
        <v>314.18181818181813</v>
      </c>
      <c r="J60" s="98">
        <f>J59+$C$35*98</f>
        <v>71.345454545454544</v>
      </c>
      <c r="K60" s="98">
        <f>AF35*99</f>
        <v>23.04</v>
      </c>
      <c r="L60" s="100">
        <f>$C$36*98+L59</f>
        <v>142.69090909090909</v>
      </c>
      <c r="M60" s="100">
        <f>AF36*109</f>
        <v>50.734545454545454</v>
      </c>
      <c r="N60" s="101">
        <f>C37*109</f>
        <v>71.345454545454544</v>
      </c>
      <c r="O60" s="109">
        <f>AF37*109</f>
        <v>25.367272727272727</v>
      </c>
      <c r="S60" s="68"/>
      <c r="T60" s="68"/>
      <c r="U60" s="68"/>
      <c r="V60" s="68"/>
      <c r="W60" s="68"/>
      <c r="X60" s="68"/>
      <c r="Y60" s="68"/>
      <c r="Z60" s="68"/>
      <c r="AA60" s="68"/>
      <c r="AB60" s="68"/>
      <c r="AC60" s="68"/>
      <c r="AD60" s="68"/>
      <c r="AE60" s="68"/>
      <c r="AF60" s="68"/>
      <c r="AG60" s="68"/>
      <c r="AH60" s="68"/>
      <c r="AI60" s="68"/>
      <c r="AJ60" s="68"/>
      <c r="AK60" s="68"/>
      <c r="AL60" s="68"/>
      <c r="AM60" s="68"/>
      <c r="AN60" s="68"/>
    </row>
    <row r="61" spans="1:40">
      <c r="A61" s="108" t="s">
        <v>511</v>
      </c>
      <c r="B61" s="95" t="s">
        <v>551</v>
      </c>
      <c r="C61" s="95" t="s">
        <v>552</v>
      </c>
      <c r="D61" s="94" t="s">
        <v>553</v>
      </c>
      <c r="E61" s="94" t="s">
        <v>554</v>
      </c>
      <c r="F61" s="95" t="s">
        <v>555</v>
      </c>
      <c r="G61" s="95" t="s">
        <v>556</v>
      </c>
      <c r="H61" s="94" t="s">
        <v>557</v>
      </c>
      <c r="I61" s="94" t="s">
        <v>558</v>
      </c>
      <c r="J61" s="95" t="s">
        <v>568</v>
      </c>
      <c r="K61" s="95" t="s">
        <v>569</v>
      </c>
      <c r="L61" s="96" t="s">
        <v>570</v>
      </c>
      <c r="M61" s="96" t="s">
        <v>571</v>
      </c>
      <c r="N61" s="97" t="s">
        <v>572</v>
      </c>
      <c r="O61" s="110" t="s">
        <v>573</v>
      </c>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row>
    <row r="62" spans="1:40">
      <c r="A62" s="108">
        <v>1</v>
      </c>
      <c r="B62" s="98">
        <f>C38*10</f>
        <v>81.818181818181813</v>
      </c>
      <c r="C62" s="98">
        <f>AF38*10</f>
        <v>29.090909090909086</v>
      </c>
      <c r="D62" s="99">
        <f>C39*10</f>
        <v>81.818181818181813</v>
      </c>
      <c r="E62" s="99">
        <f>AF39*10</f>
        <v>29.090909090909086</v>
      </c>
      <c r="F62" s="98">
        <f>C40*10</f>
        <v>65.454545454545453</v>
      </c>
      <c r="G62" s="98">
        <f>AF40*10</f>
        <v>23.272727272727273</v>
      </c>
      <c r="H62" s="99">
        <f>C41*10</f>
        <v>49.090909090909079</v>
      </c>
      <c r="I62" s="99">
        <f>AF41*10</f>
        <v>17.454545454545453</v>
      </c>
      <c r="J62" s="98">
        <f>D44*10</f>
        <v>21.333333333333332</v>
      </c>
      <c r="K62" s="98">
        <f>AF44*10</f>
        <v>7.7575757575757578</v>
      </c>
      <c r="L62" s="100">
        <f>C45*10</f>
        <v>43.636363636363633</v>
      </c>
      <c r="M62" s="100">
        <f>AF45*10</f>
        <v>15.515151515151516</v>
      </c>
      <c r="N62" s="101">
        <f>C46*10</f>
        <v>21.818181818181817</v>
      </c>
      <c r="O62" s="109">
        <f>AF46*10</f>
        <v>7.7575757575757578</v>
      </c>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row>
    <row r="63" spans="1:40">
      <c r="A63" s="108">
        <v>2</v>
      </c>
      <c r="B63" s="98">
        <f>C38*11</f>
        <v>90</v>
      </c>
      <c r="C63" s="98">
        <f>AF38*11</f>
        <v>31.999999999999996</v>
      </c>
      <c r="D63" s="99">
        <f>C39*11</f>
        <v>90</v>
      </c>
      <c r="E63" s="99">
        <f>AF39*11</f>
        <v>31.999999999999996</v>
      </c>
      <c r="F63" s="98">
        <f>C40*11</f>
        <v>72</v>
      </c>
      <c r="G63" s="98">
        <f>AF40*11</f>
        <v>25.599999999999998</v>
      </c>
      <c r="H63" s="99">
        <f>C41*11</f>
        <v>53.999999999999993</v>
      </c>
      <c r="I63" s="99">
        <f>AF41*11</f>
        <v>19.2</v>
      </c>
      <c r="J63" s="98">
        <f>D44*11</f>
        <v>23.466666666666665</v>
      </c>
      <c r="K63" s="98">
        <f>AF44*11</f>
        <v>8.5333333333333332</v>
      </c>
      <c r="L63" s="100">
        <f>C45*11</f>
        <v>48</v>
      </c>
      <c r="M63" s="100">
        <f>AF45*11</f>
        <v>17.066666666666666</v>
      </c>
      <c r="N63" s="101">
        <f>C46*11</f>
        <v>24</v>
      </c>
      <c r="O63" s="109">
        <f>AF46*11</f>
        <v>8.5333333333333332</v>
      </c>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row>
    <row r="64" spans="1:40">
      <c r="A64" s="108">
        <v>100</v>
      </c>
      <c r="B64" s="98">
        <f>C38*109</f>
        <v>891.81818181818176</v>
      </c>
      <c r="C64" s="98">
        <f>AF38*109</f>
        <v>317.09090909090907</v>
      </c>
      <c r="D64" s="99">
        <f>C39*109</f>
        <v>891.81818181818176</v>
      </c>
      <c r="E64" s="99">
        <f>AF39*109</f>
        <v>317.09090909090907</v>
      </c>
      <c r="F64" s="98">
        <f>C40*109</f>
        <v>713.45454545454538</v>
      </c>
      <c r="G64" s="98">
        <f>AF40*109</f>
        <v>253.67272727272726</v>
      </c>
      <c r="H64" s="99">
        <f>C41*109</f>
        <v>535.09090909090901</v>
      </c>
      <c r="I64" s="99">
        <f>AF41*109</f>
        <v>190.25454545454545</v>
      </c>
      <c r="J64" s="98">
        <f>D44*109</f>
        <v>232.53333333333333</v>
      </c>
      <c r="K64" s="98">
        <f>AF44*109</f>
        <v>84.557575757575762</v>
      </c>
      <c r="L64" s="100">
        <f>C45*109</f>
        <v>475.63636363636363</v>
      </c>
      <c r="M64" s="100">
        <f>AF45*109</f>
        <v>169.11515151515152</v>
      </c>
      <c r="N64" s="101">
        <f>C46*109</f>
        <v>237.81818181818181</v>
      </c>
      <c r="O64" s="109">
        <f>AF46*109</f>
        <v>84.557575757575762</v>
      </c>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row>
    <row r="65" spans="1:40">
      <c r="A65" s="108" t="s">
        <v>575</v>
      </c>
      <c r="B65" s="95" t="s">
        <v>551</v>
      </c>
      <c r="C65" s="95" t="s">
        <v>552</v>
      </c>
      <c r="D65" s="94" t="s">
        <v>553</v>
      </c>
      <c r="E65" s="94" t="s">
        <v>554</v>
      </c>
      <c r="F65" s="95" t="s">
        <v>555</v>
      </c>
      <c r="G65" s="95" t="s">
        <v>556</v>
      </c>
      <c r="H65" s="94" t="s">
        <v>557</v>
      </c>
      <c r="I65" s="94" t="s">
        <v>558</v>
      </c>
      <c r="J65" s="95" t="s">
        <v>568</v>
      </c>
      <c r="K65" s="95" t="s">
        <v>569</v>
      </c>
      <c r="L65" s="96" t="s">
        <v>570</v>
      </c>
      <c r="M65" s="96" t="s">
        <v>571</v>
      </c>
      <c r="N65" s="97" t="s">
        <v>572</v>
      </c>
      <c r="O65" s="110" t="s">
        <v>573</v>
      </c>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row>
    <row r="66" spans="1:40">
      <c r="A66" s="108">
        <v>1</v>
      </c>
      <c r="B66" s="98">
        <f>C47*10</f>
        <v>81.818181818181813</v>
      </c>
      <c r="C66" s="98">
        <f>AF47*10</f>
        <v>29.090909090909086</v>
      </c>
      <c r="D66" s="99">
        <f>C48*10</f>
        <v>136.36363636363635</v>
      </c>
      <c r="E66" s="99">
        <f>AF48*10</f>
        <v>48.484848484848477</v>
      </c>
      <c r="F66" s="98">
        <f>C49*10</f>
        <v>32.727272727272727</v>
      </c>
      <c r="G66" s="98">
        <f>AF49*10</f>
        <v>11.636363636363637</v>
      </c>
      <c r="H66" s="99">
        <f>C50*10</f>
        <v>49.090909090909079</v>
      </c>
      <c r="I66" s="99">
        <f>AF50*10</f>
        <v>17.454545454545453</v>
      </c>
      <c r="J66" s="98">
        <f>C53*10</f>
        <v>13.09090909090909</v>
      </c>
      <c r="K66" s="98">
        <f>AF53*10</f>
        <v>4.6545454545454543</v>
      </c>
      <c r="L66" s="100">
        <f>C54*10</f>
        <v>26.18181818181818</v>
      </c>
      <c r="M66" s="100">
        <f>AF54*10</f>
        <v>9.3090909090909086</v>
      </c>
      <c r="N66" s="101">
        <f>C55*10</f>
        <v>13.09090909090909</v>
      </c>
      <c r="O66" s="109">
        <f>AF55*10</f>
        <v>4.6545454545454543</v>
      </c>
      <c r="AF66" s="64"/>
    </row>
    <row r="67" spans="1:40">
      <c r="A67" s="108">
        <v>2</v>
      </c>
      <c r="B67" s="98">
        <f>C47*11</f>
        <v>90</v>
      </c>
      <c r="C67" s="98">
        <f>AF47*11</f>
        <v>31.999999999999996</v>
      </c>
      <c r="D67" s="99">
        <f>C48*11</f>
        <v>149.99999999999997</v>
      </c>
      <c r="E67" s="99">
        <f>AF48*11</f>
        <v>53.333333333333329</v>
      </c>
      <c r="F67" s="98">
        <f>C49*11</f>
        <v>36</v>
      </c>
      <c r="G67" s="98">
        <f>AF49*11</f>
        <v>12.799999999999999</v>
      </c>
      <c r="H67" s="99">
        <f>C50*11</f>
        <v>53.999999999999993</v>
      </c>
      <c r="I67" s="99">
        <f>AF50*11</f>
        <v>19.2</v>
      </c>
      <c r="J67" s="98">
        <f>C53*11</f>
        <v>14.4</v>
      </c>
      <c r="K67" s="98">
        <f>AF53*11</f>
        <v>5.12</v>
      </c>
      <c r="L67" s="100">
        <f>C54*11</f>
        <v>28.8</v>
      </c>
      <c r="M67" s="100">
        <f>AF54*10</f>
        <v>9.3090909090909086</v>
      </c>
      <c r="N67" s="101">
        <f>C55*11</f>
        <v>14.4</v>
      </c>
      <c r="O67" s="109">
        <f>AF55*11</f>
        <v>5.12</v>
      </c>
      <c r="AF67" s="64"/>
    </row>
    <row r="68" spans="1:40" ht="15" thickBot="1">
      <c r="A68" s="111">
        <v>100</v>
      </c>
      <c r="B68" s="112">
        <f>C47*109</f>
        <v>891.81818181818176</v>
      </c>
      <c r="C68" s="112">
        <f>AF47*109</f>
        <v>317.09090909090907</v>
      </c>
      <c r="D68" s="113">
        <f>C48*109</f>
        <v>1486.3636363636363</v>
      </c>
      <c r="E68" s="113">
        <f>AF48*109</f>
        <v>528.48484848484838</v>
      </c>
      <c r="F68" s="112">
        <f>C49*109</f>
        <v>356.72727272727269</v>
      </c>
      <c r="G68" s="112">
        <f>AF49*109</f>
        <v>126.83636363636363</v>
      </c>
      <c r="H68" s="113">
        <f>C50*109</f>
        <v>535.09090909090901</v>
      </c>
      <c r="I68" s="113">
        <f>AF50*109</f>
        <v>190.25454545454545</v>
      </c>
      <c r="J68" s="112">
        <f>C53*109</f>
        <v>142.69090909090909</v>
      </c>
      <c r="K68" s="112">
        <f>AF53*109</f>
        <v>50.734545454545454</v>
      </c>
      <c r="L68" s="114">
        <f>C54*109</f>
        <v>285.38181818181818</v>
      </c>
      <c r="M68" s="114">
        <f>AF54*109</f>
        <v>101.46909090909091</v>
      </c>
      <c r="N68" s="115">
        <f>C55*109</f>
        <v>142.69090909090909</v>
      </c>
      <c r="O68" s="116">
        <f>AF55*109</f>
        <v>50.734545454545454</v>
      </c>
      <c r="AF68" s="64"/>
    </row>
    <row r="69" spans="1:40">
      <c r="AF69" s="64"/>
    </row>
    <row r="70" spans="1:40">
      <c r="AF70" s="64"/>
    </row>
    <row r="71" spans="1:40">
      <c r="AF71" s="64"/>
    </row>
  </sheetData>
  <mergeCells count="10">
    <mergeCell ref="U27:W27"/>
    <mergeCell ref="X27:Z27"/>
    <mergeCell ref="AA27:AC27"/>
    <mergeCell ref="AD27:AF27"/>
    <mergeCell ref="C27:E27"/>
    <mergeCell ref="F27:H27"/>
    <mergeCell ref="I27:K27"/>
    <mergeCell ref="L27:N27"/>
    <mergeCell ref="O27:Q27"/>
    <mergeCell ref="R27:T27"/>
  </mergeCells>
  <phoneticPr fontId="1" type="noConversion"/>
  <pageMargins left="0.7" right="0.7" top="0.75" bottom="0.75" header="0.3" footer="0.3"/>
  <pageSetup paperSize="9" orientation="portrait"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46081" r:id="rId4" name="Scroll Bar 1">
              <controlPr defaultSize="0" autoPict="0">
                <anchor moveWithCells="1">
                  <from>
                    <xdr:col>1</xdr:col>
                    <xdr:colOff>30480</xdr:colOff>
                    <xdr:row>5</xdr:row>
                    <xdr:rowOff>38100</xdr:rowOff>
                  </from>
                  <to>
                    <xdr:col>1</xdr:col>
                    <xdr:colOff>601980</xdr:colOff>
                    <xdr:row>5</xdr:row>
                    <xdr:rowOff>152400</xdr:rowOff>
                  </to>
                </anchor>
              </controlPr>
            </control>
          </mc:Choice>
        </mc:AlternateContent>
        <mc:AlternateContent xmlns:mc="http://schemas.openxmlformats.org/markup-compatibility/2006">
          <mc:Choice Requires="x14">
            <control shapeId="46082" r:id="rId5" name="Scroll Bar 2">
              <controlPr defaultSize="0" autoPict="0">
                <anchor moveWithCells="1">
                  <from>
                    <xdr:col>1</xdr:col>
                    <xdr:colOff>30480</xdr:colOff>
                    <xdr:row>7</xdr:row>
                    <xdr:rowOff>38100</xdr:rowOff>
                  </from>
                  <to>
                    <xdr:col>1</xdr:col>
                    <xdr:colOff>601980</xdr:colOff>
                    <xdr:row>7</xdr:row>
                    <xdr:rowOff>152400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6"/>
  <sheetViews>
    <sheetView workbookViewId="0">
      <selection activeCell="A14" sqref="A14:XFD14"/>
    </sheetView>
  </sheetViews>
  <sheetFormatPr defaultColWidth="8.88671875" defaultRowHeight="14.4"/>
  <cols>
    <col min="1" max="1" width="13.33203125" style="11" customWidth="1"/>
    <col min="2" max="2" width="11.6640625" style="11" customWidth="1"/>
    <col min="3" max="3" width="17.109375" style="11" customWidth="1"/>
    <col min="4" max="4" width="11.44140625" style="11" customWidth="1"/>
    <col min="5" max="5" width="16.44140625" style="11" customWidth="1"/>
    <col min="6" max="6" width="14.44140625" style="11" customWidth="1"/>
    <col min="7" max="7" width="13" style="11" customWidth="1"/>
    <col min="8" max="16384" width="8.88671875" style="11"/>
  </cols>
  <sheetData>
    <row r="2" spans="1:7">
      <c r="A2" s="11" t="s">
        <v>2308</v>
      </c>
      <c r="B2" s="11" t="s">
        <v>2166</v>
      </c>
      <c r="C2" s="11" t="s">
        <v>2309</v>
      </c>
      <c r="D2" s="11" t="s">
        <v>633</v>
      </c>
      <c r="E2" s="11" t="s">
        <v>2169</v>
      </c>
      <c r="F2" s="11" t="s">
        <v>2310</v>
      </c>
      <c r="G2" s="11" t="s">
        <v>2311</v>
      </c>
    </row>
    <row r="3" spans="1:7">
      <c r="A3" s="197" t="s">
        <v>2312</v>
      </c>
      <c r="B3" s="11">
        <v>1</v>
      </c>
      <c r="C3" s="11">
        <v>1</v>
      </c>
      <c r="D3" s="197" t="s">
        <v>2317</v>
      </c>
      <c r="E3" s="197" t="s">
        <v>2321</v>
      </c>
      <c r="F3" s="11">
        <v>10</v>
      </c>
      <c r="G3" s="11">
        <v>1</v>
      </c>
    </row>
    <row r="4" spans="1:7">
      <c r="A4" s="197" t="s">
        <v>2313</v>
      </c>
      <c r="B4" s="11">
        <v>1</v>
      </c>
      <c r="C4" s="11">
        <v>2</v>
      </c>
      <c r="D4" s="197" t="s">
        <v>2318</v>
      </c>
      <c r="E4" s="197" t="s">
        <v>2322</v>
      </c>
      <c r="F4" s="11">
        <v>20</v>
      </c>
      <c r="G4" s="11">
        <v>1</v>
      </c>
    </row>
    <row r="5" spans="1:7">
      <c r="A5" s="266">
        <v>3815</v>
      </c>
      <c r="B5" s="11">
        <v>1</v>
      </c>
      <c r="C5" s="11">
        <v>2</v>
      </c>
      <c r="D5" s="266" t="s">
        <v>3043</v>
      </c>
      <c r="E5" s="201" t="s">
        <v>3044</v>
      </c>
      <c r="F5" s="11">
        <v>30</v>
      </c>
      <c r="G5" s="11">
        <v>1</v>
      </c>
    </row>
    <row r="6" spans="1:7">
      <c r="A6" s="197" t="s">
        <v>2314</v>
      </c>
      <c r="B6" s="11">
        <v>1</v>
      </c>
      <c r="C6" s="11">
        <v>3</v>
      </c>
      <c r="D6" s="197" t="s">
        <v>2319</v>
      </c>
      <c r="E6" s="197" t="s">
        <v>2323</v>
      </c>
      <c r="F6" s="11">
        <v>40</v>
      </c>
      <c r="G6" s="11">
        <v>1</v>
      </c>
    </row>
    <row r="7" spans="1:7">
      <c r="A7" s="197" t="s">
        <v>2315</v>
      </c>
      <c r="B7" s="11">
        <v>1</v>
      </c>
      <c r="C7" s="11">
        <v>4</v>
      </c>
      <c r="D7" s="197" t="s">
        <v>2320</v>
      </c>
      <c r="E7" s="197" t="s">
        <v>2324</v>
      </c>
      <c r="F7" s="11">
        <v>50</v>
      </c>
      <c r="G7" s="11">
        <v>1</v>
      </c>
    </row>
    <row r="8" spans="1:7">
      <c r="A8" s="198" t="s">
        <v>2316</v>
      </c>
      <c r="B8" s="11">
        <v>1</v>
      </c>
      <c r="C8" s="11">
        <v>5</v>
      </c>
      <c r="D8" s="197" t="s">
        <v>2177</v>
      </c>
      <c r="E8" s="197" t="s">
        <v>2325</v>
      </c>
      <c r="F8" s="11">
        <v>60</v>
      </c>
      <c r="G8" s="11">
        <v>1</v>
      </c>
    </row>
    <row r="9" spans="1:7">
      <c r="A9" s="266">
        <v>3915</v>
      </c>
      <c r="B9" s="11">
        <v>1</v>
      </c>
      <c r="C9" s="11">
        <v>5</v>
      </c>
      <c r="D9" s="266" t="s">
        <v>2759</v>
      </c>
      <c r="E9" s="201" t="s">
        <v>3045</v>
      </c>
      <c r="F9" s="11">
        <v>70</v>
      </c>
      <c r="G9" s="11">
        <v>1</v>
      </c>
    </row>
    <row r="10" spans="1:7">
      <c r="A10" s="198" t="s">
        <v>2326</v>
      </c>
      <c r="B10" s="11">
        <v>1</v>
      </c>
      <c r="C10" s="11">
        <v>6</v>
      </c>
      <c r="D10" s="197" t="s">
        <v>2208</v>
      </c>
      <c r="E10" s="197" t="s">
        <v>2327</v>
      </c>
      <c r="F10" s="11">
        <v>80</v>
      </c>
      <c r="G10" s="11">
        <v>1</v>
      </c>
    </row>
    <row r="11" spans="1:7">
      <c r="A11" s="198" t="s">
        <v>2329</v>
      </c>
      <c r="B11" s="11">
        <v>1</v>
      </c>
      <c r="C11" s="11">
        <v>7</v>
      </c>
      <c r="D11" s="198" t="s">
        <v>2216</v>
      </c>
      <c r="E11" s="197" t="s">
        <v>2330</v>
      </c>
      <c r="F11" s="11">
        <v>90</v>
      </c>
      <c r="G11" s="11">
        <v>1</v>
      </c>
    </row>
    <row r="12" spans="1:7">
      <c r="A12" s="198">
        <v>2414</v>
      </c>
      <c r="B12" s="11">
        <v>1</v>
      </c>
      <c r="C12" s="11">
        <v>8</v>
      </c>
      <c r="D12" s="198" t="s">
        <v>2224</v>
      </c>
      <c r="E12" s="197" t="s">
        <v>2328</v>
      </c>
      <c r="F12" s="11">
        <v>100</v>
      </c>
      <c r="G12" s="11">
        <v>1</v>
      </c>
    </row>
    <row r="13" spans="1:7">
      <c r="A13" s="267" t="s">
        <v>2331</v>
      </c>
      <c r="B13" s="11">
        <v>1</v>
      </c>
      <c r="C13" s="11">
        <v>9</v>
      </c>
      <c r="D13" s="267" t="s">
        <v>2222</v>
      </c>
      <c r="E13" s="197" t="s">
        <v>2332</v>
      </c>
      <c r="F13" s="11">
        <v>110</v>
      </c>
      <c r="G13" s="11">
        <v>1</v>
      </c>
    </row>
    <row r="14" spans="1:7">
      <c r="A14" s="209">
        <v>4015</v>
      </c>
      <c r="B14" s="11">
        <v>1</v>
      </c>
      <c r="C14" s="11">
        <v>10</v>
      </c>
      <c r="D14" s="209" t="s">
        <v>2760</v>
      </c>
      <c r="E14" s="201" t="s">
        <v>3046</v>
      </c>
      <c r="F14" s="11">
        <v>130</v>
      </c>
      <c r="G14" s="11">
        <v>1</v>
      </c>
    </row>
    <row r="15" spans="1:7">
      <c r="A15" s="209">
        <v>4115</v>
      </c>
      <c r="B15" s="11">
        <v>1</v>
      </c>
      <c r="C15" s="11">
        <v>25</v>
      </c>
      <c r="D15" s="209" t="s">
        <v>2761</v>
      </c>
      <c r="E15" s="201" t="s">
        <v>3047</v>
      </c>
      <c r="F15" s="11">
        <v>140</v>
      </c>
      <c r="G15" s="11">
        <v>1</v>
      </c>
    </row>
    <row r="16" spans="1:7">
      <c r="A16" s="209">
        <v>4215</v>
      </c>
      <c r="B16" s="11">
        <v>1</v>
      </c>
      <c r="C16" s="11">
        <v>40</v>
      </c>
      <c r="D16" s="209" t="s">
        <v>2762</v>
      </c>
      <c r="E16" s="201" t="s">
        <v>3048</v>
      </c>
      <c r="F16" s="11">
        <v>150</v>
      </c>
      <c r="G16" s="11">
        <v>1</v>
      </c>
    </row>
  </sheetData>
  <sortState ref="A3:G17">
    <sortCondition ref="C3"/>
  </sortState>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topLeftCell="A17" workbookViewId="0">
      <selection activeCell="F10" sqref="F10"/>
    </sheetView>
  </sheetViews>
  <sheetFormatPr defaultColWidth="8.88671875" defaultRowHeight="13.2"/>
  <cols>
    <col min="1" max="1" width="8.88671875" style="156"/>
    <col min="2" max="2" width="14.6640625" style="156" customWidth="1"/>
    <col min="3" max="4" width="8.88671875" style="156"/>
    <col min="5" max="5" width="14.77734375" style="156" bestFit="1" customWidth="1"/>
    <col min="6" max="16384" width="8.88671875" style="156"/>
  </cols>
  <sheetData>
    <row r="1" spans="1:5" s="157" customFormat="1">
      <c r="A1" s="157" t="s">
        <v>2095</v>
      </c>
      <c r="B1" s="157" t="s">
        <v>2059</v>
      </c>
      <c r="C1" s="157" t="s">
        <v>2060</v>
      </c>
      <c r="D1" s="157" t="s">
        <v>2096</v>
      </c>
      <c r="E1" s="157" t="s">
        <v>2100</v>
      </c>
    </row>
    <row r="2" spans="1:5">
      <c r="A2" s="156" t="s">
        <v>2094</v>
      </c>
      <c r="B2" s="156" t="s">
        <v>2065</v>
      </c>
      <c r="C2" s="156" t="s">
        <v>2066</v>
      </c>
    </row>
    <row r="3" spans="1:5">
      <c r="B3" s="156" t="s">
        <v>2063</v>
      </c>
      <c r="C3" s="156" t="s">
        <v>2064</v>
      </c>
    </row>
    <row r="4" spans="1:5">
      <c r="B4" s="156" t="s">
        <v>2057</v>
      </c>
      <c r="C4" s="156" t="s">
        <v>2058</v>
      </c>
      <c r="D4" s="156" t="s">
        <v>2067</v>
      </c>
    </row>
    <row r="5" spans="1:5">
      <c r="B5" s="156" t="s">
        <v>2061</v>
      </c>
      <c r="C5" s="156" t="s">
        <v>2058</v>
      </c>
    </row>
    <row r="6" spans="1:5">
      <c r="B6" s="156" t="s">
        <v>2062</v>
      </c>
      <c r="C6" s="156" t="s">
        <v>2058</v>
      </c>
      <c r="E6" s="156" t="s">
        <v>2117</v>
      </c>
    </row>
    <row r="7" spans="1:5">
      <c r="B7" s="156" t="s">
        <v>2068</v>
      </c>
      <c r="C7" s="156" t="s">
        <v>2071</v>
      </c>
    </row>
    <row r="8" spans="1:5">
      <c r="B8" s="156" t="s">
        <v>2069</v>
      </c>
      <c r="C8" s="156" t="s">
        <v>2071</v>
      </c>
    </row>
    <row r="9" spans="1:5">
      <c r="B9" s="156" t="s">
        <v>2070</v>
      </c>
      <c r="C9" s="156" t="s">
        <v>2071</v>
      </c>
    </row>
    <row r="10" spans="1:5">
      <c r="B10" s="156" t="s">
        <v>2072</v>
      </c>
      <c r="C10" s="156" t="s">
        <v>2074</v>
      </c>
    </row>
    <row r="11" spans="1:5">
      <c r="B11" s="156" t="s">
        <v>2073</v>
      </c>
      <c r="C11" s="156" t="s">
        <v>2074</v>
      </c>
    </row>
    <row r="12" spans="1:5">
      <c r="B12" s="156" t="s">
        <v>2075</v>
      </c>
      <c r="C12" s="156" t="s">
        <v>2076</v>
      </c>
    </row>
    <row r="13" spans="1:5">
      <c r="B13" s="156" t="s">
        <v>2077</v>
      </c>
      <c r="C13" s="156" t="s">
        <v>2076</v>
      </c>
    </row>
    <row r="14" spans="1:5">
      <c r="B14" s="156" t="s">
        <v>2078</v>
      </c>
      <c r="C14" s="156" t="s">
        <v>2074</v>
      </c>
    </row>
    <row r="15" spans="1:5">
      <c r="B15" s="156" t="s">
        <v>2079</v>
      </c>
      <c r="C15" s="156" t="s">
        <v>2071</v>
      </c>
      <c r="E15" s="156" t="s">
        <v>2116</v>
      </c>
    </row>
    <row r="16" spans="1:5">
      <c r="B16" s="156" t="s">
        <v>2080</v>
      </c>
      <c r="C16" s="156" t="s">
        <v>2071</v>
      </c>
      <c r="E16" s="156" t="s">
        <v>2114</v>
      </c>
    </row>
    <row r="17" spans="2:5">
      <c r="B17" s="156" t="s">
        <v>2081</v>
      </c>
      <c r="C17" s="156" t="s">
        <v>2071</v>
      </c>
    </row>
    <row r="18" spans="2:5">
      <c r="B18" s="156" t="s">
        <v>2082</v>
      </c>
      <c r="C18" s="156" t="s">
        <v>2083</v>
      </c>
    </row>
    <row r="19" spans="2:5">
      <c r="B19" s="156" t="s">
        <v>2084</v>
      </c>
      <c r="C19" s="156" t="s">
        <v>2083</v>
      </c>
      <c r="E19" s="156" t="s">
        <v>2115</v>
      </c>
    </row>
    <row r="20" spans="2:5">
      <c r="B20" s="156" t="s">
        <v>2085</v>
      </c>
      <c r="C20" s="156" t="s">
        <v>2083</v>
      </c>
    </row>
    <row r="21" spans="2:5">
      <c r="B21" s="156" t="s">
        <v>2086</v>
      </c>
      <c r="C21" s="156" t="s">
        <v>2087</v>
      </c>
    </row>
    <row r="22" spans="2:5">
      <c r="B22" s="156" t="s">
        <v>2088</v>
      </c>
      <c r="C22" s="156" t="s">
        <v>2071</v>
      </c>
    </row>
    <row r="23" spans="2:5">
      <c r="B23" s="156" t="s">
        <v>2089</v>
      </c>
      <c r="C23" s="156" t="s">
        <v>2090</v>
      </c>
    </row>
    <row r="24" spans="2:5">
      <c r="B24" s="156" t="s">
        <v>2091</v>
      </c>
      <c r="C24" s="156" t="s">
        <v>2092</v>
      </c>
    </row>
    <row r="25" spans="2:5">
      <c r="B25" s="156" t="s">
        <v>2093</v>
      </c>
      <c r="C25" s="156" t="s">
        <v>2092</v>
      </c>
    </row>
    <row r="26" spans="2:5">
      <c r="B26" s="156" t="s">
        <v>2099</v>
      </c>
      <c r="C26" s="156" t="s">
        <v>2098</v>
      </c>
      <c r="E26" s="156" t="s">
        <v>2101</v>
      </c>
    </row>
    <row r="27" spans="2:5">
      <c r="B27" s="156" t="s">
        <v>2097</v>
      </c>
      <c r="C27" s="156" t="s">
        <v>2098</v>
      </c>
    </row>
    <row r="28" spans="2:5">
      <c r="B28" s="156" t="s">
        <v>2102</v>
      </c>
      <c r="C28" s="156" t="s">
        <v>2103</v>
      </c>
    </row>
    <row r="29" spans="2:5">
      <c r="B29" s="156" t="s">
        <v>2104</v>
      </c>
      <c r="C29" s="156" t="s">
        <v>2103</v>
      </c>
    </row>
    <row r="30" spans="2:5">
      <c r="B30" s="156" t="s">
        <v>2105</v>
      </c>
      <c r="C30" s="156" t="s">
        <v>2106</v>
      </c>
    </row>
    <row r="31" spans="2:5">
      <c r="B31" s="156" t="s">
        <v>2107</v>
      </c>
      <c r="C31" s="156" t="s">
        <v>2108</v>
      </c>
    </row>
    <row r="32" spans="2:5">
      <c r="B32" s="156" t="s">
        <v>2109</v>
      </c>
      <c r="C32" s="156" t="s">
        <v>2098</v>
      </c>
      <c r="E32" s="156" t="s">
        <v>2110</v>
      </c>
    </row>
    <row r="33" spans="2:5">
      <c r="B33" s="156" t="s">
        <v>2111</v>
      </c>
      <c r="C33" s="156" t="s">
        <v>2112</v>
      </c>
    </row>
    <row r="34" spans="2:5">
      <c r="B34" s="156" t="s">
        <v>2113</v>
      </c>
      <c r="C34" s="156" t="s">
        <v>2098</v>
      </c>
      <c r="E34" s="156" t="s">
        <v>2110</v>
      </c>
    </row>
  </sheetData>
  <phoneticPr fontId="1" type="noConversion"/>
  <pageMargins left="0.7" right="0.7" top="0.75" bottom="0.75" header="0.3" footer="0.3"/>
  <pageSetup paperSize="9"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1"/>
  <sheetViews>
    <sheetView workbookViewId="0">
      <selection activeCell="C4" sqref="C4"/>
    </sheetView>
  </sheetViews>
  <sheetFormatPr defaultRowHeight="14.4"/>
  <cols>
    <col min="2" max="2" width="11.6640625" bestFit="1" customWidth="1"/>
    <col min="3" max="4" width="10.44140625" bestFit="1" customWidth="1"/>
  </cols>
  <sheetData>
    <row r="1" spans="2:4">
      <c r="B1" t="s">
        <v>1994</v>
      </c>
      <c r="C1" t="s">
        <v>1992</v>
      </c>
      <c r="D1" t="s">
        <v>1993</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sqref="A1:B11"/>
    </sheetView>
  </sheetViews>
  <sheetFormatPr defaultRowHeight="14.4"/>
  <sheetData>
    <row r="1" spans="1:2">
      <c r="A1" s="45" t="s">
        <v>408</v>
      </c>
      <c r="B1" s="45" t="s">
        <v>409</v>
      </c>
    </row>
    <row r="2" spans="1:2">
      <c r="A2" s="45">
        <v>1</v>
      </c>
      <c r="B2" s="45">
        <v>1</v>
      </c>
    </row>
    <row r="3" spans="1:2">
      <c r="A3" s="45">
        <v>2</v>
      </c>
      <c r="B3" s="45">
        <v>2</v>
      </c>
    </row>
    <row r="4" spans="1:2">
      <c r="A4" s="45">
        <v>3</v>
      </c>
      <c r="B4" s="45">
        <v>3</v>
      </c>
    </row>
    <row r="5" spans="1:2">
      <c r="A5" s="45">
        <v>4</v>
      </c>
      <c r="B5" s="45">
        <v>5</v>
      </c>
    </row>
    <row r="6" spans="1:2">
      <c r="A6" s="45">
        <v>5</v>
      </c>
      <c r="B6" s="45">
        <v>7</v>
      </c>
    </row>
    <row r="7" spans="1:2">
      <c r="A7" s="45">
        <v>6</v>
      </c>
      <c r="B7" s="45">
        <v>9</v>
      </c>
    </row>
    <row r="8" spans="1:2">
      <c r="A8" s="45">
        <v>7</v>
      </c>
      <c r="B8" s="45">
        <v>13</v>
      </c>
    </row>
    <row r="9" spans="1:2">
      <c r="A9" s="45">
        <v>8</v>
      </c>
      <c r="B9" s="45">
        <v>17</v>
      </c>
    </row>
    <row r="10" spans="1:2">
      <c r="A10" s="45">
        <v>9</v>
      </c>
      <c r="B10" s="45">
        <v>21</v>
      </c>
    </row>
    <row r="11" spans="1:2">
      <c r="A11" s="45">
        <v>10</v>
      </c>
      <c r="B11" s="45">
        <v>25</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86"/>
  <sheetViews>
    <sheetView topLeftCell="A6" workbookViewId="0">
      <pane xSplit="1" ySplit="2" topLeftCell="B96" activePane="bottomRight" state="frozen"/>
      <selection activeCell="A6" sqref="A6"/>
      <selection pane="topRight" activeCell="B6" sqref="B6"/>
      <selection pane="bottomLeft" activeCell="A8" sqref="A8"/>
      <selection pane="bottomRight" activeCell="AD110" sqref="AD110"/>
    </sheetView>
  </sheetViews>
  <sheetFormatPr defaultColWidth="8.88671875" defaultRowHeight="14.4"/>
  <cols>
    <col min="1" max="1" width="8.88671875" style="44"/>
    <col min="2" max="2" width="31.6640625" style="44" customWidth="1"/>
    <col min="3" max="3" width="21.44140625" style="207" customWidth="1"/>
    <col min="4" max="4" width="10.44140625" style="44" customWidth="1"/>
    <col min="5" max="5" width="10.44140625" style="44" bestFit="1" customWidth="1"/>
    <col min="6" max="6" width="9"/>
    <col min="7" max="7" width="10.44140625" style="44" bestFit="1" customWidth="1"/>
    <col min="8" max="8" width="10.44140625" style="44" customWidth="1"/>
    <col min="9" max="10" width="10.44140625" style="44" bestFit="1" customWidth="1"/>
    <col min="11" max="13" width="10.44140625" style="56" customWidth="1"/>
    <col min="14" max="14" width="10.44140625" style="44" customWidth="1"/>
    <col min="15" max="15" width="10.44140625" style="44" bestFit="1" customWidth="1"/>
    <col min="16" max="18" width="10.44140625" style="56" customWidth="1"/>
    <col min="19" max="19" width="8.88671875" style="44"/>
    <col min="20" max="20" width="12.6640625" style="44" customWidth="1"/>
    <col min="21" max="21" width="10.109375" style="44" customWidth="1"/>
    <col min="22" max="22" width="19" style="44" customWidth="1"/>
    <col min="23" max="23" width="11.44140625" style="44" bestFit="1" customWidth="1"/>
    <col min="24" max="24" width="11.6640625" style="44" customWidth="1"/>
    <col min="25" max="25" width="17.44140625" style="44" customWidth="1"/>
    <col min="26" max="26" width="25.77734375" style="44" customWidth="1"/>
    <col min="27" max="27" width="12.88671875" style="44" customWidth="1"/>
    <col min="28" max="28" width="18.6640625" style="44" customWidth="1"/>
    <col min="29" max="29" width="8.88671875" style="44" customWidth="1"/>
    <col min="30" max="30" width="26" style="44" customWidth="1"/>
    <col min="31" max="31" width="15.21875" style="44" customWidth="1"/>
    <col min="32" max="32" width="8.88671875" style="44"/>
    <col min="33" max="33" width="20" style="44" customWidth="1"/>
    <col min="34" max="34" width="17.44140625" style="44" customWidth="1"/>
    <col min="35" max="36" width="8.88671875" style="44"/>
    <col min="37" max="37" width="18.44140625" style="44" customWidth="1"/>
    <col min="38" max="38" width="8.88671875" style="44"/>
    <col min="39" max="39" width="13.6640625" style="44" customWidth="1"/>
    <col min="40" max="16384" width="8.88671875" style="44"/>
  </cols>
  <sheetData>
    <row r="1" spans="1:38">
      <c r="F1" s="238"/>
      <c r="T1" s="44" t="s">
        <v>2439</v>
      </c>
      <c r="V1" s="44" t="s">
        <v>2444</v>
      </c>
    </row>
    <row r="2" spans="1:38">
      <c r="F2" s="238"/>
      <c r="T2" s="44">
        <v>5</v>
      </c>
      <c r="V2" s="44">
        <v>1.2</v>
      </c>
      <c r="W2" s="44">
        <v>1</v>
      </c>
    </row>
    <row r="3" spans="1:38">
      <c r="F3" s="238"/>
      <c r="T3" s="44">
        <v>0.9</v>
      </c>
      <c r="W3" s="44">
        <v>1.5</v>
      </c>
    </row>
    <row r="4" spans="1:38">
      <c r="F4" s="238"/>
      <c r="T4" s="44">
        <v>0.8</v>
      </c>
      <c r="W4" s="44">
        <v>2</v>
      </c>
      <c r="X4" s="44" t="s">
        <v>2440</v>
      </c>
    </row>
    <row r="5" spans="1:38">
      <c r="F5" s="238"/>
      <c r="T5" s="44">
        <v>0.7</v>
      </c>
      <c r="W5" s="44">
        <v>2.5</v>
      </c>
      <c r="X5" s="238" t="s">
        <v>2334</v>
      </c>
      <c r="Y5" s="199" t="s">
        <v>2442</v>
      </c>
      <c r="Z5" s="44" t="s">
        <v>2443</v>
      </c>
    </row>
    <row r="6" spans="1:38" s="46" customFormat="1" ht="10.8">
      <c r="A6" s="46" t="s">
        <v>387</v>
      </c>
      <c r="C6" s="206" t="s">
        <v>388</v>
      </c>
      <c r="D6" s="46" t="s">
        <v>477</v>
      </c>
      <c r="E6" s="46" t="s">
        <v>389</v>
      </c>
      <c r="G6" s="46" t="s">
        <v>390</v>
      </c>
      <c r="H6" s="46" t="s">
        <v>478</v>
      </c>
      <c r="I6" s="46" t="s">
        <v>391</v>
      </c>
      <c r="J6" s="46" t="s">
        <v>392</v>
      </c>
      <c r="K6" s="55" t="s">
        <v>488</v>
      </c>
      <c r="L6" s="55" t="s">
        <v>487</v>
      </c>
      <c r="M6" s="55" t="s">
        <v>490</v>
      </c>
      <c r="N6" s="46" t="s">
        <v>479</v>
      </c>
      <c r="O6" s="46" t="s">
        <v>393</v>
      </c>
      <c r="P6" s="55" t="s">
        <v>489</v>
      </c>
      <c r="Q6" s="55" t="s">
        <v>487</v>
      </c>
      <c r="R6" s="55" t="s">
        <v>491</v>
      </c>
      <c r="S6" s="46" t="s">
        <v>151</v>
      </c>
      <c r="T6" s="46" t="s">
        <v>394</v>
      </c>
      <c r="U6" s="46" t="s">
        <v>406</v>
      </c>
      <c r="V6" s="46" t="s">
        <v>476</v>
      </c>
      <c r="W6" s="46" t="s">
        <v>395</v>
      </c>
      <c r="X6" s="46" t="s">
        <v>396</v>
      </c>
      <c r="Y6" s="46" t="s">
        <v>2441</v>
      </c>
      <c r="Z6" s="46" t="s">
        <v>2338</v>
      </c>
      <c r="AA6" s="46" t="s">
        <v>2339</v>
      </c>
      <c r="AB6" s="46" t="s">
        <v>2340</v>
      </c>
      <c r="AC6" s="46" t="s">
        <v>407</v>
      </c>
      <c r="AD6" s="46" t="s">
        <v>397</v>
      </c>
      <c r="AE6" s="46" t="s">
        <v>398</v>
      </c>
      <c r="AF6" s="46" t="s">
        <v>399</v>
      </c>
      <c r="AG6" s="46" t="s">
        <v>400</v>
      </c>
      <c r="AH6" s="46" t="s">
        <v>401</v>
      </c>
      <c r="AI6" s="46" t="s">
        <v>402</v>
      </c>
      <c r="AJ6" s="46" t="s">
        <v>403</v>
      </c>
      <c r="AK6" s="46" t="s">
        <v>404</v>
      </c>
      <c r="AL6" s="46" t="s">
        <v>405</v>
      </c>
    </row>
    <row r="7" spans="1:38" s="50" customFormat="1">
      <c r="A7" s="50" t="s">
        <v>577</v>
      </c>
      <c r="B7" s="205" t="s">
        <v>2333</v>
      </c>
      <c r="Z7" s="203"/>
      <c r="AA7" s="203"/>
      <c r="AB7" s="203"/>
    </row>
    <row r="8" spans="1:38">
      <c r="A8" s="249">
        <v>10</v>
      </c>
      <c r="B8" s="44" t="str">
        <f t="shared" ref="B8:B9" si="0">CONCATENATE("[[",D8,",",E8,"]",K8,H8,L8,I8,M8,P8,N8,Q8,O8,R8,"]")</f>
        <v>[[531,1]]</v>
      </c>
      <c r="C8" s="204" t="str">
        <f>[2]合表!E2</f>
        <v>木材</v>
      </c>
      <c r="D8" s="200" t="str">
        <f>[2]合表!C2</f>
        <v>531</v>
      </c>
      <c r="E8" s="44">
        <v>1</v>
      </c>
      <c r="T8" s="44">
        <f>[2]合表!K2*$T$2</f>
        <v>150</v>
      </c>
      <c r="U8" s="44">
        <v>1</v>
      </c>
      <c r="V8" s="44">
        <v>1</v>
      </c>
      <c r="W8" s="44">
        <f>([2]总参考!D2*$W$2)+([2]总参考!D2*$W$2*((E8*$V$2)-$V$2))</f>
        <v>10</v>
      </c>
      <c r="X8" s="203" t="s">
        <v>2461</v>
      </c>
      <c r="Y8" s="199">
        <v>1</v>
      </c>
      <c r="Z8" s="208" t="s">
        <v>3214</v>
      </c>
      <c r="AA8" s="203" t="s">
        <v>3215</v>
      </c>
      <c r="AB8" s="203" t="str">
        <f t="shared" ref="AB8:AB10" si="1">CONCATENATE(D8,L8,H8,Q8,N8)</f>
        <v>531</v>
      </c>
      <c r="AD8" s="325" t="s">
        <v>3333</v>
      </c>
      <c r="AE8" s="325" t="s">
        <v>3334</v>
      </c>
      <c r="AF8" s="325" t="s">
        <v>3335</v>
      </c>
      <c r="AG8" s="325" t="s">
        <v>3336</v>
      </c>
      <c r="AH8" s="325" t="s">
        <v>3337</v>
      </c>
      <c r="AI8" s="325" t="s">
        <v>3338</v>
      </c>
      <c r="AJ8" s="325" t="s">
        <v>3339</v>
      </c>
      <c r="AK8" s="325" t="s">
        <v>3340</v>
      </c>
      <c r="AL8" s="325" t="s">
        <v>3341</v>
      </c>
    </row>
    <row r="9" spans="1:38">
      <c r="A9" s="249">
        <v>20</v>
      </c>
      <c r="B9" s="44" t="str">
        <f t="shared" si="0"/>
        <v>[[632,1]]</v>
      </c>
      <c r="C9" s="204" t="str">
        <f>[2]合表!E3</f>
        <v>砖头</v>
      </c>
      <c r="D9" s="200" t="str">
        <f>[2]合表!C3</f>
        <v>632</v>
      </c>
      <c r="E9" s="44">
        <v>1</v>
      </c>
      <c r="T9" s="44">
        <f>[2]合表!K3*$T$2</f>
        <v>150</v>
      </c>
      <c r="U9" s="44">
        <v>2</v>
      </c>
      <c r="V9" s="44">
        <v>1</v>
      </c>
      <c r="W9" s="44">
        <f>([2]总参考!D3*$W$2)+([2]总参考!D3*$W$2*((E9*$V$2)-$V$2))</f>
        <v>10</v>
      </c>
      <c r="X9" s="238" t="s">
        <v>2461</v>
      </c>
      <c r="Y9" s="199">
        <v>1</v>
      </c>
      <c r="Z9" s="208" t="s">
        <v>2468</v>
      </c>
      <c r="AA9" s="203">
        <v>1</v>
      </c>
      <c r="AB9" s="203" t="str">
        <f t="shared" si="1"/>
        <v>632</v>
      </c>
      <c r="AD9" s="325" t="s">
        <v>3342</v>
      </c>
      <c r="AE9" s="325" t="s">
        <v>3343</v>
      </c>
      <c r="AF9" s="325" t="s">
        <v>3344</v>
      </c>
      <c r="AG9" s="325" t="s">
        <v>3345</v>
      </c>
      <c r="AH9" s="325" t="s">
        <v>3346</v>
      </c>
      <c r="AI9" s="325" t="s">
        <v>3347</v>
      </c>
      <c r="AJ9" s="325" t="s">
        <v>3348</v>
      </c>
      <c r="AK9" s="325" t="s">
        <v>3349</v>
      </c>
      <c r="AL9" s="325" t="s">
        <v>3350</v>
      </c>
    </row>
    <row r="10" spans="1:38">
      <c r="A10" s="249">
        <v>30</v>
      </c>
      <c r="B10" s="44" t="str">
        <f>CONCATENATE("[[",D10,",",E10,"]",K10,H10,L10,I10,M10,P10,N10,Q10,O10,R10,"]")</f>
        <v>[[731,1]]</v>
      </c>
      <c r="C10" s="204" t="str">
        <f>[2]合表!E4</f>
        <v>面粉</v>
      </c>
      <c r="D10" s="200" t="str">
        <f>[2]合表!C4</f>
        <v>731</v>
      </c>
      <c r="E10" s="44">
        <v>1</v>
      </c>
      <c r="T10" s="44">
        <f>[2]合表!K4*$T$2</f>
        <v>150</v>
      </c>
      <c r="U10" s="44">
        <v>2</v>
      </c>
      <c r="V10" s="44">
        <v>1</v>
      </c>
      <c r="W10" s="44">
        <f>([2]总参考!D4*$W$2)+([2]总参考!D4*$W$2*((E10*$V$2)-$V$2))</f>
        <v>10</v>
      </c>
      <c r="X10" s="238" t="s">
        <v>2461</v>
      </c>
      <c r="Y10" s="199">
        <v>1</v>
      </c>
      <c r="Z10" s="208" t="s">
        <v>2467</v>
      </c>
      <c r="AA10" s="203">
        <v>2</v>
      </c>
      <c r="AB10" s="203" t="str">
        <f t="shared" si="1"/>
        <v>731</v>
      </c>
      <c r="AD10" s="325" t="s">
        <v>3351</v>
      </c>
      <c r="AE10" s="325" t="s">
        <v>3352</v>
      </c>
      <c r="AF10" s="325" t="s">
        <v>3353</v>
      </c>
      <c r="AG10" s="325" t="s">
        <v>3354</v>
      </c>
      <c r="AH10" s="325" t="s">
        <v>3355</v>
      </c>
      <c r="AI10" s="325" t="s">
        <v>3356</v>
      </c>
      <c r="AJ10" s="325" t="s">
        <v>3357</v>
      </c>
      <c r="AK10" s="325" t="s">
        <v>3358</v>
      </c>
      <c r="AL10" s="325" t="s">
        <v>3359</v>
      </c>
    </row>
    <row r="11" spans="1:38">
      <c r="A11" s="249">
        <v>40</v>
      </c>
      <c r="B11" s="44" t="str">
        <f>CONCATENATE("[[",D11,",",E11,"]",K11,H11,L11,I11,M11,P11,N11,Q11,O11,R11,"]")</f>
        <v>[[831,1]]</v>
      </c>
      <c r="C11" s="204" t="str">
        <f>[2]合表!E5</f>
        <v>麻绳</v>
      </c>
      <c r="D11" s="200" t="str">
        <f>[2]合表!C5</f>
        <v>831</v>
      </c>
      <c r="E11" s="44">
        <v>1</v>
      </c>
      <c r="G11" s="201"/>
      <c r="H11" s="49"/>
      <c r="J11" s="202"/>
      <c r="L11" s="57"/>
      <c r="N11" s="49"/>
      <c r="Q11" s="57"/>
      <c r="T11" s="44">
        <f>[2]合表!K5*$T$2</f>
        <v>150</v>
      </c>
      <c r="U11" s="44">
        <v>2</v>
      </c>
      <c r="V11" s="44">
        <v>1</v>
      </c>
      <c r="W11" s="44">
        <f>([2]总参考!D5*$W$2)+([2]总参考!D5*$W$2*((E11*$V$2)-$V$2))</f>
        <v>10</v>
      </c>
      <c r="X11" s="238" t="s">
        <v>2461</v>
      </c>
      <c r="Y11" s="199">
        <v>1</v>
      </c>
      <c r="Z11" s="208" t="s">
        <v>2467</v>
      </c>
      <c r="AA11" s="203">
        <v>3</v>
      </c>
      <c r="AB11" s="203" t="str">
        <f>CONCATENATE(D11,L11,H11,Q11,N11)</f>
        <v>831</v>
      </c>
      <c r="AD11" s="325" t="s">
        <v>3360</v>
      </c>
      <c r="AE11" s="325" t="s">
        <v>3361</v>
      </c>
      <c r="AF11" s="325" t="s">
        <v>3362</v>
      </c>
      <c r="AG11" s="325" t="s">
        <v>3363</v>
      </c>
      <c r="AH11" s="325" t="s">
        <v>3364</v>
      </c>
      <c r="AI11" s="325" t="s">
        <v>3365</v>
      </c>
      <c r="AJ11" s="325" t="s">
        <v>3366</v>
      </c>
      <c r="AK11" s="325" t="s">
        <v>3367</v>
      </c>
      <c r="AL11" s="325" t="s">
        <v>3368</v>
      </c>
    </row>
    <row r="12" spans="1:38">
      <c r="A12" s="249">
        <v>50</v>
      </c>
      <c r="B12" s="44" t="str">
        <f t="shared" ref="B12:B75" si="2">CONCATENATE("[[",D12,",",E12,"]",K12,H12,L12,I12,M12,P12,N12,Q12,O12,R12,"]")</f>
        <v>[[1534,1]]</v>
      </c>
      <c r="C12" s="204" t="str">
        <f>[2]合表!E6</f>
        <v>粗布</v>
      </c>
      <c r="D12" s="200" t="str">
        <f>[2]合表!C6</f>
        <v>1534</v>
      </c>
      <c r="E12" s="44">
        <v>1</v>
      </c>
      <c r="T12" s="44">
        <f>[2]合表!K6*$T$2</f>
        <v>1500</v>
      </c>
      <c r="U12" s="44">
        <v>3</v>
      </c>
      <c r="V12" s="44">
        <v>1</v>
      </c>
      <c r="W12" s="44">
        <f>([2]总参考!D6*$W$2)+([2]总参考!D6*$W$2*((E12*$V$2)-$V$2))</f>
        <v>30</v>
      </c>
      <c r="X12" s="238" t="s">
        <v>2461</v>
      </c>
      <c r="Y12" s="199">
        <v>1</v>
      </c>
      <c r="Z12" s="208" t="s">
        <v>2467</v>
      </c>
      <c r="AA12" s="203">
        <v>1</v>
      </c>
      <c r="AB12" s="203" t="str">
        <f t="shared" ref="AB12:AB75" si="3">CONCATENATE(D12,L12,H12,Q12,N12)</f>
        <v>1534</v>
      </c>
      <c r="AD12" s="325" t="s">
        <v>3369</v>
      </c>
      <c r="AE12" s="325" t="s">
        <v>3370</v>
      </c>
      <c r="AF12" s="325" t="s">
        <v>3371</v>
      </c>
      <c r="AG12" s="325" t="s">
        <v>3372</v>
      </c>
      <c r="AH12" s="325" t="s">
        <v>3373</v>
      </c>
      <c r="AI12" s="325" t="s">
        <v>3374</v>
      </c>
      <c r="AJ12" s="325" t="s">
        <v>3375</v>
      </c>
      <c r="AK12" s="325" t="s">
        <v>3376</v>
      </c>
      <c r="AL12" s="325" t="s">
        <v>3377</v>
      </c>
    </row>
    <row r="13" spans="1:38">
      <c r="A13" s="249">
        <v>60</v>
      </c>
      <c r="B13" s="44" t="str">
        <f t="shared" si="2"/>
        <v>[[1634,1]]</v>
      </c>
      <c r="C13" s="204" t="str">
        <f>[2]合表!E7</f>
        <v>粗线</v>
      </c>
      <c r="D13" s="200" t="str">
        <f>[2]合表!C7</f>
        <v>1634</v>
      </c>
      <c r="E13" s="44">
        <v>1</v>
      </c>
      <c r="T13" s="44">
        <f>[2]合表!K7*$T$2</f>
        <v>1500</v>
      </c>
      <c r="U13" s="44">
        <v>3</v>
      </c>
      <c r="V13" s="44">
        <v>1</v>
      </c>
      <c r="W13" s="44">
        <f>([2]总参考!D7*$W$2)+([2]总参考!D7*$W$2*((E13*$V$2)-$V$2))</f>
        <v>30</v>
      </c>
      <c r="X13" s="238" t="s">
        <v>2461</v>
      </c>
      <c r="Y13" s="199">
        <v>1</v>
      </c>
      <c r="Z13" s="208" t="s">
        <v>2467</v>
      </c>
      <c r="AA13" s="203">
        <v>2</v>
      </c>
      <c r="AB13" s="203" t="str">
        <f t="shared" si="3"/>
        <v>1634</v>
      </c>
      <c r="AD13" s="325" t="s">
        <v>3378</v>
      </c>
      <c r="AE13" s="325" t="s">
        <v>3379</v>
      </c>
      <c r="AF13" s="325" t="s">
        <v>3380</v>
      </c>
      <c r="AG13" s="325" t="s">
        <v>3381</v>
      </c>
      <c r="AH13" s="325" t="s">
        <v>3382</v>
      </c>
      <c r="AI13" s="325" t="s">
        <v>3383</v>
      </c>
      <c r="AJ13" s="325" t="s">
        <v>3384</v>
      </c>
      <c r="AK13" s="325" t="s">
        <v>3385</v>
      </c>
      <c r="AL13" s="325" t="s">
        <v>3386</v>
      </c>
    </row>
    <row r="14" spans="1:38">
      <c r="A14" s="249">
        <v>70</v>
      </c>
      <c r="B14" s="44" t="str">
        <f t="shared" si="2"/>
        <v>[[1933,1]]</v>
      </c>
      <c r="C14" s="204" t="str">
        <f>[2]合表!E8</f>
        <v>皮带</v>
      </c>
      <c r="D14" s="200" t="str">
        <f>[2]合表!C8</f>
        <v>1933</v>
      </c>
      <c r="E14" s="44">
        <v>1</v>
      </c>
      <c r="T14" s="44">
        <f>[2]合表!K8*$T$2</f>
        <v>4500</v>
      </c>
      <c r="U14" s="44">
        <v>3</v>
      </c>
      <c r="V14" s="44">
        <v>1</v>
      </c>
      <c r="W14" s="44">
        <f>([2]总参考!D8*$W$2)+([2]总参考!D8*$W$2*((E14*$V$2)-$V$2))</f>
        <v>80</v>
      </c>
      <c r="X14" s="238" t="s">
        <v>2461</v>
      </c>
      <c r="Y14" s="199">
        <v>1</v>
      </c>
      <c r="Z14" s="208" t="s">
        <v>2467</v>
      </c>
      <c r="AA14" s="203">
        <v>3</v>
      </c>
      <c r="AB14" s="203" t="str">
        <f t="shared" si="3"/>
        <v>1933</v>
      </c>
      <c r="AD14" s="325" t="s">
        <v>3387</v>
      </c>
      <c r="AE14" s="325" t="s">
        <v>3388</v>
      </c>
      <c r="AF14" s="325" t="s">
        <v>3389</v>
      </c>
      <c r="AG14" s="325" t="s">
        <v>3390</v>
      </c>
      <c r="AH14" s="325" t="s">
        <v>3391</v>
      </c>
      <c r="AI14" s="325" t="s">
        <v>3392</v>
      </c>
      <c r="AJ14" s="325" t="s">
        <v>3393</v>
      </c>
      <c r="AK14" s="325" t="s">
        <v>3394</v>
      </c>
      <c r="AL14" s="325" t="s">
        <v>3395</v>
      </c>
    </row>
    <row r="15" spans="1:38">
      <c r="A15" s="249">
        <v>80</v>
      </c>
      <c r="B15" s="44" t="str">
        <f t="shared" si="2"/>
        <v>[[2033,1]]</v>
      </c>
      <c r="C15" s="204" t="str">
        <f>[2]合表!E9</f>
        <v>皮革</v>
      </c>
      <c r="D15" s="200" t="str">
        <f>[2]合表!C9</f>
        <v>2033</v>
      </c>
      <c r="E15" s="44">
        <v>1</v>
      </c>
      <c r="T15" s="44">
        <f>[2]合表!K9*$T$2</f>
        <v>4500</v>
      </c>
      <c r="U15" s="44">
        <v>4</v>
      </c>
      <c r="V15" s="44">
        <v>1</v>
      </c>
      <c r="W15" s="44">
        <f>([2]总参考!D9*$W$2)+([2]总参考!D9*$W$2*((E15*$V$2)-$V$2))</f>
        <v>80</v>
      </c>
      <c r="X15" s="238" t="s">
        <v>2461</v>
      </c>
      <c r="Y15" s="199">
        <v>1</v>
      </c>
      <c r="Z15" s="208" t="s">
        <v>2467</v>
      </c>
      <c r="AA15" s="203" t="s">
        <v>2336</v>
      </c>
      <c r="AB15" s="203" t="str">
        <f t="shared" si="3"/>
        <v>2033</v>
      </c>
      <c r="AD15" s="325" t="s">
        <v>3396</v>
      </c>
      <c r="AE15" s="325" t="s">
        <v>3397</v>
      </c>
      <c r="AF15" s="325" t="s">
        <v>3398</v>
      </c>
      <c r="AG15" s="325" t="s">
        <v>3399</v>
      </c>
      <c r="AH15" s="325" t="s">
        <v>3400</v>
      </c>
      <c r="AI15" s="325" t="s">
        <v>3401</v>
      </c>
      <c r="AJ15" s="325" t="s">
        <v>3402</v>
      </c>
      <c r="AK15" s="325" t="s">
        <v>3403</v>
      </c>
      <c r="AL15" s="325" t="s">
        <v>3404</v>
      </c>
    </row>
    <row r="16" spans="1:38">
      <c r="A16" s="249">
        <v>90</v>
      </c>
      <c r="B16" s="44" t="str">
        <f t="shared" si="2"/>
        <v>[[2532,1]]</v>
      </c>
      <c r="C16" s="204" t="str">
        <f>[2]合表!E10</f>
        <v>铁锭</v>
      </c>
      <c r="D16" s="200" t="str">
        <f>[2]合表!C10</f>
        <v>2532</v>
      </c>
      <c r="E16" s="44">
        <v>1</v>
      </c>
      <c r="T16" s="44">
        <f>[2]合表!K10*$T$2</f>
        <v>1500</v>
      </c>
      <c r="U16" s="44">
        <v>4</v>
      </c>
      <c r="V16" s="44">
        <v>1</v>
      </c>
      <c r="W16" s="44">
        <f>([2]总参考!D10*$W$2)+([2]总参考!D10*$W$2*((E16*$V$2)-$V$2))</f>
        <v>30</v>
      </c>
      <c r="X16" s="238" t="s">
        <v>2461</v>
      </c>
      <c r="Y16" s="199">
        <v>1</v>
      </c>
      <c r="Z16" s="208" t="s">
        <v>2467</v>
      </c>
      <c r="AA16" s="203" t="s">
        <v>2337</v>
      </c>
      <c r="AB16" s="203" t="str">
        <f t="shared" si="3"/>
        <v>2532</v>
      </c>
      <c r="AD16" s="325" t="s">
        <v>3405</v>
      </c>
      <c r="AE16" s="325" t="s">
        <v>3406</v>
      </c>
      <c r="AF16" s="325" t="s">
        <v>3407</v>
      </c>
      <c r="AG16" s="325" t="s">
        <v>3408</v>
      </c>
      <c r="AH16" s="325" t="s">
        <v>3409</v>
      </c>
      <c r="AI16" s="325" t="s">
        <v>3410</v>
      </c>
      <c r="AJ16" s="325" t="s">
        <v>3411</v>
      </c>
      <c r="AK16" s="325" t="s">
        <v>3412</v>
      </c>
      <c r="AL16" s="325" t="s">
        <v>3413</v>
      </c>
    </row>
    <row r="17" spans="1:38">
      <c r="A17" s="249">
        <v>100</v>
      </c>
      <c r="B17" s="44" t="str">
        <f t="shared" si="2"/>
        <v>[[2634,1]]</v>
      </c>
      <c r="C17" s="204" t="str">
        <f>[2]合表!E11</f>
        <v>玻璃</v>
      </c>
      <c r="D17" s="200" t="str">
        <f>[2]合表!C11</f>
        <v>2634</v>
      </c>
      <c r="E17" s="44">
        <v>1</v>
      </c>
      <c r="T17" s="44">
        <f>[2]合表!K11*$T$2</f>
        <v>4500</v>
      </c>
      <c r="U17" s="44">
        <v>4</v>
      </c>
      <c r="V17" s="44">
        <v>1</v>
      </c>
      <c r="W17" s="44">
        <f>([2]总参考!D11*$W$2)+([2]总参考!D11*$W$2*((E17*$V$2)-$V$2))</f>
        <v>170</v>
      </c>
      <c r="X17" s="238" t="s">
        <v>2461</v>
      </c>
      <c r="Y17" s="199">
        <v>1</v>
      </c>
      <c r="Z17" s="208" t="s">
        <v>2467</v>
      </c>
      <c r="AA17" s="203" t="s">
        <v>2335</v>
      </c>
      <c r="AB17" s="203" t="str">
        <f t="shared" si="3"/>
        <v>2634</v>
      </c>
      <c r="AD17" s="325" t="s">
        <v>3414</v>
      </c>
      <c r="AE17" s="325" t="s">
        <v>3415</v>
      </c>
      <c r="AF17" s="325" t="s">
        <v>3416</v>
      </c>
      <c r="AG17" s="325" t="s">
        <v>3417</v>
      </c>
      <c r="AH17" s="325" t="s">
        <v>3418</v>
      </c>
      <c r="AI17" s="325" t="s">
        <v>3419</v>
      </c>
      <c r="AJ17" s="325" t="s">
        <v>3420</v>
      </c>
      <c r="AK17" s="325" t="s">
        <v>3421</v>
      </c>
      <c r="AL17" s="325" t="s">
        <v>3422</v>
      </c>
    </row>
    <row r="18" spans="1:38">
      <c r="A18" s="249">
        <v>110</v>
      </c>
      <c r="B18" s="44" t="str">
        <f t="shared" si="2"/>
        <v>[[2732,1]]</v>
      </c>
      <c r="C18" s="204" t="str">
        <f>[2]合表!E12</f>
        <v>铁钉</v>
      </c>
      <c r="D18" s="200" t="str">
        <f>[2]合表!C12</f>
        <v>2732</v>
      </c>
      <c r="E18" s="44">
        <v>1</v>
      </c>
      <c r="T18" s="44">
        <f>[2]合表!K12*$T$2</f>
        <v>3000</v>
      </c>
      <c r="U18" s="44">
        <v>5</v>
      </c>
      <c r="V18" s="44">
        <v>1</v>
      </c>
      <c r="W18" s="44">
        <f>([2]总参考!D12*$W$2)+([2]总参考!D12*$W$2*((E18*$V$2)-$V$2))</f>
        <v>40</v>
      </c>
      <c r="X18" s="238" t="s">
        <v>2461</v>
      </c>
      <c r="Y18" s="199">
        <v>1</v>
      </c>
      <c r="Z18" s="208" t="s">
        <v>2467</v>
      </c>
      <c r="AA18" s="203" t="s">
        <v>2337</v>
      </c>
      <c r="AB18" s="203" t="str">
        <f t="shared" si="3"/>
        <v>2732</v>
      </c>
      <c r="AD18" s="325" t="s">
        <v>3423</v>
      </c>
      <c r="AE18" s="325" t="s">
        <v>3424</v>
      </c>
      <c r="AF18" s="325" t="s">
        <v>3425</v>
      </c>
      <c r="AG18" s="325" t="s">
        <v>3426</v>
      </c>
      <c r="AH18" s="325" t="s">
        <v>3427</v>
      </c>
      <c r="AI18" s="325" t="s">
        <v>3426</v>
      </c>
      <c r="AJ18" s="325" t="s">
        <v>3428</v>
      </c>
      <c r="AK18" s="325" t="s">
        <v>3429</v>
      </c>
      <c r="AL18" s="325" t="s">
        <v>3430</v>
      </c>
    </row>
    <row r="19" spans="1:38">
      <c r="A19" s="249">
        <v>120</v>
      </c>
      <c r="B19" s="44" t="str">
        <f t="shared" si="2"/>
        <v>[[3034,1]]</v>
      </c>
      <c r="C19" s="204" t="str">
        <f>[2]合表!E13</f>
        <v>空瓶子</v>
      </c>
      <c r="D19" s="200" t="str">
        <f>[2]合表!C13</f>
        <v>3034</v>
      </c>
      <c r="E19" s="44">
        <v>1</v>
      </c>
      <c r="T19" s="44">
        <f>[2]合表!K13*$T$2</f>
        <v>9000</v>
      </c>
      <c r="U19" s="44">
        <v>5</v>
      </c>
      <c r="V19" s="44">
        <v>1</v>
      </c>
      <c r="W19" s="44">
        <f>([2]总参考!D13*$W$2)+([2]总参考!D13*$W$2*((E19*$V$2)-$V$2))</f>
        <v>110</v>
      </c>
      <c r="X19" s="238" t="s">
        <v>2461</v>
      </c>
      <c r="Y19" s="199">
        <v>1</v>
      </c>
      <c r="Z19" s="208" t="s">
        <v>2467</v>
      </c>
      <c r="AA19" s="203" t="s">
        <v>2335</v>
      </c>
      <c r="AB19" s="203" t="str">
        <f t="shared" si="3"/>
        <v>3034</v>
      </c>
      <c r="AD19" s="325" t="s">
        <v>3431</v>
      </c>
      <c r="AE19" s="325" t="s">
        <v>3432</v>
      </c>
      <c r="AF19" s="325" t="s">
        <v>3433</v>
      </c>
      <c r="AG19" s="325" t="s">
        <v>3434</v>
      </c>
      <c r="AH19" s="325" t="s">
        <v>3435</v>
      </c>
      <c r="AI19" s="325" t="s">
        <v>3436</v>
      </c>
      <c r="AJ19" s="325" t="s">
        <v>3437</v>
      </c>
      <c r="AK19" s="325" t="s">
        <v>3438</v>
      </c>
      <c r="AL19" s="325" t="s">
        <v>3439</v>
      </c>
    </row>
    <row r="20" spans="1:38">
      <c r="A20" s="249">
        <v>130</v>
      </c>
      <c r="B20" s="44" t="str">
        <f t="shared" si="2"/>
        <v>[[3134,1]]</v>
      </c>
      <c r="C20" s="204" t="str">
        <f>[2]合表!E14</f>
        <v>墨水</v>
      </c>
      <c r="D20" s="200" t="str">
        <f>[2]合表!C14</f>
        <v>3134</v>
      </c>
      <c r="E20" s="44">
        <v>1</v>
      </c>
      <c r="T20" s="44">
        <f>[2]合表!K14*$T$2</f>
        <v>9000</v>
      </c>
      <c r="U20" s="44">
        <v>5</v>
      </c>
      <c r="V20" s="44">
        <v>1</v>
      </c>
      <c r="W20" s="44">
        <f>([2]总参考!D14*$W$2)+([2]总参考!D14*$W$2*((E20*$V$2)-$V$2))</f>
        <v>230</v>
      </c>
      <c r="X20" s="238" t="s">
        <v>2461</v>
      </c>
      <c r="Y20" s="199">
        <v>1</v>
      </c>
      <c r="Z20" s="208" t="s">
        <v>2467</v>
      </c>
      <c r="AA20" s="203" t="s">
        <v>2336</v>
      </c>
      <c r="AB20" s="203" t="str">
        <f t="shared" si="3"/>
        <v>3134</v>
      </c>
      <c r="AD20" s="325" t="s">
        <v>3440</v>
      </c>
      <c r="AE20" s="325" t="s">
        <v>3441</v>
      </c>
      <c r="AF20" s="325" t="s">
        <v>3442</v>
      </c>
      <c r="AG20" s="325" t="s">
        <v>3443</v>
      </c>
      <c r="AH20" s="325" t="s">
        <v>3444</v>
      </c>
      <c r="AI20" s="325" t="s">
        <v>3445</v>
      </c>
      <c r="AJ20" s="325" t="s">
        <v>3446</v>
      </c>
      <c r="AK20" s="325" t="s">
        <v>3447</v>
      </c>
      <c r="AL20" s="325" t="s">
        <v>3448</v>
      </c>
    </row>
    <row r="21" spans="1:38">
      <c r="A21" s="249">
        <v>140</v>
      </c>
      <c r="B21" s="44" t="str">
        <f t="shared" si="2"/>
        <v>[[3234,1]]</v>
      </c>
      <c r="C21" s="204" t="str">
        <f>[2]合表!E15</f>
        <v>细线</v>
      </c>
      <c r="D21" s="200" t="str">
        <f>[2]合表!C15</f>
        <v>3234</v>
      </c>
      <c r="E21" s="44">
        <v>1</v>
      </c>
      <c r="T21" s="44">
        <f>[2]合表!K15*$T$2</f>
        <v>9000</v>
      </c>
      <c r="U21" s="44">
        <v>6</v>
      </c>
      <c r="V21" s="44">
        <v>1</v>
      </c>
      <c r="W21" s="44">
        <f>([2]总参考!D15*$W$2)+([2]总参考!D15*$W$2*((E21*$V$2)-$V$2))</f>
        <v>230</v>
      </c>
      <c r="X21" s="238" t="s">
        <v>2461</v>
      </c>
      <c r="Y21" s="199">
        <v>1</v>
      </c>
      <c r="Z21" s="208" t="s">
        <v>2467</v>
      </c>
      <c r="AA21" s="203" t="s">
        <v>2335</v>
      </c>
      <c r="AB21" s="203" t="str">
        <f t="shared" si="3"/>
        <v>3234</v>
      </c>
      <c r="AD21" s="325" t="s">
        <v>3449</v>
      </c>
      <c r="AE21" s="325" t="s">
        <v>3450</v>
      </c>
      <c r="AF21" s="325" t="s">
        <v>3451</v>
      </c>
      <c r="AG21" s="325" t="s">
        <v>3452</v>
      </c>
      <c r="AH21" s="325" t="s">
        <v>3453</v>
      </c>
      <c r="AI21" s="325" t="s">
        <v>3454</v>
      </c>
      <c r="AJ21" s="325" t="s">
        <v>3455</v>
      </c>
      <c r="AK21" s="325" t="s">
        <v>3456</v>
      </c>
      <c r="AL21" s="325" t="s">
        <v>3457</v>
      </c>
    </row>
    <row r="22" spans="1:38">
      <c r="A22" s="249">
        <v>150</v>
      </c>
      <c r="B22" s="44" t="str">
        <f t="shared" si="2"/>
        <v>[[3434,1]]</v>
      </c>
      <c r="C22" s="204" t="str">
        <f>[2]合表!E16</f>
        <v>丝绸</v>
      </c>
      <c r="D22" s="200" t="str">
        <f>[2]合表!C16</f>
        <v>3434</v>
      </c>
      <c r="E22" s="44">
        <v>1</v>
      </c>
      <c r="T22" s="44">
        <f>[2]合表!K16*$T$2</f>
        <v>9000</v>
      </c>
      <c r="U22" s="44">
        <v>6</v>
      </c>
      <c r="V22" s="44">
        <v>1</v>
      </c>
      <c r="W22" s="44">
        <f>([2]总参考!D16*$W$2)+([2]总参考!D16*$W$2*((E22*$V$2)-$V$2))</f>
        <v>230</v>
      </c>
      <c r="X22" s="238" t="s">
        <v>2461</v>
      </c>
      <c r="Y22" s="199">
        <v>1</v>
      </c>
      <c r="Z22" s="208" t="s">
        <v>2467</v>
      </c>
      <c r="AA22" s="203" t="s">
        <v>2336</v>
      </c>
      <c r="AB22" s="203" t="str">
        <f t="shared" si="3"/>
        <v>3434</v>
      </c>
      <c r="AD22" s="325" t="s">
        <v>3458</v>
      </c>
      <c r="AE22" s="325" t="s">
        <v>3459</v>
      </c>
      <c r="AF22" s="325" t="s">
        <v>3460</v>
      </c>
      <c r="AG22" s="325" t="s">
        <v>3461</v>
      </c>
      <c r="AH22" s="325" t="s">
        <v>3462</v>
      </c>
      <c r="AI22" s="325" t="s">
        <v>3463</v>
      </c>
      <c r="AJ22" s="325" t="s">
        <v>3464</v>
      </c>
      <c r="AK22" s="325" t="s">
        <v>3465</v>
      </c>
      <c r="AL22" s="325" t="s">
        <v>3466</v>
      </c>
    </row>
    <row r="23" spans="1:38">
      <c r="A23" s="249">
        <v>160</v>
      </c>
      <c r="B23" s="44" t="str">
        <f t="shared" si="2"/>
        <v>[[3634,1]]</v>
      </c>
      <c r="C23" s="204" t="str">
        <f>[2]合表!E17</f>
        <v>麻布</v>
      </c>
      <c r="D23" s="200" t="str">
        <f>[2]合表!C17</f>
        <v>3634</v>
      </c>
      <c r="E23" s="44">
        <v>1</v>
      </c>
      <c r="T23" s="44">
        <f>[2]合表!K17*$T$2</f>
        <v>4500</v>
      </c>
      <c r="U23" s="44">
        <v>6</v>
      </c>
      <c r="V23" s="44">
        <v>1</v>
      </c>
      <c r="W23" s="44">
        <f>([2]总参考!D17*$W$2)+([2]总参考!D17*$W$2*((E23*$V$2)-$V$2))</f>
        <v>170</v>
      </c>
      <c r="X23" s="238" t="s">
        <v>2461</v>
      </c>
      <c r="Y23" s="199">
        <v>1</v>
      </c>
      <c r="Z23" s="208" t="s">
        <v>2467</v>
      </c>
      <c r="AA23" s="203" t="s">
        <v>2337</v>
      </c>
      <c r="AB23" s="203" t="str">
        <f t="shared" si="3"/>
        <v>3634</v>
      </c>
      <c r="AD23" s="325" t="s">
        <v>3467</v>
      </c>
      <c r="AE23" s="325" t="s">
        <v>3468</v>
      </c>
      <c r="AF23" s="325" t="s">
        <v>3469</v>
      </c>
      <c r="AG23" s="325" t="s">
        <v>3470</v>
      </c>
      <c r="AH23" s="325" t="s">
        <v>3471</v>
      </c>
      <c r="AI23" s="325" t="s">
        <v>3472</v>
      </c>
      <c r="AJ23" s="325" t="s">
        <v>3473</v>
      </c>
      <c r="AK23" s="325" t="s">
        <v>3474</v>
      </c>
      <c r="AL23" s="325" t="s">
        <v>3475</v>
      </c>
    </row>
    <row r="24" spans="1:38">
      <c r="A24" s="249">
        <v>170</v>
      </c>
      <c r="B24" s="44" t="str">
        <f t="shared" si="2"/>
        <v>[[3734,1]]</v>
      </c>
      <c r="C24" s="204" t="str">
        <f>[2]合表!E18</f>
        <v>麻线</v>
      </c>
      <c r="D24" s="200" t="str">
        <f>[2]合表!C18</f>
        <v>3734</v>
      </c>
      <c r="E24" s="44">
        <v>1</v>
      </c>
      <c r="T24" s="44">
        <f>[2]合表!K18*$T$2</f>
        <v>4500</v>
      </c>
      <c r="U24" s="44">
        <v>7</v>
      </c>
      <c r="V24" s="44">
        <v>1</v>
      </c>
      <c r="W24" s="44">
        <f>([2]总参考!D18*$W$2)+([2]总参考!D18*$W$2*((E24*$V$2)-$V$2))</f>
        <v>170</v>
      </c>
      <c r="X24" s="238" t="s">
        <v>2461</v>
      </c>
      <c r="Y24" s="199">
        <v>1</v>
      </c>
      <c r="Z24" s="208" t="s">
        <v>2467</v>
      </c>
      <c r="AA24" s="203" t="s">
        <v>2336</v>
      </c>
      <c r="AB24" s="203" t="str">
        <f t="shared" si="3"/>
        <v>3734</v>
      </c>
      <c r="AD24" s="325" t="s">
        <v>3476</v>
      </c>
      <c r="AE24" s="325" t="s">
        <v>3477</v>
      </c>
      <c r="AF24" s="325" t="s">
        <v>3478</v>
      </c>
      <c r="AG24" s="325" t="s">
        <v>3479</v>
      </c>
      <c r="AH24" s="325" t="s">
        <v>3480</v>
      </c>
      <c r="AI24" s="325" t="s">
        <v>3481</v>
      </c>
      <c r="AJ24" s="325" t="s">
        <v>3482</v>
      </c>
      <c r="AK24" s="325" t="s">
        <v>3483</v>
      </c>
      <c r="AL24" s="325" t="s">
        <v>3484</v>
      </c>
    </row>
    <row r="25" spans="1:38">
      <c r="A25" s="249">
        <v>180</v>
      </c>
      <c r="B25" s="44" t="str">
        <f t="shared" si="2"/>
        <v>[[3833,1]]</v>
      </c>
      <c r="C25" s="204" t="str">
        <f>[2]合表!E19</f>
        <v>厚皮革</v>
      </c>
      <c r="D25" s="200" t="str">
        <f>[2]合表!C19</f>
        <v>3833</v>
      </c>
      <c r="E25" s="44">
        <v>1</v>
      </c>
      <c r="T25" s="44">
        <f>[2]合表!K19*$T$2</f>
        <v>4500</v>
      </c>
      <c r="U25" s="44">
        <v>7</v>
      </c>
      <c r="V25" s="44">
        <v>1</v>
      </c>
      <c r="W25" s="44">
        <f>([2]总参考!D19*$W$2)+([2]总参考!D19*$W$2*((E25*$V$2)-$V$2))</f>
        <v>170</v>
      </c>
      <c r="X25" s="238" t="s">
        <v>2461</v>
      </c>
      <c r="Y25" s="199">
        <v>1</v>
      </c>
      <c r="Z25" s="208" t="s">
        <v>2467</v>
      </c>
      <c r="AA25" s="203" t="s">
        <v>2335</v>
      </c>
      <c r="AB25" s="203" t="str">
        <f t="shared" si="3"/>
        <v>3833</v>
      </c>
      <c r="AD25" s="325" t="s">
        <v>3485</v>
      </c>
      <c r="AE25" s="325" t="s">
        <v>3486</v>
      </c>
      <c r="AF25" s="325" t="s">
        <v>3487</v>
      </c>
      <c r="AG25" s="325" t="s">
        <v>3488</v>
      </c>
      <c r="AH25" s="325" t="s">
        <v>3489</v>
      </c>
      <c r="AI25" s="325" t="s">
        <v>3490</v>
      </c>
      <c r="AJ25" s="325" t="s">
        <v>3491</v>
      </c>
      <c r="AK25" s="325" t="s">
        <v>3492</v>
      </c>
      <c r="AL25" s="325" t="s">
        <v>3493</v>
      </c>
    </row>
    <row r="26" spans="1:38">
      <c r="A26" s="249">
        <v>190</v>
      </c>
      <c r="B26" s="44" t="str">
        <f t="shared" si="2"/>
        <v>[[3933,1]]</v>
      </c>
      <c r="C26" s="204" t="str">
        <f>[2]合表!E20</f>
        <v>厚皮带</v>
      </c>
      <c r="D26" s="200" t="str">
        <f>[2]合表!C20</f>
        <v>3933</v>
      </c>
      <c r="E26" s="44">
        <v>1</v>
      </c>
      <c r="T26" s="44">
        <f>[2]合表!K20*$T$2</f>
        <v>4500</v>
      </c>
      <c r="U26" s="44">
        <v>7</v>
      </c>
      <c r="V26" s="44">
        <v>1</v>
      </c>
      <c r="W26" s="44">
        <f>([2]总参考!D20*$W$2)+([2]总参考!D20*$W$2*((E26*$V$2)-$V$2))</f>
        <v>170</v>
      </c>
      <c r="X26" s="238" t="s">
        <v>2461</v>
      </c>
      <c r="Y26" s="199">
        <v>1</v>
      </c>
      <c r="Z26" s="208" t="s">
        <v>2467</v>
      </c>
      <c r="AA26" s="203" t="s">
        <v>2336</v>
      </c>
      <c r="AB26" s="203" t="str">
        <f t="shared" si="3"/>
        <v>3933</v>
      </c>
      <c r="AD26" s="325" t="s">
        <v>3494</v>
      </c>
      <c r="AE26" s="325" t="s">
        <v>3495</v>
      </c>
      <c r="AF26" s="325" t="s">
        <v>3496</v>
      </c>
      <c r="AG26" s="325" t="s">
        <v>3497</v>
      </c>
      <c r="AH26" s="325" t="s">
        <v>3498</v>
      </c>
      <c r="AI26" s="325" t="s">
        <v>3499</v>
      </c>
      <c r="AJ26" s="325" t="s">
        <v>3500</v>
      </c>
      <c r="AK26" s="325" t="s">
        <v>3501</v>
      </c>
      <c r="AL26" s="325" t="s">
        <v>3502</v>
      </c>
    </row>
    <row r="27" spans="1:38">
      <c r="A27" s="249">
        <v>200</v>
      </c>
      <c r="B27" s="44" t="str">
        <f t="shared" si="2"/>
        <v>[[4033,1]]</v>
      </c>
      <c r="C27" s="204" t="str">
        <f>[2]合表!E21</f>
        <v>重皮</v>
      </c>
      <c r="D27" s="200" t="str">
        <f>[2]合表!C21</f>
        <v>4033</v>
      </c>
      <c r="E27" s="44">
        <v>1</v>
      </c>
      <c r="T27" s="44">
        <f>[2]合表!K21*$T$2</f>
        <v>9000</v>
      </c>
      <c r="U27" s="44">
        <v>8</v>
      </c>
      <c r="V27" s="44">
        <v>1</v>
      </c>
      <c r="W27" s="44">
        <f>([2]总参考!D21*$W$2)+([2]总参考!D21*$W$2*((E27*$V$2)-$V$2))</f>
        <v>680</v>
      </c>
      <c r="X27" s="238" t="s">
        <v>2461</v>
      </c>
      <c r="Y27" s="199">
        <v>1</v>
      </c>
      <c r="Z27" s="208" t="s">
        <v>2467</v>
      </c>
      <c r="AA27" s="203" t="s">
        <v>2336</v>
      </c>
      <c r="AB27" s="203" t="str">
        <f t="shared" si="3"/>
        <v>4033</v>
      </c>
      <c r="AD27" s="325" t="s">
        <v>3503</v>
      </c>
      <c r="AE27" s="325" t="s">
        <v>3504</v>
      </c>
      <c r="AF27" s="325" t="s">
        <v>3505</v>
      </c>
      <c r="AG27" s="325" t="s">
        <v>3506</v>
      </c>
      <c r="AH27" s="325" t="s">
        <v>3507</v>
      </c>
      <c r="AI27" s="325" t="s">
        <v>3508</v>
      </c>
      <c r="AJ27" s="325" t="s">
        <v>3509</v>
      </c>
      <c r="AK27" s="325" t="s">
        <v>3510</v>
      </c>
      <c r="AL27" s="325" t="s">
        <v>3511</v>
      </c>
    </row>
    <row r="28" spans="1:38">
      <c r="A28" s="249">
        <v>210</v>
      </c>
      <c r="B28" s="44" t="str">
        <f t="shared" si="2"/>
        <v>[[4132,1]]</v>
      </c>
      <c r="C28" s="204" t="str">
        <f>[2]合表!E22</f>
        <v>钢锭</v>
      </c>
      <c r="D28" s="200" t="str">
        <f>[2]合表!C22</f>
        <v>4132</v>
      </c>
      <c r="E28" s="44">
        <v>1</v>
      </c>
      <c r="T28" s="44">
        <f>[2]合表!K22*$T$2</f>
        <v>4500</v>
      </c>
      <c r="U28" s="44">
        <v>8</v>
      </c>
      <c r="V28" s="44">
        <v>1</v>
      </c>
      <c r="W28" s="44">
        <f>([2]总参考!D22*$W$2)+([2]总参考!D22*$W$2*((E28*$V$2)-$V$2))</f>
        <v>170</v>
      </c>
      <c r="X28" s="238" t="s">
        <v>2461</v>
      </c>
      <c r="Y28" s="199">
        <v>1</v>
      </c>
      <c r="Z28" s="208" t="s">
        <v>2467</v>
      </c>
      <c r="AA28" s="238" t="s">
        <v>2023</v>
      </c>
      <c r="AB28" s="238" t="str">
        <f t="shared" si="3"/>
        <v>4132</v>
      </c>
      <c r="AD28" s="325" t="s">
        <v>3512</v>
      </c>
      <c r="AE28" s="325" t="s">
        <v>3513</v>
      </c>
      <c r="AF28" s="325" t="s">
        <v>3514</v>
      </c>
      <c r="AG28" s="325" t="s">
        <v>3515</v>
      </c>
      <c r="AH28" s="325" t="s">
        <v>3516</v>
      </c>
      <c r="AI28" s="325" t="s">
        <v>3517</v>
      </c>
      <c r="AJ28" s="325" t="s">
        <v>3518</v>
      </c>
      <c r="AK28" s="325" t="s">
        <v>3519</v>
      </c>
      <c r="AL28" s="325" t="s">
        <v>3520</v>
      </c>
    </row>
    <row r="29" spans="1:38">
      <c r="A29" s="249">
        <v>220</v>
      </c>
      <c r="B29" s="44" t="str">
        <f t="shared" si="2"/>
        <v>[[4232,1]]</v>
      </c>
      <c r="C29" s="204" t="str">
        <f>[2]合表!E23</f>
        <v>银锭</v>
      </c>
      <c r="D29" s="200" t="str">
        <f>[2]合表!C23</f>
        <v>4232</v>
      </c>
      <c r="E29" s="44">
        <v>1</v>
      </c>
      <c r="T29" s="44">
        <f>[2]合表!K23*$T$2</f>
        <v>9000</v>
      </c>
      <c r="U29" s="44">
        <v>8</v>
      </c>
      <c r="V29" s="44">
        <v>1</v>
      </c>
      <c r="W29" s="44">
        <f>([2]总参考!D23*$W$2)+([2]总参考!D23*$W$2*((E29*$V$2)-$V$2))</f>
        <v>560</v>
      </c>
      <c r="X29" s="238" t="s">
        <v>2461</v>
      </c>
      <c r="Y29" s="199">
        <v>1</v>
      </c>
      <c r="Z29" s="208" t="s">
        <v>2467</v>
      </c>
      <c r="AA29" s="238" t="s">
        <v>2023</v>
      </c>
      <c r="AB29" s="238" t="str">
        <f t="shared" si="3"/>
        <v>4232</v>
      </c>
      <c r="AD29" s="325" t="s">
        <v>3521</v>
      </c>
      <c r="AE29" s="325" t="s">
        <v>3522</v>
      </c>
      <c r="AF29" s="325" t="s">
        <v>3523</v>
      </c>
      <c r="AG29" s="325" t="s">
        <v>3524</v>
      </c>
      <c r="AH29" s="325" t="s">
        <v>3525</v>
      </c>
      <c r="AI29" s="325" t="s">
        <v>3526</v>
      </c>
      <c r="AJ29" s="325" t="s">
        <v>3527</v>
      </c>
      <c r="AK29" s="325" t="s">
        <v>3528</v>
      </c>
      <c r="AL29" s="325" t="s">
        <v>3529</v>
      </c>
    </row>
    <row r="30" spans="1:38">
      <c r="A30" s="249">
        <v>230</v>
      </c>
      <c r="B30" s="44" t="str">
        <f t="shared" si="2"/>
        <v>[[4732,1]]</v>
      </c>
      <c r="C30" s="204" t="str">
        <f>[2]合表!E24</f>
        <v>银线</v>
      </c>
      <c r="D30" s="200" t="str">
        <f>[2]合表!C24</f>
        <v>4732</v>
      </c>
      <c r="E30" s="44">
        <v>1</v>
      </c>
      <c r="T30" s="44">
        <f>[2]合表!K24*$T$2</f>
        <v>13500</v>
      </c>
      <c r="U30" s="44">
        <v>9</v>
      </c>
      <c r="V30" s="44">
        <v>1</v>
      </c>
      <c r="W30" s="44">
        <f>([2]总参考!D24*$W$2)+([2]总参考!D24*$W$2*((E30*$V$2)-$V$2))</f>
        <v>650</v>
      </c>
      <c r="X30" s="238" t="s">
        <v>2461</v>
      </c>
      <c r="Y30" s="199">
        <v>1</v>
      </c>
      <c r="Z30" s="208" t="s">
        <v>2467</v>
      </c>
      <c r="AA30" s="238" t="s">
        <v>2023</v>
      </c>
      <c r="AB30" s="238" t="str">
        <f t="shared" si="3"/>
        <v>4732</v>
      </c>
      <c r="AD30" s="325" t="s">
        <v>3530</v>
      </c>
      <c r="AE30" s="325" t="s">
        <v>3531</v>
      </c>
      <c r="AF30" s="325" t="s">
        <v>3532</v>
      </c>
      <c r="AG30" s="325" t="s">
        <v>3533</v>
      </c>
      <c r="AH30" s="325" t="s">
        <v>3534</v>
      </c>
      <c r="AI30" s="325" t="s">
        <v>3535</v>
      </c>
      <c r="AJ30" s="325" t="s">
        <v>3536</v>
      </c>
      <c r="AK30" s="325" t="s">
        <v>3537</v>
      </c>
      <c r="AL30" s="325" t="s">
        <v>3538</v>
      </c>
    </row>
    <row r="31" spans="1:38">
      <c r="A31" s="249">
        <v>240</v>
      </c>
      <c r="B31" s="44" t="str">
        <f t="shared" si="2"/>
        <v>[[313,1]]</v>
      </c>
      <c r="C31" s="204" t="str">
        <f>[2]合表!E25</f>
        <v>铁镐</v>
      </c>
      <c r="D31" s="200" t="str">
        <f>[2]合表!C25</f>
        <v>313</v>
      </c>
      <c r="E31" s="44">
        <v>1</v>
      </c>
      <c r="T31" s="44">
        <f>[2]合表!K25*$T$2</f>
        <v>3000</v>
      </c>
      <c r="U31" s="44">
        <v>9</v>
      </c>
      <c r="V31" s="44">
        <v>1</v>
      </c>
      <c r="W31" s="44">
        <f>([2]总参考!D25*$W$2)+([2]总参考!D25*$W$2*((E31*$V$2)-$V$2))</f>
        <v>120</v>
      </c>
      <c r="X31" s="238" t="s">
        <v>2461</v>
      </c>
      <c r="Y31" s="199">
        <v>1</v>
      </c>
      <c r="Z31" s="208" t="s">
        <v>2467</v>
      </c>
      <c r="AA31" s="238" t="s">
        <v>2023</v>
      </c>
      <c r="AB31" s="238" t="str">
        <f t="shared" si="3"/>
        <v>313</v>
      </c>
      <c r="AD31" s="325" t="s">
        <v>3539</v>
      </c>
      <c r="AE31" s="325" t="s">
        <v>3540</v>
      </c>
      <c r="AF31" s="325" t="s">
        <v>3541</v>
      </c>
      <c r="AG31" s="325" t="s">
        <v>3542</v>
      </c>
      <c r="AH31" s="325" t="s">
        <v>3543</v>
      </c>
      <c r="AI31" s="325" t="s">
        <v>3544</v>
      </c>
      <c r="AJ31" s="325" t="s">
        <v>3545</v>
      </c>
      <c r="AK31" s="325" t="s">
        <v>3546</v>
      </c>
      <c r="AL31" s="325" t="s">
        <v>3547</v>
      </c>
    </row>
    <row r="32" spans="1:38">
      <c r="A32" s="249">
        <v>250</v>
      </c>
      <c r="B32" s="44" t="str">
        <f t="shared" si="2"/>
        <v>[[413,1]]</v>
      </c>
      <c r="C32" s="204" t="str">
        <f>[2]合表!E26</f>
        <v>木钥匙</v>
      </c>
      <c r="D32" s="200" t="str">
        <f>[2]合表!C26</f>
        <v>413</v>
      </c>
      <c r="E32" s="44">
        <v>1</v>
      </c>
      <c r="T32" s="44">
        <f>[2]合表!K26*$T$2</f>
        <v>3000</v>
      </c>
      <c r="U32" s="44">
        <v>9</v>
      </c>
      <c r="V32" s="44">
        <v>1</v>
      </c>
      <c r="W32" s="44">
        <f>([2]总参考!D26*$W$2)+([2]总参考!D26*$W$2*((E32*$V$2)-$V$2))</f>
        <v>80</v>
      </c>
      <c r="X32" s="238" t="s">
        <v>2461</v>
      </c>
      <c r="Y32" s="199">
        <v>1</v>
      </c>
      <c r="Z32" s="208" t="s">
        <v>2467</v>
      </c>
      <c r="AA32" s="238" t="s">
        <v>2023</v>
      </c>
      <c r="AB32" s="238" t="str">
        <f t="shared" si="3"/>
        <v>413</v>
      </c>
      <c r="AD32" s="325" t="s">
        <v>3548</v>
      </c>
      <c r="AE32" s="325" t="s">
        <v>3549</v>
      </c>
      <c r="AF32" s="325" t="s">
        <v>3550</v>
      </c>
      <c r="AG32" s="325" t="s">
        <v>3551</v>
      </c>
      <c r="AH32" s="325" t="s">
        <v>3552</v>
      </c>
      <c r="AI32" s="325" t="s">
        <v>3553</v>
      </c>
      <c r="AJ32" s="325" t="s">
        <v>3554</v>
      </c>
      <c r="AK32" s="325" t="s">
        <v>3555</v>
      </c>
      <c r="AL32" s="325" t="s">
        <v>3556</v>
      </c>
    </row>
    <row r="33" spans="1:38">
      <c r="A33" s="249">
        <v>260</v>
      </c>
      <c r="B33" s="44" t="str">
        <f t="shared" si="2"/>
        <v>[[2014,1]]</v>
      </c>
      <c r="C33" s="204" t="str">
        <f>[2]合表!E27</f>
        <v>石头弹丸</v>
      </c>
      <c r="D33" s="200" t="str">
        <f>[2]合表!C27</f>
        <v>2014</v>
      </c>
      <c r="E33" s="44">
        <v>1</v>
      </c>
      <c r="T33" s="44">
        <f>[2]合表!K27*$T$2</f>
        <v>1500</v>
      </c>
      <c r="U33" s="44">
        <v>10</v>
      </c>
      <c r="V33" s="44">
        <v>1</v>
      </c>
      <c r="W33" s="44">
        <f>([2]总参考!D27*$W$2)+([2]总参考!D27*$W$2*((E33*$V$2)-$V$2))</f>
        <v>30</v>
      </c>
      <c r="X33" s="238" t="s">
        <v>2461</v>
      </c>
      <c r="Y33" s="199">
        <v>1</v>
      </c>
      <c r="Z33" s="208" t="s">
        <v>2467</v>
      </c>
      <c r="AA33" s="238" t="s">
        <v>2023</v>
      </c>
      <c r="AB33" s="238" t="str">
        <f t="shared" si="3"/>
        <v>2014</v>
      </c>
      <c r="AD33" s="325" t="s">
        <v>3557</v>
      </c>
      <c r="AE33" s="325" t="s">
        <v>3558</v>
      </c>
      <c r="AF33" s="325" t="s">
        <v>3559</v>
      </c>
      <c r="AG33" s="325" t="s">
        <v>3560</v>
      </c>
      <c r="AH33" s="325" t="s">
        <v>3561</v>
      </c>
      <c r="AI33" s="325" t="s">
        <v>3562</v>
      </c>
      <c r="AJ33" s="325" t="s">
        <v>3563</v>
      </c>
      <c r="AK33" s="325" t="s">
        <v>3564</v>
      </c>
      <c r="AL33" s="325" t="s">
        <v>3565</v>
      </c>
    </row>
    <row r="34" spans="1:38">
      <c r="A34" s="249">
        <v>270</v>
      </c>
      <c r="B34" s="44" t="str">
        <f t="shared" si="2"/>
        <v>[[2313,1]]</v>
      </c>
      <c r="C34" s="204" t="str">
        <f>[2]合表!E28</f>
        <v>铁质钥匙</v>
      </c>
      <c r="D34" s="200" t="str">
        <f>[2]合表!C28</f>
        <v>2313</v>
      </c>
      <c r="E34" s="44">
        <v>1</v>
      </c>
      <c r="T34" s="44">
        <f>[2]合表!K28*$T$2</f>
        <v>3000</v>
      </c>
      <c r="U34" s="44">
        <v>10</v>
      </c>
      <c r="V34" s="44">
        <v>1</v>
      </c>
      <c r="W34" s="44">
        <f>([2]总参考!D28*$W$2)+([2]总参考!D28*$W$2*((E34*$V$2)-$V$2))</f>
        <v>60</v>
      </c>
      <c r="X34" s="238" t="s">
        <v>2461</v>
      </c>
      <c r="Y34" s="199">
        <v>1</v>
      </c>
      <c r="Z34" s="208" t="s">
        <v>2467</v>
      </c>
      <c r="AA34" s="238" t="s">
        <v>2023</v>
      </c>
      <c r="AB34" s="238" t="str">
        <f t="shared" si="3"/>
        <v>2313</v>
      </c>
      <c r="AD34" s="325" t="s">
        <v>3566</v>
      </c>
      <c r="AE34" s="325" t="s">
        <v>3567</v>
      </c>
      <c r="AF34" s="325" t="s">
        <v>3568</v>
      </c>
      <c r="AG34" s="325" t="s">
        <v>3569</v>
      </c>
      <c r="AH34" s="325" t="s">
        <v>3570</v>
      </c>
      <c r="AI34" s="325" t="s">
        <v>3571</v>
      </c>
      <c r="AJ34" s="325" t="s">
        <v>3572</v>
      </c>
      <c r="AK34" s="325" t="s">
        <v>3573</v>
      </c>
      <c r="AL34" s="325" t="s">
        <v>3574</v>
      </c>
    </row>
    <row r="35" spans="1:38">
      <c r="A35" s="249">
        <v>280</v>
      </c>
      <c r="B35" s="44" t="str">
        <f t="shared" si="2"/>
        <v>[[1000151,1]]</v>
      </c>
      <c r="C35" s="204" t="str">
        <f>[2]合表!E29</f>
        <v>木头地板</v>
      </c>
      <c r="D35" s="200" t="str">
        <f>[2]合表!C29</f>
        <v>1000151</v>
      </c>
      <c r="E35" s="44">
        <v>1</v>
      </c>
      <c r="T35" s="44">
        <f>[2]合表!K29*$T$2</f>
        <v>3000</v>
      </c>
      <c r="U35" s="44">
        <v>10</v>
      </c>
      <c r="V35" s="44">
        <v>1</v>
      </c>
      <c r="W35" s="44">
        <f>([2]总参考!D29*$W$2)+([2]总参考!D29*$W$2*((E35*$V$2)-$V$2))</f>
        <v>80</v>
      </c>
      <c r="X35" s="238" t="s">
        <v>2461</v>
      </c>
      <c r="Y35" s="199">
        <v>1</v>
      </c>
      <c r="Z35" s="208" t="s">
        <v>2467</v>
      </c>
      <c r="AA35" s="238" t="s">
        <v>2023</v>
      </c>
      <c r="AB35" s="238" t="str">
        <f t="shared" si="3"/>
        <v>1000151</v>
      </c>
      <c r="AD35" s="325" t="s">
        <v>3575</v>
      </c>
      <c r="AE35" s="325" t="s">
        <v>3576</v>
      </c>
      <c r="AF35" s="325" t="s">
        <v>3577</v>
      </c>
      <c r="AG35" s="325" t="s">
        <v>3578</v>
      </c>
      <c r="AH35" s="325" t="s">
        <v>3579</v>
      </c>
      <c r="AI35" s="325" t="s">
        <v>3580</v>
      </c>
      <c r="AJ35" s="325" t="s">
        <v>3581</v>
      </c>
      <c r="AK35" s="325" t="s">
        <v>3582</v>
      </c>
      <c r="AL35" s="325" t="s">
        <v>3583</v>
      </c>
    </row>
    <row r="36" spans="1:38">
      <c r="A36" s="249">
        <v>290</v>
      </c>
      <c r="B36" s="44" t="str">
        <f t="shared" si="2"/>
        <v>[[1000252,1]]</v>
      </c>
      <c r="C36" s="204" t="str">
        <f>[2]合表!E30</f>
        <v>红砖墙纸</v>
      </c>
      <c r="D36" s="200" t="str">
        <f>[2]合表!C30</f>
        <v>1000252</v>
      </c>
      <c r="E36" s="44">
        <v>1</v>
      </c>
      <c r="T36" s="44">
        <f>[2]合表!K30*$T$2</f>
        <v>3000</v>
      </c>
      <c r="U36" s="44">
        <v>11</v>
      </c>
      <c r="V36" s="44">
        <v>2</v>
      </c>
      <c r="W36" s="44">
        <f>([2]总参考!D30*$W$2)+([2]总参考!D30*$W$2*((E36*$V$2)-$V$2))</f>
        <v>100</v>
      </c>
      <c r="X36" s="238" t="s">
        <v>2461</v>
      </c>
      <c r="Y36" s="199">
        <v>1</v>
      </c>
      <c r="Z36" s="208" t="s">
        <v>2467</v>
      </c>
      <c r="AA36" s="238" t="s">
        <v>2023</v>
      </c>
      <c r="AB36" s="238" t="str">
        <f t="shared" si="3"/>
        <v>1000252</v>
      </c>
      <c r="AD36" s="325" t="s">
        <v>3584</v>
      </c>
      <c r="AE36" s="325" t="s">
        <v>3585</v>
      </c>
      <c r="AF36" s="325" t="s">
        <v>3586</v>
      </c>
      <c r="AG36" s="325" t="s">
        <v>3587</v>
      </c>
      <c r="AH36" s="325" t="s">
        <v>3588</v>
      </c>
      <c r="AI36" s="325" t="s">
        <v>3589</v>
      </c>
      <c r="AJ36" s="325" t="s">
        <v>3590</v>
      </c>
      <c r="AK36" s="325" t="s">
        <v>3591</v>
      </c>
      <c r="AL36" s="325" t="s">
        <v>3592</v>
      </c>
    </row>
    <row r="37" spans="1:38">
      <c r="A37" s="249">
        <v>300</v>
      </c>
      <c r="B37" s="44" t="str">
        <f t="shared" si="2"/>
        <v>[[1000353,1]]</v>
      </c>
      <c r="C37" s="204" t="str">
        <f>[2]合表!E31</f>
        <v>木质床</v>
      </c>
      <c r="D37" s="200" t="str">
        <f>[2]合表!C31</f>
        <v>1000353</v>
      </c>
      <c r="E37" s="44">
        <v>1</v>
      </c>
      <c r="T37" s="44">
        <f>[2]合表!K31*$T$2</f>
        <v>3000</v>
      </c>
      <c r="U37" s="44">
        <v>11</v>
      </c>
      <c r="V37" s="44">
        <v>2</v>
      </c>
      <c r="W37" s="44">
        <f>([2]总参考!D31*$W$2)+([2]总参考!D31*$W$2*((E37*$V$2)-$V$2))</f>
        <v>120</v>
      </c>
      <c r="X37" s="238" t="s">
        <v>2461</v>
      </c>
      <c r="Y37" s="199">
        <v>1</v>
      </c>
      <c r="Z37" s="208" t="s">
        <v>2467</v>
      </c>
      <c r="AA37" s="238" t="s">
        <v>2023</v>
      </c>
      <c r="AB37" s="238" t="str">
        <f t="shared" si="3"/>
        <v>1000353</v>
      </c>
      <c r="AD37" s="325" t="s">
        <v>3593</v>
      </c>
      <c r="AE37" s="325" t="s">
        <v>3594</v>
      </c>
      <c r="AF37" s="325" t="s">
        <v>3595</v>
      </c>
      <c r="AG37" s="325" t="s">
        <v>3596</v>
      </c>
      <c r="AH37" s="325" t="s">
        <v>3597</v>
      </c>
      <c r="AI37" s="325" t="s">
        <v>3598</v>
      </c>
      <c r="AJ37" s="325" t="s">
        <v>3599</v>
      </c>
      <c r="AK37" s="325" t="s">
        <v>3600</v>
      </c>
      <c r="AL37" s="325" t="s">
        <v>3601</v>
      </c>
    </row>
    <row r="38" spans="1:38">
      <c r="A38" s="249">
        <v>310</v>
      </c>
      <c r="B38" s="44" t="str">
        <f t="shared" si="2"/>
        <v>[[1000454,1]]</v>
      </c>
      <c r="C38" s="204" t="str">
        <f>[2]合表!E32</f>
        <v>挂钟</v>
      </c>
      <c r="D38" s="200" t="str">
        <f>[2]合表!C32</f>
        <v>1000454</v>
      </c>
      <c r="E38" s="44">
        <v>1</v>
      </c>
      <c r="T38" s="44">
        <f>[2]合表!K32*$T$2</f>
        <v>3000</v>
      </c>
      <c r="U38" s="44">
        <v>11</v>
      </c>
      <c r="V38" s="44">
        <v>2</v>
      </c>
      <c r="W38" s="44">
        <f>([2]总参考!D32*$W$2)+([2]总参考!D32*$W$2*((E38*$V$2)-$V$2))</f>
        <v>120</v>
      </c>
      <c r="X38" s="238" t="s">
        <v>2461</v>
      </c>
      <c r="Y38" s="199">
        <v>1</v>
      </c>
      <c r="Z38" s="208" t="s">
        <v>2467</v>
      </c>
      <c r="AA38" s="238" t="s">
        <v>2023</v>
      </c>
      <c r="AB38" s="238" t="str">
        <f t="shared" si="3"/>
        <v>1000454</v>
      </c>
      <c r="AD38" s="325" t="s">
        <v>3602</v>
      </c>
      <c r="AE38" s="325" t="s">
        <v>3603</v>
      </c>
      <c r="AF38" s="325" t="s">
        <v>3604</v>
      </c>
      <c r="AG38" s="325" t="s">
        <v>3605</v>
      </c>
      <c r="AH38" s="325" t="s">
        <v>3606</v>
      </c>
      <c r="AI38" s="325" t="s">
        <v>3607</v>
      </c>
      <c r="AJ38" s="325" t="s">
        <v>3608</v>
      </c>
      <c r="AK38" s="325" t="s">
        <v>3609</v>
      </c>
      <c r="AL38" s="325" t="s">
        <v>3610</v>
      </c>
    </row>
    <row r="39" spans="1:38">
      <c r="A39" s="249">
        <v>320</v>
      </c>
      <c r="B39" s="44" t="str">
        <f t="shared" si="2"/>
        <v>[[1000555,1]]</v>
      </c>
      <c r="C39" s="204" t="str">
        <f>[2]合表!E33</f>
        <v>木门</v>
      </c>
      <c r="D39" s="200" t="str">
        <f>[2]合表!C33</f>
        <v>1000555</v>
      </c>
      <c r="E39" s="44">
        <v>1</v>
      </c>
      <c r="T39" s="44">
        <f>[2]合表!K33*$T$2</f>
        <v>3000</v>
      </c>
      <c r="U39" s="44">
        <v>12</v>
      </c>
      <c r="V39" s="44">
        <v>2</v>
      </c>
      <c r="W39" s="44">
        <f>([2]总参考!D33*$W$2)+([2]总参考!D33*$W$2*((E39*$V$2)-$V$2))</f>
        <v>100</v>
      </c>
      <c r="X39" s="238" t="s">
        <v>2461</v>
      </c>
      <c r="Y39" s="199">
        <v>1</v>
      </c>
      <c r="Z39" s="208" t="s">
        <v>2467</v>
      </c>
      <c r="AA39" s="238" t="s">
        <v>2023</v>
      </c>
      <c r="AB39" s="238" t="str">
        <f t="shared" si="3"/>
        <v>1000555</v>
      </c>
      <c r="AD39" s="325" t="s">
        <v>3611</v>
      </c>
      <c r="AE39" s="325" t="s">
        <v>3612</v>
      </c>
      <c r="AF39" s="325" t="s">
        <v>3613</v>
      </c>
      <c r="AG39" s="325" t="s">
        <v>3614</v>
      </c>
      <c r="AH39" s="325" t="s">
        <v>3615</v>
      </c>
      <c r="AI39" s="325" t="s">
        <v>3616</v>
      </c>
      <c r="AJ39" s="325" t="s">
        <v>3617</v>
      </c>
      <c r="AK39" s="325" t="s">
        <v>3618</v>
      </c>
      <c r="AL39" s="325" t="s">
        <v>3619</v>
      </c>
    </row>
    <row r="40" spans="1:38">
      <c r="A40" s="249">
        <v>330</v>
      </c>
      <c r="B40" s="44" t="str">
        <f t="shared" si="2"/>
        <v>[[1000653,1]]</v>
      </c>
      <c r="C40" s="204" t="str">
        <f>[2]合表!E34</f>
        <v>花束</v>
      </c>
      <c r="D40" s="200" t="str">
        <f>[2]合表!C34</f>
        <v>1000653</v>
      </c>
      <c r="E40" s="44">
        <v>1</v>
      </c>
      <c r="T40" s="44">
        <f>[2]合表!K34*$T$2</f>
        <v>3000</v>
      </c>
      <c r="U40" s="44">
        <v>12</v>
      </c>
      <c r="V40" s="44">
        <v>2</v>
      </c>
      <c r="W40" s="44">
        <f>([2]总参考!D34*$W$2)+([2]总参考!D34*$W$2*((E40*$V$2)-$V$2))</f>
        <v>120</v>
      </c>
      <c r="X40" s="238" t="s">
        <v>2461</v>
      </c>
      <c r="Y40" s="199">
        <v>1</v>
      </c>
      <c r="Z40" s="208" t="s">
        <v>2467</v>
      </c>
      <c r="AA40" s="238" t="s">
        <v>2023</v>
      </c>
      <c r="AB40" s="238" t="str">
        <f t="shared" si="3"/>
        <v>1000653</v>
      </c>
      <c r="AD40" s="325" t="s">
        <v>3620</v>
      </c>
      <c r="AE40" s="325" t="s">
        <v>3621</v>
      </c>
      <c r="AF40" s="325" t="s">
        <v>3622</v>
      </c>
      <c r="AG40" s="325" t="s">
        <v>3623</v>
      </c>
      <c r="AH40" s="325" t="s">
        <v>3624</v>
      </c>
      <c r="AI40" s="325" t="s">
        <v>3625</v>
      </c>
      <c r="AJ40" s="325" t="s">
        <v>3626</v>
      </c>
      <c r="AK40" s="325" t="s">
        <v>3627</v>
      </c>
      <c r="AL40" s="325" t="s">
        <v>3628</v>
      </c>
    </row>
    <row r="41" spans="1:38">
      <c r="A41" s="249">
        <v>340</v>
      </c>
      <c r="B41" s="44" t="str">
        <f t="shared" si="2"/>
        <v>[[1000753,1]]</v>
      </c>
      <c r="C41" s="204" t="str">
        <f>[2]合表!E35</f>
        <v>稻草人</v>
      </c>
      <c r="D41" s="200" t="str">
        <f>[2]合表!C35</f>
        <v>1000753</v>
      </c>
      <c r="E41" s="44">
        <v>1</v>
      </c>
      <c r="T41" s="44">
        <f>[2]合表!K35*$T$2</f>
        <v>3000</v>
      </c>
      <c r="U41" s="44">
        <v>12</v>
      </c>
      <c r="V41" s="44">
        <v>2</v>
      </c>
      <c r="W41" s="44">
        <f>([2]总参考!D35*$W$2)+([2]总参考!D35*$W$2*((E41*$V$2)-$V$2))</f>
        <v>100</v>
      </c>
      <c r="X41" s="238" t="s">
        <v>2461</v>
      </c>
      <c r="Y41" s="199">
        <v>1</v>
      </c>
      <c r="Z41" s="208" t="s">
        <v>2467</v>
      </c>
      <c r="AA41" s="238" t="s">
        <v>2023</v>
      </c>
      <c r="AB41" s="238" t="str">
        <f t="shared" si="3"/>
        <v>1000753</v>
      </c>
      <c r="AD41" s="325" t="s">
        <v>3629</v>
      </c>
      <c r="AE41" s="325" t="s">
        <v>3630</v>
      </c>
      <c r="AF41" s="325" t="s">
        <v>3631</v>
      </c>
      <c r="AG41" s="325" t="s">
        <v>3632</v>
      </c>
      <c r="AH41" s="325" t="s">
        <v>3633</v>
      </c>
      <c r="AI41" s="325" t="s">
        <v>3634</v>
      </c>
      <c r="AJ41" s="325" t="s">
        <v>3635</v>
      </c>
      <c r="AK41" s="325" t="s">
        <v>3636</v>
      </c>
      <c r="AL41" s="325" t="s">
        <v>3637</v>
      </c>
    </row>
    <row r="42" spans="1:38">
      <c r="A42" s="249">
        <v>350</v>
      </c>
      <c r="B42" s="44" t="str">
        <f t="shared" si="2"/>
        <v>[[212,1]]</v>
      </c>
      <c r="C42" s="204" t="str">
        <f>[2]合表!E36</f>
        <v>面包</v>
      </c>
      <c r="D42" s="200" t="str">
        <f>[2]合表!C36</f>
        <v>212</v>
      </c>
      <c r="E42" s="44">
        <v>1</v>
      </c>
      <c r="T42" s="44">
        <f>[2]合表!K36*$T$2</f>
        <v>4500</v>
      </c>
      <c r="U42" s="44">
        <v>13</v>
      </c>
      <c r="V42" s="44">
        <v>2</v>
      </c>
      <c r="W42" s="44">
        <f>([2]总参考!D36*$W$2)+([2]总参考!D36*$W$2*((E42*$V$2)-$V$2))</f>
        <v>250</v>
      </c>
      <c r="X42" s="238" t="s">
        <v>2461</v>
      </c>
      <c r="Y42" s="199">
        <v>1</v>
      </c>
      <c r="Z42" s="208" t="s">
        <v>2467</v>
      </c>
      <c r="AA42" s="238" t="s">
        <v>2023</v>
      </c>
      <c r="AB42" s="238" t="str">
        <f t="shared" si="3"/>
        <v>212</v>
      </c>
      <c r="AD42" s="325" t="s">
        <v>3638</v>
      </c>
      <c r="AE42" s="325" t="s">
        <v>3639</v>
      </c>
      <c r="AF42" s="325" t="s">
        <v>3640</v>
      </c>
      <c r="AG42" s="325" t="s">
        <v>3641</v>
      </c>
      <c r="AH42" s="325" t="s">
        <v>3642</v>
      </c>
      <c r="AI42" s="325" t="s">
        <v>3643</v>
      </c>
      <c r="AJ42" s="325" t="s">
        <v>3644</v>
      </c>
      <c r="AK42" s="325" t="s">
        <v>3645</v>
      </c>
      <c r="AL42" s="325" t="s">
        <v>3646</v>
      </c>
    </row>
    <row r="43" spans="1:38">
      <c r="A43" s="249">
        <v>360</v>
      </c>
      <c r="B43" s="44" t="str">
        <f t="shared" si="2"/>
        <v>[[1712,1]]</v>
      </c>
      <c r="C43" s="204" t="str">
        <f>[2]合表!E37</f>
        <v>葡萄酒</v>
      </c>
      <c r="D43" s="200" t="str">
        <f>[2]合表!C37</f>
        <v>1712</v>
      </c>
      <c r="E43" s="44">
        <v>1</v>
      </c>
      <c r="T43" s="44">
        <f>[2]合表!K37*$T$2</f>
        <v>13500</v>
      </c>
      <c r="U43" s="44">
        <v>13</v>
      </c>
      <c r="V43" s="44">
        <v>2</v>
      </c>
      <c r="W43" s="44">
        <f>([2]总参考!D37*$W$2)+([2]总参考!D37*$W$2*((E43*$V$2)-$V$2))</f>
        <v>860</v>
      </c>
      <c r="X43" s="238" t="s">
        <v>2461</v>
      </c>
      <c r="Y43" s="199">
        <v>1</v>
      </c>
      <c r="Z43" s="208" t="s">
        <v>2467</v>
      </c>
      <c r="AA43" s="238" t="s">
        <v>2023</v>
      </c>
      <c r="AB43" s="238" t="str">
        <f t="shared" si="3"/>
        <v>1712</v>
      </c>
      <c r="AD43" s="325" t="s">
        <v>3647</v>
      </c>
      <c r="AE43" s="325" t="s">
        <v>3648</v>
      </c>
      <c r="AF43" s="325" t="s">
        <v>3649</v>
      </c>
      <c r="AG43" s="325" t="s">
        <v>3650</v>
      </c>
      <c r="AH43" s="325" t="s">
        <v>3651</v>
      </c>
      <c r="AI43" s="325" t="s">
        <v>3652</v>
      </c>
      <c r="AJ43" s="325" t="s">
        <v>3653</v>
      </c>
      <c r="AK43" s="325" t="s">
        <v>3654</v>
      </c>
      <c r="AL43" s="325" t="s">
        <v>3655</v>
      </c>
    </row>
    <row r="44" spans="1:38">
      <c r="A44" s="249">
        <v>370</v>
      </c>
      <c r="B44" s="44" t="str">
        <f t="shared" si="2"/>
        <v>[[1812,1]]</v>
      </c>
      <c r="C44" s="204" t="str">
        <f>[2]合表!E38</f>
        <v>酸酸乳</v>
      </c>
      <c r="D44" s="200" t="str">
        <f>[2]合表!C38</f>
        <v>1812</v>
      </c>
      <c r="E44" s="44">
        <v>1</v>
      </c>
      <c r="T44" s="44">
        <f>[2]合表!K38*$T$2</f>
        <v>3000</v>
      </c>
      <c r="U44" s="44">
        <v>13</v>
      </c>
      <c r="V44" s="44">
        <v>2</v>
      </c>
      <c r="W44" s="44">
        <f>([2]总参考!D38*$W$2)+([2]总参考!D38*$W$2*((E44*$V$2)-$V$2))</f>
        <v>160</v>
      </c>
      <c r="X44" s="238" t="s">
        <v>2461</v>
      </c>
      <c r="Y44" s="199">
        <v>1</v>
      </c>
      <c r="Z44" s="208" t="s">
        <v>2467</v>
      </c>
      <c r="AA44" s="238" t="s">
        <v>2023</v>
      </c>
      <c r="AB44" s="238" t="str">
        <f t="shared" si="3"/>
        <v>1812</v>
      </c>
      <c r="AD44" s="325" t="s">
        <v>3656</v>
      </c>
      <c r="AE44" s="325" t="s">
        <v>3657</v>
      </c>
      <c r="AF44" s="325" t="s">
        <v>3658</v>
      </c>
      <c r="AG44" s="325" t="s">
        <v>3659</v>
      </c>
      <c r="AH44" s="325" t="s">
        <v>3660</v>
      </c>
      <c r="AI44" s="325" t="s">
        <v>3661</v>
      </c>
      <c r="AJ44" s="325" t="s">
        <v>3662</v>
      </c>
      <c r="AK44" s="325" t="s">
        <v>3663</v>
      </c>
      <c r="AL44" s="325" t="s">
        <v>3664</v>
      </c>
    </row>
    <row r="45" spans="1:38">
      <c r="A45" s="249">
        <v>380</v>
      </c>
      <c r="B45" s="44" t="str">
        <f t="shared" si="2"/>
        <v>[[1912,1]]</v>
      </c>
      <c r="C45" s="204" t="str">
        <f>[2]合表!E39</f>
        <v>果冻三明治</v>
      </c>
      <c r="D45" s="200" t="str">
        <f>[2]合表!C39</f>
        <v>1912</v>
      </c>
      <c r="E45" s="44">
        <v>1</v>
      </c>
      <c r="T45" s="44">
        <f>[2]合表!K39*$T$2</f>
        <v>9000</v>
      </c>
      <c r="U45" s="44">
        <v>14</v>
      </c>
      <c r="V45" s="44">
        <v>2</v>
      </c>
      <c r="W45" s="44">
        <f>([2]总参考!D39*$W$2)+([2]总参考!D39*$W$2*((E45*$V$2)-$V$2))</f>
        <v>680</v>
      </c>
      <c r="X45" s="238" t="s">
        <v>2461</v>
      </c>
      <c r="Y45" s="199">
        <v>1</v>
      </c>
      <c r="Z45" s="208" t="s">
        <v>2467</v>
      </c>
      <c r="AA45" s="238" t="s">
        <v>2023</v>
      </c>
      <c r="AB45" s="238" t="str">
        <f t="shared" si="3"/>
        <v>1912</v>
      </c>
      <c r="AD45" s="325" t="s">
        <v>3665</v>
      </c>
      <c r="AE45" s="325" t="s">
        <v>3666</v>
      </c>
      <c r="AF45" s="325" t="s">
        <v>3667</v>
      </c>
      <c r="AG45" s="325" t="s">
        <v>3668</v>
      </c>
      <c r="AH45" s="325" t="s">
        <v>3669</v>
      </c>
      <c r="AI45" s="325" t="s">
        <v>3670</v>
      </c>
      <c r="AJ45" s="325" t="s">
        <v>3671</v>
      </c>
      <c r="AK45" s="325" t="s">
        <v>3672</v>
      </c>
      <c r="AL45" s="325" t="s">
        <v>3673</v>
      </c>
    </row>
    <row r="46" spans="1:38">
      <c r="A46" s="249">
        <v>390</v>
      </c>
      <c r="B46" s="44" t="str">
        <f t="shared" si="2"/>
        <v>[[2112,1]]</v>
      </c>
      <c r="C46" s="204" t="str">
        <f>[2]合表!E40</f>
        <v>烧肉</v>
      </c>
      <c r="D46" s="200" t="str">
        <f>[2]合表!C40</f>
        <v>2112</v>
      </c>
      <c r="E46" s="44">
        <v>1</v>
      </c>
      <c r="T46" s="44">
        <f>[2]合表!K40*$T$2</f>
        <v>9000</v>
      </c>
      <c r="U46" s="44">
        <v>14</v>
      </c>
      <c r="V46" s="44">
        <v>2</v>
      </c>
      <c r="W46" s="44">
        <f>([2]总参考!D40*$W$2)+([2]总参考!D40*$W$2*((E46*$V$2)-$V$2))</f>
        <v>450</v>
      </c>
      <c r="X46" s="238" t="s">
        <v>2461</v>
      </c>
      <c r="Y46" s="199">
        <v>1</v>
      </c>
      <c r="Z46" s="208" t="s">
        <v>2467</v>
      </c>
      <c r="AA46" s="238" t="s">
        <v>2023</v>
      </c>
      <c r="AB46" s="238" t="str">
        <f t="shared" si="3"/>
        <v>2112</v>
      </c>
      <c r="AD46" s="325" t="s">
        <v>3674</v>
      </c>
      <c r="AE46" s="325" t="s">
        <v>3675</v>
      </c>
      <c r="AF46" s="325" t="s">
        <v>3676</v>
      </c>
      <c r="AG46" s="325" t="s">
        <v>3677</v>
      </c>
      <c r="AH46" s="325" t="s">
        <v>3678</v>
      </c>
      <c r="AI46" s="325" t="s">
        <v>3679</v>
      </c>
      <c r="AJ46" s="325" t="s">
        <v>3680</v>
      </c>
      <c r="AK46" s="325" t="s">
        <v>3681</v>
      </c>
      <c r="AL46" s="325" t="s">
        <v>3682</v>
      </c>
    </row>
    <row r="47" spans="1:38">
      <c r="A47" s="249">
        <v>400</v>
      </c>
      <c r="B47" s="44" t="str">
        <f t="shared" si="2"/>
        <v>[[2212,1]]</v>
      </c>
      <c r="C47" s="204" t="str">
        <f>[2]合表!E41</f>
        <v>骨头汤</v>
      </c>
      <c r="D47" s="200" t="str">
        <f>[2]合表!C41</f>
        <v>2212</v>
      </c>
      <c r="E47" s="44">
        <v>1</v>
      </c>
      <c r="T47" s="44">
        <f>[2]合表!K41*$T$2</f>
        <v>9000</v>
      </c>
      <c r="U47" s="44">
        <v>14</v>
      </c>
      <c r="V47" s="44">
        <v>2</v>
      </c>
      <c r="W47" s="44">
        <f>([2]总参考!D41*$W$2)+([2]总参考!D41*$W$2*((E47*$V$2)-$V$2))</f>
        <v>450</v>
      </c>
      <c r="X47" s="238" t="s">
        <v>2461</v>
      </c>
      <c r="Y47" s="199">
        <v>1</v>
      </c>
      <c r="Z47" s="208" t="s">
        <v>2467</v>
      </c>
      <c r="AA47" s="238" t="s">
        <v>2023</v>
      </c>
      <c r="AB47" s="238" t="str">
        <f t="shared" si="3"/>
        <v>2212</v>
      </c>
      <c r="AD47" s="325" t="s">
        <v>3683</v>
      </c>
      <c r="AE47" s="325" t="s">
        <v>3684</v>
      </c>
      <c r="AF47" s="325" t="s">
        <v>3685</v>
      </c>
      <c r="AG47" s="325" t="s">
        <v>3686</v>
      </c>
      <c r="AH47" s="325" t="s">
        <v>3687</v>
      </c>
      <c r="AI47" s="325" t="s">
        <v>3688</v>
      </c>
      <c r="AJ47" s="325" t="s">
        <v>3689</v>
      </c>
      <c r="AK47" s="325" t="s">
        <v>3690</v>
      </c>
      <c r="AL47" s="325" t="s">
        <v>3691</v>
      </c>
    </row>
    <row r="48" spans="1:38">
      <c r="A48" s="249">
        <v>410</v>
      </c>
      <c r="B48" s="44" t="str">
        <f t="shared" si="2"/>
        <v>[[962,1]]</v>
      </c>
      <c r="C48" s="204" t="str">
        <f>[2]合表!E42</f>
        <v>皮衣</v>
      </c>
      <c r="D48" s="200" t="str">
        <f>[2]合表!C42</f>
        <v>962</v>
      </c>
      <c r="E48" s="44">
        <v>1</v>
      </c>
      <c r="T48" s="44">
        <f>[2]合表!K42*$T$2</f>
        <v>1500</v>
      </c>
      <c r="U48" s="44">
        <v>15</v>
      </c>
      <c r="V48" s="44">
        <v>2</v>
      </c>
      <c r="W48" s="44">
        <f>([2]总参考!D42*$W$2)+([2]总参考!D42*$W$2*((E48*$V$2)-$V$2))</f>
        <v>50</v>
      </c>
      <c r="X48" s="238" t="s">
        <v>2461</v>
      </c>
      <c r="Y48" s="199">
        <v>1</v>
      </c>
      <c r="Z48" s="208" t="s">
        <v>2467</v>
      </c>
      <c r="AA48" s="238" t="s">
        <v>2023</v>
      </c>
      <c r="AB48" s="238" t="str">
        <f t="shared" si="3"/>
        <v>962</v>
      </c>
      <c r="AD48" s="325" t="s">
        <v>3692</v>
      </c>
      <c r="AE48" s="325" t="s">
        <v>3693</v>
      </c>
      <c r="AF48" s="325" t="s">
        <v>3694</v>
      </c>
      <c r="AG48" s="325" t="s">
        <v>3695</v>
      </c>
      <c r="AH48" s="325" t="s">
        <v>3696</v>
      </c>
      <c r="AI48" s="325" t="s">
        <v>3697</v>
      </c>
      <c r="AJ48" s="325" t="s">
        <v>3698</v>
      </c>
      <c r="AK48" s="325" t="s">
        <v>3699</v>
      </c>
      <c r="AL48" s="325" t="s">
        <v>3700</v>
      </c>
    </row>
    <row r="49" spans="1:38">
      <c r="A49" s="249">
        <v>420</v>
      </c>
      <c r="B49" s="44" t="str">
        <f t="shared" si="2"/>
        <v>[[1062,1]]</v>
      </c>
      <c r="C49" s="204" t="str">
        <f>[2]合表!E43</f>
        <v>布袍</v>
      </c>
      <c r="D49" s="200" t="str">
        <f>[2]合表!C43</f>
        <v>1062</v>
      </c>
      <c r="E49" s="44">
        <v>1</v>
      </c>
      <c r="T49" s="44">
        <f>[2]合表!K43*$T$2</f>
        <v>1500</v>
      </c>
      <c r="U49" s="44">
        <v>15</v>
      </c>
      <c r="V49" s="44">
        <v>2</v>
      </c>
      <c r="W49" s="44">
        <f>([2]总参考!D43*$W$2)+([2]总参考!D43*$W$2*((E49*$V$2)-$V$2))</f>
        <v>50</v>
      </c>
      <c r="X49" s="238" t="s">
        <v>2461</v>
      </c>
      <c r="Y49" s="199">
        <v>1</v>
      </c>
      <c r="Z49" s="208" t="s">
        <v>2467</v>
      </c>
      <c r="AA49" s="238" t="s">
        <v>2023</v>
      </c>
      <c r="AB49" s="238" t="str">
        <f t="shared" si="3"/>
        <v>1062</v>
      </c>
      <c r="AD49" s="325" t="s">
        <v>3701</v>
      </c>
      <c r="AE49" s="325" t="s">
        <v>3702</v>
      </c>
      <c r="AF49" s="325" t="s">
        <v>3703</v>
      </c>
      <c r="AG49" s="325" t="s">
        <v>3704</v>
      </c>
      <c r="AH49" s="325" t="s">
        <v>3705</v>
      </c>
      <c r="AI49" s="325" t="s">
        <v>3706</v>
      </c>
      <c r="AJ49" s="325" t="s">
        <v>3707</v>
      </c>
      <c r="AK49" s="325" t="s">
        <v>3708</v>
      </c>
      <c r="AL49" s="325" t="s">
        <v>3709</v>
      </c>
    </row>
    <row r="50" spans="1:38">
      <c r="A50" s="249">
        <v>430</v>
      </c>
      <c r="B50" s="44" t="str">
        <f t="shared" si="2"/>
        <v>[[1562,1]]</v>
      </c>
      <c r="C50" s="204" t="str">
        <f>[2]合表!E44</f>
        <v>软皮衣</v>
      </c>
      <c r="D50" s="200" t="str">
        <f>[2]合表!C44</f>
        <v>1562</v>
      </c>
      <c r="E50" s="44">
        <v>1</v>
      </c>
      <c r="T50" s="44">
        <f>[2]合表!K44*$T$2</f>
        <v>3000</v>
      </c>
      <c r="U50" s="44">
        <v>15</v>
      </c>
      <c r="V50" s="44">
        <v>2</v>
      </c>
      <c r="W50" s="44">
        <f>([2]总参考!D44*$W$2)+([2]总参考!D44*$W$2*((E50*$V$2)-$V$2))</f>
        <v>180</v>
      </c>
      <c r="X50" s="238" t="s">
        <v>2461</v>
      </c>
      <c r="Y50" s="199">
        <v>1</v>
      </c>
      <c r="Z50" s="208" t="s">
        <v>2467</v>
      </c>
      <c r="AA50" s="238" t="s">
        <v>2023</v>
      </c>
      <c r="AB50" s="238" t="str">
        <f t="shared" si="3"/>
        <v>1562</v>
      </c>
      <c r="AD50" s="325" t="s">
        <v>3710</v>
      </c>
      <c r="AE50" s="325" t="s">
        <v>3711</v>
      </c>
      <c r="AF50" s="325" t="s">
        <v>3712</v>
      </c>
      <c r="AG50" s="325" t="s">
        <v>3713</v>
      </c>
      <c r="AH50" s="325" t="s">
        <v>3714</v>
      </c>
      <c r="AI50" s="325" t="s">
        <v>3715</v>
      </c>
      <c r="AJ50" s="325" t="s">
        <v>3716</v>
      </c>
      <c r="AK50" s="325" t="s">
        <v>3717</v>
      </c>
      <c r="AL50" s="325" t="s">
        <v>3718</v>
      </c>
    </row>
    <row r="51" spans="1:38">
      <c r="A51" s="249">
        <v>440</v>
      </c>
      <c r="B51" s="44" t="str">
        <f t="shared" si="2"/>
        <v>[[1662,1]]</v>
      </c>
      <c r="C51" s="204" t="str">
        <f>[2]合表!E45</f>
        <v>绣纹布袍</v>
      </c>
      <c r="D51" s="200" t="str">
        <f>[2]合表!C45</f>
        <v>1662</v>
      </c>
      <c r="E51" s="44">
        <v>1</v>
      </c>
      <c r="T51" s="44">
        <f>[2]合表!K45*$T$2</f>
        <v>3000</v>
      </c>
      <c r="U51" s="44">
        <v>16</v>
      </c>
      <c r="V51" s="44">
        <v>2</v>
      </c>
      <c r="W51" s="44">
        <f>([2]总参考!D45*$W$2)+([2]总参考!D45*$W$2*((E51*$V$2)-$V$2))</f>
        <v>180</v>
      </c>
      <c r="X51" s="238" t="s">
        <v>2461</v>
      </c>
      <c r="Y51" s="199">
        <v>1</v>
      </c>
      <c r="Z51" s="208" t="s">
        <v>2467</v>
      </c>
      <c r="AA51" s="238" t="s">
        <v>2023</v>
      </c>
      <c r="AB51" s="238" t="str">
        <f t="shared" si="3"/>
        <v>1662</v>
      </c>
      <c r="AD51" s="325" t="s">
        <v>3719</v>
      </c>
      <c r="AE51" s="325" t="s">
        <v>3720</v>
      </c>
      <c r="AF51" s="325" t="s">
        <v>3721</v>
      </c>
      <c r="AG51" s="325" t="s">
        <v>3722</v>
      </c>
      <c r="AH51" s="325" t="s">
        <v>3723</v>
      </c>
      <c r="AI51" s="325" t="s">
        <v>3724</v>
      </c>
      <c r="AJ51" s="325" t="s">
        <v>3725</v>
      </c>
      <c r="AK51" s="325" t="s">
        <v>3726</v>
      </c>
      <c r="AL51" s="325" t="s">
        <v>3727</v>
      </c>
    </row>
    <row r="52" spans="1:38">
      <c r="A52" s="249">
        <v>450</v>
      </c>
      <c r="B52" s="44" t="str">
        <f t="shared" si="2"/>
        <v>[[2162,1]]</v>
      </c>
      <c r="C52" s="204" t="str">
        <f>[2]合表!E46</f>
        <v>革铠</v>
      </c>
      <c r="D52" s="200" t="str">
        <f>[2]合表!C46</f>
        <v>2162</v>
      </c>
      <c r="E52" s="44">
        <v>1</v>
      </c>
      <c r="T52" s="44">
        <f>[2]合表!K46*$T$2</f>
        <v>4500</v>
      </c>
      <c r="U52" s="44">
        <v>16</v>
      </c>
      <c r="V52" s="44">
        <v>2</v>
      </c>
      <c r="W52" s="44">
        <f>([2]总参考!D46*$W$2)+([2]总参考!D46*$W$2*((E52*$V$2)-$V$2))</f>
        <v>380</v>
      </c>
      <c r="X52" s="238" t="s">
        <v>2461</v>
      </c>
      <c r="Y52" s="199">
        <v>1</v>
      </c>
      <c r="Z52" s="208" t="s">
        <v>2467</v>
      </c>
      <c r="AA52" s="238" t="s">
        <v>2023</v>
      </c>
      <c r="AB52" s="238" t="str">
        <f t="shared" si="3"/>
        <v>2162</v>
      </c>
      <c r="AD52" s="325" t="s">
        <v>3728</v>
      </c>
      <c r="AE52" s="325" t="s">
        <v>3729</v>
      </c>
      <c r="AF52" s="325" t="s">
        <v>3730</v>
      </c>
      <c r="AG52" s="325" t="s">
        <v>3731</v>
      </c>
      <c r="AH52" s="325" t="s">
        <v>3732</v>
      </c>
      <c r="AI52" s="325" t="s">
        <v>3733</v>
      </c>
      <c r="AJ52" s="325" t="s">
        <v>3734</v>
      </c>
      <c r="AK52" s="325" t="s">
        <v>3735</v>
      </c>
      <c r="AL52" s="325" t="s">
        <v>3736</v>
      </c>
    </row>
    <row r="53" spans="1:38">
      <c r="A53" s="249">
        <v>460</v>
      </c>
      <c r="B53" s="44" t="str">
        <f t="shared" si="2"/>
        <v>[[2262,1]]</v>
      </c>
      <c r="C53" s="204" t="str">
        <f>[2]合表!E47</f>
        <v>厚袍</v>
      </c>
      <c r="D53" s="200" t="str">
        <f>[2]合表!C47</f>
        <v>2262</v>
      </c>
      <c r="E53" s="44">
        <v>1</v>
      </c>
      <c r="T53" s="44">
        <f>[2]合表!K47*$T$2</f>
        <v>4500</v>
      </c>
      <c r="U53" s="44">
        <v>16</v>
      </c>
      <c r="V53" s="44">
        <v>2</v>
      </c>
      <c r="W53" s="44">
        <f>([2]总参考!D47*$W$2)+([2]总参考!D47*$W$2*((E53*$V$2)-$V$2))</f>
        <v>380</v>
      </c>
      <c r="X53" s="238" t="s">
        <v>2461</v>
      </c>
      <c r="Y53" s="199">
        <v>1</v>
      </c>
      <c r="Z53" s="208" t="s">
        <v>2467</v>
      </c>
      <c r="AA53" s="238" t="s">
        <v>2023</v>
      </c>
      <c r="AB53" s="238" t="str">
        <f t="shared" si="3"/>
        <v>2262</v>
      </c>
      <c r="AD53" s="325" t="s">
        <v>3737</v>
      </c>
      <c r="AE53" s="325" t="s">
        <v>3738</v>
      </c>
      <c r="AF53" s="325" t="s">
        <v>3739</v>
      </c>
      <c r="AG53" s="325" t="s">
        <v>3740</v>
      </c>
      <c r="AH53" s="325" t="s">
        <v>3741</v>
      </c>
      <c r="AI53" s="325" t="s">
        <v>3742</v>
      </c>
      <c r="AJ53" s="325" t="s">
        <v>3743</v>
      </c>
      <c r="AK53" s="325" t="s">
        <v>3744</v>
      </c>
      <c r="AL53" s="325" t="s">
        <v>3745</v>
      </c>
    </row>
    <row r="54" spans="1:38">
      <c r="A54" s="249">
        <v>470</v>
      </c>
      <c r="B54" s="44" t="str">
        <f t="shared" si="2"/>
        <v>[[2463,1]]</v>
      </c>
      <c r="C54" s="204" t="str">
        <f>[2]合表!E48</f>
        <v>皮手套</v>
      </c>
      <c r="D54" s="200" t="str">
        <f>[2]合表!C48</f>
        <v>2463</v>
      </c>
      <c r="E54" s="44">
        <v>1</v>
      </c>
      <c r="T54" s="44">
        <f>[2]合表!K48*$T$2</f>
        <v>4500</v>
      </c>
      <c r="U54" s="44">
        <v>17</v>
      </c>
      <c r="V54" s="44">
        <v>2</v>
      </c>
      <c r="W54" s="44">
        <f>([2]总参考!D48*$W$2)+([2]总参考!D48*$W$2*((E54*$V$2)-$V$2))</f>
        <v>300</v>
      </c>
      <c r="X54" s="238" t="s">
        <v>2461</v>
      </c>
      <c r="Y54" s="199">
        <v>1</v>
      </c>
      <c r="Z54" s="208" t="s">
        <v>2467</v>
      </c>
      <c r="AA54" s="238" t="s">
        <v>2023</v>
      </c>
      <c r="AB54" s="238" t="str">
        <f t="shared" si="3"/>
        <v>2463</v>
      </c>
      <c r="AD54" s="325" t="s">
        <v>3746</v>
      </c>
      <c r="AE54" s="325" t="s">
        <v>3747</v>
      </c>
      <c r="AF54" s="325" t="s">
        <v>3748</v>
      </c>
      <c r="AG54" s="325" t="s">
        <v>3749</v>
      </c>
      <c r="AH54" s="325" t="s">
        <v>3750</v>
      </c>
      <c r="AI54" s="325" t="s">
        <v>3751</v>
      </c>
      <c r="AJ54" s="325" t="s">
        <v>3752</v>
      </c>
      <c r="AK54" s="325" t="s">
        <v>3753</v>
      </c>
      <c r="AL54" s="325" t="s">
        <v>3754</v>
      </c>
    </row>
    <row r="55" spans="1:38">
      <c r="A55" s="249">
        <v>480</v>
      </c>
      <c r="B55" s="44" t="str">
        <f t="shared" si="2"/>
        <v>[[2563,1]]</v>
      </c>
      <c r="C55" s="204" t="str">
        <f>[2]合表!E49</f>
        <v>布帽</v>
      </c>
      <c r="D55" s="200" t="str">
        <f>[2]合表!C49</f>
        <v>2563</v>
      </c>
      <c r="E55" s="44">
        <v>1</v>
      </c>
      <c r="T55" s="44">
        <f>[2]合表!K49*$T$2</f>
        <v>4500</v>
      </c>
      <c r="U55" s="44">
        <v>17</v>
      </c>
      <c r="V55" s="44">
        <v>2</v>
      </c>
      <c r="W55" s="44">
        <f>([2]总参考!D49*$W$2)+([2]总参考!D49*$W$2*((E55*$V$2)-$V$2))</f>
        <v>300</v>
      </c>
      <c r="X55" s="238" t="s">
        <v>2461</v>
      </c>
      <c r="Y55" s="199">
        <v>1</v>
      </c>
      <c r="Z55" s="208" t="s">
        <v>2467</v>
      </c>
      <c r="AA55" s="238" t="s">
        <v>2023</v>
      </c>
      <c r="AB55" s="238" t="str">
        <f t="shared" si="3"/>
        <v>2563</v>
      </c>
      <c r="AD55" s="325" t="s">
        <v>3755</v>
      </c>
      <c r="AE55" s="325" t="s">
        <v>3756</v>
      </c>
      <c r="AF55" s="325" t="s">
        <v>3757</v>
      </c>
      <c r="AG55" s="325" t="s">
        <v>3758</v>
      </c>
      <c r="AH55" s="325" t="s">
        <v>3759</v>
      </c>
      <c r="AI55" s="325" t="s">
        <v>3760</v>
      </c>
      <c r="AJ55" s="325" t="s">
        <v>3761</v>
      </c>
      <c r="AK55" s="325" t="s">
        <v>3762</v>
      </c>
      <c r="AL55" s="325" t="s">
        <v>3763</v>
      </c>
    </row>
    <row r="56" spans="1:38">
      <c r="A56" s="249">
        <v>490</v>
      </c>
      <c r="B56" s="44" t="str">
        <f t="shared" si="2"/>
        <v>[[3062,1]]</v>
      </c>
      <c r="C56" s="204" t="str">
        <f>[2]合表!E50</f>
        <v>加固的革铠</v>
      </c>
      <c r="D56" s="200" t="str">
        <f>[2]合表!C50</f>
        <v>3062</v>
      </c>
      <c r="E56" s="44">
        <v>1</v>
      </c>
      <c r="T56" s="44">
        <f>[2]合表!K50*$T$2</f>
        <v>9000</v>
      </c>
      <c r="U56" s="44">
        <v>17</v>
      </c>
      <c r="V56" s="44">
        <v>2</v>
      </c>
      <c r="W56" s="44">
        <f>([2]总参考!D50*$W$2)+([2]总参考!D50*$W$2*((E56*$V$2)-$V$2))</f>
        <v>980</v>
      </c>
      <c r="X56" s="238" t="s">
        <v>2461</v>
      </c>
      <c r="Y56" s="199">
        <v>1</v>
      </c>
      <c r="Z56" s="208" t="s">
        <v>2467</v>
      </c>
      <c r="AA56" s="238" t="s">
        <v>2023</v>
      </c>
      <c r="AB56" s="238" t="str">
        <f t="shared" si="3"/>
        <v>3062</v>
      </c>
      <c r="AD56" s="325" t="s">
        <v>3764</v>
      </c>
      <c r="AE56" s="325" t="s">
        <v>3765</v>
      </c>
      <c r="AF56" s="325" t="s">
        <v>3766</v>
      </c>
      <c r="AG56" s="325" t="s">
        <v>3767</v>
      </c>
      <c r="AH56" s="325" t="s">
        <v>3768</v>
      </c>
      <c r="AI56" s="325" t="s">
        <v>3769</v>
      </c>
      <c r="AJ56" s="325" t="s">
        <v>3770</v>
      </c>
      <c r="AK56" s="325" t="s">
        <v>3771</v>
      </c>
      <c r="AL56" s="325" t="s">
        <v>3772</v>
      </c>
    </row>
    <row r="57" spans="1:38">
      <c r="A57" s="249">
        <v>500</v>
      </c>
      <c r="B57" s="44" t="str">
        <f t="shared" si="2"/>
        <v>[[3162,1]]</v>
      </c>
      <c r="C57" s="204" t="str">
        <f>[2]合表!E51</f>
        <v>花纹厚袍</v>
      </c>
      <c r="D57" s="200" t="str">
        <f>[2]合表!C51</f>
        <v>3162</v>
      </c>
      <c r="E57" s="44">
        <v>1</v>
      </c>
      <c r="T57" s="44">
        <f>[2]合表!K51*$T$2</f>
        <v>9000</v>
      </c>
      <c r="U57" s="44">
        <v>18</v>
      </c>
      <c r="V57" s="44">
        <v>2</v>
      </c>
      <c r="W57" s="44">
        <f>([2]总参考!D51*$W$2)+([2]总参考!D51*$W$2*((E57*$V$2)-$V$2))</f>
        <v>980</v>
      </c>
      <c r="X57" s="238" t="s">
        <v>2461</v>
      </c>
      <c r="Y57" s="199">
        <v>1</v>
      </c>
      <c r="Z57" s="208" t="s">
        <v>2467</v>
      </c>
      <c r="AA57" s="238" t="s">
        <v>2023</v>
      </c>
      <c r="AB57" s="238" t="str">
        <f t="shared" si="3"/>
        <v>3162</v>
      </c>
      <c r="AD57" s="325" t="s">
        <v>3773</v>
      </c>
      <c r="AE57" s="325" t="s">
        <v>3774</v>
      </c>
      <c r="AF57" s="325" t="s">
        <v>3775</v>
      </c>
      <c r="AG57" s="325" t="s">
        <v>3776</v>
      </c>
      <c r="AH57" s="325" t="s">
        <v>3777</v>
      </c>
      <c r="AI57" s="325" t="s">
        <v>3778</v>
      </c>
      <c r="AJ57" s="325" t="s">
        <v>3779</v>
      </c>
      <c r="AK57" s="325" t="s">
        <v>3780</v>
      </c>
      <c r="AL57" s="325" t="s">
        <v>3781</v>
      </c>
    </row>
    <row r="58" spans="1:38">
      <c r="A58" s="249">
        <v>510</v>
      </c>
      <c r="B58" s="44" t="str">
        <f t="shared" si="2"/>
        <v>[[3363,1]]</v>
      </c>
      <c r="C58" s="204" t="str">
        <f>[2]合表!E52</f>
        <v>漆黑的皮手套</v>
      </c>
      <c r="D58" s="200" t="str">
        <f>[2]合表!C52</f>
        <v>3363</v>
      </c>
      <c r="E58" s="44">
        <v>1</v>
      </c>
      <c r="T58" s="44">
        <f>[2]合表!K52*$T$2</f>
        <v>9000</v>
      </c>
      <c r="U58" s="44">
        <v>18</v>
      </c>
      <c r="V58" s="44">
        <v>2</v>
      </c>
      <c r="W58" s="44">
        <f>([2]总参考!D52*$W$2)+([2]总参考!D52*$W$2*((E58*$V$2)-$V$2))</f>
        <v>980</v>
      </c>
      <c r="X58" s="238" t="s">
        <v>2461</v>
      </c>
      <c r="Y58" s="199">
        <v>1</v>
      </c>
      <c r="Z58" s="208" t="s">
        <v>2467</v>
      </c>
      <c r="AA58" s="238" t="s">
        <v>2023</v>
      </c>
      <c r="AB58" s="238" t="str">
        <f t="shared" si="3"/>
        <v>3363</v>
      </c>
      <c r="AD58" s="325" t="s">
        <v>3782</v>
      </c>
      <c r="AE58" s="325" t="s">
        <v>3783</v>
      </c>
      <c r="AF58" s="325" t="s">
        <v>3784</v>
      </c>
      <c r="AG58" s="325" t="s">
        <v>3785</v>
      </c>
      <c r="AH58" s="325" t="s">
        <v>3786</v>
      </c>
      <c r="AI58" s="325" t="s">
        <v>3787</v>
      </c>
      <c r="AJ58" s="325" t="s">
        <v>3788</v>
      </c>
      <c r="AK58" s="325" t="s">
        <v>3789</v>
      </c>
      <c r="AL58" s="325" t="s">
        <v>3790</v>
      </c>
    </row>
    <row r="59" spans="1:38">
      <c r="A59" s="249">
        <v>520</v>
      </c>
      <c r="B59" s="44" t="str">
        <f t="shared" si="2"/>
        <v>[[3463,1]]</v>
      </c>
      <c r="C59" s="204" t="str">
        <f>[2]合表!E53</f>
        <v>旅人布帽</v>
      </c>
      <c r="D59" s="200" t="str">
        <f>[2]合表!C53</f>
        <v>3463</v>
      </c>
      <c r="E59" s="44">
        <v>1</v>
      </c>
      <c r="T59" s="44">
        <f>[2]合表!K53*$T$2</f>
        <v>9000</v>
      </c>
      <c r="U59" s="44">
        <v>18</v>
      </c>
      <c r="V59" s="44">
        <v>2</v>
      </c>
      <c r="W59" s="44">
        <f>([2]总参考!D53*$W$2)+([2]总参考!D53*$W$2*((E59*$V$2)-$V$2))</f>
        <v>980</v>
      </c>
      <c r="X59" s="238" t="s">
        <v>2461</v>
      </c>
      <c r="Y59" s="199">
        <v>1</v>
      </c>
      <c r="Z59" s="208" t="s">
        <v>2467</v>
      </c>
      <c r="AA59" s="238" t="s">
        <v>2023</v>
      </c>
      <c r="AB59" s="238" t="str">
        <f t="shared" si="3"/>
        <v>3463</v>
      </c>
      <c r="AD59" s="325" t="s">
        <v>3791</v>
      </c>
      <c r="AE59" s="325" t="s">
        <v>3792</v>
      </c>
      <c r="AF59" s="325" t="s">
        <v>3793</v>
      </c>
      <c r="AG59" s="325" t="s">
        <v>3794</v>
      </c>
      <c r="AH59" s="325" t="s">
        <v>3795</v>
      </c>
      <c r="AI59" s="325" t="s">
        <v>3796</v>
      </c>
      <c r="AJ59" s="325" t="s">
        <v>3797</v>
      </c>
      <c r="AK59" s="325" t="s">
        <v>3798</v>
      </c>
      <c r="AL59" s="325" t="s">
        <v>3799</v>
      </c>
    </row>
    <row r="60" spans="1:38">
      <c r="A60" s="249">
        <v>530</v>
      </c>
      <c r="B60" s="44" t="str">
        <f t="shared" si="2"/>
        <v>[[3962,1]]</v>
      </c>
      <c r="C60" s="204" t="str">
        <f>[2]合表!E54</f>
        <v>硬皮大衣</v>
      </c>
      <c r="D60" s="200" t="str">
        <f>[2]合表!C54</f>
        <v>3962</v>
      </c>
      <c r="E60" s="44">
        <v>1</v>
      </c>
      <c r="T60" s="44">
        <f>[2]合表!K54*$T$2</f>
        <v>13500</v>
      </c>
      <c r="U60" s="44">
        <v>19</v>
      </c>
      <c r="V60" s="44">
        <v>2</v>
      </c>
      <c r="W60" s="44">
        <f>([2]总参考!D54*$W$2)+([2]总参考!D54*$W$2*((E60*$V$2)-$V$2))</f>
        <v>1510</v>
      </c>
      <c r="X60" s="238" t="s">
        <v>2461</v>
      </c>
      <c r="Y60" s="199">
        <v>1</v>
      </c>
      <c r="Z60" s="208" t="s">
        <v>2467</v>
      </c>
      <c r="AA60" s="238" t="s">
        <v>2023</v>
      </c>
      <c r="AB60" s="238" t="str">
        <f t="shared" si="3"/>
        <v>3962</v>
      </c>
      <c r="AD60" s="325" t="s">
        <v>3800</v>
      </c>
      <c r="AE60" s="325" t="s">
        <v>3801</v>
      </c>
      <c r="AF60" s="325" t="s">
        <v>3802</v>
      </c>
      <c r="AG60" s="325" t="s">
        <v>3803</v>
      </c>
      <c r="AH60" s="325" t="s">
        <v>3804</v>
      </c>
      <c r="AI60" s="325" t="s">
        <v>3805</v>
      </c>
      <c r="AJ60" s="325" t="s">
        <v>3806</v>
      </c>
      <c r="AK60" s="325" t="s">
        <v>3807</v>
      </c>
      <c r="AL60" s="325" t="s">
        <v>3808</v>
      </c>
    </row>
    <row r="61" spans="1:38">
      <c r="A61" s="249">
        <v>540</v>
      </c>
      <c r="B61" s="44" t="str">
        <f t="shared" si="2"/>
        <v>[[4062,1]]</v>
      </c>
      <c r="C61" s="204" t="str">
        <f>[2]合表!E55</f>
        <v>环形袍</v>
      </c>
      <c r="D61" s="200" t="str">
        <f>[2]合表!C55</f>
        <v>4062</v>
      </c>
      <c r="E61" s="44">
        <v>1</v>
      </c>
      <c r="T61" s="44">
        <f>[2]合表!K55*$T$2</f>
        <v>13500</v>
      </c>
      <c r="U61" s="44">
        <v>19</v>
      </c>
      <c r="V61" s="44">
        <v>2</v>
      </c>
      <c r="W61" s="44">
        <f>([2]总参考!D55*$W$2)+([2]总参考!D55*$W$2*((E61*$V$2)-$V$2))</f>
        <v>1510</v>
      </c>
      <c r="X61" s="238" t="s">
        <v>2461</v>
      </c>
      <c r="Y61" s="199">
        <v>1</v>
      </c>
      <c r="Z61" s="208" t="s">
        <v>2467</v>
      </c>
      <c r="AA61" s="238" t="s">
        <v>2023</v>
      </c>
      <c r="AB61" s="238" t="str">
        <f t="shared" si="3"/>
        <v>4062</v>
      </c>
      <c r="AD61" s="325" t="s">
        <v>3809</v>
      </c>
      <c r="AE61" s="325" t="s">
        <v>3810</v>
      </c>
      <c r="AF61" s="325" t="s">
        <v>3811</v>
      </c>
      <c r="AG61" s="325" t="s">
        <v>3812</v>
      </c>
      <c r="AH61" s="325" t="s">
        <v>3813</v>
      </c>
      <c r="AI61" s="325" t="s">
        <v>3814</v>
      </c>
      <c r="AJ61" s="325" t="s">
        <v>3815</v>
      </c>
      <c r="AK61" s="325" t="s">
        <v>3816</v>
      </c>
      <c r="AL61" s="325" t="s">
        <v>3817</v>
      </c>
    </row>
    <row r="62" spans="1:38">
      <c r="A62" s="249">
        <v>550</v>
      </c>
      <c r="B62" s="44" t="str">
        <f t="shared" si="2"/>
        <v>[[4263,1]]</v>
      </c>
      <c r="C62" s="204" t="str">
        <f>[2]合表!E56</f>
        <v>硬皮手套</v>
      </c>
      <c r="D62" s="200" t="str">
        <f>[2]合表!C56</f>
        <v>4263</v>
      </c>
      <c r="E62" s="44">
        <v>1</v>
      </c>
      <c r="T62" s="44">
        <f>[2]合表!K56*$T$2</f>
        <v>13500</v>
      </c>
      <c r="U62" s="44">
        <v>19</v>
      </c>
      <c r="V62" s="44">
        <v>2</v>
      </c>
      <c r="W62" s="44">
        <f>([2]总参考!D56*$W$2)+([2]总参考!D56*$W$2*((E62*$V$2)-$V$2))</f>
        <v>1510</v>
      </c>
      <c r="X62" s="238" t="s">
        <v>2461</v>
      </c>
      <c r="Y62" s="199">
        <v>1</v>
      </c>
      <c r="Z62" s="208" t="s">
        <v>2467</v>
      </c>
      <c r="AA62" s="238" t="s">
        <v>2023</v>
      </c>
      <c r="AB62" s="238" t="str">
        <f t="shared" si="3"/>
        <v>4263</v>
      </c>
      <c r="AD62" s="325" t="s">
        <v>3818</v>
      </c>
      <c r="AE62" s="325" t="s">
        <v>3819</v>
      </c>
      <c r="AF62" s="325" t="s">
        <v>3820</v>
      </c>
      <c r="AG62" s="325" t="s">
        <v>3821</v>
      </c>
      <c r="AH62" s="325" t="s">
        <v>3822</v>
      </c>
      <c r="AI62" s="325" t="s">
        <v>3823</v>
      </c>
      <c r="AJ62" s="325" t="s">
        <v>3824</v>
      </c>
      <c r="AK62" s="325" t="s">
        <v>3825</v>
      </c>
      <c r="AL62" s="325" t="s">
        <v>3826</v>
      </c>
    </row>
    <row r="63" spans="1:38">
      <c r="A63" s="249">
        <v>560</v>
      </c>
      <c r="B63" s="44" t="str">
        <f t="shared" si="2"/>
        <v>[[4363,1]]</v>
      </c>
      <c r="C63" s="204" t="str">
        <f>[2]合表!E57</f>
        <v>毛线帽</v>
      </c>
      <c r="D63" s="200" t="str">
        <f>[2]合表!C57</f>
        <v>4363</v>
      </c>
      <c r="E63" s="44">
        <v>1</v>
      </c>
      <c r="T63" s="44">
        <f>[2]合表!K57*$T$2</f>
        <v>13500</v>
      </c>
      <c r="U63" s="44">
        <v>20</v>
      </c>
      <c r="V63" s="44">
        <v>2</v>
      </c>
      <c r="W63" s="44">
        <f>([2]总参考!D57*$W$2)+([2]总参考!D57*$W$2*((E63*$V$2)-$V$2))</f>
        <v>1510</v>
      </c>
      <c r="X63" s="238" t="s">
        <v>2461</v>
      </c>
      <c r="Y63" s="199">
        <v>1</v>
      </c>
      <c r="Z63" s="208" t="s">
        <v>2467</v>
      </c>
      <c r="AA63" s="238" t="s">
        <v>2023</v>
      </c>
      <c r="AB63" s="238" t="str">
        <f t="shared" si="3"/>
        <v>4363</v>
      </c>
      <c r="AD63" s="325" t="s">
        <v>3827</v>
      </c>
      <c r="AE63" s="325" t="s">
        <v>3828</v>
      </c>
      <c r="AF63" s="325" t="s">
        <v>3829</v>
      </c>
      <c r="AG63" s="325" t="s">
        <v>3830</v>
      </c>
      <c r="AH63" s="325" t="s">
        <v>3831</v>
      </c>
      <c r="AI63" s="325" t="s">
        <v>3832</v>
      </c>
      <c r="AJ63" s="325" t="s">
        <v>3833</v>
      </c>
      <c r="AK63" s="325" t="s">
        <v>3834</v>
      </c>
      <c r="AL63" s="325" t="s">
        <v>3835</v>
      </c>
    </row>
    <row r="64" spans="1:38">
      <c r="A64" s="249">
        <v>570</v>
      </c>
      <c r="B64" s="44" t="str">
        <f t="shared" si="2"/>
        <v>[[4862,1]]</v>
      </c>
      <c r="C64" s="204" t="str">
        <f>[2]合表!E58</f>
        <v>斥候皮衣</v>
      </c>
      <c r="D64" s="200" t="str">
        <f>[2]合表!C58</f>
        <v>4862</v>
      </c>
      <c r="E64" s="44">
        <v>1</v>
      </c>
      <c r="T64" s="44">
        <f>[2]合表!K58*$T$2</f>
        <v>18000</v>
      </c>
      <c r="U64" s="44">
        <v>20</v>
      </c>
      <c r="V64" s="44">
        <v>2</v>
      </c>
      <c r="W64" s="44">
        <f>([2]总参考!D58*$W$2)+([2]总参考!D58*$W$2*((E64*$V$2)-$V$2))</f>
        <v>3200</v>
      </c>
      <c r="X64" s="238" t="s">
        <v>2461</v>
      </c>
      <c r="Y64" s="199">
        <v>1</v>
      </c>
      <c r="Z64" s="208" t="s">
        <v>2467</v>
      </c>
      <c r="AA64" s="238" t="s">
        <v>2023</v>
      </c>
      <c r="AB64" s="238" t="str">
        <f t="shared" si="3"/>
        <v>4862</v>
      </c>
      <c r="AD64" s="325" t="s">
        <v>3836</v>
      </c>
      <c r="AE64" s="325" t="s">
        <v>3837</v>
      </c>
      <c r="AF64" s="325" t="s">
        <v>3838</v>
      </c>
      <c r="AG64" s="325" t="s">
        <v>3839</v>
      </c>
      <c r="AH64" s="325" t="s">
        <v>3840</v>
      </c>
      <c r="AI64" s="325" t="s">
        <v>3841</v>
      </c>
      <c r="AJ64" s="325" t="s">
        <v>3842</v>
      </c>
      <c r="AK64" s="325" t="s">
        <v>3843</v>
      </c>
      <c r="AL64" s="325" t="s">
        <v>3844</v>
      </c>
    </row>
    <row r="65" spans="1:38">
      <c r="A65" s="249">
        <v>580</v>
      </c>
      <c r="B65" s="44" t="str">
        <f t="shared" si="2"/>
        <v>[[4962,1]]</v>
      </c>
      <c r="C65" s="204" t="str">
        <f>[2]合表!E59</f>
        <v>巫师袍</v>
      </c>
      <c r="D65" s="200" t="str">
        <f>[2]合表!C59</f>
        <v>4962</v>
      </c>
      <c r="E65" s="44">
        <v>1</v>
      </c>
      <c r="T65" s="44">
        <f>[2]合表!K59*$T$2</f>
        <v>18000</v>
      </c>
      <c r="U65" s="44">
        <v>20</v>
      </c>
      <c r="V65" s="44">
        <v>2</v>
      </c>
      <c r="W65" s="44">
        <f>([2]总参考!D59*$W$2)+([2]总参考!D59*$W$2*((E65*$V$2)-$V$2))</f>
        <v>3200</v>
      </c>
      <c r="X65" s="238" t="s">
        <v>2461</v>
      </c>
      <c r="Y65" s="199">
        <v>1</v>
      </c>
      <c r="Z65" s="208" t="s">
        <v>2467</v>
      </c>
      <c r="AA65" s="238" t="s">
        <v>2023</v>
      </c>
      <c r="AB65" s="238" t="str">
        <f t="shared" si="3"/>
        <v>4962</v>
      </c>
      <c r="AD65" s="325" t="s">
        <v>3845</v>
      </c>
      <c r="AE65" s="325" t="s">
        <v>3846</v>
      </c>
      <c r="AF65" s="325" t="s">
        <v>3847</v>
      </c>
      <c r="AG65" s="325" t="s">
        <v>3848</v>
      </c>
      <c r="AH65" s="325" t="s">
        <v>3849</v>
      </c>
      <c r="AI65" s="325" t="s">
        <v>3850</v>
      </c>
      <c r="AJ65" s="325" t="s">
        <v>3851</v>
      </c>
      <c r="AK65" s="325" t="s">
        <v>3852</v>
      </c>
      <c r="AL65" s="325" t="s">
        <v>3853</v>
      </c>
    </row>
    <row r="66" spans="1:38">
      <c r="A66" s="249">
        <v>590</v>
      </c>
      <c r="B66" s="44" t="str">
        <f t="shared" si="2"/>
        <v>[[5163,1]]</v>
      </c>
      <c r="C66" s="204" t="str">
        <f>[2]合表!E60</f>
        <v>斥候手套</v>
      </c>
      <c r="D66" s="200" t="str">
        <f>[2]合表!C60</f>
        <v>5163</v>
      </c>
      <c r="E66" s="44">
        <v>1</v>
      </c>
      <c r="T66" s="44">
        <f>[2]合表!K60*$T$2</f>
        <v>18000</v>
      </c>
      <c r="U66" s="44">
        <v>21</v>
      </c>
      <c r="V66" s="44">
        <v>3</v>
      </c>
      <c r="W66" s="44">
        <f>([2]总参考!D60*$W$2)+([2]总参考!D60*$W$2*((E66*$V$2)-$V$2))</f>
        <v>3200</v>
      </c>
      <c r="X66" s="238" t="s">
        <v>2461</v>
      </c>
      <c r="Y66" s="199">
        <v>1</v>
      </c>
      <c r="Z66" s="208" t="s">
        <v>2467</v>
      </c>
      <c r="AA66" s="238" t="s">
        <v>2023</v>
      </c>
      <c r="AB66" s="238" t="str">
        <f t="shared" si="3"/>
        <v>5163</v>
      </c>
      <c r="AD66" s="325" t="s">
        <v>3854</v>
      </c>
      <c r="AE66" s="325" t="s">
        <v>3855</v>
      </c>
      <c r="AF66" s="325" t="s">
        <v>3856</v>
      </c>
      <c r="AG66" s="325" t="s">
        <v>3857</v>
      </c>
      <c r="AH66" s="325" t="s">
        <v>3858</v>
      </c>
      <c r="AI66" s="325" t="s">
        <v>3859</v>
      </c>
      <c r="AJ66" s="325" t="s">
        <v>3860</v>
      </c>
      <c r="AK66" s="325" t="s">
        <v>3861</v>
      </c>
      <c r="AL66" s="325" t="s">
        <v>3862</v>
      </c>
    </row>
    <row r="67" spans="1:38">
      <c r="A67" s="249">
        <v>600</v>
      </c>
      <c r="B67" s="44" t="str">
        <f t="shared" si="2"/>
        <v>[[5263,1]]</v>
      </c>
      <c r="C67" s="204" t="str">
        <f>[2]合表!E61</f>
        <v>巫师帽</v>
      </c>
      <c r="D67" s="200" t="str">
        <f>[2]合表!C61</f>
        <v>5263</v>
      </c>
      <c r="E67" s="44">
        <v>1</v>
      </c>
      <c r="T67" s="44">
        <f>[2]合表!K61*$T$2</f>
        <v>18000</v>
      </c>
      <c r="U67" s="44">
        <v>21</v>
      </c>
      <c r="V67" s="44">
        <v>3</v>
      </c>
      <c r="W67" s="44">
        <f>([2]总参考!D61*$W$2)+([2]总参考!D61*$W$2*((E67*$V$2)-$V$2))</f>
        <v>3200</v>
      </c>
      <c r="X67" s="238" t="s">
        <v>2461</v>
      </c>
      <c r="Y67" s="199">
        <v>1</v>
      </c>
      <c r="Z67" s="208" t="s">
        <v>2467</v>
      </c>
      <c r="AA67" s="238" t="s">
        <v>2023</v>
      </c>
      <c r="AB67" s="238" t="str">
        <f t="shared" si="3"/>
        <v>5263</v>
      </c>
      <c r="AD67" s="325" t="s">
        <v>3863</v>
      </c>
      <c r="AE67" s="325" t="s">
        <v>3864</v>
      </c>
      <c r="AF67" s="325" t="s">
        <v>3865</v>
      </c>
      <c r="AG67" s="325" t="s">
        <v>3866</v>
      </c>
      <c r="AH67" s="325" t="s">
        <v>3867</v>
      </c>
      <c r="AI67" s="325" t="s">
        <v>3868</v>
      </c>
      <c r="AJ67" s="325" t="s">
        <v>3869</v>
      </c>
      <c r="AK67" s="325" t="s">
        <v>3870</v>
      </c>
      <c r="AL67" s="325" t="s">
        <v>3871</v>
      </c>
    </row>
    <row r="68" spans="1:38">
      <c r="A68" s="249">
        <v>610</v>
      </c>
      <c r="B68" s="44" t="str">
        <f t="shared" si="2"/>
        <v>[[5762,1]]</v>
      </c>
      <c r="C68" s="204" t="str">
        <f>[2]合表!E62</f>
        <v>狙击手之衣</v>
      </c>
      <c r="D68" s="200" t="str">
        <f>[2]合表!C62</f>
        <v>5762</v>
      </c>
      <c r="E68" s="44">
        <v>1</v>
      </c>
      <c r="T68" s="44">
        <f>[2]合表!K62*$T$2</f>
        <v>22500</v>
      </c>
      <c r="U68" s="44">
        <v>21</v>
      </c>
      <c r="V68" s="44">
        <v>3</v>
      </c>
      <c r="W68" s="44">
        <f>([2]总参考!D62*$W$2)+([2]总参考!D62*$W$2*((E68*$V$2)-$V$2))</f>
        <v>5060</v>
      </c>
      <c r="X68" s="238" t="s">
        <v>2461</v>
      </c>
      <c r="Y68" s="199">
        <v>1</v>
      </c>
      <c r="Z68" s="208" t="s">
        <v>2467</v>
      </c>
      <c r="AA68" s="238" t="s">
        <v>2023</v>
      </c>
      <c r="AB68" s="238" t="str">
        <f t="shared" si="3"/>
        <v>5762</v>
      </c>
      <c r="AD68" s="325" t="s">
        <v>3872</v>
      </c>
      <c r="AE68" s="325" t="s">
        <v>3873</v>
      </c>
      <c r="AF68" s="325" t="s">
        <v>3874</v>
      </c>
      <c r="AG68" s="325" t="s">
        <v>3875</v>
      </c>
      <c r="AH68" s="325" t="s">
        <v>3876</v>
      </c>
      <c r="AI68" s="325" t="s">
        <v>3877</v>
      </c>
      <c r="AJ68" s="325" t="s">
        <v>3878</v>
      </c>
      <c r="AK68" s="325" t="s">
        <v>3879</v>
      </c>
      <c r="AL68" s="325" t="s">
        <v>3880</v>
      </c>
    </row>
    <row r="69" spans="1:38">
      <c r="A69" s="249">
        <v>620</v>
      </c>
      <c r="B69" s="44" t="str">
        <f t="shared" si="2"/>
        <v>[[5862,1]]</v>
      </c>
      <c r="C69" s="204" t="str">
        <f>[2]合表!E63</f>
        <v>魔导师法袍</v>
      </c>
      <c r="D69" s="200" t="str">
        <f>[2]合表!C63</f>
        <v>5862</v>
      </c>
      <c r="E69" s="44">
        <v>1</v>
      </c>
      <c r="T69" s="44">
        <f>[2]合表!K63*$T$2</f>
        <v>22500</v>
      </c>
      <c r="U69" s="44">
        <v>22</v>
      </c>
      <c r="V69" s="44">
        <v>3</v>
      </c>
      <c r="W69" s="44">
        <f>([2]总参考!D63*$W$2)+([2]总参考!D63*$W$2*((E69*$V$2)-$V$2))</f>
        <v>5060</v>
      </c>
      <c r="X69" s="238" t="s">
        <v>2461</v>
      </c>
      <c r="Y69" s="199">
        <v>1</v>
      </c>
      <c r="Z69" s="208" t="s">
        <v>2467</v>
      </c>
      <c r="AA69" s="238" t="s">
        <v>2023</v>
      </c>
      <c r="AB69" s="238" t="str">
        <f t="shared" si="3"/>
        <v>5862</v>
      </c>
      <c r="AD69" s="325" t="s">
        <v>3881</v>
      </c>
      <c r="AE69" s="325" t="s">
        <v>3882</v>
      </c>
      <c r="AF69" s="325" t="s">
        <v>3883</v>
      </c>
      <c r="AG69" s="325" t="s">
        <v>3884</v>
      </c>
      <c r="AH69" s="325" t="s">
        <v>3885</v>
      </c>
      <c r="AI69" s="325" t="s">
        <v>3886</v>
      </c>
      <c r="AJ69" s="325" t="s">
        <v>3887</v>
      </c>
      <c r="AK69" s="325" t="s">
        <v>3888</v>
      </c>
      <c r="AL69" s="325" t="s">
        <v>3889</v>
      </c>
    </row>
    <row r="70" spans="1:38">
      <c r="A70" s="249">
        <v>630</v>
      </c>
      <c r="B70" s="44" t="str">
        <f t="shared" si="2"/>
        <v>[[6063,1]]</v>
      </c>
      <c r="C70" s="204" t="str">
        <f>[2]合表!E64</f>
        <v>狙击手手套</v>
      </c>
      <c r="D70" s="200" t="str">
        <f>[2]合表!C64</f>
        <v>6063</v>
      </c>
      <c r="E70" s="44">
        <v>1</v>
      </c>
      <c r="T70" s="44">
        <f>[2]合表!K64*$T$2</f>
        <v>22500</v>
      </c>
      <c r="U70" s="44">
        <v>22</v>
      </c>
      <c r="V70" s="44">
        <v>3</v>
      </c>
      <c r="W70" s="44">
        <f>([2]总参考!D64*$W$2)+([2]总参考!D64*$W$2*((E70*$V$2)-$V$2))</f>
        <v>5060</v>
      </c>
      <c r="X70" s="238" t="s">
        <v>2461</v>
      </c>
      <c r="Y70" s="199">
        <v>1</v>
      </c>
      <c r="Z70" s="208" t="s">
        <v>2467</v>
      </c>
      <c r="AA70" s="238" t="s">
        <v>2023</v>
      </c>
      <c r="AB70" s="238" t="str">
        <f t="shared" si="3"/>
        <v>6063</v>
      </c>
      <c r="AD70" s="325" t="s">
        <v>3890</v>
      </c>
      <c r="AE70" s="325" t="s">
        <v>3891</v>
      </c>
      <c r="AF70" s="325" t="s">
        <v>3892</v>
      </c>
      <c r="AG70" s="325" t="s">
        <v>3893</v>
      </c>
      <c r="AH70" s="325" t="s">
        <v>3894</v>
      </c>
      <c r="AI70" s="325" t="s">
        <v>3895</v>
      </c>
      <c r="AJ70" s="325" t="s">
        <v>3896</v>
      </c>
      <c r="AK70" s="325" t="s">
        <v>3897</v>
      </c>
      <c r="AL70" s="325" t="s">
        <v>3898</v>
      </c>
    </row>
    <row r="71" spans="1:38">
      <c r="A71" s="249">
        <v>640</v>
      </c>
      <c r="B71" s="44" t="str">
        <f t="shared" si="2"/>
        <v>[[6163,1]]</v>
      </c>
      <c r="C71" s="204" t="str">
        <f>[2]合表!E65</f>
        <v>无穷法术帽</v>
      </c>
      <c r="D71" s="200" t="str">
        <f>[2]合表!C65</f>
        <v>6163</v>
      </c>
      <c r="E71" s="44">
        <v>1</v>
      </c>
      <c r="T71" s="44">
        <f>[2]合表!K65*$T$2</f>
        <v>22500</v>
      </c>
      <c r="U71" s="44">
        <v>22</v>
      </c>
      <c r="V71" s="44">
        <v>3</v>
      </c>
      <c r="W71" s="44">
        <f>([2]总参考!D65*$W$2)+([2]总参考!D65*$W$2*((E71*$V$2)-$V$2))</f>
        <v>5060</v>
      </c>
      <c r="X71" s="238" t="s">
        <v>2461</v>
      </c>
      <c r="Y71" s="199">
        <v>1</v>
      </c>
      <c r="Z71" s="208" t="s">
        <v>2467</v>
      </c>
      <c r="AA71" s="238" t="s">
        <v>2023</v>
      </c>
      <c r="AB71" s="238" t="str">
        <f t="shared" si="3"/>
        <v>6163</v>
      </c>
      <c r="AD71" s="325" t="s">
        <v>3899</v>
      </c>
      <c r="AE71" s="325" t="s">
        <v>3900</v>
      </c>
      <c r="AF71" s="325" t="s">
        <v>3901</v>
      </c>
      <c r="AG71" s="325" t="s">
        <v>3902</v>
      </c>
      <c r="AH71" s="325" t="s">
        <v>3903</v>
      </c>
      <c r="AI71" s="325" t="s">
        <v>3904</v>
      </c>
      <c r="AJ71" s="325" t="s">
        <v>3905</v>
      </c>
      <c r="AK71" s="325" t="s">
        <v>3906</v>
      </c>
      <c r="AL71" s="325" t="s">
        <v>3907</v>
      </c>
    </row>
    <row r="72" spans="1:38">
      <c r="A72" s="249">
        <v>650</v>
      </c>
      <c r="B72" s="44" t="str">
        <f t="shared" si="2"/>
        <v>[[6662,1]]</v>
      </c>
      <c r="C72" s="204" t="str">
        <f>[2]合表!E66</f>
        <v>疾风革铠</v>
      </c>
      <c r="D72" s="200" t="str">
        <f>[2]合表!C66</f>
        <v>6662</v>
      </c>
      <c r="E72" s="44">
        <v>1</v>
      </c>
      <c r="T72" s="44">
        <f>[2]合表!K66*$T$2</f>
        <v>27000</v>
      </c>
      <c r="U72" s="44">
        <v>23</v>
      </c>
      <c r="V72" s="44">
        <v>3</v>
      </c>
      <c r="W72" s="44">
        <f>([2]总参考!D66*$W$2)+([2]总参考!D66*$W$2*((E72*$V$2)-$V$2))</f>
        <v>6170</v>
      </c>
      <c r="X72" s="238" t="s">
        <v>2461</v>
      </c>
      <c r="Y72" s="199">
        <v>1</v>
      </c>
      <c r="Z72" s="208" t="s">
        <v>2467</v>
      </c>
      <c r="AA72" s="238" t="s">
        <v>2023</v>
      </c>
      <c r="AB72" s="238" t="str">
        <f t="shared" si="3"/>
        <v>6662</v>
      </c>
      <c r="AD72" s="325" t="s">
        <v>3908</v>
      </c>
      <c r="AE72" s="325" t="s">
        <v>3909</v>
      </c>
      <c r="AF72" s="325" t="s">
        <v>3910</v>
      </c>
      <c r="AG72" s="325" t="s">
        <v>3911</v>
      </c>
      <c r="AH72" s="325" t="s">
        <v>3912</v>
      </c>
      <c r="AI72" s="325" t="s">
        <v>3913</v>
      </c>
      <c r="AJ72" s="325" t="s">
        <v>3914</v>
      </c>
      <c r="AK72" s="325" t="s">
        <v>3915</v>
      </c>
      <c r="AL72" s="325" t="s">
        <v>3916</v>
      </c>
    </row>
    <row r="73" spans="1:38">
      <c r="A73" s="249">
        <v>660</v>
      </c>
      <c r="B73" s="44" t="str">
        <f t="shared" si="2"/>
        <v>[[6762,1]]</v>
      </c>
      <c r="C73" s="204" t="str">
        <f>[2]合表!E67</f>
        <v>元素袍</v>
      </c>
      <c r="D73" s="200" t="str">
        <f>[2]合表!C67</f>
        <v>6762</v>
      </c>
      <c r="E73" s="44">
        <v>1</v>
      </c>
      <c r="T73" s="44">
        <f>[2]合表!K67*$T$2</f>
        <v>27000</v>
      </c>
      <c r="U73" s="44">
        <v>23</v>
      </c>
      <c r="V73" s="44">
        <v>3</v>
      </c>
      <c r="W73" s="44">
        <f>([2]总参考!D67*$W$2)+([2]总参考!D67*$W$2*((E73*$V$2)-$V$2))</f>
        <v>6170</v>
      </c>
      <c r="X73" s="238" t="s">
        <v>2461</v>
      </c>
      <c r="Y73" s="199">
        <v>1</v>
      </c>
      <c r="Z73" s="208" t="s">
        <v>2467</v>
      </c>
      <c r="AA73" s="238" t="s">
        <v>2023</v>
      </c>
      <c r="AB73" s="238" t="str">
        <f t="shared" si="3"/>
        <v>6762</v>
      </c>
      <c r="AD73" s="325" t="s">
        <v>3917</v>
      </c>
      <c r="AE73" s="325" t="s">
        <v>3918</v>
      </c>
      <c r="AF73" s="325" t="s">
        <v>3919</v>
      </c>
      <c r="AG73" s="325" t="s">
        <v>3920</v>
      </c>
      <c r="AH73" s="325" t="s">
        <v>3921</v>
      </c>
      <c r="AI73" s="325" t="s">
        <v>3922</v>
      </c>
      <c r="AJ73" s="325" t="s">
        <v>3923</v>
      </c>
      <c r="AK73" s="325" t="s">
        <v>3924</v>
      </c>
      <c r="AL73" s="325" t="s">
        <v>3925</v>
      </c>
    </row>
    <row r="74" spans="1:38">
      <c r="A74" s="249">
        <v>670</v>
      </c>
      <c r="B74" s="44" t="str">
        <f t="shared" si="2"/>
        <v>[[6963,1]]</v>
      </c>
      <c r="C74" s="204" t="str">
        <f>[2]合表!E68</f>
        <v>疾风手套</v>
      </c>
      <c r="D74" s="200" t="str">
        <f>[2]合表!C68</f>
        <v>6963</v>
      </c>
      <c r="E74" s="44">
        <v>1</v>
      </c>
      <c r="T74" s="44">
        <f>[2]合表!K68*$T$2</f>
        <v>27000</v>
      </c>
      <c r="U74" s="44">
        <v>23</v>
      </c>
      <c r="V74" s="44">
        <v>3</v>
      </c>
      <c r="W74" s="44">
        <f>([2]总参考!D68*$W$2)+([2]总参考!D68*$W$2*((E74*$V$2)-$V$2))</f>
        <v>6170</v>
      </c>
      <c r="X74" s="238" t="s">
        <v>2461</v>
      </c>
      <c r="Y74" s="199">
        <v>1</v>
      </c>
      <c r="Z74" s="208" t="s">
        <v>2467</v>
      </c>
      <c r="AA74" s="238" t="s">
        <v>2023</v>
      </c>
      <c r="AB74" s="238" t="str">
        <f t="shared" si="3"/>
        <v>6963</v>
      </c>
      <c r="AD74" s="325" t="s">
        <v>3926</v>
      </c>
      <c r="AE74" s="325" t="s">
        <v>3927</v>
      </c>
      <c r="AF74" s="325" t="s">
        <v>3928</v>
      </c>
      <c r="AG74" s="325" t="s">
        <v>3929</v>
      </c>
      <c r="AH74" s="325" t="s">
        <v>3930</v>
      </c>
      <c r="AI74" s="325" t="s">
        <v>3931</v>
      </c>
      <c r="AJ74" s="325" t="s">
        <v>3932</v>
      </c>
      <c r="AK74" s="325" t="s">
        <v>3933</v>
      </c>
      <c r="AL74" s="325" t="s">
        <v>3934</v>
      </c>
    </row>
    <row r="75" spans="1:38">
      <c r="A75" s="249">
        <v>680</v>
      </c>
      <c r="B75" s="44" t="str">
        <f t="shared" si="2"/>
        <v>[[7063,1]]</v>
      </c>
      <c r="C75" s="204" t="str">
        <f>[2]合表!E69</f>
        <v>元素帽</v>
      </c>
      <c r="D75" s="200" t="str">
        <f>[2]合表!C69</f>
        <v>7063</v>
      </c>
      <c r="E75" s="44">
        <v>1</v>
      </c>
      <c r="T75" s="44">
        <f>[2]合表!K69*$T$2</f>
        <v>27000</v>
      </c>
      <c r="U75" s="44">
        <v>24</v>
      </c>
      <c r="V75" s="44">
        <v>3</v>
      </c>
      <c r="W75" s="44">
        <f>([2]总参考!D69*$W$2)+([2]总参考!D69*$W$2*((E75*$V$2)-$V$2))</f>
        <v>6170</v>
      </c>
      <c r="X75" s="238" t="s">
        <v>2461</v>
      </c>
      <c r="Y75" s="199">
        <v>1</v>
      </c>
      <c r="Z75" s="208" t="s">
        <v>2467</v>
      </c>
      <c r="AA75" s="238" t="s">
        <v>2023</v>
      </c>
      <c r="AB75" s="238" t="str">
        <f t="shared" si="3"/>
        <v>7063</v>
      </c>
      <c r="AD75" s="325" t="s">
        <v>3935</v>
      </c>
      <c r="AE75" s="325" t="s">
        <v>3936</v>
      </c>
      <c r="AF75" s="325" t="s">
        <v>3937</v>
      </c>
      <c r="AG75" s="325" t="s">
        <v>3938</v>
      </c>
      <c r="AH75" s="325" t="s">
        <v>3939</v>
      </c>
      <c r="AI75" s="325" t="s">
        <v>3940</v>
      </c>
      <c r="AJ75" s="325" t="s">
        <v>3941</v>
      </c>
      <c r="AK75" s="325" t="s">
        <v>3942</v>
      </c>
      <c r="AL75" s="325" t="s">
        <v>3943</v>
      </c>
    </row>
    <row r="76" spans="1:38">
      <c r="A76" s="249">
        <v>690</v>
      </c>
      <c r="B76" s="44" t="str">
        <f t="shared" ref="B76:B138" si="4">CONCATENATE("[[",D76,",",E76,"]",K76,H76,L76,I76,M76,P76,N76,Q76,O76,R76,"]")</f>
        <v>[[7562,1]]</v>
      </c>
      <c r="C76" s="204" t="str">
        <f>[2]合表!E70</f>
        <v>勇者服</v>
      </c>
      <c r="D76" s="200" t="str">
        <f>[2]合表!C70</f>
        <v>7562</v>
      </c>
      <c r="E76" s="44">
        <v>1</v>
      </c>
      <c r="T76" s="44">
        <f>[2]合表!K70*$T$2</f>
        <v>31500</v>
      </c>
      <c r="U76" s="44">
        <v>24</v>
      </c>
      <c r="V76" s="44">
        <v>3</v>
      </c>
      <c r="W76" s="44">
        <f>([2]总参考!D70*$W$2)+([2]总参考!D70*$W$2*((E76*$V$2)-$V$2))</f>
        <v>11550</v>
      </c>
      <c r="X76" s="238" t="s">
        <v>2461</v>
      </c>
      <c r="Y76" s="199">
        <v>1</v>
      </c>
      <c r="Z76" s="208" t="s">
        <v>2467</v>
      </c>
      <c r="AA76" s="238" t="s">
        <v>2023</v>
      </c>
      <c r="AB76" s="238" t="str">
        <f t="shared" ref="AB76:AB138" si="5">CONCATENATE(D76,L76,H76,Q76,N76)</f>
        <v>7562</v>
      </c>
      <c r="AD76" s="325" t="s">
        <v>3944</v>
      </c>
      <c r="AE76" s="325" t="s">
        <v>3945</v>
      </c>
      <c r="AF76" s="325" t="s">
        <v>3946</v>
      </c>
      <c r="AG76" s="325" t="s">
        <v>3947</v>
      </c>
      <c r="AH76" s="325" t="s">
        <v>3948</v>
      </c>
      <c r="AI76" s="325" t="s">
        <v>3949</v>
      </c>
      <c r="AJ76" s="325" t="s">
        <v>3950</v>
      </c>
      <c r="AK76" s="325" t="s">
        <v>3951</v>
      </c>
      <c r="AL76" s="325" t="s">
        <v>3952</v>
      </c>
    </row>
    <row r="77" spans="1:38">
      <c r="A77" s="249">
        <v>700</v>
      </c>
      <c r="B77" s="44" t="str">
        <f t="shared" si="4"/>
        <v>[[7662,1]]</v>
      </c>
      <c r="C77" s="204" t="str">
        <f>[2]合表!E71</f>
        <v>勇者法袍</v>
      </c>
      <c r="D77" s="200" t="str">
        <f>[2]合表!C71</f>
        <v>7662</v>
      </c>
      <c r="E77" s="44">
        <v>1</v>
      </c>
      <c r="T77" s="44">
        <f>[2]合表!K71*$T$2</f>
        <v>31500</v>
      </c>
      <c r="U77" s="44">
        <v>24</v>
      </c>
      <c r="V77" s="44">
        <v>3</v>
      </c>
      <c r="W77" s="44">
        <f>([2]总参考!D71*$W$2)+([2]总参考!D71*$W$2*((E77*$V$2)-$V$2))</f>
        <v>11550</v>
      </c>
      <c r="X77" s="238" t="s">
        <v>2461</v>
      </c>
      <c r="Y77" s="199">
        <v>1</v>
      </c>
      <c r="Z77" s="208" t="s">
        <v>2467</v>
      </c>
      <c r="AA77" s="238" t="s">
        <v>2023</v>
      </c>
      <c r="AB77" s="238" t="str">
        <f t="shared" si="5"/>
        <v>7662</v>
      </c>
      <c r="AD77" s="325" t="s">
        <v>3953</v>
      </c>
      <c r="AE77" s="325" t="s">
        <v>3954</v>
      </c>
      <c r="AF77" s="325" t="s">
        <v>3955</v>
      </c>
      <c r="AG77" s="325" t="s">
        <v>3956</v>
      </c>
      <c r="AH77" s="325" t="s">
        <v>3957</v>
      </c>
      <c r="AI77" s="325" t="s">
        <v>3958</v>
      </c>
      <c r="AJ77" s="325" t="s">
        <v>3959</v>
      </c>
      <c r="AK77" s="325" t="s">
        <v>3960</v>
      </c>
      <c r="AL77" s="325" t="s">
        <v>3961</v>
      </c>
    </row>
    <row r="78" spans="1:38">
      <c r="A78" s="249">
        <v>710</v>
      </c>
      <c r="B78" s="44" t="str">
        <f t="shared" si="4"/>
        <v>[[7863,1]]</v>
      </c>
      <c r="C78" s="204" t="str">
        <f>[2]合表!E72</f>
        <v>勇者手套</v>
      </c>
      <c r="D78" s="200" t="str">
        <f>[2]合表!C72</f>
        <v>7863</v>
      </c>
      <c r="E78" s="44">
        <v>1</v>
      </c>
      <c r="T78" s="44">
        <f>[2]合表!K72*$T$2</f>
        <v>31500</v>
      </c>
      <c r="U78" s="44">
        <v>25</v>
      </c>
      <c r="V78" s="44">
        <v>3</v>
      </c>
      <c r="W78" s="44">
        <f>([2]总参考!D72*$W$2)+([2]总参考!D72*$W$2*((E78*$V$2)-$V$2))</f>
        <v>11550</v>
      </c>
      <c r="X78" s="238" t="s">
        <v>2461</v>
      </c>
      <c r="Y78" s="199">
        <v>1</v>
      </c>
      <c r="Z78" s="208" t="s">
        <v>2467</v>
      </c>
      <c r="AA78" s="238" t="s">
        <v>2023</v>
      </c>
      <c r="AB78" s="238" t="str">
        <f t="shared" si="5"/>
        <v>7863</v>
      </c>
      <c r="AD78" s="325" t="s">
        <v>3962</v>
      </c>
      <c r="AE78" s="325" t="s">
        <v>3963</v>
      </c>
      <c r="AF78" s="325" t="s">
        <v>3964</v>
      </c>
      <c r="AG78" s="325" t="s">
        <v>3965</v>
      </c>
      <c r="AH78" s="325" t="s">
        <v>3966</v>
      </c>
      <c r="AI78" s="325" t="s">
        <v>3967</v>
      </c>
      <c r="AJ78" s="325" t="s">
        <v>3968</v>
      </c>
      <c r="AK78" s="325" t="s">
        <v>3969</v>
      </c>
      <c r="AL78" s="325" t="s">
        <v>3970</v>
      </c>
    </row>
    <row r="79" spans="1:38">
      <c r="A79" s="249">
        <v>720</v>
      </c>
      <c r="B79" s="44" t="str">
        <f t="shared" si="4"/>
        <v>[[7963,1]]</v>
      </c>
      <c r="C79" s="204" t="str">
        <f>[2]合表!E73</f>
        <v>勇者帽</v>
      </c>
      <c r="D79" s="200" t="str">
        <f>[2]合表!C73</f>
        <v>7963</v>
      </c>
      <c r="E79" s="44">
        <v>1</v>
      </c>
      <c r="T79" s="44">
        <f>[2]合表!K73*$T$2</f>
        <v>31500</v>
      </c>
      <c r="U79" s="44">
        <v>25</v>
      </c>
      <c r="V79" s="44">
        <v>3</v>
      </c>
      <c r="W79" s="44">
        <f>([2]总参考!D73*$W$2)+([2]总参考!D73*$W$2*((E79*$V$2)-$V$2))</f>
        <v>11550</v>
      </c>
      <c r="X79" s="238" t="s">
        <v>2461</v>
      </c>
      <c r="Y79" s="199">
        <v>1</v>
      </c>
      <c r="Z79" s="208" t="s">
        <v>2467</v>
      </c>
      <c r="AA79" s="238" t="s">
        <v>2023</v>
      </c>
      <c r="AB79" s="238" t="str">
        <f t="shared" si="5"/>
        <v>7963</v>
      </c>
      <c r="AD79" s="325" t="s">
        <v>3971</v>
      </c>
      <c r="AE79" s="325" t="s">
        <v>3972</v>
      </c>
      <c r="AF79" s="325" t="s">
        <v>3973</v>
      </c>
      <c r="AG79" s="325" t="s">
        <v>3974</v>
      </c>
      <c r="AH79" s="325" t="s">
        <v>3975</v>
      </c>
      <c r="AI79" s="325" t="s">
        <v>3976</v>
      </c>
      <c r="AJ79" s="325" t="s">
        <v>3977</v>
      </c>
      <c r="AK79" s="325" t="s">
        <v>3978</v>
      </c>
      <c r="AL79" s="325" t="s">
        <v>3979</v>
      </c>
    </row>
    <row r="80" spans="1:38">
      <c r="A80" s="249">
        <v>730</v>
      </c>
      <c r="B80" s="44" t="str">
        <f t="shared" si="4"/>
        <v>[[8462,1]]</v>
      </c>
      <c r="C80" s="204" t="str">
        <f>[2]合表!E74</f>
        <v>查堤拉之服</v>
      </c>
      <c r="D80" s="200" t="str">
        <f>[2]合表!C74</f>
        <v>8462</v>
      </c>
      <c r="E80" s="44">
        <v>1</v>
      </c>
      <c r="T80" s="44">
        <f>[2]合表!K74*$T$2</f>
        <v>36000</v>
      </c>
      <c r="U80" s="44">
        <v>25</v>
      </c>
      <c r="V80" s="44">
        <v>3</v>
      </c>
      <c r="W80" s="44">
        <f>([2]总参考!D74*$W$2)+([2]总参考!D74*$W$2*((E80*$V$2)-$V$2))</f>
        <v>17280</v>
      </c>
      <c r="X80" s="238" t="s">
        <v>2461</v>
      </c>
      <c r="Y80" s="199">
        <v>1</v>
      </c>
      <c r="Z80" s="208" t="s">
        <v>2467</v>
      </c>
      <c r="AA80" s="238" t="s">
        <v>2023</v>
      </c>
      <c r="AB80" s="238" t="str">
        <f t="shared" si="5"/>
        <v>8462</v>
      </c>
      <c r="AD80" s="325" t="s">
        <v>3980</v>
      </c>
      <c r="AE80" s="325" t="s">
        <v>3981</v>
      </c>
      <c r="AF80" s="325" t="s">
        <v>3982</v>
      </c>
      <c r="AG80" s="325" t="s">
        <v>3983</v>
      </c>
      <c r="AH80" s="325" t="s">
        <v>3984</v>
      </c>
      <c r="AI80" s="325" t="s">
        <v>3985</v>
      </c>
      <c r="AJ80" s="325" t="s">
        <v>3986</v>
      </c>
      <c r="AK80" s="325" t="s">
        <v>3987</v>
      </c>
      <c r="AL80" s="325" t="s">
        <v>3988</v>
      </c>
    </row>
    <row r="81" spans="1:38">
      <c r="A81" s="249">
        <v>750</v>
      </c>
      <c r="B81" s="44" t="str">
        <f t="shared" si="4"/>
        <v>[[8763,1]]</v>
      </c>
      <c r="C81" s="204" t="str">
        <f>[2]合表!E76</f>
        <v>普罗休斯手套</v>
      </c>
      <c r="D81" s="200" t="str">
        <f>[2]合表!C76</f>
        <v>8763</v>
      </c>
      <c r="E81" s="44">
        <v>1</v>
      </c>
      <c r="T81" s="44">
        <f>[2]合表!K76*$T$2</f>
        <v>36000</v>
      </c>
      <c r="U81" s="44">
        <v>26</v>
      </c>
      <c r="V81" s="44">
        <v>3</v>
      </c>
      <c r="W81" s="44">
        <f>([2]总参考!D76*$W$2)+([2]总参考!D76*$W$2*((E81*$V$2)-$V$2))</f>
        <v>17280</v>
      </c>
      <c r="X81" s="238" t="s">
        <v>2461</v>
      </c>
      <c r="Y81" s="199">
        <v>1</v>
      </c>
      <c r="Z81" s="208" t="s">
        <v>2467</v>
      </c>
      <c r="AA81" s="238" t="s">
        <v>2023</v>
      </c>
      <c r="AB81" s="238" t="str">
        <f t="shared" si="5"/>
        <v>8763</v>
      </c>
      <c r="AD81" s="325" t="s">
        <v>3989</v>
      </c>
      <c r="AE81" s="325" t="s">
        <v>3990</v>
      </c>
      <c r="AF81" s="325" t="s">
        <v>3991</v>
      </c>
      <c r="AG81" s="325" t="s">
        <v>3992</v>
      </c>
      <c r="AH81" s="325" t="s">
        <v>3993</v>
      </c>
      <c r="AI81" s="325" t="s">
        <v>3994</v>
      </c>
      <c r="AJ81" s="44" t="str">
        <f t="shared" ref="AJ81:AJ86" si="6">CONCATENATE("能帮忙做点",C81,G81,J81,",吗？")</f>
        <v>能帮忙做点普罗休斯手套,吗？</v>
      </c>
      <c r="AK81" s="44" t="s">
        <v>483</v>
      </c>
      <c r="AL81" s="44" t="s">
        <v>485</v>
      </c>
    </row>
    <row r="82" spans="1:38">
      <c r="A82" s="249">
        <v>760</v>
      </c>
      <c r="B82" s="44" t="str">
        <f t="shared" si="4"/>
        <v>[[8863,1]]</v>
      </c>
      <c r="C82" s="204" t="str">
        <f>[2]合表!E77</f>
        <v>奥美拉之帽</v>
      </c>
      <c r="D82" s="200" t="str">
        <f>[2]合表!C77</f>
        <v>8863</v>
      </c>
      <c r="E82" s="44">
        <v>1</v>
      </c>
      <c r="T82" s="44">
        <f>[2]合表!K77*$T$2</f>
        <v>36000</v>
      </c>
      <c r="U82" s="44">
        <v>26</v>
      </c>
      <c r="V82" s="44">
        <v>3</v>
      </c>
      <c r="W82" s="44">
        <f>([2]总参考!D77*$W$2)+([2]总参考!D77*$W$2*((E82*$V$2)-$V$2))</f>
        <v>17280</v>
      </c>
      <c r="X82" s="238" t="s">
        <v>2461</v>
      </c>
      <c r="Y82" s="199">
        <v>1</v>
      </c>
      <c r="Z82" s="208" t="s">
        <v>2467</v>
      </c>
      <c r="AA82" s="238" t="s">
        <v>2023</v>
      </c>
      <c r="AB82" s="238" t="str">
        <f t="shared" si="5"/>
        <v>8863</v>
      </c>
      <c r="AD82" s="325" t="s">
        <v>3995</v>
      </c>
      <c r="AE82" s="325" t="s">
        <v>3996</v>
      </c>
      <c r="AF82" s="325" t="s">
        <v>3997</v>
      </c>
      <c r="AG82" s="325" t="s">
        <v>3998</v>
      </c>
      <c r="AH82" s="325" t="s">
        <v>3999</v>
      </c>
      <c r="AI82" s="325" t="s">
        <v>4000</v>
      </c>
      <c r="AJ82" s="44" t="str">
        <f t="shared" si="6"/>
        <v>能帮忙做点奥美拉之帽,吗？</v>
      </c>
      <c r="AK82" s="44" t="s">
        <v>483</v>
      </c>
      <c r="AL82" s="44" t="s">
        <v>485</v>
      </c>
    </row>
    <row r="83" spans="1:38">
      <c r="A83" s="249">
        <v>770</v>
      </c>
      <c r="B83" s="44" t="str">
        <f t="shared" si="4"/>
        <v>[[10762,1]]</v>
      </c>
      <c r="C83" s="204" t="str">
        <f>[2]合表!E78</f>
        <v>学徒服</v>
      </c>
      <c r="D83" s="200" t="str">
        <f>[2]合表!C78</f>
        <v>10762</v>
      </c>
      <c r="E83" s="44">
        <v>1</v>
      </c>
      <c r="T83" s="44">
        <f>[2]合表!K78*$T$2</f>
        <v>150</v>
      </c>
      <c r="U83" s="44">
        <v>27</v>
      </c>
      <c r="V83" s="44">
        <v>3</v>
      </c>
      <c r="W83" s="44">
        <f>([2]总参考!D78*$W$2)+([2]总参考!D78*$W$2*((E83*$V$2)-$V$2))</f>
        <v>10</v>
      </c>
      <c r="X83" s="238" t="s">
        <v>2461</v>
      </c>
      <c r="Y83" s="199">
        <v>1</v>
      </c>
      <c r="Z83" s="208" t="s">
        <v>2467</v>
      </c>
      <c r="AA83" s="238" t="s">
        <v>2023</v>
      </c>
      <c r="AB83" s="238" t="str">
        <f t="shared" si="5"/>
        <v>10762</v>
      </c>
      <c r="AD83" s="325" t="s">
        <v>4001</v>
      </c>
      <c r="AE83" s="325" t="s">
        <v>4002</v>
      </c>
      <c r="AF83" s="325" t="s">
        <v>4003</v>
      </c>
      <c r="AG83" s="325" t="s">
        <v>4004</v>
      </c>
      <c r="AH83" s="325" t="s">
        <v>4005</v>
      </c>
      <c r="AI83" s="325" t="s">
        <v>4006</v>
      </c>
      <c r="AJ83" s="44" t="str">
        <f t="shared" si="6"/>
        <v>能帮忙做点学徒服,吗？</v>
      </c>
      <c r="AK83" s="44" t="s">
        <v>483</v>
      </c>
      <c r="AL83" s="44" t="s">
        <v>485</v>
      </c>
    </row>
    <row r="84" spans="1:38">
      <c r="A84" s="249">
        <v>780</v>
      </c>
      <c r="B84" s="44" t="str">
        <f t="shared" si="4"/>
        <v>[[561,1]]</v>
      </c>
      <c r="C84" s="204" t="str">
        <f>[2]合表!E79</f>
        <v>石质剑</v>
      </c>
      <c r="D84" s="200" t="str">
        <f>[2]合表!C79</f>
        <v>561</v>
      </c>
      <c r="E84" s="44">
        <v>1</v>
      </c>
      <c r="T84" s="44">
        <f>[2]合表!K79*$T$2</f>
        <v>1500</v>
      </c>
      <c r="U84" s="44">
        <v>27</v>
      </c>
      <c r="V84" s="44">
        <v>3</v>
      </c>
      <c r="W84" s="44">
        <f>([2]总参考!D79*$W$2)+([2]总参考!D79*$W$2*((E84*$V$2)-$V$2))</f>
        <v>50</v>
      </c>
      <c r="X84" s="238" t="s">
        <v>2461</v>
      </c>
      <c r="Y84" s="199">
        <v>1</v>
      </c>
      <c r="Z84" s="208" t="s">
        <v>2467</v>
      </c>
      <c r="AA84" s="238" t="s">
        <v>2023</v>
      </c>
      <c r="AB84" s="238" t="str">
        <f t="shared" si="5"/>
        <v>561</v>
      </c>
      <c r="AD84" s="325" t="s">
        <v>4007</v>
      </c>
      <c r="AE84" s="325" t="s">
        <v>4008</v>
      </c>
      <c r="AF84" s="325" t="s">
        <v>4009</v>
      </c>
      <c r="AG84" s="325" t="s">
        <v>4010</v>
      </c>
      <c r="AH84" s="325" t="s">
        <v>4011</v>
      </c>
      <c r="AI84" s="325" t="s">
        <v>4012</v>
      </c>
      <c r="AJ84" s="44" t="str">
        <f t="shared" si="6"/>
        <v>能帮忙做点石质剑,吗？</v>
      </c>
      <c r="AK84" s="44" t="s">
        <v>483</v>
      </c>
      <c r="AL84" s="44" t="s">
        <v>485</v>
      </c>
    </row>
    <row r="85" spans="1:38">
      <c r="A85" s="249">
        <v>790</v>
      </c>
      <c r="B85" s="44" t="str">
        <f t="shared" si="4"/>
        <v>[[661,1]]</v>
      </c>
      <c r="C85" s="204" t="str">
        <f>[2]合表!E80</f>
        <v>石弓</v>
      </c>
      <c r="D85" s="200" t="str">
        <f>[2]合表!C80</f>
        <v>661</v>
      </c>
      <c r="E85" s="44">
        <v>1</v>
      </c>
      <c r="T85" s="44">
        <f>[2]合表!K80*$T$2</f>
        <v>1500</v>
      </c>
      <c r="U85" s="44">
        <v>27</v>
      </c>
      <c r="V85" s="44">
        <v>3</v>
      </c>
      <c r="W85" s="44">
        <f>([2]总参考!D80*$W$2)+([2]总参考!D80*$W$2*((E85*$V$2)-$V$2))</f>
        <v>50</v>
      </c>
      <c r="X85" s="238" t="s">
        <v>2461</v>
      </c>
      <c r="Y85" s="199">
        <v>1</v>
      </c>
      <c r="Z85" s="208" t="s">
        <v>2467</v>
      </c>
      <c r="AA85" s="238" t="s">
        <v>2023</v>
      </c>
      <c r="AB85" s="238" t="str">
        <f t="shared" si="5"/>
        <v>661</v>
      </c>
      <c r="AD85" s="325" t="s">
        <v>4013</v>
      </c>
      <c r="AE85" s="325" t="s">
        <v>4014</v>
      </c>
      <c r="AF85" s="325" t="s">
        <v>4015</v>
      </c>
      <c r="AG85" s="325" t="s">
        <v>4016</v>
      </c>
      <c r="AH85" s="325" t="s">
        <v>4017</v>
      </c>
      <c r="AI85" s="325" t="s">
        <v>4018</v>
      </c>
      <c r="AJ85" s="44" t="str">
        <f t="shared" si="6"/>
        <v>能帮忙做点石弓,吗？</v>
      </c>
      <c r="AK85" s="44" t="s">
        <v>483</v>
      </c>
      <c r="AL85" s="44" t="s">
        <v>485</v>
      </c>
    </row>
    <row r="86" spans="1:38">
      <c r="A86" s="249">
        <v>800</v>
      </c>
      <c r="B86" s="44" t="str">
        <f t="shared" si="4"/>
        <v>[[761,1]]</v>
      </c>
      <c r="C86" s="204" t="str">
        <f>[2]合表!E81</f>
        <v>石杖</v>
      </c>
      <c r="D86" s="200" t="str">
        <f>[2]合表!C81</f>
        <v>761</v>
      </c>
      <c r="E86" s="44">
        <v>1</v>
      </c>
      <c r="T86" s="44">
        <f>[2]合表!K81*$T$2</f>
        <v>1500</v>
      </c>
      <c r="U86" s="44">
        <v>28</v>
      </c>
      <c r="V86" s="44">
        <v>3</v>
      </c>
      <c r="W86" s="44">
        <f>([2]总参考!D81*$W$2)+([2]总参考!D81*$W$2*((E86*$V$2)-$V$2))</f>
        <v>50</v>
      </c>
      <c r="X86" s="238" t="s">
        <v>2461</v>
      </c>
      <c r="Y86" s="199">
        <v>1</v>
      </c>
      <c r="Z86" s="208" t="s">
        <v>2467</v>
      </c>
      <c r="AA86" s="238" t="s">
        <v>2023</v>
      </c>
      <c r="AB86" s="238" t="str">
        <f t="shared" si="5"/>
        <v>761</v>
      </c>
      <c r="AD86" s="325" t="s">
        <v>4019</v>
      </c>
      <c r="AE86" s="325" t="s">
        <v>4020</v>
      </c>
      <c r="AF86" s="325" t="s">
        <v>4021</v>
      </c>
      <c r="AG86" s="325" t="s">
        <v>4022</v>
      </c>
      <c r="AH86" s="325" t="s">
        <v>4023</v>
      </c>
      <c r="AI86" s="325" t="s">
        <v>4024</v>
      </c>
      <c r="AJ86" s="44" t="str">
        <f t="shared" si="6"/>
        <v>能帮忙做点石杖,吗？</v>
      </c>
      <c r="AK86" s="44" t="s">
        <v>483</v>
      </c>
      <c r="AL86" s="44" t="s">
        <v>485</v>
      </c>
    </row>
    <row r="87" spans="1:38">
      <c r="A87" s="249">
        <v>810</v>
      </c>
      <c r="B87" s="44" t="str">
        <f t="shared" si="4"/>
        <v>[[862,1]]</v>
      </c>
      <c r="C87" s="204" t="str">
        <f>[2]合表!E82</f>
        <v>轻甲</v>
      </c>
      <c r="D87" s="200" t="str">
        <f>[2]合表!C82</f>
        <v>862</v>
      </c>
      <c r="E87" s="44">
        <v>1</v>
      </c>
      <c r="T87" s="44">
        <f>[2]合表!K82*$T$2</f>
        <v>1500</v>
      </c>
      <c r="U87" s="44">
        <v>28</v>
      </c>
      <c r="V87" s="44">
        <v>3</v>
      </c>
      <c r="W87" s="44">
        <f>([2]总参考!D82*$W$2)+([2]总参考!D82*$W$2*((E87*$V$2)-$V$2))</f>
        <v>50</v>
      </c>
      <c r="X87" s="238" t="s">
        <v>2461</v>
      </c>
      <c r="Y87" s="199">
        <v>1</v>
      </c>
      <c r="Z87" s="208" t="s">
        <v>2467</v>
      </c>
      <c r="AA87" s="238" t="s">
        <v>2023</v>
      </c>
      <c r="AB87" s="238" t="str">
        <f t="shared" si="5"/>
        <v>862</v>
      </c>
      <c r="AD87" s="325" t="s">
        <v>4025</v>
      </c>
      <c r="AE87" s="325" t="s">
        <v>4026</v>
      </c>
      <c r="AF87" s="325" t="s">
        <v>4027</v>
      </c>
      <c r="AG87" s="325" t="s">
        <v>4028</v>
      </c>
      <c r="AH87" s="325" t="s">
        <v>4029</v>
      </c>
      <c r="AI87" s="325" t="s">
        <v>4030</v>
      </c>
      <c r="AJ87" s="44" t="str">
        <f t="shared" ref="AJ87:AJ150" si="7">CONCATENATE("能帮忙做点",C87,G87,J87,",吗？")</f>
        <v>能帮忙做点轻甲,吗？</v>
      </c>
      <c r="AK87" s="44" t="s">
        <v>483</v>
      </c>
      <c r="AL87" s="44" t="s">
        <v>485</v>
      </c>
    </row>
    <row r="88" spans="1:38">
      <c r="A88" s="249">
        <v>820</v>
      </c>
      <c r="B88" s="44" t="str">
        <f t="shared" si="4"/>
        <v>[[1161,1]]</v>
      </c>
      <c r="C88" s="204" t="str">
        <f>[2]合表!E83</f>
        <v>铁剑</v>
      </c>
      <c r="D88" s="200" t="str">
        <f>[2]合表!C83</f>
        <v>1161</v>
      </c>
      <c r="E88" s="44">
        <v>1</v>
      </c>
      <c r="T88" s="44">
        <f>[2]合表!K83*$T$2</f>
        <v>3000</v>
      </c>
      <c r="U88" s="44">
        <v>28</v>
      </c>
      <c r="V88" s="44">
        <v>3</v>
      </c>
      <c r="W88" s="44">
        <f>([2]总参考!D83*$W$2)+([2]总参考!D83*$W$2*((E88*$V$2)-$V$2))</f>
        <v>150</v>
      </c>
      <c r="X88" s="238" t="s">
        <v>2461</v>
      </c>
      <c r="Y88" s="199">
        <v>1</v>
      </c>
      <c r="Z88" s="208" t="s">
        <v>2467</v>
      </c>
      <c r="AA88" s="238" t="s">
        <v>2023</v>
      </c>
      <c r="AB88" s="238" t="str">
        <f t="shared" si="5"/>
        <v>1161</v>
      </c>
      <c r="AD88" s="325" t="s">
        <v>4031</v>
      </c>
      <c r="AE88" s="325" t="s">
        <v>4032</v>
      </c>
      <c r="AF88" s="325" t="s">
        <v>4033</v>
      </c>
      <c r="AG88" s="325" t="s">
        <v>4034</v>
      </c>
      <c r="AH88" s="325" t="s">
        <v>4035</v>
      </c>
      <c r="AI88" s="325" t="s">
        <v>4036</v>
      </c>
      <c r="AJ88" s="44" t="str">
        <f t="shared" si="7"/>
        <v>能帮忙做点铁剑,吗？</v>
      </c>
      <c r="AK88" s="44" t="s">
        <v>483</v>
      </c>
      <c r="AL88" s="44" t="s">
        <v>485</v>
      </c>
    </row>
    <row r="89" spans="1:38">
      <c r="A89" s="249">
        <v>830</v>
      </c>
      <c r="B89" s="44" t="str">
        <f t="shared" si="4"/>
        <v>[[1261,1]]</v>
      </c>
      <c r="C89" s="204" t="str">
        <f>[2]合表!E84</f>
        <v>铁弓</v>
      </c>
      <c r="D89" s="200" t="str">
        <f>[2]合表!C84</f>
        <v>1261</v>
      </c>
      <c r="E89" s="44">
        <v>1</v>
      </c>
      <c r="T89" s="44">
        <f>[2]合表!K84*$T$2</f>
        <v>3000</v>
      </c>
      <c r="U89" s="44">
        <v>29</v>
      </c>
      <c r="V89" s="44">
        <v>3</v>
      </c>
      <c r="W89" s="44">
        <f>([2]总参考!D84*$W$2)+([2]总参考!D84*$W$2*((E89*$V$2)-$V$2))</f>
        <v>150</v>
      </c>
      <c r="X89" s="238" t="s">
        <v>2461</v>
      </c>
      <c r="Y89" s="199">
        <v>1</v>
      </c>
      <c r="Z89" s="208" t="s">
        <v>2467</v>
      </c>
      <c r="AA89" s="238" t="s">
        <v>2023</v>
      </c>
      <c r="AB89" s="238" t="str">
        <f t="shared" si="5"/>
        <v>1261</v>
      </c>
      <c r="AD89" s="325" t="s">
        <v>4037</v>
      </c>
      <c r="AE89" s="325" t="s">
        <v>4038</v>
      </c>
      <c r="AF89" s="325" t="s">
        <v>4039</v>
      </c>
      <c r="AG89" s="325" t="s">
        <v>4040</v>
      </c>
      <c r="AH89" s="325" t="s">
        <v>4041</v>
      </c>
      <c r="AI89" s="325" t="s">
        <v>4042</v>
      </c>
      <c r="AJ89" s="44" t="str">
        <f t="shared" si="7"/>
        <v>能帮忙做点铁弓,吗？</v>
      </c>
      <c r="AK89" s="44" t="s">
        <v>483</v>
      </c>
      <c r="AL89" s="44" t="s">
        <v>485</v>
      </c>
    </row>
    <row r="90" spans="1:38">
      <c r="A90" s="249">
        <v>840</v>
      </c>
      <c r="B90" s="44" t="str">
        <f t="shared" si="4"/>
        <v>[[1361,1]]</v>
      </c>
      <c r="C90" s="204" t="str">
        <f>[2]合表!E85</f>
        <v>铁杖</v>
      </c>
      <c r="D90" s="200" t="str">
        <f>[2]合表!C85</f>
        <v>1361</v>
      </c>
      <c r="E90" s="44">
        <v>1</v>
      </c>
      <c r="T90" s="44">
        <f>[2]合表!K85*$T$2</f>
        <v>3000</v>
      </c>
      <c r="U90" s="44">
        <v>29</v>
      </c>
      <c r="V90" s="44">
        <v>3</v>
      </c>
      <c r="W90" s="44">
        <f>([2]总参考!D85*$W$2)+([2]总参考!D85*$W$2*((E90*$V$2)-$V$2))</f>
        <v>150</v>
      </c>
      <c r="X90" s="238" t="s">
        <v>2461</v>
      </c>
      <c r="Y90" s="199">
        <v>1</v>
      </c>
      <c r="Z90" s="208" t="s">
        <v>2467</v>
      </c>
      <c r="AA90" s="238" t="s">
        <v>2023</v>
      </c>
      <c r="AB90" s="238" t="str">
        <f t="shared" si="5"/>
        <v>1361</v>
      </c>
      <c r="AD90" s="325" t="s">
        <v>4043</v>
      </c>
      <c r="AE90" s="325" t="s">
        <v>4044</v>
      </c>
      <c r="AF90" s="325" t="s">
        <v>4045</v>
      </c>
      <c r="AG90" s="325" t="s">
        <v>4046</v>
      </c>
      <c r="AH90" s="325" t="s">
        <v>4047</v>
      </c>
      <c r="AI90" s="325" t="s">
        <v>4048</v>
      </c>
      <c r="AJ90" s="44" t="str">
        <f t="shared" si="7"/>
        <v>能帮忙做点铁杖,吗？</v>
      </c>
      <c r="AK90" s="44" t="s">
        <v>483</v>
      </c>
      <c r="AL90" s="44" t="s">
        <v>485</v>
      </c>
    </row>
    <row r="91" spans="1:38">
      <c r="A91" s="249">
        <v>850</v>
      </c>
      <c r="B91" s="44" t="str">
        <f t="shared" si="4"/>
        <v>[[1462,1]]</v>
      </c>
      <c r="C91" s="204" t="str">
        <f>[2]合表!E86</f>
        <v>轻铠甲</v>
      </c>
      <c r="D91" s="200" t="str">
        <f>[2]合表!C86</f>
        <v>1462</v>
      </c>
      <c r="E91" s="44">
        <v>1</v>
      </c>
      <c r="T91" s="44">
        <f>[2]合表!K86*$T$2</f>
        <v>3000</v>
      </c>
      <c r="U91" s="44">
        <v>29</v>
      </c>
      <c r="V91" s="44">
        <v>3</v>
      </c>
      <c r="W91" s="44">
        <f>([2]总参考!D86*$W$2)+([2]总参考!D86*$W$2*((E91*$V$2)-$V$2))</f>
        <v>150</v>
      </c>
      <c r="X91" s="238" t="s">
        <v>2461</v>
      </c>
      <c r="Y91" s="199">
        <v>1</v>
      </c>
      <c r="Z91" s="208" t="s">
        <v>2467</v>
      </c>
      <c r="AA91" s="238" t="s">
        <v>2023</v>
      </c>
      <c r="AB91" s="238" t="str">
        <f t="shared" si="5"/>
        <v>1462</v>
      </c>
      <c r="AD91" s="325" t="s">
        <v>4049</v>
      </c>
      <c r="AE91" s="325" t="s">
        <v>4050</v>
      </c>
      <c r="AF91" s="325" t="s">
        <v>4051</v>
      </c>
      <c r="AG91" s="325" t="s">
        <v>4052</v>
      </c>
      <c r="AH91" s="325" t="s">
        <v>4053</v>
      </c>
      <c r="AI91" s="325" t="s">
        <v>4054</v>
      </c>
      <c r="AJ91" s="44" t="str">
        <f t="shared" si="7"/>
        <v>能帮忙做点轻铠甲,吗？</v>
      </c>
      <c r="AK91" s="44" t="s">
        <v>483</v>
      </c>
      <c r="AL91" s="44" t="s">
        <v>485</v>
      </c>
    </row>
    <row r="92" spans="1:38">
      <c r="A92" s="249">
        <v>860</v>
      </c>
      <c r="B92" s="44" t="str">
        <f t="shared" si="4"/>
        <v>[[1761,1]]</v>
      </c>
      <c r="C92" s="204" t="str">
        <f>[2]合表!E87</f>
        <v>突刺剑</v>
      </c>
      <c r="D92" s="200" t="str">
        <f>[2]合表!C87</f>
        <v>1761</v>
      </c>
      <c r="E92" s="44">
        <v>1</v>
      </c>
      <c r="T92" s="44">
        <f>[2]合表!K87*$T$2</f>
        <v>4500</v>
      </c>
      <c r="U92" s="44">
        <v>30</v>
      </c>
      <c r="V92" s="44">
        <v>3</v>
      </c>
      <c r="W92" s="44">
        <f>([2]总参考!D87*$W$2)+([2]总参考!D87*$W$2*((E92*$V$2)-$V$2))</f>
        <v>380</v>
      </c>
      <c r="X92" s="238" t="s">
        <v>2461</v>
      </c>
      <c r="Y92" s="199">
        <v>1</v>
      </c>
      <c r="Z92" s="208" t="s">
        <v>2467</v>
      </c>
      <c r="AA92" s="238" t="s">
        <v>2023</v>
      </c>
      <c r="AB92" s="238" t="str">
        <f t="shared" si="5"/>
        <v>1761</v>
      </c>
      <c r="AD92" s="325" t="s">
        <v>4055</v>
      </c>
      <c r="AE92" s="325" t="s">
        <v>4056</v>
      </c>
      <c r="AF92" s="325" t="s">
        <v>4057</v>
      </c>
      <c r="AG92" s="325" t="s">
        <v>4058</v>
      </c>
      <c r="AH92" s="325" t="s">
        <v>4059</v>
      </c>
      <c r="AI92" s="325" t="s">
        <v>4060</v>
      </c>
      <c r="AJ92" s="44" t="str">
        <f t="shared" si="7"/>
        <v>能帮忙做点突刺剑,吗？</v>
      </c>
      <c r="AK92" s="44" t="s">
        <v>483</v>
      </c>
      <c r="AL92" s="44" t="s">
        <v>485</v>
      </c>
    </row>
    <row r="93" spans="1:38">
      <c r="A93" s="249">
        <v>870</v>
      </c>
      <c r="B93" s="44" t="str">
        <f t="shared" si="4"/>
        <v>[[1861,1]]</v>
      </c>
      <c r="C93" s="204" t="str">
        <f>[2]合表!E88</f>
        <v>长弓</v>
      </c>
      <c r="D93" s="200" t="str">
        <f>[2]合表!C88</f>
        <v>1861</v>
      </c>
      <c r="E93" s="44">
        <v>1</v>
      </c>
      <c r="T93" s="44">
        <f>[2]合表!K88*$T$2</f>
        <v>4500</v>
      </c>
      <c r="U93" s="44">
        <v>30</v>
      </c>
      <c r="V93" s="44">
        <v>3</v>
      </c>
      <c r="W93" s="44">
        <f>([2]总参考!D88*$W$2)+([2]总参考!D88*$W$2*((E93*$V$2)-$V$2))</f>
        <v>380</v>
      </c>
      <c r="X93" s="238" t="s">
        <v>2461</v>
      </c>
      <c r="Y93" s="199">
        <v>1</v>
      </c>
      <c r="Z93" s="208" t="s">
        <v>2467</v>
      </c>
      <c r="AA93" s="238" t="s">
        <v>2023</v>
      </c>
      <c r="AB93" s="238" t="str">
        <f t="shared" si="5"/>
        <v>1861</v>
      </c>
      <c r="AD93" s="325" t="s">
        <v>4061</v>
      </c>
      <c r="AE93" s="325" t="s">
        <v>4062</v>
      </c>
      <c r="AF93" s="325" t="s">
        <v>4063</v>
      </c>
      <c r="AG93" s="325" t="s">
        <v>4064</v>
      </c>
      <c r="AH93" s="325" t="s">
        <v>4065</v>
      </c>
      <c r="AI93" s="325" t="s">
        <v>4066</v>
      </c>
      <c r="AJ93" s="44" t="str">
        <f t="shared" si="7"/>
        <v>能帮忙做点长弓,吗？</v>
      </c>
      <c r="AK93" s="44" t="s">
        <v>483</v>
      </c>
      <c r="AL93" s="44" t="s">
        <v>485</v>
      </c>
    </row>
    <row r="94" spans="1:38">
      <c r="A94" s="249">
        <v>880</v>
      </c>
      <c r="B94" s="44" t="str">
        <f t="shared" si="4"/>
        <v>[[1961,1]]</v>
      </c>
      <c r="C94" s="204" t="str">
        <f>[2]合表!E89</f>
        <v>魔杖</v>
      </c>
      <c r="D94" s="200" t="str">
        <f>[2]合表!C89</f>
        <v>1961</v>
      </c>
      <c r="E94" s="44">
        <v>1</v>
      </c>
      <c r="T94" s="44">
        <f>[2]合表!K89*$T$2</f>
        <v>4500</v>
      </c>
      <c r="U94" s="44">
        <v>30</v>
      </c>
      <c r="V94" s="44">
        <v>3</v>
      </c>
      <c r="W94" s="44">
        <f>([2]总参考!D89*$W$2)+([2]总参考!D89*$W$2*((E94*$V$2)-$V$2))</f>
        <v>380</v>
      </c>
      <c r="X94" s="238" t="s">
        <v>2461</v>
      </c>
      <c r="Y94" s="199">
        <v>1</v>
      </c>
      <c r="Z94" s="208" t="s">
        <v>2467</v>
      </c>
      <c r="AA94" s="238" t="s">
        <v>2023</v>
      </c>
      <c r="AB94" s="238" t="str">
        <f t="shared" si="5"/>
        <v>1961</v>
      </c>
      <c r="AD94" s="325" t="s">
        <v>4067</v>
      </c>
      <c r="AE94" s="325" t="s">
        <v>4068</v>
      </c>
      <c r="AF94" s="325" t="s">
        <v>4069</v>
      </c>
      <c r="AG94" s="325" t="s">
        <v>4070</v>
      </c>
      <c r="AH94" s="325" t="s">
        <v>4071</v>
      </c>
      <c r="AI94" s="325" t="s">
        <v>4072</v>
      </c>
      <c r="AJ94" s="44" t="str">
        <f t="shared" si="7"/>
        <v>能帮忙做点魔杖,吗？</v>
      </c>
      <c r="AK94" s="44" t="s">
        <v>483</v>
      </c>
      <c r="AL94" s="44" t="s">
        <v>485</v>
      </c>
    </row>
    <row r="95" spans="1:38">
      <c r="A95" s="249">
        <v>890</v>
      </c>
      <c r="B95" s="44" t="str">
        <f t="shared" si="4"/>
        <v>[[2062,1]]</v>
      </c>
      <c r="C95" s="204" t="str">
        <f>[2]合表!E90</f>
        <v>重甲</v>
      </c>
      <c r="D95" s="200" t="str">
        <f>[2]合表!C90</f>
        <v>2062</v>
      </c>
      <c r="E95" s="44">
        <v>1</v>
      </c>
      <c r="T95" s="44">
        <f>[2]合表!K90*$T$2</f>
        <v>4500</v>
      </c>
      <c r="U95" s="44">
        <v>31</v>
      </c>
      <c r="V95" s="44">
        <v>4</v>
      </c>
      <c r="W95" s="44">
        <f>([2]总参考!D90*$W$2)+([2]总参考!D90*$W$2*((E95*$V$2)-$V$2))</f>
        <v>380</v>
      </c>
      <c r="X95" s="238" t="s">
        <v>2461</v>
      </c>
      <c r="Y95" s="199">
        <v>1</v>
      </c>
      <c r="Z95" s="208" t="s">
        <v>2467</v>
      </c>
      <c r="AA95" s="238" t="s">
        <v>2023</v>
      </c>
      <c r="AB95" s="238" t="str">
        <f t="shared" si="5"/>
        <v>2062</v>
      </c>
      <c r="AD95" s="325" t="s">
        <v>4073</v>
      </c>
      <c r="AE95" s="325" t="s">
        <v>4074</v>
      </c>
      <c r="AF95" s="325" t="s">
        <v>4075</v>
      </c>
      <c r="AG95" s="325" t="s">
        <v>4076</v>
      </c>
      <c r="AH95" s="325" t="s">
        <v>4077</v>
      </c>
      <c r="AI95" s="325" t="s">
        <v>4078</v>
      </c>
      <c r="AJ95" s="44" t="str">
        <f t="shared" si="7"/>
        <v>能帮忙做点重甲,吗？</v>
      </c>
      <c r="AK95" s="44" t="s">
        <v>483</v>
      </c>
      <c r="AL95" s="44" t="s">
        <v>485</v>
      </c>
    </row>
    <row r="96" spans="1:38">
      <c r="A96" s="249">
        <v>900</v>
      </c>
      <c r="B96" s="44" t="str">
        <f t="shared" si="4"/>
        <v>[[2363,1]]</v>
      </c>
      <c r="C96" s="204" t="str">
        <f>[2]合表!E91</f>
        <v>大盾</v>
      </c>
      <c r="D96" s="200" t="str">
        <f>[2]合表!C91</f>
        <v>2363</v>
      </c>
      <c r="E96" s="44">
        <v>1</v>
      </c>
      <c r="T96" s="44">
        <f>[2]合表!K91*$T$2</f>
        <v>4500</v>
      </c>
      <c r="U96" s="44">
        <v>31</v>
      </c>
      <c r="V96" s="44">
        <v>4</v>
      </c>
      <c r="W96" s="44">
        <f>([2]总参考!D91*$W$2)+([2]总参考!D91*$W$2*((E96*$V$2)-$V$2))</f>
        <v>300</v>
      </c>
      <c r="X96" s="238" t="s">
        <v>2461</v>
      </c>
      <c r="Y96" s="199">
        <v>1</v>
      </c>
      <c r="Z96" s="208" t="s">
        <v>2467</v>
      </c>
      <c r="AA96" s="238" t="s">
        <v>2023</v>
      </c>
      <c r="AB96" s="238" t="str">
        <f t="shared" si="5"/>
        <v>2363</v>
      </c>
      <c r="AD96" s="325" t="s">
        <v>4079</v>
      </c>
      <c r="AE96" s="325" t="s">
        <v>4080</v>
      </c>
      <c r="AF96" s="325" t="s">
        <v>4081</v>
      </c>
      <c r="AG96" s="325" t="s">
        <v>4082</v>
      </c>
      <c r="AH96" s="325" t="s">
        <v>4083</v>
      </c>
      <c r="AI96" s="325" t="s">
        <v>4084</v>
      </c>
      <c r="AJ96" s="44" t="str">
        <f t="shared" si="7"/>
        <v>能帮忙做点大盾,吗？</v>
      </c>
      <c r="AK96" s="44" t="s">
        <v>483</v>
      </c>
      <c r="AL96" s="44" t="s">
        <v>485</v>
      </c>
    </row>
    <row r="97" spans="1:38">
      <c r="A97" s="249">
        <v>910</v>
      </c>
      <c r="B97" s="44" t="str">
        <f t="shared" si="4"/>
        <v>[[2661,1]]</v>
      </c>
      <c r="C97" s="204" t="str">
        <f>[2]合表!E92</f>
        <v>阔剑</v>
      </c>
      <c r="D97" s="200" t="str">
        <f>[2]合表!C92</f>
        <v>2661</v>
      </c>
      <c r="E97" s="44">
        <v>1</v>
      </c>
      <c r="T97" s="44">
        <f>[2]合表!K92*$T$2</f>
        <v>9000</v>
      </c>
      <c r="U97" s="44">
        <v>31</v>
      </c>
      <c r="V97" s="44">
        <v>4</v>
      </c>
      <c r="W97" s="44">
        <f>([2]总参考!D92*$W$2)+([2]总参考!D92*$W$2*((E97*$V$2)-$V$2))</f>
        <v>980</v>
      </c>
      <c r="X97" s="238" t="s">
        <v>2461</v>
      </c>
      <c r="Y97" s="199">
        <v>1</v>
      </c>
      <c r="Z97" s="208" t="s">
        <v>2467</v>
      </c>
      <c r="AA97" s="238" t="s">
        <v>2023</v>
      </c>
      <c r="AB97" s="238" t="str">
        <f t="shared" si="5"/>
        <v>2661</v>
      </c>
      <c r="AD97" s="325" t="s">
        <v>4085</v>
      </c>
      <c r="AE97" s="325" t="s">
        <v>4086</v>
      </c>
      <c r="AF97" s="325" t="s">
        <v>4087</v>
      </c>
      <c r="AG97" s="325" t="s">
        <v>4088</v>
      </c>
      <c r="AH97" s="325" t="s">
        <v>4089</v>
      </c>
      <c r="AI97" s="325" t="s">
        <v>4090</v>
      </c>
      <c r="AJ97" s="44" t="str">
        <f t="shared" si="7"/>
        <v>能帮忙做点阔剑,吗？</v>
      </c>
      <c r="AK97" s="44" t="s">
        <v>483</v>
      </c>
      <c r="AL97" s="44" t="s">
        <v>485</v>
      </c>
    </row>
    <row r="98" spans="1:38">
      <c r="A98" s="249">
        <v>920</v>
      </c>
      <c r="B98" s="44" t="str">
        <f t="shared" si="4"/>
        <v>[[2761,1]]</v>
      </c>
      <c r="C98" s="204" t="str">
        <f>[2]合表!E93</f>
        <v>猎弓</v>
      </c>
      <c r="D98" s="200" t="str">
        <f>[2]合表!C93</f>
        <v>2761</v>
      </c>
      <c r="E98" s="44">
        <v>1</v>
      </c>
      <c r="T98" s="44">
        <f>[2]合表!K93*$T$2</f>
        <v>9000</v>
      </c>
      <c r="U98" s="44">
        <v>32</v>
      </c>
      <c r="V98" s="44">
        <v>4</v>
      </c>
      <c r="W98" s="44">
        <f>([2]总参考!D93*$W$2)+([2]总参考!D93*$W$2*((E98*$V$2)-$V$2))</f>
        <v>980</v>
      </c>
      <c r="X98" s="238" t="s">
        <v>2461</v>
      </c>
      <c r="Y98" s="199">
        <v>1</v>
      </c>
      <c r="Z98" s="208" t="s">
        <v>2467</v>
      </c>
      <c r="AA98" s="238" t="s">
        <v>2023</v>
      </c>
      <c r="AB98" s="238" t="str">
        <f t="shared" si="5"/>
        <v>2761</v>
      </c>
      <c r="AD98" s="325" t="s">
        <v>4091</v>
      </c>
      <c r="AE98" s="325" t="s">
        <v>4092</v>
      </c>
      <c r="AF98" s="325" t="s">
        <v>4093</v>
      </c>
      <c r="AG98" s="325" t="s">
        <v>4094</v>
      </c>
      <c r="AH98" s="325" t="s">
        <v>4095</v>
      </c>
      <c r="AI98" s="325" t="s">
        <v>4096</v>
      </c>
      <c r="AJ98" s="44" t="str">
        <f t="shared" si="7"/>
        <v>能帮忙做点猎弓,吗？</v>
      </c>
      <c r="AK98" s="44" t="s">
        <v>483</v>
      </c>
      <c r="AL98" s="44" t="s">
        <v>485</v>
      </c>
    </row>
    <row r="99" spans="1:38">
      <c r="A99" s="249">
        <v>930</v>
      </c>
      <c r="B99" s="44" t="str">
        <f t="shared" si="4"/>
        <v>[[2861,1]]</v>
      </c>
      <c r="C99" s="204" t="str">
        <f>[2]合表!E94</f>
        <v>漆黑的魔杖</v>
      </c>
      <c r="D99" s="200" t="str">
        <f>[2]合表!C94</f>
        <v>2861</v>
      </c>
      <c r="E99" s="44">
        <v>1</v>
      </c>
      <c r="T99" s="44">
        <f>[2]合表!K94*$T$2</f>
        <v>9000</v>
      </c>
      <c r="U99" s="44">
        <v>32</v>
      </c>
      <c r="V99" s="44">
        <v>4</v>
      </c>
      <c r="W99" s="44">
        <f>([2]总参考!D94*$W$2)+([2]总参考!D94*$W$2*((E99*$V$2)-$V$2))</f>
        <v>980</v>
      </c>
      <c r="X99" s="238" t="s">
        <v>2461</v>
      </c>
      <c r="Y99" s="199">
        <v>1</v>
      </c>
      <c r="Z99" s="208" t="s">
        <v>2467</v>
      </c>
      <c r="AA99" s="238" t="s">
        <v>2023</v>
      </c>
      <c r="AB99" s="238" t="str">
        <f t="shared" si="5"/>
        <v>2861</v>
      </c>
      <c r="AD99" s="325" t="s">
        <v>4097</v>
      </c>
      <c r="AE99" s="325" t="s">
        <v>4098</v>
      </c>
      <c r="AF99" s="325" t="s">
        <v>4099</v>
      </c>
      <c r="AG99" s="325" t="s">
        <v>4100</v>
      </c>
      <c r="AH99" s="325" t="s">
        <v>4101</v>
      </c>
      <c r="AI99" s="325" t="s">
        <v>4102</v>
      </c>
      <c r="AJ99" s="44" t="str">
        <f t="shared" si="7"/>
        <v>能帮忙做点漆黑的魔杖,吗？</v>
      </c>
      <c r="AK99" s="44" t="s">
        <v>483</v>
      </c>
      <c r="AL99" s="44" t="s">
        <v>485</v>
      </c>
    </row>
    <row r="100" spans="1:38">
      <c r="A100" s="249">
        <v>940</v>
      </c>
      <c r="B100" s="44" t="str">
        <f t="shared" si="4"/>
        <v>[[2962,1]]</v>
      </c>
      <c r="C100" s="204" t="str">
        <f>[2]合表!E95</f>
        <v>钢铁铠甲</v>
      </c>
      <c r="D100" s="200" t="str">
        <f>[2]合表!C95</f>
        <v>2962</v>
      </c>
      <c r="E100" s="44">
        <v>1</v>
      </c>
      <c r="T100" s="44">
        <f>[2]合表!K95*$T$2</f>
        <v>9000</v>
      </c>
      <c r="U100" s="44">
        <v>32</v>
      </c>
      <c r="V100" s="44">
        <v>4</v>
      </c>
      <c r="W100" s="44">
        <f>([2]总参考!D95*$W$2)+([2]总参考!D95*$W$2*((E100*$V$2)-$V$2))</f>
        <v>980</v>
      </c>
      <c r="X100" s="238" t="s">
        <v>2461</v>
      </c>
      <c r="Y100" s="199">
        <v>1</v>
      </c>
      <c r="Z100" s="208" t="s">
        <v>2467</v>
      </c>
      <c r="AA100" s="238" t="s">
        <v>2023</v>
      </c>
      <c r="AB100" s="238" t="str">
        <f t="shared" si="5"/>
        <v>2962</v>
      </c>
      <c r="AD100" s="325" t="s">
        <v>4103</v>
      </c>
      <c r="AE100" s="325" t="s">
        <v>4104</v>
      </c>
      <c r="AF100" s="325" t="s">
        <v>4105</v>
      </c>
      <c r="AG100" s="325" t="s">
        <v>4106</v>
      </c>
      <c r="AH100" s="325" t="s">
        <v>4107</v>
      </c>
      <c r="AI100" s="325" t="s">
        <v>4108</v>
      </c>
      <c r="AJ100" s="44" t="str">
        <f t="shared" si="7"/>
        <v>能帮忙做点钢铁铠甲,吗？</v>
      </c>
      <c r="AK100" s="44" t="s">
        <v>483</v>
      </c>
      <c r="AL100" s="44" t="s">
        <v>485</v>
      </c>
    </row>
    <row r="101" spans="1:38">
      <c r="A101" s="249">
        <v>950</v>
      </c>
      <c r="B101" s="44" t="str">
        <f t="shared" si="4"/>
        <v>[[3263,1]]</v>
      </c>
      <c r="C101" s="204" t="str">
        <f>[2]合表!E96</f>
        <v>钢铁大盾</v>
      </c>
      <c r="D101" s="200" t="str">
        <f>[2]合表!C96</f>
        <v>3263</v>
      </c>
      <c r="E101" s="44">
        <v>1</v>
      </c>
      <c r="T101" s="44">
        <f>[2]合表!K96*$T$2</f>
        <v>9000</v>
      </c>
      <c r="U101" s="44">
        <v>33</v>
      </c>
      <c r="V101" s="44">
        <v>4</v>
      </c>
      <c r="W101" s="44">
        <f>([2]总参考!D96*$W$2)+([2]总参考!D96*$W$2*((E101*$V$2)-$V$2))</f>
        <v>980</v>
      </c>
      <c r="X101" s="238" t="s">
        <v>2461</v>
      </c>
      <c r="Y101" s="199">
        <v>1</v>
      </c>
      <c r="Z101" s="208" t="s">
        <v>2467</v>
      </c>
      <c r="AA101" s="238" t="s">
        <v>2023</v>
      </c>
      <c r="AB101" s="238" t="str">
        <f t="shared" si="5"/>
        <v>3263</v>
      </c>
      <c r="AD101" s="325" t="s">
        <v>4109</v>
      </c>
      <c r="AE101" s="325" t="s">
        <v>4110</v>
      </c>
      <c r="AF101" s="325" t="s">
        <v>4111</v>
      </c>
      <c r="AG101" s="325" t="s">
        <v>4112</v>
      </c>
      <c r="AH101" s="325" t="s">
        <v>4113</v>
      </c>
      <c r="AI101" s="325" t="s">
        <v>4114</v>
      </c>
      <c r="AJ101" s="44" t="str">
        <f t="shared" si="7"/>
        <v>能帮忙做点钢铁大盾,吗？</v>
      </c>
      <c r="AK101" s="44" t="s">
        <v>483</v>
      </c>
      <c r="AL101" s="44" t="s">
        <v>485</v>
      </c>
    </row>
    <row r="102" spans="1:38">
      <c r="A102" s="249">
        <v>960</v>
      </c>
      <c r="B102" s="44" t="str">
        <f t="shared" si="4"/>
        <v>[[3561,1]]</v>
      </c>
      <c r="C102" s="204" t="str">
        <f>[2]合表!E97</f>
        <v>双刃长剑</v>
      </c>
      <c r="D102" s="200" t="str">
        <f>[2]合表!C97</f>
        <v>3561</v>
      </c>
      <c r="E102" s="44">
        <v>1</v>
      </c>
      <c r="T102" s="44">
        <f>[2]合表!K97*$T$2</f>
        <v>13500</v>
      </c>
      <c r="U102" s="44">
        <v>33</v>
      </c>
      <c r="V102" s="44">
        <v>4</v>
      </c>
      <c r="W102" s="44">
        <f>([2]总参考!D97*$W$2)+([2]总参考!D97*$W$2*((E102*$V$2)-$V$2))</f>
        <v>1510</v>
      </c>
      <c r="X102" s="238" t="s">
        <v>2461</v>
      </c>
      <c r="Y102" s="199">
        <v>1</v>
      </c>
      <c r="Z102" s="208" t="s">
        <v>2467</v>
      </c>
      <c r="AA102" s="238" t="s">
        <v>2023</v>
      </c>
      <c r="AB102" s="238" t="str">
        <f t="shared" si="5"/>
        <v>3561</v>
      </c>
      <c r="AD102" s="325" t="s">
        <v>4115</v>
      </c>
      <c r="AE102" s="325" t="s">
        <v>4116</v>
      </c>
      <c r="AF102" s="325" t="s">
        <v>4117</v>
      </c>
      <c r="AG102" s="325" t="s">
        <v>4118</v>
      </c>
      <c r="AH102" s="325" t="s">
        <v>4119</v>
      </c>
      <c r="AI102" s="325" t="s">
        <v>4120</v>
      </c>
      <c r="AJ102" s="44" t="str">
        <f t="shared" si="7"/>
        <v>能帮忙做点双刃长剑,吗？</v>
      </c>
      <c r="AK102" s="44" t="s">
        <v>483</v>
      </c>
      <c r="AL102" s="44" t="s">
        <v>485</v>
      </c>
    </row>
    <row r="103" spans="1:38">
      <c r="A103" s="249">
        <v>970</v>
      </c>
      <c r="B103" s="44" t="str">
        <f t="shared" si="4"/>
        <v>[[3661,1]]</v>
      </c>
      <c r="C103" s="204" t="str">
        <f>[2]合表!E98</f>
        <v>粘花弓</v>
      </c>
      <c r="D103" s="200" t="str">
        <f>[2]合表!C98</f>
        <v>3661</v>
      </c>
      <c r="E103" s="44">
        <v>1</v>
      </c>
      <c r="T103" s="44">
        <f>[2]合表!K98*$T$2</f>
        <v>13500</v>
      </c>
      <c r="U103" s="44">
        <v>33</v>
      </c>
      <c r="V103" s="44">
        <v>4</v>
      </c>
      <c r="W103" s="44">
        <f>([2]总参考!D98*$W$2)+([2]总参考!D98*$W$2*((E103*$V$2)-$V$2))</f>
        <v>1510</v>
      </c>
      <c r="X103" s="238" t="s">
        <v>2461</v>
      </c>
      <c r="Y103" s="199">
        <v>1</v>
      </c>
      <c r="Z103" s="208" t="s">
        <v>2467</v>
      </c>
      <c r="AA103" s="238" t="s">
        <v>2023</v>
      </c>
      <c r="AB103" s="238" t="str">
        <f t="shared" si="5"/>
        <v>3661</v>
      </c>
      <c r="AD103" s="325" t="s">
        <v>4121</v>
      </c>
      <c r="AE103" s="325" t="s">
        <v>4122</v>
      </c>
      <c r="AF103" s="325" t="s">
        <v>4123</v>
      </c>
      <c r="AG103" s="325" t="s">
        <v>4124</v>
      </c>
      <c r="AH103" s="325" t="s">
        <v>4125</v>
      </c>
      <c r="AI103" s="325" t="s">
        <v>4126</v>
      </c>
      <c r="AJ103" s="44" t="str">
        <f t="shared" si="7"/>
        <v>能帮忙做点粘花弓,吗？</v>
      </c>
      <c r="AK103" s="44" t="s">
        <v>483</v>
      </c>
      <c r="AL103" s="44" t="s">
        <v>485</v>
      </c>
    </row>
    <row r="104" spans="1:38">
      <c r="A104" s="249">
        <v>980</v>
      </c>
      <c r="B104" s="44" t="str">
        <f t="shared" si="4"/>
        <v>[[3761,1]]</v>
      </c>
      <c r="C104" s="204" t="str">
        <f>[2]合表!E99</f>
        <v>导士手杖</v>
      </c>
      <c r="D104" s="200" t="str">
        <f>[2]合表!C99</f>
        <v>3761</v>
      </c>
      <c r="E104" s="44">
        <v>1</v>
      </c>
      <c r="T104" s="44">
        <f>[2]合表!K99*$T$2</f>
        <v>13500</v>
      </c>
      <c r="U104" s="44">
        <v>34</v>
      </c>
      <c r="V104" s="44">
        <v>4</v>
      </c>
      <c r="W104" s="44">
        <f>([2]总参考!D99*$W$2)+([2]总参考!D99*$W$2*((E104*$V$2)-$V$2))</f>
        <v>1510</v>
      </c>
      <c r="X104" s="238" t="s">
        <v>2461</v>
      </c>
      <c r="Y104" s="199">
        <v>1</v>
      </c>
      <c r="Z104" s="208" t="s">
        <v>2467</v>
      </c>
      <c r="AA104" s="238" t="s">
        <v>2023</v>
      </c>
      <c r="AB104" s="238" t="str">
        <f t="shared" si="5"/>
        <v>3761</v>
      </c>
      <c r="AD104" s="325" t="s">
        <v>4127</v>
      </c>
      <c r="AE104" s="325" t="s">
        <v>4128</v>
      </c>
      <c r="AF104" s="325" t="s">
        <v>4129</v>
      </c>
      <c r="AG104" s="325" t="s">
        <v>4130</v>
      </c>
      <c r="AH104" s="325" t="s">
        <v>4131</v>
      </c>
      <c r="AI104" s="325" t="s">
        <v>4132</v>
      </c>
      <c r="AJ104" s="44" t="str">
        <f t="shared" si="7"/>
        <v>能帮忙做点导士手杖,吗？</v>
      </c>
      <c r="AK104" s="44" t="s">
        <v>483</v>
      </c>
      <c r="AL104" s="44" t="s">
        <v>485</v>
      </c>
    </row>
    <row r="105" spans="1:38">
      <c r="A105" s="249">
        <v>990</v>
      </c>
      <c r="B105" s="44" t="str">
        <f t="shared" si="4"/>
        <v>[[3862,1]]</v>
      </c>
      <c r="C105" s="204" t="str">
        <f>[2]合表!E100</f>
        <v>环形铠</v>
      </c>
      <c r="D105" s="200" t="str">
        <f>[2]合表!C100</f>
        <v>3862</v>
      </c>
      <c r="E105" s="44">
        <v>1</v>
      </c>
      <c r="T105" s="44">
        <f>[2]合表!K100*$T$2</f>
        <v>13500</v>
      </c>
      <c r="U105" s="44">
        <v>34</v>
      </c>
      <c r="V105" s="44">
        <v>4</v>
      </c>
      <c r="W105" s="44">
        <f>([2]总参考!D100*$W$2)+([2]总参考!D100*$W$2*((E105*$V$2)-$V$2))</f>
        <v>1510</v>
      </c>
      <c r="X105" s="238" t="s">
        <v>2461</v>
      </c>
      <c r="Y105" s="199">
        <v>1</v>
      </c>
      <c r="Z105" s="208" t="s">
        <v>2467</v>
      </c>
      <c r="AA105" s="238" t="s">
        <v>2023</v>
      </c>
      <c r="AB105" s="238" t="str">
        <f t="shared" si="5"/>
        <v>3862</v>
      </c>
      <c r="AD105" s="325" t="s">
        <v>4133</v>
      </c>
      <c r="AE105" s="325" t="s">
        <v>4134</v>
      </c>
      <c r="AF105" s="325" t="s">
        <v>4135</v>
      </c>
      <c r="AG105" s="325" t="s">
        <v>4136</v>
      </c>
      <c r="AH105" s="325" t="s">
        <v>4137</v>
      </c>
      <c r="AI105" s="325" t="s">
        <v>4138</v>
      </c>
      <c r="AJ105" s="44" t="str">
        <f t="shared" si="7"/>
        <v>能帮忙做点环形铠,吗？</v>
      </c>
      <c r="AK105" s="44" t="s">
        <v>483</v>
      </c>
      <c r="AL105" s="44" t="s">
        <v>485</v>
      </c>
    </row>
    <row r="106" spans="1:38">
      <c r="A106" s="249">
        <v>1000</v>
      </c>
      <c r="B106" s="44" t="str">
        <f t="shared" si="4"/>
        <v>[[4163,1]]</v>
      </c>
      <c r="C106" s="204" t="str">
        <f>[2]合表!E101</f>
        <v>环形盾</v>
      </c>
      <c r="D106" s="200" t="str">
        <f>[2]合表!C101</f>
        <v>4163</v>
      </c>
      <c r="E106" s="44">
        <v>1</v>
      </c>
      <c r="T106" s="44">
        <f>[2]合表!K101*$T$2</f>
        <v>13500</v>
      </c>
      <c r="U106" s="44">
        <v>34</v>
      </c>
      <c r="V106" s="44">
        <v>4</v>
      </c>
      <c r="W106" s="44">
        <f>([2]总参考!D101*$W$2)+([2]总参考!D101*$W$2*((E106*$V$2)-$V$2))</f>
        <v>1510</v>
      </c>
      <c r="X106" s="238" t="s">
        <v>2461</v>
      </c>
      <c r="Y106" s="199">
        <v>1</v>
      </c>
      <c r="Z106" s="208" t="s">
        <v>2467</v>
      </c>
      <c r="AA106" s="238" t="s">
        <v>2023</v>
      </c>
      <c r="AB106" s="238" t="str">
        <f t="shared" si="5"/>
        <v>4163</v>
      </c>
      <c r="AD106" s="325" t="s">
        <v>4139</v>
      </c>
      <c r="AE106" s="325" t="s">
        <v>4140</v>
      </c>
      <c r="AF106" s="325" t="s">
        <v>4141</v>
      </c>
      <c r="AG106" s="325" t="s">
        <v>4142</v>
      </c>
      <c r="AH106" s="325" t="s">
        <v>4143</v>
      </c>
      <c r="AI106" s="325" t="s">
        <v>4144</v>
      </c>
      <c r="AJ106" s="44" t="str">
        <f t="shared" si="7"/>
        <v>能帮忙做点环形盾,吗？</v>
      </c>
      <c r="AK106" s="44" t="s">
        <v>483</v>
      </c>
      <c r="AL106" s="44" t="s">
        <v>485</v>
      </c>
    </row>
    <row r="107" spans="1:38">
      <c r="A107" s="249">
        <v>1010</v>
      </c>
      <c r="B107" s="44" t="str">
        <f t="shared" si="4"/>
        <v>[[4461,1]]</v>
      </c>
      <c r="C107" s="204" t="str">
        <f>[2]合表!E102</f>
        <v>骑士剑</v>
      </c>
      <c r="D107" s="200" t="str">
        <f>[2]合表!C102</f>
        <v>4461</v>
      </c>
      <c r="E107" s="44">
        <v>1</v>
      </c>
      <c r="T107" s="44">
        <f>[2]合表!K102*$T$2</f>
        <v>18000</v>
      </c>
      <c r="U107" s="44">
        <v>35</v>
      </c>
      <c r="V107" s="44">
        <v>4</v>
      </c>
      <c r="W107" s="44">
        <f>([2]总参考!D102*$W$2)+([2]总参考!D102*$W$2*((E107*$V$2)-$V$2))</f>
        <v>3200</v>
      </c>
      <c r="X107" s="238" t="s">
        <v>2461</v>
      </c>
      <c r="Y107" s="199">
        <v>1</v>
      </c>
      <c r="Z107" s="208" t="s">
        <v>2467</v>
      </c>
      <c r="AA107" s="238" t="s">
        <v>2023</v>
      </c>
      <c r="AB107" s="238" t="str">
        <f t="shared" si="5"/>
        <v>4461</v>
      </c>
      <c r="AD107" s="325" t="s">
        <v>4145</v>
      </c>
      <c r="AE107" s="325" t="s">
        <v>4146</v>
      </c>
      <c r="AF107" s="325" t="s">
        <v>4147</v>
      </c>
      <c r="AG107" s="325" t="s">
        <v>4148</v>
      </c>
      <c r="AH107" s="325" t="s">
        <v>4149</v>
      </c>
      <c r="AI107" s="325" t="s">
        <v>4150</v>
      </c>
      <c r="AJ107" s="44" t="str">
        <f t="shared" si="7"/>
        <v>能帮忙做点骑士剑,吗？</v>
      </c>
      <c r="AK107" s="44" t="s">
        <v>483</v>
      </c>
      <c r="AL107" s="44" t="s">
        <v>485</v>
      </c>
    </row>
    <row r="108" spans="1:38">
      <c r="A108" s="249">
        <v>1020</v>
      </c>
      <c r="B108" s="44" t="str">
        <f t="shared" si="4"/>
        <v>[[4561,1]]</v>
      </c>
      <c r="C108" s="204" t="str">
        <f>[2]合表!E103</f>
        <v>格斗弓</v>
      </c>
      <c r="D108" s="200" t="str">
        <f>[2]合表!C103</f>
        <v>4561</v>
      </c>
      <c r="E108" s="44">
        <v>1</v>
      </c>
      <c r="T108" s="44">
        <f>[2]合表!K103*$T$2</f>
        <v>18000</v>
      </c>
      <c r="U108" s="44">
        <v>35</v>
      </c>
      <c r="V108" s="44">
        <v>4</v>
      </c>
      <c r="W108" s="44">
        <f>([2]总参考!D103*$W$2)+([2]总参考!D103*$W$2*((E108*$V$2)-$V$2))</f>
        <v>3200</v>
      </c>
      <c r="X108" s="238" t="s">
        <v>2461</v>
      </c>
      <c r="Y108" s="199">
        <v>1</v>
      </c>
      <c r="Z108" s="208" t="s">
        <v>2467</v>
      </c>
      <c r="AA108" s="238" t="s">
        <v>2023</v>
      </c>
      <c r="AB108" s="238" t="str">
        <f t="shared" si="5"/>
        <v>4561</v>
      </c>
      <c r="AD108" s="325" t="s">
        <v>4151</v>
      </c>
      <c r="AE108" s="325" t="s">
        <v>4152</v>
      </c>
      <c r="AF108" s="325" t="s">
        <v>4153</v>
      </c>
      <c r="AG108" s="325" t="s">
        <v>4154</v>
      </c>
      <c r="AH108" s="325" t="s">
        <v>4155</v>
      </c>
      <c r="AI108" s="325" t="s">
        <v>4156</v>
      </c>
      <c r="AJ108" s="44" t="str">
        <f t="shared" si="7"/>
        <v>能帮忙做点格斗弓,吗？</v>
      </c>
      <c r="AK108" s="44" t="s">
        <v>483</v>
      </c>
      <c r="AL108" s="44" t="s">
        <v>485</v>
      </c>
    </row>
    <row r="109" spans="1:38">
      <c r="A109" s="249">
        <v>1030</v>
      </c>
      <c r="B109" s="44" t="str">
        <f t="shared" si="4"/>
        <v>[[4661,1]]</v>
      </c>
      <c r="C109" s="204" t="str">
        <f>[2]合表!E104</f>
        <v>魔术师之杖</v>
      </c>
      <c r="D109" s="200" t="str">
        <f>[2]合表!C104</f>
        <v>4661</v>
      </c>
      <c r="E109" s="44">
        <v>1</v>
      </c>
      <c r="T109" s="44">
        <f>[2]合表!K104*$T$2</f>
        <v>18000</v>
      </c>
      <c r="U109" s="44">
        <v>35</v>
      </c>
      <c r="V109" s="44">
        <v>4</v>
      </c>
      <c r="W109" s="44">
        <f>([2]总参考!D104*$W$2)+([2]总参考!D104*$W$2*((E109*$V$2)-$V$2))</f>
        <v>3200</v>
      </c>
      <c r="X109" s="238" t="s">
        <v>2461</v>
      </c>
      <c r="Y109" s="199">
        <v>1</v>
      </c>
      <c r="Z109" s="208" t="s">
        <v>2467</v>
      </c>
      <c r="AA109" s="238" t="s">
        <v>2023</v>
      </c>
      <c r="AB109" s="238" t="str">
        <f t="shared" si="5"/>
        <v>4661</v>
      </c>
      <c r="AD109" s="325" t="s">
        <v>4157</v>
      </c>
      <c r="AE109" s="325" t="s">
        <v>4158</v>
      </c>
      <c r="AF109" s="325" t="s">
        <v>4159</v>
      </c>
      <c r="AG109" s="325" t="s">
        <v>4160</v>
      </c>
      <c r="AH109" s="325" t="s">
        <v>4161</v>
      </c>
      <c r="AI109" s="325" t="s">
        <v>4162</v>
      </c>
      <c r="AJ109" s="44" t="str">
        <f t="shared" si="7"/>
        <v>能帮忙做点魔术师之杖,吗？</v>
      </c>
      <c r="AK109" s="44" t="s">
        <v>483</v>
      </c>
      <c r="AL109" s="44" t="s">
        <v>485</v>
      </c>
    </row>
    <row r="110" spans="1:38">
      <c r="A110" s="249">
        <v>1040</v>
      </c>
      <c r="B110" s="44" t="str">
        <f t="shared" si="4"/>
        <v>[[4762,1]]</v>
      </c>
      <c r="C110" s="204" t="str">
        <f>[2]合表!E105</f>
        <v>骑士铠</v>
      </c>
      <c r="D110" s="200" t="str">
        <f>[2]合表!C105</f>
        <v>4762</v>
      </c>
      <c r="E110" s="44">
        <v>1</v>
      </c>
      <c r="T110" s="44">
        <f>[2]合表!K105*$T$2</f>
        <v>18000</v>
      </c>
      <c r="U110" s="44">
        <v>36</v>
      </c>
      <c r="V110" s="44">
        <v>4</v>
      </c>
      <c r="W110" s="44">
        <f>([2]总参考!D105*$W$2)+([2]总参考!D105*$W$2*((E110*$V$2)-$V$2))</f>
        <v>3200</v>
      </c>
      <c r="X110" s="238" t="s">
        <v>2461</v>
      </c>
      <c r="Y110" s="199">
        <v>1</v>
      </c>
      <c r="Z110" s="208" t="s">
        <v>2467</v>
      </c>
      <c r="AA110" s="238" t="s">
        <v>2023</v>
      </c>
      <c r="AB110" s="238" t="str">
        <f t="shared" si="5"/>
        <v>4762</v>
      </c>
      <c r="AD110" s="325" t="s">
        <v>4163</v>
      </c>
      <c r="AE110" s="325" t="s">
        <v>4164</v>
      </c>
      <c r="AF110" s="325" t="s">
        <v>4165</v>
      </c>
      <c r="AG110" s="325" t="s">
        <v>4166</v>
      </c>
      <c r="AH110" s="325" t="s">
        <v>4167</v>
      </c>
      <c r="AI110" s="325" t="s">
        <v>4168</v>
      </c>
      <c r="AJ110" s="44" t="str">
        <f t="shared" si="7"/>
        <v>能帮忙做点骑士铠,吗？</v>
      </c>
      <c r="AK110" s="44" t="s">
        <v>483</v>
      </c>
      <c r="AL110" s="44" t="s">
        <v>485</v>
      </c>
    </row>
    <row r="111" spans="1:38">
      <c r="A111" s="249">
        <v>1050</v>
      </c>
      <c r="B111" s="44" t="str">
        <f t="shared" si="4"/>
        <v>[[5063,1]]</v>
      </c>
      <c r="C111" s="204" t="str">
        <f>[2]合表!E106</f>
        <v>骑士盾</v>
      </c>
      <c r="D111" s="200" t="str">
        <f>[2]合表!C106</f>
        <v>5063</v>
      </c>
      <c r="E111" s="44">
        <v>1</v>
      </c>
      <c r="T111" s="44">
        <f>[2]合表!K106*$T$2</f>
        <v>18000</v>
      </c>
      <c r="U111" s="44">
        <v>36</v>
      </c>
      <c r="V111" s="44">
        <v>4</v>
      </c>
      <c r="W111" s="44">
        <f>([2]总参考!D106*$W$2)+([2]总参考!D106*$W$2*((E111*$V$2)-$V$2))</f>
        <v>3200</v>
      </c>
      <c r="X111" s="238" t="s">
        <v>2461</v>
      </c>
      <c r="Y111" s="199">
        <v>1</v>
      </c>
      <c r="Z111" s="208" t="s">
        <v>2467</v>
      </c>
      <c r="AA111" s="238" t="s">
        <v>2023</v>
      </c>
      <c r="AB111" s="238" t="str">
        <f t="shared" si="5"/>
        <v>5063</v>
      </c>
      <c r="AD111" s="44" t="str">
        <f t="shared" ref="AD111:AD150" si="8">CONCATENATE("我要",C111,G111,J111,",帮我做一个吧！")</f>
        <v>我要骑士盾,帮我做一个吧！</v>
      </c>
      <c r="AE111" s="44" t="s">
        <v>480</v>
      </c>
      <c r="AF111" s="44" t="s">
        <v>481</v>
      </c>
      <c r="AG111" s="44" t="str">
        <f t="shared" ref="AG111:AG150" si="9">CONCATENATE("掌柜的",C111,G111,J111,",做点啊什么的做点啊！")</f>
        <v>掌柜的骑士盾,做点啊什么的做点啊！</v>
      </c>
      <c r="AH111" s="44" t="s">
        <v>482</v>
      </c>
      <c r="AI111" s="44" t="s">
        <v>484</v>
      </c>
      <c r="AJ111" s="44" t="str">
        <f t="shared" si="7"/>
        <v>能帮忙做点骑士盾,吗？</v>
      </c>
      <c r="AK111" s="44" t="s">
        <v>483</v>
      </c>
      <c r="AL111" s="44" t="s">
        <v>485</v>
      </c>
    </row>
    <row r="112" spans="1:38">
      <c r="A112" s="249">
        <v>1060</v>
      </c>
      <c r="B112" s="44" t="str">
        <f t="shared" si="4"/>
        <v>[[5361,1]]</v>
      </c>
      <c r="C112" s="204" t="str">
        <f>[2]合表!E107</f>
        <v>骑士长之剑</v>
      </c>
      <c r="D112" s="200" t="str">
        <f>[2]合表!C107</f>
        <v>5361</v>
      </c>
      <c r="E112" s="44">
        <v>1</v>
      </c>
      <c r="T112" s="44">
        <f>[2]合表!K107*$T$2</f>
        <v>22500</v>
      </c>
      <c r="U112" s="44">
        <v>36</v>
      </c>
      <c r="V112" s="44">
        <v>4</v>
      </c>
      <c r="W112" s="44">
        <f>([2]总参考!D107*$W$2)+([2]总参考!D107*$W$2*((E112*$V$2)-$V$2))</f>
        <v>5060</v>
      </c>
      <c r="X112" s="238" t="s">
        <v>2461</v>
      </c>
      <c r="Y112" s="199">
        <v>1</v>
      </c>
      <c r="Z112" s="208" t="s">
        <v>2467</v>
      </c>
      <c r="AA112" s="238" t="s">
        <v>2023</v>
      </c>
      <c r="AB112" s="238" t="str">
        <f t="shared" si="5"/>
        <v>5361</v>
      </c>
      <c r="AD112" s="44" t="str">
        <f t="shared" si="8"/>
        <v>我要骑士长之剑,帮我做一个吧！</v>
      </c>
      <c r="AE112" s="44" t="s">
        <v>480</v>
      </c>
      <c r="AF112" s="44" t="s">
        <v>481</v>
      </c>
      <c r="AG112" s="44" t="str">
        <f t="shared" si="9"/>
        <v>掌柜的骑士长之剑,做点啊什么的做点啊！</v>
      </c>
      <c r="AH112" s="44" t="s">
        <v>482</v>
      </c>
      <c r="AI112" s="44" t="s">
        <v>484</v>
      </c>
      <c r="AJ112" s="44" t="str">
        <f t="shared" si="7"/>
        <v>能帮忙做点骑士长之剑,吗？</v>
      </c>
      <c r="AK112" s="44" t="s">
        <v>483</v>
      </c>
      <c r="AL112" s="44" t="s">
        <v>485</v>
      </c>
    </row>
    <row r="113" spans="1:38">
      <c r="A113" s="249">
        <v>1070</v>
      </c>
      <c r="B113" s="44" t="str">
        <f t="shared" si="4"/>
        <v>[[5461,1]]</v>
      </c>
      <c r="C113" s="204" t="str">
        <f>[2]合表!E108</f>
        <v>狙击弓</v>
      </c>
      <c r="D113" s="200" t="str">
        <f>[2]合表!C108</f>
        <v>5461</v>
      </c>
      <c r="E113" s="44">
        <v>1</v>
      </c>
      <c r="T113" s="44">
        <f>[2]合表!K108*$T$2</f>
        <v>22500</v>
      </c>
      <c r="U113" s="44">
        <v>37</v>
      </c>
      <c r="V113" s="44">
        <v>4</v>
      </c>
      <c r="W113" s="44">
        <f>([2]总参考!D108*$W$2)+([2]总参考!D108*$W$2*((E113*$V$2)-$V$2))</f>
        <v>5060</v>
      </c>
      <c r="X113" s="238" t="s">
        <v>2461</v>
      </c>
      <c r="Y113" s="199">
        <v>1</v>
      </c>
      <c r="Z113" s="208" t="s">
        <v>2467</v>
      </c>
      <c r="AA113" s="238" t="s">
        <v>2023</v>
      </c>
      <c r="AB113" s="238" t="str">
        <f t="shared" si="5"/>
        <v>5461</v>
      </c>
      <c r="AD113" s="44" t="str">
        <f t="shared" si="8"/>
        <v>我要狙击弓,帮我做一个吧！</v>
      </c>
      <c r="AE113" s="44" t="s">
        <v>480</v>
      </c>
      <c r="AF113" s="44" t="s">
        <v>481</v>
      </c>
      <c r="AG113" s="44" t="str">
        <f t="shared" si="9"/>
        <v>掌柜的狙击弓,做点啊什么的做点啊！</v>
      </c>
      <c r="AH113" s="44" t="s">
        <v>482</v>
      </c>
      <c r="AI113" s="44" t="s">
        <v>484</v>
      </c>
      <c r="AJ113" s="44" t="str">
        <f t="shared" si="7"/>
        <v>能帮忙做点狙击弓,吗？</v>
      </c>
      <c r="AK113" s="44" t="s">
        <v>483</v>
      </c>
      <c r="AL113" s="44" t="s">
        <v>485</v>
      </c>
    </row>
    <row r="114" spans="1:38">
      <c r="A114" s="249">
        <v>1080</v>
      </c>
      <c r="B114" s="44" t="str">
        <f t="shared" si="4"/>
        <v>[[5561,1]]</v>
      </c>
      <c r="C114" s="204" t="str">
        <f>[2]合表!E109</f>
        <v>月光之杖</v>
      </c>
      <c r="D114" s="200" t="str">
        <f>[2]合表!C109</f>
        <v>5561</v>
      </c>
      <c r="E114" s="44">
        <v>1</v>
      </c>
      <c r="T114" s="44">
        <f>[2]合表!K109*$T$2</f>
        <v>22500</v>
      </c>
      <c r="U114" s="44">
        <v>37</v>
      </c>
      <c r="V114" s="44">
        <v>4</v>
      </c>
      <c r="W114" s="44">
        <f>([2]总参考!D109*$W$2)+([2]总参考!D109*$W$2*((E114*$V$2)-$V$2))</f>
        <v>5060</v>
      </c>
      <c r="X114" s="238" t="s">
        <v>2461</v>
      </c>
      <c r="Y114" s="199">
        <v>1</v>
      </c>
      <c r="Z114" s="208" t="s">
        <v>2467</v>
      </c>
      <c r="AA114" s="238" t="s">
        <v>2023</v>
      </c>
      <c r="AB114" s="238" t="str">
        <f t="shared" si="5"/>
        <v>5561</v>
      </c>
      <c r="AD114" s="44" t="str">
        <f t="shared" si="8"/>
        <v>我要月光之杖,帮我做一个吧！</v>
      </c>
      <c r="AE114" s="44" t="s">
        <v>480</v>
      </c>
      <c r="AF114" s="44" t="s">
        <v>481</v>
      </c>
      <c r="AG114" s="44" t="str">
        <f t="shared" si="9"/>
        <v>掌柜的月光之杖,做点啊什么的做点啊！</v>
      </c>
      <c r="AH114" s="44" t="s">
        <v>482</v>
      </c>
      <c r="AI114" s="44" t="s">
        <v>484</v>
      </c>
      <c r="AJ114" s="44" t="str">
        <f t="shared" si="7"/>
        <v>能帮忙做点月光之杖,吗？</v>
      </c>
      <c r="AK114" s="44" t="s">
        <v>483</v>
      </c>
      <c r="AL114" s="44" t="s">
        <v>485</v>
      </c>
    </row>
    <row r="115" spans="1:38">
      <c r="A115" s="249">
        <v>1090</v>
      </c>
      <c r="B115" s="44" t="str">
        <f t="shared" si="4"/>
        <v>[[5662,1]]</v>
      </c>
      <c r="C115" s="204" t="str">
        <f>[2]合表!E110</f>
        <v>骑士长之铠</v>
      </c>
      <c r="D115" s="200" t="str">
        <f>[2]合表!C110</f>
        <v>5662</v>
      </c>
      <c r="E115" s="44">
        <v>1</v>
      </c>
      <c r="T115" s="44">
        <f>[2]合表!K110*$T$2</f>
        <v>22500</v>
      </c>
      <c r="U115" s="44">
        <v>37</v>
      </c>
      <c r="V115" s="44">
        <v>4</v>
      </c>
      <c r="W115" s="44">
        <f>([2]总参考!D110*$W$2)+([2]总参考!D110*$W$2*((E115*$V$2)-$V$2))</f>
        <v>5060</v>
      </c>
      <c r="X115" s="238" t="s">
        <v>2461</v>
      </c>
      <c r="Y115" s="199">
        <v>1</v>
      </c>
      <c r="Z115" s="208" t="s">
        <v>2467</v>
      </c>
      <c r="AA115" s="238" t="s">
        <v>2023</v>
      </c>
      <c r="AB115" s="238" t="str">
        <f t="shared" si="5"/>
        <v>5662</v>
      </c>
      <c r="AD115" s="44" t="str">
        <f t="shared" si="8"/>
        <v>我要骑士长之铠,帮我做一个吧！</v>
      </c>
      <c r="AE115" s="44" t="s">
        <v>480</v>
      </c>
      <c r="AF115" s="44" t="s">
        <v>481</v>
      </c>
      <c r="AG115" s="44" t="str">
        <f t="shared" si="9"/>
        <v>掌柜的骑士长之铠,做点啊什么的做点啊！</v>
      </c>
      <c r="AH115" s="44" t="s">
        <v>482</v>
      </c>
      <c r="AI115" s="44" t="s">
        <v>484</v>
      </c>
      <c r="AJ115" s="44" t="str">
        <f t="shared" si="7"/>
        <v>能帮忙做点骑士长之铠,吗？</v>
      </c>
      <c r="AK115" s="44" t="s">
        <v>483</v>
      </c>
      <c r="AL115" s="44" t="s">
        <v>485</v>
      </c>
    </row>
    <row r="116" spans="1:38">
      <c r="A116" s="249">
        <v>1100</v>
      </c>
      <c r="B116" s="44" t="str">
        <f t="shared" si="4"/>
        <v>[[5963,1]]</v>
      </c>
      <c r="C116" s="204" t="str">
        <f>[2]合表!E111</f>
        <v>骑士长之盾</v>
      </c>
      <c r="D116" s="200" t="str">
        <f>[2]合表!C111</f>
        <v>5963</v>
      </c>
      <c r="E116" s="44">
        <v>1</v>
      </c>
      <c r="T116" s="44">
        <f>[2]合表!K111*$T$2</f>
        <v>22500</v>
      </c>
      <c r="U116" s="44">
        <v>38</v>
      </c>
      <c r="V116" s="44">
        <v>4</v>
      </c>
      <c r="W116" s="44">
        <f>([2]总参考!D111*$W$2)+([2]总参考!D111*$W$2*((E116*$V$2)-$V$2))</f>
        <v>5060</v>
      </c>
      <c r="X116" s="238" t="s">
        <v>2461</v>
      </c>
      <c r="Y116" s="199">
        <v>1</v>
      </c>
      <c r="Z116" s="208" t="s">
        <v>2467</v>
      </c>
      <c r="AA116" s="238" t="s">
        <v>2023</v>
      </c>
      <c r="AB116" s="238" t="str">
        <f t="shared" si="5"/>
        <v>5963</v>
      </c>
      <c r="AD116" s="44" t="str">
        <f t="shared" si="8"/>
        <v>我要骑士长之盾,帮我做一个吧！</v>
      </c>
      <c r="AE116" s="44" t="s">
        <v>480</v>
      </c>
      <c r="AF116" s="44" t="s">
        <v>481</v>
      </c>
      <c r="AG116" s="44" t="str">
        <f t="shared" si="9"/>
        <v>掌柜的骑士长之盾,做点啊什么的做点啊！</v>
      </c>
      <c r="AH116" s="44" t="s">
        <v>482</v>
      </c>
      <c r="AI116" s="44" t="s">
        <v>484</v>
      </c>
      <c r="AJ116" s="44" t="str">
        <f t="shared" si="7"/>
        <v>能帮忙做点骑士长之盾,吗？</v>
      </c>
      <c r="AK116" s="44" t="s">
        <v>483</v>
      </c>
      <c r="AL116" s="44" t="s">
        <v>485</v>
      </c>
    </row>
    <row r="117" spans="1:38">
      <c r="A117" s="249">
        <v>1110</v>
      </c>
      <c r="B117" s="44" t="str">
        <f t="shared" si="4"/>
        <v>[[6261,1]]</v>
      </c>
      <c r="C117" s="204" t="str">
        <f>[2]合表!E112</f>
        <v>十杰剑</v>
      </c>
      <c r="D117" s="200" t="str">
        <f>[2]合表!C112</f>
        <v>6261</v>
      </c>
      <c r="E117" s="44">
        <v>1</v>
      </c>
      <c r="T117" s="44">
        <f>[2]合表!K112*$T$2</f>
        <v>27000</v>
      </c>
      <c r="U117" s="44">
        <v>38</v>
      </c>
      <c r="V117" s="44">
        <v>4</v>
      </c>
      <c r="W117" s="44">
        <f>([2]总参考!D112*$W$2)+([2]总参考!D112*$W$2*((E117*$V$2)-$V$2))</f>
        <v>6170</v>
      </c>
      <c r="X117" s="238" t="s">
        <v>2461</v>
      </c>
      <c r="Y117" s="199">
        <v>1</v>
      </c>
      <c r="Z117" s="208" t="s">
        <v>2467</v>
      </c>
      <c r="AA117" s="238" t="s">
        <v>2023</v>
      </c>
      <c r="AB117" s="238" t="str">
        <f t="shared" si="5"/>
        <v>6261</v>
      </c>
      <c r="AD117" s="44" t="str">
        <f t="shared" si="8"/>
        <v>我要十杰剑,帮我做一个吧！</v>
      </c>
      <c r="AE117" s="44" t="s">
        <v>480</v>
      </c>
      <c r="AF117" s="44" t="s">
        <v>481</v>
      </c>
      <c r="AG117" s="44" t="str">
        <f t="shared" si="9"/>
        <v>掌柜的十杰剑,做点啊什么的做点啊！</v>
      </c>
      <c r="AH117" s="44" t="s">
        <v>482</v>
      </c>
      <c r="AI117" s="44" t="s">
        <v>484</v>
      </c>
      <c r="AJ117" s="44" t="str">
        <f t="shared" si="7"/>
        <v>能帮忙做点十杰剑,吗？</v>
      </c>
      <c r="AK117" s="44" t="s">
        <v>483</v>
      </c>
      <c r="AL117" s="44" t="s">
        <v>485</v>
      </c>
    </row>
    <row r="118" spans="1:38">
      <c r="A118" s="249">
        <v>1120</v>
      </c>
      <c r="B118" s="44" t="str">
        <f t="shared" si="4"/>
        <v>[[6361,1]]</v>
      </c>
      <c r="C118" s="204" t="str">
        <f>[2]合表!E113</f>
        <v>竞技之弓</v>
      </c>
      <c r="D118" s="200" t="str">
        <f>[2]合表!C113</f>
        <v>6361</v>
      </c>
      <c r="E118" s="44">
        <v>1</v>
      </c>
      <c r="T118" s="44">
        <f>[2]合表!K113*$T$2</f>
        <v>27000</v>
      </c>
      <c r="U118" s="44">
        <v>38</v>
      </c>
      <c r="V118" s="44">
        <v>4</v>
      </c>
      <c r="W118" s="44">
        <f>([2]总参考!D113*$W$2)+([2]总参考!D113*$W$2*((E118*$V$2)-$V$2))</f>
        <v>6170</v>
      </c>
      <c r="X118" s="238" t="s">
        <v>2461</v>
      </c>
      <c r="Y118" s="199">
        <v>1</v>
      </c>
      <c r="Z118" s="208" t="s">
        <v>2467</v>
      </c>
      <c r="AA118" s="238" t="s">
        <v>2023</v>
      </c>
      <c r="AB118" s="238" t="str">
        <f t="shared" si="5"/>
        <v>6361</v>
      </c>
      <c r="AD118" s="44" t="str">
        <f t="shared" si="8"/>
        <v>我要竞技之弓,帮我做一个吧！</v>
      </c>
      <c r="AE118" s="44" t="s">
        <v>480</v>
      </c>
      <c r="AF118" s="44" t="s">
        <v>481</v>
      </c>
      <c r="AG118" s="44" t="str">
        <f t="shared" si="9"/>
        <v>掌柜的竞技之弓,做点啊什么的做点啊！</v>
      </c>
      <c r="AH118" s="44" t="s">
        <v>482</v>
      </c>
      <c r="AI118" s="44" t="s">
        <v>484</v>
      </c>
      <c r="AJ118" s="44" t="str">
        <f t="shared" si="7"/>
        <v>能帮忙做点竞技之弓,吗？</v>
      </c>
      <c r="AK118" s="44" t="s">
        <v>483</v>
      </c>
      <c r="AL118" s="44" t="s">
        <v>485</v>
      </c>
    </row>
    <row r="119" spans="1:38">
      <c r="A119" s="249">
        <v>1130</v>
      </c>
      <c r="B119" s="44" t="str">
        <f t="shared" si="4"/>
        <v>[[6461,1]]</v>
      </c>
      <c r="C119" s="204" t="str">
        <f>[2]合表!E114</f>
        <v>元素杖</v>
      </c>
      <c r="D119" s="200" t="str">
        <f>[2]合表!C114</f>
        <v>6461</v>
      </c>
      <c r="E119" s="44">
        <v>1</v>
      </c>
      <c r="T119" s="44">
        <f>[2]合表!K114*$T$2</f>
        <v>27000</v>
      </c>
      <c r="U119" s="44">
        <v>39</v>
      </c>
      <c r="V119" s="44">
        <v>4</v>
      </c>
      <c r="W119" s="44">
        <f>([2]总参考!D114*$W$2)+([2]总参考!D114*$W$2*((E119*$V$2)-$V$2))</f>
        <v>6170</v>
      </c>
      <c r="X119" s="238" t="s">
        <v>2461</v>
      </c>
      <c r="Y119" s="199">
        <v>1</v>
      </c>
      <c r="Z119" s="208" t="s">
        <v>2467</v>
      </c>
      <c r="AA119" s="238" t="s">
        <v>2023</v>
      </c>
      <c r="AB119" s="238" t="str">
        <f t="shared" si="5"/>
        <v>6461</v>
      </c>
      <c r="AD119" s="44" t="str">
        <f t="shared" si="8"/>
        <v>我要元素杖,帮我做一个吧！</v>
      </c>
      <c r="AE119" s="44" t="s">
        <v>480</v>
      </c>
      <c r="AF119" s="44" t="s">
        <v>481</v>
      </c>
      <c r="AG119" s="44" t="str">
        <f t="shared" si="9"/>
        <v>掌柜的元素杖,做点啊什么的做点啊！</v>
      </c>
      <c r="AH119" s="44" t="s">
        <v>482</v>
      </c>
      <c r="AI119" s="44" t="s">
        <v>484</v>
      </c>
      <c r="AJ119" s="44" t="str">
        <f t="shared" si="7"/>
        <v>能帮忙做点元素杖,吗？</v>
      </c>
      <c r="AK119" s="44" t="s">
        <v>483</v>
      </c>
      <c r="AL119" s="44" t="s">
        <v>485</v>
      </c>
    </row>
    <row r="120" spans="1:38">
      <c r="A120" s="249">
        <v>1140</v>
      </c>
      <c r="B120" s="44" t="str">
        <f t="shared" si="4"/>
        <v>[[6562,1]]</v>
      </c>
      <c r="C120" s="204" t="str">
        <f>[2]合表!E115</f>
        <v>巧匠铠甲</v>
      </c>
      <c r="D120" s="200" t="str">
        <f>[2]合表!C115</f>
        <v>6562</v>
      </c>
      <c r="E120" s="44">
        <v>1</v>
      </c>
      <c r="T120" s="44">
        <f>[2]合表!K115*$T$2</f>
        <v>27000</v>
      </c>
      <c r="U120" s="44">
        <v>39</v>
      </c>
      <c r="V120" s="44">
        <v>4</v>
      </c>
      <c r="W120" s="44">
        <f>([2]总参考!D115*$W$2)+([2]总参考!D115*$W$2*((E120*$V$2)-$V$2))</f>
        <v>6170</v>
      </c>
      <c r="X120" s="238" t="s">
        <v>2461</v>
      </c>
      <c r="Y120" s="199">
        <v>1</v>
      </c>
      <c r="Z120" s="208" t="s">
        <v>2467</v>
      </c>
      <c r="AA120" s="238" t="s">
        <v>2023</v>
      </c>
      <c r="AB120" s="238" t="str">
        <f t="shared" si="5"/>
        <v>6562</v>
      </c>
      <c r="AD120" s="44" t="str">
        <f t="shared" si="8"/>
        <v>我要巧匠铠甲,帮我做一个吧！</v>
      </c>
      <c r="AE120" s="44" t="s">
        <v>480</v>
      </c>
      <c r="AF120" s="44" t="s">
        <v>481</v>
      </c>
      <c r="AG120" s="44" t="str">
        <f t="shared" si="9"/>
        <v>掌柜的巧匠铠甲,做点啊什么的做点啊！</v>
      </c>
      <c r="AH120" s="44" t="s">
        <v>482</v>
      </c>
      <c r="AI120" s="44" t="s">
        <v>484</v>
      </c>
      <c r="AJ120" s="44" t="str">
        <f t="shared" si="7"/>
        <v>能帮忙做点巧匠铠甲,吗？</v>
      </c>
      <c r="AK120" s="44" t="s">
        <v>483</v>
      </c>
      <c r="AL120" s="44" t="s">
        <v>485</v>
      </c>
    </row>
    <row r="121" spans="1:38">
      <c r="A121" s="249">
        <v>1150</v>
      </c>
      <c r="B121" s="44" t="str">
        <f t="shared" si="4"/>
        <v>[[6863,1]]</v>
      </c>
      <c r="C121" s="204" t="str">
        <f>[2]合表!E116</f>
        <v>巧匠之盾</v>
      </c>
      <c r="D121" s="200" t="str">
        <f>[2]合表!C116</f>
        <v>6863</v>
      </c>
      <c r="E121" s="44">
        <v>1</v>
      </c>
      <c r="T121" s="44">
        <f>[2]合表!K116*$T$2</f>
        <v>27000</v>
      </c>
      <c r="U121" s="44">
        <v>39</v>
      </c>
      <c r="V121" s="44">
        <v>4</v>
      </c>
      <c r="W121" s="44">
        <f>([2]总参考!D116*$W$2)+([2]总参考!D116*$W$2*((E121*$V$2)-$V$2))</f>
        <v>6170</v>
      </c>
      <c r="X121" s="238" t="s">
        <v>2461</v>
      </c>
      <c r="Y121" s="199">
        <v>1</v>
      </c>
      <c r="Z121" s="208" t="s">
        <v>2467</v>
      </c>
      <c r="AA121" s="238" t="s">
        <v>2023</v>
      </c>
      <c r="AB121" s="238" t="str">
        <f t="shared" si="5"/>
        <v>6863</v>
      </c>
      <c r="AD121" s="44" t="str">
        <f t="shared" si="8"/>
        <v>我要巧匠之盾,帮我做一个吧！</v>
      </c>
      <c r="AE121" s="44" t="s">
        <v>480</v>
      </c>
      <c r="AF121" s="44" t="s">
        <v>481</v>
      </c>
      <c r="AG121" s="44" t="str">
        <f t="shared" si="9"/>
        <v>掌柜的巧匠之盾,做点啊什么的做点啊！</v>
      </c>
      <c r="AH121" s="44" t="s">
        <v>482</v>
      </c>
      <c r="AI121" s="44" t="s">
        <v>484</v>
      </c>
      <c r="AJ121" s="44" t="str">
        <f t="shared" si="7"/>
        <v>能帮忙做点巧匠之盾,吗？</v>
      </c>
      <c r="AK121" s="44" t="s">
        <v>483</v>
      </c>
      <c r="AL121" s="44" t="s">
        <v>485</v>
      </c>
    </row>
    <row r="122" spans="1:38">
      <c r="A122" s="249">
        <v>1160</v>
      </c>
      <c r="B122" s="44" t="str">
        <f t="shared" si="4"/>
        <v>[[7161,1]]</v>
      </c>
      <c r="C122" s="204" t="str">
        <f>[2]合表!E117</f>
        <v>勇者锋刃</v>
      </c>
      <c r="D122" s="200" t="str">
        <f>[2]合表!C117</f>
        <v>7161</v>
      </c>
      <c r="E122" s="44">
        <v>1</v>
      </c>
      <c r="T122" s="44">
        <f>[2]合表!K117*$T$2</f>
        <v>31500</v>
      </c>
      <c r="U122" s="44">
        <v>40</v>
      </c>
      <c r="V122" s="44">
        <v>4</v>
      </c>
      <c r="W122" s="44">
        <f>([2]总参考!D117*$W$2)+([2]总参考!D117*$W$2*((E122*$V$2)-$V$2))</f>
        <v>11550</v>
      </c>
      <c r="X122" s="238" t="s">
        <v>2461</v>
      </c>
      <c r="Y122" s="199">
        <v>1</v>
      </c>
      <c r="Z122" s="208" t="s">
        <v>2467</v>
      </c>
      <c r="AA122" s="238" t="s">
        <v>2023</v>
      </c>
      <c r="AB122" s="238" t="str">
        <f t="shared" si="5"/>
        <v>7161</v>
      </c>
      <c r="AD122" s="44" t="str">
        <f t="shared" si="8"/>
        <v>我要勇者锋刃,帮我做一个吧！</v>
      </c>
      <c r="AE122" s="44" t="s">
        <v>480</v>
      </c>
      <c r="AF122" s="44" t="s">
        <v>481</v>
      </c>
      <c r="AG122" s="44" t="str">
        <f t="shared" si="9"/>
        <v>掌柜的勇者锋刃,做点啊什么的做点啊！</v>
      </c>
      <c r="AH122" s="44" t="s">
        <v>482</v>
      </c>
      <c r="AI122" s="44" t="s">
        <v>484</v>
      </c>
      <c r="AJ122" s="44" t="str">
        <f t="shared" si="7"/>
        <v>能帮忙做点勇者锋刃,吗？</v>
      </c>
      <c r="AK122" s="44" t="s">
        <v>483</v>
      </c>
      <c r="AL122" s="44" t="s">
        <v>485</v>
      </c>
    </row>
    <row r="123" spans="1:38">
      <c r="A123" s="249">
        <v>1170</v>
      </c>
      <c r="B123" s="44" t="str">
        <f t="shared" si="4"/>
        <v>[[7261,1]]</v>
      </c>
      <c r="C123" s="204" t="str">
        <f>[2]合表!E118</f>
        <v>勇者之弓</v>
      </c>
      <c r="D123" s="200" t="str">
        <f>[2]合表!C118</f>
        <v>7261</v>
      </c>
      <c r="E123" s="44">
        <v>1</v>
      </c>
      <c r="T123" s="44">
        <f>[2]合表!K118*$T$2</f>
        <v>31500</v>
      </c>
      <c r="U123" s="44">
        <v>40</v>
      </c>
      <c r="V123" s="44">
        <v>4</v>
      </c>
      <c r="W123" s="44">
        <f>([2]总参考!D118*$W$2)+([2]总参考!D118*$W$2*((E123*$V$2)-$V$2))</f>
        <v>11550</v>
      </c>
      <c r="X123" s="238" t="s">
        <v>2461</v>
      </c>
      <c r="Y123" s="199">
        <v>1</v>
      </c>
      <c r="Z123" s="208" t="s">
        <v>2467</v>
      </c>
      <c r="AA123" s="238" t="s">
        <v>2023</v>
      </c>
      <c r="AB123" s="238" t="str">
        <f t="shared" si="5"/>
        <v>7261</v>
      </c>
      <c r="AD123" s="44" t="str">
        <f t="shared" si="8"/>
        <v>我要勇者之弓,帮我做一个吧！</v>
      </c>
      <c r="AE123" s="44" t="s">
        <v>480</v>
      </c>
      <c r="AF123" s="44" t="s">
        <v>481</v>
      </c>
      <c r="AG123" s="44" t="str">
        <f t="shared" si="9"/>
        <v>掌柜的勇者之弓,做点啊什么的做点啊！</v>
      </c>
      <c r="AH123" s="44" t="s">
        <v>482</v>
      </c>
      <c r="AI123" s="44" t="s">
        <v>484</v>
      </c>
      <c r="AJ123" s="44" t="str">
        <f t="shared" si="7"/>
        <v>能帮忙做点勇者之弓,吗？</v>
      </c>
      <c r="AK123" s="44" t="s">
        <v>483</v>
      </c>
      <c r="AL123" s="44" t="s">
        <v>485</v>
      </c>
    </row>
    <row r="124" spans="1:38">
      <c r="A124" s="249">
        <v>1180</v>
      </c>
      <c r="B124" s="44" t="str">
        <f t="shared" si="4"/>
        <v>[[7361,1]]</v>
      </c>
      <c r="C124" s="204" t="str">
        <f>[2]合表!E119</f>
        <v>勇者之杖</v>
      </c>
      <c r="D124" s="200" t="str">
        <f>[2]合表!C119</f>
        <v>7361</v>
      </c>
      <c r="E124" s="44">
        <v>1</v>
      </c>
      <c r="T124" s="44">
        <f>[2]合表!K119*$T$2</f>
        <v>31500</v>
      </c>
      <c r="U124" s="44">
        <v>40</v>
      </c>
      <c r="V124" s="44">
        <v>4</v>
      </c>
      <c r="W124" s="44">
        <f>([2]总参考!D119*$W$2)+([2]总参考!D119*$W$2*((E124*$V$2)-$V$2))</f>
        <v>11550</v>
      </c>
      <c r="X124" s="238" t="s">
        <v>2461</v>
      </c>
      <c r="Y124" s="199">
        <v>1</v>
      </c>
      <c r="Z124" s="208" t="s">
        <v>2467</v>
      </c>
      <c r="AA124" s="238" t="s">
        <v>2023</v>
      </c>
      <c r="AB124" s="238" t="str">
        <f t="shared" si="5"/>
        <v>7361</v>
      </c>
      <c r="AD124" s="44" t="str">
        <f t="shared" si="8"/>
        <v>我要勇者之杖,帮我做一个吧！</v>
      </c>
      <c r="AE124" s="44" t="s">
        <v>480</v>
      </c>
      <c r="AF124" s="44" t="s">
        <v>481</v>
      </c>
      <c r="AG124" s="44" t="str">
        <f t="shared" si="9"/>
        <v>掌柜的勇者之杖,做点啊什么的做点啊！</v>
      </c>
      <c r="AH124" s="44" t="s">
        <v>482</v>
      </c>
      <c r="AI124" s="44" t="s">
        <v>484</v>
      </c>
      <c r="AJ124" s="44" t="str">
        <f t="shared" si="7"/>
        <v>能帮忙做点勇者之杖,吗？</v>
      </c>
      <c r="AK124" s="44" t="s">
        <v>483</v>
      </c>
      <c r="AL124" s="44" t="s">
        <v>485</v>
      </c>
    </row>
    <row r="125" spans="1:38">
      <c r="A125" s="249">
        <v>1190</v>
      </c>
      <c r="B125" s="44" t="str">
        <f t="shared" si="4"/>
        <v>[[7462,1]]</v>
      </c>
      <c r="C125" s="204" t="str">
        <f>[2]合表!E120</f>
        <v>勇者铠甲</v>
      </c>
      <c r="D125" s="200" t="str">
        <f>[2]合表!C120</f>
        <v>7462</v>
      </c>
      <c r="E125" s="44">
        <v>1</v>
      </c>
      <c r="T125" s="44">
        <f>[2]合表!K120*$T$2</f>
        <v>31500</v>
      </c>
      <c r="U125" s="44">
        <v>41</v>
      </c>
      <c r="V125" s="44">
        <v>5</v>
      </c>
      <c r="W125" s="44">
        <f>([2]总参考!D120*$W$2)+([2]总参考!D120*$W$2*((E125*$V$2)-$V$2))</f>
        <v>11550</v>
      </c>
      <c r="X125" s="238" t="s">
        <v>2461</v>
      </c>
      <c r="Y125" s="199">
        <v>1</v>
      </c>
      <c r="Z125" s="208" t="s">
        <v>2467</v>
      </c>
      <c r="AA125" s="238" t="s">
        <v>2023</v>
      </c>
      <c r="AB125" s="238" t="str">
        <f t="shared" si="5"/>
        <v>7462</v>
      </c>
      <c r="AD125" s="44" t="str">
        <f t="shared" si="8"/>
        <v>我要勇者铠甲,帮我做一个吧！</v>
      </c>
      <c r="AE125" s="44" t="s">
        <v>480</v>
      </c>
      <c r="AF125" s="44" t="s">
        <v>481</v>
      </c>
      <c r="AG125" s="44" t="str">
        <f t="shared" si="9"/>
        <v>掌柜的勇者铠甲,做点啊什么的做点啊！</v>
      </c>
      <c r="AH125" s="44" t="s">
        <v>482</v>
      </c>
      <c r="AI125" s="44" t="s">
        <v>484</v>
      </c>
      <c r="AJ125" s="44" t="str">
        <f t="shared" si="7"/>
        <v>能帮忙做点勇者铠甲,吗？</v>
      </c>
      <c r="AK125" s="44" t="s">
        <v>483</v>
      </c>
      <c r="AL125" s="44" t="s">
        <v>485</v>
      </c>
    </row>
    <row r="126" spans="1:38">
      <c r="A126" s="249">
        <v>1200</v>
      </c>
      <c r="B126" s="44" t="str">
        <f t="shared" si="4"/>
        <v>[[7763,1]]</v>
      </c>
      <c r="C126" s="204" t="str">
        <f>[2]合表!E121</f>
        <v>勇者盾</v>
      </c>
      <c r="D126" s="200" t="str">
        <f>[2]合表!C121</f>
        <v>7763</v>
      </c>
      <c r="E126" s="44">
        <v>1</v>
      </c>
      <c r="T126" s="44">
        <f>[2]合表!K121*$T$2</f>
        <v>31500</v>
      </c>
      <c r="U126" s="44">
        <v>41</v>
      </c>
      <c r="V126" s="44">
        <v>5</v>
      </c>
      <c r="W126" s="44">
        <f>([2]总参考!D121*$W$2)+([2]总参考!D121*$W$2*((E126*$V$2)-$V$2))</f>
        <v>11550</v>
      </c>
      <c r="X126" s="238" t="s">
        <v>2461</v>
      </c>
      <c r="Y126" s="199">
        <v>1</v>
      </c>
      <c r="Z126" s="208" t="s">
        <v>2467</v>
      </c>
      <c r="AA126" s="238" t="s">
        <v>2023</v>
      </c>
      <c r="AB126" s="238" t="str">
        <f t="shared" si="5"/>
        <v>7763</v>
      </c>
      <c r="AD126" s="44" t="str">
        <f t="shared" si="8"/>
        <v>我要勇者盾,帮我做一个吧！</v>
      </c>
      <c r="AE126" s="44" t="s">
        <v>480</v>
      </c>
      <c r="AF126" s="44" t="s">
        <v>481</v>
      </c>
      <c r="AG126" s="44" t="str">
        <f t="shared" si="9"/>
        <v>掌柜的勇者盾,做点啊什么的做点啊！</v>
      </c>
      <c r="AH126" s="44" t="s">
        <v>482</v>
      </c>
      <c r="AI126" s="44" t="s">
        <v>484</v>
      </c>
      <c r="AJ126" s="44" t="str">
        <f t="shared" si="7"/>
        <v>能帮忙做点勇者盾,吗？</v>
      </c>
      <c r="AK126" s="44" t="s">
        <v>483</v>
      </c>
      <c r="AL126" s="44" t="s">
        <v>485</v>
      </c>
    </row>
    <row r="127" spans="1:38">
      <c r="A127" s="249">
        <v>1210</v>
      </c>
      <c r="B127" s="44" t="str">
        <f t="shared" si="4"/>
        <v>[[8061,1]]</v>
      </c>
      <c r="C127" s="204" t="str">
        <f>[2]合表!E122</f>
        <v>普罗之剑</v>
      </c>
      <c r="D127" s="200" t="str">
        <f>[2]合表!C122</f>
        <v>8061</v>
      </c>
      <c r="E127" s="44">
        <v>1</v>
      </c>
      <c r="T127" s="44">
        <f>[2]合表!K122*$T$2</f>
        <v>36000</v>
      </c>
      <c r="U127" s="44">
        <v>41</v>
      </c>
      <c r="V127" s="44">
        <v>5</v>
      </c>
      <c r="W127" s="44">
        <f>([2]总参考!D122*$W$2)+([2]总参考!D122*$W$2*((E127*$V$2)-$V$2))</f>
        <v>17280</v>
      </c>
      <c r="X127" s="238" t="s">
        <v>2461</v>
      </c>
      <c r="Y127" s="199">
        <v>1</v>
      </c>
      <c r="Z127" s="208" t="s">
        <v>2467</v>
      </c>
      <c r="AA127" s="238" t="s">
        <v>2023</v>
      </c>
      <c r="AB127" s="238" t="str">
        <f t="shared" si="5"/>
        <v>8061</v>
      </c>
      <c r="AD127" s="44" t="str">
        <f t="shared" si="8"/>
        <v>我要普罗之剑,帮我做一个吧！</v>
      </c>
      <c r="AE127" s="44" t="s">
        <v>480</v>
      </c>
      <c r="AF127" s="44" t="s">
        <v>481</v>
      </c>
      <c r="AG127" s="44" t="str">
        <f t="shared" si="9"/>
        <v>掌柜的普罗之剑,做点啊什么的做点啊！</v>
      </c>
      <c r="AH127" s="44" t="s">
        <v>482</v>
      </c>
      <c r="AI127" s="44" t="s">
        <v>484</v>
      </c>
      <c r="AJ127" s="44" t="str">
        <f t="shared" si="7"/>
        <v>能帮忙做点普罗之剑,吗？</v>
      </c>
      <c r="AK127" s="44" t="s">
        <v>483</v>
      </c>
      <c r="AL127" s="44" t="s">
        <v>485</v>
      </c>
    </row>
    <row r="128" spans="1:38">
      <c r="A128" s="249">
        <v>1220</v>
      </c>
      <c r="B128" s="44" t="str">
        <f t="shared" si="4"/>
        <v>[[8161,1]]</v>
      </c>
      <c r="C128" s="204" t="str">
        <f>[2]合表!E123</f>
        <v>比纳西尔之弩</v>
      </c>
      <c r="D128" s="200" t="str">
        <f>[2]合表!C123</f>
        <v>8161</v>
      </c>
      <c r="E128" s="44">
        <v>1</v>
      </c>
      <c r="T128" s="44">
        <f>[2]合表!K123*$T$2</f>
        <v>36000</v>
      </c>
      <c r="U128" s="44">
        <v>42</v>
      </c>
      <c r="V128" s="44">
        <v>5</v>
      </c>
      <c r="W128" s="44">
        <f>([2]总参考!D123*$W$2)+([2]总参考!D123*$W$2*((E128*$V$2)-$V$2))</f>
        <v>17280</v>
      </c>
      <c r="X128" s="238" t="s">
        <v>2461</v>
      </c>
      <c r="Y128" s="199">
        <v>1</v>
      </c>
      <c r="Z128" s="208" t="s">
        <v>2467</v>
      </c>
      <c r="AA128" s="238" t="s">
        <v>2023</v>
      </c>
      <c r="AB128" s="238" t="str">
        <f t="shared" si="5"/>
        <v>8161</v>
      </c>
      <c r="AD128" s="44" t="str">
        <f t="shared" si="8"/>
        <v>我要比纳西尔之弩,帮我做一个吧！</v>
      </c>
      <c r="AE128" s="44" t="s">
        <v>480</v>
      </c>
      <c r="AF128" s="44" t="s">
        <v>481</v>
      </c>
      <c r="AG128" s="44" t="str">
        <f t="shared" si="9"/>
        <v>掌柜的比纳西尔之弩,做点啊什么的做点啊！</v>
      </c>
      <c r="AH128" s="44" t="s">
        <v>482</v>
      </c>
      <c r="AI128" s="44" t="s">
        <v>484</v>
      </c>
      <c r="AJ128" s="44" t="str">
        <f t="shared" si="7"/>
        <v>能帮忙做点比纳西尔之弩,吗？</v>
      </c>
      <c r="AK128" s="44" t="s">
        <v>483</v>
      </c>
      <c r="AL128" s="44" t="s">
        <v>485</v>
      </c>
    </row>
    <row r="129" spans="1:38">
      <c r="A129" s="249">
        <v>1230</v>
      </c>
      <c r="B129" s="44" t="str">
        <f t="shared" si="4"/>
        <v>[[8261,1]]</v>
      </c>
      <c r="C129" s="204" t="str">
        <f>[2]合表!E124</f>
        <v>基梅尔之杖</v>
      </c>
      <c r="D129" s="200" t="str">
        <f>[2]合表!C124</f>
        <v>8261</v>
      </c>
      <c r="E129" s="44">
        <v>1</v>
      </c>
      <c r="T129" s="44">
        <f>[2]合表!K124*$T$2</f>
        <v>36000</v>
      </c>
      <c r="U129" s="44">
        <v>42</v>
      </c>
      <c r="V129" s="44">
        <v>5</v>
      </c>
      <c r="W129" s="44">
        <f>([2]总参考!D124*$W$2)+([2]总参考!D124*$W$2*((E129*$V$2)-$V$2))</f>
        <v>17280</v>
      </c>
      <c r="X129" s="238" t="s">
        <v>2461</v>
      </c>
      <c r="Y129" s="199">
        <v>1</v>
      </c>
      <c r="Z129" s="208" t="s">
        <v>2467</v>
      </c>
      <c r="AA129" s="238" t="s">
        <v>2023</v>
      </c>
      <c r="AB129" s="238" t="str">
        <f t="shared" si="5"/>
        <v>8261</v>
      </c>
      <c r="AD129" s="44" t="str">
        <f t="shared" si="8"/>
        <v>我要基梅尔之杖,帮我做一个吧！</v>
      </c>
      <c r="AE129" s="44" t="s">
        <v>480</v>
      </c>
      <c r="AF129" s="44" t="s">
        <v>481</v>
      </c>
      <c r="AG129" s="44" t="str">
        <f t="shared" si="9"/>
        <v>掌柜的基梅尔之杖,做点啊什么的做点啊！</v>
      </c>
      <c r="AH129" s="44" t="s">
        <v>482</v>
      </c>
      <c r="AI129" s="44" t="s">
        <v>484</v>
      </c>
      <c r="AJ129" s="44" t="str">
        <f t="shared" si="7"/>
        <v>能帮忙做点基梅尔之杖,吗？</v>
      </c>
      <c r="AK129" s="44" t="s">
        <v>483</v>
      </c>
      <c r="AL129" s="44" t="s">
        <v>485</v>
      </c>
    </row>
    <row r="130" spans="1:38">
      <c r="A130" s="249">
        <v>1240</v>
      </c>
      <c r="B130" s="44" t="str">
        <f t="shared" si="4"/>
        <v>[[8362,1]]</v>
      </c>
      <c r="C130" s="204" t="str">
        <f>[2]合表!E125</f>
        <v>艾杰利亚之铠</v>
      </c>
      <c r="D130" s="200" t="str">
        <f>[2]合表!C125</f>
        <v>8362</v>
      </c>
      <c r="E130" s="44">
        <v>1</v>
      </c>
      <c r="T130" s="44">
        <f>[2]合表!K125*$T$2</f>
        <v>36000</v>
      </c>
      <c r="U130" s="44">
        <v>42</v>
      </c>
      <c r="V130" s="44">
        <v>5</v>
      </c>
      <c r="W130" s="44">
        <f>([2]总参考!D125*$W$2)+([2]总参考!D125*$W$2*((E130*$V$2)-$V$2))</f>
        <v>17280</v>
      </c>
      <c r="X130" s="238" t="s">
        <v>2461</v>
      </c>
      <c r="Y130" s="199">
        <v>1</v>
      </c>
      <c r="Z130" s="208" t="s">
        <v>2467</v>
      </c>
      <c r="AA130" s="238" t="s">
        <v>2023</v>
      </c>
      <c r="AB130" s="238" t="str">
        <f t="shared" si="5"/>
        <v>8362</v>
      </c>
      <c r="AD130" s="44" t="str">
        <f t="shared" si="8"/>
        <v>我要艾杰利亚之铠,帮我做一个吧！</v>
      </c>
      <c r="AE130" s="44" t="s">
        <v>480</v>
      </c>
      <c r="AF130" s="44" t="s">
        <v>481</v>
      </c>
      <c r="AG130" s="44" t="str">
        <f t="shared" si="9"/>
        <v>掌柜的艾杰利亚之铠,做点啊什么的做点啊！</v>
      </c>
      <c r="AH130" s="44" t="s">
        <v>482</v>
      </c>
      <c r="AI130" s="44" t="s">
        <v>484</v>
      </c>
      <c r="AJ130" s="44" t="str">
        <f t="shared" si="7"/>
        <v>能帮忙做点艾杰利亚之铠,吗？</v>
      </c>
      <c r="AK130" s="44" t="s">
        <v>483</v>
      </c>
      <c r="AL130" s="44" t="s">
        <v>485</v>
      </c>
    </row>
    <row r="131" spans="1:38">
      <c r="A131" s="249">
        <v>1250</v>
      </c>
      <c r="B131" s="44" t="str">
        <f t="shared" si="4"/>
        <v>[[8462,1]]</v>
      </c>
      <c r="C131" s="204" t="str">
        <f>[2]合表!E126</f>
        <v>爱德拉之盾</v>
      </c>
      <c r="D131" s="200" t="str">
        <f>[2]合表!C126</f>
        <v>8462</v>
      </c>
      <c r="E131" s="44">
        <v>1</v>
      </c>
      <c r="T131" s="44">
        <f>[2]合表!K126*$T$2</f>
        <v>36000</v>
      </c>
      <c r="U131" s="44">
        <v>43</v>
      </c>
      <c r="V131" s="44">
        <v>5</v>
      </c>
      <c r="W131" s="44">
        <f>([2]总参考!D126*$W$2)+([2]总参考!D126*$W$2*((E131*$V$2)-$V$2))</f>
        <v>17280</v>
      </c>
      <c r="X131" s="238" t="s">
        <v>2461</v>
      </c>
      <c r="Y131" s="199">
        <v>1</v>
      </c>
      <c r="Z131" s="208" t="s">
        <v>2467</v>
      </c>
      <c r="AA131" s="238" t="s">
        <v>2023</v>
      </c>
      <c r="AB131" s="238" t="str">
        <f t="shared" si="5"/>
        <v>8462</v>
      </c>
      <c r="AD131" s="44" t="str">
        <f t="shared" si="8"/>
        <v>我要爱德拉之盾,帮我做一个吧！</v>
      </c>
      <c r="AE131" s="44" t="s">
        <v>480</v>
      </c>
      <c r="AF131" s="44" t="s">
        <v>481</v>
      </c>
      <c r="AG131" s="44" t="str">
        <f t="shared" si="9"/>
        <v>掌柜的爱德拉之盾,做点啊什么的做点啊！</v>
      </c>
      <c r="AH131" s="44" t="s">
        <v>482</v>
      </c>
      <c r="AI131" s="44" t="s">
        <v>484</v>
      </c>
      <c r="AJ131" s="44" t="str">
        <f t="shared" si="7"/>
        <v>能帮忙做点爱德拉之盾,吗？</v>
      </c>
      <c r="AK131" s="44" t="s">
        <v>483</v>
      </c>
      <c r="AL131" s="44" t="s">
        <v>485</v>
      </c>
    </row>
    <row r="132" spans="1:38">
      <c r="A132" s="249">
        <v>1260</v>
      </c>
      <c r="B132" s="44" t="str">
        <f t="shared" si="4"/>
        <v>[[8964,1]]</v>
      </c>
      <c r="C132" s="204" t="str">
        <f>[2]合表!E127</f>
        <v>木质十字架</v>
      </c>
      <c r="D132" s="200" t="str">
        <f>[2]合表!C127</f>
        <v>8964</v>
      </c>
      <c r="E132" s="44">
        <v>1</v>
      </c>
      <c r="T132" s="44">
        <f>[2]合表!K127*$T$2</f>
        <v>13500</v>
      </c>
      <c r="U132" s="44">
        <v>43</v>
      </c>
      <c r="V132" s="44">
        <v>5</v>
      </c>
      <c r="W132" s="44">
        <f>([2]总参考!D127*$W$2)+([2]总参考!D127*$W$2*((E132*$V$2)-$V$2))</f>
        <v>3020</v>
      </c>
      <c r="X132" s="238" t="s">
        <v>2461</v>
      </c>
      <c r="Y132" s="199">
        <v>1</v>
      </c>
      <c r="Z132" s="208" t="s">
        <v>2467</v>
      </c>
      <c r="AA132" s="238" t="s">
        <v>2023</v>
      </c>
      <c r="AB132" s="238" t="str">
        <f t="shared" si="5"/>
        <v>8964</v>
      </c>
      <c r="AD132" s="44" t="str">
        <f t="shared" si="8"/>
        <v>我要木质十字架,帮我做一个吧！</v>
      </c>
      <c r="AE132" s="44" t="s">
        <v>480</v>
      </c>
      <c r="AF132" s="44" t="s">
        <v>481</v>
      </c>
      <c r="AG132" s="44" t="str">
        <f t="shared" si="9"/>
        <v>掌柜的木质十字架,做点啊什么的做点啊！</v>
      </c>
      <c r="AH132" s="44" t="s">
        <v>482</v>
      </c>
      <c r="AI132" s="44" t="s">
        <v>484</v>
      </c>
      <c r="AJ132" s="44" t="str">
        <f t="shared" si="7"/>
        <v>能帮忙做点木质十字架,吗？</v>
      </c>
      <c r="AK132" s="44" t="s">
        <v>483</v>
      </c>
      <c r="AL132" s="44" t="s">
        <v>485</v>
      </c>
    </row>
    <row r="133" spans="1:38" s="254" customFormat="1">
      <c r="A133" s="254">
        <v>1270</v>
      </c>
      <c r="B133" s="254" t="str">
        <f t="shared" si="4"/>
        <v>[[9064,1]]</v>
      </c>
      <c r="C133" s="255" t="str">
        <f>[2]合表!E128</f>
        <v>木质护身符</v>
      </c>
      <c r="D133" s="256" t="str">
        <f>[2]合表!C128</f>
        <v>9064</v>
      </c>
      <c r="E133" s="254">
        <v>1</v>
      </c>
      <c r="F133" s="174"/>
      <c r="T133" s="254">
        <f>[2]合表!K128*$T$2</f>
        <v>13500</v>
      </c>
      <c r="U133" s="44">
        <v>43</v>
      </c>
      <c r="V133" s="44">
        <v>5</v>
      </c>
      <c r="W133" s="254">
        <f>([2]总参考!D128*$W$2)+([2]总参考!D128*$W$2*((E133*$V$2)-$V$2))</f>
        <v>3020</v>
      </c>
      <c r="X133" s="174" t="s">
        <v>2461</v>
      </c>
      <c r="Y133" s="257">
        <v>1</v>
      </c>
      <c r="Z133" s="258" t="s">
        <v>2467</v>
      </c>
      <c r="AA133" s="174" t="s">
        <v>2023</v>
      </c>
      <c r="AB133" s="174" t="str">
        <f t="shared" si="5"/>
        <v>9064</v>
      </c>
      <c r="AD133" s="254" t="str">
        <f t="shared" si="8"/>
        <v>我要木质护身符,帮我做一个吧！</v>
      </c>
      <c r="AE133" s="254" t="s">
        <v>480</v>
      </c>
      <c r="AF133" s="254" t="s">
        <v>481</v>
      </c>
      <c r="AG133" s="254" t="str">
        <f t="shared" si="9"/>
        <v>掌柜的木质护身符,做点啊什么的做点啊！</v>
      </c>
      <c r="AH133" s="254" t="s">
        <v>482</v>
      </c>
      <c r="AI133" s="254" t="s">
        <v>484</v>
      </c>
      <c r="AJ133" s="254" t="str">
        <f t="shared" si="7"/>
        <v>能帮忙做点木质护身符,吗？</v>
      </c>
      <c r="AK133" s="254" t="s">
        <v>483</v>
      </c>
      <c r="AL133" s="254" t="s">
        <v>485</v>
      </c>
    </row>
    <row r="134" spans="1:38">
      <c r="A134" s="249">
        <v>1280</v>
      </c>
      <c r="B134" s="44" t="str">
        <f t="shared" si="4"/>
        <v>[[9164,1]]</v>
      </c>
      <c r="C134" s="204" t="str">
        <f>[2]合表!E129</f>
        <v>木质项链</v>
      </c>
      <c r="D134" s="200" t="str">
        <f>[2]合表!C129</f>
        <v>9164</v>
      </c>
      <c r="E134" s="44">
        <v>1</v>
      </c>
      <c r="T134" s="44">
        <f>[2]合表!K129*$T$2</f>
        <v>13500</v>
      </c>
      <c r="U134" s="44">
        <v>44</v>
      </c>
      <c r="V134" s="44">
        <v>5</v>
      </c>
      <c r="W134" s="44">
        <f>([2]总参考!D129*$W$2)+([2]总参考!D129*$W$2*((E134*$V$2)-$V$2))</f>
        <v>3020</v>
      </c>
      <c r="X134" s="238" t="s">
        <v>2461</v>
      </c>
      <c r="Y134" s="199">
        <v>1</v>
      </c>
      <c r="Z134" s="208" t="s">
        <v>2467</v>
      </c>
      <c r="AA134" s="238" t="s">
        <v>2023</v>
      </c>
      <c r="AB134" s="238" t="str">
        <f t="shared" si="5"/>
        <v>9164</v>
      </c>
      <c r="AD134" s="44" t="str">
        <f t="shared" si="8"/>
        <v>我要木质项链,帮我做一个吧！</v>
      </c>
      <c r="AE134" s="44" t="s">
        <v>480</v>
      </c>
      <c r="AF134" s="44" t="s">
        <v>481</v>
      </c>
      <c r="AG134" s="44" t="str">
        <f t="shared" si="9"/>
        <v>掌柜的木质项链,做点啊什么的做点啊！</v>
      </c>
      <c r="AH134" s="44" t="s">
        <v>482</v>
      </c>
      <c r="AI134" s="44" t="s">
        <v>484</v>
      </c>
      <c r="AJ134" s="44" t="str">
        <f t="shared" si="7"/>
        <v>能帮忙做点木质项链,吗？</v>
      </c>
      <c r="AK134" s="44" t="s">
        <v>483</v>
      </c>
      <c r="AL134" s="44" t="s">
        <v>485</v>
      </c>
    </row>
    <row r="135" spans="1:38">
      <c r="A135" s="249">
        <v>1290</v>
      </c>
      <c r="B135" s="44" t="str">
        <f t="shared" si="4"/>
        <v>[[9264,1]]</v>
      </c>
      <c r="C135" s="204" t="str">
        <f>[2]合表!E130</f>
        <v>金属十字架</v>
      </c>
      <c r="D135" s="200" t="str">
        <f>[2]合表!C130</f>
        <v>9264</v>
      </c>
      <c r="E135" s="44">
        <v>1</v>
      </c>
      <c r="T135" s="44">
        <f>[2]合表!K130*$T$2</f>
        <v>18000</v>
      </c>
      <c r="U135" s="44">
        <v>44</v>
      </c>
      <c r="V135" s="44">
        <v>5</v>
      </c>
      <c r="W135" s="44">
        <f>([2]总参考!D130*$W$2)+([2]总参考!D130*$W$2*((E135*$V$2)-$V$2))</f>
        <v>5120</v>
      </c>
      <c r="X135" s="238" t="s">
        <v>2461</v>
      </c>
      <c r="Y135" s="199">
        <v>1</v>
      </c>
      <c r="Z135" s="208" t="s">
        <v>2467</v>
      </c>
      <c r="AA135" s="238" t="s">
        <v>2023</v>
      </c>
      <c r="AB135" s="238" t="str">
        <f t="shared" si="5"/>
        <v>9264</v>
      </c>
      <c r="AD135" s="44" t="str">
        <f t="shared" si="8"/>
        <v>我要金属十字架,帮我做一个吧！</v>
      </c>
      <c r="AE135" s="44" t="s">
        <v>480</v>
      </c>
      <c r="AF135" s="44" t="s">
        <v>481</v>
      </c>
      <c r="AG135" s="44" t="str">
        <f t="shared" si="9"/>
        <v>掌柜的金属十字架,做点啊什么的做点啊！</v>
      </c>
      <c r="AH135" s="44" t="s">
        <v>482</v>
      </c>
      <c r="AI135" s="44" t="s">
        <v>484</v>
      </c>
      <c r="AJ135" s="44" t="str">
        <f t="shared" si="7"/>
        <v>能帮忙做点金属十字架,吗？</v>
      </c>
      <c r="AK135" s="44" t="s">
        <v>483</v>
      </c>
      <c r="AL135" s="44" t="s">
        <v>485</v>
      </c>
    </row>
    <row r="136" spans="1:38">
      <c r="A136" s="249">
        <v>1300</v>
      </c>
      <c r="B136" s="44" t="str">
        <f t="shared" si="4"/>
        <v>[[9364,1]]</v>
      </c>
      <c r="C136" s="204" t="str">
        <f>[2]合表!E131</f>
        <v>金属护身符</v>
      </c>
      <c r="D136" s="200" t="str">
        <f>[2]合表!C131</f>
        <v>9364</v>
      </c>
      <c r="E136" s="44">
        <v>1</v>
      </c>
      <c r="T136" s="44">
        <f>[2]合表!K131*$T$2</f>
        <v>18000</v>
      </c>
      <c r="U136" s="44">
        <v>44</v>
      </c>
      <c r="V136" s="44">
        <v>5</v>
      </c>
      <c r="W136" s="44">
        <f>([2]总参考!D131*$W$2)+([2]总参考!D131*$W$2*((E136*$V$2)-$V$2))</f>
        <v>5120</v>
      </c>
      <c r="X136" s="238" t="s">
        <v>2461</v>
      </c>
      <c r="Y136" s="199">
        <v>1</v>
      </c>
      <c r="Z136" s="208" t="s">
        <v>2467</v>
      </c>
      <c r="AA136" s="238" t="s">
        <v>2023</v>
      </c>
      <c r="AB136" s="238" t="str">
        <f t="shared" si="5"/>
        <v>9364</v>
      </c>
      <c r="AD136" s="44" t="str">
        <f t="shared" si="8"/>
        <v>我要金属护身符,帮我做一个吧！</v>
      </c>
      <c r="AE136" s="44" t="s">
        <v>480</v>
      </c>
      <c r="AF136" s="44" t="s">
        <v>481</v>
      </c>
      <c r="AG136" s="44" t="str">
        <f t="shared" si="9"/>
        <v>掌柜的金属护身符,做点啊什么的做点啊！</v>
      </c>
      <c r="AH136" s="44" t="s">
        <v>482</v>
      </c>
      <c r="AI136" s="44" t="s">
        <v>484</v>
      </c>
      <c r="AJ136" s="44" t="str">
        <f t="shared" si="7"/>
        <v>能帮忙做点金属护身符,吗？</v>
      </c>
      <c r="AK136" s="44" t="s">
        <v>483</v>
      </c>
      <c r="AL136" s="44" t="s">
        <v>485</v>
      </c>
    </row>
    <row r="137" spans="1:38">
      <c r="A137" s="249">
        <v>1310</v>
      </c>
      <c r="B137" s="44" t="str">
        <f t="shared" si="4"/>
        <v>[[9464,1]]</v>
      </c>
      <c r="C137" s="204" t="str">
        <f>[2]合表!E132</f>
        <v>坚果项链</v>
      </c>
      <c r="D137" s="200" t="str">
        <f>[2]合表!C132</f>
        <v>9464</v>
      </c>
      <c r="E137" s="44">
        <v>1</v>
      </c>
      <c r="T137" s="44">
        <f>[2]合表!K132*$T$2</f>
        <v>18000</v>
      </c>
      <c r="U137" s="44">
        <v>45</v>
      </c>
      <c r="V137" s="44">
        <v>5</v>
      </c>
      <c r="W137" s="44">
        <f>([2]总参考!D132*$W$2)+([2]总参考!D132*$W$2*((E137*$V$2)-$V$2))</f>
        <v>5120</v>
      </c>
      <c r="X137" s="238" t="s">
        <v>2461</v>
      </c>
      <c r="Y137" s="199">
        <v>1</v>
      </c>
      <c r="Z137" s="208" t="s">
        <v>2467</v>
      </c>
      <c r="AA137" s="238" t="s">
        <v>2023</v>
      </c>
      <c r="AB137" s="238" t="str">
        <f t="shared" si="5"/>
        <v>9464</v>
      </c>
      <c r="AD137" s="44" t="str">
        <f t="shared" si="8"/>
        <v>我要坚果项链,帮我做一个吧！</v>
      </c>
      <c r="AE137" s="44" t="s">
        <v>480</v>
      </c>
      <c r="AF137" s="44" t="s">
        <v>481</v>
      </c>
      <c r="AG137" s="44" t="str">
        <f t="shared" si="9"/>
        <v>掌柜的坚果项链,做点啊什么的做点啊！</v>
      </c>
      <c r="AH137" s="44" t="s">
        <v>482</v>
      </c>
      <c r="AI137" s="44" t="s">
        <v>484</v>
      </c>
      <c r="AJ137" s="44" t="str">
        <f t="shared" si="7"/>
        <v>能帮忙做点坚果项链,吗？</v>
      </c>
      <c r="AK137" s="44" t="s">
        <v>483</v>
      </c>
      <c r="AL137" s="44" t="s">
        <v>485</v>
      </c>
    </row>
    <row r="138" spans="1:38">
      <c r="A138" s="249">
        <v>1320</v>
      </c>
      <c r="B138" s="44" t="str">
        <f t="shared" si="4"/>
        <v>[[9564,1]]</v>
      </c>
      <c r="C138" s="204" t="str">
        <f>[2]合表!E133</f>
        <v>甲壳符</v>
      </c>
      <c r="D138" s="200" t="str">
        <f>[2]合表!C133</f>
        <v>9564</v>
      </c>
      <c r="E138" s="44">
        <v>1</v>
      </c>
      <c r="T138" s="44">
        <f>[2]合表!K133*$T$2</f>
        <v>22500</v>
      </c>
      <c r="U138" s="44">
        <v>45</v>
      </c>
      <c r="V138" s="44">
        <v>5</v>
      </c>
      <c r="W138" s="44">
        <f>([2]总参考!D133*$W$2)+([2]总参考!D133*$W$2*((E138*$V$2)-$V$2))</f>
        <v>9110</v>
      </c>
      <c r="X138" s="238" t="s">
        <v>2461</v>
      </c>
      <c r="Y138" s="199">
        <v>1</v>
      </c>
      <c r="Z138" s="208" t="s">
        <v>2467</v>
      </c>
      <c r="AA138" s="238" t="s">
        <v>2023</v>
      </c>
      <c r="AB138" s="238" t="str">
        <f t="shared" si="5"/>
        <v>9564</v>
      </c>
      <c r="AD138" s="44" t="str">
        <f t="shared" si="8"/>
        <v>我要甲壳符,帮我做一个吧！</v>
      </c>
      <c r="AE138" s="44" t="s">
        <v>480</v>
      </c>
      <c r="AF138" s="44" t="s">
        <v>481</v>
      </c>
      <c r="AG138" s="44" t="str">
        <f t="shared" si="9"/>
        <v>掌柜的甲壳符,做点啊什么的做点啊！</v>
      </c>
      <c r="AH138" s="44" t="s">
        <v>482</v>
      </c>
      <c r="AI138" s="44" t="s">
        <v>484</v>
      </c>
      <c r="AJ138" s="44" t="str">
        <f t="shared" si="7"/>
        <v>能帮忙做点甲壳符,吗？</v>
      </c>
      <c r="AK138" s="44" t="s">
        <v>483</v>
      </c>
      <c r="AL138" s="44" t="s">
        <v>485</v>
      </c>
    </row>
    <row r="139" spans="1:38">
      <c r="A139" s="249">
        <v>1330</v>
      </c>
      <c r="B139" s="44" t="str">
        <f t="shared" ref="B139:B202" si="10">CONCATENATE("[[",D139,",",E139,"]",K139,H139,L139,I139,M139,P139,N139,Q139,O139,R139,"]")</f>
        <v>[[9664,1]]</v>
      </c>
      <c r="C139" s="204" t="str">
        <f>[2]合表!E134</f>
        <v>放大挂件</v>
      </c>
      <c r="D139" s="200" t="str">
        <f>[2]合表!C134</f>
        <v>9664</v>
      </c>
      <c r="E139" s="44">
        <v>1</v>
      </c>
      <c r="T139" s="44">
        <f>[2]合表!K134*$T$2</f>
        <v>22500</v>
      </c>
      <c r="U139" s="44">
        <v>45</v>
      </c>
      <c r="V139" s="44">
        <v>5</v>
      </c>
      <c r="W139" s="44">
        <f>([2]总参考!D134*$W$2)+([2]总参考!D134*$W$2*((E139*$V$2)-$V$2))</f>
        <v>9110</v>
      </c>
      <c r="X139" s="238" t="s">
        <v>2461</v>
      </c>
      <c r="Y139" s="199">
        <v>1</v>
      </c>
      <c r="Z139" s="208" t="s">
        <v>2467</v>
      </c>
      <c r="AA139" s="238" t="s">
        <v>2023</v>
      </c>
      <c r="AB139" s="238" t="str">
        <f t="shared" ref="AB139:AB202" si="11">CONCATENATE(D139,L139,H139,Q139,N139)</f>
        <v>9664</v>
      </c>
      <c r="AD139" s="44" t="str">
        <f t="shared" si="8"/>
        <v>我要放大挂件,帮我做一个吧！</v>
      </c>
      <c r="AE139" s="44" t="s">
        <v>480</v>
      </c>
      <c r="AF139" s="44" t="s">
        <v>481</v>
      </c>
      <c r="AG139" s="44" t="str">
        <f t="shared" si="9"/>
        <v>掌柜的放大挂件,做点啊什么的做点啊！</v>
      </c>
      <c r="AH139" s="44" t="s">
        <v>482</v>
      </c>
      <c r="AI139" s="44" t="s">
        <v>484</v>
      </c>
      <c r="AJ139" s="44" t="str">
        <f t="shared" si="7"/>
        <v>能帮忙做点放大挂件,吗？</v>
      </c>
      <c r="AK139" s="44" t="s">
        <v>483</v>
      </c>
      <c r="AL139" s="44" t="s">
        <v>485</v>
      </c>
    </row>
    <row r="140" spans="1:38">
      <c r="A140" s="249">
        <v>1340</v>
      </c>
      <c r="B140" s="44" t="str">
        <f t="shared" si="10"/>
        <v>[[9764,1]]</v>
      </c>
      <c r="C140" s="204" t="str">
        <f>[2]合表!E135</f>
        <v>魔法石项链</v>
      </c>
      <c r="D140" s="200" t="str">
        <f>[2]合表!C135</f>
        <v>9764</v>
      </c>
      <c r="E140" s="44">
        <v>1</v>
      </c>
      <c r="T140" s="44">
        <f>[2]合表!K135*$T$2</f>
        <v>22500</v>
      </c>
      <c r="U140" s="44">
        <v>46</v>
      </c>
      <c r="V140" s="44">
        <v>5</v>
      </c>
      <c r="W140" s="44">
        <f>([2]总参考!D135*$W$2)+([2]总参考!D135*$W$2*((E140*$V$2)-$V$2))</f>
        <v>9110</v>
      </c>
      <c r="X140" s="238" t="s">
        <v>2461</v>
      </c>
      <c r="Y140" s="199">
        <v>1</v>
      </c>
      <c r="Z140" s="208" t="s">
        <v>2467</v>
      </c>
      <c r="AA140" s="238" t="s">
        <v>2023</v>
      </c>
      <c r="AB140" s="238" t="str">
        <f t="shared" si="11"/>
        <v>9764</v>
      </c>
      <c r="AD140" s="44" t="str">
        <f t="shared" si="8"/>
        <v>我要魔法石项链,帮我做一个吧！</v>
      </c>
      <c r="AE140" s="44" t="s">
        <v>480</v>
      </c>
      <c r="AF140" s="44" t="s">
        <v>481</v>
      </c>
      <c r="AG140" s="44" t="str">
        <f t="shared" si="9"/>
        <v>掌柜的魔法石项链,做点啊什么的做点啊！</v>
      </c>
      <c r="AH140" s="44" t="s">
        <v>482</v>
      </c>
      <c r="AI140" s="44" t="s">
        <v>484</v>
      </c>
      <c r="AJ140" s="44" t="str">
        <f t="shared" si="7"/>
        <v>能帮忙做点魔法石项链,吗？</v>
      </c>
      <c r="AK140" s="44" t="s">
        <v>483</v>
      </c>
      <c r="AL140" s="44" t="s">
        <v>485</v>
      </c>
    </row>
    <row r="141" spans="1:38">
      <c r="A141" s="249">
        <v>1350</v>
      </c>
      <c r="B141" s="44" t="str">
        <f t="shared" si="10"/>
        <v>[[9864,1]]</v>
      </c>
      <c r="C141" s="204" t="str">
        <f>[2]合表!E136</f>
        <v>青纱符</v>
      </c>
      <c r="D141" s="200" t="str">
        <f>[2]合表!C136</f>
        <v>9864</v>
      </c>
      <c r="E141" s="44">
        <v>1</v>
      </c>
      <c r="T141" s="44">
        <f>[2]合表!K136*$T$2</f>
        <v>27000</v>
      </c>
      <c r="U141" s="44">
        <v>46</v>
      </c>
      <c r="V141" s="44">
        <v>5</v>
      </c>
      <c r="W141" s="44">
        <f>([2]总参考!D136*$W$2)+([2]总参考!D136*$W$2*((E141*$V$2)-$V$2))</f>
        <v>15430</v>
      </c>
      <c r="X141" s="238" t="s">
        <v>2461</v>
      </c>
      <c r="Y141" s="199">
        <v>1</v>
      </c>
      <c r="Z141" s="208" t="s">
        <v>2467</v>
      </c>
      <c r="AA141" s="238" t="s">
        <v>2023</v>
      </c>
      <c r="AB141" s="238" t="str">
        <f t="shared" si="11"/>
        <v>9864</v>
      </c>
      <c r="AD141" s="44" t="str">
        <f t="shared" si="8"/>
        <v>我要青纱符,帮我做一个吧！</v>
      </c>
      <c r="AE141" s="44" t="s">
        <v>480</v>
      </c>
      <c r="AF141" s="44" t="s">
        <v>481</v>
      </c>
      <c r="AG141" s="44" t="str">
        <f t="shared" si="9"/>
        <v>掌柜的青纱符,做点啊什么的做点啊！</v>
      </c>
      <c r="AH141" s="44" t="s">
        <v>482</v>
      </c>
      <c r="AI141" s="44" t="s">
        <v>484</v>
      </c>
      <c r="AJ141" s="44" t="str">
        <f t="shared" si="7"/>
        <v>能帮忙做点青纱符,吗？</v>
      </c>
      <c r="AK141" s="44" t="s">
        <v>483</v>
      </c>
      <c r="AL141" s="44" t="s">
        <v>485</v>
      </c>
    </row>
    <row r="142" spans="1:38">
      <c r="A142" s="249">
        <v>1360</v>
      </c>
      <c r="B142" s="44" t="str">
        <f t="shared" si="10"/>
        <v>[[9964,1]]</v>
      </c>
      <c r="C142" s="204" t="str">
        <f>[2]合表!E137</f>
        <v>时尚挂件</v>
      </c>
      <c r="D142" s="200" t="str">
        <f>[2]合表!C137</f>
        <v>9964</v>
      </c>
      <c r="E142" s="44">
        <v>1</v>
      </c>
      <c r="T142" s="44">
        <f>[2]合表!K137*$T$2</f>
        <v>27000</v>
      </c>
      <c r="U142" s="44">
        <v>46</v>
      </c>
      <c r="V142" s="44">
        <v>5</v>
      </c>
      <c r="W142" s="44">
        <f>([2]总参考!D137*$W$2)+([2]总参考!D137*$W$2*((E142*$V$2)-$V$2))</f>
        <v>15430</v>
      </c>
      <c r="X142" s="238" t="s">
        <v>2461</v>
      </c>
      <c r="Y142" s="199">
        <v>1</v>
      </c>
      <c r="Z142" s="208" t="s">
        <v>2467</v>
      </c>
      <c r="AA142" s="238" t="s">
        <v>2023</v>
      </c>
      <c r="AB142" s="238" t="str">
        <f t="shared" si="11"/>
        <v>9964</v>
      </c>
      <c r="AD142" s="44" t="str">
        <f t="shared" si="8"/>
        <v>我要时尚挂件,帮我做一个吧！</v>
      </c>
      <c r="AE142" s="44" t="s">
        <v>480</v>
      </c>
      <c r="AF142" s="44" t="s">
        <v>481</v>
      </c>
      <c r="AG142" s="44" t="str">
        <f t="shared" si="9"/>
        <v>掌柜的时尚挂件,做点啊什么的做点啊！</v>
      </c>
      <c r="AH142" s="44" t="s">
        <v>482</v>
      </c>
      <c r="AI142" s="44" t="s">
        <v>484</v>
      </c>
      <c r="AJ142" s="44" t="str">
        <f t="shared" si="7"/>
        <v>能帮忙做点时尚挂件,吗？</v>
      </c>
      <c r="AK142" s="44" t="s">
        <v>483</v>
      </c>
      <c r="AL142" s="44" t="s">
        <v>485</v>
      </c>
    </row>
    <row r="143" spans="1:38">
      <c r="A143" s="249">
        <v>1370</v>
      </c>
      <c r="B143" s="44" t="str">
        <f t="shared" si="10"/>
        <v>[[10064,1]]</v>
      </c>
      <c r="C143" s="204" t="str">
        <f>[2]合表!E138</f>
        <v>贵重的项链</v>
      </c>
      <c r="D143" s="200" t="str">
        <f>[2]合表!C138</f>
        <v>10064</v>
      </c>
      <c r="E143" s="44">
        <v>1</v>
      </c>
      <c r="T143" s="44">
        <f>[2]合表!K138*$T$2</f>
        <v>27000</v>
      </c>
      <c r="U143" s="44">
        <v>47</v>
      </c>
      <c r="V143" s="44">
        <v>5</v>
      </c>
      <c r="W143" s="44">
        <f>([2]总参考!D138*$W$2)+([2]总参考!D138*$W$2*((E143*$V$2)-$V$2))</f>
        <v>15430</v>
      </c>
      <c r="X143" s="238" t="s">
        <v>2461</v>
      </c>
      <c r="Y143" s="199">
        <v>1</v>
      </c>
      <c r="Z143" s="208" t="s">
        <v>2467</v>
      </c>
      <c r="AA143" s="238" t="s">
        <v>2023</v>
      </c>
      <c r="AB143" s="238" t="str">
        <f t="shared" si="11"/>
        <v>10064</v>
      </c>
      <c r="AD143" s="44" t="str">
        <f t="shared" si="8"/>
        <v>我要贵重的项链,帮我做一个吧！</v>
      </c>
      <c r="AE143" s="44" t="s">
        <v>480</v>
      </c>
      <c r="AF143" s="44" t="s">
        <v>481</v>
      </c>
      <c r="AG143" s="44" t="str">
        <f t="shared" si="9"/>
        <v>掌柜的贵重的项链,做点啊什么的做点啊！</v>
      </c>
      <c r="AH143" s="44" t="s">
        <v>482</v>
      </c>
      <c r="AI143" s="44" t="s">
        <v>484</v>
      </c>
      <c r="AJ143" s="44" t="str">
        <f t="shared" si="7"/>
        <v>能帮忙做点贵重的项链,吗？</v>
      </c>
      <c r="AK143" s="44" t="s">
        <v>483</v>
      </c>
      <c r="AL143" s="44" t="s">
        <v>485</v>
      </c>
    </row>
    <row r="144" spans="1:38">
      <c r="A144" s="249">
        <v>1380</v>
      </c>
      <c r="B144" s="44" t="str">
        <f t="shared" si="10"/>
        <v>[[10164,1]]</v>
      </c>
      <c r="C144" s="204" t="str">
        <f>[2]合表!E139</f>
        <v>血玉挂件</v>
      </c>
      <c r="D144" s="200" t="str">
        <f>[2]合表!C139</f>
        <v>10164</v>
      </c>
      <c r="E144" s="44">
        <v>1</v>
      </c>
      <c r="T144" s="44">
        <f>[2]合表!K139*$T$2</f>
        <v>31500</v>
      </c>
      <c r="U144" s="44">
        <v>47</v>
      </c>
      <c r="V144" s="44">
        <v>5</v>
      </c>
      <c r="W144" s="44">
        <f>([2]总参考!D139*$W$2)+([2]总参考!D139*$W$2*((E144*$V$2)-$V$2))</f>
        <v>39270</v>
      </c>
      <c r="X144" s="238" t="s">
        <v>2461</v>
      </c>
      <c r="Y144" s="199">
        <v>1</v>
      </c>
      <c r="Z144" s="208" t="s">
        <v>2467</v>
      </c>
      <c r="AA144" s="238" t="s">
        <v>2023</v>
      </c>
      <c r="AB144" s="238" t="str">
        <f t="shared" si="11"/>
        <v>10164</v>
      </c>
      <c r="AD144" s="44" t="str">
        <f t="shared" si="8"/>
        <v>我要血玉挂件,帮我做一个吧！</v>
      </c>
      <c r="AE144" s="44" t="s">
        <v>480</v>
      </c>
      <c r="AF144" s="44" t="s">
        <v>481</v>
      </c>
      <c r="AG144" s="44" t="str">
        <f t="shared" si="9"/>
        <v>掌柜的血玉挂件,做点啊什么的做点啊！</v>
      </c>
      <c r="AH144" s="44" t="s">
        <v>482</v>
      </c>
      <c r="AI144" s="44" t="s">
        <v>484</v>
      </c>
      <c r="AJ144" s="44" t="str">
        <f t="shared" si="7"/>
        <v>能帮忙做点血玉挂件,吗？</v>
      </c>
      <c r="AK144" s="44" t="s">
        <v>483</v>
      </c>
      <c r="AL144" s="44" t="s">
        <v>485</v>
      </c>
    </row>
    <row r="145" spans="1:38">
      <c r="A145" s="249">
        <v>1390</v>
      </c>
      <c r="B145" s="44" t="str">
        <f t="shared" si="10"/>
        <v>[[10264,1]]</v>
      </c>
      <c r="C145" s="204" t="str">
        <f>[2]合表!E140</f>
        <v>青绿石项链</v>
      </c>
      <c r="D145" s="200" t="str">
        <f>[2]合表!C140</f>
        <v>10264</v>
      </c>
      <c r="E145" s="44">
        <v>1</v>
      </c>
      <c r="T145" s="44">
        <f>[2]合表!K140*$T$2</f>
        <v>31500</v>
      </c>
      <c r="U145" s="44">
        <v>47</v>
      </c>
      <c r="V145" s="44">
        <v>5</v>
      </c>
      <c r="W145" s="44">
        <f>([2]总参考!D140*$W$2)+([2]总参考!D140*$W$2*((E145*$V$2)-$V$2))</f>
        <v>39270</v>
      </c>
      <c r="X145" s="238" t="s">
        <v>2461</v>
      </c>
      <c r="Y145" s="199">
        <v>1</v>
      </c>
      <c r="Z145" s="208" t="s">
        <v>2467</v>
      </c>
      <c r="AA145" s="238" t="s">
        <v>2023</v>
      </c>
      <c r="AB145" s="238" t="str">
        <f t="shared" si="11"/>
        <v>10264</v>
      </c>
      <c r="AD145" s="44" t="str">
        <f t="shared" si="8"/>
        <v>我要青绿石项链,帮我做一个吧！</v>
      </c>
      <c r="AE145" s="44" t="s">
        <v>480</v>
      </c>
      <c r="AF145" s="44" t="s">
        <v>481</v>
      </c>
      <c r="AG145" s="44" t="str">
        <f t="shared" si="9"/>
        <v>掌柜的青绿石项链,做点啊什么的做点啊！</v>
      </c>
      <c r="AH145" s="44" t="s">
        <v>482</v>
      </c>
      <c r="AI145" s="44" t="s">
        <v>484</v>
      </c>
      <c r="AJ145" s="44" t="str">
        <f t="shared" si="7"/>
        <v>能帮忙做点青绿石项链,吗？</v>
      </c>
      <c r="AK145" s="44" t="s">
        <v>483</v>
      </c>
      <c r="AL145" s="44" t="s">
        <v>485</v>
      </c>
    </row>
    <row r="146" spans="1:38">
      <c r="A146" s="249">
        <v>1400</v>
      </c>
      <c r="B146" s="44" t="str">
        <f t="shared" si="10"/>
        <v>[[10364,1]]</v>
      </c>
      <c r="C146" s="204" t="str">
        <f>[2]合表!E141</f>
        <v>闪电护符</v>
      </c>
      <c r="D146" s="200" t="str">
        <f>[2]合表!C141</f>
        <v>10364</v>
      </c>
      <c r="E146" s="44">
        <v>1</v>
      </c>
      <c r="T146" s="44">
        <f>[2]合表!K141*$T$2</f>
        <v>31500</v>
      </c>
      <c r="U146" s="44">
        <v>48</v>
      </c>
      <c r="V146" s="44">
        <v>5</v>
      </c>
      <c r="W146" s="44">
        <f>([2]总参考!D141*$W$2)+([2]总参考!D141*$W$2*((E146*$V$2)-$V$2))</f>
        <v>48510</v>
      </c>
      <c r="X146" s="238" t="s">
        <v>2461</v>
      </c>
      <c r="Y146" s="199">
        <v>1</v>
      </c>
      <c r="Z146" s="208" t="s">
        <v>2467</v>
      </c>
      <c r="AA146" s="238" t="s">
        <v>2023</v>
      </c>
      <c r="AB146" s="238" t="str">
        <f t="shared" si="11"/>
        <v>10364</v>
      </c>
      <c r="AD146" s="44" t="str">
        <f t="shared" si="8"/>
        <v>我要闪电护符,帮我做一个吧！</v>
      </c>
      <c r="AE146" s="44" t="s">
        <v>480</v>
      </c>
      <c r="AF146" s="44" t="s">
        <v>481</v>
      </c>
      <c r="AG146" s="44" t="str">
        <f t="shared" si="9"/>
        <v>掌柜的闪电护符,做点啊什么的做点啊！</v>
      </c>
      <c r="AH146" s="44" t="s">
        <v>482</v>
      </c>
      <c r="AI146" s="44" t="s">
        <v>484</v>
      </c>
      <c r="AJ146" s="44" t="str">
        <f t="shared" si="7"/>
        <v>能帮忙做点闪电护符,吗？</v>
      </c>
      <c r="AK146" s="44" t="s">
        <v>483</v>
      </c>
      <c r="AL146" s="44" t="s">
        <v>485</v>
      </c>
    </row>
    <row r="147" spans="1:38">
      <c r="A147" s="249">
        <v>1410</v>
      </c>
      <c r="B147" s="44" t="str">
        <f t="shared" si="10"/>
        <v>[[122,1]]</v>
      </c>
      <c r="C147" s="204" t="str">
        <f>[2]合表!E142</f>
        <v>火焰斩I</v>
      </c>
      <c r="D147" s="200" t="str">
        <f>[2]合表!C142</f>
        <v>122</v>
      </c>
      <c r="E147" s="44">
        <v>1</v>
      </c>
      <c r="T147" s="44">
        <f>[2]合表!K142*$T$2</f>
        <v>150</v>
      </c>
      <c r="U147" s="44">
        <v>48</v>
      </c>
      <c r="V147" s="44">
        <v>5</v>
      </c>
      <c r="W147" s="44">
        <f>([2]总参考!D142*$W$2)+([2]总参考!D142*$W$2*((E147*$V$2)-$V$2))</f>
        <v>30</v>
      </c>
      <c r="X147" s="238" t="s">
        <v>2461</v>
      </c>
      <c r="Y147" s="199">
        <v>1</v>
      </c>
      <c r="Z147" s="208" t="s">
        <v>2467</v>
      </c>
      <c r="AA147" s="238" t="s">
        <v>2023</v>
      </c>
      <c r="AB147" s="238" t="str">
        <f t="shared" si="11"/>
        <v>122</v>
      </c>
      <c r="AD147" s="44" t="str">
        <f t="shared" si="8"/>
        <v>我要火焰斩I,帮我做一个吧！</v>
      </c>
      <c r="AE147" s="44" t="s">
        <v>480</v>
      </c>
      <c r="AF147" s="44" t="s">
        <v>481</v>
      </c>
      <c r="AG147" s="44" t="str">
        <f t="shared" si="9"/>
        <v>掌柜的火焰斩I,做点啊什么的做点啊！</v>
      </c>
      <c r="AH147" s="44" t="s">
        <v>482</v>
      </c>
      <c r="AI147" s="44" t="s">
        <v>484</v>
      </c>
      <c r="AJ147" s="44" t="str">
        <f t="shared" si="7"/>
        <v>能帮忙做点火焰斩I,吗？</v>
      </c>
      <c r="AK147" s="44" t="s">
        <v>483</v>
      </c>
      <c r="AL147" s="44" t="s">
        <v>485</v>
      </c>
    </row>
    <row r="148" spans="1:38">
      <c r="A148" s="249">
        <v>1420</v>
      </c>
      <c r="B148" s="44" t="str">
        <f t="shared" si="10"/>
        <v>[[222,1]]</v>
      </c>
      <c r="C148" s="204" t="str">
        <f>[2]合表!E143</f>
        <v>火焰斩II</v>
      </c>
      <c r="D148" s="200" t="str">
        <f>[2]合表!C143</f>
        <v>222</v>
      </c>
      <c r="E148" s="44">
        <v>1</v>
      </c>
      <c r="T148" s="44">
        <f>[2]合表!K143*$T$2</f>
        <v>1500</v>
      </c>
      <c r="U148" s="44">
        <v>48</v>
      </c>
      <c r="V148" s="44">
        <v>5</v>
      </c>
      <c r="W148" s="44">
        <f>([2]总参考!D143*$W$2)+([2]总参考!D143*$W$2*((E148*$V$2)-$V$2))</f>
        <v>80</v>
      </c>
      <c r="X148" s="238" t="s">
        <v>2461</v>
      </c>
      <c r="Y148" s="199">
        <v>1</v>
      </c>
      <c r="Z148" s="208" t="s">
        <v>2467</v>
      </c>
      <c r="AA148" s="238" t="s">
        <v>2023</v>
      </c>
      <c r="AB148" s="238" t="str">
        <f t="shared" si="11"/>
        <v>222</v>
      </c>
      <c r="AD148" s="44" t="str">
        <f t="shared" si="8"/>
        <v>我要火焰斩II,帮我做一个吧！</v>
      </c>
      <c r="AE148" s="44" t="s">
        <v>480</v>
      </c>
      <c r="AF148" s="44" t="s">
        <v>481</v>
      </c>
      <c r="AG148" s="44" t="str">
        <f t="shared" si="9"/>
        <v>掌柜的火焰斩II,做点啊什么的做点啊！</v>
      </c>
      <c r="AH148" s="44" t="s">
        <v>482</v>
      </c>
      <c r="AI148" s="44" t="s">
        <v>484</v>
      </c>
      <c r="AJ148" s="44" t="str">
        <f t="shared" si="7"/>
        <v>能帮忙做点火焰斩II,吗？</v>
      </c>
      <c r="AK148" s="44" t="s">
        <v>483</v>
      </c>
      <c r="AL148" s="44" t="s">
        <v>485</v>
      </c>
    </row>
    <row r="149" spans="1:38">
      <c r="A149" s="249">
        <v>1430</v>
      </c>
      <c r="B149" s="44" t="str">
        <f t="shared" si="10"/>
        <v>[[322,1]]</v>
      </c>
      <c r="C149" s="204" t="str">
        <f>[2]合表!E144</f>
        <v>火焰斩III</v>
      </c>
      <c r="D149" s="200" t="str">
        <f>[2]合表!C144</f>
        <v>322</v>
      </c>
      <c r="E149" s="44">
        <v>1</v>
      </c>
      <c r="T149" s="44">
        <f>[2]合表!K144*$T$2</f>
        <v>3000</v>
      </c>
      <c r="U149" s="44">
        <v>49</v>
      </c>
      <c r="V149" s="44">
        <v>5</v>
      </c>
      <c r="W149" s="44">
        <f>([2]总参考!D144*$W$2)+([2]总参考!D144*$W$2*((E149*$V$2)-$V$2))</f>
        <v>260</v>
      </c>
      <c r="X149" s="238" t="s">
        <v>2461</v>
      </c>
      <c r="Y149" s="199">
        <v>1</v>
      </c>
      <c r="Z149" s="208" t="s">
        <v>2467</v>
      </c>
      <c r="AA149" s="238" t="s">
        <v>2023</v>
      </c>
      <c r="AB149" s="238" t="str">
        <f t="shared" si="11"/>
        <v>322</v>
      </c>
      <c r="AD149" s="44" t="str">
        <f t="shared" si="8"/>
        <v>我要火焰斩III,帮我做一个吧！</v>
      </c>
      <c r="AE149" s="44" t="s">
        <v>480</v>
      </c>
      <c r="AF149" s="44" t="s">
        <v>481</v>
      </c>
      <c r="AG149" s="44" t="str">
        <f t="shared" si="9"/>
        <v>掌柜的火焰斩III,做点啊什么的做点啊！</v>
      </c>
      <c r="AH149" s="44" t="s">
        <v>482</v>
      </c>
      <c r="AI149" s="44" t="s">
        <v>484</v>
      </c>
      <c r="AJ149" s="44" t="str">
        <f t="shared" si="7"/>
        <v>能帮忙做点火焰斩III,吗？</v>
      </c>
      <c r="AK149" s="44" t="s">
        <v>483</v>
      </c>
      <c r="AL149" s="44" t="s">
        <v>485</v>
      </c>
    </row>
    <row r="150" spans="1:38">
      <c r="A150" s="249">
        <v>1440</v>
      </c>
      <c r="B150" s="44" t="str">
        <f t="shared" si="10"/>
        <v>[[422,1]]</v>
      </c>
      <c r="C150" s="204" t="str">
        <f>[2]合表!E145</f>
        <v>火焰斩IV</v>
      </c>
      <c r="D150" s="200" t="str">
        <f>[2]合表!C145</f>
        <v>422</v>
      </c>
      <c r="E150" s="44">
        <v>1</v>
      </c>
      <c r="T150" s="44">
        <f>[2]合表!K145*$T$2</f>
        <v>4500</v>
      </c>
      <c r="U150" s="44">
        <v>49</v>
      </c>
      <c r="V150" s="44">
        <v>5</v>
      </c>
      <c r="W150" s="44">
        <f>([2]总参考!D145*$W$2)+([2]总参考!D145*$W$2*((E150*$V$2)-$V$2))</f>
        <v>550</v>
      </c>
      <c r="X150" s="238" t="s">
        <v>2461</v>
      </c>
      <c r="Y150" s="199">
        <v>1</v>
      </c>
      <c r="Z150" s="208" t="s">
        <v>2467</v>
      </c>
      <c r="AA150" s="238" t="s">
        <v>2023</v>
      </c>
      <c r="AB150" s="238" t="str">
        <f t="shared" si="11"/>
        <v>422</v>
      </c>
      <c r="AD150" s="44" t="str">
        <f t="shared" si="8"/>
        <v>我要火焰斩IV,帮我做一个吧！</v>
      </c>
      <c r="AE150" s="44" t="s">
        <v>480</v>
      </c>
      <c r="AF150" s="44" t="s">
        <v>481</v>
      </c>
      <c r="AG150" s="44" t="str">
        <f t="shared" si="9"/>
        <v>掌柜的火焰斩IV,做点啊什么的做点啊！</v>
      </c>
      <c r="AH150" s="44" t="s">
        <v>482</v>
      </c>
      <c r="AI150" s="44" t="s">
        <v>484</v>
      </c>
      <c r="AJ150" s="44" t="str">
        <f t="shared" si="7"/>
        <v>能帮忙做点火焰斩IV,吗？</v>
      </c>
      <c r="AK150" s="44" t="s">
        <v>483</v>
      </c>
      <c r="AL150" s="44" t="s">
        <v>485</v>
      </c>
    </row>
    <row r="151" spans="1:38">
      <c r="A151" s="249">
        <v>1450</v>
      </c>
      <c r="B151" s="44" t="str">
        <f t="shared" si="10"/>
        <v>[[522,1]]</v>
      </c>
      <c r="C151" s="204" t="str">
        <f>[2]合表!E146</f>
        <v>火焰斩V</v>
      </c>
      <c r="D151" s="200" t="str">
        <f>[2]合表!C146</f>
        <v>522</v>
      </c>
      <c r="E151" s="44">
        <v>1</v>
      </c>
      <c r="T151" s="44">
        <f>[2]合表!K146*$T$2</f>
        <v>9000</v>
      </c>
      <c r="U151" s="44">
        <v>49</v>
      </c>
      <c r="V151" s="44">
        <v>5</v>
      </c>
      <c r="W151" s="44">
        <f>([2]总参考!D146*$W$2)+([2]总参考!D146*$W$2*((E151*$V$2)-$V$2))</f>
        <v>1500</v>
      </c>
      <c r="X151" s="238" t="s">
        <v>2461</v>
      </c>
      <c r="Y151" s="199">
        <v>1</v>
      </c>
      <c r="Z151" s="208" t="s">
        <v>2467</v>
      </c>
      <c r="AA151" s="238" t="s">
        <v>2023</v>
      </c>
      <c r="AB151" s="238" t="str">
        <f t="shared" si="11"/>
        <v>522</v>
      </c>
      <c r="AD151" s="44" t="str">
        <f t="shared" ref="AD151:AD214" si="12">CONCATENATE("我要",C151,G151,J151,",帮我做一个吧！")</f>
        <v>我要火焰斩V,帮我做一个吧！</v>
      </c>
      <c r="AE151" s="44" t="s">
        <v>480</v>
      </c>
      <c r="AF151" s="44" t="s">
        <v>481</v>
      </c>
      <c r="AG151" s="44" t="str">
        <f t="shared" ref="AG151:AG214" si="13">CONCATENATE("掌柜的",C151,G151,J151,",做点啊什么的做点啊！")</f>
        <v>掌柜的火焰斩V,做点啊什么的做点啊！</v>
      </c>
      <c r="AH151" s="44" t="s">
        <v>482</v>
      </c>
      <c r="AI151" s="44" t="s">
        <v>484</v>
      </c>
      <c r="AJ151" s="44" t="str">
        <f t="shared" ref="AJ151:AJ214" si="14">CONCATENATE("能帮忙做点",C151,G151,J151,",吗？")</f>
        <v>能帮忙做点火焰斩V,吗？</v>
      </c>
      <c r="AK151" s="44" t="s">
        <v>483</v>
      </c>
      <c r="AL151" s="44" t="s">
        <v>485</v>
      </c>
    </row>
    <row r="152" spans="1:38">
      <c r="A152" s="249">
        <v>1460</v>
      </c>
      <c r="B152" s="44" t="str">
        <f t="shared" si="10"/>
        <v>[[622,1]]</v>
      </c>
      <c r="C152" s="204" t="str">
        <f>[2]合表!E147</f>
        <v>一字斩I</v>
      </c>
      <c r="D152" s="200" t="str">
        <f>[2]合表!C147</f>
        <v>622</v>
      </c>
      <c r="E152" s="44">
        <v>1</v>
      </c>
      <c r="T152" s="44">
        <f>[2]合表!K147*$T$2</f>
        <v>1500</v>
      </c>
      <c r="U152" s="44">
        <v>50</v>
      </c>
      <c r="V152" s="44">
        <v>5</v>
      </c>
      <c r="W152" s="44">
        <f>([2]总参考!D147*$W$2)+([2]总参考!D147*$W$2*((E152*$V$2)-$V$2))</f>
        <v>70</v>
      </c>
      <c r="X152" s="238" t="s">
        <v>2461</v>
      </c>
      <c r="Y152" s="199">
        <v>1</v>
      </c>
      <c r="Z152" s="208" t="s">
        <v>2467</v>
      </c>
      <c r="AA152" s="238" t="s">
        <v>2023</v>
      </c>
      <c r="AB152" s="238" t="str">
        <f t="shared" si="11"/>
        <v>622</v>
      </c>
      <c r="AD152" s="44" t="str">
        <f t="shared" si="12"/>
        <v>我要一字斩I,帮我做一个吧！</v>
      </c>
      <c r="AE152" s="44" t="s">
        <v>480</v>
      </c>
      <c r="AF152" s="44" t="s">
        <v>481</v>
      </c>
      <c r="AG152" s="44" t="str">
        <f t="shared" si="13"/>
        <v>掌柜的一字斩I,做点啊什么的做点啊！</v>
      </c>
      <c r="AH152" s="44" t="s">
        <v>482</v>
      </c>
      <c r="AI152" s="44" t="s">
        <v>484</v>
      </c>
      <c r="AJ152" s="44" t="str">
        <f t="shared" si="14"/>
        <v>能帮忙做点一字斩I,吗？</v>
      </c>
      <c r="AK152" s="44" t="s">
        <v>483</v>
      </c>
      <c r="AL152" s="44" t="s">
        <v>485</v>
      </c>
    </row>
    <row r="153" spans="1:38">
      <c r="A153" s="249">
        <v>1470</v>
      </c>
      <c r="B153" s="44" t="str">
        <f t="shared" si="10"/>
        <v>[[722,1]]</v>
      </c>
      <c r="C153" s="204" t="str">
        <f>[2]合表!E148</f>
        <v>一字斩II</v>
      </c>
      <c r="D153" s="200" t="str">
        <f>[2]合表!C148</f>
        <v>722</v>
      </c>
      <c r="E153" s="44">
        <v>1</v>
      </c>
      <c r="T153" s="44">
        <f>[2]合表!K148*$T$2</f>
        <v>3000</v>
      </c>
      <c r="U153" s="44">
        <v>50</v>
      </c>
      <c r="V153" s="44">
        <v>5</v>
      </c>
      <c r="W153" s="44">
        <f>([2]总参考!D148*$W$2)+([2]总参考!D148*$W$2*((E153*$V$2)-$V$2))</f>
        <v>260</v>
      </c>
      <c r="X153" s="238" t="s">
        <v>2461</v>
      </c>
      <c r="Y153" s="199">
        <v>1</v>
      </c>
      <c r="Z153" s="208" t="s">
        <v>2467</v>
      </c>
      <c r="AA153" s="238" t="s">
        <v>2023</v>
      </c>
      <c r="AB153" s="238" t="str">
        <f t="shared" si="11"/>
        <v>722</v>
      </c>
      <c r="AD153" s="44" t="str">
        <f t="shared" si="12"/>
        <v>我要一字斩II,帮我做一个吧！</v>
      </c>
      <c r="AE153" s="44" t="s">
        <v>480</v>
      </c>
      <c r="AF153" s="44" t="s">
        <v>481</v>
      </c>
      <c r="AG153" s="44" t="str">
        <f t="shared" si="13"/>
        <v>掌柜的一字斩II,做点啊什么的做点啊！</v>
      </c>
      <c r="AH153" s="44" t="s">
        <v>482</v>
      </c>
      <c r="AI153" s="44" t="s">
        <v>484</v>
      </c>
      <c r="AJ153" s="44" t="str">
        <f t="shared" si="14"/>
        <v>能帮忙做点一字斩II,吗？</v>
      </c>
      <c r="AK153" s="44" t="s">
        <v>483</v>
      </c>
      <c r="AL153" s="44" t="s">
        <v>485</v>
      </c>
    </row>
    <row r="154" spans="1:38">
      <c r="A154" s="249">
        <v>1480</v>
      </c>
      <c r="B154" s="44" t="str">
        <f t="shared" si="10"/>
        <v>[[822,1]]</v>
      </c>
      <c r="C154" s="204" t="str">
        <f>[2]合表!E149</f>
        <v>一字斩III</v>
      </c>
      <c r="D154" s="200" t="str">
        <f>[2]合表!C149</f>
        <v>822</v>
      </c>
      <c r="E154" s="44">
        <v>1</v>
      </c>
      <c r="T154" s="44">
        <f>[2]合表!K149*$T$2</f>
        <v>4500</v>
      </c>
      <c r="U154" s="44">
        <v>50</v>
      </c>
      <c r="V154" s="44">
        <v>5</v>
      </c>
      <c r="W154" s="44">
        <f>([2]总参考!D149*$W$2)+([2]总参考!D149*$W$2*((E154*$V$2)-$V$2))</f>
        <v>550</v>
      </c>
      <c r="X154" s="238" t="s">
        <v>2461</v>
      </c>
      <c r="Y154" s="199">
        <v>1</v>
      </c>
      <c r="Z154" s="208" t="s">
        <v>2467</v>
      </c>
      <c r="AA154" s="238" t="s">
        <v>2023</v>
      </c>
      <c r="AB154" s="238" t="str">
        <f t="shared" si="11"/>
        <v>822</v>
      </c>
      <c r="AD154" s="44" t="str">
        <f t="shared" si="12"/>
        <v>我要一字斩III,帮我做一个吧！</v>
      </c>
      <c r="AE154" s="44" t="s">
        <v>480</v>
      </c>
      <c r="AF154" s="44" t="s">
        <v>481</v>
      </c>
      <c r="AG154" s="44" t="str">
        <f t="shared" si="13"/>
        <v>掌柜的一字斩III,做点啊什么的做点啊！</v>
      </c>
      <c r="AH154" s="44" t="s">
        <v>482</v>
      </c>
      <c r="AI154" s="44" t="s">
        <v>484</v>
      </c>
      <c r="AJ154" s="44" t="str">
        <f t="shared" si="14"/>
        <v>能帮忙做点一字斩III,吗？</v>
      </c>
      <c r="AK154" s="44" t="s">
        <v>483</v>
      </c>
      <c r="AL154" s="44" t="s">
        <v>485</v>
      </c>
    </row>
    <row r="155" spans="1:38">
      <c r="A155" s="249">
        <v>1490</v>
      </c>
      <c r="B155" s="44" t="str">
        <f t="shared" si="10"/>
        <v>[[922,1]]</v>
      </c>
      <c r="C155" s="204" t="str">
        <f>[2]合表!E150</f>
        <v>一字斩IV</v>
      </c>
      <c r="D155" s="200" t="str">
        <f>[2]合表!C150</f>
        <v>922</v>
      </c>
      <c r="E155" s="44">
        <v>1</v>
      </c>
      <c r="T155" s="44">
        <f>[2]合表!K150*$T$2</f>
        <v>9000</v>
      </c>
      <c r="U155" s="44">
        <v>51</v>
      </c>
      <c r="V155" s="44">
        <v>6</v>
      </c>
      <c r="W155" s="44">
        <f>([2]总参考!D150*$W$2)+([2]总参考!D150*$W$2*((E155*$V$2)-$V$2))</f>
        <v>1500</v>
      </c>
      <c r="X155" s="238" t="s">
        <v>2461</v>
      </c>
      <c r="Y155" s="199">
        <v>1</v>
      </c>
      <c r="Z155" s="208" t="s">
        <v>2467</v>
      </c>
      <c r="AA155" s="238" t="s">
        <v>2023</v>
      </c>
      <c r="AB155" s="238" t="str">
        <f t="shared" si="11"/>
        <v>922</v>
      </c>
      <c r="AD155" s="44" t="str">
        <f t="shared" si="12"/>
        <v>我要一字斩IV,帮我做一个吧！</v>
      </c>
      <c r="AE155" s="44" t="s">
        <v>480</v>
      </c>
      <c r="AF155" s="44" t="s">
        <v>481</v>
      </c>
      <c r="AG155" s="44" t="str">
        <f t="shared" si="13"/>
        <v>掌柜的一字斩IV,做点啊什么的做点啊！</v>
      </c>
      <c r="AH155" s="44" t="s">
        <v>482</v>
      </c>
      <c r="AI155" s="44" t="s">
        <v>484</v>
      </c>
      <c r="AJ155" s="44" t="str">
        <f t="shared" si="14"/>
        <v>能帮忙做点一字斩IV,吗？</v>
      </c>
      <c r="AK155" s="44" t="s">
        <v>483</v>
      </c>
      <c r="AL155" s="44" t="s">
        <v>485</v>
      </c>
    </row>
    <row r="156" spans="1:38">
      <c r="A156" s="249">
        <v>1500</v>
      </c>
      <c r="B156" s="44" t="str">
        <f t="shared" si="10"/>
        <v>[[1022,1]]</v>
      </c>
      <c r="C156" s="204" t="str">
        <f>[2]合表!E151</f>
        <v>一字斩V</v>
      </c>
      <c r="D156" s="200" t="str">
        <f>[2]合表!C151</f>
        <v>1022</v>
      </c>
      <c r="E156" s="44">
        <v>1</v>
      </c>
      <c r="T156" s="44">
        <f>[2]合表!K151*$T$2</f>
        <v>13500</v>
      </c>
      <c r="U156" s="44">
        <v>51</v>
      </c>
      <c r="V156" s="44">
        <v>6</v>
      </c>
      <c r="W156" s="44">
        <f>([2]总参考!D151*$W$2)+([2]总参考!D151*$W$2*((E156*$V$2)-$V$2))</f>
        <v>2950</v>
      </c>
      <c r="X156" s="238" t="s">
        <v>2461</v>
      </c>
      <c r="Y156" s="199">
        <v>1</v>
      </c>
      <c r="Z156" s="208" t="s">
        <v>2467</v>
      </c>
      <c r="AA156" s="238" t="s">
        <v>2023</v>
      </c>
      <c r="AB156" s="238" t="str">
        <f t="shared" si="11"/>
        <v>1022</v>
      </c>
      <c r="AD156" s="44" t="str">
        <f t="shared" si="12"/>
        <v>我要一字斩V,帮我做一个吧！</v>
      </c>
      <c r="AE156" s="44" t="s">
        <v>480</v>
      </c>
      <c r="AF156" s="44" t="s">
        <v>481</v>
      </c>
      <c r="AG156" s="44" t="str">
        <f t="shared" si="13"/>
        <v>掌柜的一字斩V,做点啊什么的做点啊！</v>
      </c>
      <c r="AH156" s="44" t="s">
        <v>482</v>
      </c>
      <c r="AI156" s="44" t="s">
        <v>484</v>
      </c>
      <c r="AJ156" s="44" t="str">
        <f t="shared" si="14"/>
        <v>能帮忙做点一字斩V,吗？</v>
      </c>
      <c r="AK156" s="44" t="s">
        <v>483</v>
      </c>
      <c r="AL156" s="44" t="s">
        <v>485</v>
      </c>
    </row>
    <row r="157" spans="1:38">
      <c r="A157" s="249">
        <v>1510</v>
      </c>
      <c r="B157" s="44" t="str">
        <f t="shared" si="10"/>
        <v>[[1122,1]]</v>
      </c>
      <c r="C157" s="204" t="str">
        <f>[2]合表!E152</f>
        <v>贯通斩I</v>
      </c>
      <c r="D157" s="200" t="str">
        <f>[2]合表!C152</f>
        <v>1122</v>
      </c>
      <c r="E157" s="44">
        <v>1</v>
      </c>
      <c r="T157" s="44">
        <f>[2]合表!K152*$T$2</f>
        <v>3000</v>
      </c>
      <c r="U157" s="44">
        <v>51</v>
      </c>
      <c r="V157" s="44">
        <v>6</v>
      </c>
      <c r="W157" s="44">
        <f>([2]总参考!D152*$W$2)+([2]总参考!D152*$W$2*((E157*$V$2)-$V$2))</f>
        <v>230</v>
      </c>
      <c r="X157" s="238" t="s">
        <v>2461</v>
      </c>
      <c r="Y157" s="199">
        <v>1</v>
      </c>
      <c r="Z157" s="208" t="s">
        <v>2467</v>
      </c>
      <c r="AA157" s="238" t="s">
        <v>2023</v>
      </c>
      <c r="AB157" s="238" t="str">
        <f t="shared" si="11"/>
        <v>1122</v>
      </c>
      <c r="AD157" s="44" t="str">
        <f t="shared" si="12"/>
        <v>我要贯通斩I,帮我做一个吧！</v>
      </c>
      <c r="AE157" s="44" t="s">
        <v>480</v>
      </c>
      <c r="AF157" s="44" t="s">
        <v>481</v>
      </c>
      <c r="AG157" s="44" t="str">
        <f t="shared" si="13"/>
        <v>掌柜的贯通斩I,做点啊什么的做点啊！</v>
      </c>
      <c r="AH157" s="44" t="s">
        <v>482</v>
      </c>
      <c r="AI157" s="44" t="s">
        <v>484</v>
      </c>
      <c r="AJ157" s="44" t="str">
        <f t="shared" si="14"/>
        <v>能帮忙做点贯通斩I,吗？</v>
      </c>
      <c r="AK157" s="44" t="s">
        <v>483</v>
      </c>
      <c r="AL157" s="44" t="s">
        <v>485</v>
      </c>
    </row>
    <row r="158" spans="1:38">
      <c r="A158" s="249">
        <v>1520</v>
      </c>
      <c r="B158" s="44" t="str">
        <f t="shared" si="10"/>
        <v>[[1222,1]]</v>
      </c>
      <c r="C158" s="204" t="str">
        <f>[2]合表!E153</f>
        <v>贯通斩II</v>
      </c>
      <c r="D158" s="200" t="str">
        <f>[2]合表!C153</f>
        <v>1222</v>
      </c>
      <c r="E158" s="44">
        <v>1</v>
      </c>
      <c r="T158" s="44">
        <f>[2]合表!K153*$T$2</f>
        <v>4500</v>
      </c>
      <c r="U158" s="44">
        <v>52</v>
      </c>
      <c r="V158" s="44">
        <v>6</v>
      </c>
      <c r="W158" s="44">
        <f>([2]总参考!D153*$W$2)+([2]总参考!D153*$W$2*((E158*$V$2)-$V$2))</f>
        <v>550</v>
      </c>
      <c r="X158" s="238" t="s">
        <v>2461</v>
      </c>
      <c r="Y158" s="199">
        <v>1</v>
      </c>
      <c r="Z158" s="208" t="s">
        <v>2467</v>
      </c>
      <c r="AA158" s="238" t="s">
        <v>2023</v>
      </c>
      <c r="AB158" s="238" t="str">
        <f t="shared" si="11"/>
        <v>1222</v>
      </c>
      <c r="AD158" s="44" t="str">
        <f t="shared" si="12"/>
        <v>我要贯通斩II,帮我做一个吧！</v>
      </c>
      <c r="AE158" s="44" t="s">
        <v>480</v>
      </c>
      <c r="AF158" s="44" t="s">
        <v>481</v>
      </c>
      <c r="AG158" s="44" t="str">
        <f t="shared" si="13"/>
        <v>掌柜的贯通斩II,做点啊什么的做点啊！</v>
      </c>
      <c r="AH158" s="44" t="s">
        <v>482</v>
      </c>
      <c r="AI158" s="44" t="s">
        <v>484</v>
      </c>
      <c r="AJ158" s="44" t="str">
        <f t="shared" si="14"/>
        <v>能帮忙做点贯通斩II,吗？</v>
      </c>
      <c r="AK158" s="44" t="s">
        <v>483</v>
      </c>
      <c r="AL158" s="44" t="s">
        <v>485</v>
      </c>
    </row>
    <row r="159" spans="1:38">
      <c r="A159" s="249">
        <v>1530</v>
      </c>
      <c r="B159" s="44" t="str">
        <f t="shared" si="10"/>
        <v>[[1322,1]]</v>
      </c>
      <c r="C159" s="204" t="str">
        <f>[2]合表!E154</f>
        <v>贯通斩III</v>
      </c>
      <c r="D159" s="200" t="str">
        <f>[2]合表!C154</f>
        <v>1322</v>
      </c>
      <c r="E159" s="44">
        <v>1</v>
      </c>
      <c r="T159" s="44">
        <f>[2]合表!K154*$T$2</f>
        <v>9000</v>
      </c>
      <c r="U159" s="44">
        <v>52</v>
      </c>
      <c r="V159" s="44">
        <v>6</v>
      </c>
      <c r="W159" s="44">
        <f>([2]总参考!D154*$W$2)+([2]总参考!D154*$W$2*((E159*$V$2)-$V$2))</f>
        <v>1500</v>
      </c>
      <c r="X159" s="238" t="s">
        <v>2461</v>
      </c>
      <c r="Y159" s="199">
        <v>1</v>
      </c>
      <c r="Z159" s="208" t="s">
        <v>2467</v>
      </c>
      <c r="AA159" s="238" t="s">
        <v>2023</v>
      </c>
      <c r="AB159" s="238" t="str">
        <f t="shared" si="11"/>
        <v>1322</v>
      </c>
      <c r="AD159" s="44" t="str">
        <f t="shared" si="12"/>
        <v>我要贯通斩III,帮我做一个吧！</v>
      </c>
      <c r="AE159" s="44" t="s">
        <v>480</v>
      </c>
      <c r="AF159" s="44" t="s">
        <v>481</v>
      </c>
      <c r="AG159" s="44" t="str">
        <f t="shared" si="13"/>
        <v>掌柜的贯通斩III,做点啊什么的做点啊！</v>
      </c>
      <c r="AH159" s="44" t="s">
        <v>482</v>
      </c>
      <c r="AI159" s="44" t="s">
        <v>484</v>
      </c>
      <c r="AJ159" s="44" t="str">
        <f t="shared" si="14"/>
        <v>能帮忙做点贯通斩III,吗？</v>
      </c>
      <c r="AK159" s="44" t="s">
        <v>483</v>
      </c>
      <c r="AL159" s="44" t="s">
        <v>485</v>
      </c>
    </row>
    <row r="160" spans="1:38">
      <c r="A160" s="249">
        <v>1540</v>
      </c>
      <c r="B160" s="44" t="str">
        <f t="shared" si="10"/>
        <v>[[1422,1]]</v>
      </c>
      <c r="C160" s="204" t="str">
        <f>[2]合表!E155</f>
        <v>贯通斩IV</v>
      </c>
      <c r="D160" s="200" t="str">
        <f>[2]合表!C155</f>
        <v>1422</v>
      </c>
      <c r="E160" s="44">
        <v>1</v>
      </c>
      <c r="T160" s="44">
        <f>[2]合表!K155*$T$2</f>
        <v>13500</v>
      </c>
      <c r="U160" s="44">
        <v>52</v>
      </c>
      <c r="V160" s="44">
        <v>6</v>
      </c>
      <c r="W160" s="44">
        <f>([2]总参考!D155*$W$2)+([2]总参考!D155*$W$2*((E160*$V$2)-$V$2))</f>
        <v>2950</v>
      </c>
      <c r="X160" s="238" t="s">
        <v>2461</v>
      </c>
      <c r="Y160" s="199">
        <v>1</v>
      </c>
      <c r="Z160" s="208" t="s">
        <v>2467</v>
      </c>
      <c r="AA160" s="238" t="s">
        <v>2023</v>
      </c>
      <c r="AB160" s="238" t="str">
        <f t="shared" si="11"/>
        <v>1422</v>
      </c>
      <c r="AD160" s="44" t="str">
        <f t="shared" si="12"/>
        <v>我要贯通斩IV,帮我做一个吧！</v>
      </c>
      <c r="AE160" s="44" t="s">
        <v>480</v>
      </c>
      <c r="AF160" s="44" t="s">
        <v>481</v>
      </c>
      <c r="AG160" s="44" t="str">
        <f t="shared" si="13"/>
        <v>掌柜的贯通斩IV,做点啊什么的做点啊！</v>
      </c>
      <c r="AH160" s="44" t="s">
        <v>482</v>
      </c>
      <c r="AI160" s="44" t="s">
        <v>484</v>
      </c>
      <c r="AJ160" s="44" t="str">
        <f t="shared" si="14"/>
        <v>能帮忙做点贯通斩IV,吗？</v>
      </c>
      <c r="AK160" s="44" t="s">
        <v>483</v>
      </c>
      <c r="AL160" s="44" t="s">
        <v>485</v>
      </c>
    </row>
    <row r="161" spans="1:38">
      <c r="A161" s="249">
        <v>1550</v>
      </c>
      <c r="B161" s="44" t="str">
        <f t="shared" si="10"/>
        <v>[[1522,1]]</v>
      </c>
      <c r="C161" s="204" t="str">
        <f>[2]合表!E156</f>
        <v>贯通斩V</v>
      </c>
      <c r="D161" s="200" t="str">
        <f>[2]合表!C156</f>
        <v>1522</v>
      </c>
      <c r="E161" s="44">
        <v>1</v>
      </c>
      <c r="T161" s="44">
        <f>[2]合表!K156*$T$2</f>
        <v>18000</v>
      </c>
      <c r="U161" s="44">
        <v>53</v>
      </c>
      <c r="V161" s="44">
        <v>6</v>
      </c>
      <c r="W161" s="44">
        <f>([2]总参考!D156*$W$2)+([2]总参考!D156*$W$2*((E161*$V$2)-$V$2))</f>
        <v>5040</v>
      </c>
      <c r="X161" s="238" t="s">
        <v>2461</v>
      </c>
      <c r="Y161" s="199">
        <v>1</v>
      </c>
      <c r="Z161" s="208" t="s">
        <v>2467</v>
      </c>
      <c r="AA161" s="238" t="s">
        <v>2023</v>
      </c>
      <c r="AB161" s="238" t="str">
        <f t="shared" si="11"/>
        <v>1522</v>
      </c>
      <c r="AD161" s="44" t="str">
        <f t="shared" si="12"/>
        <v>我要贯通斩V,帮我做一个吧！</v>
      </c>
      <c r="AE161" s="44" t="s">
        <v>480</v>
      </c>
      <c r="AF161" s="44" t="s">
        <v>481</v>
      </c>
      <c r="AG161" s="44" t="str">
        <f t="shared" si="13"/>
        <v>掌柜的贯通斩V,做点啊什么的做点啊！</v>
      </c>
      <c r="AH161" s="44" t="s">
        <v>482</v>
      </c>
      <c r="AI161" s="44" t="s">
        <v>484</v>
      </c>
      <c r="AJ161" s="44" t="str">
        <f t="shared" si="14"/>
        <v>能帮忙做点贯通斩V,吗？</v>
      </c>
      <c r="AK161" s="44" t="s">
        <v>483</v>
      </c>
      <c r="AL161" s="44" t="s">
        <v>485</v>
      </c>
    </row>
    <row r="162" spans="1:38">
      <c r="A162" s="249">
        <v>1560</v>
      </c>
      <c r="B162" s="44" t="str">
        <f t="shared" si="10"/>
        <v>[[1622,1]]</v>
      </c>
      <c r="C162" s="204" t="str">
        <f>[2]合表!E157</f>
        <v>十字斩I</v>
      </c>
      <c r="D162" s="200" t="str">
        <f>[2]合表!C157</f>
        <v>1622</v>
      </c>
      <c r="E162" s="44">
        <v>1</v>
      </c>
      <c r="T162" s="44">
        <f>[2]合表!K157*$T$2</f>
        <v>22500</v>
      </c>
      <c r="U162" s="44">
        <v>53</v>
      </c>
      <c r="V162" s="44">
        <v>6</v>
      </c>
      <c r="W162" s="44">
        <f>([2]总参考!D157*$W$2)+([2]总参考!D157*$W$2*((E162*$V$2)-$V$2))</f>
        <v>7200</v>
      </c>
      <c r="X162" s="238" t="s">
        <v>2461</v>
      </c>
      <c r="Y162" s="199">
        <v>1</v>
      </c>
      <c r="Z162" s="208" t="s">
        <v>2467</v>
      </c>
      <c r="AA162" s="238" t="s">
        <v>2023</v>
      </c>
      <c r="AB162" s="238" t="str">
        <f t="shared" si="11"/>
        <v>1622</v>
      </c>
      <c r="AD162" s="44" t="str">
        <f t="shared" si="12"/>
        <v>我要十字斩I,帮我做一个吧！</v>
      </c>
      <c r="AE162" s="44" t="s">
        <v>480</v>
      </c>
      <c r="AF162" s="44" t="s">
        <v>481</v>
      </c>
      <c r="AG162" s="44" t="str">
        <f t="shared" si="13"/>
        <v>掌柜的十字斩I,做点啊什么的做点啊！</v>
      </c>
      <c r="AH162" s="44" t="s">
        <v>482</v>
      </c>
      <c r="AI162" s="44" t="s">
        <v>484</v>
      </c>
      <c r="AJ162" s="44" t="str">
        <f t="shared" si="14"/>
        <v>能帮忙做点十字斩I,吗？</v>
      </c>
      <c r="AK162" s="44" t="s">
        <v>483</v>
      </c>
      <c r="AL162" s="44" t="s">
        <v>485</v>
      </c>
    </row>
    <row r="163" spans="1:38">
      <c r="A163" s="249">
        <v>1570</v>
      </c>
      <c r="B163" s="44" t="str">
        <f t="shared" si="10"/>
        <v>[[1722,1]]</v>
      </c>
      <c r="C163" s="204" t="str">
        <f>[2]合表!E158</f>
        <v>十字斩II</v>
      </c>
      <c r="D163" s="200" t="str">
        <f>[2]合表!C158</f>
        <v>1722</v>
      </c>
      <c r="E163" s="44">
        <v>1</v>
      </c>
      <c r="T163" s="44">
        <f>[2]合表!K158*$T$2</f>
        <v>27000</v>
      </c>
      <c r="U163" s="44">
        <v>53</v>
      </c>
      <c r="V163" s="44">
        <v>6</v>
      </c>
      <c r="W163" s="44">
        <f>([2]总参考!D158*$W$2)+([2]总参考!D158*$W$2*((E163*$V$2)-$V$2))</f>
        <v>12150</v>
      </c>
      <c r="X163" s="238" t="s">
        <v>2461</v>
      </c>
      <c r="Y163" s="199">
        <v>1</v>
      </c>
      <c r="Z163" s="208" t="s">
        <v>2467</v>
      </c>
      <c r="AA163" s="238" t="s">
        <v>2023</v>
      </c>
      <c r="AB163" s="238" t="str">
        <f t="shared" si="11"/>
        <v>1722</v>
      </c>
      <c r="AD163" s="44" t="str">
        <f t="shared" si="12"/>
        <v>我要十字斩II,帮我做一个吧！</v>
      </c>
      <c r="AE163" s="44" t="s">
        <v>480</v>
      </c>
      <c r="AF163" s="44" t="s">
        <v>481</v>
      </c>
      <c r="AG163" s="44" t="str">
        <f t="shared" si="13"/>
        <v>掌柜的十字斩II,做点啊什么的做点啊！</v>
      </c>
      <c r="AH163" s="44" t="s">
        <v>482</v>
      </c>
      <c r="AI163" s="44" t="s">
        <v>484</v>
      </c>
      <c r="AJ163" s="44" t="str">
        <f t="shared" si="14"/>
        <v>能帮忙做点十字斩II,吗？</v>
      </c>
      <c r="AK163" s="44" t="s">
        <v>483</v>
      </c>
      <c r="AL163" s="44" t="s">
        <v>485</v>
      </c>
    </row>
    <row r="164" spans="1:38">
      <c r="A164" s="249">
        <v>1580</v>
      </c>
      <c r="B164" s="44" t="str">
        <f t="shared" si="10"/>
        <v>[[1822,1]]</v>
      </c>
      <c r="C164" s="204" t="str">
        <f>[2]合表!E159</f>
        <v>十字斩III</v>
      </c>
      <c r="D164" s="200" t="str">
        <f>[2]合表!C159</f>
        <v>1822</v>
      </c>
      <c r="E164" s="44">
        <v>1</v>
      </c>
      <c r="T164" s="44">
        <f>[2]合表!K159*$T$2</f>
        <v>31500</v>
      </c>
      <c r="U164" s="44">
        <v>54</v>
      </c>
      <c r="V164" s="44">
        <v>6</v>
      </c>
      <c r="W164" s="44">
        <f>([2]总参考!D159*$W$2)+([2]总参考!D159*$W$2*((E164*$V$2)-$V$2))</f>
        <v>18000</v>
      </c>
      <c r="X164" s="238" t="s">
        <v>2461</v>
      </c>
      <c r="Y164" s="199">
        <v>1</v>
      </c>
      <c r="Z164" s="208" t="s">
        <v>2467</v>
      </c>
      <c r="AA164" s="238" t="s">
        <v>2023</v>
      </c>
      <c r="AB164" s="238" t="str">
        <f t="shared" si="11"/>
        <v>1822</v>
      </c>
      <c r="AD164" s="44" t="str">
        <f t="shared" si="12"/>
        <v>我要十字斩III,帮我做一个吧！</v>
      </c>
      <c r="AE164" s="44" t="s">
        <v>480</v>
      </c>
      <c r="AF164" s="44" t="s">
        <v>481</v>
      </c>
      <c r="AG164" s="44" t="str">
        <f t="shared" si="13"/>
        <v>掌柜的十字斩III,做点啊什么的做点啊！</v>
      </c>
      <c r="AH164" s="44" t="s">
        <v>482</v>
      </c>
      <c r="AI164" s="44" t="s">
        <v>484</v>
      </c>
      <c r="AJ164" s="44" t="str">
        <f t="shared" si="14"/>
        <v>能帮忙做点十字斩III,吗？</v>
      </c>
      <c r="AK164" s="44" t="s">
        <v>483</v>
      </c>
      <c r="AL164" s="44" t="s">
        <v>485</v>
      </c>
    </row>
    <row r="165" spans="1:38">
      <c r="A165" s="249">
        <v>1590</v>
      </c>
      <c r="B165" s="44" t="str">
        <f t="shared" si="10"/>
        <v>[[1922,1]]</v>
      </c>
      <c r="C165" s="204" t="str">
        <f>[2]合表!E160</f>
        <v>十字斩IV</v>
      </c>
      <c r="D165" s="200" t="str">
        <f>[2]合表!C160</f>
        <v>1922</v>
      </c>
      <c r="E165" s="44">
        <v>1</v>
      </c>
      <c r="T165" s="44">
        <f>[2]合表!K160*$T$2</f>
        <v>36000</v>
      </c>
      <c r="U165" s="44">
        <v>54</v>
      </c>
      <c r="V165" s="44">
        <v>6</v>
      </c>
      <c r="W165" s="44">
        <f>([2]总参考!D160*$W$2)+([2]总参考!D160*$W$2*((E165*$V$2)-$V$2))</f>
        <v>26400</v>
      </c>
      <c r="X165" s="238" t="s">
        <v>2461</v>
      </c>
      <c r="Y165" s="199">
        <v>1</v>
      </c>
      <c r="Z165" s="208" t="s">
        <v>2467</v>
      </c>
      <c r="AA165" s="238" t="s">
        <v>2023</v>
      </c>
      <c r="AB165" s="238" t="str">
        <f t="shared" si="11"/>
        <v>1922</v>
      </c>
      <c r="AD165" s="44" t="str">
        <f t="shared" si="12"/>
        <v>我要十字斩IV,帮我做一个吧！</v>
      </c>
      <c r="AE165" s="44" t="s">
        <v>480</v>
      </c>
      <c r="AF165" s="44" t="s">
        <v>481</v>
      </c>
      <c r="AG165" s="44" t="str">
        <f t="shared" si="13"/>
        <v>掌柜的十字斩IV,做点啊什么的做点啊！</v>
      </c>
      <c r="AH165" s="44" t="s">
        <v>482</v>
      </c>
      <c r="AI165" s="44" t="s">
        <v>484</v>
      </c>
      <c r="AJ165" s="44" t="str">
        <f t="shared" si="14"/>
        <v>能帮忙做点十字斩IV,吗？</v>
      </c>
      <c r="AK165" s="44" t="s">
        <v>483</v>
      </c>
      <c r="AL165" s="44" t="s">
        <v>485</v>
      </c>
    </row>
    <row r="166" spans="1:38">
      <c r="A166" s="249">
        <v>1600</v>
      </c>
      <c r="B166" s="44" t="str">
        <f t="shared" si="10"/>
        <v>[[2022,1]]</v>
      </c>
      <c r="C166" s="204" t="str">
        <f>[2]合表!E161</f>
        <v>十字斩V</v>
      </c>
      <c r="D166" s="200" t="str">
        <f>[2]合表!C161</f>
        <v>2022</v>
      </c>
      <c r="E166" s="44">
        <v>1</v>
      </c>
      <c r="T166" s="44">
        <f>[2]合表!K161*$T$2</f>
        <v>40500</v>
      </c>
      <c r="U166" s="44">
        <v>54</v>
      </c>
      <c r="V166" s="44">
        <v>6</v>
      </c>
      <c r="W166" s="44">
        <f>([2]总参考!D161*$W$2)+([2]总参考!D161*$W$2*((E166*$V$2)-$V$2))</f>
        <v>38880</v>
      </c>
      <c r="X166" s="238" t="s">
        <v>2461</v>
      </c>
      <c r="Y166" s="199">
        <v>1</v>
      </c>
      <c r="Z166" s="208" t="s">
        <v>2467</v>
      </c>
      <c r="AA166" s="238" t="s">
        <v>2023</v>
      </c>
      <c r="AB166" s="238" t="str">
        <f t="shared" si="11"/>
        <v>2022</v>
      </c>
      <c r="AD166" s="44" t="str">
        <f t="shared" si="12"/>
        <v>我要十字斩V,帮我做一个吧！</v>
      </c>
      <c r="AE166" s="44" t="s">
        <v>480</v>
      </c>
      <c r="AF166" s="44" t="s">
        <v>481</v>
      </c>
      <c r="AG166" s="44" t="str">
        <f t="shared" si="13"/>
        <v>掌柜的十字斩V,做点啊什么的做点啊！</v>
      </c>
      <c r="AH166" s="44" t="s">
        <v>482</v>
      </c>
      <c r="AI166" s="44" t="s">
        <v>484</v>
      </c>
      <c r="AJ166" s="44" t="str">
        <f t="shared" si="14"/>
        <v>能帮忙做点十字斩V,吗？</v>
      </c>
      <c r="AK166" s="44" t="s">
        <v>483</v>
      </c>
      <c r="AL166" s="44" t="s">
        <v>485</v>
      </c>
    </row>
    <row r="167" spans="1:38">
      <c r="A167" s="249">
        <v>1610</v>
      </c>
      <c r="B167" s="44" t="str">
        <f t="shared" si="10"/>
        <v>[[2122,1]]</v>
      </c>
      <c r="C167" s="204" t="str">
        <f>[2]合表!E162</f>
        <v>怒气I</v>
      </c>
      <c r="D167" s="200" t="str">
        <f>[2]合表!C162</f>
        <v>2122</v>
      </c>
      <c r="E167" s="44">
        <v>1</v>
      </c>
      <c r="T167" s="44">
        <f>[2]合表!K162*$T$2</f>
        <v>27000</v>
      </c>
      <c r="U167" s="44">
        <v>55</v>
      </c>
      <c r="V167" s="44">
        <v>6</v>
      </c>
      <c r="W167" s="44">
        <f>([2]总参考!D162*$W$2)+([2]总参考!D162*$W$2*((E167*$V$2)-$V$2))</f>
        <v>10940</v>
      </c>
      <c r="X167" s="238" t="s">
        <v>2461</v>
      </c>
      <c r="Y167" s="199">
        <v>1</v>
      </c>
      <c r="Z167" s="208" t="s">
        <v>2467</v>
      </c>
      <c r="AA167" s="238" t="s">
        <v>2023</v>
      </c>
      <c r="AB167" s="238" t="str">
        <f t="shared" si="11"/>
        <v>2122</v>
      </c>
      <c r="AD167" s="44" t="str">
        <f t="shared" si="12"/>
        <v>我要怒气I,帮我做一个吧！</v>
      </c>
      <c r="AE167" s="44" t="s">
        <v>480</v>
      </c>
      <c r="AF167" s="44" t="s">
        <v>481</v>
      </c>
      <c r="AG167" s="44" t="str">
        <f t="shared" si="13"/>
        <v>掌柜的怒气I,做点啊什么的做点啊！</v>
      </c>
      <c r="AH167" s="44" t="s">
        <v>482</v>
      </c>
      <c r="AI167" s="44" t="s">
        <v>484</v>
      </c>
      <c r="AJ167" s="44" t="str">
        <f t="shared" si="14"/>
        <v>能帮忙做点怒气I,吗？</v>
      </c>
      <c r="AK167" s="44" t="s">
        <v>483</v>
      </c>
      <c r="AL167" s="44" t="s">
        <v>485</v>
      </c>
    </row>
    <row r="168" spans="1:38">
      <c r="A168" s="249">
        <v>1620</v>
      </c>
      <c r="B168" s="44" t="str">
        <f t="shared" si="10"/>
        <v>[[2222,1]]</v>
      </c>
      <c r="C168" s="204" t="str">
        <f>[2]合表!E163</f>
        <v>怒气II</v>
      </c>
      <c r="D168" s="200" t="str">
        <f>[2]合表!C163</f>
        <v>2222</v>
      </c>
      <c r="E168" s="44">
        <v>1</v>
      </c>
      <c r="T168" s="44">
        <f>[2]合表!K163*$T$2</f>
        <v>31500</v>
      </c>
      <c r="U168" s="44">
        <v>55</v>
      </c>
      <c r="V168" s="44">
        <v>6</v>
      </c>
      <c r="W168" s="44">
        <f>([2]总参考!D163*$W$2)+([2]总参考!D163*$W$2*((E168*$V$2)-$V$2))</f>
        <v>18000</v>
      </c>
      <c r="X168" s="238" t="s">
        <v>2461</v>
      </c>
      <c r="Y168" s="199">
        <v>1</v>
      </c>
      <c r="Z168" s="208" t="s">
        <v>2467</v>
      </c>
      <c r="AA168" s="238" t="s">
        <v>2023</v>
      </c>
      <c r="AB168" s="238" t="str">
        <f t="shared" si="11"/>
        <v>2222</v>
      </c>
      <c r="AD168" s="44" t="str">
        <f t="shared" si="12"/>
        <v>我要怒气II,帮我做一个吧！</v>
      </c>
      <c r="AE168" s="44" t="s">
        <v>480</v>
      </c>
      <c r="AF168" s="44" t="s">
        <v>481</v>
      </c>
      <c r="AG168" s="44" t="str">
        <f t="shared" si="13"/>
        <v>掌柜的怒气II,做点啊什么的做点啊！</v>
      </c>
      <c r="AH168" s="44" t="s">
        <v>482</v>
      </c>
      <c r="AI168" s="44" t="s">
        <v>484</v>
      </c>
      <c r="AJ168" s="44" t="str">
        <f t="shared" si="14"/>
        <v>能帮忙做点怒气II,吗？</v>
      </c>
      <c r="AK168" s="44" t="s">
        <v>483</v>
      </c>
      <c r="AL168" s="44" t="s">
        <v>485</v>
      </c>
    </row>
    <row r="169" spans="1:38">
      <c r="A169" s="249">
        <v>1630</v>
      </c>
      <c r="B169" s="44" t="str">
        <f t="shared" si="10"/>
        <v>[[2322,1]]</v>
      </c>
      <c r="C169" s="204" t="str">
        <f>[2]合表!E164</f>
        <v>怒气III</v>
      </c>
      <c r="D169" s="200" t="str">
        <f>[2]合表!C164</f>
        <v>2322</v>
      </c>
      <c r="E169" s="44">
        <v>1</v>
      </c>
      <c r="T169" s="44">
        <f>[2]合表!K164*$T$2</f>
        <v>36000</v>
      </c>
      <c r="U169" s="44">
        <v>55</v>
      </c>
      <c r="V169" s="44">
        <v>6</v>
      </c>
      <c r="W169" s="44">
        <f>([2]总参考!D164*$W$2)+([2]总参考!D164*$W$2*((E169*$V$2)-$V$2))</f>
        <v>26400</v>
      </c>
      <c r="X169" s="238" t="s">
        <v>2461</v>
      </c>
      <c r="Y169" s="199">
        <v>1</v>
      </c>
      <c r="Z169" s="208" t="s">
        <v>2467</v>
      </c>
      <c r="AA169" s="238" t="s">
        <v>2023</v>
      </c>
      <c r="AB169" s="238" t="str">
        <f t="shared" si="11"/>
        <v>2322</v>
      </c>
      <c r="AD169" s="44" t="str">
        <f t="shared" si="12"/>
        <v>我要怒气III,帮我做一个吧！</v>
      </c>
      <c r="AE169" s="44" t="s">
        <v>480</v>
      </c>
      <c r="AF169" s="44" t="s">
        <v>481</v>
      </c>
      <c r="AG169" s="44" t="str">
        <f t="shared" si="13"/>
        <v>掌柜的怒气III,做点啊什么的做点啊！</v>
      </c>
      <c r="AH169" s="44" t="s">
        <v>482</v>
      </c>
      <c r="AI169" s="44" t="s">
        <v>484</v>
      </c>
      <c r="AJ169" s="44" t="str">
        <f t="shared" si="14"/>
        <v>能帮忙做点怒气III,吗？</v>
      </c>
      <c r="AK169" s="44" t="s">
        <v>483</v>
      </c>
      <c r="AL169" s="44" t="s">
        <v>485</v>
      </c>
    </row>
    <row r="170" spans="1:38">
      <c r="A170" s="249">
        <v>1640</v>
      </c>
      <c r="B170" s="44" t="str">
        <f t="shared" si="10"/>
        <v>[[2422,1]]</v>
      </c>
      <c r="C170" s="204" t="str">
        <f>[2]合表!E165</f>
        <v>怒气IV</v>
      </c>
      <c r="D170" s="200" t="str">
        <f>[2]合表!C165</f>
        <v>2422</v>
      </c>
      <c r="E170" s="44">
        <v>1</v>
      </c>
      <c r="T170" s="44">
        <f>[2]合表!K165*$T$2</f>
        <v>40500</v>
      </c>
      <c r="U170" s="44">
        <v>56</v>
      </c>
      <c r="V170" s="44">
        <v>6</v>
      </c>
      <c r="W170" s="44">
        <f>([2]总参考!D165*$W$2)+([2]总参考!D165*$W$2*((E170*$V$2)-$V$2))</f>
        <v>38880</v>
      </c>
      <c r="X170" s="238" t="s">
        <v>2461</v>
      </c>
      <c r="Y170" s="199">
        <v>1</v>
      </c>
      <c r="Z170" s="208" t="s">
        <v>2467</v>
      </c>
      <c r="AA170" s="238" t="s">
        <v>2023</v>
      </c>
      <c r="AB170" s="238" t="str">
        <f t="shared" si="11"/>
        <v>2422</v>
      </c>
      <c r="AD170" s="44" t="str">
        <f t="shared" si="12"/>
        <v>我要怒气IV,帮我做一个吧！</v>
      </c>
      <c r="AE170" s="44" t="s">
        <v>480</v>
      </c>
      <c r="AF170" s="44" t="s">
        <v>481</v>
      </c>
      <c r="AG170" s="44" t="str">
        <f t="shared" si="13"/>
        <v>掌柜的怒气IV,做点啊什么的做点啊！</v>
      </c>
      <c r="AH170" s="44" t="s">
        <v>482</v>
      </c>
      <c r="AI170" s="44" t="s">
        <v>484</v>
      </c>
      <c r="AJ170" s="44" t="str">
        <f t="shared" si="14"/>
        <v>能帮忙做点怒气IV,吗？</v>
      </c>
      <c r="AK170" s="44" t="s">
        <v>483</v>
      </c>
      <c r="AL170" s="44" t="s">
        <v>485</v>
      </c>
    </row>
    <row r="171" spans="1:38">
      <c r="A171" s="249">
        <v>1650</v>
      </c>
      <c r="B171" s="44" t="str">
        <f t="shared" si="10"/>
        <v>[[2522,1]]</v>
      </c>
      <c r="C171" s="204" t="str">
        <f>[2]合表!E166</f>
        <v>怒气V</v>
      </c>
      <c r="D171" s="200" t="str">
        <f>[2]合表!C166</f>
        <v>2522</v>
      </c>
      <c r="E171" s="44">
        <v>1</v>
      </c>
      <c r="T171" s="44">
        <f>[2]合表!K166*$T$2</f>
        <v>45000</v>
      </c>
      <c r="U171" s="44">
        <v>56</v>
      </c>
      <c r="V171" s="44">
        <v>6</v>
      </c>
      <c r="W171" s="44">
        <f>([2]总参考!D166*$W$2)+([2]总参考!D166*$W$2*((E171*$V$2)-$V$2))</f>
        <v>58500</v>
      </c>
      <c r="X171" s="238" t="s">
        <v>2461</v>
      </c>
      <c r="Y171" s="199">
        <v>1</v>
      </c>
      <c r="Z171" s="208" t="s">
        <v>2467</v>
      </c>
      <c r="AA171" s="238" t="s">
        <v>2023</v>
      </c>
      <c r="AB171" s="238" t="str">
        <f t="shared" si="11"/>
        <v>2522</v>
      </c>
      <c r="AD171" s="44" t="str">
        <f t="shared" si="12"/>
        <v>我要怒气V,帮我做一个吧！</v>
      </c>
      <c r="AE171" s="44" t="s">
        <v>480</v>
      </c>
      <c r="AF171" s="44" t="s">
        <v>481</v>
      </c>
      <c r="AG171" s="44" t="str">
        <f t="shared" si="13"/>
        <v>掌柜的怒气V,做点啊什么的做点啊！</v>
      </c>
      <c r="AH171" s="44" t="s">
        <v>482</v>
      </c>
      <c r="AI171" s="44" t="s">
        <v>484</v>
      </c>
      <c r="AJ171" s="44" t="str">
        <f t="shared" si="14"/>
        <v>能帮忙做点怒气V,吗？</v>
      </c>
      <c r="AK171" s="44" t="s">
        <v>483</v>
      </c>
      <c r="AL171" s="44" t="s">
        <v>485</v>
      </c>
    </row>
    <row r="172" spans="1:38">
      <c r="A172" s="249">
        <v>1660</v>
      </c>
      <c r="B172" s="44" t="str">
        <f t="shared" si="10"/>
        <v>[[2622,1]]</v>
      </c>
      <c r="C172" s="204" t="str">
        <f>[2]合表!E167</f>
        <v>毒箭I</v>
      </c>
      <c r="D172" s="200" t="str">
        <f>[2]合表!C167</f>
        <v>2622</v>
      </c>
      <c r="E172" s="44">
        <v>1</v>
      </c>
      <c r="T172" s="44">
        <f>[2]合表!K167*$T$2</f>
        <v>150</v>
      </c>
      <c r="U172" s="44">
        <v>56</v>
      </c>
      <c r="V172" s="44">
        <v>6</v>
      </c>
      <c r="W172" s="44">
        <f>([2]总参考!D167*$W$2)+([2]总参考!D167*$W$2*((E172*$V$2)-$V$2))</f>
        <v>30</v>
      </c>
      <c r="X172" s="238" t="s">
        <v>2461</v>
      </c>
      <c r="Y172" s="199">
        <v>1</v>
      </c>
      <c r="Z172" s="208" t="s">
        <v>2467</v>
      </c>
      <c r="AA172" s="238" t="s">
        <v>2023</v>
      </c>
      <c r="AB172" s="238" t="str">
        <f t="shared" si="11"/>
        <v>2622</v>
      </c>
      <c r="AD172" s="44" t="str">
        <f t="shared" si="12"/>
        <v>我要毒箭I,帮我做一个吧！</v>
      </c>
      <c r="AE172" s="44" t="s">
        <v>480</v>
      </c>
      <c r="AF172" s="44" t="s">
        <v>481</v>
      </c>
      <c r="AG172" s="44" t="str">
        <f t="shared" si="13"/>
        <v>掌柜的毒箭I,做点啊什么的做点啊！</v>
      </c>
      <c r="AH172" s="44" t="s">
        <v>482</v>
      </c>
      <c r="AI172" s="44" t="s">
        <v>484</v>
      </c>
      <c r="AJ172" s="44" t="str">
        <f t="shared" si="14"/>
        <v>能帮忙做点毒箭I,吗？</v>
      </c>
      <c r="AK172" s="44" t="s">
        <v>483</v>
      </c>
      <c r="AL172" s="44" t="s">
        <v>485</v>
      </c>
    </row>
    <row r="173" spans="1:38">
      <c r="A173" s="249">
        <v>1670</v>
      </c>
      <c r="B173" s="44" t="str">
        <f t="shared" si="10"/>
        <v>[[2722,1]]</v>
      </c>
      <c r="C173" s="204" t="str">
        <f>[2]合表!E168</f>
        <v>毒箭II</v>
      </c>
      <c r="D173" s="200" t="str">
        <f>[2]合表!C168</f>
        <v>2722</v>
      </c>
      <c r="E173" s="44">
        <v>1</v>
      </c>
      <c r="T173" s="44">
        <f>[2]合表!K168*$T$2</f>
        <v>1500</v>
      </c>
      <c r="U173" s="44">
        <v>57</v>
      </c>
      <c r="V173" s="44">
        <v>6</v>
      </c>
      <c r="W173" s="44">
        <f>([2]总参考!D168*$W$2)+([2]总参考!D168*$W$2*((E173*$V$2)-$V$2))</f>
        <v>80</v>
      </c>
      <c r="X173" s="238" t="s">
        <v>2461</v>
      </c>
      <c r="Y173" s="199">
        <v>1</v>
      </c>
      <c r="Z173" s="208" t="s">
        <v>2467</v>
      </c>
      <c r="AA173" s="238" t="s">
        <v>2023</v>
      </c>
      <c r="AB173" s="238" t="str">
        <f t="shared" si="11"/>
        <v>2722</v>
      </c>
      <c r="AD173" s="44" t="str">
        <f t="shared" si="12"/>
        <v>我要毒箭II,帮我做一个吧！</v>
      </c>
      <c r="AE173" s="44" t="s">
        <v>480</v>
      </c>
      <c r="AF173" s="44" t="s">
        <v>481</v>
      </c>
      <c r="AG173" s="44" t="str">
        <f t="shared" si="13"/>
        <v>掌柜的毒箭II,做点啊什么的做点啊！</v>
      </c>
      <c r="AH173" s="44" t="s">
        <v>482</v>
      </c>
      <c r="AI173" s="44" t="s">
        <v>484</v>
      </c>
      <c r="AJ173" s="44" t="str">
        <f t="shared" si="14"/>
        <v>能帮忙做点毒箭II,吗？</v>
      </c>
      <c r="AK173" s="44" t="s">
        <v>483</v>
      </c>
      <c r="AL173" s="44" t="s">
        <v>485</v>
      </c>
    </row>
    <row r="174" spans="1:38">
      <c r="A174" s="249">
        <v>1680</v>
      </c>
      <c r="B174" s="44" t="str">
        <f t="shared" si="10"/>
        <v>[[2822,1]]</v>
      </c>
      <c r="C174" s="204" t="str">
        <f>[2]合表!E169</f>
        <v>毒箭III</v>
      </c>
      <c r="D174" s="200" t="str">
        <f>[2]合表!C169</f>
        <v>2822</v>
      </c>
      <c r="E174" s="44">
        <v>1</v>
      </c>
      <c r="T174" s="44">
        <f>[2]合表!K169*$T$2</f>
        <v>3000</v>
      </c>
      <c r="U174" s="44">
        <v>57</v>
      </c>
      <c r="V174" s="44">
        <v>6</v>
      </c>
      <c r="W174" s="44">
        <f>([2]总参考!D169*$W$2)+([2]总参考!D169*$W$2*((E174*$V$2)-$V$2))</f>
        <v>260</v>
      </c>
      <c r="X174" s="238" t="s">
        <v>2461</v>
      </c>
      <c r="Y174" s="199">
        <v>1</v>
      </c>
      <c r="Z174" s="208" t="s">
        <v>2467</v>
      </c>
      <c r="AA174" s="238" t="s">
        <v>2023</v>
      </c>
      <c r="AB174" s="238" t="str">
        <f t="shared" si="11"/>
        <v>2822</v>
      </c>
      <c r="AD174" s="44" t="str">
        <f t="shared" si="12"/>
        <v>我要毒箭III,帮我做一个吧！</v>
      </c>
      <c r="AE174" s="44" t="s">
        <v>480</v>
      </c>
      <c r="AF174" s="44" t="s">
        <v>481</v>
      </c>
      <c r="AG174" s="44" t="str">
        <f t="shared" si="13"/>
        <v>掌柜的毒箭III,做点啊什么的做点啊！</v>
      </c>
      <c r="AH174" s="44" t="s">
        <v>482</v>
      </c>
      <c r="AI174" s="44" t="s">
        <v>484</v>
      </c>
      <c r="AJ174" s="44" t="str">
        <f t="shared" si="14"/>
        <v>能帮忙做点毒箭III,吗？</v>
      </c>
      <c r="AK174" s="44" t="s">
        <v>483</v>
      </c>
      <c r="AL174" s="44" t="s">
        <v>485</v>
      </c>
    </row>
    <row r="175" spans="1:38">
      <c r="A175" s="249">
        <v>1690</v>
      </c>
      <c r="B175" s="44" t="str">
        <f t="shared" si="10"/>
        <v>[[2922,1]]</v>
      </c>
      <c r="C175" s="204" t="str">
        <f>[2]合表!E170</f>
        <v>毒箭IV</v>
      </c>
      <c r="D175" s="200" t="str">
        <f>[2]合表!C170</f>
        <v>2922</v>
      </c>
      <c r="E175" s="44">
        <v>1</v>
      </c>
      <c r="T175" s="44">
        <f>[2]合表!K170*$T$2</f>
        <v>4500</v>
      </c>
      <c r="U175" s="44">
        <v>57</v>
      </c>
      <c r="V175" s="44">
        <v>6</v>
      </c>
      <c r="W175" s="44">
        <f>([2]总参考!D170*$W$2)+([2]总参考!D170*$W$2*((E175*$V$2)-$V$2))</f>
        <v>550</v>
      </c>
      <c r="X175" s="238" t="s">
        <v>2461</v>
      </c>
      <c r="Y175" s="199">
        <v>1</v>
      </c>
      <c r="Z175" s="208" t="s">
        <v>2467</v>
      </c>
      <c r="AA175" s="238" t="s">
        <v>2023</v>
      </c>
      <c r="AB175" s="238" t="str">
        <f t="shared" si="11"/>
        <v>2922</v>
      </c>
      <c r="AD175" s="44" t="str">
        <f t="shared" si="12"/>
        <v>我要毒箭IV,帮我做一个吧！</v>
      </c>
      <c r="AE175" s="44" t="s">
        <v>480</v>
      </c>
      <c r="AF175" s="44" t="s">
        <v>481</v>
      </c>
      <c r="AG175" s="44" t="str">
        <f t="shared" si="13"/>
        <v>掌柜的毒箭IV,做点啊什么的做点啊！</v>
      </c>
      <c r="AH175" s="44" t="s">
        <v>482</v>
      </c>
      <c r="AI175" s="44" t="s">
        <v>484</v>
      </c>
      <c r="AJ175" s="44" t="str">
        <f t="shared" si="14"/>
        <v>能帮忙做点毒箭IV,吗？</v>
      </c>
      <c r="AK175" s="44" t="s">
        <v>483</v>
      </c>
      <c r="AL175" s="44" t="s">
        <v>485</v>
      </c>
    </row>
    <row r="176" spans="1:38">
      <c r="A176" s="249">
        <v>1700</v>
      </c>
      <c r="B176" s="44" t="str">
        <f t="shared" si="10"/>
        <v>[[3022,1]]</v>
      </c>
      <c r="C176" s="204" t="str">
        <f>[2]合表!E171</f>
        <v>毒箭V</v>
      </c>
      <c r="D176" s="200" t="str">
        <f>[2]合表!C171</f>
        <v>3022</v>
      </c>
      <c r="E176" s="44">
        <v>1</v>
      </c>
      <c r="T176" s="44">
        <f>[2]合表!K171*$T$2</f>
        <v>9000</v>
      </c>
      <c r="U176" s="44">
        <v>58</v>
      </c>
      <c r="V176" s="44">
        <v>6</v>
      </c>
      <c r="W176" s="44">
        <f>([2]总参考!D171*$W$2)+([2]总参考!D171*$W$2*((E176*$V$2)-$V$2))</f>
        <v>1500</v>
      </c>
      <c r="X176" s="238" t="s">
        <v>2461</v>
      </c>
      <c r="Y176" s="199">
        <v>1</v>
      </c>
      <c r="Z176" s="208" t="s">
        <v>2467</v>
      </c>
      <c r="AA176" s="238" t="s">
        <v>2023</v>
      </c>
      <c r="AB176" s="238" t="str">
        <f t="shared" si="11"/>
        <v>3022</v>
      </c>
      <c r="AD176" s="44" t="str">
        <f t="shared" si="12"/>
        <v>我要毒箭V,帮我做一个吧！</v>
      </c>
      <c r="AE176" s="44" t="s">
        <v>480</v>
      </c>
      <c r="AF176" s="44" t="s">
        <v>481</v>
      </c>
      <c r="AG176" s="44" t="str">
        <f t="shared" si="13"/>
        <v>掌柜的毒箭V,做点啊什么的做点啊！</v>
      </c>
      <c r="AH176" s="44" t="s">
        <v>482</v>
      </c>
      <c r="AI176" s="44" t="s">
        <v>484</v>
      </c>
      <c r="AJ176" s="44" t="str">
        <f t="shared" si="14"/>
        <v>能帮忙做点毒箭V,吗？</v>
      </c>
      <c r="AK176" s="44" t="s">
        <v>483</v>
      </c>
      <c r="AL176" s="44" t="s">
        <v>485</v>
      </c>
    </row>
    <row r="177" spans="1:38">
      <c r="A177" s="249">
        <v>1710</v>
      </c>
      <c r="B177" s="44" t="str">
        <f t="shared" si="10"/>
        <v>[[3122,1]]</v>
      </c>
      <c r="C177" s="204" t="str">
        <f>[2]合表!E172</f>
        <v>散射I</v>
      </c>
      <c r="D177" s="200" t="str">
        <f>[2]合表!C172</f>
        <v>3122</v>
      </c>
      <c r="E177" s="44">
        <v>1</v>
      </c>
      <c r="T177" s="44">
        <f>[2]合表!K172*$T$2</f>
        <v>1500</v>
      </c>
      <c r="U177" s="44">
        <v>58</v>
      </c>
      <c r="V177" s="44">
        <v>6</v>
      </c>
      <c r="W177" s="44">
        <f>([2]总参考!D172*$W$2)+([2]总参考!D172*$W$2*((E177*$V$2)-$V$2))</f>
        <v>70</v>
      </c>
      <c r="X177" s="238" t="s">
        <v>2461</v>
      </c>
      <c r="Y177" s="199">
        <v>1</v>
      </c>
      <c r="Z177" s="208" t="s">
        <v>2467</v>
      </c>
      <c r="AA177" s="238" t="s">
        <v>2023</v>
      </c>
      <c r="AB177" s="238" t="str">
        <f t="shared" si="11"/>
        <v>3122</v>
      </c>
      <c r="AD177" s="44" t="str">
        <f t="shared" si="12"/>
        <v>我要散射I,帮我做一个吧！</v>
      </c>
      <c r="AE177" s="44" t="s">
        <v>480</v>
      </c>
      <c r="AF177" s="44" t="s">
        <v>481</v>
      </c>
      <c r="AG177" s="44" t="str">
        <f t="shared" si="13"/>
        <v>掌柜的散射I,做点啊什么的做点啊！</v>
      </c>
      <c r="AH177" s="44" t="s">
        <v>482</v>
      </c>
      <c r="AI177" s="44" t="s">
        <v>484</v>
      </c>
      <c r="AJ177" s="44" t="str">
        <f t="shared" si="14"/>
        <v>能帮忙做点散射I,吗？</v>
      </c>
      <c r="AK177" s="44" t="s">
        <v>483</v>
      </c>
      <c r="AL177" s="44" t="s">
        <v>485</v>
      </c>
    </row>
    <row r="178" spans="1:38">
      <c r="A178" s="249">
        <v>1720</v>
      </c>
      <c r="B178" s="44" t="str">
        <f t="shared" si="10"/>
        <v>[[3222,1]]</v>
      </c>
      <c r="C178" s="204" t="str">
        <f>[2]合表!E173</f>
        <v>散射II</v>
      </c>
      <c r="D178" s="200" t="str">
        <f>[2]合表!C173</f>
        <v>3222</v>
      </c>
      <c r="E178" s="44">
        <v>1</v>
      </c>
      <c r="T178" s="44">
        <f>[2]合表!K173*$T$2</f>
        <v>3000</v>
      </c>
      <c r="U178" s="44">
        <v>58</v>
      </c>
      <c r="V178" s="44">
        <v>6</v>
      </c>
      <c r="W178" s="44">
        <f>([2]总参考!D173*$W$2)+([2]总参考!D173*$W$2*((E178*$V$2)-$V$2))</f>
        <v>260</v>
      </c>
      <c r="X178" s="238" t="s">
        <v>2461</v>
      </c>
      <c r="Y178" s="199">
        <v>1</v>
      </c>
      <c r="Z178" s="208" t="s">
        <v>2467</v>
      </c>
      <c r="AA178" s="238" t="s">
        <v>2023</v>
      </c>
      <c r="AB178" s="238" t="str">
        <f t="shared" si="11"/>
        <v>3222</v>
      </c>
      <c r="AD178" s="44" t="str">
        <f t="shared" si="12"/>
        <v>我要散射II,帮我做一个吧！</v>
      </c>
      <c r="AE178" s="44" t="s">
        <v>480</v>
      </c>
      <c r="AF178" s="44" t="s">
        <v>481</v>
      </c>
      <c r="AG178" s="44" t="str">
        <f t="shared" si="13"/>
        <v>掌柜的散射II,做点啊什么的做点啊！</v>
      </c>
      <c r="AH178" s="44" t="s">
        <v>482</v>
      </c>
      <c r="AI178" s="44" t="s">
        <v>484</v>
      </c>
      <c r="AJ178" s="44" t="str">
        <f t="shared" si="14"/>
        <v>能帮忙做点散射II,吗？</v>
      </c>
      <c r="AK178" s="44" t="s">
        <v>483</v>
      </c>
      <c r="AL178" s="44" t="s">
        <v>485</v>
      </c>
    </row>
    <row r="179" spans="1:38">
      <c r="A179" s="249">
        <v>1730</v>
      </c>
      <c r="B179" s="44" t="str">
        <f t="shared" si="10"/>
        <v>[[3322,1]]</v>
      </c>
      <c r="C179" s="204" t="str">
        <f>[2]合表!E174</f>
        <v>散射III</v>
      </c>
      <c r="D179" s="200" t="str">
        <f>[2]合表!C174</f>
        <v>3322</v>
      </c>
      <c r="E179" s="44">
        <v>1</v>
      </c>
      <c r="T179" s="44">
        <f>[2]合表!K174*$T$2</f>
        <v>4500</v>
      </c>
      <c r="U179" s="44">
        <v>59</v>
      </c>
      <c r="V179" s="44">
        <v>6</v>
      </c>
      <c r="W179" s="44">
        <f>([2]总参考!D174*$W$2)+([2]总参考!D174*$W$2*((E179*$V$2)-$V$2))</f>
        <v>550</v>
      </c>
      <c r="X179" s="238" t="s">
        <v>2461</v>
      </c>
      <c r="Y179" s="199">
        <v>1</v>
      </c>
      <c r="Z179" s="208" t="s">
        <v>2467</v>
      </c>
      <c r="AA179" s="238" t="s">
        <v>2023</v>
      </c>
      <c r="AB179" s="238" t="str">
        <f t="shared" si="11"/>
        <v>3322</v>
      </c>
      <c r="AD179" s="44" t="str">
        <f t="shared" si="12"/>
        <v>我要散射III,帮我做一个吧！</v>
      </c>
      <c r="AE179" s="44" t="s">
        <v>480</v>
      </c>
      <c r="AF179" s="44" t="s">
        <v>481</v>
      </c>
      <c r="AG179" s="44" t="str">
        <f t="shared" si="13"/>
        <v>掌柜的散射III,做点啊什么的做点啊！</v>
      </c>
      <c r="AH179" s="44" t="s">
        <v>482</v>
      </c>
      <c r="AI179" s="44" t="s">
        <v>484</v>
      </c>
      <c r="AJ179" s="44" t="str">
        <f t="shared" si="14"/>
        <v>能帮忙做点散射III,吗？</v>
      </c>
      <c r="AK179" s="44" t="s">
        <v>483</v>
      </c>
      <c r="AL179" s="44" t="s">
        <v>485</v>
      </c>
    </row>
    <row r="180" spans="1:38">
      <c r="A180" s="249">
        <v>1740</v>
      </c>
      <c r="B180" s="44" t="str">
        <f t="shared" si="10"/>
        <v>[[3422,1]]</v>
      </c>
      <c r="C180" s="204" t="str">
        <f>[2]合表!E175</f>
        <v>散射IV</v>
      </c>
      <c r="D180" s="200" t="str">
        <f>[2]合表!C175</f>
        <v>3422</v>
      </c>
      <c r="E180" s="44">
        <v>1</v>
      </c>
      <c r="T180" s="44">
        <f>[2]合表!K175*$T$2</f>
        <v>9000</v>
      </c>
      <c r="U180" s="44">
        <v>59</v>
      </c>
      <c r="V180" s="44">
        <v>6</v>
      </c>
      <c r="W180" s="44">
        <f>([2]总参考!D175*$W$2)+([2]总参考!D175*$W$2*((E180*$V$2)-$V$2))</f>
        <v>1500</v>
      </c>
      <c r="X180" s="238" t="s">
        <v>2461</v>
      </c>
      <c r="Y180" s="199">
        <v>1</v>
      </c>
      <c r="Z180" s="208" t="s">
        <v>2467</v>
      </c>
      <c r="AA180" s="238" t="s">
        <v>2023</v>
      </c>
      <c r="AB180" s="238" t="str">
        <f t="shared" si="11"/>
        <v>3422</v>
      </c>
      <c r="AD180" s="44" t="str">
        <f t="shared" si="12"/>
        <v>我要散射IV,帮我做一个吧！</v>
      </c>
      <c r="AE180" s="44" t="s">
        <v>480</v>
      </c>
      <c r="AF180" s="44" t="s">
        <v>481</v>
      </c>
      <c r="AG180" s="44" t="str">
        <f t="shared" si="13"/>
        <v>掌柜的散射IV,做点啊什么的做点啊！</v>
      </c>
      <c r="AH180" s="44" t="s">
        <v>482</v>
      </c>
      <c r="AI180" s="44" t="s">
        <v>484</v>
      </c>
      <c r="AJ180" s="44" t="str">
        <f t="shared" si="14"/>
        <v>能帮忙做点散射IV,吗？</v>
      </c>
      <c r="AK180" s="44" t="s">
        <v>483</v>
      </c>
      <c r="AL180" s="44" t="s">
        <v>485</v>
      </c>
    </row>
    <row r="181" spans="1:38">
      <c r="A181" s="249">
        <v>1750</v>
      </c>
      <c r="B181" s="44" t="str">
        <f t="shared" si="10"/>
        <v>[[3522,1]]</v>
      </c>
      <c r="C181" s="204" t="str">
        <f>[2]合表!E176</f>
        <v>散射V</v>
      </c>
      <c r="D181" s="200" t="str">
        <f>[2]合表!C176</f>
        <v>3522</v>
      </c>
      <c r="E181" s="44">
        <v>1</v>
      </c>
      <c r="T181" s="44">
        <f>[2]合表!K176*$T$2</f>
        <v>13500</v>
      </c>
      <c r="U181" s="44">
        <v>59</v>
      </c>
      <c r="V181" s="44">
        <v>6</v>
      </c>
      <c r="W181" s="44">
        <f>([2]总参考!D176*$W$2)+([2]总参考!D176*$W$2*((E181*$V$2)-$V$2))</f>
        <v>2950</v>
      </c>
      <c r="X181" s="238" t="s">
        <v>2461</v>
      </c>
      <c r="Y181" s="199">
        <v>1</v>
      </c>
      <c r="Z181" s="208" t="s">
        <v>2467</v>
      </c>
      <c r="AA181" s="238" t="s">
        <v>2023</v>
      </c>
      <c r="AB181" s="238" t="str">
        <f t="shared" si="11"/>
        <v>3522</v>
      </c>
      <c r="AD181" s="44" t="str">
        <f t="shared" si="12"/>
        <v>我要散射V,帮我做一个吧！</v>
      </c>
      <c r="AE181" s="44" t="s">
        <v>480</v>
      </c>
      <c r="AF181" s="44" t="s">
        <v>481</v>
      </c>
      <c r="AG181" s="44" t="str">
        <f t="shared" si="13"/>
        <v>掌柜的散射V,做点啊什么的做点啊！</v>
      </c>
      <c r="AH181" s="44" t="s">
        <v>482</v>
      </c>
      <c r="AI181" s="44" t="s">
        <v>484</v>
      </c>
      <c r="AJ181" s="44" t="str">
        <f t="shared" si="14"/>
        <v>能帮忙做点散射V,吗？</v>
      </c>
      <c r="AK181" s="44" t="s">
        <v>483</v>
      </c>
      <c r="AL181" s="44" t="s">
        <v>485</v>
      </c>
    </row>
    <row r="182" spans="1:38">
      <c r="A182" s="249">
        <v>1760</v>
      </c>
      <c r="B182" s="44" t="str">
        <f t="shared" si="10"/>
        <v>[[3622,1]]</v>
      </c>
      <c r="C182" s="204" t="str">
        <f>[2]合表!E177</f>
        <v>迅驰I</v>
      </c>
      <c r="D182" s="200" t="str">
        <f>[2]合表!C177</f>
        <v>3622</v>
      </c>
      <c r="E182" s="44">
        <v>1</v>
      </c>
      <c r="T182" s="44">
        <f>[2]合表!K177*$T$2</f>
        <v>4500</v>
      </c>
      <c r="U182" s="44">
        <v>60</v>
      </c>
      <c r="V182" s="44">
        <v>6</v>
      </c>
      <c r="W182" s="44">
        <f>([2]总参考!D177*$W$2)+([2]总参考!D177*$W$2*((E182*$V$2)-$V$2))</f>
        <v>500</v>
      </c>
      <c r="X182" s="238" t="s">
        <v>2461</v>
      </c>
      <c r="Y182" s="199">
        <v>1</v>
      </c>
      <c r="Z182" s="208" t="s">
        <v>2467</v>
      </c>
      <c r="AA182" s="238" t="s">
        <v>2023</v>
      </c>
      <c r="AB182" s="238" t="str">
        <f t="shared" si="11"/>
        <v>3622</v>
      </c>
      <c r="AD182" s="44" t="str">
        <f t="shared" si="12"/>
        <v>我要迅驰I,帮我做一个吧！</v>
      </c>
      <c r="AE182" s="44" t="s">
        <v>480</v>
      </c>
      <c r="AF182" s="44" t="s">
        <v>481</v>
      </c>
      <c r="AG182" s="44" t="str">
        <f t="shared" si="13"/>
        <v>掌柜的迅驰I,做点啊什么的做点啊！</v>
      </c>
      <c r="AH182" s="44" t="s">
        <v>482</v>
      </c>
      <c r="AI182" s="44" t="s">
        <v>484</v>
      </c>
      <c r="AJ182" s="44" t="str">
        <f t="shared" si="14"/>
        <v>能帮忙做点迅驰I,吗？</v>
      </c>
      <c r="AK182" s="44" t="s">
        <v>483</v>
      </c>
      <c r="AL182" s="44" t="s">
        <v>485</v>
      </c>
    </row>
    <row r="183" spans="1:38">
      <c r="A183" s="249">
        <v>1770</v>
      </c>
      <c r="B183" s="44" t="str">
        <f t="shared" si="10"/>
        <v>[[3722,1]]</v>
      </c>
      <c r="C183" s="204" t="str">
        <f>[2]合表!E178</f>
        <v>迅驰II</v>
      </c>
      <c r="D183" s="200" t="str">
        <f>[2]合表!C178</f>
        <v>3722</v>
      </c>
      <c r="E183" s="44">
        <v>1</v>
      </c>
      <c r="T183" s="44">
        <f>[2]合表!K178*$T$2</f>
        <v>9000</v>
      </c>
      <c r="U183" s="44">
        <v>60</v>
      </c>
      <c r="V183" s="44">
        <v>6</v>
      </c>
      <c r="W183" s="44">
        <f>([2]总参考!D178*$W$2)+([2]总参考!D178*$W$2*((E183*$V$2)-$V$2))</f>
        <v>1500</v>
      </c>
      <c r="X183" s="238" t="s">
        <v>2461</v>
      </c>
      <c r="Y183" s="199">
        <v>1</v>
      </c>
      <c r="Z183" s="208" t="s">
        <v>2467</v>
      </c>
      <c r="AA183" s="238" t="s">
        <v>2023</v>
      </c>
      <c r="AB183" s="238" t="str">
        <f t="shared" si="11"/>
        <v>3722</v>
      </c>
      <c r="AD183" s="44" t="str">
        <f t="shared" si="12"/>
        <v>我要迅驰II,帮我做一个吧！</v>
      </c>
      <c r="AE183" s="44" t="s">
        <v>480</v>
      </c>
      <c r="AF183" s="44" t="s">
        <v>481</v>
      </c>
      <c r="AG183" s="44" t="str">
        <f t="shared" si="13"/>
        <v>掌柜的迅驰II,做点啊什么的做点啊！</v>
      </c>
      <c r="AH183" s="44" t="s">
        <v>482</v>
      </c>
      <c r="AI183" s="44" t="s">
        <v>484</v>
      </c>
      <c r="AJ183" s="44" t="str">
        <f t="shared" si="14"/>
        <v>能帮忙做点迅驰II,吗？</v>
      </c>
      <c r="AK183" s="44" t="s">
        <v>483</v>
      </c>
      <c r="AL183" s="44" t="s">
        <v>485</v>
      </c>
    </row>
    <row r="184" spans="1:38">
      <c r="A184" s="249">
        <v>1780</v>
      </c>
      <c r="B184" s="44" t="str">
        <f t="shared" si="10"/>
        <v>[[3822,1]]</v>
      </c>
      <c r="C184" s="204" t="str">
        <f>[2]合表!E179</f>
        <v>迅驰III</v>
      </c>
      <c r="D184" s="200" t="str">
        <f>[2]合表!C179</f>
        <v>3822</v>
      </c>
      <c r="E184" s="44">
        <v>1</v>
      </c>
      <c r="T184" s="44">
        <f>[2]合表!K179*$T$2</f>
        <v>13500</v>
      </c>
      <c r="U184" s="44">
        <v>60</v>
      </c>
      <c r="V184" s="44">
        <v>6</v>
      </c>
      <c r="W184" s="44">
        <f>([2]总参考!D179*$W$2)+([2]总参考!D179*$W$2*((E184*$V$2)-$V$2))</f>
        <v>2950</v>
      </c>
      <c r="X184" s="238" t="s">
        <v>2461</v>
      </c>
      <c r="Y184" s="199">
        <v>1</v>
      </c>
      <c r="Z184" s="208" t="s">
        <v>2467</v>
      </c>
      <c r="AA184" s="238" t="s">
        <v>2023</v>
      </c>
      <c r="AB184" s="238" t="str">
        <f t="shared" si="11"/>
        <v>3822</v>
      </c>
      <c r="AD184" s="44" t="str">
        <f t="shared" si="12"/>
        <v>我要迅驰III,帮我做一个吧！</v>
      </c>
      <c r="AE184" s="44" t="s">
        <v>480</v>
      </c>
      <c r="AF184" s="44" t="s">
        <v>481</v>
      </c>
      <c r="AG184" s="44" t="str">
        <f t="shared" si="13"/>
        <v>掌柜的迅驰III,做点啊什么的做点啊！</v>
      </c>
      <c r="AH184" s="44" t="s">
        <v>482</v>
      </c>
      <c r="AI184" s="44" t="s">
        <v>484</v>
      </c>
      <c r="AJ184" s="44" t="str">
        <f t="shared" si="14"/>
        <v>能帮忙做点迅驰III,吗？</v>
      </c>
      <c r="AK184" s="44" t="s">
        <v>483</v>
      </c>
      <c r="AL184" s="44" t="s">
        <v>485</v>
      </c>
    </row>
    <row r="185" spans="1:38">
      <c r="A185" s="249">
        <v>1790</v>
      </c>
      <c r="B185" s="44" t="str">
        <f t="shared" si="10"/>
        <v>[[3922,1]]</v>
      </c>
      <c r="C185" s="204" t="str">
        <f>[2]合表!E180</f>
        <v>迅驰IV</v>
      </c>
      <c r="D185" s="200" t="str">
        <f>[2]合表!C180</f>
        <v>3922</v>
      </c>
      <c r="E185" s="44">
        <v>1</v>
      </c>
      <c r="T185" s="44">
        <f>[2]合表!K180*$T$2</f>
        <v>18000</v>
      </c>
      <c r="U185" s="44">
        <v>61</v>
      </c>
      <c r="V185" s="44">
        <v>7</v>
      </c>
      <c r="W185" s="44">
        <f>([2]总参考!D180*$W$2)+([2]总参考!D180*$W$2*((E185*$V$2)-$V$2))</f>
        <v>5040</v>
      </c>
      <c r="X185" s="238" t="s">
        <v>2461</v>
      </c>
      <c r="Y185" s="199">
        <v>1</v>
      </c>
      <c r="Z185" s="208" t="s">
        <v>2467</v>
      </c>
      <c r="AA185" s="238" t="s">
        <v>2023</v>
      </c>
      <c r="AB185" s="238" t="str">
        <f t="shared" si="11"/>
        <v>3922</v>
      </c>
      <c r="AD185" s="44" t="str">
        <f t="shared" si="12"/>
        <v>我要迅驰IV,帮我做一个吧！</v>
      </c>
      <c r="AE185" s="44" t="s">
        <v>480</v>
      </c>
      <c r="AF185" s="44" t="s">
        <v>481</v>
      </c>
      <c r="AG185" s="44" t="str">
        <f t="shared" si="13"/>
        <v>掌柜的迅驰IV,做点啊什么的做点啊！</v>
      </c>
      <c r="AH185" s="44" t="s">
        <v>482</v>
      </c>
      <c r="AI185" s="44" t="s">
        <v>484</v>
      </c>
      <c r="AJ185" s="44" t="str">
        <f t="shared" si="14"/>
        <v>能帮忙做点迅驰IV,吗？</v>
      </c>
      <c r="AK185" s="44" t="s">
        <v>483</v>
      </c>
      <c r="AL185" s="44" t="s">
        <v>485</v>
      </c>
    </row>
    <row r="186" spans="1:38">
      <c r="A186" s="249">
        <v>1800</v>
      </c>
      <c r="B186" s="44" t="str">
        <f t="shared" si="10"/>
        <v>[[4022,1]]</v>
      </c>
      <c r="C186" s="204" t="str">
        <f>[2]合表!E181</f>
        <v>迅驰V</v>
      </c>
      <c r="D186" s="200" t="str">
        <f>[2]合表!C181</f>
        <v>4022</v>
      </c>
      <c r="E186" s="44">
        <v>1</v>
      </c>
      <c r="T186" s="44">
        <f>[2]合表!K181*$T$2</f>
        <v>22500</v>
      </c>
      <c r="U186" s="44">
        <v>61</v>
      </c>
      <c r="V186" s="44">
        <v>7</v>
      </c>
      <c r="W186" s="44">
        <f>([2]总参考!D181*$W$2)+([2]总参考!D181*$W$2*((E186*$V$2)-$V$2))</f>
        <v>8000</v>
      </c>
      <c r="X186" s="238" t="s">
        <v>2461</v>
      </c>
      <c r="Y186" s="199">
        <v>1</v>
      </c>
      <c r="Z186" s="208" t="s">
        <v>2467</v>
      </c>
      <c r="AA186" s="238" t="s">
        <v>2023</v>
      </c>
      <c r="AB186" s="238" t="str">
        <f t="shared" si="11"/>
        <v>4022</v>
      </c>
      <c r="AD186" s="44" t="str">
        <f t="shared" si="12"/>
        <v>我要迅驰V,帮我做一个吧！</v>
      </c>
      <c r="AE186" s="44" t="s">
        <v>480</v>
      </c>
      <c r="AF186" s="44" t="s">
        <v>481</v>
      </c>
      <c r="AG186" s="44" t="str">
        <f t="shared" si="13"/>
        <v>掌柜的迅驰V,做点啊什么的做点啊！</v>
      </c>
      <c r="AH186" s="44" t="s">
        <v>482</v>
      </c>
      <c r="AI186" s="44" t="s">
        <v>484</v>
      </c>
      <c r="AJ186" s="44" t="str">
        <f t="shared" si="14"/>
        <v>能帮忙做点迅驰V,吗？</v>
      </c>
      <c r="AK186" s="44" t="s">
        <v>483</v>
      </c>
      <c r="AL186" s="44" t="s">
        <v>485</v>
      </c>
    </row>
    <row r="187" spans="1:38">
      <c r="A187" s="249">
        <v>1810</v>
      </c>
      <c r="B187" s="44" t="str">
        <f t="shared" si="10"/>
        <v>[[4122,1]]</v>
      </c>
      <c r="C187" s="204" t="str">
        <f>[2]合表!E182</f>
        <v>贯通射I</v>
      </c>
      <c r="D187" s="200" t="str">
        <f>[2]合表!C182</f>
        <v>4122</v>
      </c>
      <c r="E187" s="44">
        <v>1</v>
      </c>
      <c r="T187" s="44">
        <f>[2]合表!K182*$T$2</f>
        <v>9000</v>
      </c>
      <c r="U187" s="44">
        <v>61</v>
      </c>
      <c r="V187" s="44">
        <v>7</v>
      </c>
      <c r="W187" s="44">
        <f>([2]总参考!D182*$W$2)+([2]总参考!D182*$W$2*((E187*$V$2)-$V$2))</f>
        <v>1350</v>
      </c>
      <c r="X187" s="238" t="s">
        <v>2461</v>
      </c>
      <c r="Y187" s="199">
        <v>1</v>
      </c>
      <c r="Z187" s="208" t="s">
        <v>2467</v>
      </c>
      <c r="AA187" s="238" t="s">
        <v>2023</v>
      </c>
      <c r="AB187" s="238" t="str">
        <f t="shared" si="11"/>
        <v>4122</v>
      </c>
      <c r="AD187" s="44" t="str">
        <f t="shared" si="12"/>
        <v>我要贯通射I,帮我做一个吧！</v>
      </c>
      <c r="AE187" s="44" t="s">
        <v>480</v>
      </c>
      <c r="AF187" s="44" t="s">
        <v>481</v>
      </c>
      <c r="AG187" s="44" t="str">
        <f t="shared" si="13"/>
        <v>掌柜的贯通射I,做点啊什么的做点啊！</v>
      </c>
      <c r="AH187" s="44" t="s">
        <v>482</v>
      </c>
      <c r="AI187" s="44" t="s">
        <v>484</v>
      </c>
      <c r="AJ187" s="44" t="str">
        <f t="shared" si="14"/>
        <v>能帮忙做点贯通射I,吗？</v>
      </c>
      <c r="AK187" s="44" t="s">
        <v>483</v>
      </c>
      <c r="AL187" s="44" t="s">
        <v>485</v>
      </c>
    </row>
    <row r="188" spans="1:38">
      <c r="A188" s="249">
        <v>1820</v>
      </c>
      <c r="B188" s="44" t="str">
        <f t="shared" si="10"/>
        <v>[[4222,1]]</v>
      </c>
      <c r="C188" s="204" t="str">
        <f>[2]合表!E183</f>
        <v>贯通射II</v>
      </c>
      <c r="D188" s="200" t="str">
        <f>[2]合表!C183</f>
        <v>4222</v>
      </c>
      <c r="E188" s="44">
        <v>1</v>
      </c>
      <c r="T188" s="44">
        <f>[2]合表!K183*$T$2</f>
        <v>13500</v>
      </c>
      <c r="U188" s="44">
        <v>62</v>
      </c>
      <c r="V188" s="44">
        <v>7</v>
      </c>
      <c r="W188" s="44">
        <f>([2]总参考!D183*$W$2)+([2]总参考!D183*$W$2*((E188*$V$2)-$V$2))</f>
        <v>2950</v>
      </c>
      <c r="X188" s="238" t="s">
        <v>2461</v>
      </c>
      <c r="Y188" s="199">
        <v>1</v>
      </c>
      <c r="Z188" s="208" t="s">
        <v>2467</v>
      </c>
      <c r="AA188" s="238" t="s">
        <v>2023</v>
      </c>
      <c r="AB188" s="238" t="str">
        <f t="shared" si="11"/>
        <v>4222</v>
      </c>
      <c r="AD188" s="44" t="str">
        <f t="shared" si="12"/>
        <v>我要贯通射II,帮我做一个吧！</v>
      </c>
      <c r="AE188" s="44" t="s">
        <v>480</v>
      </c>
      <c r="AF188" s="44" t="s">
        <v>481</v>
      </c>
      <c r="AG188" s="44" t="str">
        <f t="shared" si="13"/>
        <v>掌柜的贯通射II,做点啊什么的做点啊！</v>
      </c>
      <c r="AH188" s="44" t="s">
        <v>482</v>
      </c>
      <c r="AI188" s="44" t="s">
        <v>484</v>
      </c>
      <c r="AJ188" s="44" t="str">
        <f t="shared" si="14"/>
        <v>能帮忙做点贯通射II,吗？</v>
      </c>
      <c r="AK188" s="44" t="s">
        <v>483</v>
      </c>
      <c r="AL188" s="44" t="s">
        <v>485</v>
      </c>
    </row>
    <row r="189" spans="1:38">
      <c r="A189" s="249">
        <v>1830</v>
      </c>
      <c r="B189" s="44" t="str">
        <f t="shared" si="10"/>
        <v>[[4322,1]]</v>
      </c>
      <c r="C189" s="204" t="str">
        <f>[2]合表!E184</f>
        <v>贯通射III</v>
      </c>
      <c r="D189" s="200" t="str">
        <f>[2]合表!C184</f>
        <v>4322</v>
      </c>
      <c r="E189" s="44">
        <v>1</v>
      </c>
      <c r="T189" s="44">
        <f>[2]合表!K184*$T$2</f>
        <v>18000</v>
      </c>
      <c r="U189" s="44">
        <v>62</v>
      </c>
      <c r="V189" s="44">
        <v>7</v>
      </c>
      <c r="W189" s="44">
        <f>([2]总参考!D184*$W$2)+([2]总参考!D184*$W$2*((E189*$V$2)-$V$2))</f>
        <v>5040</v>
      </c>
      <c r="X189" s="238" t="s">
        <v>2461</v>
      </c>
      <c r="Y189" s="199">
        <v>1</v>
      </c>
      <c r="Z189" s="208" t="s">
        <v>2467</v>
      </c>
      <c r="AA189" s="238" t="s">
        <v>2023</v>
      </c>
      <c r="AB189" s="238" t="str">
        <f t="shared" si="11"/>
        <v>4322</v>
      </c>
      <c r="AD189" s="44" t="str">
        <f t="shared" si="12"/>
        <v>我要贯通射III,帮我做一个吧！</v>
      </c>
      <c r="AE189" s="44" t="s">
        <v>480</v>
      </c>
      <c r="AF189" s="44" t="s">
        <v>481</v>
      </c>
      <c r="AG189" s="44" t="str">
        <f t="shared" si="13"/>
        <v>掌柜的贯通射III,做点啊什么的做点啊！</v>
      </c>
      <c r="AH189" s="44" t="s">
        <v>482</v>
      </c>
      <c r="AI189" s="44" t="s">
        <v>484</v>
      </c>
      <c r="AJ189" s="44" t="str">
        <f t="shared" si="14"/>
        <v>能帮忙做点贯通射III,吗？</v>
      </c>
      <c r="AK189" s="44" t="s">
        <v>483</v>
      </c>
      <c r="AL189" s="44" t="s">
        <v>485</v>
      </c>
    </row>
    <row r="190" spans="1:38">
      <c r="A190" s="249">
        <v>1840</v>
      </c>
      <c r="B190" s="44" t="str">
        <f t="shared" si="10"/>
        <v>[[4422,1]]</v>
      </c>
      <c r="C190" s="204" t="str">
        <f>[2]合表!E185</f>
        <v>贯通射IV</v>
      </c>
      <c r="D190" s="200" t="str">
        <f>[2]合表!C185</f>
        <v>4422</v>
      </c>
      <c r="E190" s="44">
        <v>1</v>
      </c>
      <c r="T190" s="44">
        <f>[2]合表!K185*$T$2</f>
        <v>22500</v>
      </c>
      <c r="U190" s="44">
        <v>62</v>
      </c>
      <c r="V190" s="44">
        <v>7</v>
      </c>
      <c r="W190" s="44">
        <f>([2]总参考!D185*$W$2)+([2]总参考!D185*$W$2*((E190*$V$2)-$V$2))</f>
        <v>8000</v>
      </c>
      <c r="X190" s="238" t="s">
        <v>2461</v>
      </c>
      <c r="Y190" s="199">
        <v>1</v>
      </c>
      <c r="Z190" s="208" t="s">
        <v>2467</v>
      </c>
      <c r="AA190" s="238" t="s">
        <v>2023</v>
      </c>
      <c r="AB190" s="238" t="str">
        <f t="shared" si="11"/>
        <v>4422</v>
      </c>
      <c r="AD190" s="44" t="str">
        <f t="shared" si="12"/>
        <v>我要贯通射IV,帮我做一个吧！</v>
      </c>
      <c r="AE190" s="44" t="s">
        <v>480</v>
      </c>
      <c r="AF190" s="44" t="s">
        <v>481</v>
      </c>
      <c r="AG190" s="44" t="str">
        <f t="shared" si="13"/>
        <v>掌柜的贯通射IV,做点啊什么的做点啊！</v>
      </c>
      <c r="AH190" s="44" t="s">
        <v>482</v>
      </c>
      <c r="AI190" s="44" t="s">
        <v>484</v>
      </c>
      <c r="AJ190" s="44" t="str">
        <f t="shared" si="14"/>
        <v>能帮忙做点贯通射IV,吗？</v>
      </c>
      <c r="AK190" s="44" t="s">
        <v>483</v>
      </c>
      <c r="AL190" s="44" t="s">
        <v>485</v>
      </c>
    </row>
    <row r="191" spans="1:38">
      <c r="A191" s="249">
        <v>1850</v>
      </c>
      <c r="B191" s="44" t="str">
        <f t="shared" si="10"/>
        <v>[[4522,1]]</v>
      </c>
      <c r="C191" s="204" t="str">
        <f>[2]合表!E186</f>
        <v>贯通射V</v>
      </c>
      <c r="D191" s="200" t="str">
        <f>[2]合表!C186</f>
        <v>4522</v>
      </c>
      <c r="E191" s="44">
        <v>1</v>
      </c>
      <c r="T191" s="44">
        <f>[2]合表!K186*$T$2</f>
        <v>27000</v>
      </c>
      <c r="U191" s="44">
        <v>63</v>
      </c>
      <c r="V191" s="44">
        <v>7</v>
      </c>
      <c r="W191" s="44">
        <f>([2]总参考!D186*$W$2)+([2]总参考!D186*$W$2*((E191*$V$2)-$V$2))</f>
        <v>12150</v>
      </c>
      <c r="X191" s="238" t="s">
        <v>2461</v>
      </c>
      <c r="Y191" s="199">
        <v>1</v>
      </c>
      <c r="Z191" s="208" t="s">
        <v>2467</v>
      </c>
      <c r="AA191" s="238" t="s">
        <v>2023</v>
      </c>
      <c r="AB191" s="238" t="str">
        <f t="shared" si="11"/>
        <v>4522</v>
      </c>
      <c r="AD191" s="44" t="str">
        <f t="shared" si="12"/>
        <v>我要贯通射V,帮我做一个吧！</v>
      </c>
      <c r="AE191" s="44" t="s">
        <v>480</v>
      </c>
      <c r="AF191" s="44" t="s">
        <v>481</v>
      </c>
      <c r="AG191" s="44" t="str">
        <f t="shared" si="13"/>
        <v>掌柜的贯通射V,做点啊什么的做点啊！</v>
      </c>
      <c r="AH191" s="44" t="s">
        <v>482</v>
      </c>
      <c r="AI191" s="44" t="s">
        <v>484</v>
      </c>
      <c r="AJ191" s="44" t="str">
        <f t="shared" si="14"/>
        <v>能帮忙做点贯通射V,吗？</v>
      </c>
      <c r="AK191" s="44" t="s">
        <v>483</v>
      </c>
      <c r="AL191" s="44" t="s">
        <v>485</v>
      </c>
    </row>
    <row r="192" spans="1:38">
      <c r="A192" s="249">
        <v>1860</v>
      </c>
      <c r="B192" s="44" t="str">
        <f t="shared" si="10"/>
        <v>[[4622,1]]</v>
      </c>
      <c r="C192" s="204" t="str">
        <f>[2]合表!E187</f>
        <v>乱射I</v>
      </c>
      <c r="D192" s="200" t="str">
        <f>[2]合表!C187</f>
        <v>4622</v>
      </c>
      <c r="E192" s="44">
        <v>1</v>
      </c>
      <c r="T192" s="44">
        <f>[2]合表!K187*$T$2</f>
        <v>13500</v>
      </c>
      <c r="U192" s="44">
        <v>63</v>
      </c>
      <c r="V192" s="44">
        <v>7</v>
      </c>
      <c r="W192" s="44">
        <f>([2]总参考!D187*$W$2)+([2]总参考!D187*$W$2*((E192*$V$2)-$V$2))</f>
        <v>2650</v>
      </c>
      <c r="X192" s="238" t="s">
        <v>2461</v>
      </c>
      <c r="Y192" s="199">
        <v>1</v>
      </c>
      <c r="Z192" s="208" t="s">
        <v>2467</v>
      </c>
      <c r="AA192" s="238" t="s">
        <v>2023</v>
      </c>
      <c r="AB192" s="238" t="str">
        <f t="shared" si="11"/>
        <v>4622</v>
      </c>
      <c r="AD192" s="44" t="str">
        <f t="shared" si="12"/>
        <v>我要乱射I,帮我做一个吧！</v>
      </c>
      <c r="AE192" s="44" t="s">
        <v>480</v>
      </c>
      <c r="AF192" s="44" t="s">
        <v>481</v>
      </c>
      <c r="AG192" s="44" t="str">
        <f t="shared" si="13"/>
        <v>掌柜的乱射I,做点啊什么的做点啊！</v>
      </c>
      <c r="AH192" s="44" t="s">
        <v>482</v>
      </c>
      <c r="AI192" s="44" t="s">
        <v>484</v>
      </c>
      <c r="AJ192" s="44" t="str">
        <f t="shared" si="14"/>
        <v>能帮忙做点乱射I,吗？</v>
      </c>
      <c r="AK192" s="44" t="s">
        <v>483</v>
      </c>
      <c r="AL192" s="44" t="s">
        <v>485</v>
      </c>
    </row>
    <row r="193" spans="1:38">
      <c r="A193" s="249">
        <v>1870</v>
      </c>
      <c r="B193" s="44" t="str">
        <f t="shared" si="10"/>
        <v>[[4722,1]]</v>
      </c>
      <c r="C193" s="204" t="str">
        <f>[2]合表!E188</f>
        <v>乱射II</v>
      </c>
      <c r="D193" s="200" t="str">
        <f>[2]合表!C188</f>
        <v>4722</v>
      </c>
      <c r="E193" s="44">
        <v>1</v>
      </c>
      <c r="T193" s="44">
        <f>[2]合表!K188*$T$2</f>
        <v>18000</v>
      </c>
      <c r="U193" s="44">
        <v>63</v>
      </c>
      <c r="V193" s="44">
        <v>7</v>
      </c>
      <c r="W193" s="44">
        <f>([2]总参考!D188*$W$2)+([2]总参考!D188*$W$2*((E193*$V$2)-$V$2))</f>
        <v>5040</v>
      </c>
      <c r="X193" s="238" t="s">
        <v>2461</v>
      </c>
      <c r="Y193" s="199">
        <v>1</v>
      </c>
      <c r="Z193" s="208" t="s">
        <v>2467</v>
      </c>
      <c r="AA193" s="238" t="s">
        <v>2023</v>
      </c>
      <c r="AB193" s="238" t="str">
        <f t="shared" si="11"/>
        <v>4722</v>
      </c>
      <c r="AD193" s="44" t="str">
        <f t="shared" si="12"/>
        <v>我要乱射II,帮我做一个吧！</v>
      </c>
      <c r="AE193" s="44" t="s">
        <v>480</v>
      </c>
      <c r="AF193" s="44" t="s">
        <v>481</v>
      </c>
      <c r="AG193" s="44" t="str">
        <f t="shared" si="13"/>
        <v>掌柜的乱射II,做点啊什么的做点啊！</v>
      </c>
      <c r="AH193" s="44" t="s">
        <v>482</v>
      </c>
      <c r="AI193" s="44" t="s">
        <v>484</v>
      </c>
      <c r="AJ193" s="44" t="str">
        <f t="shared" si="14"/>
        <v>能帮忙做点乱射II,吗？</v>
      </c>
      <c r="AK193" s="44" t="s">
        <v>483</v>
      </c>
      <c r="AL193" s="44" t="s">
        <v>485</v>
      </c>
    </row>
    <row r="194" spans="1:38">
      <c r="A194" s="249">
        <v>1880</v>
      </c>
      <c r="B194" s="44" t="str">
        <f t="shared" si="10"/>
        <v>[[4822,1]]</v>
      </c>
      <c r="C194" s="204" t="str">
        <f>[2]合表!E189</f>
        <v>乱射III</v>
      </c>
      <c r="D194" s="200" t="str">
        <f>[2]合表!C189</f>
        <v>4822</v>
      </c>
      <c r="E194" s="44">
        <v>1</v>
      </c>
      <c r="T194" s="44">
        <f>[2]合表!K189*$T$2</f>
        <v>22500</v>
      </c>
      <c r="U194" s="44">
        <v>64</v>
      </c>
      <c r="V194" s="44">
        <v>7</v>
      </c>
      <c r="W194" s="44">
        <f>([2]总参考!D189*$W$2)+([2]总参考!D189*$W$2*((E194*$V$2)-$V$2))</f>
        <v>8000</v>
      </c>
      <c r="X194" s="238" t="s">
        <v>2461</v>
      </c>
      <c r="Y194" s="199">
        <v>1</v>
      </c>
      <c r="Z194" s="208" t="s">
        <v>2467</v>
      </c>
      <c r="AA194" s="238" t="s">
        <v>2023</v>
      </c>
      <c r="AB194" s="238" t="str">
        <f t="shared" si="11"/>
        <v>4822</v>
      </c>
      <c r="AD194" s="44" t="str">
        <f t="shared" si="12"/>
        <v>我要乱射III,帮我做一个吧！</v>
      </c>
      <c r="AE194" s="44" t="s">
        <v>480</v>
      </c>
      <c r="AF194" s="44" t="s">
        <v>481</v>
      </c>
      <c r="AG194" s="44" t="str">
        <f t="shared" si="13"/>
        <v>掌柜的乱射III,做点啊什么的做点啊！</v>
      </c>
      <c r="AH194" s="44" t="s">
        <v>482</v>
      </c>
      <c r="AI194" s="44" t="s">
        <v>484</v>
      </c>
      <c r="AJ194" s="44" t="str">
        <f t="shared" si="14"/>
        <v>能帮忙做点乱射III,吗？</v>
      </c>
      <c r="AK194" s="44" t="s">
        <v>483</v>
      </c>
      <c r="AL194" s="44" t="s">
        <v>485</v>
      </c>
    </row>
    <row r="195" spans="1:38">
      <c r="A195" s="249">
        <v>1890</v>
      </c>
      <c r="B195" s="44" t="str">
        <f t="shared" si="10"/>
        <v>[[4922,1]]</v>
      </c>
      <c r="C195" s="204" t="str">
        <f>[2]合表!E190</f>
        <v>乱射IV</v>
      </c>
      <c r="D195" s="200" t="str">
        <f>[2]合表!C190</f>
        <v>4922</v>
      </c>
      <c r="E195" s="44">
        <v>1</v>
      </c>
      <c r="T195" s="44">
        <f>[2]合表!K190*$T$2</f>
        <v>27000</v>
      </c>
      <c r="U195" s="44">
        <v>64</v>
      </c>
      <c r="V195" s="44">
        <v>7</v>
      </c>
      <c r="W195" s="44">
        <f>([2]总参考!D190*$W$2)+([2]总参考!D190*$W$2*((E195*$V$2)-$V$2))</f>
        <v>12150</v>
      </c>
      <c r="X195" s="238" t="s">
        <v>2461</v>
      </c>
      <c r="Y195" s="199">
        <v>1</v>
      </c>
      <c r="Z195" s="208" t="s">
        <v>2467</v>
      </c>
      <c r="AA195" s="238" t="s">
        <v>2023</v>
      </c>
      <c r="AB195" s="238" t="str">
        <f t="shared" si="11"/>
        <v>4922</v>
      </c>
      <c r="AD195" s="44" t="str">
        <f t="shared" si="12"/>
        <v>我要乱射IV,帮我做一个吧！</v>
      </c>
      <c r="AE195" s="44" t="s">
        <v>480</v>
      </c>
      <c r="AF195" s="44" t="s">
        <v>481</v>
      </c>
      <c r="AG195" s="44" t="str">
        <f t="shared" si="13"/>
        <v>掌柜的乱射IV,做点啊什么的做点啊！</v>
      </c>
      <c r="AH195" s="44" t="s">
        <v>482</v>
      </c>
      <c r="AI195" s="44" t="s">
        <v>484</v>
      </c>
      <c r="AJ195" s="44" t="str">
        <f t="shared" si="14"/>
        <v>能帮忙做点乱射IV,吗？</v>
      </c>
      <c r="AK195" s="44" t="s">
        <v>483</v>
      </c>
      <c r="AL195" s="44" t="s">
        <v>485</v>
      </c>
    </row>
    <row r="196" spans="1:38">
      <c r="A196" s="249">
        <v>1900</v>
      </c>
      <c r="B196" s="44" t="str">
        <f t="shared" si="10"/>
        <v>[[5022,1]]</v>
      </c>
      <c r="C196" s="204" t="str">
        <f>[2]合表!E191</f>
        <v>乱射V</v>
      </c>
      <c r="D196" s="200" t="str">
        <f>[2]合表!C191</f>
        <v>5022</v>
      </c>
      <c r="E196" s="44">
        <v>1</v>
      </c>
      <c r="T196" s="44">
        <f>[2]合表!K191*$T$2</f>
        <v>31500</v>
      </c>
      <c r="U196" s="44">
        <v>64</v>
      </c>
      <c r="V196" s="44">
        <v>7</v>
      </c>
      <c r="W196" s="44">
        <f>([2]总参考!D191*$W$2)+([2]总参考!D191*$W$2*((E196*$V$2)-$V$2))</f>
        <v>18000</v>
      </c>
      <c r="X196" s="238" t="s">
        <v>2461</v>
      </c>
      <c r="Y196" s="199">
        <v>1</v>
      </c>
      <c r="Z196" s="208" t="s">
        <v>2467</v>
      </c>
      <c r="AA196" s="238" t="s">
        <v>2023</v>
      </c>
      <c r="AB196" s="238" t="str">
        <f t="shared" si="11"/>
        <v>5022</v>
      </c>
      <c r="AD196" s="44" t="str">
        <f t="shared" si="12"/>
        <v>我要乱射V,帮我做一个吧！</v>
      </c>
      <c r="AE196" s="44" t="s">
        <v>480</v>
      </c>
      <c r="AF196" s="44" t="s">
        <v>481</v>
      </c>
      <c r="AG196" s="44" t="str">
        <f t="shared" si="13"/>
        <v>掌柜的乱射V,做点啊什么的做点啊！</v>
      </c>
      <c r="AH196" s="44" t="s">
        <v>482</v>
      </c>
      <c r="AI196" s="44" t="s">
        <v>484</v>
      </c>
      <c r="AJ196" s="44" t="str">
        <f t="shared" si="14"/>
        <v>能帮忙做点乱射V,吗？</v>
      </c>
      <c r="AK196" s="44" t="s">
        <v>483</v>
      </c>
      <c r="AL196" s="44" t="s">
        <v>485</v>
      </c>
    </row>
    <row r="197" spans="1:38">
      <c r="A197" s="249">
        <v>1910</v>
      </c>
      <c r="B197" s="44" t="str">
        <f t="shared" si="10"/>
        <v>[[5122,1]]</v>
      </c>
      <c r="C197" s="204" t="str">
        <f>[2]合表!E192</f>
        <v>火球术I</v>
      </c>
      <c r="D197" s="200" t="str">
        <f>[2]合表!C192</f>
        <v>5122</v>
      </c>
      <c r="E197" s="44">
        <v>1</v>
      </c>
      <c r="T197" s="44">
        <f>[2]合表!K192*$T$2</f>
        <v>150</v>
      </c>
      <c r="U197" s="44">
        <v>65</v>
      </c>
      <c r="V197" s="44">
        <v>7</v>
      </c>
      <c r="W197" s="44">
        <f>([2]总参考!D192*$W$2)+([2]总参考!D192*$W$2*((E197*$V$2)-$V$2))</f>
        <v>30</v>
      </c>
      <c r="X197" s="238" t="s">
        <v>2461</v>
      </c>
      <c r="Y197" s="199">
        <v>1</v>
      </c>
      <c r="Z197" s="208" t="s">
        <v>2467</v>
      </c>
      <c r="AA197" s="238" t="s">
        <v>2023</v>
      </c>
      <c r="AB197" s="238" t="str">
        <f t="shared" si="11"/>
        <v>5122</v>
      </c>
      <c r="AD197" s="44" t="str">
        <f t="shared" si="12"/>
        <v>我要火球术I,帮我做一个吧！</v>
      </c>
      <c r="AE197" s="44" t="s">
        <v>480</v>
      </c>
      <c r="AF197" s="44" t="s">
        <v>481</v>
      </c>
      <c r="AG197" s="44" t="str">
        <f t="shared" si="13"/>
        <v>掌柜的火球术I,做点啊什么的做点啊！</v>
      </c>
      <c r="AH197" s="44" t="s">
        <v>482</v>
      </c>
      <c r="AI197" s="44" t="s">
        <v>484</v>
      </c>
      <c r="AJ197" s="44" t="str">
        <f t="shared" si="14"/>
        <v>能帮忙做点火球术I,吗？</v>
      </c>
      <c r="AK197" s="44" t="s">
        <v>483</v>
      </c>
      <c r="AL197" s="44" t="s">
        <v>485</v>
      </c>
    </row>
    <row r="198" spans="1:38">
      <c r="A198" s="249">
        <v>1920</v>
      </c>
      <c r="B198" s="44" t="str">
        <f t="shared" si="10"/>
        <v>[[5222,1]]</v>
      </c>
      <c r="C198" s="204" t="str">
        <f>[2]合表!E193</f>
        <v>火球术II</v>
      </c>
      <c r="D198" s="200" t="str">
        <f>[2]合表!C193</f>
        <v>5222</v>
      </c>
      <c r="E198" s="44">
        <v>1</v>
      </c>
      <c r="T198" s="44">
        <f>[2]合表!K193*$T$2</f>
        <v>1500</v>
      </c>
      <c r="U198" s="44">
        <v>65</v>
      </c>
      <c r="V198" s="44">
        <v>7</v>
      </c>
      <c r="W198" s="44">
        <f>([2]总参考!D193*$W$2)+([2]总参考!D193*$W$2*((E198*$V$2)-$V$2))</f>
        <v>80</v>
      </c>
      <c r="X198" s="238" t="s">
        <v>2461</v>
      </c>
      <c r="Y198" s="199">
        <v>1</v>
      </c>
      <c r="Z198" s="208" t="s">
        <v>2467</v>
      </c>
      <c r="AA198" s="238" t="s">
        <v>2023</v>
      </c>
      <c r="AB198" s="238" t="str">
        <f t="shared" si="11"/>
        <v>5222</v>
      </c>
      <c r="AD198" s="44" t="str">
        <f t="shared" si="12"/>
        <v>我要火球术II,帮我做一个吧！</v>
      </c>
      <c r="AE198" s="44" t="s">
        <v>480</v>
      </c>
      <c r="AF198" s="44" t="s">
        <v>481</v>
      </c>
      <c r="AG198" s="44" t="str">
        <f t="shared" si="13"/>
        <v>掌柜的火球术II,做点啊什么的做点啊！</v>
      </c>
      <c r="AH198" s="44" t="s">
        <v>482</v>
      </c>
      <c r="AI198" s="44" t="s">
        <v>484</v>
      </c>
      <c r="AJ198" s="44" t="str">
        <f t="shared" si="14"/>
        <v>能帮忙做点火球术II,吗？</v>
      </c>
      <c r="AK198" s="44" t="s">
        <v>483</v>
      </c>
      <c r="AL198" s="44" t="s">
        <v>485</v>
      </c>
    </row>
    <row r="199" spans="1:38">
      <c r="A199" s="249">
        <v>1930</v>
      </c>
      <c r="B199" s="44" t="str">
        <f t="shared" si="10"/>
        <v>[[5322,1]]</v>
      </c>
      <c r="C199" s="204" t="str">
        <f>[2]合表!E194</f>
        <v>火球术III</v>
      </c>
      <c r="D199" s="200" t="str">
        <f>[2]合表!C194</f>
        <v>5322</v>
      </c>
      <c r="E199" s="44">
        <v>1</v>
      </c>
      <c r="T199" s="44">
        <f>[2]合表!K194*$T$2</f>
        <v>3000</v>
      </c>
      <c r="U199" s="44">
        <v>65</v>
      </c>
      <c r="V199" s="44">
        <v>7</v>
      </c>
      <c r="W199" s="44">
        <f>([2]总参考!D194*$W$2)+([2]总参考!D194*$W$2*((E199*$V$2)-$V$2))</f>
        <v>260</v>
      </c>
      <c r="X199" s="238" t="s">
        <v>2461</v>
      </c>
      <c r="Y199" s="199">
        <v>1</v>
      </c>
      <c r="Z199" s="208" t="s">
        <v>2467</v>
      </c>
      <c r="AA199" s="238" t="s">
        <v>2023</v>
      </c>
      <c r="AB199" s="238" t="str">
        <f t="shared" si="11"/>
        <v>5322</v>
      </c>
      <c r="AD199" s="44" t="str">
        <f t="shared" si="12"/>
        <v>我要火球术III,帮我做一个吧！</v>
      </c>
      <c r="AE199" s="44" t="s">
        <v>480</v>
      </c>
      <c r="AF199" s="44" t="s">
        <v>481</v>
      </c>
      <c r="AG199" s="44" t="str">
        <f t="shared" si="13"/>
        <v>掌柜的火球术III,做点啊什么的做点啊！</v>
      </c>
      <c r="AH199" s="44" t="s">
        <v>482</v>
      </c>
      <c r="AI199" s="44" t="s">
        <v>484</v>
      </c>
      <c r="AJ199" s="44" t="str">
        <f t="shared" si="14"/>
        <v>能帮忙做点火球术III,吗？</v>
      </c>
      <c r="AK199" s="44" t="s">
        <v>483</v>
      </c>
      <c r="AL199" s="44" t="s">
        <v>485</v>
      </c>
    </row>
    <row r="200" spans="1:38">
      <c r="A200" s="249">
        <v>1940</v>
      </c>
      <c r="B200" s="44" t="str">
        <f t="shared" si="10"/>
        <v>[[5422,1]]</v>
      </c>
      <c r="C200" s="204" t="str">
        <f>[2]合表!E195</f>
        <v>火球术IV</v>
      </c>
      <c r="D200" s="200" t="str">
        <f>[2]合表!C195</f>
        <v>5422</v>
      </c>
      <c r="E200" s="44">
        <v>1</v>
      </c>
      <c r="T200" s="44">
        <f>[2]合表!K195*$T$2</f>
        <v>4500</v>
      </c>
      <c r="U200" s="44">
        <v>66</v>
      </c>
      <c r="V200" s="44">
        <v>7</v>
      </c>
      <c r="W200" s="44">
        <f>([2]总参考!D195*$W$2)+([2]总参考!D195*$W$2*((E200*$V$2)-$V$2))</f>
        <v>550</v>
      </c>
      <c r="X200" s="238" t="s">
        <v>2461</v>
      </c>
      <c r="Y200" s="199">
        <v>1</v>
      </c>
      <c r="Z200" s="208" t="s">
        <v>2467</v>
      </c>
      <c r="AA200" s="238" t="s">
        <v>2023</v>
      </c>
      <c r="AB200" s="238" t="str">
        <f t="shared" si="11"/>
        <v>5422</v>
      </c>
      <c r="AD200" s="44" t="str">
        <f t="shared" si="12"/>
        <v>我要火球术IV,帮我做一个吧！</v>
      </c>
      <c r="AE200" s="44" t="s">
        <v>480</v>
      </c>
      <c r="AF200" s="44" t="s">
        <v>481</v>
      </c>
      <c r="AG200" s="44" t="str">
        <f t="shared" si="13"/>
        <v>掌柜的火球术IV,做点啊什么的做点啊！</v>
      </c>
      <c r="AH200" s="44" t="s">
        <v>482</v>
      </c>
      <c r="AI200" s="44" t="s">
        <v>484</v>
      </c>
      <c r="AJ200" s="44" t="str">
        <f t="shared" si="14"/>
        <v>能帮忙做点火球术IV,吗？</v>
      </c>
      <c r="AK200" s="44" t="s">
        <v>483</v>
      </c>
      <c r="AL200" s="44" t="s">
        <v>485</v>
      </c>
    </row>
    <row r="201" spans="1:38">
      <c r="A201" s="249">
        <v>1950</v>
      </c>
      <c r="B201" s="44" t="str">
        <f t="shared" si="10"/>
        <v>[[5522,1]]</v>
      </c>
      <c r="C201" s="204" t="str">
        <f>[2]合表!E196</f>
        <v>火球术V</v>
      </c>
      <c r="D201" s="200" t="str">
        <f>[2]合表!C196</f>
        <v>5522</v>
      </c>
      <c r="E201" s="44">
        <v>1</v>
      </c>
      <c r="T201" s="44">
        <f>[2]合表!K196*$T$2</f>
        <v>9000</v>
      </c>
      <c r="U201" s="44">
        <v>66</v>
      </c>
      <c r="V201" s="44">
        <v>7</v>
      </c>
      <c r="W201" s="44">
        <f>([2]总参考!D196*$W$2)+([2]总参考!D196*$W$2*((E201*$V$2)-$V$2))</f>
        <v>1500</v>
      </c>
      <c r="X201" s="238" t="s">
        <v>2461</v>
      </c>
      <c r="Y201" s="199">
        <v>1</v>
      </c>
      <c r="Z201" s="208" t="s">
        <v>2467</v>
      </c>
      <c r="AA201" s="238" t="s">
        <v>2023</v>
      </c>
      <c r="AB201" s="238" t="str">
        <f t="shared" si="11"/>
        <v>5522</v>
      </c>
      <c r="AD201" s="44" t="str">
        <f t="shared" si="12"/>
        <v>我要火球术V,帮我做一个吧！</v>
      </c>
      <c r="AE201" s="44" t="s">
        <v>480</v>
      </c>
      <c r="AF201" s="44" t="s">
        <v>481</v>
      </c>
      <c r="AG201" s="44" t="str">
        <f t="shared" si="13"/>
        <v>掌柜的火球术V,做点啊什么的做点啊！</v>
      </c>
      <c r="AH201" s="44" t="s">
        <v>482</v>
      </c>
      <c r="AI201" s="44" t="s">
        <v>484</v>
      </c>
      <c r="AJ201" s="44" t="str">
        <f t="shared" si="14"/>
        <v>能帮忙做点火球术V,吗？</v>
      </c>
      <c r="AK201" s="44" t="s">
        <v>483</v>
      </c>
      <c r="AL201" s="44" t="s">
        <v>485</v>
      </c>
    </row>
    <row r="202" spans="1:38">
      <c r="A202" s="249">
        <v>1960</v>
      </c>
      <c r="B202" s="44" t="str">
        <f t="shared" si="10"/>
        <v>[[5622,1]]</v>
      </c>
      <c r="C202" s="204" t="str">
        <f>[2]合表!E197</f>
        <v>陨石术I</v>
      </c>
      <c r="D202" s="200" t="str">
        <f>[2]合表!C197</f>
        <v>5622</v>
      </c>
      <c r="E202" s="44">
        <v>1</v>
      </c>
      <c r="T202" s="44">
        <f>[2]合表!K197*$T$2</f>
        <v>1500</v>
      </c>
      <c r="U202" s="44">
        <v>66</v>
      </c>
      <c r="V202" s="44">
        <v>7</v>
      </c>
      <c r="W202" s="44">
        <f>([2]总参考!D197*$W$2)+([2]总参考!D197*$W$2*((E202*$V$2)-$V$2))</f>
        <v>70</v>
      </c>
      <c r="X202" s="238" t="s">
        <v>2461</v>
      </c>
      <c r="Y202" s="199">
        <v>1</v>
      </c>
      <c r="Z202" s="208" t="s">
        <v>2467</v>
      </c>
      <c r="AA202" s="238" t="s">
        <v>2023</v>
      </c>
      <c r="AB202" s="238" t="str">
        <f t="shared" si="11"/>
        <v>5622</v>
      </c>
      <c r="AD202" s="44" t="str">
        <f t="shared" si="12"/>
        <v>我要陨石术I,帮我做一个吧！</v>
      </c>
      <c r="AE202" s="44" t="s">
        <v>480</v>
      </c>
      <c r="AF202" s="44" t="s">
        <v>481</v>
      </c>
      <c r="AG202" s="44" t="str">
        <f t="shared" si="13"/>
        <v>掌柜的陨石术I,做点啊什么的做点啊！</v>
      </c>
      <c r="AH202" s="44" t="s">
        <v>482</v>
      </c>
      <c r="AI202" s="44" t="s">
        <v>484</v>
      </c>
      <c r="AJ202" s="44" t="str">
        <f t="shared" si="14"/>
        <v>能帮忙做点陨石术I,吗？</v>
      </c>
      <c r="AK202" s="44" t="s">
        <v>483</v>
      </c>
      <c r="AL202" s="44" t="s">
        <v>485</v>
      </c>
    </row>
    <row r="203" spans="1:38">
      <c r="A203" s="249">
        <v>1970</v>
      </c>
      <c r="B203" s="44" t="str">
        <f t="shared" ref="B203:B226" si="15">CONCATENATE("[[",D203,",",E203,"]",K203,H203,L203,I203,M203,P203,N203,Q203,O203,R203,"]")</f>
        <v>[[5722,1]]</v>
      </c>
      <c r="C203" s="204" t="str">
        <f>[2]合表!E198</f>
        <v>陨石术II</v>
      </c>
      <c r="D203" s="200" t="str">
        <f>[2]合表!C198</f>
        <v>5722</v>
      </c>
      <c r="E203" s="44">
        <v>1</v>
      </c>
      <c r="T203" s="44">
        <f>[2]合表!K198*$T$2</f>
        <v>3000</v>
      </c>
      <c r="U203" s="44">
        <v>67</v>
      </c>
      <c r="V203" s="44">
        <v>7</v>
      </c>
      <c r="W203" s="44">
        <f>([2]总参考!D198*$W$2)+([2]总参考!D198*$W$2*((E203*$V$2)-$V$2))</f>
        <v>260</v>
      </c>
      <c r="X203" s="238" t="s">
        <v>2461</v>
      </c>
      <c r="Y203" s="199">
        <v>1</v>
      </c>
      <c r="Z203" s="208" t="s">
        <v>2467</v>
      </c>
      <c r="AA203" s="238" t="s">
        <v>2023</v>
      </c>
      <c r="AB203" s="238" t="str">
        <f t="shared" ref="AB203:AB226" si="16">CONCATENATE(D203,L203,H203,Q203,N203)</f>
        <v>5722</v>
      </c>
      <c r="AD203" s="44" t="str">
        <f t="shared" si="12"/>
        <v>我要陨石术II,帮我做一个吧！</v>
      </c>
      <c r="AE203" s="44" t="s">
        <v>480</v>
      </c>
      <c r="AF203" s="44" t="s">
        <v>481</v>
      </c>
      <c r="AG203" s="44" t="str">
        <f t="shared" si="13"/>
        <v>掌柜的陨石术II,做点啊什么的做点啊！</v>
      </c>
      <c r="AH203" s="44" t="s">
        <v>482</v>
      </c>
      <c r="AI203" s="44" t="s">
        <v>484</v>
      </c>
      <c r="AJ203" s="44" t="str">
        <f t="shared" si="14"/>
        <v>能帮忙做点陨石术II,吗？</v>
      </c>
      <c r="AK203" s="44" t="s">
        <v>483</v>
      </c>
      <c r="AL203" s="44" t="s">
        <v>485</v>
      </c>
    </row>
    <row r="204" spans="1:38">
      <c r="A204" s="249">
        <v>1980</v>
      </c>
      <c r="B204" s="44" t="str">
        <f t="shared" si="15"/>
        <v>[[5822,1]]</v>
      </c>
      <c r="C204" s="204" t="str">
        <f>[2]合表!E199</f>
        <v>陨石术III</v>
      </c>
      <c r="D204" s="200" t="str">
        <f>[2]合表!C199</f>
        <v>5822</v>
      </c>
      <c r="E204" s="44">
        <v>1</v>
      </c>
      <c r="T204" s="44">
        <f>[2]合表!K199*$T$2</f>
        <v>4500</v>
      </c>
      <c r="U204" s="44">
        <v>67</v>
      </c>
      <c r="V204" s="44">
        <v>7</v>
      </c>
      <c r="W204" s="44">
        <f>([2]总参考!D199*$W$2)+([2]总参考!D199*$W$2*((E204*$V$2)-$V$2))</f>
        <v>550</v>
      </c>
      <c r="X204" s="238" t="s">
        <v>2461</v>
      </c>
      <c r="Y204" s="199">
        <v>1</v>
      </c>
      <c r="Z204" s="208" t="s">
        <v>2467</v>
      </c>
      <c r="AA204" s="238" t="s">
        <v>2023</v>
      </c>
      <c r="AB204" s="238" t="str">
        <f t="shared" si="16"/>
        <v>5822</v>
      </c>
      <c r="AD204" s="44" t="str">
        <f t="shared" si="12"/>
        <v>我要陨石术III,帮我做一个吧！</v>
      </c>
      <c r="AE204" s="44" t="s">
        <v>480</v>
      </c>
      <c r="AF204" s="44" t="s">
        <v>481</v>
      </c>
      <c r="AG204" s="44" t="str">
        <f t="shared" si="13"/>
        <v>掌柜的陨石术III,做点啊什么的做点啊！</v>
      </c>
      <c r="AH204" s="44" t="s">
        <v>482</v>
      </c>
      <c r="AI204" s="44" t="s">
        <v>484</v>
      </c>
      <c r="AJ204" s="44" t="str">
        <f t="shared" si="14"/>
        <v>能帮忙做点陨石术III,吗？</v>
      </c>
      <c r="AK204" s="44" t="s">
        <v>483</v>
      </c>
      <c r="AL204" s="44" t="s">
        <v>485</v>
      </c>
    </row>
    <row r="205" spans="1:38">
      <c r="A205" s="249">
        <v>1990</v>
      </c>
      <c r="B205" s="44" t="str">
        <f t="shared" si="15"/>
        <v>[[5922,1]]</v>
      </c>
      <c r="C205" s="204" t="str">
        <f>[2]合表!E200</f>
        <v>陨石术IV</v>
      </c>
      <c r="D205" s="200" t="str">
        <f>[2]合表!C200</f>
        <v>5922</v>
      </c>
      <c r="E205" s="44">
        <v>1</v>
      </c>
      <c r="T205" s="44">
        <f>[2]合表!K200*$T$2</f>
        <v>9000</v>
      </c>
      <c r="U205" s="44">
        <v>67</v>
      </c>
      <c r="V205" s="44">
        <v>7</v>
      </c>
      <c r="W205" s="44">
        <f>([2]总参考!D200*$W$2)+([2]总参考!D200*$W$2*((E205*$V$2)-$V$2))</f>
        <v>1500</v>
      </c>
      <c r="X205" s="238" t="s">
        <v>2461</v>
      </c>
      <c r="Y205" s="199">
        <v>1</v>
      </c>
      <c r="Z205" s="208" t="s">
        <v>2467</v>
      </c>
      <c r="AA205" s="238" t="s">
        <v>2023</v>
      </c>
      <c r="AB205" s="238" t="str">
        <f t="shared" si="16"/>
        <v>5922</v>
      </c>
      <c r="AD205" s="44" t="str">
        <f t="shared" si="12"/>
        <v>我要陨石术IV,帮我做一个吧！</v>
      </c>
      <c r="AE205" s="44" t="s">
        <v>480</v>
      </c>
      <c r="AF205" s="44" t="s">
        <v>481</v>
      </c>
      <c r="AG205" s="44" t="str">
        <f t="shared" si="13"/>
        <v>掌柜的陨石术IV,做点啊什么的做点啊！</v>
      </c>
      <c r="AH205" s="44" t="s">
        <v>482</v>
      </c>
      <c r="AI205" s="44" t="s">
        <v>484</v>
      </c>
      <c r="AJ205" s="44" t="str">
        <f t="shared" si="14"/>
        <v>能帮忙做点陨石术IV,吗？</v>
      </c>
      <c r="AK205" s="44" t="s">
        <v>483</v>
      </c>
      <c r="AL205" s="44" t="s">
        <v>485</v>
      </c>
    </row>
    <row r="206" spans="1:38">
      <c r="A206" s="249">
        <v>2000</v>
      </c>
      <c r="B206" s="44" t="str">
        <f t="shared" si="15"/>
        <v>[[6022,1]]</v>
      </c>
      <c r="C206" s="204" t="str">
        <f>[2]合表!E201</f>
        <v>陨石术V</v>
      </c>
      <c r="D206" s="200" t="str">
        <f>[2]合表!C201</f>
        <v>6022</v>
      </c>
      <c r="E206" s="44">
        <v>1</v>
      </c>
      <c r="T206" s="44">
        <f>[2]合表!K201*$T$2</f>
        <v>13500</v>
      </c>
      <c r="U206" s="44">
        <v>68</v>
      </c>
      <c r="V206" s="44">
        <v>7</v>
      </c>
      <c r="W206" s="44">
        <f>([2]总参考!D201*$W$2)+([2]总参考!D201*$W$2*((E206*$V$2)-$V$2))</f>
        <v>2950</v>
      </c>
      <c r="X206" s="238" t="s">
        <v>2461</v>
      </c>
      <c r="Y206" s="199">
        <v>1</v>
      </c>
      <c r="Z206" s="208" t="s">
        <v>2467</v>
      </c>
      <c r="AA206" s="238" t="s">
        <v>2023</v>
      </c>
      <c r="AB206" s="238" t="str">
        <f t="shared" si="16"/>
        <v>6022</v>
      </c>
      <c r="AD206" s="44" t="str">
        <f t="shared" si="12"/>
        <v>我要陨石术V,帮我做一个吧！</v>
      </c>
      <c r="AE206" s="44" t="s">
        <v>480</v>
      </c>
      <c r="AF206" s="44" t="s">
        <v>481</v>
      </c>
      <c r="AG206" s="44" t="str">
        <f t="shared" si="13"/>
        <v>掌柜的陨石术V,做点啊什么的做点啊！</v>
      </c>
      <c r="AH206" s="44" t="s">
        <v>482</v>
      </c>
      <c r="AI206" s="44" t="s">
        <v>484</v>
      </c>
      <c r="AJ206" s="44" t="str">
        <f t="shared" si="14"/>
        <v>能帮忙做点陨石术V,吗？</v>
      </c>
      <c r="AK206" s="44" t="s">
        <v>483</v>
      </c>
      <c r="AL206" s="44" t="s">
        <v>485</v>
      </c>
    </row>
    <row r="207" spans="1:38">
      <c r="A207" s="249">
        <v>2010</v>
      </c>
      <c r="B207" s="44" t="str">
        <f t="shared" si="15"/>
        <v>[[6122,1]]</v>
      </c>
      <c r="C207" s="204" t="str">
        <f>[2]合表!E202</f>
        <v>石化术I</v>
      </c>
      <c r="D207" s="200" t="str">
        <f>[2]合表!C202</f>
        <v>6122</v>
      </c>
      <c r="E207" s="44">
        <v>1</v>
      </c>
      <c r="T207" s="44">
        <f>[2]合表!K202*$T$2</f>
        <v>3000</v>
      </c>
      <c r="U207" s="44">
        <v>68</v>
      </c>
      <c r="V207" s="44">
        <v>7</v>
      </c>
      <c r="W207" s="44">
        <f>([2]总参考!D202*$W$2)+([2]总参考!D202*$W$2*((E207*$V$2)-$V$2))</f>
        <v>230</v>
      </c>
      <c r="X207" s="238" t="s">
        <v>2461</v>
      </c>
      <c r="Y207" s="199">
        <v>1</v>
      </c>
      <c r="Z207" s="208" t="s">
        <v>2467</v>
      </c>
      <c r="AA207" s="238" t="s">
        <v>2023</v>
      </c>
      <c r="AB207" s="238" t="str">
        <f t="shared" si="16"/>
        <v>6122</v>
      </c>
      <c r="AD207" s="44" t="str">
        <f t="shared" si="12"/>
        <v>我要石化术I,帮我做一个吧！</v>
      </c>
      <c r="AE207" s="44" t="s">
        <v>480</v>
      </c>
      <c r="AF207" s="44" t="s">
        <v>481</v>
      </c>
      <c r="AG207" s="44" t="str">
        <f t="shared" si="13"/>
        <v>掌柜的石化术I,做点啊什么的做点啊！</v>
      </c>
      <c r="AH207" s="44" t="s">
        <v>482</v>
      </c>
      <c r="AI207" s="44" t="s">
        <v>484</v>
      </c>
      <c r="AJ207" s="44" t="str">
        <f t="shared" si="14"/>
        <v>能帮忙做点石化术I,吗？</v>
      </c>
      <c r="AK207" s="44" t="s">
        <v>483</v>
      </c>
      <c r="AL207" s="44" t="s">
        <v>485</v>
      </c>
    </row>
    <row r="208" spans="1:38">
      <c r="A208" s="249">
        <v>2020</v>
      </c>
      <c r="B208" s="44" t="str">
        <f t="shared" si="15"/>
        <v>[[6222,1]]</v>
      </c>
      <c r="C208" s="204" t="str">
        <f>[2]合表!E203</f>
        <v>石化术II</v>
      </c>
      <c r="D208" s="200" t="str">
        <f>[2]合表!C203</f>
        <v>6222</v>
      </c>
      <c r="E208" s="44">
        <v>1</v>
      </c>
      <c r="T208" s="44">
        <f>[2]合表!K203*$T$2</f>
        <v>4500</v>
      </c>
      <c r="U208" s="44">
        <v>68</v>
      </c>
      <c r="V208" s="44">
        <v>7</v>
      </c>
      <c r="W208" s="44">
        <f>([2]总参考!D203*$W$2)+([2]总参考!D203*$W$2*((E208*$V$2)-$V$2))</f>
        <v>550</v>
      </c>
      <c r="X208" s="238" t="s">
        <v>2461</v>
      </c>
      <c r="Y208" s="199">
        <v>1</v>
      </c>
      <c r="Z208" s="208" t="s">
        <v>2467</v>
      </c>
      <c r="AA208" s="238" t="s">
        <v>2023</v>
      </c>
      <c r="AB208" s="238" t="str">
        <f t="shared" si="16"/>
        <v>6222</v>
      </c>
      <c r="AD208" s="44" t="str">
        <f t="shared" si="12"/>
        <v>我要石化术II,帮我做一个吧！</v>
      </c>
      <c r="AE208" s="44" t="s">
        <v>480</v>
      </c>
      <c r="AF208" s="44" t="s">
        <v>481</v>
      </c>
      <c r="AG208" s="44" t="str">
        <f t="shared" si="13"/>
        <v>掌柜的石化术II,做点啊什么的做点啊！</v>
      </c>
      <c r="AH208" s="44" t="s">
        <v>482</v>
      </c>
      <c r="AI208" s="44" t="s">
        <v>484</v>
      </c>
      <c r="AJ208" s="44" t="str">
        <f t="shared" si="14"/>
        <v>能帮忙做点石化术II,吗？</v>
      </c>
      <c r="AK208" s="44" t="s">
        <v>483</v>
      </c>
      <c r="AL208" s="44" t="s">
        <v>485</v>
      </c>
    </row>
    <row r="209" spans="1:38">
      <c r="A209" s="249">
        <v>2030</v>
      </c>
      <c r="B209" s="44" t="str">
        <f t="shared" si="15"/>
        <v>[[6322,1]]</v>
      </c>
      <c r="C209" s="204" t="str">
        <f>[2]合表!E204</f>
        <v>石化术III</v>
      </c>
      <c r="D209" s="200" t="str">
        <f>[2]合表!C204</f>
        <v>6322</v>
      </c>
      <c r="E209" s="44">
        <v>1</v>
      </c>
      <c r="T209" s="44">
        <f>[2]合表!K204*$T$2</f>
        <v>9000</v>
      </c>
      <c r="U209" s="44">
        <v>69</v>
      </c>
      <c r="V209" s="44">
        <v>7</v>
      </c>
      <c r="W209" s="44">
        <f>([2]总参考!D204*$W$2)+([2]总参考!D204*$W$2*((E209*$V$2)-$V$2))</f>
        <v>1500</v>
      </c>
      <c r="X209" s="238" t="s">
        <v>2461</v>
      </c>
      <c r="Y209" s="199">
        <v>1</v>
      </c>
      <c r="Z209" s="208" t="s">
        <v>2467</v>
      </c>
      <c r="AA209" s="238" t="s">
        <v>2023</v>
      </c>
      <c r="AB209" s="238" t="str">
        <f t="shared" si="16"/>
        <v>6322</v>
      </c>
      <c r="AD209" s="44" t="str">
        <f t="shared" si="12"/>
        <v>我要石化术III,帮我做一个吧！</v>
      </c>
      <c r="AE209" s="44" t="s">
        <v>480</v>
      </c>
      <c r="AF209" s="44" t="s">
        <v>481</v>
      </c>
      <c r="AG209" s="44" t="str">
        <f t="shared" si="13"/>
        <v>掌柜的石化术III,做点啊什么的做点啊！</v>
      </c>
      <c r="AH209" s="44" t="s">
        <v>482</v>
      </c>
      <c r="AI209" s="44" t="s">
        <v>484</v>
      </c>
      <c r="AJ209" s="44" t="str">
        <f t="shared" si="14"/>
        <v>能帮忙做点石化术III,吗？</v>
      </c>
      <c r="AK209" s="44" t="s">
        <v>483</v>
      </c>
      <c r="AL209" s="44" t="s">
        <v>485</v>
      </c>
    </row>
    <row r="210" spans="1:38">
      <c r="A210" s="249">
        <v>2040</v>
      </c>
      <c r="B210" s="44" t="str">
        <f t="shared" si="15"/>
        <v>[[6422,1]]</v>
      </c>
      <c r="C210" s="204" t="str">
        <f>[2]合表!E205</f>
        <v>石化术IV</v>
      </c>
      <c r="D210" s="200" t="str">
        <f>[2]合表!C205</f>
        <v>6422</v>
      </c>
      <c r="E210" s="44">
        <v>1</v>
      </c>
      <c r="T210" s="44">
        <f>[2]合表!K205*$T$2</f>
        <v>13500</v>
      </c>
      <c r="U210" s="44">
        <v>69</v>
      </c>
      <c r="V210" s="44">
        <v>7</v>
      </c>
      <c r="W210" s="44">
        <f>([2]总参考!D205*$W$2)+([2]总参考!D205*$W$2*((E210*$V$2)-$V$2))</f>
        <v>2950</v>
      </c>
      <c r="X210" s="238" t="s">
        <v>2461</v>
      </c>
      <c r="Y210" s="199">
        <v>1</v>
      </c>
      <c r="Z210" s="208" t="s">
        <v>2467</v>
      </c>
      <c r="AA210" s="238" t="s">
        <v>2023</v>
      </c>
      <c r="AB210" s="238" t="str">
        <f t="shared" si="16"/>
        <v>6422</v>
      </c>
      <c r="AD210" s="44" t="str">
        <f t="shared" si="12"/>
        <v>我要石化术IV,帮我做一个吧！</v>
      </c>
      <c r="AE210" s="44" t="s">
        <v>480</v>
      </c>
      <c r="AF210" s="44" t="s">
        <v>481</v>
      </c>
      <c r="AG210" s="44" t="str">
        <f t="shared" si="13"/>
        <v>掌柜的石化术IV,做点啊什么的做点啊！</v>
      </c>
      <c r="AH210" s="44" t="s">
        <v>482</v>
      </c>
      <c r="AI210" s="44" t="s">
        <v>484</v>
      </c>
      <c r="AJ210" s="44" t="str">
        <f t="shared" si="14"/>
        <v>能帮忙做点石化术IV,吗？</v>
      </c>
      <c r="AK210" s="44" t="s">
        <v>483</v>
      </c>
      <c r="AL210" s="44" t="s">
        <v>485</v>
      </c>
    </row>
    <row r="211" spans="1:38">
      <c r="A211" s="249">
        <v>2050</v>
      </c>
      <c r="B211" s="44" t="str">
        <f t="shared" si="15"/>
        <v>[[6522,1]]</v>
      </c>
      <c r="C211" s="204" t="str">
        <f>[2]合表!E206</f>
        <v>石化术V</v>
      </c>
      <c r="D211" s="200" t="str">
        <f>[2]合表!C206</f>
        <v>6522</v>
      </c>
      <c r="E211" s="44">
        <v>1</v>
      </c>
      <c r="T211" s="44">
        <f>[2]合表!K206*$T$2</f>
        <v>18000</v>
      </c>
      <c r="U211" s="44">
        <v>69</v>
      </c>
      <c r="V211" s="44">
        <v>7</v>
      </c>
      <c r="W211" s="44">
        <f>([2]总参考!D206*$W$2)+([2]总参考!D206*$W$2*((E211*$V$2)-$V$2))</f>
        <v>5040</v>
      </c>
      <c r="X211" s="238" t="s">
        <v>2461</v>
      </c>
      <c r="Y211" s="199">
        <v>1</v>
      </c>
      <c r="Z211" s="208" t="s">
        <v>2467</v>
      </c>
      <c r="AA211" s="238" t="s">
        <v>2023</v>
      </c>
      <c r="AB211" s="238" t="str">
        <f t="shared" si="16"/>
        <v>6522</v>
      </c>
      <c r="AD211" s="44" t="str">
        <f t="shared" si="12"/>
        <v>我要石化术V,帮我做一个吧！</v>
      </c>
      <c r="AE211" s="44" t="s">
        <v>480</v>
      </c>
      <c r="AF211" s="44" t="s">
        <v>481</v>
      </c>
      <c r="AG211" s="44" t="str">
        <f t="shared" si="13"/>
        <v>掌柜的石化术V,做点啊什么的做点啊！</v>
      </c>
      <c r="AH211" s="44" t="s">
        <v>482</v>
      </c>
      <c r="AI211" s="44" t="s">
        <v>484</v>
      </c>
      <c r="AJ211" s="44" t="str">
        <f t="shared" si="14"/>
        <v>能帮忙做点石化术V,吗？</v>
      </c>
      <c r="AK211" s="44" t="s">
        <v>483</v>
      </c>
      <c r="AL211" s="44" t="s">
        <v>485</v>
      </c>
    </row>
    <row r="212" spans="1:38">
      <c r="A212" s="249">
        <v>2060</v>
      </c>
      <c r="B212" s="44" t="str">
        <f t="shared" si="15"/>
        <v>[[6622,1]]</v>
      </c>
      <c r="C212" s="204" t="str">
        <f>[2]合表!E207</f>
        <v>全体石化术I</v>
      </c>
      <c r="D212" s="200" t="str">
        <f>[2]合表!C207</f>
        <v>6622</v>
      </c>
      <c r="E212" s="44">
        <v>1</v>
      </c>
      <c r="T212" s="44">
        <f>[2]合表!K207*$T$2</f>
        <v>4500</v>
      </c>
      <c r="U212" s="44">
        <v>70</v>
      </c>
      <c r="V212" s="44">
        <v>7</v>
      </c>
      <c r="W212" s="44">
        <f>([2]总参考!D207*$W$2)+([2]总参考!D207*$W$2*((E212*$V$2)-$V$2))</f>
        <v>500</v>
      </c>
      <c r="X212" s="238" t="s">
        <v>2461</v>
      </c>
      <c r="Y212" s="199">
        <v>1</v>
      </c>
      <c r="Z212" s="208" t="s">
        <v>2467</v>
      </c>
      <c r="AA212" s="238" t="s">
        <v>2023</v>
      </c>
      <c r="AB212" s="238" t="str">
        <f t="shared" si="16"/>
        <v>6622</v>
      </c>
      <c r="AD212" s="44" t="str">
        <f t="shared" si="12"/>
        <v>我要全体石化术I,帮我做一个吧！</v>
      </c>
      <c r="AE212" s="44" t="s">
        <v>480</v>
      </c>
      <c r="AF212" s="44" t="s">
        <v>481</v>
      </c>
      <c r="AG212" s="44" t="str">
        <f t="shared" si="13"/>
        <v>掌柜的全体石化术I,做点啊什么的做点啊！</v>
      </c>
      <c r="AH212" s="44" t="s">
        <v>482</v>
      </c>
      <c r="AI212" s="44" t="s">
        <v>484</v>
      </c>
      <c r="AJ212" s="44" t="str">
        <f t="shared" si="14"/>
        <v>能帮忙做点全体石化术I,吗？</v>
      </c>
      <c r="AK212" s="44" t="s">
        <v>483</v>
      </c>
      <c r="AL212" s="44" t="s">
        <v>485</v>
      </c>
    </row>
    <row r="213" spans="1:38">
      <c r="A213" s="249">
        <v>2070</v>
      </c>
      <c r="B213" s="44" t="str">
        <f t="shared" si="15"/>
        <v>[[6722,1]]</v>
      </c>
      <c r="C213" s="204" t="str">
        <f>[2]合表!E208</f>
        <v>全体石化术II</v>
      </c>
      <c r="D213" s="200" t="str">
        <f>[2]合表!C208</f>
        <v>6722</v>
      </c>
      <c r="E213" s="44">
        <v>1</v>
      </c>
      <c r="T213" s="44">
        <f>[2]合表!K208*$T$2</f>
        <v>9000</v>
      </c>
      <c r="U213" s="44">
        <v>70</v>
      </c>
      <c r="V213" s="44">
        <v>7</v>
      </c>
      <c r="W213" s="44">
        <f>([2]总参考!D208*$W$2)+([2]总参考!D208*$W$2*((E213*$V$2)-$V$2))</f>
        <v>1500</v>
      </c>
      <c r="X213" s="238" t="s">
        <v>2461</v>
      </c>
      <c r="Y213" s="199">
        <v>1</v>
      </c>
      <c r="Z213" s="208" t="s">
        <v>2467</v>
      </c>
      <c r="AA213" s="238" t="s">
        <v>2023</v>
      </c>
      <c r="AB213" s="238" t="str">
        <f t="shared" si="16"/>
        <v>6722</v>
      </c>
      <c r="AD213" s="44" t="str">
        <f t="shared" si="12"/>
        <v>我要全体石化术II,帮我做一个吧！</v>
      </c>
      <c r="AE213" s="44" t="s">
        <v>480</v>
      </c>
      <c r="AF213" s="44" t="s">
        <v>481</v>
      </c>
      <c r="AG213" s="44" t="str">
        <f t="shared" si="13"/>
        <v>掌柜的全体石化术II,做点啊什么的做点啊！</v>
      </c>
      <c r="AH213" s="44" t="s">
        <v>482</v>
      </c>
      <c r="AI213" s="44" t="s">
        <v>484</v>
      </c>
      <c r="AJ213" s="44" t="str">
        <f t="shared" si="14"/>
        <v>能帮忙做点全体石化术II,吗？</v>
      </c>
      <c r="AK213" s="44" t="s">
        <v>483</v>
      </c>
      <c r="AL213" s="44" t="s">
        <v>485</v>
      </c>
    </row>
    <row r="214" spans="1:38">
      <c r="A214" s="249">
        <v>2080</v>
      </c>
      <c r="B214" s="44" t="str">
        <f t="shared" si="15"/>
        <v>[[6822,1]]</v>
      </c>
      <c r="C214" s="204" t="str">
        <f>[2]合表!E209</f>
        <v>全体石化术III</v>
      </c>
      <c r="D214" s="200" t="str">
        <f>[2]合表!C209</f>
        <v>6822</v>
      </c>
      <c r="E214" s="44">
        <v>1</v>
      </c>
      <c r="T214" s="44">
        <f>[2]合表!K209*$T$2</f>
        <v>13500</v>
      </c>
      <c r="U214" s="44">
        <v>70</v>
      </c>
      <c r="V214" s="44">
        <v>7</v>
      </c>
      <c r="W214" s="44">
        <f>([2]总参考!D209*$W$2)+([2]总参考!D209*$W$2*((E214*$V$2)-$V$2))</f>
        <v>2950</v>
      </c>
      <c r="X214" s="238" t="s">
        <v>2461</v>
      </c>
      <c r="Y214" s="199">
        <v>1</v>
      </c>
      <c r="Z214" s="208" t="s">
        <v>2467</v>
      </c>
      <c r="AA214" s="238" t="s">
        <v>2023</v>
      </c>
      <c r="AB214" s="238" t="str">
        <f t="shared" si="16"/>
        <v>6822</v>
      </c>
      <c r="AD214" s="44" t="str">
        <f t="shared" si="12"/>
        <v>我要全体石化术III,帮我做一个吧！</v>
      </c>
      <c r="AE214" s="44" t="s">
        <v>480</v>
      </c>
      <c r="AF214" s="44" t="s">
        <v>481</v>
      </c>
      <c r="AG214" s="44" t="str">
        <f t="shared" si="13"/>
        <v>掌柜的全体石化术III,做点啊什么的做点啊！</v>
      </c>
      <c r="AH214" s="44" t="s">
        <v>482</v>
      </c>
      <c r="AI214" s="44" t="s">
        <v>484</v>
      </c>
      <c r="AJ214" s="44" t="str">
        <f t="shared" si="14"/>
        <v>能帮忙做点全体石化术III,吗？</v>
      </c>
      <c r="AK214" s="44" t="s">
        <v>483</v>
      </c>
      <c r="AL214" s="44" t="s">
        <v>485</v>
      </c>
    </row>
    <row r="215" spans="1:38">
      <c r="A215" s="249">
        <v>2090</v>
      </c>
      <c r="B215" s="44" t="str">
        <f t="shared" si="15"/>
        <v>[[6922,1]]</v>
      </c>
      <c r="C215" s="204" t="str">
        <f>[2]合表!E210</f>
        <v>全体石化术IV</v>
      </c>
      <c r="D215" s="200" t="str">
        <f>[2]合表!C210</f>
        <v>6922</v>
      </c>
      <c r="E215" s="44">
        <v>1</v>
      </c>
      <c r="T215" s="44">
        <f>[2]合表!K210*$T$2</f>
        <v>18000</v>
      </c>
      <c r="U215" s="44">
        <v>71</v>
      </c>
      <c r="V215" s="44">
        <v>8</v>
      </c>
      <c r="W215" s="44">
        <f>([2]总参考!D210*$W$2)+([2]总参考!D210*$W$2*((E215*$V$2)-$V$2))</f>
        <v>5040</v>
      </c>
      <c r="X215" s="238" t="s">
        <v>2461</v>
      </c>
      <c r="Y215" s="199">
        <v>1</v>
      </c>
      <c r="Z215" s="208" t="s">
        <v>2467</v>
      </c>
      <c r="AA215" s="238" t="s">
        <v>2023</v>
      </c>
      <c r="AB215" s="238" t="str">
        <f t="shared" si="16"/>
        <v>6922</v>
      </c>
      <c r="AD215" s="44" t="str">
        <f t="shared" ref="AD215:AD226" si="17">CONCATENATE("我要",C215,G215,J215,",帮我做一个吧！")</f>
        <v>我要全体石化术IV,帮我做一个吧！</v>
      </c>
      <c r="AE215" s="44" t="s">
        <v>480</v>
      </c>
      <c r="AF215" s="44" t="s">
        <v>481</v>
      </c>
      <c r="AG215" s="44" t="str">
        <f t="shared" ref="AG215:AG226" si="18">CONCATENATE("掌柜的",C215,G215,J215,",做点啊什么的做点啊！")</f>
        <v>掌柜的全体石化术IV,做点啊什么的做点啊！</v>
      </c>
      <c r="AH215" s="44" t="s">
        <v>482</v>
      </c>
      <c r="AI215" s="44" t="s">
        <v>484</v>
      </c>
      <c r="AJ215" s="44" t="str">
        <f t="shared" ref="AJ215:AJ226" si="19">CONCATENATE("能帮忙做点",C215,G215,J215,",吗？")</f>
        <v>能帮忙做点全体石化术IV,吗？</v>
      </c>
      <c r="AK215" s="44" t="s">
        <v>483</v>
      </c>
      <c r="AL215" s="44" t="s">
        <v>485</v>
      </c>
    </row>
    <row r="216" spans="1:38">
      <c r="A216" s="249">
        <v>2100</v>
      </c>
      <c r="B216" s="44" t="str">
        <f t="shared" si="15"/>
        <v>[[7022,1]]</v>
      </c>
      <c r="C216" s="204" t="str">
        <f>[2]合表!E211</f>
        <v>全体石化术V</v>
      </c>
      <c r="D216" s="200" t="str">
        <f>[2]合表!C211</f>
        <v>7022</v>
      </c>
      <c r="E216" s="44">
        <v>1</v>
      </c>
      <c r="T216" s="44">
        <f>[2]合表!K211*$T$2</f>
        <v>22500</v>
      </c>
      <c r="U216" s="44">
        <v>71</v>
      </c>
      <c r="V216" s="44">
        <v>8</v>
      </c>
      <c r="W216" s="44">
        <f>([2]总参考!D211*$W$2)+([2]总参考!D211*$W$2*((E216*$V$2)-$V$2))</f>
        <v>8000</v>
      </c>
      <c r="X216" s="238" t="s">
        <v>2461</v>
      </c>
      <c r="Y216" s="199">
        <v>1</v>
      </c>
      <c r="Z216" s="208" t="s">
        <v>2467</v>
      </c>
      <c r="AA216" s="238" t="s">
        <v>2023</v>
      </c>
      <c r="AB216" s="238" t="str">
        <f t="shared" si="16"/>
        <v>7022</v>
      </c>
      <c r="AD216" s="44" t="str">
        <f t="shared" si="17"/>
        <v>我要全体石化术V,帮我做一个吧！</v>
      </c>
      <c r="AE216" s="44" t="s">
        <v>480</v>
      </c>
      <c r="AF216" s="44" t="s">
        <v>481</v>
      </c>
      <c r="AG216" s="44" t="str">
        <f t="shared" si="18"/>
        <v>掌柜的全体石化术V,做点啊什么的做点啊！</v>
      </c>
      <c r="AH216" s="44" t="s">
        <v>482</v>
      </c>
      <c r="AI216" s="44" t="s">
        <v>484</v>
      </c>
      <c r="AJ216" s="44" t="str">
        <f t="shared" si="19"/>
        <v>能帮忙做点全体石化术V,吗？</v>
      </c>
      <c r="AK216" s="44" t="s">
        <v>483</v>
      </c>
      <c r="AL216" s="44" t="s">
        <v>485</v>
      </c>
    </row>
    <row r="217" spans="1:38">
      <c r="A217" s="249">
        <v>2110</v>
      </c>
      <c r="B217" s="44" t="str">
        <f t="shared" si="15"/>
        <v>[[7122,1]]</v>
      </c>
      <c r="C217" s="204" t="str">
        <f>[2]合表!E212</f>
        <v>攻击力上升I</v>
      </c>
      <c r="D217" s="200" t="str">
        <f>[2]合表!C212</f>
        <v>7122</v>
      </c>
      <c r="E217" s="44">
        <v>1</v>
      </c>
      <c r="T217" s="44">
        <f>[2]合表!K212*$T$2</f>
        <v>9000</v>
      </c>
      <c r="U217" s="44">
        <v>71</v>
      </c>
      <c r="V217" s="44">
        <v>8</v>
      </c>
      <c r="W217" s="44">
        <f>([2]总参考!D212*$W$2)+([2]总参考!D212*$W$2*((E217*$V$2)-$V$2))</f>
        <v>1350</v>
      </c>
      <c r="X217" s="238" t="s">
        <v>2461</v>
      </c>
      <c r="Y217" s="199">
        <v>1</v>
      </c>
      <c r="Z217" s="208" t="s">
        <v>2467</v>
      </c>
      <c r="AA217" s="238" t="s">
        <v>2023</v>
      </c>
      <c r="AB217" s="238" t="str">
        <f t="shared" si="16"/>
        <v>7122</v>
      </c>
      <c r="AD217" s="44" t="str">
        <f t="shared" si="17"/>
        <v>我要攻击力上升I,帮我做一个吧！</v>
      </c>
      <c r="AE217" s="44" t="s">
        <v>480</v>
      </c>
      <c r="AF217" s="44" t="s">
        <v>481</v>
      </c>
      <c r="AG217" s="44" t="str">
        <f t="shared" si="18"/>
        <v>掌柜的攻击力上升I,做点啊什么的做点啊！</v>
      </c>
      <c r="AH217" s="44" t="s">
        <v>482</v>
      </c>
      <c r="AI217" s="44" t="s">
        <v>484</v>
      </c>
      <c r="AJ217" s="44" t="str">
        <f t="shared" si="19"/>
        <v>能帮忙做点攻击力上升I,吗？</v>
      </c>
      <c r="AK217" s="44" t="s">
        <v>483</v>
      </c>
      <c r="AL217" s="44" t="s">
        <v>485</v>
      </c>
    </row>
    <row r="218" spans="1:38">
      <c r="A218" s="249">
        <v>2120</v>
      </c>
      <c r="B218" s="44" t="str">
        <f t="shared" si="15"/>
        <v>[[7222,1]]</v>
      </c>
      <c r="C218" s="204" t="str">
        <f>[2]合表!E213</f>
        <v>攻击力上升II</v>
      </c>
      <c r="D218" s="200" t="str">
        <f>[2]合表!C213</f>
        <v>7222</v>
      </c>
      <c r="E218" s="44">
        <v>1</v>
      </c>
      <c r="T218" s="44">
        <f>[2]合表!K213*$T$2</f>
        <v>13500</v>
      </c>
      <c r="U218" s="44">
        <v>72</v>
      </c>
      <c r="V218" s="44">
        <v>8</v>
      </c>
      <c r="W218" s="44">
        <f>([2]总参考!D213*$W$2)+([2]总参考!D213*$W$2*((E218*$V$2)-$V$2))</f>
        <v>2950</v>
      </c>
      <c r="X218" s="238" t="s">
        <v>2461</v>
      </c>
      <c r="Y218" s="199">
        <v>1</v>
      </c>
      <c r="Z218" s="208" t="s">
        <v>2467</v>
      </c>
      <c r="AA218" s="238" t="s">
        <v>2023</v>
      </c>
      <c r="AB218" s="238" t="str">
        <f t="shared" si="16"/>
        <v>7222</v>
      </c>
      <c r="AD218" s="44" t="str">
        <f t="shared" si="17"/>
        <v>我要攻击力上升II,帮我做一个吧！</v>
      </c>
      <c r="AE218" s="44" t="s">
        <v>480</v>
      </c>
      <c r="AF218" s="44" t="s">
        <v>481</v>
      </c>
      <c r="AG218" s="44" t="str">
        <f t="shared" si="18"/>
        <v>掌柜的攻击力上升II,做点啊什么的做点啊！</v>
      </c>
      <c r="AH218" s="44" t="s">
        <v>482</v>
      </c>
      <c r="AI218" s="44" t="s">
        <v>484</v>
      </c>
      <c r="AJ218" s="44" t="str">
        <f t="shared" si="19"/>
        <v>能帮忙做点攻击力上升II,吗？</v>
      </c>
      <c r="AK218" s="44" t="s">
        <v>483</v>
      </c>
      <c r="AL218" s="44" t="s">
        <v>485</v>
      </c>
    </row>
    <row r="219" spans="1:38">
      <c r="A219" s="249">
        <v>2130</v>
      </c>
      <c r="B219" s="44" t="str">
        <f t="shared" si="15"/>
        <v>[[7322,1]]</v>
      </c>
      <c r="C219" s="204" t="str">
        <f>[2]合表!E214</f>
        <v>攻击力上升III</v>
      </c>
      <c r="D219" s="200" t="str">
        <f>[2]合表!C214</f>
        <v>7322</v>
      </c>
      <c r="E219" s="44">
        <v>1</v>
      </c>
      <c r="T219" s="44">
        <f>[2]合表!K214*$T$2</f>
        <v>18000</v>
      </c>
      <c r="U219" s="44">
        <v>72</v>
      </c>
      <c r="V219" s="44">
        <v>8</v>
      </c>
      <c r="W219" s="44">
        <f>([2]总参考!D214*$W$2)+([2]总参考!D214*$W$2*((E219*$V$2)-$V$2))</f>
        <v>5040</v>
      </c>
      <c r="X219" s="238" t="s">
        <v>2461</v>
      </c>
      <c r="Y219" s="199">
        <v>1</v>
      </c>
      <c r="Z219" s="208" t="s">
        <v>2467</v>
      </c>
      <c r="AA219" s="238" t="s">
        <v>2023</v>
      </c>
      <c r="AB219" s="238" t="str">
        <f t="shared" si="16"/>
        <v>7322</v>
      </c>
      <c r="AD219" s="44" t="str">
        <f t="shared" si="17"/>
        <v>我要攻击力上升III,帮我做一个吧！</v>
      </c>
      <c r="AE219" s="44" t="s">
        <v>480</v>
      </c>
      <c r="AF219" s="44" t="s">
        <v>481</v>
      </c>
      <c r="AG219" s="44" t="str">
        <f t="shared" si="18"/>
        <v>掌柜的攻击力上升III,做点啊什么的做点啊！</v>
      </c>
      <c r="AH219" s="44" t="s">
        <v>482</v>
      </c>
      <c r="AI219" s="44" t="s">
        <v>484</v>
      </c>
      <c r="AJ219" s="44" t="str">
        <f t="shared" si="19"/>
        <v>能帮忙做点攻击力上升III,吗？</v>
      </c>
      <c r="AK219" s="44" t="s">
        <v>483</v>
      </c>
      <c r="AL219" s="44" t="s">
        <v>485</v>
      </c>
    </row>
    <row r="220" spans="1:38">
      <c r="A220" s="249">
        <v>2140</v>
      </c>
      <c r="B220" s="44" t="str">
        <f t="shared" si="15"/>
        <v>[[7422,1]]</v>
      </c>
      <c r="C220" s="204" t="str">
        <f>[2]合表!E215</f>
        <v>攻击力上升IV</v>
      </c>
      <c r="D220" s="200" t="str">
        <f>[2]合表!C215</f>
        <v>7422</v>
      </c>
      <c r="E220" s="44">
        <v>1</v>
      </c>
      <c r="T220" s="44">
        <f>[2]合表!K215*$T$2</f>
        <v>22500</v>
      </c>
      <c r="U220" s="44">
        <v>72</v>
      </c>
      <c r="V220" s="44">
        <v>8</v>
      </c>
      <c r="W220" s="44">
        <f>([2]总参考!D215*$W$2)+([2]总参考!D215*$W$2*((E220*$V$2)-$V$2))</f>
        <v>8000</v>
      </c>
      <c r="X220" s="238" t="s">
        <v>2461</v>
      </c>
      <c r="Y220" s="199">
        <v>1</v>
      </c>
      <c r="Z220" s="208" t="s">
        <v>2467</v>
      </c>
      <c r="AA220" s="238" t="s">
        <v>2023</v>
      </c>
      <c r="AB220" s="238" t="str">
        <f t="shared" si="16"/>
        <v>7422</v>
      </c>
      <c r="AD220" s="44" t="str">
        <f t="shared" si="17"/>
        <v>我要攻击力上升IV,帮我做一个吧！</v>
      </c>
      <c r="AE220" s="44" t="s">
        <v>480</v>
      </c>
      <c r="AF220" s="44" t="s">
        <v>481</v>
      </c>
      <c r="AG220" s="44" t="str">
        <f t="shared" si="18"/>
        <v>掌柜的攻击力上升IV,做点啊什么的做点啊！</v>
      </c>
      <c r="AH220" s="44" t="s">
        <v>482</v>
      </c>
      <c r="AI220" s="44" t="s">
        <v>484</v>
      </c>
      <c r="AJ220" s="44" t="str">
        <f t="shared" si="19"/>
        <v>能帮忙做点攻击力上升IV,吗？</v>
      </c>
      <c r="AK220" s="44" t="s">
        <v>483</v>
      </c>
      <c r="AL220" s="44" t="s">
        <v>485</v>
      </c>
    </row>
    <row r="221" spans="1:38">
      <c r="A221" s="249">
        <v>2150</v>
      </c>
      <c r="B221" s="44" t="str">
        <f t="shared" si="15"/>
        <v>[[7522,1]]</v>
      </c>
      <c r="C221" s="204" t="str">
        <f>[2]合表!E216</f>
        <v>攻击力上升V</v>
      </c>
      <c r="D221" s="200" t="str">
        <f>[2]合表!C216</f>
        <v>7522</v>
      </c>
      <c r="E221" s="44">
        <v>1</v>
      </c>
      <c r="T221" s="44">
        <f>[2]合表!K216*$T$2</f>
        <v>27000</v>
      </c>
      <c r="U221" s="44">
        <v>73</v>
      </c>
      <c r="V221" s="44">
        <v>8</v>
      </c>
      <c r="W221" s="44">
        <f>([2]总参考!D216*$W$2)+([2]总参考!D216*$W$2*((E221*$V$2)-$V$2))</f>
        <v>12150</v>
      </c>
      <c r="X221" s="238" t="s">
        <v>2461</v>
      </c>
      <c r="Y221" s="199">
        <v>1</v>
      </c>
      <c r="Z221" s="208" t="s">
        <v>2467</v>
      </c>
      <c r="AA221" s="238" t="s">
        <v>2023</v>
      </c>
      <c r="AB221" s="238" t="str">
        <f t="shared" si="16"/>
        <v>7522</v>
      </c>
      <c r="AD221" s="44" t="str">
        <f t="shared" si="17"/>
        <v>我要攻击力上升V,帮我做一个吧！</v>
      </c>
      <c r="AE221" s="44" t="s">
        <v>480</v>
      </c>
      <c r="AF221" s="44" t="s">
        <v>481</v>
      </c>
      <c r="AG221" s="44" t="str">
        <f t="shared" si="18"/>
        <v>掌柜的攻击力上升V,做点啊什么的做点啊！</v>
      </c>
      <c r="AH221" s="44" t="s">
        <v>482</v>
      </c>
      <c r="AI221" s="44" t="s">
        <v>484</v>
      </c>
      <c r="AJ221" s="44" t="str">
        <f t="shared" si="19"/>
        <v>能帮忙做点攻击力上升V,吗？</v>
      </c>
      <c r="AK221" s="44" t="s">
        <v>483</v>
      </c>
      <c r="AL221" s="44" t="s">
        <v>485</v>
      </c>
    </row>
    <row r="222" spans="1:38">
      <c r="A222" s="249">
        <v>2160</v>
      </c>
      <c r="B222" s="44" t="str">
        <f t="shared" si="15"/>
        <v>[[7622,1]]</v>
      </c>
      <c r="C222" s="204" t="str">
        <f>[2]合表!E217</f>
        <v>防御力上升I</v>
      </c>
      <c r="D222" s="200" t="str">
        <f>[2]合表!C217</f>
        <v>7622</v>
      </c>
      <c r="E222" s="44">
        <v>1</v>
      </c>
      <c r="T222" s="44">
        <f>[2]合表!K217*$T$2</f>
        <v>13500</v>
      </c>
      <c r="U222" s="44">
        <v>73</v>
      </c>
      <c r="V222" s="44">
        <v>8</v>
      </c>
      <c r="W222" s="44">
        <f>([2]总参考!D217*$W$2)+([2]总参考!D217*$W$2*((E222*$V$2)-$V$2))</f>
        <v>2650</v>
      </c>
      <c r="X222" s="238" t="s">
        <v>2461</v>
      </c>
      <c r="Y222" s="199">
        <v>1</v>
      </c>
      <c r="Z222" s="208" t="s">
        <v>2467</v>
      </c>
      <c r="AA222" s="238" t="s">
        <v>2023</v>
      </c>
      <c r="AB222" s="238" t="str">
        <f t="shared" si="16"/>
        <v>7622</v>
      </c>
      <c r="AD222" s="44" t="str">
        <f t="shared" si="17"/>
        <v>我要防御力上升I,帮我做一个吧！</v>
      </c>
      <c r="AE222" s="44" t="s">
        <v>480</v>
      </c>
      <c r="AF222" s="44" t="s">
        <v>481</v>
      </c>
      <c r="AG222" s="44" t="str">
        <f t="shared" si="18"/>
        <v>掌柜的防御力上升I,做点啊什么的做点啊！</v>
      </c>
      <c r="AH222" s="44" t="s">
        <v>482</v>
      </c>
      <c r="AI222" s="44" t="s">
        <v>484</v>
      </c>
      <c r="AJ222" s="44" t="str">
        <f t="shared" si="19"/>
        <v>能帮忙做点防御力上升I,吗？</v>
      </c>
      <c r="AK222" s="44" t="s">
        <v>483</v>
      </c>
      <c r="AL222" s="44" t="s">
        <v>485</v>
      </c>
    </row>
    <row r="223" spans="1:38">
      <c r="A223" s="249">
        <v>2170</v>
      </c>
      <c r="B223" s="44" t="str">
        <f t="shared" si="15"/>
        <v>[[7722,1]]</v>
      </c>
      <c r="C223" s="204" t="str">
        <f>[2]合表!E218</f>
        <v>防御力上升II</v>
      </c>
      <c r="D223" s="200" t="str">
        <f>[2]合表!C218</f>
        <v>7722</v>
      </c>
      <c r="E223" s="44">
        <v>1</v>
      </c>
      <c r="T223" s="44">
        <f>[2]合表!K218*$T$2</f>
        <v>18000</v>
      </c>
      <c r="U223" s="44">
        <v>73</v>
      </c>
      <c r="V223" s="44">
        <v>8</v>
      </c>
      <c r="W223" s="44">
        <f>([2]总参考!D218*$W$2)+([2]总参考!D218*$W$2*((E223*$V$2)-$V$2))</f>
        <v>5040</v>
      </c>
      <c r="X223" s="238" t="s">
        <v>2461</v>
      </c>
      <c r="Y223" s="199">
        <v>1</v>
      </c>
      <c r="Z223" s="208" t="s">
        <v>2467</v>
      </c>
      <c r="AA223" s="238" t="s">
        <v>2023</v>
      </c>
      <c r="AB223" s="238" t="str">
        <f t="shared" si="16"/>
        <v>7722</v>
      </c>
      <c r="AD223" s="44" t="str">
        <f t="shared" si="17"/>
        <v>我要防御力上升II,帮我做一个吧！</v>
      </c>
      <c r="AE223" s="44" t="s">
        <v>480</v>
      </c>
      <c r="AF223" s="44" t="s">
        <v>481</v>
      </c>
      <c r="AG223" s="44" t="str">
        <f t="shared" si="18"/>
        <v>掌柜的防御力上升II,做点啊什么的做点啊！</v>
      </c>
      <c r="AH223" s="44" t="s">
        <v>482</v>
      </c>
      <c r="AI223" s="44" t="s">
        <v>484</v>
      </c>
      <c r="AJ223" s="44" t="str">
        <f t="shared" si="19"/>
        <v>能帮忙做点防御力上升II,吗？</v>
      </c>
      <c r="AK223" s="44" t="s">
        <v>483</v>
      </c>
      <c r="AL223" s="44" t="s">
        <v>485</v>
      </c>
    </row>
    <row r="224" spans="1:38">
      <c r="A224" s="249">
        <v>2180</v>
      </c>
      <c r="B224" s="44" t="str">
        <f t="shared" si="15"/>
        <v>[[7822,1]]</v>
      </c>
      <c r="C224" s="204" t="str">
        <f>[2]合表!E219</f>
        <v>防御力上升III</v>
      </c>
      <c r="D224" s="200" t="str">
        <f>[2]合表!C219</f>
        <v>7822</v>
      </c>
      <c r="E224" s="44">
        <v>1</v>
      </c>
      <c r="T224" s="44">
        <f>[2]合表!K219*$T$2</f>
        <v>22500</v>
      </c>
      <c r="U224" s="44">
        <v>74</v>
      </c>
      <c r="V224" s="44">
        <v>8</v>
      </c>
      <c r="W224" s="44">
        <f>([2]总参考!D219*$W$2)+([2]总参考!D219*$W$2*((E224*$V$2)-$V$2))</f>
        <v>8000</v>
      </c>
      <c r="X224" s="238" t="s">
        <v>2461</v>
      </c>
      <c r="Y224" s="199">
        <v>1</v>
      </c>
      <c r="Z224" s="208" t="s">
        <v>2467</v>
      </c>
      <c r="AA224" s="238" t="s">
        <v>2023</v>
      </c>
      <c r="AB224" s="238" t="str">
        <f t="shared" si="16"/>
        <v>7822</v>
      </c>
      <c r="AD224" s="44" t="str">
        <f t="shared" si="17"/>
        <v>我要防御力上升III,帮我做一个吧！</v>
      </c>
      <c r="AE224" s="44" t="s">
        <v>480</v>
      </c>
      <c r="AF224" s="44" t="s">
        <v>481</v>
      </c>
      <c r="AG224" s="44" t="str">
        <f t="shared" si="18"/>
        <v>掌柜的防御力上升III,做点啊什么的做点啊！</v>
      </c>
      <c r="AH224" s="44" t="s">
        <v>482</v>
      </c>
      <c r="AI224" s="44" t="s">
        <v>484</v>
      </c>
      <c r="AJ224" s="44" t="str">
        <f t="shared" si="19"/>
        <v>能帮忙做点防御力上升III,吗？</v>
      </c>
      <c r="AK224" s="44" t="s">
        <v>483</v>
      </c>
      <c r="AL224" s="44" t="s">
        <v>485</v>
      </c>
    </row>
    <row r="225" spans="1:38">
      <c r="A225" s="249">
        <v>2190</v>
      </c>
      <c r="B225" s="44" t="str">
        <f t="shared" si="15"/>
        <v>[[7922,1]]</v>
      </c>
      <c r="C225" s="204" t="str">
        <f>[2]合表!E220</f>
        <v>防御力上升IV</v>
      </c>
      <c r="D225" s="200" t="str">
        <f>[2]合表!C220</f>
        <v>7922</v>
      </c>
      <c r="E225" s="44">
        <v>1</v>
      </c>
      <c r="T225" s="44">
        <f>[2]合表!K220*$T$2</f>
        <v>27000</v>
      </c>
      <c r="U225" s="44">
        <v>74</v>
      </c>
      <c r="V225" s="44">
        <v>8</v>
      </c>
      <c r="W225" s="44">
        <f>([2]总参考!D220*$W$2)+([2]总参考!D220*$W$2*((E225*$V$2)-$V$2))</f>
        <v>12150</v>
      </c>
      <c r="X225" s="238" t="s">
        <v>2461</v>
      </c>
      <c r="Y225" s="199">
        <v>1</v>
      </c>
      <c r="Z225" s="208" t="s">
        <v>2467</v>
      </c>
      <c r="AA225" s="238" t="s">
        <v>2023</v>
      </c>
      <c r="AB225" s="238" t="str">
        <f t="shared" si="16"/>
        <v>7922</v>
      </c>
      <c r="AD225" s="44" t="str">
        <f t="shared" si="17"/>
        <v>我要防御力上升IV,帮我做一个吧！</v>
      </c>
      <c r="AE225" s="44" t="s">
        <v>480</v>
      </c>
      <c r="AF225" s="44" t="s">
        <v>481</v>
      </c>
      <c r="AG225" s="44" t="str">
        <f t="shared" si="18"/>
        <v>掌柜的防御力上升IV,做点啊什么的做点啊！</v>
      </c>
      <c r="AH225" s="44" t="s">
        <v>482</v>
      </c>
      <c r="AI225" s="44" t="s">
        <v>484</v>
      </c>
      <c r="AJ225" s="44" t="str">
        <f t="shared" si="19"/>
        <v>能帮忙做点防御力上升IV,吗？</v>
      </c>
      <c r="AK225" s="44" t="s">
        <v>483</v>
      </c>
      <c r="AL225" s="44" t="s">
        <v>485</v>
      </c>
    </row>
    <row r="226" spans="1:38">
      <c r="A226" s="249">
        <v>2200</v>
      </c>
      <c r="B226" s="44" t="str">
        <f t="shared" si="15"/>
        <v>[[8022,1]]</v>
      </c>
      <c r="C226" s="204" t="str">
        <f>[2]合表!E221</f>
        <v>防御力上升V</v>
      </c>
      <c r="D226" s="200" t="str">
        <f>[2]合表!C221</f>
        <v>8022</v>
      </c>
      <c r="E226" s="44">
        <v>1</v>
      </c>
      <c r="T226" s="44">
        <f>[2]合表!K221*$T$2</f>
        <v>31500</v>
      </c>
      <c r="U226" s="44">
        <v>74</v>
      </c>
      <c r="V226" s="44">
        <v>8</v>
      </c>
      <c r="W226" s="44">
        <f>([2]总参考!D221*$W$2)+([2]总参考!D221*$W$2*((E226*$V$2)-$V$2))</f>
        <v>18000</v>
      </c>
      <c r="X226" s="238" t="s">
        <v>2461</v>
      </c>
      <c r="Y226" s="199">
        <v>1</v>
      </c>
      <c r="Z226" s="208" t="s">
        <v>2467</v>
      </c>
      <c r="AA226" s="238" t="s">
        <v>2023</v>
      </c>
      <c r="AB226" s="238" t="str">
        <f t="shared" si="16"/>
        <v>8022</v>
      </c>
      <c r="AD226" s="44" t="str">
        <f t="shared" si="17"/>
        <v>我要防御力上升V,帮我做一个吧！</v>
      </c>
      <c r="AE226" s="44" t="s">
        <v>480</v>
      </c>
      <c r="AF226" s="44" t="s">
        <v>481</v>
      </c>
      <c r="AG226" s="44" t="str">
        <f t="shared" si="18"/>
        <v>掌柜的防御力上升V,做点啊什么的做点啊！</v>
      </c>
      <c r="AH226" s="44" t="s">
        <v>482</v>
      </c>
      <c r="AI226" s="44" t="s">
        <v>484</v>
      </c>
      <c r="AJ226" s="44" t="str">
        <f t="shared" si="19"/>
        <v>能帮忙做点防御力上升V,吗？</v>
      </c>
      <c r="AK226" s="44" t="s">
        <v>483</v>
      </c>
      <c r="AL226" s="44" t="s">
        <v>485</v>
      </c>
    </row>
    <row r="227" spans="1:38">
      <c r="A227" s="250">
        <v>2210</v>
      </c>
      <c r="B227" s="44" t="str">
        <f t="shared" ref="B227:E246" si="20">B8</f>
        <v>[[531,1]]</v>
      </c>
      <c r="C227" s="44" t="str">
        <f t="shared" si="20"/>
        <v>木材</v>
      </c>
      <c r="D227" s="44" t="str">
        <f t="shared" si="20"/>
        <v>531</v>
      </c>
      <c r="E227" s="44">
        <f t="shared" si="20"/>
        <v>1</v>
      </c>
      <c r="F227" s="44"/>
      <c r="T227" s="44">
        <f t="shared" ref="T227:T258" si="21">T8*$T$3</f>
        <v>135</v>
      </c>
      <c r="U227" s="44">
        <f t="shared" ref="U227:V246" si="22">U8</f>
        <v>1</v>
      </c>
      <c r="V227" s="44">
        <f t="shared" si="22"/>
        <v>1</v>
      </c>
      <c r="W227" s="44">
        <f t="shared" ref="W227:W258" si="23">W8*$W$3</f>
        <v>15</v>
      </c>
      <c r="X227" s="238" t="s">
        <v>2461</v>
      </c>
      <c r="Y227" s="44">
        <v>2</v>
      </c>
      <c r="Z227" s="208" t="s">
        <v>2467</v>
      </c>
      <c r="AA227" s="44" t="str">
        <f t="shared" ref="AA227:AB246" si="24">AA8</f>
        <v>1,2,3,4,5,6,7,8,9,10,11,12,13,14,15,16,17,18,19,20,21,22,23,24,25,26,27,28,29</v>
      </c>
      <c r="AB227" s="44" t="str">
        <f t="shared" si="24"/>
        <v>531</v>
      </c>
      <c r="AD227" s="44" t="str">
        <f t="shared" ref="AD227:AL227" si="25">AD8</f>
        <v>听说你这有木材,我要订一块！</v>
      </c>
      <c r="AE227" s="44" t="str">
        <f t="shared" si="25"/>
        <v>不错，下次再来光顾！</v>
      </c>
      <c r="AF227" s="44" t="str">
        <f t="shared" si="25"/>
        <v>什么呀，真没用！</v>
      </c>
      <c r="AG227" s="44" t="str">
        <f t="shared" si="25"/>
        <v>家里需要木材,修理下门哦！</v>
      </c>
      <c r="AH227" s="44" t="str">
        <f t="shared" si="25"/>
        <v>感谢感谢！</v>
      </c>
      <c r="AI227" s="44" t="str">
        <f t="shared" si="25"/>
        <v>你敢不敢再傻点~！</v>
      </c>
      <c r="AJ227" s="44" t="str">
        <f t="shared" si="25"/>
        <v>听说你有了个炼金炉可以做木材了啊？</v>
      </c>
      <c r="AK227" s="44" t="str">
        <f t="shared" si="25"/>
        <v>你太了不起啦~！</v>
      </c>
      <c r="AL227" s="44" t="str">
        <f t="shared" si="25"/>
        <v>哎，真是失望啊~！</v>
      </c>
    </row>
    <row r="228" spans="1:38">
      <c r="A228" s="250">
        <v>2220</v>
      </c>
      <c r="B228" s="44" t="str">
        <f t="shared" si="20"/>
        <v>[[632,1]]</v>
      </c>
      <c r="C228" s="44" t="str">
        <f t="shared" si="20"/>
        <v>砖头</v>
      </c>
      <c r="D228" s="44" t="str">
        <f t="shared" si="20"/>
        <v>632</v>
      </c>
      <c r="E228" s="44">
        <f t="shared" si="20"/>
        <v>1</v>
      </c>
      <c r="F228" s="44"/>
      <c r="T228" s="44">
        <f t="shared" si="21"/>
        <v>135</v>
      </c>
      <c r="U228" s="44">
        <f t="shared" si="22"/>
        <v>2</v>
      </c>
      <c r="V228" s="44">
        <f t="shared" si="22"/>
        <v>1</v>
      </c>
      <c r="W228" s="44">
        <f t="shared" si="23"/>
        <v>15</v>
      </c>
      <c r="X228" s="238" t="s">
        <v>2461</v>
      </c>
      <c r="Y228" s="44">
        <v>2</v>
      </c>
      <c r="Z228" s="208" t="s">
        <v>2467</v>
      </c>
      <c r="AA228" s="44">
        <f t="shared" si="24"/>
        <v>1</v>
      </c>
      <c r="AB228" s="44" t="str">
        <f t="shared" si="24"/>
        <v>632</v>
      </c>
      <c r="AD228" s="44" t="str">
        <f t="shared" ref="AD228:AL228" si="26">AD9</f>
        <v>求板砖一块！</v>
      </c>
      <c r="AE228" s="44" t="str">
        <f t="shared" si="26"/>
        <v>你做的砖头质量不错。</v>
      </c>
      <c r="AF228" s="44" t="str">
        <f t="shared" si="26"/>
        <v>怎么开门营业的，砖头都做不好。</v>
      </c>
      <c r="AG228" s="44" t="str">
        <f t="shared" si="26"/>
        <v>我要订一块砖头，装修防身都有用。</v>
      </c>
      <c r="AH228" s="44" t="str">
        <f t="shared" si="26"/>
        <v>谢谢你啦！砖头都做得这么好。</v>
      </c>
      <c r="AI228" s="44" t="str">
        <f t="shared" si="26"/>
        <v>我有砖头就先砸了你铺子。</v>
      </c>
      <c r="AJ228" s="44" t="str">
        <f t="shared" si="26"/>
        <v>帮我做块砖头吧，我急着砌新围墙。</v>
      </c>
      <c r="AK228" s="44" t="str">
        <f t="shared" si="26"/>
        <v>做得真好，太感谢啦！</v>
      </c>
      <c r="AL228" s="44" t="str">
        <f t="shared" si="26"/>
        <v>真想一砖拍翻你。</v>
      </c>
    </row>
    <row r="229" spans="1:38">
      <c r="A229" s="250">
        <v>2230</v>
      </c>
      <c r="B229" s="44" t="str">
        <f t="shared" si="20"/>
        <v>[[731,1]]</v>
      </c>
      <c r="C229" s="44" t="str">
        <f t="shared" si="20"/>
        <v>面粉</v>
      </c>
      <c r="D229" s="44" t="str">
        <f t="shared" si="20"/>
        <v>731</v>
      </c>
      <c r="E229" s="44">
        <f t="shared" si="20"/>
        <v>1</v>
      </c>
      <c r="F229" s="44"/>
      <c r="T229" s="44">
        <f t="shared" si="21"/>
        <v>135</v>
      </c>
      <c r="U229" s="44">
        <f t="shared" si="22"/>
        <v>2</v>
      </c>
      <c r="V229" s="44">
        <f t="shared" si="22"/>
        <v>1</v>
      </c>
      <c r="W229" s="44">
        <f t="shared" si="23"/>
        <v>15</v>
      </c>
      <c r="X229" s="238" t="s">
        <v>2461</v>
      </c>
      <c r="Y229" s="44">
        <v>2</v>
      </c>
      <c r="Z229" s="208" t="s">
        <v>2467</v>
      </c>
      <c r="AA229" s="44">
        <f t="shared" si="24"/>
        <v>2</v>
      </c>
      <c r="AB229" s="44" t="str">
        <f t="shared" si="24"/>
        <v>731</v>
      </c>
      <c r="AD229" s="44" t="str">
        <f t="shared" ref="AD229:AL229" si="27">AD10</f>
        <v>我要订一袋面粉，回家做面包吃。</v>
      </c>
      <c r="AE229" s="44" t="str">
        <f t="shared" si="27"/>
        <v>你的面粉又白又细，没添加增白剂吧。</v>
      </c>
      <c r="AF229" s="44" t="str">
        <f t="shared" si="27"/>
        <v>我建议你洗洗关门吧。</v>
      </c>
      <c r="AG229" s="44" t="str">
        <f t="shared" si="27"/>
        <v>面粉，快！我要面粉！饿啊~~</v>
      </c>
      <c r="AH229" s="44" t="str">
        <f t="shared" si="27"/>
        <v>终于有面粉了，这下饿不死了。</v>
      </c>
      <c r="AI229" s="44" t="str">
        <f t="shared" si="27"/>
        <v>连点面粉都做不好，你故意想饿死我啊！</v>
      </c>
      <c r="AJ229" s="44" t="str">
        <f t="shared" si="27"/>
        <v>听说你家的面粉很不错，帮我做点吧。</v>
      </c>
      <c r="AK229" s="44" t="str">
        <f t="shared" si="27"/>
        <v>这面粉的确是好啊，以后我会常来的。</v>
      </c>
      <c r="AL229" s="44" t="str">
        <f t="shared" si="27"/>
        <v>这家店太糟糕了！</v>
      </c>
    </row>
    <row r="230" spans="1:38">
      <c r="A230" s="250">
        <v>2240</v>
      </c>
      <c r="B230" s="44" t="str">
        <f t="shared" si="20"/>
        <v>[[831,1]]</v>
      </c>
      <c r="C230" s="44" t="str">
        <f t="shared" si="20"/>
        <v>麻绳</v>
      </c>
      <c r="D230" s="44" t="str">
        <f t="shared" si="20"/>
        <v>831</v>
      </c>
      <c r="E230" s="44">
        <f t="shared" si="20"/>
        <v>1</v>
      </c>
      <c r="F230" s="44"/>
      <c r="T230" s="44">
        <f t="shared" si="21"/>
        <v>135</v>
      </c>
      <c r="U230" s="44">
        <f t="shared" si="22"/>
        <v>2</v>
      </c>
      <c r="V230" s="44">
        <f t="shared" si="22"/>
        <v>1</v>
      </c>
      <c r="W230" s="44">
        <f t="shared" si="23"/>
        <v>15</v>
      </c>
      <c r="X230" s="238" t="s">
        <v>2461</v>
      </c>
      <c r="Y230" s="44">
        <v>2</v>
      </c>
      <c r="Z230" s="208" t="s">
        <v>2467</v>
      </c>
      <c r="AA230" s="44">
        <f t="shared" si="24"/>
        <v>3</v>
      </c>
      <c r="AB230" s="44" t="str">
        <f t="shared" si="24"/>
        <v>831</v>
      </c>
      <c r="AD230" s="44" t="str">
        <f t="shared" ref="AD230:AL230" si="28">AD11</f>
        <v>听说你这里什么都有，帮我做根麻绳吧。</v>
      </c>
      <c r="AE230" s="44" t="str">
        <f t="shared" si="28"/>
        <v>这麻绳挺结实的，不错！</v>
      </c>
      <c r="AF230" s="44" t="str">
        <f t="shared" si="28"/>
        <v>小样，我要去投诉你！</v>
      </c>
      <c r="AG230" s="44" t="str">
        <f t="shared" si="28"/>
        <v>我要麻绳捆东西，记得做得结实点。</v>
      </c>
      <c r="AH230" s="44" t="str">
        <f t="shared" si="28"/>
        <v>钱不用找了，给猫咪买猫粮吧。</v>
      </c>
      <c r="AI230" s="44" t="str">
        <f t="shared" si="28"/>
        <v>什么破店？竟然还没倒闭关门。</v>
      </c>
      <c r="AJ230" s="44" t="str">
        <f t="shared" si="28"/>
        <v>你这里有麻绳吗？给我一捆。</v>
      </c>
      <c r="AK230" s="44" t="str">
        <f t="shared" si="28"/>
        <v>太谢谢啦！帮我谢谢你全家哦。</v>
      </c>
      <c r="AL230" s="44" t="str">
        <f t="shared" si="28"/>
        <v>恨你这家破店！我还恨你全家。</v>
      </c>
    </row>
    <row r="231" spans="1:38">
      <c r="A231" s="250">
        <v>2250</v>
      </c>
      <c r="B231" s="44" t="str">
        <f t="shared" si="20"/>
        <v>[[1534,1]]</v>
      </c>
      <c r="C231" s="44" t="str">
        <f t="shared" si="20"/>
        <v>粗布</v>
      </c>
      <c r="D231" s="44" t="str">
        <f t="shared" si="20"/>
        <v>1534</v>
      </c>
      <c r="E231" s="44">
        <f t="shared" si="20"/>
        <v>1</v>
      </c>
      <c r="F231" s="44"/>
      <c r="T231" s="44">
        <f t="shared" si="21"/>
        <v>1350</v>
      </c>
      <c r="U231" s="44">
        <f t="shared" si="22"/>
        <v>3</v>
      </c>
      <c r="V231" s="44">
        <f t="shared" si="22"/>
        <v>1</v>
      </c>
      <c r="W231" s="44">
        <f t="shared" si="23"/>
        <v>45</v>
      </c>
      <c r="X231" s="238" t="s">
        <v>2461</v>
      </c>
      <c r="Y231" s="44">
        <v>2</v>
      </c>
      <c r="Z231" s="208" t="s">
        <v>2467</v>
      </c>
      <c r="AA231" s="44">
        <f t="shared" si="24"/>
        <v>1</v>
      </c>
      <c r="AB231" s="44" t="str">
        <f t="shared" si="24"/>
        <v>1534</v>
      </c>
      <c r="AD231" s="44" t="str">
        <f t="shared" ref="AD231:AL231" si="29">AD12</f>
        <v>没钱买丝绸，只能买块粗布做衣裳。</v>
      </c>
      <c r="AE231" s="44" t="str">
        <f t="shared" si="29"/>
        <v>你竟然把粗布做出了丝绸的手感。</v>
      </c>
      <c r="AF231" s="44" t="str">
        <f t="shared" si="29"/>
        <v>我对你不仅是失望，更是绝望！</v>
      </c>
      <c r="AG231" s="44" t="str">
        <f t="shared" si="29"/>
        <v>穿惯了丝绸，买块粗布尝试下自然风。</v>
      </c>
      <c r="AH231" s="44" t="str">
        <f t="shared" si="29"/>
        <v>这布一摸就是纯天然手工制作。</v>
      </c>
      <c r="AI231" s="44" t="str">
        <f t="shared" si="29"/>
        <v>哼，等着我的律师信吧。</v>
      </c>
      <c r="AJ231" s="44" t="str">
        <f t="shared" si="29"/>
        <v>粗布还有货吗，亲~</v>
      </c>
      <c r="AK231" s="44" t="str">
        <f t="shared" si="29"/>
        <v>亲，东西太好了，全5星评价哦！</v>
      </c>
      <c r="AL231" s="44" t="str">
        <f t="shared" si="29"/>
        <v>我要给你差评！</v>
      </c>
    </row>
    <row r="232" spans="1:38">
      <c r="A232" s="250">
        <v>2260</v>
      </c>
      <c r="B232" s="44" t="str">
        <f t="shared" si="20"/>
        <v>[[1634,1]]</v>
      </c>
      <c r="C232" s="44" t="str">
        <f t="shared" si="20"/>
        <v>粗线</v>
      </c>
      <c r="D232" s="44" t="str">
        <f t="shared" si="20"/>
        <v>1634</v>
      </c>
      <c r="E232" s="44">
        <f t="shared" si="20"/>
        <v>1</v>
      </c>
      <c r="F232" s="44"/>
      <c r="T232" s="44">
        <f t="shared" si="21"/>
        <v>1350</v>
      </c>
      <c r="U232" s="44">
        <f t="shared" si="22"/>
        <v>3</v>
      </c>
      <c r="V232" s="44">
        <f t="shared" si="22"/>
        <v>1</v>
      </c>
      <c r="W232" s="44">
        <f t="shared" si="23"/>
        <v>45</v>
      </c>
      <c r="X232" s="238" t="s">
        <v>2461</v>
      </c>
      <c r="Y232" s="44">
        <v>2</v>
      </c>
      <c r="Z232" s="208" t="s">
        <v>2467</v>
      </c>
      <c r="AA232" s="44">
        <f t="shared" si="24"/>
        <v>2</v>
      </c>
      <c r="AB232" s="44" t="str">
        <f t="shared" si="24"/>
        <v>1634</v>
      </c>
      <c r="AD232" s="44" t="str">
        <f t="shared" ref="AD232:AL232" si="30">AD13</f>
        <v>你们出售粗线吗？我要订一卷。</v>
      </c>
      <c r="AE232" s="44" t="str">
        <f t="shared" si="30"/>
        <v>这线的确够粗，赞！</v>
      </c>
      <c r="AF232" s="44" t="str">
        <f t="shared" si="30"/>
        <v>我不会再来了！</v>
      </c>
      <c r="AG232" s="44" t="str">
        <f t="shared" si="30"/>
        <v>我需要粗线缝麻袋。</v>
      </c>
      <c r="AH232" s="44" t="str">
        <f t="shared" si="30"/>
        <v>货不错，改天介绍朋友来。</v>
      </c>
      <c r="AI232" s="44" t="str">
        <f t="shared" si="30"/>
        <v>这么垃圾的店，怎么没人管的？</v>
      </c>
      <c r="AJ232" s="44" t="str">
        <f t="shared" si="30"/>
        <v>你们的粗线怎么卖？</v>
      </c>
      <c r="AK232" s="44" t="str">
        <f t="shared" si="30"/>
        <v>这就是粗线啊，没想象中那么粗嘛。</v>
      </c>
      <c r="AL232" s="44" t="str">
        <f t="shared" si="30"/>
        <v>不会做生意就不要出来开店。</v>
      </c>
    </row>
    <row r="233" spans="1:38">
      <c r="A233" s="250">
        <v>2270</v>
      </c>
      <c r="B233" s="44" t="str">
        <f t="shared" si="20"/>
        <v>[[1933,1]]</v>
      </c>
      <c r="C233" s="44" t="str">
        <f t="shared" si="20"/>
        <v>皮带</v>
      </c>
      <c r="D233" s="44" t="str">
        <f t="shared" si="20"/>
        <v>1933</v>
      </c>
      <c r="E233" s="44">
        <f t="shared" si="20"/>
        <v>1</v>
      </c>
      <c r="F233" s="44"/>
      <c r="T233" s="44">
        <f t="shared" si="21"/>
        <v>4050</v>
      </c>
      <c r="U233" s="44">
        <f t="shared" si="22"/>
        <v>3</v>
      </c>
      <c r="V233" s="44">
        <f t="shared" si="22"/>
        <v>1</v>
      </c>
      <c r="W233" s="44">
        <f t="shared" si="23"/>
        <v>120</v>
      </c>
      <c r="X233" s="238" t="s">
        <v>2461</v>
      </c>
      <c r="Y233" s="44">
        <v>2</v>
      </c>
      <c r="Z233" s="208" t="s">
        <v>2467</v>
      </c>
      <c r="AA233" s="44">
        <f t="shared" si="24"/>
        <v>3</v>
      </c>
      <c r="AB233" s="44" t="str">
        <f t="shared" si="24"/>
        <v>1933</v>
      </c>
      <c r="AD233" s="44" t="str">
        <f t="shared" ref="AD233:AL233" si="31">AD14</f>
        <v>我要买根皮带，不然裤子总往下掉。</v>
      </c>
      <c r="AE233" s="44" t="str">
        <f t="shared" si="31"/>
        <v>谢谢你的皮带，拯救了我的裤子。</v>
      </c>
      <c r="AF233" s="44" t="str">
        <f t="shared" si="31"/>
        <v>没有皮带，让我怎么活啊！</v>
      </c>
      <c r="AG233" s="44" t="str">
        <f t="shared" si="31"/>
        <v>听说你家的皮货不错，帮我做根皮带吧。</v>
      </c>
      <c r="AH233" s="44" t="str">
        <f t="shared" si="31"/>
        <v>皮带做得不错，看赏！</v>
      </c>
      <c r="AI233" s="44" t="str">
        <f t="shared" si="31"/>
        <v>你还有脸开店？</v>
      </c>
      <c r="AJ233" s="44" t="str">
        <f t="shared" si="31"/>
        <v>订做高级皮带一根。</v>
      </c>
      <c r="AK233" s="44" t="str">
        <f t="shared" si="31"/>
        <v>这是给你的赏钱。</v>
      </c>
      <c r="AL233" s="44" t="str">
        <f t="shared" si="31"/>
        <v>你们这种低级小店果然做不出高级货。</v>
      </c>
    </row>
    <row r="234" spans="1:38">
      <c r="A234" s="250">
        <v>2280</v>
      </c>
      <c r="B234" s="44" t="str">
        <f t="shared" si="20"/>
        <v>[[2033,1]]</v>
      </c>
      <c r="C234" s="44" t="str">
        <f t="shared" si="20"/>
        <v>皮革</v>
      </c>
      <c r="D234" s="44" t="str">
        <f t="shared" si="20"/>
        <v>2033</v>
      </c>
      <c r="E234" s="44">
        <f t="shared" si="20"/>
        <v>1</v>
      </c>
      <c r="F234" s="44"/>
      <c r="T234" s="44">
        <f t="shared" si="21"/>
        <v>4050</v>
      </c>
      <c r="U234" s="44">
        <f t="shared" si="22"/>
        <v>4</v>
      </c>
      <c r="V234" s="44">
        <f t="shared" si="22"/>
        <v>1</v>
      </c>
      <c r="W234" s="44">
        <f t="shared" si="23"/>
        <v>120</v>
      </c>
      <c r="X234" s="238" t="s">
        <v>2461</v>
      </c>
      <c r="Y234" s="44">
        <v>2</v>
      </c>
      <c r="Z234" s="208" t="s">
        <v>2467</v>
      </c>
      <c r="AA234" s="44" t="str">
        <f t="shared" si="24"/>
        <v>1,2</v>
      </c>
      <c r="AB234" s="44" t="str">
        <f t="shared" si="24"/>
        <v>2033</v>
      </c>
      <c r="AD234" s="44" t="str">
        <f t="shared" ref="AD234:AL234" si="32">AD15</f>
        <v>给我块上好的皮革，我要做皮草大衣。</v>
      </c>
      <c r="AE234" s="44" t="str">
        <f t="shared" si="32"/>
        <v>这么好的皮革一定能做出最好的大衣。</v>
      </c>
      <c r="AF234" s="44" t="str">
        <f t="shared" si="32"/>
        <v>你要赔偿我的损失！</v>
      </c>
      <c r="AG234" s="44" t="str">
        <f t="shared" si="32"/>
        <v>听说你这里有上好的皮革，我要买！</v>
      </c>
      <c r="AH234" s="44" t="str">
        <f t="shared" si="32"/>
        <v>百闻不如一见，真是好货色！</v>
      </c>
      <c r="AI234" s="44" t="str">
        <f t="shared" si="32"/>
        <v>气死我了！</v>
      </c>
      <c r="AJ234" s="44" t="str">
        <f t="shared" si="32"/>
        <v>我要皮革，用来做靴子。</v>
      </c>
      <c r="AK234" s="44" t="str">
        <f t="shared" si="32"/>
        <v>这皮革真心不错。</v>
      </c>
      <c r="AL234" s="44" t="str">
        <f t="shared" si="32"/>
        <v>我再也不来了！</v>
      </c>
    </row>
    <row r="235" spans="1:38">
      <c r="A235" s="250">
        <v>2290</v>
      </c>
      <c r="B235" s="44" t="str">
        <f t="shared" si="20"/>
        <v>[[2532,1]]</v>
      </c>
      <c r="C235" s="44" t="str">
        <f t="shared" si="20"/>
        <v>铁锭</v>
      </c>
      <c r="D235" s="44" t="str">
        <f t="shared" si="20"/>
        <v>2532</v>
      </c>
      <c r="E235" s="44">
        <f t="shared" si="20"/>
        <v>1</v>
      </c>
      <c r="F235" s="44"/>
      <c r="T235" s="44">
        <f t="shared" si="21"/>
        <v>1350</v>
      </c>
      <c r="U235" s="44">
        <f t="shared" si="22"/>
        <v>4</v>
      </c>
      <c r="V235" s="44">
        <f t="shared" si="22"/>
        <v>1</v>
      </c>
      <c r="W235" s="44">
        <f t="shared" si="23"/>
        <v>45</v>
      </c>
      <c r="X235" s="238" t="s">
        <v>2461</v>
      </c>
      <c r="Y235" s="44">
        <v>2</v>
      </c>
      <c r="Z235" s="208" t="s">
        <v>2467</v>
      </c>
      <c r="AA235" s="44" t="str">
        <f t="shared" si="24"/>
        <v>2,3</v>
      </c>
      <c r="AB235" s="44" t="str">
        <f t="shared" si="24"/>
        <v>2532</v>
      </c>
      <c r="AD235" s="44" t="str">
        <f t="shared" ref="AD235:AL235" si="33">AD16</f>
        <v>我要纯铁打造的铁锭。</v>
      </c>
      <c r="AE235" s="44" t="str">
        <f t="shared" si="33"/>
        <v>这铁锭真沉，看来用足了料。</v>
      </c>
      <c r="AF235" s="44" t="str">
        <f t="shared" si="33"/>
        <v>你这么信任你们，结果却灵我太失望了。</v>
      </c>
      <c r="AG235" s="44" t="str">
        <f t="shared" si="33"/>
        <v>订一个铁锭，可别缺斤短两哦。</v>
      </c>
      <c r="AH235" s="44" t="str">
        <f t="shared" si="33"/>
        <v>哇，做得这么好，我太爱你了！</v>
      </c>
      <c r="AI235" s="44" t="str">
        <f t="shared" si="33"/>
        <v>没见过比你更二的人，哼~</v>
      </c>
      <c r="AJ235" s="44" t="str">
        <f t="shared" si="33"/>
        <v>用你的炼金炉帮我烧制块铁锭吧。</v>
      </c>
      <c r="AK235" s="44" t="str">
        <f t="shared" si="33"/>
        <v>好炉子少出好铁锭啊。</v>
      </c>
      <c r="AL235" s="44" t="str">
        <f t="shared" si="33"/>
        <v>诅咒你的店明天就倒闭。</v>
      </c>
    </row>
    <row r="236" spans="1:38">
      <c r="A236" s="250">
        <v>2300</v>
      </c>
      <c r="B236" s="44" t="str">
        <f t="shared" si="20"/>
        <v>[[2634,1]]</v>
      </c>
      <c r="C236" s="44" t="str">
        <f t="shared" si="20"/>
        <v>玻璃</v>
      </c>
      <c r="D236" s="44" t="str">
        <f t="shared" si="20"/>
        <v>2634</v>
      </c>
      <c r="E236" s="44">
        <f t="shared" si="20"/>
        <v>1</v>
      </c>
      <c r="F236" s="44"/>
      <c r="T236" s="44">
        <f t="shared" si="21"/>
        <v>4050</v>
      </c>
      <c r="U236" s="44">
        <f t="shared" si="22"/>
        <v>4</v>
      </c>
      <c r="V236" s="44">
        <f t="shared" si="22"/>
        <v>1</v>
      </c>
      <c r="W236" s="44">
        <f t="shared" si="23"/>
        <v>255</v>
      </c>
      <c r="X236" s="238" t="s">
        <v>2461</v>
      </c>
      <c r="Y236" s="44">
        <v>2</v>
      </c>
      <c r="Z236" s="208" t="s">
        <v>2467</v>
      </c>
      <c r="AA236" s="44" t="str">
        <f t="shared" si="24"/>
        <v>1,3</v>
      </c>
      <c r="AB236" s="44" t="str">
        <f t="shared" si="24"/>
        <v>2634</v>
      </c>
      <c r="AD236" s="44" t="str">
        <f t="shared" ref="AD236:AL236" si="34">AD17</f>
        <v>我喜欢闪闪亮亮的玻璃，我要订一大块。</v>
      </c>
      <c r="AE236" s="44" t="str">
        <f t="shared" si="34"/>
        <v>哇，玻璃真闪亮！</v>
      </c>
      <c r="AF236" s="44" t="str">
        <f t="shared" si="34"/>
        <v>你是把我订的玻璃砸了还是吃了？</v>
      </c>
      <c r="AG236" s="44" t="str">
        <f t="shared" si="34"/>
        <v>家里的窗户坏了，需要重安块玻璃。</v>
      </c>
      <c r="AH236" s="44" t="str">
        <f t="shared" si="34"/>
        <v>大小尺寸都很合适，不错。</v>
      </c>
      <c r="AI236" s="44" t="str">
        <f t="shared" si="34"/>
        <v>我太让我失望了！</v>
      </c>
      <c r="AJ236" s="44" t="str">
        <f t="shared" si="34"/>
        <v>玻璃玻璃，快做块玻璃给我。</v>
      </c>
      <c r="AK236" s="44" t="str">
        <f t="shared" si="34"/>
        <v>银货两讫，拿货走人。</v>
      </c>
      <c r="AL236" s="44" t="str">
        <f t="shared" si="34"/>
        <v>早知道应该签份超时赔偿的合同了。</v>
      </c>
    </row>
    <row r="237" spans="1:38">
      <c r="A237" s="250">
        <v>2310</v>
      </c>
      <c r="B237" s="44" t="str">
        <f t="shared" si="20"/>
        <v>[[2732,1]]</v>
      </c>
      <c r="C237" s="44" t="str">
        <f t="shared" si="20"/>
        <v>铁钉</v>
      </c>
      <c r="D237" s="44" t="str">
        <f t="shared" si="20"/>
        <v>2732</v>
      </c>
      <c r="E237" s="44">
        <f t="shared" si="20"/>
        <v>1</v>
      </c>
      <c r="F237" s="44"/>
      <c r="T237" s="44">
        <f t="shared" si="21"/>
        <v>2700</v>
      </c>
      <c r="U237" s="44">
        <f t="shared" si="22"/>
        <v>5</v>
      </c>
      <c r="V237" s="44">
        <f t="shared" si="22"/>
        <v>1</v>
      </c>
      <c r="W237" s="44">
        <f t="shared" si="23"/>
        <v>60</v>
      </c>
      <c r="X237" s="238" t="s">
        <v>2461</v>
      </c>
      <c r="Y237" s="44">
        <v>2</v>
      </c>
      <c r="Z237" s="208" t="s">
        <v>2467</v>
      </c>
      <c r="AA237" s="44" t="str">
        <f t="shared" si="24"/>
        <v>2,3</v>
      </c>
      <c r="AB237" s="44" t="str">
        <f t="shared" si="24"/>
        <v>2732</v>
      </c>
      <c r="AD237" s="44" t="str">
        <f t="shared" ref="AD237:AL237" si="35">AD18</f>
        <v>请问一盒铁钉多少钱？</v>
      </c>
      <c r="AE237" s="44" t="str">
        <f t="shared" si="35"/>
        <v>闪亮的铁钉，很适合恶作剧，hoho~</v>
      </c>
      <c r="AF237" s="44" t="str">
        <f t="shared" si="35"/>
        <v>什么破店~</v>
      </c>
      <c r="AG237" s="44" t="str">
        <f t="shared" si="35"/>
        <v>家里要装修，急需铁钉。</v>
      </c>
      <c r="AH237" s="44" t="str">
        <f t="shared" si="35"/>
        <v>小小铁钉，大大用处。</v>
      </c>
      <c r="AI237" s="44" t="str">
        <f t="shared" si="35"/>
        <v>家里要装修，急需铁钉。</v>
      </c>
      <c r="AJ237" s="44" t="str">
        <f t="shared" si="35"/>
        <v>听说你会做铁钉哦，我要订做！</v>
      </c>
      <c r="AK237" s="44" t="str">
        <f t="shared" si="35"/>
        <v>哇，铁钉的型号很齐全哦。</v>
      </c>
      <c r="AL237" s="44" t="str">
        <f t="shared" si="35"/>
        <v>小东西都做不好，你们怎么接大订单啊？</v>
      </c>
    </row>
    <row r="238" spans="1:38">
      <c r="A238" s="250">
        <v>2320</v>
      </c>
      <c r="B238" s="44" t="str">
        <f t="shared" si="20"/>
        <v>[[3034,1]]</v>
      </c>
      <c r="C238" s="44" t="str">
        <f t="shared" si="20"/>
        <v>空瓶子</v>
      </c>
      <c r="D238" s="44" t="str">
        <f t="shared" si="20"/>
        <v>3034</v>
      </c>
      <c r="E238" s="44">
        <f t="shared" si="20"/>
        <v>1</v>
      </c>
      <c r="F238" s="44"/>
      <c r="T238" s="44">
        <f t="shared" si="21"/>
        <v>8100</v>
      </c>
      <c r="U238" s="44">
        <f t="shared" si="22"/>
        <v>5</v>
      </c>
      <c r="V238" s="44">
        <f t="shared" si="22"/>
        <v>1</v>
      </c>
      <c r="W238" s="44">
        <f t="shared" si="23"/>
        <v>165</v>
      </c>
      <c r="X238" s="238" t="s">
        <v>2461</v>
      </c>
      <c r="Y238" s="44">
        <v>2</v>
      </c>
      <c r="Z238" s="208" t="s">
        <v>2467</v>
      </c>
      <c r="AA238" s="44" t="str">
        <f t="shared" si="24"/>
        <v>1,3</v>
      </c>
      <c r="AB238" s="44" t="str">
        <f t="shared" si="24"/>
        <v>3034</v>
      </c>
      <c r="AD238" s="44" t="str">
        <f t="shared" ref="AD238:AL238" si="36">AD19</f>
        <v>我要下订单！我要空瓶子。</v>
      </c>
      <c r="AE238" s="44" t="str">
        <f t="shared" si="36"/>
        <v>这回家里的油盐酱醋有东西装了。</v>
      </c>
      <c r="AF238" s="44" t="str">
        <f t="shared" si="36"/>
        <v>打死也不来这里买东西了。</v>
      </c>
      <c r="AG238" s="44" t="str">
        <f t="shared" si="36"/>
        <v>求一打空瓶子！</v>
      </c>
      <c r="AH238" s="44" t="str">
        <f t="shared" si="36"/>
        <v>瓶子很漂亮哦。</v>
      </c>
      <c r="AI238" s="44" t="str">
        <f t="shared" si="36"/>
        <v>还我瓶子~~瓶子啊~</v>
      </c>
      <c r="AJ238" s="44" t="str">
        <f t="shared" si="36"/>
        <v>我需要瓶子装杂物。</v>
      </c>
      <c r="AK238" s="44" t="str">
        <f t="shared" si="36"/>
        <v>这个瓶子我喜欢。</v>
      </c>
      <c r="AL238" s="44" t="str">
        <f t="shared" si="36"/>
        <v>顾客是上帝，你懂不懂啊？</v>
      </c>
    </row>
    <row r="239" spans="1:38">
      <c r="A239" s="250">
        <v>2330</v>
      </c>
      <c r="B239" s="44" t="str">
        <f t="shared" si="20"/>
        <v>[[3134,1]]</v>
      </c>
      <c r="C239" s="44" t="str">
        <f t="shared" si="20"/>
        <v>墨水</v>
      </c>
      <c r="D239" s="44" t="str">
        <f t="shared" si="20"/>
        <v>3134</v>
      </c>
      <c r="E239" s="44">
        <f t="shared" si="20"/>
        <v>1</v>
      </c>
      <c r="F239" s="44"/>
      <c r="T239" s="44">
        <f t="shared" si="21"/>
        <v>8100</v>
      </c>
      <c r="U239" s="44">
        <f t="shared" si="22"/>
        <v>5</v>
      </c>
      <c r="V239" s="44">
        <f t="shared" si="22"/>
        <v>1</v>
      </c>
      <c r="W239" s="44">
        <f t="shared" si="23"/>
        <v>345</v>
      </c>
      <c r="X239" s="238" t="s">
        <v>2461</v>
      </c>
      <c r="Y239" s="44">
        <v>2</v>
      </c>
      <c r="Z239" s="208" t="s">
        <v>2467</v>
      </c>
      <c r="AA239" s="44" t="str">
        <f t="shared" si="24"/>
        <v>1,2</v>
      </c>
      <c r="AB239" s="44" t="str">
        <f t="shared" si="24"/>
        <v>3134</v>
      </c>
      <c r="AD239" s="44" t="str">
        <f t="shared" ref="AD239:AL239" si="37">AD20</f>
        <v>订瓶墨水，我要尝试用墨水染衣服。</v>
      </c>
      <c r="AE239" s="44" t="str">
        <f t="shared" si="37"/>
        <v>这个墨水的颜色很不错嘛。</v>
      </c>
      <c r="AF239" s="44" t="str">
        <f t="shared" si="37"/>
        <v>等我有了墨水，肯定泼你一脸。</v>
      </c>
      <c r="AG239" s="44" t="str">
        <f t="shared" si="37"/>
        <v>家里墨水用光了，来补货。</v>
      </c>
      <c r="AH239" s="44" t="str">
        <f t="shared" si="37"/>
        <v>你做的东西，肯定没问题。</v>
      </c>
      <c r="AI239" s="44" t="str">
        <f t="shared" si="37"/>
        <v>又不是只有你这里有卖墨水。</v>
      </c>
      <c r="AJ239" s="44" t="str">
        <f t="shared" si="37"/>
        <v>明天要上写字课，急需墨水一瓶。</v>
      </c>
      <c r="AK239" s="44" t="str">
        <f t="shared" si="37"/>
        <v>你们店的效率太高了。</v>
      </c>
      <c r="AL239" s="44" t="str">
        <f t="shared" si="37"/>
        <v>我是急用啊急用！现在怎么办？</v>
      </c>
    </row>
    <row r="240" spans="1:38">
      <c r="A240" s="250">
        <v>2340</v>
      </c>
      <c r="B240" s="44" t="str">
        <f t="shared" si="20"/>
        <v>[[3234,1]]</v>
      </c>
      <c r="C240" s="44" t="str">
        <f t="shared" si="20"/>
        <v>细线</v>
      </c>
      <c r="D240" s="44" t="str">
        <f t="shared" si="20"/>
        <v>3234</v>
      </c>
      <c r="E240" s="44">
        <f t="shared" si="20"/>
        <v>1</v>
      </c>
      <c r="F240" s="44"/>
      <c r="T240" s="44">
        <f t="shared" si="21"/>
        <v>8100</v>
      </c>
      <c r="U240" s="44">
        <f t="shared" si="22"/>
        <v>6</v>
      </c>
      <c r="V240" s="44">
        <f t="shared" si="22"/>
        <v>1</v>
      </c>
      <c r="W240" s="44">
        <f t="shared" si="23"/>
        <v>345</v>
      </c>
      <c r="X240" s="238" t="s">
        <v>2461</v>
      </c>
      <c r="Y240" s="44">
        <v>2</v>
      </c>
      <c r="Z240" s="208" t="s">
        <v>2467</v>
      </c>
      <c r="AA240" s="44" t="str">
        <f t="shared" si="24"/>
        <v>1,3</v>
      </c>
      <c r="AB240" s="44" t="str">
        <f t="shared" si="24"/>
        <v>3234</v>
      </c>
      <c r="AD240" s="44" t="str">
        <f t="shared" ref="AD240:AL240" si="38">AD21</f>
        <v>衣服破了，买卷细线补一补。</v>
      </c>
      <c r="AE240" s="44" t="str">
        <f t="shared" si="38"/>
        <v>你家的线柔韧性很强嘛。</v>
      </c>
      <c r="AF240" s="44" t="str">
        <f t="shared" si="38"/>
        <v>简直就是浪费我的时间和感情嘛。</v>
      </c>
      <c r="AG240" s="44" t="str">
        <f t="shared" si="38"/>
        <v>老板，你家的线批发还是零售？</v>
      </c>
      <c r="AH240" s="44" t="str">
        <f t="shared" si="38"/>
        <v>订单处理速度真是快！</v>
      </c>
      <c r="AI240" s="44" t="str">
        <f t="shared" si="38"/>
        <v>就你这处理订单的速度，还开店？</v>
      </c>
      <c r="AJ240" s="44" t="str">
        <f t="shared" si="38"/>
        <v>我要卷细线，什么时候可以交货？</v>
      </c>
      <c r="AK240" s="44" t="str">
        <f t="shared" si="38"/>
        <v>哇哈哈，真是好线啊好线！</v>
      </c>
      <c r="AL240" s="44" t="str">
        <f t="shared" si="38"/>
        <v>突然觉得你是我见过最傻的卖家。</v>
      </c>
    </row>
    <row r="241" spans="1:38">
      <c r="A241" s="250">
        <v>2350</v>
      </c>
      <c r="B241" s="44" t="str">
        <f t="shared" si="20"/>
        <v>[[3434,1]]</v>
      </c>
      <c r="C241" s="44" t="str">
        <f t="shared" si="20"/>
        <v>丝绸</v>
      </c>
      <c r="D241" s="44" t="str">
        <f t="shared" si="20"/>
        <v>3434</v>
      </c>
      <c r="E241" s="44">
        <f t="shared" si="20"/>
        <v>1</v>
      </c>
      <c r="F241" s="44"/>
      <c r="T241" s="44">
        <f t="shared" si="21"/>
        <v>8100</v>
      </c>
      <c r="U241" s="44">
        <f t="shared" si="22"/>
        <v>6</v>
      </c>
      <c r="V241" s="44">
        <f t="shared" si="22"/>
        <v>1</v>
      </c>
      <c r="W241" s="44">
        <f t="shared" si="23"/>
        <v>345</v>
      </c>
      <c r="X241" s="238" t="s">
        <v>2461</v>
      </c>
      <c r="Y241" s="44">
        <v>2</v>
      </c>
      <c r="Z241" s="208" t="s">
        <v>2467</v>
      </c>
      <c r="AA241" s="44" t="str">
        <f t="shared" si="24"/>
        <v>1,2</v>
      </c>
      <c r="AB241" s="44" t="str">
        <f t="shared" si="24"/>
        <v>3434</v>
      </c>
      <c r="AD241" s="44" t="str">
        <f t="shared" ref="AD241:AL241" si="39">AD22</f>
        <v>我要上好的丝绸。</v>
      </c>
      <c r="AE241" s="44" t="str">
        <f t="shared" si="39"/>
        <v>这丝绸摸起来太滑了，喜欢！</v>
      </c>
      <c r="AF241" s="44" t="str">
        <f t="shared" si="39"/>
        <v>不会做就早说，又不是只有你一家店。</v>
      </c>
      <c r="AG241" s="44" t="str">
        <f t="shared" si="39"/>
        <v>朋友过生日，订匹丝绸做礼物。</v>
      </c>
      <c r="AH241" s="44" t="str">
        <f t="shared" si="39"/>
        <v>就冲你这速度，我下回还来。</v>
      </c>
      <c r="AI241" s="44" t="str">
        <f t="shared" si="39"/>
        <v>什么订单都接，难怪你忙不过来。</v>
      </c>
      <c r="AJ241" s="44" t="str">
        <f t="shared" si="39"/>
        <v>你这里有没有世上最美丽的丝绸？</v>
      </c>
      <c r="AK241" s="44" t="str">
        <f t="shared" si="39"/>
        <v>这是我见过的最美的丝绸了。</v>
      </c>
      <c r="AL241" s="44" t="str">
        <f t="shared" si="39"/>
        <v>你的店能不能再二点？</v>
      </c>
    </row>
    <row r="242" spans="1:38">
      <c r="A242" s="250">
        <v>2360</v>
      </c>
      <c r="B242" s="44" t="str">
        <f t="shared" si="20"/>
        <v>[[3634,1]]</v>
      </c>
      <c r="C242" s="44" t="str">
        <f t="shared" si="20"/>
        <v>麻布</v>
      </c>
      <c r="D242" s="44" t="str">
        <f t="shared" si="20"/>
        <v>3634</v>
      </c>
      <c r="E242" s="44">
        <f t="shared" si="20"/>
        <v>1</v>
      </c>
      <c r="F242" s="44"/>
      <c r="T242" s="44">
        <f t="shared" si="21"/>
        <v>4050</v>
      </c>
      <c r="U242" s="44">
        <f t="shared" si="22"/>
        <v>6</v>
      </c>
      <c r="V242" s="44">
        <f t="shared" si="22"/>
        <v>1</v>
      </c>
      <c r="W242" s="44">
        <f t="shared" si="23"/>
        <v>255</v>
      </c>
      <c r="X242" s="238" t="s">
        <v>2461</v>
      </c>
      <c r="Y242" s="44">
        <v>2</v>
      </c>
      <c r="Z242" s="208" t="s">
        <v>2467</v>
      </c>
      <c r="AA242" s="44" t="str">
        <f t="shared" si="24"/>
        <v>2,3</v>
      </c>
      <c r="AB242" s="44" t="str">
        <f t="shared" si="24"/>
        <v>3634</v>
      </c>
      <c r="AD242" s="44" t="str">
        <f t="shared" ref="AD242:AL242" si="40">AD23</f>
        <v>现在流行麻布衣服，我也订块麻布。</v>
      </c>
      <c r="AE242" s="44" t="str">
        <f t="shared" si="40"/>
        <v>纯属手工制作，确实不错。</v>
      </c>
      <c r="AF242" s="44" t="str">
        <f t="shared" si="40"/>
        <v>哎~~我只能仰天长叹了~</v>
      </c>
      <c r="AG242" s="44" t="str">
        <f t="shared" si="40"/>
        <v>我要订制最透气的麻布。</v>
      </c>
      <c r="AH242" s="44" t="str">
        <f t="shared" si="40"/>
        <v>麻布真透气。</v>
      </c>
      <c r="AI242" s="44" t="str">
        <f t="shared" si="40"/>
        <v>你在搞什么呀~</v>
      </c>
      <c r="AJ242" s="44" t="str">
        <f t="shared" si="40"/>
        <v>为了回归自然，我要块麻布做衣裳。</v>
      </c>
      <c r="AK242" s="44" t="str">
        <f t="shared" si="40"/>
        <v>这是我关顾过的最好的店铺。</v>
      </c>
      <c r="AL242" s="44" t="str">
        <f t="shared" si="40"/>
        <v>这是我遇到的最糟糕的店铺。</v>
      </c>
    </row>
    <row r="243" spans="1:38">
      <c r="A243" s="250">
        <v>2370</v>
      </c>
      <c r="B243" s="44" t="str">
        <f t="shared" si="20"/>
        <v>[[3734,1]]</v>
      </c>
      <c r="C243" s="44" t="str">
        <f t="shared" si="20"/>
        <v>麻线</v>
      </c>
      <c r="D243" s="44" t="str">
        <f t="shared" si="20"/>
        <v>3734</v>
      </c>
      <c r="E243" s="44">
        <f t="shared" si="20"/>
        <v>1</v>
      </c>
      <c r="F243" s="44"/>
      <c r="T243" s="44">
        <f t="shared" si="21"/>
        <v>4050</v>
      </c>
      <c r="U243" s="44">
        <f t="shared" si="22"/>
        <v>7</v>
      </c>
      <c r="V243" s="44">
        <f t="shared" si="22"/>
        <v>1</v>
      </c>
      <c r="W243" s="44">
        <f t="shared" si="23"/>
        <v>255</v>
      </c>
      <c r="X243" s="238" t="s">
        <v>2461</v>
      </c>
      <c r="Y243" s="44">
        <v>2</v>
      </c>
      <c r="Z243" s="208" t="s">
        <v>2467</v>
      </c>
      <c r="AA243" s="44" t="str">
        <f t="shared" si="24"/>
        <v>1,2</v>
      </c>
      <c r="AB243" s="44" t="str">
        <f t="shared" si="24"/>
        <v>3734</v>
      </c>
      <c r="AD243" s="44" t="str">
        <f t="shared" ref="AD243:AL243" si="41">AD24</f>
        <v>我要一卷麻线。</v>
      </c>
      <c r="AE243" s="44" t="str">
        <f t="shared" si="41"/>
        <v>好货好货~~</v>
      </c>
      <c r="AF243" s="44" t="str">
        <f t="shared" si="41"/>
        <v>算了，我大人大量不和你计较。</v>
      </c>
      <c r="AG243" s="44" t="str">
        <f t="shared" si="41"/>
        <v>你能做出最坚韧牢固的麻线吗？</v>
      </c>
      <c r="AH243" s="44" t="str">
        <f t="shared" si="41"/>
        <v>麻线这东西真是剪不断理还乱啊~</v>
      </c>
      <c r="AI243" s="44" t="str">
        <f t="shared" si="41"/>
        <v>你已经被我拖入黑名单了。</v>
      </c>
      <c r="AJ243" s="44" t="str">
        <f t="shared" si="41"/>
        <v>我要用麻线做装备，有多少我全要了。</v>
      </c>
      <c r="AK243" s="44" t="str">
        <f t="shared" si="41"/>
        <v>有了麻线，我就能做装备了。</v>
      </c>
      <c r="AL243" s="44" t="str">
        <f t="shared" si="41"/>
        <v>没见过比你脸皮更厚的卖家。</v>
      </c>
    </row>
    <row r="244" spans="1:38">
      <c r="A244" s="250">
        <v>2380</v>
      </c>
      <c r="B244" s="44" t="str">
        <f t="shared" si="20"/>
        <v>[[3833,1]]</v>
      </c>
      <c r="C244" s="44" t="str">
        <f t="shared" si="20"/>
        <v>厚皮革</v>
      </c>
      <c r="D244" s="44" t="str">
        <f t="shared" si="20"/>
        <v>3833</v>
      </c>
      <c r="E244" s="44">
        <f t="shared" si="20"/>
        <v>1</v>
      </c>
      <c r="F244" s="44"/>
      <c r="T244" s="44">
        <f t="shared" si="21"/>
        <v>4050</v>
      </c>
      <c r="U244" s="44">
        <f t="shared" si="22"/>
        <v>7</v>
      </c>
      <c r="V244" s="44">
        <f t="shared" si="22"/>
        <v>1</v>
      </c>
      <c r="W244" s="44">
        <f t="shared" si="23"/>
        <v>255</v>
      </c>
      <c r="X244" s="238" t="s">
        <v>2461</v>
      </c>
      <c r="Y244" s="44">
        <v>2</v>
      </c>
      <c r="Z244" s="208" t="s">
        <v>2467</v>
      </c>
      <c r="AA244" s="44" t="str">
        <f t="shared" si="24"/>
        <v>1,3</v>
      </c>
      <c r="AB244" s="44" t="str">
        <f t="shared" si="24"/>
        <v>3833</v>
      </c>
      <c r="AD244" s="44" t="str">
        <f t="shared" ref="AD244:AL244" si="42">AD25</f>
        <v>普通皮革已无法满足我了，我要加厚的皮革。</v>
      </c>
      <c r="AE244" s="44" t="str">
        <f t="shared" si="42"/>
        <v>加厚的皮革能做出更牢固的装备。</v>
      </c>
      <c r="AF244" s="44" t="str">
        <f t="shared" si="42"/>
        <v>我真是高估你了。</v>
      </c>
      <c r="AG244" s="44" t="str">
        <f t="shared" si="42"/>
        <v>下订单来咯！厚皮革来上一块。</v>
      </c>
      <c r="AH244" s="44" t="str">
        <f t="shared" si="42"/>
        <v>超赞的皮革，够厚实！</v>
      </c>
      <c r="AI244" s="44" t="str">
        <f t="shared" si="42"/>
        <v>竟然没有按时完成订单，太让我桑心了。</v>
      </c>
      <c r="AJ244" s="44" t="str">
        <f t="shared" si="42"/>
        <v>我要厚皮革，快点帮我做。</v>
      </c>
      <c r="AK244" s="44" t="str">
        <f t="shared" si="42"/>
        <v>做得还算可以，我就勉强收下了。</v>
      </c>
      <c r="AL244" s="44" t="str">
        <f t="shared" si="42"/>
        <v>我的内心受到了创伤。</v>
      </c>
    </row>
    <row r="245" spans="1:38">
      <c r="A245" s="250">
        <v>2390</v>
      </c>
      <c r="B245" s="44" t="str">
        <f t="shared" si="20"/>
        <v>[[3933,1]]</v>
      </c>
      <c r="C245" s="44" t="str">
        <f t="shared" si="20"/>
        <v>厚皮带</v>
      </c>
      <c r="D245" s="44" t="str">
        <f t="shared" si="20"/>
        <v>3933</v>
      </c>
      <c r="E245" s="44">
        <f t="shared" si="20"/>
        <v>1</v>
      </c>
      <c r="F245" s="44"/>
      <c r="T245" s="44">
        <f t="shared" si="21"/>
        <v>4050</v>
      </c>
      <c r="U245" s="44">
        <f t="shared" si="22"/>
        <v>7</v>
      </c>
      <c r="V245" s="44">
        <f t="shared" si="22"/>
        <v>1</v>
      </c>
      <c r="W245" s="44">
        <f t="shared" si="23"/>
        <v>255</v>
      </c>
      <c r="X245" s="238" t="s">
        <v>2461</v>
      </c>
      <c r="Y245" s="44">
        <v>2</v>
      </c>
      <c r="Z245" s="208" t="s">
        <v>2467</v>
      </c>
      <c r="AA245" s="44" t="str">
        <f t="shared" si="24"/>
        <v>1,2</v>
      </c>
      <c r="AB245" s="44" t="str">
        <f t="shared" si="24"/>
        <v>3933</v>
      </c>
      <c r="AD245" s="44" t="str">
        <f t="shared" ref="AD245:AL245" si="43">AD26</f>
        <v>来根厚皮带，越厚的越好。</v>
      </c>
      <c r="AE245" s="44" t="str">
        <f t="shared" si="43"/>
        <v>这皮带真够厚的，不错。</v>
      </c>
      <c r="AF245" s="44" t="str">
        <f t="shared" si="43"/>
        <v>一根皮带也要拖时间，至于嘛~</v>
      </c>
      <c r="AG245" s="44" t="str">
        <f t="shared" si="43"/>
        <v>给我根厚皮带，看谁以后还敢欺负我。</v>
      </c>
      <c r="AH245" s="44" t="str">
        <f t="shared" si="43"/>
        <v>这皮带穿戴防身都可以用，好物！</v>
      </c>
      <c r="AI245" s="44" t="str">
        <f t="shared" si="43"/>
        <v>看我抽不死你！</v>
      </c>
      <c r="AJ245" s="44" t="str">
        <f t="shared" si="43"/>
        <v>给我厚皮带！我求抽，我是M~（|||）</v>
      </c>
      <c r="AK245" s="44" t="str">
        <f t="shared" si="43"/>
        <v>这皮带抽起来就是爽啊。</v>
      </c>
      <c r="AL245" s="44" t="str">
        <f t="shared" si="43"/>
        <v>你让我好郁闷~</v>
      </c>
    </row>
    <row r="246" spans="1:38">
      <c r="A246" s="250">
        <v>2400</v>
      </c>
      <c r="B246" s="44" t="str">
        <f t="shared" si="20"/>
        <v>[[4033,1]]</v>
      </c>
      <c r="C246" s="44" t="str">
        <f t="shared" si="20"/>
        <v>重皮</v>
      </c>
      <c r="D246" s="44" t="str">
        <f t="shared" si="20"/>
        <v>4033</v>
      </c>
      <c r="E246" s="44">
        <f t="shared" si="20"/>
        <v>1</v>
      </c>
      <c r="F246" s="44"/>
      <c r="T246" s="44">
        <f t="shared" si="21"/>
        <v>8100</v>
      </c>
      <c r="U246" s="44">
        <f t="shared" si="22"/>
        <v>8</v>
      </c>
      <c r="V246" s="44">
        <f t="shared" si="22"/>
        <v>1</v>
      </c>
      <c r="W246" s="44">
        <f t="shared" si="23"/>
        <v>1020</v>
      </c>
      <c r="X246" s="238" t="s">
        <v>2461</v>
      </c>
      <c r="Y246" s="44">
        <v>2</v>
      </c>
      <c r="Z246" s="208" t="s">
        <v>2467</v>
      </c>
      <c r="AA246" s="44" t="str">
        <f t="shared" si="24"/>
        <v>1,2</v>
      </c>
      <c r="AB246" s="44" t="str">
        <f t="shared" si="24"/>
        <v>4033</v>
      </c>
      <c r="AD246" s="44" t="str">
        <f t="shared" ref="AD246:AL246" si="44">AD27</f>
        <v>订购重皮，回家做铠甲。</v>
      </c>
      <c r="AE246" s="44" t="str">
        <f t="shared" si="44"/>
        <v>这是牛皮的还是猪皮的？</v>
      </c>
      <c r="AF246" s="44" t="str">
        <f t="shared" si="44"/>
        <v>你个背信弃义忘恩负义的家伙。</v>
      </c>
      <c r="AG246" s="44" t="str">
        <f t="shared" si="44"/>
        <v>听说你家啥都卖，我要订一块重皮。</v>
      </c>
      <c r="AH246" s="44" t="str">
        <f t="shared" si="44"/>
        <v>这次我很满意，下次再来买其它的东西。</v>
      </c>
      <c r="AI246" s="44" t="str">
        <f t="shared" si="44"/>
        <v>我记住你了！</v>
      </c>
      <c r="AJ246" s="44" t="str">
        <f t="shared" si="44"/>
        <v>去了好多店都不卖重皮，还好你这里有。</v>
      </c>
      <c r="AK246" s="44" t="str">
        <f t="shared" si="44"/>
        <v>一流的重皮，完美的服务。</v>
      </c>
      <c r="AL246" s="44" t="str">
        <f t="shared" si="44"/>
        <v>别再让我见到你。</v>
      </c>
    </row>
    <row r="247" spans="1:38">
      <c r="A247" s="250">
        <v>2410</v>
      </c>
      <c r="B247" s="44" t="str">
        <f t="shared" ref="B247:E266" si="45">B28</f>
        <v>[[4132,1]]</v>
      </c>
      <c r="C247" s="44" t="str">
        <f t="shared" si="45"/>
        <v>钢锭</v>
      </c>
      <c r="D247" s="44" t="str">
        <f t="shared" si="45"/>
        <v>4132</v>
      </c>
      <c r="E247" s="44">
        <f t="shared" si="45"/>
        <v>1</v>
      </c>
      <c r="F247" s="44"/>
      <c r="T247" s="44">
        <f t="shared" si="21"/>
        <v>4050</v>
      </c>
      <c r="U247" s="44">
        <f t="shared" ref="U247:V266" si="46">U28</f>
        <v>8</v>
      </c>
      <c r="V247" s="44">
        <f t="shared" si="46"/>
        <v>1</v>
      </c>
      <c r="W247" s="44">
        <f t="shared" si="23"/>
        <v>255</v>
      </c>
      <c r="X247" s="238" t="s">
        <v>2461</v>
      </c>
      <c r="Y247" s="44">
        <v>2</v>
      </c>
      <c r="Z247" s="208" t="s">
        <v>2467</v>
      </c>
      <c r="AA247" s="44" t="str">
        <f t="shared" ref="AA247:AB266" si="47">AA28</f>
        <v>1,2,3</v>
      </c>
      <c r="AB247" s="44" t="str">
        <f t="shared" si="47"/>
        <v>4132</v>
      </c>
      <c r="AD247" s="44" t="str">
        <f t="shared" ref="AD247:AL247" si="48">AD28</f>
        <v>我要纯钢的钢锭，可别偷工减料了。</v>
      </c>
      <c r="AE247" s="44" t="str">
        <f t="shared" si="48"/>
        <v>这钢锭十足十打造的，都可以砸死人。</v>
      </c>
      <c r="AF247" s="44" t="str">
        <f t="shared" si="48"/>
        <v>这是黑店！</v>
      </c>
      <c r="AG247" s="44" t="str">
        <f t="shared" si="48"/>
        <v>钢锭一块多少钱啊？我要订购。</v>
      </c>
      <c r="AH247" s="44" t="str">
        <f t="shared" si="48"/>
        <v>非常感谢你能按时完工。</v>
      </c>
      <c r="AI247" s="44" t="str">
        <f t="shared" si="48"/>
        <v>别逼我说三字经。</v>
      </c>
      <c r="AJ247" s="44" t="str">
        <f t="shared" si="48"/>
        <v>给我最坚硬的钢锭，我要造最强的兵器。</v>
      </c>
      <c r="AK247" s="44" t="str">
        <f t="shared" si="48"/>
        <v>这钢锭够硬，咬都咬不动。</v>
      </c>
      <c r="AL247" s="44" t="str">
        <f t="shared" si="48"/>
        <v>没见过比你更二的。</v>
      </c>
    </row>
    <row r="248" spans="1:38">
      <c r="A248" s="250">
        <v>2420</v>
      </c>
      <c r="B248" s="44" t="str">
        <f t="shared" si="45"/>
        <v>[[4232,1]]</v>
      </c>
      <c r="C248" s="44" t="str">
        <f t="shared" si="45"/>
        <v>银锭</v>
      </c>
      <c r="D248" s="44" t="str">
        <f t="shared" si="45"/>
        <v>4232</v>
      </c>
      <c r="E248" s="44">
        <f t="shared" si="45"/>
        <v>1</v>
      </c>
      <c r="F248" s="44"/>
      <c r="T248" s="44">
        <f t="shared" si="21"/>
        <v>8100</v>
      </c>
      <c r="U248" s="44">
        <f t="shared" si="46"/>
        <v>8</v>
      </c>
      <c r="V248" s="44">
        <f t="shared" si="46"/>
        <v>1</v>
      </c>
      <c r="W248" s="44">
        <f t="shared" si="23"/>
        <v>840</v>
      </c>
      <c r="X248" s="238" t="s">
        <v>2461</v>
      </c>
      <c r="Y248" s="44">
        <v>2</v>
      </c>
      <c r="Z248" s="208" t="s">
        <v>2467</v>
      </c>
      <c r="AA248" s="44" t="str">
        <f t="shared" si="47"/>
        <v>1,2,3</v>
      </c>
      <c r="AB248" s="44" t="str">
        <f t="shared" si="47"/>
        <v>4232</v>
      </c>
      <c r="AD248" s="44" t="str">
        <f t="shared" ref="AD248:AL248" si="49">AD29</f>
        <v>纯银的银锭有吗？订做要多少钱？</v>
      </c>
      <c r="AE248" s="44" t="str">
        <f t="shared" si="49"/>
        <v>感觉挺沉的，应该没有缺斤少两。</v>
      </c>
      <c r="AF248" s="44" t="str">
        <f t="shared" si="49"/>
        <v>我要找人砸了你的店。</v>
      </c>
      <c r="AG248" s="44" t="str">
        <f t="shared" si="49"/>
        <v>你的银锭不是镀银的吧？我先订块看看。</v>
      </c>
      <c r="AH248" s="44" t="str">
        <f t="shared" si="49"/>
        <v>果然是纯银的好货，谢啦！</v>
      </c>
      <c r="AI248" s="44" t="str">
        <f t="shared" si="49"/>
        <v>我很想骂人怎么办？</v>
      </c>
      <c r="AJ248" s="44" t="str">
        <f t="shared" si="49"/>
        <v>现在银价飞涨，买块银锭存着保值。</v>
      </c>
      <c r="AK248" s="44" t="str">
        <f t="shared" si="49"/>
        <v>好大块银子啊！</v>
      </c>
      <c r="AL248" s="44" t="str">
        <f t="shared" si="49"/>
        <v>这家店太没有信誉了。</v>
      </c>
    </row>
    <row r="249" spans="1:38">
      <c r="A249" s="250">
        <v>2430</v>
      </c>
      <c r="B249" s="44" t="str">
        <f t="shared" si="45"/>
        <v>[[4732,1]]</v>
      </c>
      <c r="C249" s="44" t="str">
        <f t="shared" si="45"/>
        <v>银线</v>
      </c>
      <c r="D249" s="44" t="str">
        <f t="shared" si="45"/>
        <v>4732</v>
      </c>
      <c r="E249" s="44">
        <f t="shared" si="45"/>
        <v>1</v>
      </c>
      <c r="F249" s="44"/>
      <c r="T249" s="44">
        <f t="shared" si="21"/>
        <v>12150</v>
      </c>
      <c r="U249" s="44">
        <f t="shared" si="46"/>
        <v>9</v>
      </c>
      <c r="V249" s="44">
        <f t="shared" si="46"/>
        <v>1</v>
      </c>
      <c r="W249" s="44">
        <f t="shared" si="23"/>
        <v>975</v>
      </c>
      <c r="X249" s="238" t="s">
        <v>2461</v>
      </c>
      <c r="Y249" s="44">
        <v>2</v>
      </c>
      <c r="Z249" s="208" t="s">
        <v>2467</v>
      </c>
      <c r="AA249" s="44" t="str">
        <f t="shared" si="47"/>
        <v>1,2,3</v>
      </c>
      <c r="AB249" s="44" t="str">
        <f t="shared" si="47"/>
        <v>4732</v>
      </c>
      <c r="AD249" s="44" t="str">
        <f t="shared" ref="AD249:AL249" si="50">AD30</f>
        <v>银线很少见，你家竟然有卖！</v>
      </c>
      <c r="AE249" s="44" t="str">
        <f t="shared" si="50"/>
        <v>你家银线的做工真是好。</v>
      </c>
      <c r="AF249" s="44" t="str">
        <f t="shared" si="50"/>
        <v>就知道你的技术做不出银线来。</v>
      </c>
      <c r="AG249" s="44" t="str">
        <f t="shared" si="50"/>
        <v>订购一卷银线，质量不好我可不付钱哦。</v>
      </c>
      <c r="AH249" s="44" t="str">
        <f t="shared" si="50"/>
        <v>银线能有这样的韧性，你的技术太厉害了！</v>
      </c>
      <c r="AI249" s="44" t="str">
        <f t="shared" si="50"/>
        <v>没这金刚钻就别揽这瓷器活呀。</v>
      </c>
      <c r="AJ249" s="44" t="str">
        <f t="shared" si="50"/>
        <v>我想在衣服上装饰银线，一定很美。</v>
      </c>
      <c r="AK249" s="44" t="str">
        <f t="shared" si="50"/>
        <v>哇，这银线闪闪发亮，太美了。</v>
      </c>
      <c r="AL249" s="44" t="str">
        <f t="shared" si="50"/>
        <v>太让我失望了。</v>
      </c>
    </row>
    <row r="250" spans="1:38">
      <c r="A250" s="250">
        <v>2440</v>
      </c>
      <c r="B250" s="44" t="str">
        <f t="shared" si="45"/>
        <v>[[313,1]]</v>
      </c>
      <c r="C250" s="44" t="str">
        <f t="shared" si="45"/>
        <v>铁镐</v>
      </c>
      <c r="D250" s="44" t="str">
        <f t="shared" si="45"/>
        <v>313</v>
      </c>
      <c r="E250" s="44">
        <f t="shared" si="45"/>
        <v>1</v>
      </c>
      <c r="F250" s="44"/>
      <c r="T250" s="44">
        <f t="shared" si="21"/>
        <v>2700</v>
      </c>
      <c r="U250" s="44">
        <f t="shared" si="46"/>
        <v>9</v>
      </c>
      <c r="V250" s="44">
        <f t="shared" si="46"/>
        <v>1</v>
      </c>
      <c r="W250" s="44">
        <f t="shared" si="23"/>
        <v>180</v>
      </c>
      <c r="X250" s="238" t="s">
        <v>2461</v>
      </c>
      <c r="Y250" s="44">
        <v>2</v>
      </c>
      <c r="Z250" s="208" t="s">
        <v>2467</v>
      </c>
      <c r="AA250" s="44" t="str">
        <f t="shared" si="47"/>
        <v>1,2,3</v>
      </c>
      <c r="AB250" s="44" t="str">
        <f t="shared" si="47"/>
        <v>313</v>
      </c>
      <c r="AD250" s="44" t="str">
        <f t="shared" ref="AD250:AL250" si="51">AD31</f>
        <v>作为一名工人，我缺少一把铁镐。</v>
      </c>
      <c r="AE250" s="44" t="str">
        <f t="shared" si="51"/>
        <v>拿你的地板来试试这铁镐。</v>
      </c>
      <c r="AF250" s="44" t="str">
        <f t="shared" si="51"/>
        <v>你这是欺骗消费者。</v>
      </c>
      <c r="AG250" s="44" t="str">
        <f t="shared" si="51"/>
        <v>铁镐用处多，我要订一把。</v>
      </c>
      <c r="AH250" s="44" t="str">
        <f t="shared" si="51"/>
        <v>铁镐可是居家旅行杀怪越货的必备物品。</v>
      </c>
      <c r="AI250" s="44" t="str">
        <f t="shared" si="51"/>
        <v>就凭你这小样，还想把店做大？</v>
      </c>
      <c r="AJ250" s="44" t="str">
        <f t="shared" si="51"/>
        <v>给我做把万能铁镐吧。</v>
      </c>
      <c r="AK250" s="44" t="str">
        <f t="shared" si="51"/>
        <v>铁镐在手，万事不愁。</v>
      </c>
      <c r="AL250" s="44" t="str">
        <f t="shared" si="51"/>
        <v>你到底有没有时间概念？</v>
      </c>
    </row>
    <row r="251" spans="1:38">
      <c r="A251" s="250">
        <v>2450</v>
      </c>
      <c r="B251" s="44" t="str">
        <f t="shared" si="45"/>
        <v>[[413,1]]</v>
      </c>
      <c r="C251" s="44" t="str">
        <f t="shared" si="45"/>
        <v>木钥匙</v>
      </c>
      <c r="D251" s="44" t="str">
        <f t="shared" si="45"/>
        <v>413</v>
      </c>
      <c r="E251" s="44">
        <f t="shared" si="45"/>
        <v>1</v>
      </c>
      <c r="F251" s="44"/>
      <c r="T251" s="44">
        <f t="shared" si="21"/>
        <v>2700</v>
      </c>
      <c r="U251" s="44">
        <f t="shared" si="46"/>
        <v>9</v>
      </c>
      <c r="V251" s="44">
        <f t="shared" si="46"/>
        <v>1</v>
      </c>
      <c r="W251" s="44">
        <f t="shared" si="23"/>
        <v>120</v>
      </c>
      <c r="X251" s="238" t="s">
        <v>2461</v>
      </c>
      <c r="Y251" s="44">
        <v>2</v>
      </c>
      <c r="Z251" s="208" t="s">
        <v>2467</v>
      </c>
      <c r="AA251" s="44" t="str">
        <f t="shared" si="47"/>
        <v>1,2,3</v>
      </c>
      <c r="AB251" s="44" t="str">
        <f t="shared" si="47"/>
        <v>413</v>
      </c>
      <c r="AD251" s="44" t="str">
        <f t="shared" ref="AD251:AL251" si="52">AD32</f>
        <v>我的钥匙丢了，你帮我用木头做把钥匙吧。</v>
      </c>
      <c r="AE251" s="44" t="str">
        <f t="shared" si="52"/>
        <v>不知道这钥匙能不能开锁。</v>
      </c>
      <c r="AF251" s="44" t="str">
        <f t="shared" si="52"/>
        <v>这什么服务质量，太差了！</v>
      </c>
      <c r="AG251" s="44" t="str">
        <f t="shared" si="52"/>
        <v>听说你啥都会做，我要订做一把木钥匙。</v>
      </c>
      <c r="AH251" s="44" t="str">
        <f t="shared" si="52"/>
        <v>又能开锁又能做装饰，这的确是好东西。</v>
      </c>
      <c r="AI251" s="44" t="str">
        <f t="shared" si="52"/>
        <v>徒有虚名的家伙。</v>
      </c>
      <c r="AJ251" s="44" t="str">
        <f t="shared" si="52"/>
        <v>木钥匙你会不会做？</v>
      </c>
      <c r="AK251" s="44" t="str">
        <f t="shared" si="52"/>
        <v>没想到你真会做木钥匙。</v>
      </c>
      <c r="AL251" s="44" t="str">
        <f t="shared" si="52"/>
        <v>早就料到你不会做了。</v>
      </c>
    </row>
    <row r="252" spans="1:38">
      <c r="A252" s="250">
        <v>2460</v>
      </c>
      <c r="B252" s="44" t="str">
        <f t="shared" si="45"/>
        <v>[[2014,1]]</v>
      </c>
      <c r="C252" s="44" t="str">
        <f t="shared" si="45"/>
        <v>石头弹丸</v>
      </c>
      <c r="D252" s="44" t="str">
        <f t="shared" si="45"/>
        <v>2014</v>
      </c>
      <c r="E252" s="44">
        <f t="shared" si="45"/>
        <v>1</v>
      </c>
      <c r="F252" s="44"/>
      <c r="T252" s="44">
        <f t="shared" si="21"/>
        <v>1350</v>
      </c>
      <c r="U252" s="44">
        <f t="shared" si="46"/>
        <v>10</v>
      </c>
      <c r="V252" s="44">
        <f t="shared" si="46"/>
        <v>1</v>
      </c>
      <c r="W252" s="44">
        <f t="shared" si="23"/>
        <v>45</v>
      </c>
      <c r="X252" s="238" t="s">
        <v>2461</v>
      </c>
      <c r="Y252" s="44">
        <v>2</v>
      </c>
      <c r="Z252" s="208" t="s">
        <v>2467</v>
      </c>
      <c r="AA252" s="44" t="str">
        <f t="shared" si="47"/>
        <v>1,2,3</v>
      </c>
      <c r="AB252" s="44" t="str">
        <f t="shared" si="47"/>
        <v>2014</v>
      </c>
      <c r="AD252" s="44" t="str">
        <f t="shared" ref="AD252:AL252" si="53">AD33</f>
        <v>我要外出冒险，先订制一个石头弹丸。</v>
      </c>
      <c r="AE252" s="44" t="str">
        <f t="shared" si="53"/>
        <v>这东西还是有一定杀伤力的。</v>
      </c>
      <c r="AF252" s="44" t="str">
        <f t="shared" si="53"/>
        <v>石头弹丸都做不好，看来你没有童年啊。</v>
      </c>
      <c r="AG252" s="44" t="str">
        <f t="shared" si="53"/>
        <v>最近外头不太平，买个石头弹丸防身。</v>
      </c>
      <c r="AH252" s="44" t="str">
        <f t="shared" si="53"/>
        <v>有了石头弹丸，我要让那些怪物知道厉害。</v>
      </c>
      <c r="AI252" s="44" t="str">
        <f t="shared" si="53"/>
        <v>你看不起我是不是？以后不来了！</v>
      </c>
      <c r="AJ252" s="44" t="str">
        <f t="shared" si="53"/>
        <v>请帮我做个石头弹丸。</v>
      </c>
      <c r="AK252" s="44" t="str">
        <f t="shared" si="53"/>
        <v>石头弹丸的做工不错，不知杀伤力如何。</v>
      </c>
      <c r="AL252" s="44" t="str">
        <f t="shared" si="53"/>
        <v>我是好人，没做好我也不会责怪你。</v>
      </c>
    </row>
    <row r="253" spans="1:38">
      <c r="A253" s="250">
        <v>2470</v>
      </c>
      <c r="B253" s="44" t="str">
        <f t="shared" si="45"/>
        <v>[[2313,1]]</v>
      </c>
      <c r="C253" s="44" t="str">
        <f t="shared" si="45"/>
        <v>铁质钥匙</v>
      </c>
      <c r="D253" s="44" t="str">
        <f t="shared" si="45"/>
        <v>2313</v>
      </c>
      <c r="E253" s="44">
        <f t="shared" si="45"/>
        <v>1</v>
      </c>
      <c r="F253" s="44"/>
      <c r="T253" s="44">
        <f t="shared" si="21"/>
        <v>2700</v>
      </c>
      <c r="U253" s="44">
        <f t="shared" si="46"/>
        <v>10</v>
      </c>
      <c r="V253" s="44">
        <f t="shared" si="46"/>
        <v>1</v>
      </c>
      <c r="W253" s="44">
        <f t="shared" si="23"/>
        <v>90</v>
      </c>
      <c r="X253" s="238" t="s">
        <v>2461</v>
      </c>
      <c r="Y253" s="44">
        <v>2</v>
      </c>
      <c r="Z253" s="208" t="s">
        <v>2467</v>
      </c>
      <c r="AA253" s="44" t="str">
        <f t="shared" si="47"/>
        <v>1,2,3</v>
      </c>
      <c r="AB253" s="44" t="str">
        <f t="shared" si="47"/>
        <v>2313</v>
      </c>
      <c r="AD253" s="44" t="str">
        <f t="shared" ref="AD253:AL253" si="54">AD34</f>
        <v>钥匙丢了，只能重新做把铁质钥匙。</v>
      </c>
      <c r="AE253" s="44" t="str">
        <f t="shared" si="54"/>
        <v>我先回家试试能不能开门。</v>
      </c>
      <c r="AF253" s="44" t="str">
        <f t="shared" si="54"/>
        <v>钥匙没做好，我怎么回家啊？</v>
      </c>
      <c r="AG253" s="44" t="str">
        <f t="shared" si="54"/>
        <v>开宝箱的铁质钥匙能订做吗？</v>
      </c>
      <c r="AH253" s="44" t="str">
        <f t="shared" si="54"/>
        <v>希望能用它打开所有的宝箱。</v>
      </c>
      <c r="AI253" s="44" t="str">
        <f t="shared" si="54"/>
        <v>你有愧老板这个职位。</v>
      </c>
      <c r="AJ253" s="44" t="str">
        <f t="shared" si="54"/>
        <v>钥匙还是铁打的好，我订把铁质钥匙。</v>
      </c>
      <c r="AK253" s="44" t="str">
        <f t="shared" si="54"/>
        <v>做工精细，手艺上乘！</v>
      </c>
      <c r="AL253" s="44" t="str">
        <f t="shared" si="54"/>
        <v>从头到脚都鄙视你！</v>
      </c>
    </row>
    <row r="254" spans="1:38">
      <c r="A254" s="250">
        <v>2480</v>
      </c>
      <c r="B254" s="44" t="str">
        <f t="shared" si="45"/>
        <v>[[1000151,1]]</v>
      </c>
      <c r="C254" s="44" t="str">
        <f t="shared" si="45"/>
        <v>木头地板</v>
      </c>
      <c r="D254" s="44" t="str">
        <f t="shared" si="45"/>
        <v>1000151</v>
      </c>
      <c r="E254" s="44">
        <f t="shared" si="45"/>
        <v>1</v>
      </c>
      <c r="F254" s="44"/>
      <c r="T254" s="44">
        <f t="shared" si="21"/>
        <v>2700</v>
      </c>
      <c r="U254" s="44">
        <f t="shared" si="46"/>
        <v>10</v>
      </c>
      <c r="V254" s="44">
        <f t="shared" si="46"/>
        <v>1</v>
      </c>
      <c r="W254" s="44">
        <f t="shared" si="23"/>
        <v>120</v>
      </c>
      <c r="X254" s="238" t="s">
        <v>2461</v>
      </c>
      <c r="Y254" s="44">
        <v>2</v>
      </c>
      <c r="Z254" s="208" t="s">
        <v>2467</v>
      </c>
      <c r="AA254" s="44" t="str">
        <f t="shared" si="47"/>
        <v>1,2,3</v>
      </c>
      <c r="AB254" s="44" t="str">
        <f t="shared" si="47"/>
        <v>1000151</v>
      </c>
      <c r="AD254" s="44" t="str">
        <f t="shared" ref="AD254:AL254" si="55">AD35</f>
        <v>家里的水泥地太冷了，我想订木质地板。</v>
      </c>
      <c r="AE254" s="44" t="str">
        <f t="shared" si="55"/>
        <v>还是木头地板看起来有品位。</v>
      </c>
      <c r="AF254" s="44" t="str">
        <f t="shared" si="55"/>
        <v>店破，老板看起来更poor~</v>
      </c>
      <c r="AG254" s="44" t="str">
        <f t="shared" si="55"/>
        <v>木头地板是按平方卖的吗？</v>
      </c>
      <c r="AH254" s="44" t="str">
        <f t="shared" si="55"/>
        <v>不错不错，我很喜欢。</v>
      </c>
      <c r="AI254" s="44" t="str">
        <f t="shared" si="55"/>
        <v>我的损失谁来赔偿？</v>
      </c>
      <c r="AJ254" s="44" t="str">
        <f t="shared" si="55"/>
        <v>家里装修，准备铺木头地板。</v>
      </c>
      <c r="AK254" s="44" t="str">
        <f t="shared" si="55"/>
        <v>你顺便帮我把木头地板铺好吧。</v>
      </c>
      <c r="AL254" s="44" t="str">
        <f t="shared" si="55"/>
        <v>你太没用了，我鄙视你。</v>
      </c>
    </row>
    <row r="255" spans="1:38">
      <c r="A255" s="250">
        <v>2490</v>
      </c>
      <c r="B255" s="44" t="str">
        <f t="shared" si="45"/>
        <v>[[1000252,1]]</v>
      </c>
      <c r="C255" s="44" t="str">
        <f t="shared" si="45"/>
        <v>红砖墙纸</v>
      </c>
      <c r="D255" s="44" t="str">
        <f t="shared" si="45"/>
        <v>1000252</v>
      </c>
      <c r="E255" s="44">
        <f t="shared" si="45"/>
        <v>1</v>
      </c>
      <c r="F255" s="44"/>
      <c r="T255" s="44">
        <f t="shared" si="21"/>
        <v>2700</v>
      </c>
      <c r="U255" s="44">
        <f t="shared" si="46"/>
        <v>11</v>
      </c>
      <c r="V255" s="44">
        <f t="shared" si="46"/>
        <v>2</v>
      </c>
      <c r="W255" s="44">
        <f t="shared" si="23"/>
        <v>150</v>
      </c>
      <c r="X255" s="238" t="s">
        <v>2461</v>
      </c>
      <c r="Y255" s="44">
        <v>2</v>
      </c>
      <c r="Z255" s="208" t="s">
        <v>2467</v>
      </c>
      <c r="AA255" s="44" t="str">
        <f t="shared" si="47"/>
        <v>1,2,3</v>
      </c>
      <c r="AB255" s="44" t="str">
        <f t="shared" si="47"/>
        <v>1000252</v>
      </c>
      <c r="AD255" s="44" t="str">
        <f t="shared" ref="AD255:AL255" si="56">AD36</f>
        <v>房子想换个风格，买张红砖墙纸试试。</v>
      </c>
      <c r="AE255" s="44" t="str">
        <f t="shared" si="56"/>
        <v>红砖墙纸太逼真了。</v>
      </c>
      <c r="AF255" s="44" t="str">
        <f t="shared" si="56"/>
        <v>这都做不好，你太失败了。</v>
      </c>
      <c r="AG255" s="44" t="str">
        <f t="shared" si="56"/>
        <v>现在流行红砖墙纸，我也要买。</v>
      </c>
      <c r="AH255" s="44" t="str">
        <f t="shared" si="56"/>
        <v>红砖墙纸太符合我的审美风格了。</v>
      </c>
      <c r="AI255" s="44" t="str">
        <f t="shared" si="56"/>
        <v>你弄块砖自裁吧。</v>
      </c>
      <c r="AJ255" s="44" t="str">
        <f t="shared" si="56"/>
        <v>你的红砖墙纸粘性够吗？我先买张试试。</v>
      </c>
      <c r="AK255" s="44" t="str">
        <f t="shared" si="56"/>
        <v>东西很不错，过几天再来光顾。</v>
      </c>
      <c r="AL255" s="44" t="str">
        <f t="shared" si="56"/>
        <v>我的订单都不按时做好，你是活腻了。</v>
      </c>
    </row>
    <row r="256" spans="1:38">
      <c r="A256" s="250">
        <v>2500</v>
      </c>
      <c r="B256" s="44" t="str">
        <f t="shared" si="45"/>
        <v>[[1000353,1]]</v>
      </c>
      <c r="C256" s="44" t="str">
        <f t="shared" si="45"/>
        <v>木质床</v>
      </c>
      <c r="D256" s="44" t="str">
        <f t="shared" si="45"/>
        <v>1000353</v>
      </c>
      <c r="E256" s="44">
        <f t="shared" si="45"/>
        <v>1</v>
      </c>
      <c r="F256" s="44"/>
      <c r="T256" s="44">
        <f t="shared" si="21"/>
        <v>2700</v>
      </c>
      <c r="U256" s="44">
        <f t="shared" si="46"/>
        <v>11</v>
      </c>
      <c r="V256" s="44">
        <f t="shared" si="46"/>
        <v>2</v>
      </c>
      <c r="W256" s="44">
        <f t="shared" si="23"/>
        <v>180</v>
      </c>
      <c r="X256" s="238" t="s">
        <v>2461</v>
      </c>
      <c r="Y256" s="44">
        <v>2</v>
      </c>
      <c r="Z256" s="208" t="s">
        <v>2467</v>
      </c>
      <c r="AA256" s="44" t="str">
        <f t="shared" si="47"/>
        <v>1,2,3</v>
      </c>
      <c r="AB256" s="44" t="str">
        <f t="shared" si="47"/>
        <v>1000353</v>
      </c>
      <c r="AD256" s="44" t="str">
        <f t="shared" ref="AD256:AL256" si="57">AD37</f>
        <v>睡木床有益健康，我要订做张木质床。</v>
      </c>
      <c r="AE256" s="44" t="str">
        <f t="shared" si="57"/>
        <v>木质床又漂亮又牢固。</v>
      </c>
      <c r="AF256" s="44" t="str">
        <f t="shared" si="57"/>
        <v>如果你以死谢罪，我就原谅你。</v>
      </c>
      <c r="AG256" s="44" t="str">
        <f t="shared" si="57"/>
        <v>我要买张木质床，记得做大点。</v>
      </c>
      <c r="AH256" s="44" t="str">
        <f t="shared" si="57"/>
        <v>这床不错，很适合滚床单。</v>
      </c>
      <c r="AI256" s="44" t="str">
        <f t="shared" si="57"/>
        <v>你买块豆腐撞死算了。</v>
      </c>
      <c r="AJ256" s="44" t="str">
        <f t="shared" si="57"/>
        <v>记得选用最好的木材给我做张木质床。</v>
      </c>
      <c r="AK256" s="44" t="str">
        <f t="shared" si="57"/>
        <v>今晚可以睡个好觉了。</v>
      </c>
      <c r="AL256" s="44" t="str">
        <f t="shared" si="57"/>
        <v>诅咒你以后没床睡。</v>
      </c>
    </row>
    <row r="257" spans="1:38">
      <c r="A257" s="250">
        <v>2510</v>
      </c>
      <c r="B257" s="44" t="str">
        <f t="shared" si="45"/>
        <v>[[1000454,1]]</v>
      </c>
      <c r="C257" s="44" t="str">
        <f t="shared" si="45"/>
        <v>挂钟</v>
      </c>
      <c r="D257" s="44" t="str">
        <f t="shared" si="45"/>
        <v>1000454</v>
      </c>
      <c r="E257" s="44">
        <f t="shared" si="45"/>
        <v>1</v>
      </c>
      <c r="F257" s="44"/>
      <c r="T257" s="44">
        <f t="shared" si="21"/>
        <v>2700</v>
      </c>
      <c r="U257" s="44">
        <f t="shared" si="46"/>
        <v>11</v>
      </c>
      <c r="V257" s="44">
        <f t="shared" si="46"/>
        <v>2</v>
      </c>
      <c r="W257" s="44">
        <f t="shared" si="23"/>
        <v>180</v>
      </c>
      <c r="X257" s="238" t="s">
        <v>2461</v>
      </c>
      <c r="Y257" s="44">
        <v>2</v>
      </c>
      <c r="Z257" s="208" t="s">
        <v>2467</v>
      </c>
      <c r="AA257" s="44" t="str">
        <f t="shared" si="47"/>
        <v>1,2,3</v>
      </c>
      <c r="AB257" s="44" t="str">
        <f t="shared" si="47"/>
        <v>1000454</v>
      </c>
      <c r="AD257" s="44" t="str">
        <f t="shared" ref="AD257:AL257" si="58">AD38</f>
        <v>没有时间概念的我，急需挂钟。</v>
      </c>
      <c r="AE257" s="44" t="str">
        <f t="shared" si="58"/>
        <v>希望挂钟能让我有点时间概念。</v>
      </c>
      <c r="AF257" s="44" t="str">
        <f t="shared" si="58"/>
        <v>没想到你比我还没有时间概念。</v>
      </c>
      <c r="AG257" s="44" t="str">
        <f t="shared" si="58"/>
        <v>挂个挂钟，就不会忘记吃饭时间了。</v>
      </c>
      <c r="AH257" s="44" t="str">
        <f t="shared" si="58"/>
        <v>样子做得不错，就是不知道准不准时。</v>
      </c>
      <c r="AI257" s="44" t="str">
        <f t="shared" si="58"/>
        <v>不完成顾客的订单是不对的。</v>
      </c>
      <c r="AJ257" s="44" t="str">
        <f t="shared" si="58"/>
        <v>有没有会报时的挂钟？</v>
      </c>
      <c r="AK257" s="44" t="str">
        <f t="shared" si="58"/>
        <v>不错不错，我很满意。</v>
      </c>
      <c r="AL257" s="44" t="str">
        <f t="shared" si="58"/>
        <v>你这是在砸自己的招牌。</v>
      </c>
    </row>
    <row r="258" spans="1:38">
      <c r="A258" s="250">
        <v>2520</v>
      </c>
      <c r="B258" s="44" t="str">
        <f t="shared" si="45"/>
        <v>[[1000555,1]]</v>
      </c>
      <c r="C258" s="44" t="str">
        <f t="shared" si="45"/>
        <v>木门</v>
      </c>
      <c r="D258" s="44" t="str">
        <f t="shared" si="45"/>
        <v>1000555</v>
      </c>
      <c r="E258" s="44">
        <f t="shared" si="45"/>
        <v>1</v>
      </c>
      <c r="F258" s="44"/>
      <c r="T258" s="44">
        <f t="shared" si="21"/>
        <v>2700</v>
      </c>
      <c r="U258" s="44">
        <f t="shared" si="46"/>
        <v>12</v>
      </c>
      <c r="V258" s="44">
        <f t="shared" si="46"/>
        <v>2</v>
      </c>
      <c r="W258" s="44">
        <f t="shared" si="23"/>
        <v>150</v>
      </c>
      <c r="X258" s="238" t="s">
        <v>2461</v>
      </c>
      <c r="Y258" s="44">
        <v>2</v>
      </c>
      <c r="Z258" s="208" t="s">
        <v>2467</v>
      </c>
      <c r="AA258" s="44" t="str">
        <f t="shared" si="47"/>
        <v>1,2,3</v>
      </c>
      <c r="AB258" s="44" t="str">
        <f t="shared" si="47"/>
        <v>1000555</v>
      </c>
      <c r="AD258" s="44" t="str">
        <f t="shared" ref="AD258:AL258" si="59">AD39</f>
        <v>家里的木门被我踢坏了，赶快来订一扇。</v>
      </c>
      <c r="AE258" s="44" t="str">
        <f t="shared" si="59"/>
        <v>希望这扇木门不会再被我踢坏了。</v>
      </c>
      <c r="AF258" s="44" t="str">
        <f t="shared" si="59"/>
        <v>你害得我家里没有门用了。</v>
      </c>
      <c r="AG258" s="44" t="str">
        <f t="shared" si="59"/>
        <v>请用上好的木材帮我做扇木门。</v>
      </c>
      <c r="AH258" s="44" t="str">
        <f t="shared" si="59"/>
        <v>门的式样不错，但这木材不知道好不好。</v>
      </c>
      <c r="AI258" s="44" t="str">
        <f t="shared" si="59"/>
        <v>你真是难堪大任。</v>
      </c>
      <c r="AJ258" s="44" t="str">
        <f t="shared" si="59"/>
        <v>订做木门一扇。做好了有赏，做不好请你吃耳光。</v>
      </c>
      <c r="AK258" s="44" t="str">
        <f t="shared" si="59"/>
        <v>我日思夜想的木门啊，终于盼到你了。</v>
      </c>
      <c r="AL258" s="44" t="str">
        <f t="shared" si="59"/>
        <v>我代替所有人狠狠地鄙视你。</v>
      </c>
    </row>
    <row r="259" spans="1:38">
      <c r="A259" s="250">
        <v>2530</v>
      </c>
      <c r="B259" s="44" t="str">
        <f t="shared" si="45"/>
        <v>[[1000653,1]]</v>
      </c>
      <c r="C259" s="44" t="str">
        <f t="shared" si="45"/>
        <v>花束</v>
      </c>
      <c r="D259" s="44" t="str">
        <f t="shared" si="45"/>
        <v>1000653</v>
      </c>
      <c r="E259" s="44">
        <f t="shared" si="45"/>
        <v>1</v>
      </c>
      <c r="F259" s="44"/>
      <c r="T259" s="44">
        <f t="shared" ref="T259:T290" si="60">T40*$T$3</f>
        <v>2700</v>
      </c>
      <c r="U259" s="44">
        <f t="shared" si="46"/>
        <v>12</v>
      </c>
      <c r="V259" s="44">
        <f t="shared" si="46"/>
        <v>2</v>
      </c>
      <c r="W259" s="44">
        <f t="shared" ref="W259:W290" si="61">W40*$W$3</f>
        <v>180</v>
      </c>
      <c r="X259" s="238" t="s">
        <v>2461</v>
      </c>
      <c r="Y259" s="44">
        <v>2</v>
      </c>
      <c r="Z259" s="208" t="s">
        <v>2467</v>
      </c>
      <c r="AA259" s="44" t="str">
        <f t="shared" si="47"/>
        <v>1,2,3</v>
      </c>
      <c r="AB259" s="44" t="str">
        <f t="shared" si="47"/>
        <v>1000653</v>
      </c>
      <c r="AD259" s="44" t="str">
        <f t="shared" ref="AD259:AL259" si="62">AD40</f>
        <v>我要去求婚了，特意来订做把花束。</v>
      </c>
      <c r="AE259" s="44" t="str">
        <f t="shared" si="62"/>
        <v>这花束真美！希望能促成我的姻缘。</v>
      </c>
      <c r="AF259" s="44" t="str">
        <f t="shared" si="62"/>
        <v>如果这次求婚不成功，我会恨你一辈子。</v>
      </c>
      <c r="AG259" s="44" t="str">
        <f t="shared" si="62"/>
        <v>生日快到了，自己订束花送自己。</v>
      </c>
      <c r="AH259" s="44" t="str">
        <f t="shared" si="62"/>
        <v>这花真漂亮，不知道会不会引蜜蜂。</v>
      </c>
      <c r="AI259" s="44" t="str">
        <f t="shared" si="62"/>
        <v>这东西对我很重要，你怎能做不好？</v>
      </c>
      <c r="AJ259" s="44" t="str">
        <f t="shared" si="62"/>
        <v>我要一束鲜花，去追求我爱的人！</v>
      </c>
      <c r="AK259" s="44" t="str">
        <f t="shared" si="62"/>
        <v>为了下一代，抓紧谈恋爱。</v>
      </c>
      <c r="AL259" s="44" t="str">
        <f t="shared" si="62"/>
        <v>你准备现在才开始种花吗？</v>
      </c>
    </row>
    <row r="260" spans="1:38">
      <c r="A260" s="250">
        <v>2540</v>
      </c>
      <c r="B260" s="44" t="str">
        <f t="shared" si="45"/>
        <v>[[1000753,1]]</v>
      </c>
      <c r="C260" s="44" t="str">
        <f t="shared" si="45"/>
        <v>稻草人</v>
      </c>
      <c r="D260" s="44" t="str">
        <f t="shared" si="45"/>
        <v>1000753</v>
      </c>
      <c r="E260" s="44">
        <f t="shared" si="45"/>
        <v>1</v>
      </c>
      <c r="F260" s="44"/>
      <c r="T260" s="44">
        <f t="shared" si="60"/>
        <v>2700</v>
      </c>
      <c r="U260" s="44">
        <f t="shared" si="46"/>
        <v>12</v>
      </c>
      <c r="V260" s="44">
        <f t="shared" si="46"/>
        <v>2</v>
      </c>
      <c r="W260" s="44">
        <f t="shared" si="61"/>
        <v>150</v>
      </c>
      <c r="X260" s="238" t="s">
        <v>2461</v>
      </c>
      <c r="Y260" s="44">
        <v>2</v>
      </c>
      <c r="Z260" s="208" t="s">
        <v>2467</v>
      </c>
      <c r="AA260" s="44" t="str">
        <f t="shared" si="47"/>
        <v>1,2,3</v>
      </c>
      <c r="AB260" s="44" t="str">
        <f t="shared" si="47"/>
        <v>1000753</v>
      </c>
      <c r="AD260" s="44" t="str">
        <f t="shared" ref="AD260:AL260" si="63">AD41</f>
        <v>田里乌鸦满天飞，快帮我做个稻草人吧。</v>
      </c>
      <c r="AE260" s="44" t="str">
        <f t="shared" si="63"/>
        <v>这个稻草人真逼真，乌鸦一定会被吓跑。</v>
      </c>
      <c r="AF260" s="44" t="str">
        <f t="shared" si="63"/>
        <v>身为老板的你，不会明白农民的苦楚。</v>
      </c>
      <c r="AG260" s="44" t="str">
        <f t="shared" si="63"/>
        <v>平日太孤单，订做个稻草人陪我玩。</v>
      </c>
      <c r="AH260" s="44" t="str">
        <f t="shared" si="63"/>
        <v>这稻草人看起来很桀骜不驯啊。</v>
      </c>
      <c r="AI260" s="44" t="str">
        <f t="shared" si="63"/>
        <v>尼玛的太坑爹了有木有。</v>
      </c>
      <c r="AJ260" s="44" t="str">
        <f t="shared" si="63"/>
        <v>听说你连稻草人也会做，帮我做个吧。</v>
      </c>
      <c r="AK260" s="44" t="str">
        <f t="shared" si="63"/>
        <v>你果然心灵手巧！</v>
      </c>
      <c r="AL260" s="44" t="str">
        <f t="shared" si="63"/>
        <v>搞神马东东啊？</v>
      </c>
    </row>
    <row r="261" spans="1:38">
      <c r="A261" s="250">
        <v>2550</v>
      </c>
      <c r="B261" s="44" t="str">
        <f t="shared" si="45"/>
        <v>[[212,1]]</v>
      </c>
      <c r="C261" s="44" t="str">
        <f t="shared" si="45"/>
        <v>面包</v>
      </c>
      <c r="D261" s="44" t="str">
        <f t="shared" si="45"/>
        <v>212</v>
      </c>
      <c r="E261" s="44">
        <f t="shared" si="45"/>
        <v>1</v>
      </c>
      <c r="F261" s="44"/>
      <c r="T261" s="44">
        <f t="shared" si="60"/>
        <v>4050</v>
      </c>
      <c r="U261" s="44">
        <f t="shared" si="46"/>
        <v>13</v>
      </c>
      <c r="V261" s="44">
        <f t="shared" si="46"/>
        <v>2</v>
      </c>
      <c r="W261" s="44">
        <f t="shared" si="61"/>
        <v>375</v>
      </c>
      <c r="X261" s="238" t="s">
        <v>2461</v>
      </c>
      <c r="Y261" s="44">
        <v>2</v>
      </c>
      <c r="Z261" s="208" t="s">
        <v>2467</v>
      </c>
      <c r="AA261" s="44" t="str">
        <f t="shared" si="47"/>
        <v>1,2,3</v>
      </c>
      <c r="AB261" s="44" t="str">
        <f t="shared" si="47"/>
        <v>212</v>
      </c>
      <c r="AD261" s="44" t="str">
        <f t="shared" ref="AD261:AL261" si="64">AD42</f>
        <v>好饿，求面包！</v>
      </c>
      <c r="AE261" s="44" t="str">
        <f t="shared" si="64"/>
        <v>面包真美味！</v>
      </c>
      <c r="AF261" s="44" t="str">
        <f t="shared" si="64"/>
        <v>你想饿死我啊？</v>
      </c>
      <c r="AG261" s="44" t="str">
        <f t="shared" si="64"/>
        <v>听说你开始卖面包了，我特意来捧场。</v>
      </c>
      <c r="AH261" s="44" t="str">
        <f t="shared" si="64"/>
        <v>面包太好吃了，你干脆改行开面包房吧。</v>
      </c>
      <c r="AI261" s="44" t="str">
        <f t="shared" si="64"/>
        <v>别说我没来捧场，是你自己不珍惜机会。</v>
      </c>
      <c r="AJ261" s="44" t="str">
        <f t="shared" si="64"/>
        <v>最近减肥，我只吃全麦面包。</v>
      </c>
      <c r="AK261" s="44" t="str">
        <f t="shared" si="64"/>
        <v>面包好吃得我都想哭了。</v>
      </c>
      <c r="AL261" s="44" t="str">
        <f t="shared" si="64"/>
        <v>没有面包就算了，我当减肥了。</v>
      </c>
    </row>
    <row r="262" spans="1:38">
      <c r="A262" s="250">
        <v>2560</v>
      </c>
      <c r="B262" s="44" t="str">
        <f t="shared" si="45"/>
        <v>[[1712,1]]</v>
      </c>
      <c r="C262" s="44" t="str">
        <f t="shared" si="45"/>
        <v>葡萄酒</v>
      </c>
      <c r="D262" s="44" t="str">
        <f t="shared" si="45"/>
        <v>1712</v>
      </c>
      <c r="E262" s="44">
        <f t="shared" si="45"/>
        <v>1</v>
      </c>
      <c r="F262" s="44"/>
      <c r="T262" s="44">
        <f t="shared" si="60"/>
        <v>12150</v>
      </c>
      <c r="U262" s="44">
        <f t="shared" si="46"/>
        <v>13</v>
      </c>
      <c r="V262" s="44">
        <f t="shared" si="46"/>
        <v>2</v>
      </c>
      <c r="W262" s="44">
        <f t="shared" si="61"/>
        <v>1290</v>
      </c>
      <c r="X262" s="238" t="s">
        <v>2461</v>
      </c>
      <c r="Y262" s="44">
        <v>2</v>
      </c>
      <c r="Z262" s="208" t="s">
        <v>2467</v>
      </c>
      <c r="AA262" s="44" t="str">
        <f t="shared" si="47"/>
        <v>1,2,3</v>
      </c>
      <c r="AB262" s="44" t="str">
        <f t="shared" si="47"/>
        <v>1712</v>
      </c>
      <c r="AD262" s="44" t="str">
        <f t="shared" ref="AD262:AL262" si="65">AD43</f>
        <v>老远就闻到葡萄酒的芳香，我要订一瓶。</v>
      </c>
      <c r="AE262" s="44" t="str">
        <f t="shared" si="65"/>
        <v>今朝有酒今朝醉，明天要喝再来订。</v>
      </c>
      <c r="AF262" s="44" t="str">
        <f t="shared" si="65"/>
        <v>你不会是自己把葡萄酒偷偷喝完了吧。</v>
      </c>
      <c r="AG262" s="44" t="str">
        <f t="shared" si="65"/>
        <v>我要一瓶美容又养颜的葡萄酒。</v>
      </c>
      <c r="AH262" s="44" t="str">
        <f t="shared" si="65"/>
        <v>喝了葡萄酒，面色就会更红润哦。</v>
      </c>
      <c r="AI262" s="44" t="str">
        <f t="shared" si="65"/>
        <v>我似乎闻到你身上有酒味哦。</v>
      </c>
      <c r="AJ262" s="44" t="str">
        <f t="shared" si="65"/>
        <v>我要酒，上好的葡萄酒！</v>
      </c>
      <c r="AK262" s="44" t="str">
        <f t="shared" si="65"/>
        <v>来，我们干一杯。</v>
      </c>
      <c r="AL262" s="44" t="str">
        <f t="shared" si="65"/>
        <v>代我问候你全家。</v>
      </c>
    </row>
    <row r="263" spans="1:38">
      <c r="A263" s="250">
        <v>2570</v>
      </c>
      <c r="B263" s="44" t="str">
        <f t="shared" si="45"/>
        <v>[[1812,1]]</v>
      </c>
      <c r="C263" s="44" t="str">
        <f t="shared" si="45"/>
        <v>酸酸乳</v>
      </c>
      <c r="D263" s="44" t="str">
        <f t="shared" si="45"/>
        <v>1812</v>
      </c>
      <c r="E263" s="44">
        <f t="shared" si="45"/>
        <v>1</v>
      </c>
      <c r="F263" s="44"/>
      <c r="T263" s="44">
        <f t="shared" si="60"/>
        <v>2700</v>
      </c>
      <c r="U263" s="44">
        <f t="shared" si="46"/>
        <v>13</v>
      </c>
      <c r="V263" s="44">
        <f t="shared" si="46"/>
        <v>2</v>
      </c>
      <c r="W263" s="44">
        <f t="shared" si="61"/>
        <v>240</v>
      </c>
      <c r="X263" s="238" t="s">
        <v>2461</v>
      </c>
      <c r="Y263" s="44">
        <v>2</v>
      </c>
      <c r="Z263" s="208" t="s">
        <v>2467</v>
      </c>
      <c r="AA263" s="44" t="str">
        <f t="shared" si="47"/>
        <v>1,2,3</v>
      </c>
      <c r="AB263" s="44" t="str">
        <f t="shared" si="47"/>
        <v>1812</v>
      </c>
      <c r="AD263" s="44" t="str">
        <f t="shared" ref="AD263:AL263" si="66">AD44</f>
        <v>最近肠胃不通畅，只能指望你的酸酸乳了。</v>
      </c>
      <c r="AE263" s="44" t="str">
        <f t="shared" si="66"/>
        <v>希望酸酸乳能帮助肠胃动起来。</v>
      </c>
      <c r="AF263" s="44" t="str">
        <f t="shared" si="66"/>
        <v>你是不是彻底遗忘了我的订单？</v>
      </c>
      <c r="AG263" s="44" t="str">
        <f t="shared" si="66"/>
        <v>我爱喝酸酸甜甜的酸酸乳，我要订做！</v>
      </c>
      <c r="AH263" s="44" t="str">
        <f t="shared" si="66"/>
        <v>嘻嘻，真好喝~</v>
      </c>
      <c r="AI263" s="44" t="str">
        <f t="shared" si="66"/>
        <v>原来你就是传说中的奸商。</v>
      </c>
      <c r="AJ263" s="44" t="str">
        <f t="shared" si="66"/>
        <v>我家马桶吸力不够，只能靠你的酸酸乳了。</v>
      </c>
      <c r="AK263" s="44" t="str">
        <f t="shared" si="66"/>
        <v>哈~通畅了~</v>
      </c>
      <c r="AL263" s="44" t="str">
        <f t="shared" si="66"/>
        <v>没有酸酸乳，我的便秘哪天才能好啊！</v>
      </c>
    </row>
    <row r="264" spans="1:38">
      <c r="A264" s="250">
        <v>2580</v>
      </c>
      <c r="B264" s="44" t="str">
        <f t="shared" si="45"/>
        <v>[[1912,1]]</v>
      </c>
      <c r="C264" s="44" t="str">
        <f t="shared" si="45"/>
        <v>果冻三明治</v>
      </c>
      <c r="D264" s="44" t="str">
        <f t="shared" si="45"/>
        <v>1912</v>
      </c>
      <c r="E264" s="44">
        <f t="shared" si="45"/>
        <v>1</v>
      </c>
      <c r="F264" s="44"/>
      <c r="T264" s="44">
        <f t="shared" si="60"/>
        <v>8100</v>
      </c>
      <c r="U264" s="44">
        <f t="shared" si="46"/>
        <v>14</v>
      </c>
      <c r="V264" s="44">
        <f t="shared" si="46"/>
        <v>2</v>
      </c>
      <c r="W264" s="44">
        <f t="shared" si="61"/>
        <v>1020</v>
      </c>
      <c r="X264" s="238" t="s">
        <v>2461</v>
      </c>
      <c r="Y264" s="44">
        <v>2</v>
      </c>
      <c r="Z264" s="208" t="s">
        <v>2467</v>
      </c>
      <c r="AA264" s="44" t="str">
        <f t="shared" si="47"/>
        <v>1,2,3</v>
      </c>
      <c r="AB264" s="44" t="str">
        <f t="shared" si="47"/>
        <v>1912</v>
      </c>
      <c r="AD264" s="44" t="str">
        <f t="shared" ref="AD264:AL264" si="67">AD45</f>
        <v>果冻三明治是你家的新品？给我来一份。</v>
      </c>
      <c r="AE264" s="44" t="str">
        <f t="shared" si="67"/>
        <v>哇，好吃！你不开甜品店真是可惜了。</v>
      </c>
      <c r="AF264" s="44" t="str">
        <f t="shared" si="67"/>
        <v>我的三明治不会是被那只黑猫吃掉了吧。</v>
      </c>
      <c r="AG264" s="44" t="str">
        <f t="shared" si="67"/>
        <v>我爱果冻也爱三明治，那就来份果冻三明治。</v>
      </c>
      <c r="AH264" s="44" t="str">
        <f t="shared" si="67"/>
        <v>果冻好吃，三明治也好吃，果冻三明治真好吃。</v>
      </c>
      <c r="AI264" s="44" t="str">
        <f t="shared" si="67"/>
        <v>你到底会不会做果冻三明治呀？</v>
      </c>
      <c r="AJ264" s="44" t="str">
        <f t="shared" si="67"/>
        <v>我要一份果冻三明治。</v>
      </c>
      <c r="AK264" s="44" t="str">
        <f t="shared" si="67"/>
        <v>尼玛太好吃了！</v>
      </c>
      <c r="AL264" s="44" t="str">
        <f t="shared" si="67"/>
        <v>投诉！我要投诉到底！</v>
      </c>
    </row>
    <row r="265" spans="1:38">
      <c r="A265" s="250">
        <v>2590</v>
      </c>
      <c r="B265" s="44" t="str">
        <f t="shared" si="45"/>
        <v>[[2112,1]]</v>
      </c>
      <c r="C265" s="44" t="str">
        <f t="shared" si="45"/>
        <v>烧肉</v>
      </c>
      <c r="D265" s="44" t="str">
        <f t="shared" si="45"/>
        <v>2112</v>
      </c>
      <c r="E265" s="44">
        <f t="shared" si="45"/>
        <v>1</v>
      </c>
      <c r="F265" s="44"/>
      <c r="T265" s="44">
        <f t="shared" si="60"/>
        <v>8100</v>
      </c>
      <c r="U265" s="44">
        <f t="shared" si="46"/>
        <v>14</v>
      </c>
      <c r="V265" s="44">
        <f t="shared" si="46"/>
        <v>2</v>
      </c>
      <c r="W265" s="44">
        <f t="shared" si="61"/>
        <v>675</v>
      </c>
      <c r="X265" s="238" t="s">
        <v>2461</v>
      </c>
      <c r="Y265" s="44">
        <v>2</v>
      </c>
      <c r="Z265" s="208" t="s">
        <v>2467</v>
      </c>
      <c r="AA265" s="44" t="str">
        <f t="shared" si="47"/>
        <v>1,2,3</v>
      </c>
      <c r="AB265" s="44" t="str">
        <f t="shared" si="47"/>
        <v>2112</v>
      </c>
      <c r="AD265" s="44" t="str">
        <f t="shared" ref="AD265:AL265" si="68">AD46</f>
        <v>民以食为天，来块烧肉，回家下酒。</v>
      </c>
      <c r="AE265" s="44" t="str">
        <f t="shared" si="68"/>
        <v>我可是无肉不欢的。</v>
      </c>
      <c r="AF265" s="44" t="str">
        <f t="shared" si="68"/>
        <v>没有肉，让我怎么活啊？</v>
      </c>
      <c r="AG265" s="44" t="str">
        <f t="shared" si="68"/>
        <v>听闻你家的烧肉是秘制的，来一块。</v>
      </c>
      <c r="AH265" s="44" t="str">
        <f t="shared" si="68"/>
        <v>烧肉真好吃，真庆幸自己是食肉动物。</v>
      </c>
      <c r="AI265" s="44" t="str">
        <f t="shared" si="68"/>
        <v>你这是在逼我去吃草。</v>
      </c>
      <c r="AJ265" s="44" t="str">
        <f t="shared" si="68"/>
        <v>吃了烧肉才有力气，记得给我块大的。</v>
      </c>
      <c r="AK265" s="44" t="str">
        <f t="shared" si="68"/>
        <v>谢谢你的烧肉，带回家慢慢品尝。</v>
      </c>
      <c r="AL265" s="44" t="str">
        <f t="shared" si="68"/>
        <v>当心我把你炖炖吃了，再加点孜然。</v>
      </c>
    </row>
    <row r="266" spans="1:38">
      <c r="A266" s="250">
        <v>2600</v>
      </c>
      <c r="B266" s="44" t="str">
        <f t="shared" si="45"/>
        <v>[[2212,1]]</v>
      </c>
      <c r="C266" s="44" t="str">
        <f t="shared" si="45"/>
        <v>骨头汤</v>
      </c>
      <c r="D266" s="44" t="str">
        <f t="shared" si="45"/>
        <v>2212</v>
      </c>
      <c r="E266" s="44">
        <f t="shared" si="45"/>
        <v>1</v>
      </c>
      <c r="F266" s="44"/>
      <c r="T266" s="44">
        <f t="shared" si="60"/>
        <v>8100</v>
      </c>
      <c r="U266" s="44">
        <f t="shared" si="46"/>
        <v>14</v>
      </c>
      <c r="V266" s="44">
        <f t="shared" si="46"/>
        <v>2</v>
      </c>
      <c r="W266" s="44">
        <f t="shared" si="61"/>
        <v>675</v>
      </c>
      <c r="X266" s="238" t="s">
        <v>2461</v>
      </c>
      <c r="Y266" s="44">
        <v>2</v>
      </c>
      <c r="Z266" s="208" t="s">
        <v>2467</v>
      </c>
      <c r="AA266" s="44" t="str">
        <f t="shared" si="47"/>
        <v>1,2,3</v>
      </c>
      <c r="AB266" s="44" t="str">
        <f t="shared" si="47"/>
        <v>2212</v>
      </c>
      <c r="AD266" s="44" t="str">
        <f t="shared" ref="AD266:AL266" si="69">AD47</f>
        <v>最近缺钙，买份骨头汤补补。</v>
      </c>
      <c r="AE266" s="44" t="str">
        <f t="shared" si="69"/>
        <v>神仙不老骨头汤，美味！</v>
      </c>
      <c r="AF266" s="44" t="str">
        <f t="shared" si="69"/>
        <v>早知道我自己熬骨头汤喝了。</v>
      </c>
      <c r="AG266" s="44" t="str">
        <f t="shared" si="69"/>
        <v>我要尝遍天下美食，这次试试你的骨头汤。</v>
      </c>
      <c r="AH266" s="44" t="str">
        <f t="shared" si="69"/>
        <v>你考虑下开饭店吧。</v>
      </c>
      <c r="AI266" s="44" t="str">
        <f t="shared" si="69"/>
        <v>就你这小样还熬骨头汤？</v>
      </c>
      <c r="AJ266" s="44" t="str">
        <f t="shared" si="69"/>
        <v>喝点骨头汤，可以回复元气。</v>
      </c>
      <c r="AK266" s="44" t="str">
        <f t="shared" si="69"/>
        <v>养身又养心，真是好汤。</v>
      </c>
      <c r="AL266" s="44" t="str">
        <f t="shared" si="69"/>
        <v>你让我充满了怨气！</v>
      </c>
    </row>
    <row r="267" spans="1:38">
      <c r="A267" s="250">
        <v>2610</v>
      </c>
      <c r="B267" s="44" t="str">
        <f t="shared" ref="B267:E286" si="70">B48</f>
        <v>[[962,1]]</v>
      </c>
      <c r="C267" s="44" t="str">
        <f t="shared" si="70"/>
        <v>皮衣</v>
      </c>
      <c r="D267" s="44" t="str">
        <f t="shared" si="70"/>
        <v>962</v>
      </c>
      <c r="E267" s="44">
        <f t="shared" si="70"/>
        <v>1</v>
      </c>
      <c r="F267" s="44"/>
      <c r="T267" s="44">
        <f t="shared" si="60"/>
        <v>1350</v>
      </c>
      <c r="U267" s="44">
        <f t="shared" ref="U267:V286" si="71">U48</f>
        <v>15</v>
      </c>
      <c r="V267" s="44">
        <f t="shared" si="71"/>
        <v>2</v>
      </c>
      <c r="W267" s="44">
        <f t="shared" si="61"/>
        <v>75</v>
      </c>
      <c r="X267" s="238" t="s">
        <v>2461</v>
      </c>
      <c r="Y267" s="44">
        <v>2</v>
      </c>
      <c r="Z267" s="208" t="s">
        <v>2467</v>
      </c>
      <c r="AA267" s="44" t="str">
        <f t="shared" ref="AA267:AB286" si="72">AA48</f>
        <v>1,2,3</v>
      </c>
      <c r="AB267" s="44" t="str">
        <f t="shared" si="72"/>
        <v>962</v>
      </c>
      <c r="AD267" s="44" t="str">
        <f t="shared" ref="AD267:AL267" si="73">AD48</f>
        <v>感觉衣柜里永远少件衣服，我要订做件皮衣。</v>
      </c>
      <c r="AE267" s="44" t="str">
        <f t="shared" si="73"/>
        <v>穿了皮衣的我，是不是更有精神了？</v>
      </c>
      <c r="AF267" s="44" t="str">
        <f t="shared" si="73"/>
        <v>遇到这么悲惨的事，我太伤心了。</v>
      </c>
      <c r="AG267" s="44" t="str">
        <f t="shared" si="73"/>
        <v>天冷了，买件皮衣御寒。</v>
      </c>
      <c r="AH267" s="44" t="str">
        <f t="shared" si="73"/>
        <v>你可以考虑做裁缝去了。</v>
      </c>
      <c r="AI267" s="44" t="str">
        <f t="shared" si="73"/>
        <v>我要去微博曝光这家店的恶劣行径！</v>
      </c>
      <c r="AJ267" s="44" t="str">
        <f t="shared" si="73"/>
        <v>没衣服穿了，快帮我做件皮衣。</v>
      </c>
      <c r="AK267" s="44" t="str">
        <f t="shared" si="73"/>
        <v>宽大的皮衣穿起来舒服又自由。</v>
      </c>
      <c r="AL267" s="44" t="str">
        <f t="shared" si="73"/>
        <v>不穿衣服会被警察抓起来的，怎么办？</v>
      </c>
    </row>
    <row r="268" spans="1:38">
      <c r="A268" s="250">
        <v>2620</v>
      </c>
      <c r="B268" s="44" t="str">
        <f t="shared" si="70"/>
        <v>[[1062,1]]</v>
      </c>
      <c r="C268" s="44" t="str">
        <f t="shared" si="70"/>
        <v>布袍</v>
      </c>
      <c r="D268" s="44" t="str">
        <f t="shared" si="70"/>
        <v>1062</v>
      </c>
      <c r="E268" s="44">
        <f t="shared" si="70"/>
        <v>1</v>
      </c>
      <c r="F268" s="44"/>
      <c r="T268" s="44">
        <f t="shared" si="60"/>
        <v>1350</v>
      </c>
      <c r="U268" s="44">
        <f t="shared" si="71"/>
        <v>15</v>
      </c>
      <c r="V268" s="44">
        <f t="shared" si="71"/>
        <v>2</v>
      </c>
      <c r="W268" s="44">
        <f t="shared" si="61"/>
        <v>75</v>
      </c>
      <c r="X268" s="238" t="s">
        <v>2461</v>
      </c>
      <c r="Y268" s="44">
        <v>2</v>
      </c>
      <c r="Z268" s="208" t="s">
        <v>2467</v>
      </c>
      <c r="AA268" s="44" t="str">
        <f t="shared" si="72"/>
        <v>1,2,3</v>
      </c>
      <c r="AB268" s="44" t="str">
        <f t="shared" si="72"/>
        <v>1062</v>
      </c>
      <c r="AD268" s="44" t="str">
        <f t="shared" ref="AD268:AL268" si="74">AD49</f>
        <v>我要去学习法术，先订做件布袍。</v>
      </c>
      <c r="AE268" s="44" t="str">
        <f t="shared" si="74"/>
        <v>穿了布袍，真像个法师了。</v>
      </c>
      <c r="AF268" s="44" t="str">
        <f t="shared" si="74"/>
        <v>我早就怀疑你的手艺了。</v>
      </c>
      <c r="AG268" s="44" t="str">
        <f t="shared" si="74"/>
        <v>终于把衣服穿坏了，可以买件新布袍了。</v>
      </c>
      <c r="AH268" s="44" t="str">
        <f t="shared" si="74"/>
        <v>很合身，款式也不错。</v>
      </c>
      <c r="AI268" s="44" t="str">
        <f t="shared" si="74"/>
        <v>怎么有你这样的卖家？</v>
      </c>
      <c r="AJ268" s="44" t="str">
        <f t="shared" si="74"/>
        <v>还是喜欢布料的衣服，就订做见布袍吧。</v>
      </c>
      <c r="AK268" s="44" t="str">
        <f t="shared" si="74"/>
        <v>这件袍子太适合我了。</v>
      </c>
      <c r="AL268" s="44" t="str">
        <f t="shared" si="74"/>
        <v>小样你等着，我会要你好看的。</v>
      </c>
    </row>
    <row r="269" spans="1:38">
      <c r="A269" s="250">
        <v>2630</v>
      </c>
      <c r="B269" s="44" t="str">
        <f t="shared" si="70"/>
        <v>[[1562,1]]</v>
      </c>
      <c r="C269" s="44" t="str">
        <f t="shared" si="70"/>
        <v>软皮衣</v>
      </c>
      <c r="D269" s="44" t="str">
        <f t="shared" si="70"/>
        <v>1562</v>
      </c>
      <c r="E269" s="44">
        <f t="shared" si="70"/>
        <v>1</v>
      </c>
      <c r="F269" s="44"/>
      <c r="T269" s="44">
        <f t="shared" si="60"/>
        <v>2700</v>
      </c>
      <c r="U269" s="44">
        <f t="shared" si="71"/>
        <v>15</v>
      </c>
      <c r="V269" s="44">
        <f t="shared" si="71"/>
        <v>2</v>
      </c>
      <c r="W269" s="44">
        <f t="shared" si="61"/>
        <v>270</v>
      </c>
      <c r="X269" s="238" t="s">
        <v>2461</v>
      </c>
      <c r="Y269" s="44">
        <v>2</v>
      </c>
      <c r="Z269" s="208" t="s">
        <v>2467</v>
      </c>
      <c r="AA269" s="44" t="str">
        <f t="shared" si="72"/>
        <v>1,2,3</v>
      </c>
      <c r="AB269" s="44" t="str">
        <f t="shared" si="72"/>
        <v>1562</v>
      </c>
      <c r="AD269" s="44" t="str">
        <f t="shared" ref="AD269:AL269" si="75">AD50</f>
        <v>皮衣太硬了，订做件软皮衣。</v>
      </c>
      <c r="AE269" s="44" t="str">
        <f t="shared" si="75"/>
        <v>软皮衣穿着真是舒服。</v>
      </c>
      <c r="AF269" s="44" t="str">
        <f t="shared" si="75"/>
        <v>我想揍你，可以吗？</v>
      </c>
      <c r="AG269" s="44" t="str">
        <f t="shared" si="75"/>
        <v>帮我量身定做一件软皮衣。</v>
      </c>
      <c r="AH269" s="44" t="str">
        <f t="shared" si="75"/>
        <v>专为我订做的衣服，世上可只有一件。</v>
      </c>
      <c r="AI269" s="44" t="str">
        <f t="shared" si="75"/>
        <v>你能不能再无耻一点？</v>
      </c>
      <c r="AJ269" s="44" t="str">
        <f t="shared" si="75"/>
        <v>软皮衣适合打怪时穿，给我来一件。</v>
      </c>
      <c r="AK269" s="44" t="str">
        <f t="shared" si="75"/>
        <v>皮质够软，不错不错！</v>
      </c>
      <c r="AL269" s="44" t="str">
        <f t="shared" si="75"/>
        <v>我等着这件衣服呢，没它怎么打怪啊？</v>
      </c>
    </row>
    <row r="270" spans="1:38">
      <c r="A270" s="250">
        <v>2640</v>
      </c>
      <c r="B270" s="44" t="str">
        <f t="shared" si="70"/>
        <v>[[1662,1]]</v>
      </c>
      <c r="C270" s="44" t="str">
        <f t="shared" si="70"/>
        <v>绣纹布袍</v>
      </c>
      <c r="D270" s="44" t="str">
        <f t="shared" si="70"/>
        <v>1662</v>
      </c>
      <c r="E270" s="44">
        <f t="shared" si="70"/>
        <v>1</v>
      </c>
      <c r="F270" s="44"/>
      <c r="T270" s="44">
        <f t="shared" si="60"/>
        <v>2700</v>
      </c>
      <c r="U270" s="44">
        <f t="shared" si="71"/>
        <v>16</v>
      </c>
      <c r="V270" s="44">
        <f t="shared" si="71"/>
        <v>2</v>
      </c>
      <c r="W270" s="44">
        <f t="shared" si="61"/>
        <v>270</v>
      </c>
      <c r="X270" s="238" t="s">
        <v>2461</v>
      </c>
      <c r="Y270" s="44">
        <v>2</v>
      </c>
      <c r="Z270" s="208" t="s">
        <v>2467</v>
      </c>
      <c r="AA270" s="44" t="str">
        <f t="shared" si="72"/>
        <v>1,2,3</v>
      </c>
      <c r="AB270" s="44" t="str">
        <f t="shared" si="72"/>
        <v>1662</v>
      </c>
      <c r="AD270" s="44" t="str">
        <f t="shared" ref="AD270:AL270" si="76">AD51</f>
        <v>帮我在布袍上绣点美丽的花纹。</v>
      </c>
      <c r="AE270" s="44" t="str">
        <f t="shared" si="76"/>
        <v>有了花纹布袍变得超有气场。</v>
      </c>
      <c r="AF270" s="44" t="str">
        <f t="shared" si="76"/>
        <v>果然绣花这种事已经快要失传了。</v>
      </c>
      <c r="AG270" s="44" t="str">
        <f t="shared" si="76"/>
        <v>我想要件不一般的衣裳，绣纹布袍值得一试。</v>
      </c>
      <c r="AH270" s="44" t="str">
        <f t="shared" si="76"/>
        <v>穿上绣纹布袍超有范。</v>
      </c>
      <c r="AI270" s="44" t="str">
        <f t="shared" si="76"/>
        <v>财神会代替我惩罚你的。</v>
      </c>
      <c r="AJ270" s="44" t="str">
        <f t="shared" si="76"/>
        <v>听说你们家有新货了，给我来件绣纹布袍。</v>
      </c>
      <c r="AK270" s="44" t="str">
        <f t="shared" si="76"/>
        <v>绣上花纹的布袍会不会防御力更强？</v>
      </c>
      <c r="AL270" s="44" t="str">
        <f t="shared" si="76"/>
        <v>我要绣纹布袍！不做给我我就和你拼命！</v>
      </c>
    </row>
    <row r="271" spans="1:38">
      <c r="A271" s="250">
        <v>2650</v>
      </c>
      <c r="B271" s="44" t="str">
        <f t="shared" si="70"/>
        <v>[[2162,1]]</v>
      </c>
      <c r="C271" s="44" t="str">
        <f t="shared" si="70"/>
        <v>革铠</v>
      </c>
      <c r="D271" s="44" t="str">
        <f t="shared" si="70"/>
        <v>2162</v>
      </c>
      <c r="E271" s="44">
        <f t="shared" si="70"/>
        <v>1</v>
      </c>
      <c r="F271" s="44"/>
      <c r="T271" s="44">
        <f t="shared" si="60"/>
        <v>4050</v>
      </c>
      <c r="U271" s="44">
        <f t="shared" si="71"/>
        <v>16</v>
      </c>
      <c r="V271" s="44">
        <f t="shared" si="71"/>
        <v>2</v>
      </c>
      <c r="W271" s="44">
        <f t="shared" si="61"/>
        <v>570</v>
      </c>
      <c r="X271" s="238" t="s">
        <v>2461</v>
      </c>
      <c r="Y271" s="44">
        <v>2</v>
      </c>
      <c r="Z271" s="208" t="s">
        <v>2467</v>
      </c>
      <c r="AA271" s="44" t="str">
        <f t="shared" si="72"/>
        <v>1,2,3</v>
      </c>
      <c r="AB271" s="44" t="str">
        <f t="shared" si="72"/>
        <v>2162</v>
      </c>
      <c r="AD271" s="44" t="str">
        <f t="shared" ref="AD271:AL271" si="77">AD52</f>
        <v>我要订做一件革铠，穿着它去寻找卡迪尔之书。</v>
      </c>
      <c r="AE271" s="44" t="str">
        <f t="shared" si="77"/>
        <v>穿上这件革铠，我是不是英气焕发？</v>
      </c>
      <c r="AF271" s="44" t="str">
        <f t="shared" si="77"/>
        <v>你这里真是道具店？</v>
      </c>
      <c r="AG271" s="44" t="str">
        <f t="shared" si="77"/>
        <v>我要外出打怪，帮我做件防身的革铠。</v>
      </c>
      <c r="AH271" s="44" t="str">
        <f t="shared" si="77"/>
        <v>这件革铠真厚实，防御力一定很强。</v>
      </c>
      <c r="AI271" s="44" t="str">
        <f t="shared" si="77"/>
        <v>作为一名老板，你是失败的典范。</v>
      </c>
      <c r="AJ271" s="44" t="str">
        <f t="shared" si="77"/>
        <v>你家的皮革不错，我要订一件革铠。</v>
      </c>
      <c r="AK271" s="44" t="str">
        <f t="shared" si="77"/>
        <v>用的是上好的皮革，革铠很不错。</v>
      </c>
      <c r="AL271" s="44" t="str">
        <f t="shared" si="77"/>
        <v>以后有空我来教你怎么开店吧。</v>
      </c>
    </row>
    <row r="272" spans="1:38">
      <c r="A272" s="250">
        <v>2660</v>
      </c>
      <c r="B272" s="44" t="str">
        <f t="shared" si="70"/>
        <v>[[2262,1]]</v>
      </c>
      <c r="C272" s="44" t="str">
        <f t="shared" si="70"/>
        <v>厚袍</v>
      </c>
      <c r="D272" s="44" t="str">
        <f t="shared" si="70"/>
        <v>2262</v>
      </c>
      <c r="E272" s="44">
        <f t="shared" si="70"/>
        <v>1</v>
      </c>
      <c r="F272" s="44"/>
      <c r="T272" s="44">
        <f t="shared" si="60"/>
        <v>4050</v>
      </c>
      <c r="U272" s="44">
        <f t="shared" si="71"/>
        <v>16</v>
      </c>
      <c r="V272" s="44">
        <f t="shared" si="71"/>
        <v>2</v>
      </c>
      <c r="W272" s="44">
        <f t="shared" si="61"/>
        <v>570</v>
      </c>
      <c r="X272" s="238" t="s">
        <v>2461</v>
      </c>
      <c r="Y272" s="44">
        <v>2</v>
      </c>
      <c r="Z272" s="208" t="s">
        <v>2467</v>
      </c>
      <c r="AA272" s="44" t="str">
        <f t="shared" si="72"/>
        <v>1,2,3</v>
      </c>
      <c r="AB272" s="44" t="str">
        <f t="shared" si="72"/>
        <v>2262</v>
      </c>
      <c r="AD272" s="44" t="str">
        <f t="shared" ref="AD272:AL272" si="78">AD53</f>
        <v>最近天好冷，必须买件厚袍来御寒。</v>
      </c>
      <c r="AE272" s="44" t="str">
        <f t="shared" si="78"/>
        <v>这件厚袍真暖和。</v>
      </c>
      <c r="AF272" s="44" t="str">
        <f t="shared" si="78"/>
        <v>再见！以后最好不要相见。</v>
      </c>
      <c r="AG272" s="44" t="str">
        <f t="shared" si="78"/>
        <v>我要件厚袍，要足够厚才行哦。</v>
      </c>
      <c r="AH272" s="44" t="str">
        <f t="shared" si="78"/>
        <v>袍子太厚了，我都快不能动了。</v>
      </c>
      <c r="AI272" s="44" t="str">
        <f t="shared" si="78"/>
        <v>给你记左勾拳，再来记右勾拳，痛快！</v>
      </c>
      <c r="AJ272" s="44" t="str">
        <f t="shared" si="78"/>
        <v>你家厚袍质量如何呀？帮我做件看看。</v>
      </c>
      <c r="AK272" s="44" t="str">
        <f t="shared" si="78"/>
        <v>用料足，这是家好店！</v>
      </c>
      <c r="AL272" s="44" t="str">
        <f t="shared" si="78"/>
        <v>不是裁缝，做衣服就是不可靠。</v>
      </c>
    </row>
    <row r="273" spans="1:38">
      <c r="A273" s="250">
        <v>2670</v>
      </c>
      <c r="B273" s="44" t="str">
        <f t="shared" si="70"/>
        <v>[[2463,1]]</v>
      </c>
      <c r="C273" s="44" t="str">
        <f t="shared" si="70"/>
        <v>皮手套</v>
      </c>
      <c r="D273" s="44" t="str">
        <f t="shared" si="70"/>
        <v>2463</v>
      </c>
      <c r="E273" s="44">
        <f t="shared" si="70"/>
        <v>1</v>
      </c>
      <c r="F273" s="44"/>
      <c r="T273" s="44">
        <f t="shared" si="60"/>
        <v>4050</v>
      </c>
      <c r="U273" s="44">
        <f t="shared" si="71"/>
        <v>17</v>
      </c>
      <c r="V273" s="44">
        <f t="shared" si="71"/>
        <v>2</v>
      </c>
      <c r="W273" s="44">
        <f t="shared" si="61"/>
        <v>450</v>
      </c>
      <c r="X273" s="238" t="s">
        <v>2461</v>
      </c>
      <c r="Y273" s="44">
        <v>2</v>
      </c>
      <c r="Z273" s="208" t="s">
        <v>2467</v>
      </c>
      <c r="AA273" s="44" t="str">
        <f t="shared" si="72"/>
        <v>1,2,3</v>
      </c>
      <c r="AB273" s="44" t="str">
        <f t="shared" si="72"/>
        <v>2463</v>
      </c>
      <c r="AD273" s="44" t="str">
        <f t="shared" ref="AD273:AL273" si="79">AD54</f>
        <v>我还缺副皮手套，今天特别来订做。</v>
      </c>
      <c r="AE273" s="44" t="str">
        <f t="shared" si="79"/>
        <v>戴上手套，气场也强大了。</v>
      </c>
      <c r="AF273" s="44" t="str">
        <f t="shared" si="79"/>
        <v>有钱你都不会赚，够傻！</v>
      </c>
      <c r="AG273" s="44" t="str">
        <f t="shared" si="79"/>
        <v>我的手总是很冷，买副皮手套戴戴。</v>
      </c>
      <c r="AH273" s="44" t="str">
        <f t="shared" si="79"/>
        <v>好精美的皮手套。</v>
      </c>
      <c r="AI273" s="44" t="str">
        <f t="shared" si="79"/>
        <v>你好回家洗洗睡了。</v>
      </c>
      <c r="AJ273" s="44" t="str">
        <f t="shared" si="79"/>
        <v>作为皮货的忠实爱好者，这次要订一副皮手套。</v>
      </c>
      <c r="AK273" s="44" t="str">
        <f t="shared" si="79"/>
        <v>你家的皮货我最信任了。</v>
      </c>
      <c r="AL273" s="44" t="str">
        <f t="shared" si="79"/>
        <v>你是老板还是来打酱油的？</v>
      </c>
    </row>
    <row r="274" spans="1:38">
      <c r="A274" s="250">
        <v>2680</v>
      </c>
      <c r="B274" s="44" t="str">
        <f t="shared" si="70"/>
        <v>[[2563,1]]</v>
      </c>
      <c r="C274" s="44" t="str">
        <f t="shared" si="70"/>
        <v>布帽</v>
      </c>
      <c r="D274" s="44" t="str">
        <f t="shared" si="70"/>
        <v>2563</v>
      </c>
      <c r="E274" s="44">
        <f t="shared" si="70"/>
        <v>1</v>
      </c>
      <c r="F274" s="44"/>
      <c r="T274" s="44">
        <f t="shared" si="60"/>
        <v>4050</v>
      </c>
      <c r="U274" s="44">
        <f t="shared" si="71"/>
        <v>17</v>
      </c>
      <c r="V274" s="44">
        <f t="shared" si="71"/>
        <v>2</v>
      </c>
      <c r="W274" s="44">
        <f t="shared" si="61"/>
        <v>450</v>
      </c>
      <c r="X274" s="238" t="s">
        <v>2461</v>
      </c>
      <c r="Y274" s="44">
        <v>2</v>
      </c>
      <c r="Z274" s="208" t="s">
        <v>2467</v>
      </c>
      <c r="AA274" s="44" t="str">
        <f t="shared" si="72"/>
        <v>1,2,3</v>
      </c>
      <c r="AB274" s="44" t="str">
        <f t="shared" si="72"/>
        <v>2563</v>
      </c>
      <c r="AD274" s="44" t="str">
        <f t="shared" ref="AD274:AL274" si="80">AD55</f>
        <v>为了保护头发，我要买顶布帽。</v>
      </c>
      <c r="AE274" s="44" t="str">
        <f t="shared" si="80"/>
        <v>我戴布帽的样子是不是很搞笑？</v>
      </c>
      <c r="AF274" s="44" t="str">
        <f t="shared" si="80"/>
        <v>我看错你了！</v>
      </c>
      <c r="AG274" s="44" t="str">
        <f t="shared" si="80"/>
        <v>我爱收集各种帽子，这次想收一顶布帽。</v>
      </c>
      <c r="AH274" s="44" t="str">
        <f t="shared" si="80"/>
        <v>每次看到这顶帽子，我都会想起你的。</v>
      </c>
      <c r="AI274" s="44" t="str">
        <f t="shared" si="80"/>
        <v>不做我的订单就是对我莫大的羞辱！</v>
      </c>
      <c r="AJ274" s="44" t="str">
        <f t="shared" si="80"/>
        <v>买顶布帽戴戴，冒充一下文化人。</v>
      </c>
      <c r="AK274" s="44" t="str">
        <f t="shared" si="80"/>
        <v>戴上布帽果然气质非凡了。</v>
      </c>
      <c r="AL274" s="44" t="str">
        <f t="shared" si="80"/>
        <v>怎么看你怎么没文化。</v>
      </c>
    </row>
    <row r="275" spans="1:38">
      <c r="A275" s="250">
        <v>2690</v>
      </c>
      <c r="B275" s="44" t="str">
        <f t="shared" si="70"/>
        <v>[[3062,1]]</v>
      </c>
      <c r="C275" s="44" t="str">
        <f t="shared" si="70"/>
        <v>加固的革铠</v>
      </c>
      <c r="D275" s="44" t="str">
        <f t="shared" si="70"/>
        <v>3062</v>
      </c>
      <c r="E275" s="44">
        <f t="shared" si="70"/>
        <v>1</v>
      </c>
      <c r="F275" s="44"/>
      <c r="T275" s="44">
        <f t="shared" si="60"/>
        <v>8100</v>
      </c>
      <c r="U275" s="44">
        <f t="shared" si="71"/>
        <v>17</v>
      </c>
      <c r="V275" s="44">
        <f t="shared" si="71"/>
        <v>2</v>
      </c>
      <c r="W275" s="44">
        <f t="shared" si="61"/>
        <v>1470</v>
      </c>
      <c r="X275" s="238" t="s">
        <v>2461</v>
      </c>
      <c r="Y275" s="44">
        <v>2</v>
      </c>
      <c r="Z275" s="208" t="s">
        <v>2467</v>
      </c>
      <c r="AA275" s="44" t="str">
        <f t="shared" si="72"/>
        <v>1,2,3</v>
      </c>
      <c r="AB275" s="44" t="str">
        <f t="shared" si="72"/>
        <v>3062</v>
      </c>
      <c r="AD275" s="44" t="str">
        <f t="shared" ref="AD275:AL275" si="81">AD56</f>
        <v>为了让冒险旅程更精彩，请帮我加固革铠。</v>
      </c>
      <c r="AE275" s="44" t="str">
        <f t="shared" si="81"/>
        <v>有了这件加固的革铠，我可以放心去冒险了。</v>
      </c>
      <c r="AF275" s="44" t="str">
        <f t="shared" si="81"/>
        <v>你毁了我的冒险，毁了我的梦想！</v>
      </c>
      <c r="AG275" s="44" t="str">
        <f t="shared" si="81"/>
        <v>订一件加固的革铠，我好期待这件新装备。</v>
      </c>
      <c r="AH275" s="44" t="str">
        <f t="shared" si="81"/>
        <v>你没有让我失望，我太喜欢了。</v>
      </c>
      <c r="AI275" s="44" t="str">
        <f t="shared" si="81"/>
        <v>你必须赔偿我的精神损失。</v>
      </c>
      <c r="AJ275" s="44" t="str">
        <f t="shared" si="81"/>
        <v>约了人打架，快帮我做件加固的革铠。</v>
      </c>
      <c r="AK275" s="44" t="str">
        <f t="shared" si="81"/>
        <v>革铠很牢固。我穿着它干架去了。</v>
      </c>
      <c r="AL275" s="44" t="str">
        <f t="shared" si="81"/>
        <v>你害死我了！</v>
      </c>
    </row>
    <row r="276" spans="1:38">
      <c r="A276" s="250">
        <v>2700</v>
      </c>
      <c r="B276" s="44" t="str">
        <f t="shared" si="70"/>
        <v>[[3162,1]]</v>
      </c>
      <c r="C276" s="44" t="str">
        <f t="shared" si="70"/>
        <v>花纹厚袍</v>
      </c>
      <c r="D276" s="44" t="str">
        <f t="shared" si="70"/>
        <v>3162</v>
      </c>
      <c r="E276" s="44">
        <f t="shared" si="70"/>
        <v>1</v>
      </c>
      <c r="F276" s="44"/>
      <c r="T276" s="44">
        <f t="shared" si="60"/>
        <v>8100</v>
      </c>
      <c r="U276" s="44">
        <f t="shared" si="71"/>
        <v>18</v>
      </c>
      <c r="V276" s="44">
        <f t="shared" si="71"/>
        <v>2</v>
      </c>
      <c r="W276" s="44">
        <f t="shared" si="61"/>
        <v>1470</v>
      </c>
      <c r="X276" s="238" t="s">
        <v>2461</v>
      </c>
      <c r="Y276" s="44">
        <v>2</v>
      </c>
      <c r="Z276" s="208" t="s">
        <v>2467</v>
      </c>
      <c r="AA276" s="44" t="str">
        <f t="shared" si="72"/>
        <v>1,2,3</v>
      </c>
      <c r="AB276" s="44" t="str">
        <f t="shared" si="72"/>
        <v>3162</v>
      </c>
      <c r="AD276" s="44" t="str">
        <f t="shared" ref="AD276:AL276" si="82">AD57</f>
        <v>给厚袍绣上花纹，一定会更美哦！</v>
      </c>
      <c r="AE276" s="44" t="str">
        <f t="shared" si="82"/>
        <v>厚袍只是多了点花纹，就多收这么多钱。</v>
      </c>
      <c r="AF276" s="44" t="str">
        <f t="shared" si="82"/>
        <v>看你那样子也不像会绣花的。</v>
      </c>
      <c r="AG276" s="44" t="str">
        <f t="shared" si="82"/>
        <v>我要件纯手工制作的花纹厚袍。</v>
      </c>
      <c r="AH276" s="44" t="str">
        <f t="shared" si="82"/>
        <v>这花纹是用机器绣的吧~太假了~</v>
      </c>
      <c r="AI276" s="44" t="str">
        <f t="shared" si="82"/>
        <v>你妈叫你回家吃饭，吃完饭就别回来了。</v>
      </c>
      <c r="AJ276" s="44" t="str">
        <f t="shared" si="82"/>
        <v>花纹厚袍是新货吗？给我来一件。</v>
      </c>
      <c r="AK276" s="44" t="str">
        <f t="shared" si="82"/>
        <v>做工精良，手艺出众！</v>
      </c>
      <c r="AL276" s="44" t="str">
        <f t="shared" si="82"/>
        <v>改天我会带人把你的店给砸了。</v>
      </c>
    </row>
    <row r="277" spans="1:38">
      <c r="A277" s="250">
        <v>2710</v>
      </c>
      <c r="B277" s="44" t="str">
        <f t="shared" si="70"/>
        <v>[[3363,1]]</v>
      </c>
      <c r="C277" s="44" t="str">
        <f t="shared" si="70"/>
        <v>漆黑的皮手套</v>
      </c>
      <c r="D277" s="44" t="str">
        <f t="shared" si="70"/>
        <v>3363</v>
      </c>
      <c r="E277" s="44">
        <f t="shared" si="70"/>
        <v>1</v>
      </c>
      <c r="F277" s="44"/>
      <c r="T277" s="44">
        <f t="shared" si="60"/>
        <v>8100</v>
      </c>
      <c r="U277" s="44">
        <f t="shared" si="71"/>
        <v>18</v>
      </c>
      <c r="V277" s="44">
        <f t="shared" si="71"/>
        <v>2</v>
      </c>
      <c r="W277" s="44">
        <f t="shared" si="61"/>
        <v>1470</v>
      </c>
      <c r="X277" s="238" t="s">
        <v>2461</v>
      </c>
      <c r="Y277" s="44">
        <v>2</v>
      </c>
      <c r="Z277" s="208" t="s">
        <v>2467</v>
      </c>
      <c r="AA277" s="44" t="str">
        <f t="shared" si="72"/>
        <v>1,2,3</v>
      </c>
      <c r="AB277" s="44" t="str">
        <f t="shared" si="72"/>
        <v>3363</v>
      </c>
      <c r="AD277" s="44" t="str">
        <f t="shared" ref="AD277:AL277" si="83">AD58</f>
        <v>最近在装酷，订一副漆黑的皮手套。</v>
      </c>
      <c r="AE277" s="44" t="str">
        <f t="shared" si="83"/>
        <v>戴上漆黑的皮手套，感觉自己像杀手。</v>
      </c>
      <c r="AF277" s="44" t="str">
        <f t="shared" si="83"/>
        <v>脑袋傻就算了，但你的脑袋还进了水。</v>
      </c>
      <c r="AG277" s="44" t="str">
        <f t="shared" si="83"/>
        <v>戴上漆黑的皮手套是不是打怪会更顺手？</v>
      </c>
      <c r="AH277" s="44" t="str">
        <f t="shared" si="83"/>
        <v>这手套戴上感觉很好嘛。</v>
      </c>
      <c r="AI277" s="44" t="str">
        <f t="shared" si="83"/>
        <v>连我都敢骗，胆子不小嘛。</v>
      </c>
      <c r="AJ277" s="44" t="str">
        <f t="shared" si="83"/>
        <v>我看中漆黑的皮手套了，赶快给我做一副。</v>
      </c>
      <c r="AK277" s="44" t="str">
        <f t="shared" si="83"/>
        <v>东西看上去不错，等用过再来评价。</v>
      </c>
      <c r="AL277" s="44" t="str">
        <f t="shared" si="83"/>
        <v>你会激起民愤的！</v>
      </c>
    </row>
    <row r="278" spans="1:38">
      <c r="A278" s="250">
        <v>2720</v>
      </c>
      <c r="B278" s="44" t="str">
        <f t="shared" si="70"/>
        <v>[[3463,1]]</v>
      </c>
      <c r="C278" s="44" t="str">
        <f t="shared" si="70"/>
        <v>旅人布帽</v>
      </c>
      <c r="D278" s="44" t="str">
        <f t="shared" si="70"/>
        <v>3463</v>
      </c>
      <c r="E278" s="44">
        <f t="shared" si="70"/>
        <v>1</v>
      </c>
      <c r="F278" s="44"/>
      <c r="T278" s="44">
        <f t="shared" si="60"/>
        <v>8100</v>
      </c>
      <c r="U278" s="44">
        <f t="shared" si="71"/>
        <v>18</v>
      </c>
      <c r="V278" s="44">
        <f t="shared" si="71"/>
        <v>2</v>
      </c>
      <c r="W278" s="44">
        <f t="shared" si="61"/>
        <v>1470</v>
      </c>
      <c r="X278" s="238" t="s">
        <v>2461</v>
      </c>
      <c r="Y278" s="44">
        <v>2</v>
      </c>
      <c r="Z278" s="208" t="s">
        <v>2467</v>
      </c>
      <c r="AA278" s="44" t="str">
        <f t="shared" si="72"/>
        <v>1,2,3</v>
      </c>
      <c r="AB278" s="44" t="str">
        <f t="shared" si="72"/>
        <v>3463</v>
      </c>
      <c r="AD278" s="44" t="str">
        <f t="shared" ref="AD278:AL278" si="84">AD59</f>
        <v>我就要去远行，需要一顶旅人布帽。</v>
      </c>
      <c r="AE278" s="44" t="str">
        <f t="shared" si="84"/>
        <v>希望这顶旅人布帽能陪伴我的整个旅程。</v>
      </c>
      <c r="AF278" s="44" t="str">
        <f t="shared" si="84"/>
        <v>你欺负伦家，555~~</v>
      </c>
      <c r="AG278" s="44" t="str">
        <f t="shared" si="84"/>
        <v>买顶旅人布帽，送给即将远行的朋友。</v>
      </c>
      <c r="AH278" s="44" t="str">
        <f t="shared" si="84"/>
        <v>希望我朋友会喜欢这顶旅人布帽。</v>
      </c>
      <c r="AI278" s="44" t="str">
        <f t="shared" si="84"/>
        <v>这店真黑，比黑洞还黑。</v>
      </c>
      <c r="AJ278" s="44" t="str">
        <f t="shared" si="84"/>
        <v>啊~我是远行的旅人，我要订做旅人布帽。</v>
      </c>
      <c r="AK278" s="44" t="str">
        <f t="shared" si="84"/>
        <v>作为远行的旅人，我很赞赏你的手艺。</v>
      </c>
      <c r="AL278" s="44" t="str">
        <f t="shared" si="84"/>
        <v>你这是在逼我动手！</v>
      </c>
    </row>
    <row r="279" spans="1:38">
      <c r="A279" s="250">
        <v>2730</v>
      </c>
      <c r="B279" s="44" t="str">
        <f t="shared" si="70"/>
        <v>[[3962,1]]</v>
      </c>
      <c r="C279" s="44" t="str">
        <f t="shared" si="70"/>
        <v>硬皮大衣</v>
      </c>
      <c r="D279" s="44" t="str">
        <f t="shared" si="70"/>
        <v>3962</v>
      </c>
      <c r="E279" s="44">
        <f t="shared" si="70"/>
        <v>1</v>
      </c>
      <c r="F279" s="44"/>
      <c r="T279" s="44">
        <f t="shared" si="60"/>
        <v>12150</v>
      </c>
      <c r="U279" s="44">
        <f t="shared" si="71"/>
        <v>19</v>
      </c>
      <c r="V279" s="44">
        <f t="shared" si="71"/>
        <v>2</v>
      </c>
      <c r="W279" s="44">
        <f t="shared" si="61"/>
        <v>2265</v>
      </c>
      <c r="X279" s="238" t="s">
        <v>2461</v>
      </c>
      <c r="Y279" s="44">
        <v>2</v>
      </c>
      <c r="Z279" s="208" t="s">
        <v>2467</v>
      </c>
      <c r="AA279" s="44" t="str">
        <f t="shared" si="72"/>
        <v>1,2,3</v>
      </c>
      <c r="AB279" s="44" t="str">
        <f t="shared" si="72"/>
        <v>3962</v>
      </c>
      <c r="AD279" s="44" t="str">
        <f t="shared" ref="AD279:AL279" si="85">AD60</f>
        <v>硬皮大衣的防御力够高，帮我做一件吧。</v>
      </c>
      <c r="AE279" s="44" t="str">
        <f t="shared" si="85"/>
        <v>硬皮大衣让我的防御力大幅度提升。</v>
      </c>
      <c r="AF279" s="44" t="str">
        <f t="shared" si="85"/>
        <v>你到底会不会做生意？</v>
      </c>
      <c r="AG279" s="44" t="str">
        <f t="shared" si="85"/>
        <v>最近很流行硬皮大衣，我也要潮一把！</v>
      </c>
      <c r="AH279" s="44" t="str">
        <f t="shared" si="85"/>
        <v>穿上大衣的我酷毙了！</v>
      </c>
      <c r="AI279" s="44" t="str">
        <f t="shared" si="85"/>
        <v>我不是容易发火的人，但发起火来不是人！</v>
      </c>
      <c r="AJ279" s="44" t="str">
        <f t="shared" si="85"/>
        <v>为了相亲这件大事，我要订做件硬皮大衣。</v>
      </c>
      <c r="AK279" s="44" t="str">
        <f t="shared" si="85"/>
        <v>这衣服太衬托我的气质了。</v>
      </c>
      <c r="AL279" s="44" t="str">
        <f t="shared" si="85"/>
        <v>快给我个解释，不然我把你的店给砸了。</v>
      </c>
    </row>
    <row r="280" spans="1:38">
      <c r="A280" s="250">
        <v>2740</v>
      </c>
      <c r="B280" s="44" t="str">
        <f t="shared" si="70"/>
        <v>[[4062,1]]</v>
      </c>
      <c r="C280" s="44" t="str">
        <f t="shared" si="70"/>
        <v>环形袍</v>
      </c>
      <c r="D280" s="44" t="str">
        <f t="shared" si="70"/>
        <v>4062</v>
      </c>
      <c r="E280" s="44">
        <f t="shared" si="70"/>
        <v>1</v>
      </c>
      <c r="F280" s="44"/>
      <c r="T280" s="44">
        <f t="shared" si="60"/>
        <v>12150</v>
      </c>
      <c r="U280" s="44">
        <f t="shared" si="71"/>
        <v>19</v>
      </c>
      <c r="V280" s="44">
        <f t="shared" si="71"/>
        <v>2</v>
      </c>
      <c r="W280" s="44">
        <f t="shared" si="61"/>
        <v>2265</v>
      </c>
      <c r="X280" s="238" t="s">
        <v>2461</v>
      </c>
      <c r="Y280" s="44">
        <v>2</v>
      </c>
      <c r="Z280" s="208" t="s">
        <v>2467</v>
      </c>
      <c r="AA280" s="44" t="str">
        <f t="shared" si="72"/>
        <v>1,2,3</v>
      </c>
      <c r="AB280" s="44" t="str">
        <f t="shared" si="72"/>
        <v>4062</v>
      </c>
      <c r="AD280" s="44" t="str">
        <f t="shared" ref="AD280:AL280" si="86">AD61</f>
        <v>环形的袍子很个性，我要订一件。</v>
      </c>
      <c r="AE280" s="44" t="str">
        <f t="shared" si="86"/>
        <v>环形袍穿出去，绝对不会撞衫。</v>
      </c>
      <c r="AF280" s="44" t="str">
        <f t="shared" si="86"/>
        <v>世上竟然还有没完成订单这种事？</v>
      </c>
      <c r="AG280" s="44" t="str">
        <f t="shared" si="86"/>
        <v>听说你们店的新品环形袍人气很高，我要一件。</v>
      </c>
      <c r="AH280" s="44" t="str">
        <f t="shared" si="86"/>
        <v>够时尚，够前卫！</v>
      </c>
      <c r="AI280" s="44" t="str">
        <f t="shared" si="86"/>
        <v>我现在最大的愿望就是揍飞你！</v>
      </c>
      <c r="AJ280" s="44" t="str">
        <f t="shared" si="86"/>
        <v>老板，我要订做环形袍。</v>
      </c>
      <c r="AK280" s="44" t="str">
        <f t="shared" si="86"/>
        <v>希望环形袍能遮住我肚子上的肥肉。</v>
      </c>
      <c r="AL280" s="44" t="str">
        <f t="shared" si="86"/>
        <v>没见过这么做生意的。</v>
      </c>
    </row>
    <row r="281" spans="1:38">
      <c r="A281" s="250">
        <v>2750</v>
      </c>
      <c r="B281" s="44" t="str">
        <f t="shared" si="70"/>
        <v>[[4263,1]]</v>
      </c>
      <c r="C281" s="44" t="str">
        <f t="shared" si="70"/>
        <v>硬皮手套</v>
      </c>
      <c r="D281" s="44" t="str">
        <f t="shared" si="70"/>
        <v>4263</v>
      </c>
      <c r="E281" s="44">
        <f t="shared" si="70"/>
        <v>1</v>
      </c>
      <c r="F281" s="44"/>
      <c r="T281" s="44">
        <f t="shared" si="60"/>
        <v>12150</v>
      </c>
      <c r="U281" s="44">
        <f t="shared" si="71"/>
        <v>19</v>
      </c>
      <c r="V281" s="44">
        <f t="shared" si="71"/>
        <v>2</v>
      </c>
      <c r="W281" s="44">
        <f t="shared" si="61"/>
        <v>2265</v>
      </c>
      <c r="X281" s="238" t="s">
        <v>2461</v>
      </c>
      <c r="Y281" s="44">
        <v>2</v>
      </c>
      <c r="Z281" s="208" t="s">
        <v>2467</v>
      </c>
      <c r="AA281" s="44" t="str">
        <f t="shared" si="72"/>
        <v>1,2,3</v>
      </c>
      <c r="AB281" s="44" t="str">
        <f t="shared" si="72"/>
        <v>4263</v>
      </c>
      <c r="AD281" s="44" t="str">
        <f t="shared" ref="AD281:AL281" si="87">AD62</f>
        <v>硬皮手套戴起来更有型，来一副！</v>
      </c>
      <c r="AE281" s="44" t="str">
        <f t="shared" si="87"/>
        <v>哈哈，这就是我一直在寻找的手套啊！</v>
      </c>
      <c r="AF281" s="44" t="str">
        <f t="shared" si="87"/>
        <v>信不信我一巴掌拍翻你？</v>
      </c>
      <c r="AG281" s="44" t="str">
        <f t="shared" si="87"/>
        <v>你会不会做硬皮手套？</v>
      </c>
      <c r="AH281" s="44" t="str">
        <f t="shared" si="87"/>
        <v>做工不错，用料上乘。</v>
      </c>
      <c r="AI281" s="44" t="str">
        <f t="shared" si="87"/>
        <v>我要举报你，我上头有人！</v>
      </c>
      <c r="AJ281" s="44" t="str">
        <f t="shared" si="87"/>
        <v>订做硬皮手套一副。</v>
      </c>
      <c r="AK281" s="44" t="str">
        <f t="shared" si="87"/>
        <v>做工一般般，将就着用吧。</v>
      </c>
      <c r="AL281" s="44" t="str">
        <f t="shared" si="87"/>
        <v>让你见识下什么是暴力事件。</v>
      </c>
    </row>
    <row r="282" spans="1:38">
      <c r="A282" s="250">
        <v>2760</v>
      </c>
      <c r="B282" s="44" t="str">
        <f t="shared" si="70"/>
        <v>[[4363,1]]</v>
      </c>
      <c r="C282" s="44" t="str">
        <f t="shared" si="70"/>
        <v>毛线帽</v>
      </c>
      <c r="D282" s="44" t="str">
        <f t="shared" si="70"/>
        <v>4363</v>
      </c>
      <c r="E282" s="44">
        <f t="shared" si="70"/>
        <v>1</v>
      </c>
      <c r="F282" s="44"/>
      <c r="T282" s="44">
        <f t="shared" si="60"/>
        <v>12150</v>
      </c>
      <c r="U282" s="44">
        <f t="shared" si="71"/>
        <v>20</v>
      </c>
      <c r="V282" s="44">
        <f t="shared" si="71"/>
        <v>2</v>
      </c>
      <c r="W282" s="44">
        <f t="shared" si="61"/>
        <v>2265</v>
      </c>
      <c r="X282" s="238" t="s">
        <v>2461</v>
      </c>
      <c r="Y282" s="44">
        <v>2</v>
      </c>
      <c r="Z282" s="208" t="s">
        <v>2467</v>
      </c>
      <c r="AA282" s="44" t="str">
        <f t="shared" si="72"/>
        <v>1,2,3</v>
      </c>
      <c r="AB282" s="44" t="str">
        <f t="shared" si="72"/>
        <v>4363</v>
      </c>
      <c r="AD282" s="44" t="str">
        <f t="shared" ref="AD282:AL282" si="88">AD63</f>
        <v>毛线帽又好看又时尚，来一顶！</v>
      </c>
      <c r="AE282" s="44" t="str">
        <f t="shared" si="88"/>
        <v>戴了毛线帽，立刻变成时尚达人了。</v>
      </c>
      <c r="AF282" s="44" t="str">
        <f t="shared" si="88"/>
        <v>人不要脸，天下无敌。</v>
      </c>
      <c r="AG282" s="44" t="str">
        <f t="shared" si="88"/>
        <v>最近有点冷，毛线帽比较保暖。</v>
      </c>
      <c r="AH282" s="44" t="str">
        <f t="shared" si="88"/>
        <v>戴上好暖和哦！</v>
      </c>
      <c r="AI282" s="44" t="str">
        <f t="shared" si="88"/>
        <v>黑店呀黑店！</v>
      </c>
      <c r="AJ282" s="44" t="str">
        <f t="shared" si="88"/>
        <v>作为时尚人士，怎能缺少毛线帽呢？</v>
      </c>
      <c r="AK282" s="44" t="str">
        <f t="shared" si="88"/>
        <v>哇哈哈~~这么赞的帽子太有爱了！</v>
      </c>
      <c r="AL282" s="44" t="str">
        <f t="shared" si="88"/>
        <v>不就是顶帽子嘛，这都做不来？</v>
      </c>
    </row>
    <row r="283" spans="1:38">
      <c r="A283" s="250">
        <v>2770</v>
      </c>
      <c r="B283" s="44" t="str">
        <f t="shared" si="70"/>
        <v>[[4862,1]]</v>
      </c>
      <c r="C283" s="44" t="str">
        <f t="shared" si="70"/>
        <v>斥候皮衣</v>
      </c>
      <c r="D283" s="44" t="str">
        <f t="shared" si="70"/>
        <v>4862</v>
      </c>
      <c r="E283" s="44">
        <f t="shared" si="70"/>
        <v>1</v>
      </c>
      <c r="F283" s="44"/>
      <c r="T283" s="44">
        <f t="shared" si="60"/>
        <v>16200</v>
      </c>
      <c r="U283" s="44">
        <f t="shared" si="71"/>
        <v>20</v>
      </c>
      <c r="V283" s="44">
        <f t="shared" si="71"/>
        <v>2</v>
      </c>
      <c r="W283" s="44">
        <f t="shared" si="61"/>
        <v>4800</v>
      </c>
      <c r="X283" s="238" t="s">
        <v>2461</v>
      </c>
      <c r="Y283" s="44">
        <v>2</v>
      </c>
      <c r="Z283" s="208" t="s">
        <v>2467</v>
      </c>
      <c r="AA283" s="44" t="str">
        <f t="shared" si="72"/>
        <v>1,2,3</v>
      </c>
      <c r="AB283" s="44" t="str">
        <f t="shared" si="72"/>
        <v>4862</v>
      </c>
      <c r="AD283" s="44" t="str">
        <f t="shared" ref="AD283:AL283" si="89">AD64</f>
        <v>哼哼，我升官了，为此来订做件斥候皮衣。</v>
      </c>
      <c r="AE283" s="44" t="str">
        <f t="shared" si="89"/>
        <v>我是不是特别英勇神武？</v>
      </c>
      <c r="AF283" s="44" t="str">
        <f t="shared" si="89"/>
        <v>我要变身成流氓，和你好好清算下账。</v>
      </c>
      <c r="AG283" s="44" t="str">
        <f t="shared" si="89"/>
        <v>为了提高灵敏性，我要买件斥候皮衣。</v>
      </c>
      <c r="AH283" s="44" t="str">
        <f t="shared" si="89"/>
        <v>穿上斥候皮衣，感觉自己更加敏捷了。</v>
      </c>
      <c r="AI283" s="44" t="str">
        <f t="shared" si="89"/>
        <v>我恨奸商！</v>
      </c>
      <c r="AJ283" s="44" t="str">
        <f t="shared" si="89"/>
        <v>别家的斥候皮衣好贵呀，还是在你这里买吧。</v>
      </c>
      <c r="AK283" s="44" t="str">
        <f t="shared" si="89"/>
        <v>价格公道，你是好人啊！</v>
      </c>
      <c r="AL283" s="44" t="str">
        <f t="shared" si="89"/>
        <v>我会让消协联系你的。</v>
      </c>
    </row>
    <row r="284" spans="1:38">
      <c r="A284" s="250">
        <v>2780</v>
      </c>
      <c r="B284" s="44" t="str">
        <f t="shared" si="70"/>
        <v>[[4962,1]]</v>
      </c>
      <c r="C284" s="44" t="str">
        <f t="shared" si="70"/>
        <v>巫师袍</v>
      </c>
      <c r="D284" s="44" t="str">
        <f t="shared" si="70"/>
        <v>4962</v>
      </c>
      <c r="E284" s="44">
        <f t="shared" si="70"/>
        <v>1</v>
      </c>
      <c r="F284" s="44"/>
      <c r="T284" s="44">
        <f t="shared" si="60"/>
        <v>16200</v>
      </c>
      <c r="U284" s="44">
        <f t="shared" si="71"/>
        <v>20</v>
      </c>
      <c r="V284" s="44">
        <f t="shared" si="71"/>
        <v>2</v>
      </c>
      <c r="W284" s="44">
        <f t="shared" si="61"/>
        <v>4800</v>
      </c>
      <c r="X284" s="238" t="s">
        <v>2461</v>
      </c>
      <c r="Y284" s="44">
        <v>2</v>
      </c>
      <c r="Z284" s="208" t="s">
        <v>2467</v>
      </c>
      <c r="AA284" s="44" t="str">
        <f t="shared" si="72"/>
        <v>1,2,3</v>
      </c>
      <c r="AB284" s="44" t="str">
        <f t="shared" si="72"/>
        <v>4962</v>
      </c>
      <c r="AD284" s="44" t="str">
        <f t="shared" ref="AD284:AL284" si="90">AD65</f>
        <v>我穿了三年的巫师袍坏了，只能来做一件。</v>
      </c>
      <c r="AE284" s="44" t="str">
        <f t="shared" si="90"/>
        <v>希望这件巫师袍能穿上三年。</v>
      </c>
      <c r="AF284" s="44" t="str">
        <f t="shared" si="90"/>
        <v>我不会生气的，我只会骂人。</v>
      </c>
      <c r="AG284" s="44" t="str">
        <f t="shared" si="90"/>
        <v>终于成为巫师了，赶快买件巫师袍。</v>
      </c>
      <c r="AH284" s="44" t="str">
        <f t="shared" si="90"/>
        <v>这是我的第一件巫师袍，激动啊！</v>
      </c>
      <c r="AI284" s="44" t="str">
        <f t="shared" si="90"/>
        <v>我要用巫术让你赚不到钱！</v>
      </c>
      <c r="AJ284" s="44" t="str">
        <f t="shared" si="90"/>
        <v>在你家订做了好多东了，这次订件巫师袍。</v>
      </c>
      <c r="AK284" s="44" t="str">
        <f t="shared" si="90"/>
        <v>质量是一如既往地好，要继续努力哦！</v>
      </c>
      <c r="AL284" s="44" t="str">
        <f t="shared" si="90"/>
        <v>我对你的失望程度比龙顶山还高！</v>
      </c>
    </row>
    <row r="285" spans="1:38">
      <c r="A285" s="250">
        <v>2790</v>
      </c>
      <c r="B285" s="44" t="str">
        <f t="shared" si="70"/>
        <v>[[5163,1]]</v>
      </c>
      <c r="C285" s="44" t="str">
        <f t="shared" si="70"/>
        <v>斥候手套</v>
      </c>
      <c r="D285" s="44" t="str">
        <f t="shared" si="70"/>
        <v>5163</v>
      </c>
      <c r="E285" s="44">
        <f t="shared" si="70"/>
        <v>1</v>
      </c>
      <c r="F285" s="44"/>
      <c r="T285" s="44">
        <f t="shared" si="60"/>
        <v>16200</v>
      </c>
      <c r="U285" s="44">
        <f t="shared" si="71"/>
        <v>21</v>
      </c>
      <c r="V285" s="44">
        <f t="shared" si="71"/>
        <v>3</v>
      </c>
      <c r="W285" s="44">
        <f t="shared" si="61"/>
        <v>4800</v>
      </c>
      <c r="X285" s="238" t="s">
        <v>2461</v>
      </c>
      <c r="Y285" s="44">
        <v>2</v>
      </c>
      <c r="Z285" s="208" t="s">
        <v>2467</v>
      </c>
      <c r="AA285" s="44" t="str">
        <f t="shared" si="72"/>
        <v>1,2,3</v>
      </c>
      <c r="AB285" s="44" t="str">
        <f t="shared" si="72"/>
        <v>5163</v>
      </c>
      <c r="AD285" s="44" t="str">
        <f t="shared" ref="AD285:AL285" si="91">AD66</f>
        <v>帮我做一副最帅的斥候手套。</v>
      </c>
      <c r="AE285" s="44" t="str">
        <f t="shared" si="91"/>
        <v>只有斥候手套才配得上我的风姿。</v>
      </c>
      <c r="AF285" s="44" t="str">
        <f t="shared" si="91"/>
        <v>我这种官二代你也敢得罪？</v>
      </c>
      <c r="AG285" s="44" t="str">
        <f t="shared" si="91"/>
        <v>为了配我的皮衣，再订做副斥候手套。</v>
      </c>
      <c r="AH285" s="44" t="str">
        <f t="shared" si="91"/>
        <v>皮衣和手套好般配。</v>
      </c>
      <c r="AI285" s="44" t="str">
        <f t="shared" si="91"/>
        <v>我们做斥候的最后探听情报，你以后给我当心点。</v>
      </c>
      <c r="AJ285" s="44" t="str">
        <f t="shared" si="91"/>
        <v>斥候手套是什么东东？订做副看看。</v>
      </c>
      <c r="AK285" s="44" t="str">
        <f t="shared" si="91"/>
        <v>这幅手套我喜欢！</v>
      </c>
      <c r="AL285" s="44" t="str">
        <f t="shared" si="91"/>
        <v>因为我比较好骗，所以欺负我吗？</v>
      </c>
    </row>
    <row r="286" spans="1:38">
      <c r="A286" s="250">
        <v>2800</v>
      </c>
      <c r="B286" s="44" t="str">
        <f t="shared" si="70"/>
        <v>[[5263,1]]</v>
      </c>
      <c r="C286" s="44" t="str">
        <f t="shared" si="70"/>
        <v>巫师帽</v>
      </c>
      <c r="D286" s="44" t="str">
        <f t="shared" si="70"/>
        <v>5263</v>
      </c>
      <c r="E286" s="44">
        <f t="shared" si="70"/>
        <v>1</v>
      </c>
      <c r="F286" s="44"/>
      <c r="T286" s="44">
        <f t="shared" si="60"/>
        <v>16200</v>
      </c>
      <c r="U286" s="44">
        <f t="shared" si="71"/>
        <v>21</v>
      </c>
      <c r="V286" s="44">
        <f t="shared" si="71"/>
        <v>3</v>
      </c>
      <c r="W286" s="44">
        <f t="shared" si="61"/>
        <v>4800</v>
      </c>
      <c r="X286" s="238" t="s">
        <v>2461</v>
      </c>
      <c r="Y286" s="44">
        <v>2</v>
      </c>
      <c r="Z286" s="208" t="s">
        <v>2467</v>
      </c>
      <c r="AA286" s="44" t="str">
        <f t="shared" si="72"/>
        <v>1,2,3</v>
      </c>
      <c r="AB286" s="44" t="str">
        <f t="shared" si="72"/>
        <v>5263</v>
      </c>
      <c r="AD286" s="44" t="str">
        <f t="shared" ref="AD286:AL286" si="92">AD67</f>
        <v>作为一名巫师，怎能缺少帽子？</v>
      </c>
      <c r="AE286" s="44" t="str">
        <f t="shared" si="92"/>
        <v>巫师帽可是能提升巫术能力的！</v>
      </c>
      <c r="AF286" s="44" t="str">
        <f t="shared" si="92"/>
        <v>我会诅咒你的。怕了是不是？</v>
      </c>
      <c r="AG286" s="44" t="str">
        <f t="shared" si="92"/>
        <v>我通过巫师考试啦！为了庆祝买顶巫师帽。</v>
      </c>
      <c r="AH286" s="44" t="str">
        <f t="shared" si="92"/>
        <v>戴上巫师帽，感觉真的像个巫师了。</v>
      </c>
      <c r="AI286" s="44" t="str">
        <f t="shared" si="92"/>
        <v>别以为你是老板，我就不敢骂你。</v>
      </c>
      <c r="AJ286" s="44" t="str">
        <f t="shared" si="92"/>
        <v>你家的巫师帽真漂亮，我要买一顶配我的新衣服。</v>
      </c>
      <c r="AK286" s="44" t="str">
        <f t="shared" si="92"/>
        <v>这帽子太好看了！</v>
      </c>
      <c r="AL286" s="44" t="str">
        <f t="shared" si="92"/>
        <v>得罪了我，你有得受了。</v>
      </c>
    </row>
    <row r="287" spans="1:38">
      <c r="A287" s="250">
        <v>2810</v>
      </c>
      <c r="B287" s="44" t="str">
        <f t="shared" ref="B287:E306" si="93">B68</f>
        <v>[[5762,1]]</v>
      </c>
      <c r="C287" s="44" t="str">
        <f t="shared" si="93"/>
        <v>狙击手之衣</v>
      </c>
      <c r="D287" s="44" t="str">
        <f t="shared" si="93"/>
        <v>5762</v>
      </c>
      <c r="E287" s="44">
        <f t="shared" si="93"/>
        <v>1</v>
      </c>
      <c r="F287" s="44"/>
      <c r="T287" s="44">
        <f t="shared" si="60"/>
        <v>20250</v>
      </c>
      <c r="U287" s="44">
        <f t="shared" ref="U287:V306" si="94">U68</f>
        <v>21</v>
      </c>
      <c r="V287" s="44">
        <f t="shared" si="94"/>
        <v>3</v>
      </c>
      <c r="W287" s="44">
        <f t="shared" si="61"/>
        <v>7590</v>
      </c>
      <c r="X287" s="238" t="s">
        <v>2461</v>
      </c>
      <c r="Y287" s="44">
        <v>2</v>
      </c>
      <c r="Z287" s="208" t="s">
        <v>2467</v>
      </c>
      <c r="AA287" s="44" t="str">
        <f t="shared" ref="AA287:AB306" si="95">AA68</f>
        <v>1,2,3</v>
      </c>
      <c r="AB287" s="44" t="str">
        <f t="shared" si="95"/>
        <v>5762</v>
      </c>
      <c r="AD287" s="44" t="str">
        <f t="shared" ref="AD287:AL287" si="96">AD68</f>
        <v>订做一件狙击手之衣，做得不好我可不付钱。</v>
      </c>
      <c r="AE287" s="44" t="str">
        <f t="shared" si="96"/>
        <v>穿上狙击手之衣，我就能百发百中啦！</v>
      </c>
      <c r="AF287" s="44" t="str">
        <f t="shared" si="96"/>
        <v>没有狙击手之衣，我照样百发百中。</v>
      </c>
      <c r="AG287" s="44" t="str">
        <f t="shared" si="96"/>
        <v>听闻狙击手之衣可以防箭，我一定要买一件。</v>
      </c>
      <c r="AH287" s="44" t="str">
        <f t="shared" si="96"/>
        <v>看起来很普通嘛，试穿看看。</v>
      </c>
      <c r="AI287" s="44" t="str">
        <f t="shared" si="96"/>
        <v>我打怪时若被箭射中，就会来问你要赔偿。</v>
      </c>
      <c r="AJ287" s="44" t="str">
        <f t="shared" si="96"/>
        <v>狙击手之衣看起来好帅，我也要一件。</v>
      </c>
      <c r="AK287" s="44" t="str">
        <f t="shared" si="96"/>
        <v>我穿上狙击手之衣，世界立刻明亮了！</v>
      </c>
      <c r="AL287" s="44" t="str">
        <f t="shared" si="96"/>
        <v>衣服没做好是小事，诚信丧失可是大事。</v>
      </c>
    </row>
    <row r="288" spans="1:38">
      <c r="A288" s="250">
        <v>2820</v>
      </c>
      <c r="B288" s="44" t="str">
        <f t="shared" si="93"/>
        <v>[[5862,1]]</v>
      </c>
      <c r="C288" s="44" t="str">
        <f t="shared" si="93"/>
        <v>魔导师法袍</v>
      </c>
      <c r="D288" s="44" t="str">
        <f t="shared" si="93"/>
        <v>5862</v>
      </c>
      <c r="E288" s="44">
        <f t="shared" si="93"/>
        <v>1</v>
      </c>
      <c r="F288" s="44"/>
      <c r="T288" s="44">
        <f t="shared" si="60"/>
        <v>20250</v>
      </c>
      <c r="U288" s="44">
        <f t="shared" si="94"/>
        <v>22</v>
      </c>
      <c r="V288" s="44">
        <f t="shared" si="94"/>
        <v>3</v>
      </c>
      <c r="W288" s="44">
        <f t="shared" si="61"/>
        <v>7590</v>
      </c>
      <c r="X288" s="238" t="s">
        <v>2461</v>
      </c>
      <c r="Y288" s="44">
        <v>2</v>
      </c>
      <c r="Z288" s="208" t="s">
        <v>2467</v>
      </c>
      <c r="AA288" s="44" t="str">
        <f t="shared" si="95"/>
        <v>1,2,3</v>
      </c>
      <c r="AB288" s="44" t="str">
        <f t="shared" si="95"/>
        <v>5862</v>
      </c>
      <c r="AD288" s="44" t="str">
        <f t="shared" ref="AD288:AL288" si="97">AD69</f>
        <v>我是无所不能的魔导师，我要订做一件法袍。</v>
      </c>
      <c r="AE288" s="44" t="str">
        <f t="shared" si="97"/>
        <v>谢谢！以后需要魔导师，记得联系我。</v>
      </c>
      <c r="AF288" s="44" t="str">
        <f t="shared" si="97"/>
        <v>我要召唤异界的魔王，踩平你的破店。</v>
      </c>
      <c r="AG288" s="44" t="str">
        <f t="shared" si="97"/>
        <v>我的魔导师法袍被怪抓破了，只能再买一件了。</v>
      </c>
      <c r="AH288" s="44" t="str">
        <f t="shared" si="97"/>
        <v>我会好好爱惜这件魔导师法袍的。</v>
      </c>
      <c r="AI288" s="44" t="str">
        <f t="shared" si="97"/>
        <v>你比野外的怪更更更可恶！</v>
      </c>
      <c r="AJ288" s="44" t="str">
        <f t="shared" si="97"/>
        <v>听说魔导师法袍可以增强法力，给我来一件。</v>
      </c>
      <c r="AK288" s="44" t="str">
        <f t="shared" si="97"/>
        <v>哇哈哈，穿上后感觉自己的法力无边了。</v>
      </c>
      <c r="AL288" s="44" t="str">
        <f t="shared" si="97"/>
        <v>你知道得罪魔导师的后果是什么吗？</v>
      </c>
    </row>
    <row r="289" spans="1:38">
      <c r="A289" s="250">
        <v>2830</v>
      </c>
      <c r="B289" s="44" t="str">
        <f t="shared" si="93"/>
        <v>[[6063,1]]</v>
      </c>
      <c r="C289" s="44" t="str">
        <f t="shared" si="93"/>
        <v>狙击手手套</v>
      </c>
      <c r="D289" s="44" t="str">
        <f t="shared" si="93"/>
        <v>6063</v>
      </c>
      <c r="E289" s="44">
        <f t="shared" si="93"/>
        <v>1</v>
      </c>
      <c r="F289" s="44"/>
      <c r="T289" s="44">
        <f t="shared" si="60"/>
        <v>20250</v>
      </c>
      <c r="U289" s="44">
        <f t="shared" si="94"/>
        <v>22</v>
      </c>
      <c r="V289" s="44">
        <f t="shared" si="94"/>
        <v>3</v>
      </c>
      <c r="W289" s="44">
        <f t="shared" si="61"/>
        <v>7590</v>
      </c>
      <c r="X289" s="238" t="s">
        <v>2461</v>
      </c>
      <c r="Y289" s="44">
        <v>2</v>
      </c>
      <c r="Z289" s="208" t="s">
        <v>2467</v>
      </c>
      <c r="AA289" s="44" t="str">
        <f t="shared" si="95"/>
        <v>1,2,3</v>
      </c>
      <c r="AB289" s="44" t="str">
        <f t="shared" si="95"/>
        <v>6063</v>
      </c>
      <c r="AD289" s="44" t="str">
        <f t="shared" ref="AD289:AL289" si="98">AD70</f>
        <v>我要一副提升准确度的狙击手手套。</v>
      </c>
      <c r="AE289" s="44" t="str">
        <f t="shared" si="98"/>
        <v>有了狙击手手套，我就是神射手了。</v>
      </c>
      <c r="AF289" s="44" t="str">
        <f t="shared" si="98"/>
        <v>竟然忘带箭了，不然铁定让你变成刺猬。</v>
      </c>
      <c r="AG289" s="44" t="str">
        <f t="shared" si="98"/>
        <v>普通手套戴腻了，换副狙击手手套试试。</v>
      </c>
      <c r="AH289" s="44" t="str">
        <f t="shared" si="98"/>
        <v>这手套手感真好~</v>
      </c>
      <c r="AI289" s="44" t="str">
        <f t="shared" si="98"/>
        <v>我要把你当皮球拍~拍~拍~</v>
      </c>
      <c r="AJ289" s="44" t="str">
        <f t="shared" si="98"/>
        <v>你会做狙击手手套？帮我做一副吧！</v>
      </c>
      <c r="AK289" s="44" t="str">
        <f t="shared" si="98"/>
        <v>这手套难道也是炼金炉炼出来的？</v>
      </c>
      <c r="AL289" s="44" t="str">
        <f t="shared" si="98"/>
        <v>我要学大师兄踢翻你的炼金炉！</v>
      </c>
    </row>
    <row r="290" spans="1:38">
      <c r="A290" s="250">
        <v>2840</v>
      </c>
      <c r="B290" s="44" t="str">
        <f t="shared" si="93"/>
        <v>[[6163,1]]</v>
      </c>
      <c r="C290" s="44" t="str">
        <f t="shared" si="93"/>
        <v>无穷法术帽</v>
      </c>
      <c r="D290" s="44" t="str">
        <f t="shared" si="93"/>
        <v>6163</v>
      </c>
      <c r="E290" s="44">
        <f t="shared" si="93"/>
        <v>1</v>
      </c>
      <c r="F290" s="44"/>
      <c r="T290" s="44">
        <f t="shared" si="60"/>
        <v>20250</v>
      </c>
      <c r="U290" s="44">
        <f t="shared" si="94"/>
        <v>22</v>
      </c>
      <c r="V290" s="44">
        <f t="shared" si="94"/>
        <v>3</v>
      </c>
      <c r="W290" s="44">
        <f t="shared" si="61"/>
        <v>7590</v>
      </c>
      <c r="X290" s="238" t="s">
        <v>2461</v>
      </c>
      <c r="Y290" s="44">
        <v>2</v>
      </c>
      <c r="Z290" s="208" t="s">
        <v>2467</v>
      </c>
      <c r="AA290" s="44" t="str">
        <f t="shared" si="95"/>
        <v>1,2,3</v>
      </c>
      <c r="AB290" s="44" t="str">
        <f t="shared" si="95"/>
        <v>6163</v>
      </c>
      <c r="AD290" s="44" t="str">
        <f t="shared" ref="AD290:AL290" si="99">AD71</f>
        <v>快快快！快给我做顶无穷法师帽。</v>
      </c>
      <c r="AE290" s="44" t="str">
        <f t="shared" si="99"/>
        <v>我的法术考试就指望无穷法术帽了。</v>
      </c>
      <c r="AF290" s="44" t="str">
        <f t="shared" si="99"/>
        <v>这回我的法术课要挂了。</v>
      </c>
      <c r="AG290" s="44" t="str">
        <f t="shared" si="99"/>
        <v>无穷法术帽真有无穷法术吗？尝试一下。</v>
      </c>
      <c r="AH290" s="44" t="str">
        <f t="shared" si="99"/>
        <v>这帽子太神奇了，戴上后我的法力大增。</v>
      </c>
      <c r="AI290" s="44" t="str">
        <f t="shared" si="99"/>
        <v>没有无穷法师帽，我还能靠自己！</v>
      </c>
      <c r="AJ290" s="44" t="str">
        <f t="shared" si="99"/>
        <v>无穷法师帽这名字太吸引人了，必须定一顶。</v>
      </c>
      <c r="AK290" s="44" t="str">
        <f t="shared" si="99"/>
        <v>让我试试是不是真能法术无穷。</v>
      </c>
      <c r="AL290" s="44" t="str">
        <f t="shared" si="99"/>
        <v>我当从来没见过你，小二。</v>
      </c>
    </row>
    <row r="291" spans="1:38">
      <c r="A291" s="250">
        <v>2850</v>
      </c>
      <c r="B291" s="44" t="str">
        <f t="shared" si="93"/>
        <v>[[6662,1]]</v>
      </c>
      <c r="C291" s="44" t="str">
        <f t="shared" si="93"/>
        <v>疾风革铠</v>
      </c>
      <c r="D291" s="44" t="str">
        <f t="shared" si="93"/>
        <v>6662</v>
      </c>
      <c r="E291" s="44">
        <f t="shared" si="93"/>
        <v>1</v>
      </c>
      <c r="F291" s="44"/>
      <c r="T291" s="44">
        <f t="shared" ref="T291:T322" si="100">T72*$T$3</f>
        <v>24300</v>
      </c>
      <c r="U291" s="44">
        <f t="shared" si="94"/>
        <v>23</v>
      </c>
      <c r="V291" s="44">
        <f t="shared" si="94"/>
        <v>3</v>
      </c>
      <c r="W291" s="44">
        <f t="shared" ref="W291:W322" si="101">W72*$W$3</f>
        <v>9255</v>
      </c>
      <c r="X291" s="238" t="s">
        <v>2461</v>
      </c>
      <c r="Y291" s="44">
        <v>2</v>
      </c>
      <c r="Z291" s="208" t="s">
        <v>2467</v>
      </c>
      <c r="AA291" s="44" t="str">
        <f t="shared" si="95"/>
        <v>1,2,3</v>
      </c>
      <c r="AB291" s="44" t="str">
        <f t="shared" si="95"/>
        <v>6662</v>
      </c>
      <c r="AD291" s="44" t="str">
        <f t="shared" ref="AD291:AL291" si="102">AD72</f>
        <v>疾风革铠一定能让我跑得更快！我要订一件。</v>
      </c>
      <c r="AE291" s="44" t="str">
        <f t="shared" si="102"/>
        <v>跑如疾风，势如闪电。疾风革铠非同凡响！</v>
      </c>
      <c r="AF291" s="44" t="str">
        <f t="shared" si="102"/>
        <v>少了疾风革铠的我，就像缺了翅膀的小鸟。</v>
      </c>
      <c r="AG291" s="44" t="str">
        <f t="shared" si="102"/>
        <v>朋友推荐我来买疾风革铠。</v>
      </c>
      <c r="AH291" s="44" t="str">
        <f t="shared" si="102"/>
        <v>疾风像马的名字，怎么会给衣服取这名？</v>
      </c>
      <c r="AI291" s="44" t="str">
        <f t="shared" si="102"/>
        <v>你失去的是民心啊！</v>
      </c>
      <c r="AJ291" s="44" t="str">
        <f t="shared" si="102"/>
        <v>我想拥有飞一般的速度，疾风革铠能帮我吗？</v>
      </c>
      <c r="AK291" s="44" t="str">
        <f t="shared" si="102"/>
        <v>穿上疾风革铠，果然更加敏捷了。</v>
      </c>
      <c r="AL291" s="44" t="str">
        <f t="shared" si="102"/>
        <v>我为你感到悲哀。</v>
      </c>
    </row>
    <row r="292" spans="1:38">
      <c r="A292" s="250">
        <v>2860</v>
      </c>
      <c r="B292" s="44" t="str">
        <f t="shared" si="93"/>
        <v>[[6762,1]]</v>
      </c>
      <c r="C292" s="44" t="str">
        <f t="shared" si="93"/>
        <v>元素袍</v>
      </c>
      <c r="D292" s="44" t="str">
        <f t="shared" si="93"/>
        <v>6762</v>
      </c>
      <c r="E292" s="44">
        <f t="shared" si="93"/>
        <v>1</v>
      </c>
      <c r="F292" s="44"/>
      <c r="T292" s="44">
        <f t="shared" si="100"/>
        <v>24300</v>
      </c>
      <c r="U292" s="44">
        <f t="shared" si="94"/>
        <v>23</v>
      </c>
      <c r="V292" s="44">
        <f t="shared" si="94"/>
        <v>3</v>
      </c>
      <c r="W292" s="44">
        <f t="shared" si="101"/>
        <v>9255</v>
      </c>
      <c r="X292" s="238" t="s">
        <v>2461</v>
      </c>
      <c r="Y292" s="44">
        <v>2</v>
      </c>
      <c r="Z292" s="208" t="s">
        <v>2467</v>
      </c>
      <c r="AA292" s="44" t="str">
        <f t="shared" si="95"/>
        <v>1,2,3</v>
      </c>
      <c r="AB292" s="44" t="str">
        <f t="shared" si="95"/>
        <v>6762</v>
      </c>
      <c r="AD292" s="44" t="str">
        <f t="shared" ref="AD292:AL292" si="103">AD73</f>
        <v>元素袍可是样新鲜玩意，我要尝试下。</v>
      </c>
      <c r="AE292" s="44" t="str">
        <f t="shared" si="103"/>
        <v>自然界的四大元素在这件袍子上得到了很好的体现。</v>
      </c>
      <c r="AF292" s="44" t="str">
        <f t="shared" si="103"/>
        <v>做生意怎能如此不给力？</v>
      </c>
      <c r="AG292" s="44" t="str">
        <f t="shared" si="103"/>
        <v>亲，元素袍有货吗？</v>
      </c>
      <c r="AH292" s="44" t="str">
        <f t="shared" si="103"/>
        <v>我太喜欢元素袍了，谢谢亲啦！</v>
      </c>
      <c r="AI292" s="44" t="str">
        <f t="shared" si="103"/>
        <v>亲，当心出门被雷劈哦~</v>
      </c>
      <c r="AJ292" s="44" t="str">
        <f t="shared" si="103"/>
        <v>身为法术练习者，怎能没有强大的元素袍？</v>
      </c>
      <c r="AK292" s="44" t="str">
        <f t="shared" si="103"/>
        <v>哇咔咔，穿上元素袍，法力无边啦！</v>
      </c>
      <c r="AL292" s="44" t="str">
        <f t="shared" si="103"/>
        <v>我有一种想要吐血的冲动。</v>
      </c>
    </row>
    <row r="293" spans="1:38">
      <c r="A293" s="250">
        <v>2870</v>
      </c>
      <c r="B293" s="44" t="str">
        <f t="shared" si="93"/>
        <v>[[6963,1]]</v>
      </c>
      <c r="C293" s="44" t="str">
        <f t="shared" si="93"/>
        <v>疾风手套</v>
      </c>
      <c r="D293" s="44" t="str">
        <f t="shared" si="93"/>
        <v>6963</v>
      </c>
      <c r="E293" s="44">
        <f t="shared" si="93"/>
        <v>1</v>
      </c>
      <c r="F293" s="44"/>
      <c r="T293" s="44">
        <f t="shared" si="100"/>
        <v>24300</v>
      </c>
      <c r="U293" s="44">
        <f t="shared" si="94"/>
        <v>23</v>
      </c>
      <c r="V293" s="44">
        <f t="shared" si="94"/>
        <v>3</v>
      </c>
      <c r="W293" s="44">
        <f t="shared" si="101"/>
        <v>9255</v>
      </c>
      <c r="X293" s="238" t="s">
        <v>2461</v>
      </c>
      <c r="Y293" s="44">
        <v>2</v>
      </c>
      <c r="Z293" s="208" t="s">
        <v>2467</v>
      </c>
      <c r="AA293" s="44" t="str">
        <f t="shared" si="95"/>
        <v>1,2,3</v>
      </c>
      <c r="AB293" s="44" t="str">
        <f t="shared" si="95"/>
        <v>6963</v>
      </c>
      <c r="AD293" s="44" t="str">
        <f t="shared" ref="AD293:AL293" si="104">AD74</f>
        <v>万能的神啊，请赐我一副疾风手套吧。</v>
      </c>
      <c r="AE293" s="44" t="str">
        <f t="shared" si="104"/>
        <v>有了疾风手套，我也能玩葵花点穴手。</v>
      </c>
      <c r="AF293" s="44" t="str">
        <f t="shared" si="104"/>
        <v>果然店铺信誉神马的很不靠谱。</v>
      </c>
      <c r="AG293" s="44" t="str">
        <f t="shared" si="104"/>
        <v>订购一副疾风手套。</v>
      </c>
      <c r="AH293" s="44" t="str">
        <f t="shared" si="104"/>
        <v>货是好货，就是贵了点。</v>
      </c>
      <c r="AI293" s="44" t="str">
        <f t="shared" si="104"/>
        <v>东西没做好，大家都不想的。</v>
      </c>
      <c r="AJ293" s="44" t="str">
        <f t="shared" si="104"/>
        <v>听闻这里是专业道具店，我要副疾风手套。</v>
      </c>
      <c r="AK293" s="44" t="str">
        <f t="shared" si="104"/>
        <v>戴上疾风手套，是不是可以飞起来？</v>
      </c>
      <c r="AL293" s="44" t="str">
        <f t="shared" si="104"/>
        <v>此店有风险，购物需谨慎。</v>
      </c>
    </row>
    <row r="294" spans="1:38">
      <c r="A294" s="250">
        <v>2880</v>
      </c>
      <c r="B294" s="44" t="str">
        <f t="shared" si="93"/>
        <v>[[7063,1]]</v>
      </c>
      <c r="C294" s="44" t="str">
        <f t="shared" si="93"/>
        <v>元素帽</v>
      </c>
      <c r="D294" s="44" t="str">
        <f t="shared" si="93"/>
        <v>7063</v>
      </c>
      <c r="E294" s="44">
        <f t="shared" si="93"/>
        <v>1</v>
      </c>
      <c r="F294" s="44"/>
      <c r="T294" s="44">
        <f t="shared" si="100"/>
        <v>24300</v>
      </c>
      <c r="U294" s="44">
        <f t="shared" si="94"/>
        <v>24</v>
      </c>
      <c r="V294" s="44">
        <f t="shared" si="94"/>
        <v>3</v>
      </c>
      <c r="W294" s="44">
        <f t="shared" si="101"/>
        <v>9255</v>
      </c>
      <c r="X294" s="238" t="s">
        <v>2461</v>
      </c>
      <c r="Y294" s="44">
        <v>2</v>
      </c>
      <c r="Z294" s="208" t="s">
        <v>2467</v>
      </c>
      <c r="AA294" s="44" t="str">
        <f t="shared" si="95"/>
        <v>1,2,3</v>
      </c>
      <c r="AB294" s="44" t="str">
        <f t="shared" si="95"/>
        <v>7063</v>
      </c>
      <c r="AD294" s="44" t="str">
        <f t="shared" ref="AD294:AL294" si="105">AD75</f>
        <v>元素帽很酷，我也想要。</v>
      </c>
      <c r="AE294" s="44" t="str">
        <f t="shared" si="105"/>
        <v>回家想想如何搭配。</v>
      </c>
      <c r="AF294" s="44" t="str">
        <f t="shared" si="105"/>
        <v>人家好难过好失望好桑心哦！</v>
      </c>
      <c r="AG294" s="44" t="str">
        <f t="shared" si="105"/>
        <v>作为潮人，必须订购一顶元素帽。</v>
      </c>
      <c r="AH294" s="44" t="str">
        <f t="shared" si="105"/>
        <v>为什么我看不懂这帽子有啥元素？</v>
      </c>
      <c r="AI294" s="44" t="str">
        <f t="shared" si="105"/>
        <v>人家都在巴结我，你竟然直接无视我。</v>
      </c>
      <c r="AJ294" s="44" t="str">
        <f t="shared" si="105"/>
        <v>我素帽纸达人，我想要元素帽！</v>
      </c>
      <c r="AK294" s="44" t="str">
        <f t="shared" si="105"/>
        <v>我素帽纸达人！我爱元素帽！</v>
      </c>
      <c r="AL294" s="44" t="str">
        <f t="shared" si="105"/>
        <v>我会帮店铺进行负面宣传的，不收费哦。</v>
      </c>
    </row>
    <row r="295" spans="1:38">
      <c r="A295" s="250">
        <v>2890</v>
      </c>
      <c r="B295" s="44" t="str">
        <f t="shared" si="93"/>
        <v>[[7562,1]]</v>
      </c>
      <c r="C295" s="44" t="str">
        <f t="shared" si="93"/>
        <v>勇者服</v>
      </c>
      <c r="D295" s="44" t="str">
        <f t="shared" si="93"/>
        <v>7562</v>
      </c>
      <c r="E295" s="44">
        <f t="shared" si="93"/>
        <v>1</v>
      </c>
      <c r="F295" s="44"/>
      <c r="T295" s="44">
        <f t="shared" si="100"/>
        <v>28350</v>
      </c>
      <c r="U295" s="44">
        <f t="shared" si="94"/>
        <v>24</v>
      </c>
      <c r="V295" s="44">
        <f t="shared" si="94"/>
        <v>3</v>
      </c>
      <c r="W295" s="44">
        <f t="shared" si="101"/>
        <v>17325</v>
      </c>
      <c r="X295" s="238" t="s">
        <v>2461</v>
      </c>
      <c r="Y295" s="44">
        <v>2</v>
      </c>
      <c r="Z295" s="208" t="s">
        <v>2467</v>
      </c>
      <c r="AA295" s="44" t="str">
        <f t="shared" si="95"/>
        <v>1,2,3</v>
      </c>
      <c r="AB295" s="44" t="str">
        <f t="shared" si="95"/>
        <v>7562</v>
      </c>
      <c r="AD295" s="44" t="str">
        <f t="shared" ref="AD295:AL295" si="106">AD76</f>
        <v>我是勇者，自然要穿勇者服。</v>
      </c>
      <c r="AE295" s="44" t="str">
        <f t="shared" si="106"/>
        <v>穿上勇者服的我，简直有如战神下凡！</v>
      </c>
      <c r="AF295" s="44" t="str">
        <f t="shared" si="106"/>
        <v>勇者是不会和你这种小老百姓计较的。</v>
      </c>
      <c r="AG295" s="44" t="str">
        <f t="shared" si="106"/>
        <v>我好想成为勇者哦，买件勇者服过过瘾吧。</v>
      </c>
      <c r="AH295" s="44" t="str">
        <f t="shared" si="106"/>
        <v>穿上勇者服，感觉自己真的成为勇者了。</v>
      </c>
      <c r="AI295" s="44" t="str">
        <f t="shared" si="106"/>
        <v>我成为勇者的梦想，因为订单没完成而破灭。</v>
      </c>
      <c r="AJ295" s="44" t="str">
        <f t="shared" si="106"/>
        <v>你家的勇者服真帅，来一件。</v>
      </c>
      <c r="AK295" s="44" t="str">
        <f t="shared" si="106"/>
        <v>真是馈赠亲友的好东西！</v>
      </c>
      <c r="AL295" s="44" t="str">
        <f t="shared" si="106"/>
        <v>你太不给面子了。</v>
      </c>
    </row>
    <row r="296" spans="1:38">
      <c r="A296" s="250">
        <v>2900</v>
      </c>
      <c r="B296" s="44" t="str">
        <f t="shared" si="93"/>
        <v>[[7662,1]]</v>
      </c>
      <c r="C296" s="44" t="str">
        <f t="shared" si="93"/>
        <v>勇者法袍</v>
      </c>
      <c r="D296" s="44" t="str">
        <f t="shared" si="93"/>
        <v>7662</v>
      </c>
      <c r="E296" s="44">
        <f t="shared" si="93"/>
        <v>1</v>
      </c>
      <c r="F296" s="44"/>
      <c r="T296" s="44">
        <f t="shared" si="100"/>
        <v>28350</v>
      </c>
      <c r="U296" s="44">
        <f t="shared" si="94"/>
        <v>24</v>
      </c>
      <c r="V296" s="44">
        <f t="shared" si="94"/>
        <v>3</v>
      </c>
      <c r="W296" s="44">
        <f t="shared" si="101"/>
        <v>17325</v>
      </c>
      <c r="X296" s="238" t="s">
        <v>2461</v>
      </c>
      <c r="Y296" s="44">
        <v>2</v>
      </c>
      <c r="Z296" s="208" t="s">
        <v>2467</v>
      </c>
      <c r="AA296" s="44" t="str">
        <f t="shared" si="95"/>
        <v>1,2,3</v>
      </c>
      <c r="AB296" s="44" t="str">
        <f t="shared" si="95"/>
        <v>7662</v>
      </c>
      <c r="AD296" s="44" t="str">
        <f t="shared" ref="AD296:AL296" si="107">AD77</f>
        <v>只有勇者法袍才配得上我那高贵的气质。</v>
      </c>
      <c r="AE296" s="44" t="str">
        <f t="shared" si="107"/>
        <v>勇者法袍似乎没有我想象中的那么高级嘛。</v>
      </c>
      <c r="AF296" s="44" t="str">
        <f t="shared" si="107"/>
        <v>乌龟的爬行速度都比你做订单的速度快。</v>
      </c>
      <c r="AG296" s="44" t="str">
        <f t="shared" si="107"/>
        <v>请问~能帮我做件勇者法袍吗？</v>
      </c>
      <c r="AH296" s="44" t="str">
        <f t="shared" si="107"/>
        <v>感谢你为我制作这么棒的勇者法袍。</v>
      </c>
      <c r="AI296" s="44" t="str">
        <f t="shared" si="107"/>
        <v>哎，也许我是没有穿勇者法袍的命。</v>
      </c>
      <c r="AJ296" s="44" t="str">
        <f t="shared" si="107"/>
        <v>勇者法袍是法袍中的战斗机，必须订一件！</v>
      </c>
      <c r="AK296" s="44" t="str">
        <f t="shared" si="107"/>
        <v>哇，既能增加攻击力又能提升法力值哦！</v>
      </c>
      <c r="AL296" s="44" t="str">
        <f t="shared" si="107"/>
        <v>订单神马的都是浮云啊。</v>
      </c>
    </row>
    <row r="297" spans="1:38">
      <c r="A297" s="250">
        <v>2910</v>
      </c>
      <c r="B297" s="44" t="str">
        <f t="shared" si="93"/>
        <v>[[7863,1]]</v>
      </c>
      <c r="C297" s="44" t="str">
        <f t="shared" si="93"/>
        <v>勇者手套</v>
      </c>
      <c r="D297" s="44" t="str">
        <f t="shared" si="93"/>
        <v>7863</v>
      </c>
      <c r="E297" s="44">
        <f t="shared" si="93"/>
        <v>1</v>
      </c>
      <c r="F297" s="44"/>
      <c r="T297" s="44">
        <f t="shared" si="100"/>
        <v>28350</v>
      </c>
      <c r="U297" s="44">
        <f t="shared" si="94"/>
        <v>25</v>
      </c>
      <c r="V297" s="44">
        <f t="shared" si="94"/>
        <v>3</v>
      </c>
      <c r="W297" s="44">
        <f t="shared" si="101"/>
        <v>17325</v>
      </c>
      <c r="X297" s="238" t="s">
        <v>2461</v>
      </c>
      <c r="Y297" s="44">
        <v>2</v>
      </c>
      <c r="Z297" s="208" t="s">
        <v>2467</v>
      </c>
      <c r="AA297" s="44" t="str">
        <f t="shared" si="95"/>
        <v>1,2,3</v>
      </c>
      <c r="AB297" s="44" t="str">
        <f t="shared" si="95"/>
        <v>7863</v>
      </c>
      <c r="AD297" s="44" t="str">
        <f t="shared" ref="AD297:AL297" si="108">AD78</f>
        <v>我要勇者手套，快快帮我做！</v>
      </c>
      <c r="AE297" s="44" t="str">
        <f t="shared" si="108"/>
        <v>听说戴上勇者手套就能天下无敌哦！</v>
      </c>
      <c r="AF297" s="44" t="str">
        <f t="shared" si="108"/>
        <v>这真是一个奸商横行的时代。</v>
      </c>
      <c r="AG297" s="44" t="str">
        <f t="shared" si="108"/>
        <v>我要做勇者，给我来副用这手套。</v>
      </c>
      <c r="AH297" s="44" t="str">
        <f t="shared" si="108"/>
        <v>凡是和勇者沾边的东西，我都喜欢！</v>
      </c>
      <c r="AI297" s="44" t="str">
        <f t="shared" si="108"/>
        <v>这破店竟然不做我的生意，太气人了。</v>
      </c>
      <c r="AJ297" s="44" t="str">
        <f t="shared" si="108"/>
        <v>我是勇者，就必须戴勇者手套！</v>
      </c>
      <c r="AK297" s="44" t="str">
        <f t="shared" si="108"/>
        <v>勇者手套质量过关，绝对是信得过产品。</v>
      </c>
      <c r="AL297" s="44" t="str">
        <f t="shared" si="108"/>
        <v>我以勇者的身份来讨伐这家经常交不出货的店铺。</v>
      </c>
    </row>
    <row r="298" spans="1:38">
      <c r="A298" s="250">
        <v>2920</v>
      </c>
      <c r="B298" s="44" t="str">
        <f t="shared" si="93"/>
        <v>[[7963,1]]</v>
      </c>
      <c r="C298" s="44" t="str">
        <f t="shared" si="93"/>
        <v>勇者帽</v>
      </c>
      <c r="D298" s="44" t="str">
        <f t="shared" si="93"/>
        <v>7963</v>
      </c>
      <c r="E298" s="44">
        <f t="shared" si="93"/>
        <v>1</v>
      </c>
      <c r="F298" s="44"/>
      <c r="T298" s="44">
        <f t="shared" si="100"/>
        <v>28350</v>
      </c>
      <c r="U298" s="44">
        <f t="shared" si="94"/>
        <v>25</v>
      </c>
      <c r="V298" s="44">
        <f t="shared" si="94"/>
        <v>3</v>
      </c>
      <c r="W298" s="44">
        <f t="shared" si="101"/>
        <v>17325</v>
      </c>
      <c r="X298" s="238" t="s">
        <v>2461</v>
      </c>
      <c r="Y298" s="44">
        <v>2</v>
      </c>
      <c r="Z298" s="208" t="s">
        <v>2467</v>
      </c>
      <c r="AA298" s="44" t="str">
        <f t="shared" si="95"/>
        <v>1,2,3</v>
      </c>
      <c r="AB298" s="44" t="str">
        <f t="shared" si="95"/>
        <v>7963</v>
      </c>
      <c r="AD298" s="44" t="str">
        <f t="shared" ref="AD298:AL298" si="109">AD79</f>
        <v>订做勇者帽要多少钱？</v>
      </c>
      <c r="AE298" s="44" t="str">
        <f t="shared" si="109"/>
        <v>勇者帽太适合我了。</v>
      </c>
      <c r="AF298" s="44" t="str">
        <f t="shared" si="109"/>
        <v>在这个二货横行的时代，我还要和奸商斗智斗勇。</v>
      </c>
      <c r="AG298" s="44" t="str">
        <f t="shared" si="109"/>
        <v>这里开始卖勇者帽了，怎么不早通知我呀？</v>
      </c>
      <c r="AH298" s="44" t="str">
        <f t="shared" si="109"/>
        <v>我早就想要顶勇者帽，终于了却心愿了。</v>
      </c>
      <c r="AI298" s="44" t="str">
        <f t="shared" si="109"/>
        <v>我恨你的人，更恨你的店。</v>
      </c>
      <c r="AJ298" s="44" t="str">
        <f t="shared" si="109"/>
        <v>做一顶勇者帽要多久？</v>
      </c>
      <c r="AK298" s="44" t="str">
        <f t="shared" si="109"/>
        <v>千盼万盼终于盼到我的勇者帽了。</v>
      </c>
      <c r="AL298" s="44" t="str">
        <f t="shared" si="109"/>
        <v>你的RP很有问题。</v>
      </c>
    </row>
    <row r="299" spans="1:38">
      <c r="A299" s="250">
        <v>2930</v>
      </c>
      <c r="B299" s="44" t="str">
        <f t="shared" si="93"/>
        <v>[[8462,1]]</v>
      </c>
      <c r="C299" s="44" t="str">
        <f t="shared" si="93"/>
        <v>查堤拉之服</v>
      </c>
      <c r="D299" s="44" t="str">
        <f t="shared" si="93"/>
        <v>8462</v>
      </c>
      <c r="E299" s="44">
        <f t="shared" si="93"/>
        <v>1</v>
      </c>
      <c r="F299" s="44"/>
      <c r="T299" s="44">
        <f t="shared" si="100"/>
        <v>32400</v>
      </c>
      <c r="U299" s="44">
        <f t="shared" si="94"/>
        <v>25</v>
      </c>
      <c r="V299" s="44">
        <f t="shared" si="94"/>
        <v>3</v>
      </c>
      <c r="W299" s="44">
        <f t="shared" si="101"/>
        <v>25920</v>
      </c>
      <c r="X299" s="238" t="s">
        <v>2461</v>
      </c>
      <c r="Y299" s="44">
        <v>2</v>
      </c>
      <c r="Z299" s="208" t="s">
        <v>2467</v>
      </c>
      <c r="AA299" s="44" t="str">
        <f t="shared" si="95"/>
        <v>1,2,3</v>
      </c>
      <c r="AB299" s="44" t="str">
        <f t="shared" si="95"/>
        <v>8462</v>
      </c>
      <c r="AD299" s="44" t="str">
        <f t="shared" ref="AD299:AL299" si="110">AD80</f>
        <v>最近很流行查堤拉之服，我也要一件。</v>
      </c>
      <c r="AE299" s="44" t="str">
        <f t="shared" si="110"/>
        <v>做工精美，值得表扬。</v>
      </c>
      <c r="AF299" s="44" t="str">
        <f t="shared" si="110"/>
        <v>我代表游戏研发团队，狠狠批评你！</v>
      </c>
      <c r="AG299" s="44" t="str">
        <f t="shared" si="110"/>
        <v>你家有没有最新产品，查堤拉之服？</v>
      </c>
      <c r="AH299" s="44" t="str">
        <f t="shared" si="110"/>
        <v>新产品就是让人眼前一亮。</v>
      </c>
      <c r="AI299" s="44" t="str">
        <f t="shared" si="110"/>
        <v>期望越高，失望越大。</v>
      </c>
      <c r="AJ299" s="44" t="str">
        <f t="shared" si="110"/>
        <v>我要量身定做一件查堤拉之服。</v>
      </c>
      <c r="AK299" s="44" t="str">
        <f t="shared" si="110"/>
        <v>超级合身，极其赞！</v>
      </c>
      <c r="AL299" s="44" t="str">
        <f t="shared" si="110"/>
        <v>这件事不是这么容易就能了结的。</v>
      </c>
    </row>
    <row r="300" spans="1:38">
      <c r="A300" s="250">
        <v>2940</v>
      </c>
      <c r="B300" s="44" t="e">
        <f>#REF!</f>
        <v>#REF!</v>
      </c>
      <c r="C300" s="44" t="e">
        <f>#REF!</f>
        <v>#REF!</v>
      </c>
      <c r="D300" s="44" t="e">
        <f>#REF!</f>
        <v>#REF!</v>
      </c>
      <c r="E300" s="44" t="e">
        <f>#REF!</f>
        <v>#REF!</v>
      </c>
      <c r="F300" s="44"/>
      <c r="T300" s="44" t="e">
        <f>#REF!*$T$3</f>
        <v>#REF!</v>
      </c>
      <c r="U300" s="44" t="e">
        <f>#REF!</f>
        <v>#REF!</v>
      </c>
      <c r="V300" s="44" t="e">
        <f>#REF!</f>
        <v>#REF!</v>
      </c>
      <c r="W300" s="44" t="e">
        <f>#REF!*$W$3</f>
        <v>#REF!</v>
      </c>
      <c r="X300" s="238" t="s">
        <v>2461</v>
      </c>
      <c r="Y300" s="44">
        <v>2</v>
      </c>
      <c r="Z300" s="208" t="s">
        <v>2467</v>
      </c>
      <c r="AA300" s="44" t="e">
        <f>#REF!</f>
        <v>#REF!</v>
      </c>
      <c r="AB300" s="44" t="e">
        <f>#REF!</f>
        <v>#REF!</v>
      </c>
      <c r="AD300" s="44" t="e">
        <f>#REF!</f>
        <v>#REF!</v>
      </c>
      <c r="AE300" s="44" t="e">
        <f>#REF!</f>
        <v>#REF!</v>
      </c>
      <c r="AF300" s="44" t="e">
        <f>#REF!</f>
        <v>#REF!</v>
      </c>
      <c r="AG300" s="44" t="e">
        <f>#REF!</f>
        <v>#REF!</v>
      </c>
      <c r="AH300" s="44" t="e">
        <f>#REF!</f>
        <v>#REF!</v>
      </c>
      <c r="AI300" s="44" t="e">
        <f>#REF!</f>
        <v>#REF!</v>
      </c>
      <c r="AJ300" s="44" t="e">
        <f>#REF!</f>
        <v>#REF!</v>
      </c>
      <c r="AK300" s="44" t="e">
        <f>#REF!</f>
        <v>#REF!</v>
      </c>
      <c r="AL300" s="44" t="e">
        <f>#REF!</f>
        <v>#REF!</v>
      </c>
    </row>
    <row r="301" spans="1:38">
      <c r="A301" s="250">
        <v>2950</v>
      </c>
      <c r="B301" s="44" t="str">
        <f t="shared" ref="B301:E355" si="111">B81</f>
        <v>[[8763,1]]</v>
      </c>
      <c r="C301" s="44" t="str">
        <f t="shared" si="111"/>
        <v>普罗休斯手套</v>
      </c>
      <c r="D301" s="44" t="str">
        <f t="shared" si="111"/>
        <v>8763</v>
      </c>
      <c r="E301" s="44">
        <f t="shared" si="111"/>
        <v>1</v>
      </c>
      <c r="F301" s="44"/>
      <c r="T301" s="44">
        <f t="shared" ref="T301:T355" si="112">T81*$T$3</f>
        <v>32400</v>
      </c>
      <c r="U301" s="44">
        <f t="shared" ref="U301" si="113">U81</f>
        <v>26</v>
      </c>
      <c r="V301" s="44">
        <f t="shared" ref="V301" si="114">V81</f>
        <v>3</v>
      </c>
      <c r="W301" s="44">
        <f t="shared" ref="W301:W355" si="115">W81*$W$3</f>
        <v>25920</v>
      </c>
      <c r="X301" s="238" t="s">
        <v>2461</v>
      </c>
      <c r="Y301" s="44">
        <v>2</v>
      </c>
      <c r="Z301" s="208" t="s">
        <v>2467</v>
      </c>
      <c r="AA301" s="44" t="str">
        <f t="shared" ref="AA301:AB301" si="116">AA81</f>
        <v>1,2,3</v>
      </c>
      <c r="AB301" s="44" t="str">
        <f t="shared" si="116"/>
        <v>8763</v>
      </c>
      <c r="AD301" s="44" t="str">
        <f t="shared" ref="AD301:AL301" si="117">AD81</f>
        <v>买道具买上瘾了，这次要买普罗休斯手套。</v>
      </c>
      <c r="AE301" s="44" t="str">
        <f t="shared" si="117"/>
        <v>我又多了一件珍藏的道具。</v>
      </c>
      <c r="AF301" s="44" t="str">
        <f t="shared" si="117"/>
        <v>看来我和普罗休斯手套有缘无分啊。</v>
      </c>
      <c r="AG301" s="44" t="str">
        <f t="shared" si="117"/>
        <v>挑花眼了，就买普罗休斯手套吧。</v>
      </c>
      <c r="AH301" s="44" t="str">
        <f t="shared" si="117"/>
        <v>东西还真不错！今天没带小费，抱歉了。</v>
      </c>
      <c r="AI301" s="44" t="str">
        <f t="shared" si="117"/>
        <v>虽然这次交易失败了，希望下次能够交易愉快。</v>
      </c>
      <c r="AJ301" s="44" t="str">
        <f t="shared" si="117"/>
        <v>能帮忙做点普罗休斯手套,吗？</v>
      </c>
      <c r="AK301" s="44" t="str">
        <f t="shared" si="117"/>
        <v>你太了不起啦~！</v>
      </c>
      <c r="AL301" s="44" t="str">
        <f t="shared" si="117"/>
        <v>哎，真是失望啊~！</v>
      </c>
    </row>
    <row r="302" spans="1:38">
      <c r="A302" s="250">
        <v>2960</v>
      </c>
      <c r="B302" s="44" t="str">
        <f t="shared" si="111"/>
        <v>[[8863,1]]</v>
      </c>
      <c r="C302" s="44" t="str">
        <f t="shared" si="111"/>
        <v>奥美拉之帽</v>
      </c>
      <c r="D302" s="44" t="str">
        <f t="shared" si="111"/>
        <v>8863</v>
      </c>
      <c r="E302" s="44">
        <f t="shared" si="111"/>
        <v>1</v>
      </c>
      <c r="F302" s="44"/>
      <c r="T302" s="44">
        <f t="shared" si="112"/>
        <v>32400</v>
      </c>
      <c r="U302" s="44">
        <f t="shared" ref="U302" si="118">U82</f>
        <v>26</v>
      </c>
      <c r="V302" s="44">
        <f t="shared" ref="V302" si="119">V82</f>
        <v>3</v>
      </c>
      <c r="W302" s="44">
        <f t="shared" si="115"/>
        <v>25920</v>
      </c>
      <c r="X302" s="238" t="s">
        <v>2461</v>
      </c>
      <c r="Y302" s="44">
        <v>2</v>
      </c>
      <c r="Z302" s="208" t="s">
        <v>2467</v>
      </c>
      <c r="AA302" s="44" t="str">
        <f t="shared" ref="AA302:AB302" si="120">AA82</f>
        <v>1,2,3</v>
      </c>
      <c r="AB302" s="44" t="str">
        <f t="shared" si="120"/>
        <v>8863</v>
      </c>
      <c r="AD302" s="44" t="str">
        <f t="shared" ref="AD302:AL302" si="121">AD82</f>
        <v>奥美拉之帽到底美不美？</v>
      </c>
      <c r="AE302" s="44" t="str">
        <f t="shared" si="121"/>
        <v>奥美拉之帽不错，适合我！</v>
      </c>
      <c r="AF302" s="44" t="str">
        <f t="shared" si="121"/>
        <v>是我来打你，还是你自己来挨打，选吧！</v>
      </c>
      <c r="AG302" s="44" t="str">
        <f t="shared" si="121"/>
        <v>好久没买新帽子了，这次买顶奥美拉之帽。</v>
      </c>
      <c r="AH302" s="44" t="str">
        <f t="shared" si="121"/>
        <v>戴上新帽子，真神奇！</v>
      </c>
      <c r="AI302" s="44" t="str">
        <f t="shared" si="121"/>
        <v>你可以把可爱的黑猫当货物给我。</v>
      </c>
      <c r="AJ302" s="44" t="str">
        <f t="shared" si="121"/>
        <v>能帮忙做点奥美拉之帽,吗？</v>
      </c>
      <c r="AK302" s="44" t="str">
        <f t="shared" si="121"/>
        <v>你太了不起啦~！</v>
      </c>
      <c r="AL302" s="44" t="str">
        <f t="shared" si="121"/>
        <v>哎，真是失望啊~！</v>
      </c>
    </row>
    <row r="303" spans="1:38">
      <c r="A303" s="250">
        <v>2970</v>
      </c>
      <c r="B303" s="44" t="str">
        <f t="shared" si="111"/>
        <v>[[10762,1]]</v>
      </c>
      <c r="C303" s="44" t="str">
        <f t="shared" si="111"/>
        <v>学徒服</v>
      </c>
      <c r="D303" s="44" t="str">
        <f t="shared" si="111"/>
        <v>10762</v>
      </c>
      <c r="E303" s="44">
        <f t="shared" si="111"/>
        <v>1</v>
      </c>
      <c r="F303" s="44"/>
      <c r="T303" s="44">
        <f t="shared" si="112"/>
        <v>135</v>
      </c>
      <c r="U303" s="44">
        <f t="shared" ref="U303" si="122">U83</f>
        <v>27</v>
      </c>
      <c r="V303" s="44">
        <f t="shared" ref="V303" si="123">V83</f>
        <v>3</v>
      </c>
      <c r="W303" s="44">
        <f t="shared" si="115"/>
        <v>15</v>
      </c>
      <c r="X303" s="238" t="s">
        <v>2461</v>
      </c>
      <c r="Y303" s="44">
        <v>2</v>
      </c>
      <c r="Z303" s="208" t="s">
        <v>2467</v>
      </c>
      <c r="AA303" s="44" t="str">
        <f t="shared" ref="AA303:AB303" si="124">AA83</f>
        <v>1,2,3</v>
      </c>
      <c r="AB303" s="44" t="str">
        <f t="shared" si="124"/>
        <v>10762</v>
      </c>
      <c r="AD303" s="44" t="str">
        <f t="shared" ref="AD303:AL303" si="125">AD83</f>
        <v>我要件学徒服，急需！</v>
      </c>
      <c r="AE303" s="44" t="str">
        <f t="shared" si="125"/>
        <v>穿上学徒服做学徒去了。</v>
      </c>
      <c r="AF303" s="44" t="str">
        <f t="shared" si="125"/>
        <v>都说我是急需了，你到底听进去没有？</v>
      </c>
      <c r="AG303" s="44" t="str">
        <f t="shared" si="125"/>
        <v>什么衣服都有了，就缺件学徒服了。</v>
      </c>
      <c r="AH303" s="44" t="str">
        <f t="shared" si="125"/>
        <v>你的东西，我放心。</v>
      </c>
      <c r="AI303" s="44" t="str">
        <f t="shared" si="125"/>
        <v>再这么下去，你在游戏里的声望会越来越差。</v>
      </c>
      <c r="AJ303" s="44" t="str">
        <f t="shared" si="125"/>
        <v>能帮忙做点学徒服,吗？</v>
      </c>
      <c r="AK303" s="44" t="str">
        <f t="shared" si="125"/>
        <v>你太了不起啦~！</v>
      </c>
      <c r="AL303" s="44" t="str">
        <f t="shared" si="125"/>
        <v>哎，真是失望啊~！</v>
      </c>
    </row>
    <row r="304" spans="1:38">
      <c r="A304" s="250">
        <v>2980</v>
      </c>
      <c r="B304" s="44" t="str">
        <f t="shared" si="111"/>
        <v>[[561,1]]</v>
      </c>
      <c r="C304" s="44" t="str">
        <f t="shared" si="111"/>
        <v>石质剑</v>
      </c>
      <c r="D304" s="44" t="str">
        <f t="shared" si="111"/>
        <v>561</v>
      </c>
      <c r="E304" s="44">
        <f t="shared" si="111"/>
        <v>1</v>
      </c>
      <c r="F304" s="44"/>
      <c r="T304" s="44">
        <f t="shared" si="112"/>
        <v>1350</v>
      </c>
      <c r="U304" s="44">
        <f t="shared" ref="U304" si="126">U84</f>
        <v>27</v>
      </c>
      <c r="V304" s="44">
        <f t="shared" ref="V304" si="127">V84</f>
        <v>3</v>
      </c>
      <c r="W304" s="44">
        <f t="shared" si="115"/>
        <v>75</v>
      </c>
      <c r="X304" s="238" t="s">
        <v>2461</v>
      </c>
      <c r="Y304" s="44">
        <v>2</v>
      </c>
      <c r="Z304" s="208" t="s">
        <v>2467</v>
      </c>
      <c r="AA304" s="44" t="str">
        <f t="shared" ref="AA304:AB304" si="128">AA84</f>
        <v>1,2,3</v>
      </c>
      <c r="AB304" s="44" t="str">
        <f t="shared" si="128"/>
        <v>561</v>
      </c>
      <c r="AD304" s="44" t="str">
        <f t="shared" ref="AD304:AL304" si="129">AD84</f>
        <v>我想要把石质剑，但又怕自己拿不动。</v>
      </c>
      <c r="AE304" s="44" t="str">
        <f t="shared" si="129"/>
        <v>石质剑太沉了！</v>
      </c>
      <c r="AF304" s="44" t="str">
        <f t="shared" si="129"/>
        <v>我对你的信任已随春水向东流。</v>
      </c>
      <c r="AG304" s="44" t="str">
        <f t="shared" si="129"/>
        <v>贱贱贱，石质剑~~我要订做哦！</v>
      </c>
      <c r="AH304" s="44" t="str">
        <f t="shared" si="129"/>
        <v>这石质剑真是好贱，好贱~</v>
      </c>
      <c r="AI304" s="44" t="str">
        <f t="shared" si="129"/>
        <v>我的梦想是做名剑客，现在却成了贱客。</v>
      </c>
      <c r="AJ304" s="44" t="str">
        <f t="shared" si="129"/>
        <v>能帮忙做点石质剑,吗？</v>
      </c>
      <c r="AK304" s="44" t="str">
        <f t="shared" si="129"/>
        <v>你太了不起啦~！</v>
      </c>
      <c r="AL304" s="44" t="str">
        <f t="shared" si="129"/>
        <v>哎，真是失望啊~！</v>
      </c>
    </row>
    <row r="305" spans="1:38">
      <c r="A305" s="250">
        <v>2990</v>
      </c>
      <c r="B305" s="44" t="str">
        <f t="shared" si="111"/>
        <v>[[661,1]]</v>
      </c>
      <c r="C305" s="44" t="str">
        <f t="shared" si="111"/>
        <v>石弓</v>
      </c>
      <c r="D305" s="44" t="str">
        <f t="shared" si="111"/>
        <v>661</v>
      </c>
      <c r="E305" s="44">
        <f t="shared" si="111"/>
        <v>1</v>
      </c>
      <c r="F305" s="44"/>
      <c r="T305" s="44">
        <f t="shared" si="112"/>
        <v>1350</v>
      </c>
      <c r="U305" s="44">
        <f t="shared" ref="U305" si="130">U85</f>
        <v>27</v>
      </c>
      <c r="V305" s="44">
        <f t="shared" ref="V305" si="131">V85</f>
        <v>3</v>
      </c>
      <c r="W305" s="44">
        <f t="shared" si="115"/>
        <v>75</v>
      </c>
      <c r="X305" s="238" t="s">
        <v>2461</v>
      </c>
      <c r="Y305" s="44">
        <v>2</v>
      </c>
      <c r="Z305" s="208" t="s">
        <v>2467</v>
      </c>
      <c r="AA305" s="44" t="str">
        <f t="shared" ref="AA305:AB305" si="132">AA85</f>
        <v>1,2,3</v>
      </c>
      <c r="AB305" s="44" t="str">
        <f t="shared" si="132"/>
        <v>661</v>
      </c>
      <c r="AD305" s="44" t="str">
        <f t="shared" ref="AD305:AL305" si="133">AD85</f>
        <v>弓手怎能少了弓？给我一把石弓。</v>
      </c>
      <c r="AE305" s="44" t="str">
        <f t="shared" si="133"/>
        <v>有了石弓，我又可以上战场杀敌。</v>
      </c>
      <c r="AF305" s="44" t="str">
        <f t="shared" si="133"/>
        <v>受惊了！你竟连最简单的武器都做不好？</v>
      </c>
      <c r="AG305" s="44" t="str">
        <f t="shared" si="133"/>
        <v>我要学习射箭，先订一把石弓。</v>
      </c>
      <c r="AH305" s="44" t="str">
        <f t="shared" si="133"/>
        <v>我马上就开始学习射箭。</v>
      </c>
      <c r="AI305" s="44" t="str">
        <f t="shared" si="133"/>
        <v>等我学会射箭，就先拿你当靶子。</v>
      </c>
      <c r="AJ305" s="44" t="str">
        <f t="shared" si="133"/>
        <v>能帮忙做点石弓,吗？</v>
      </c>
      <c r="AK305" s="44" t="str">
        <f t="shared" si="133"/>
        <v>你太了不起啦~！</v>
      </c>
      <c r="AL305" s="44" t="str">
        <f t="shared" si="133"/>
        <v>哎，真是失望啊~！</v>
      </c>
    </row>
    <row r="306" spans="1:38">
      <c r="A306" s="250">
        <v>3000</v>
      </c>
      <c r="B306" s="44" t="str">
        <f t="shared" si="111"/>
        <v>[[761,1]]</v>
      </c>
      <c r="C306" s="44" t="str">
        <f t="shared" si="111"/>
        <v>石杖</v>
      </c>
      <c r="D306" s="44" t="str">
        <f t="shared" si="111"/>
        <v>761</v>
      </c>
      <c r="E306" s="44">
        <f t="shared" si="111"/>
        <v>1</v>
      </c>
      <c r="F306" s="44"/>
      <c r="T306" s="44">
        <f t="shared" si="112"/>
        <v>1350</v>
      </c>
      <c r="U306" s="44">
        <f t="shared" ref="U306" si="134">U86</f>
        <v>28</v>
      </c>
      <c r="V306" s="44">
        <f t="shared" ref="V306" si="135">V86</f>
        <v>3</v>
      </c>
      <c r="W306" s="44">
        <f t="shared" si="115"/>
        <v>75</v>
      </c>
      <c r="X306" s="238" t="s">
        <v>2461</v>
      </c>
      <c r="Y306" s="44">
        <v>2</v>
      </c>
      <c r="Z306" s="208" t="s">
        <v>2467</v>
      </c>
      <c r="AA306" s="44" t="str">
        <f t="shared" ref="AA306:AB306" si="136">AA86</f>
        <v>1,2,3</v>
      </c>
      <c r="AB306" s="44" t="str">
        <f t="shared" si="136"/>
        <v>761</v>
      </c>
      <c r="AD306" s="44" t="str">
        <f t="shared" ref="AD306:AL306" si="137">AD86</f>
        <v>你能把石杖做得轻一些吗？</v>
      </c>
      <c r="AE306" s="44" t="str">
        <f t="shared" si="137"/>
        <v>用石杖施法，不如拿它直接拍人更具杀伤力。</v>
      </c>
      <c r="AF306" s="44" t="str">
        <f t="shared" si="137"/>
        <v>我知道卖石杖没赚头，你就不能当是为人民服务？</v>
      </c>
      <c r="AG306" s="44" t="str">
        <f t="shared" si="137"/>
        <v>我的石杖断了，只能订根新的。</v>
      </c>
      <c r="AH306" s="44" t="str">
        <f t="shared" si="137"/>
        <v>感觉用起来不太顺手嘛~</v>
      </c>
      <c r="AI306" s="44" t="str">
        <f t="shared" si="137"/>
        <v>难怪没见你挂招牌，原来是已经砸了。</v>
      </c>
      <c r="AJ306" s="44" t="str">
        <f t="shared" si="137"/>
        <v>能帮忙做点石杖,吗？</v>
      </c>
      <c r="AK306" s="44" t="str">
        <f t="shared" si="137"/>
        <v>你太了不起啦~！</v>
      </c>
      <c r="AL306" s="44" t="str">
        <f t="shared" si="137"/>
        <v>哎，真是失望啊~！</v>
      </c>
    </row>
    <row r="307" spans="1:38">
      <c r="A307" s="250">
        <v>3010</v>
      </c>
      <c r="B307" s="44" t="str">
        <f t="shared" si="111"/>
        <v>[[862,1]]</v>
      </c>
      <c r="C307" s="44" t="str">
        <f t="shared" si="111"/>
        <v>轻甲</v>
      </c>
      <c r="D307" s="44" t="str">
        <f t="shared" si="111"/>
        <v>862</v>
      </c>
      <c r="E307" s="44">
        <f t="shared" si="111"/>
        <v>1</v>
      </c>
      <c r="F307" s="44"/>
      <c r="T307" s="44">
        <f t="shared" si="112"/>
        <v>1350</v>
      </c>
      <c r="U307" s="44">
        <f t="shared" ref="U307" si="138">U87</f>
        <v>28</v>
      </c>
      <c r="V307" s="44">
        <f t="shared" ref="V307" si="139">V87</f>
        <v>3</v>
      </c>
      <c r="W307" s="44">
        <f t="shared" si="115"/>
        <v>75</v>
      </c>
      <c r="X307" s="238" t="s">
        <v>2461</v>
      </c>
      <c r="Y307" s="44">
        <v>2</v>
      </c>
      <c r="Z307" s="208" t="s">
        <v>2467</v>
      </c>
      <c r="AA307" s="44" t="str">
        <f t="shared" ref="AA307:AB307" si="140">AA87</f>
        <v>1,2,3</v>
      </c>
      <c r="AB307" s="44" t="str">
        <f t="shared" si="140"/>
        <v>862</v>
      </c>
      <c r="AD307" s="44" t="str">
        <f t="shared" ref="AD307:AL307" si="141">AD87</f>
        <v>上次的重甲快把我压死了，还是换件轻甲吧。</v>
      </c>
      <c r="AE307" s="44" t="str">
        <f t="shared" si="141"/>
        <v>还是轻甲穿起来舒服，还透气！</v>
      </c>
      <c r="AF307" s="44" t="str">
        <f t="shared" si="141"/>
        <v>做不好早说，有必要拖到现在嘛~</v>
      </c>
      <c r="AG307" s="44" t="str">
        <f t="shared" si="141"/>
        <v>我这小身板，也只能穿轻甲了。</v>
      </c>
      <c r="AH307" s="44" t="str">
        <f t="shared" si="141"/>
        <v>做得不错，名副其实的“轻”甲。</v>
      </c>
      <c r="AI307" s="44" t="str">
        <f t="shared" si="141"/>
        <v>你是让我赤膊上阵打怪吗？</v>
      </c>
      <c r="AJ307" s="44" t="str">
        <f t="shared" si="141"/>
        <v>能帮忙做点轻甲,吗？</v>
      </c>
      <c r="AK307" s="44" t="str">
        <f t="shared" si="141"/>
        <v>你太了不起啦~！</v>
      </c>
      <c r="AL307" s="44" t="str">
        <f t="shared" si="141"/>
        <v>哎，真是失望啊~！</v>
      </c>
    </row>
    <row r="308" spans="1:38">
      <c r="A308" s="250">
        <v>3020</v>
      </c>
      <c r="B308" s="44" t="str">
        <f t="shared" si="111"/>
        <v>[[1161,1]]</v>
      </c>
      <c r="C308" s="44" t="str">
        <f t="shared" si="111"/>
        <v>铁剑</v>
      </c>
      <c r="D308" s="44" t="str">
        <f t="shared" si="111"/>
        <v>1161</v>
      </c>
      <c r="E308" s="44">
        <f t="shared" si="111"/>
        <v>1</v>
      </c>
      <c r="F308" s="44"/>
      <c r="T308" s="44">
        <f t="shared" si="112"/>
        <v>2700</v>
      </c>
      <c r="U308" s="44">
        <f t="shared" ref="U308" si="142">U88</f>
        <v>28</v>
      </c>
      <c r="V308" s="44">
        <f t="shared" ref="V308" si="143">V88</f>
        <v>3</v>
      </c>
      <c r="W308" s="44">
        <f t="shared" si="115"/>
        <v>225</v>
      </c>
      <c r="X308" s="238" t="s">
        <v>2461</v>
      </c>
      <c r="Y308" s="44">
        <v>2</v>
      </c>
      <c r="Z308" s="208" t="s">
        <v>2467</v>
      </c>
      <c r="AA308" s="44" t="str">
        <f t="shared" ref="AA308:AB308" si="144">AA88</f>
        <v>1,2,3</v>
      </c>
      <c r="AB308" s="44" t="str">
        <f t="shared" si="144"/>
        <v>1161</v>
      </c>
      <c r="AD308" s="44" t="str">
        <f t="shared" ref="AD308:AL308" si="145">AD88</f>
        <v>去冒险前，订把铁剑防身。</v>
      </c>
      <c r="AE308" s="44" t="str">
        <f t="shared" si="145"/>
        <v>有了这把铁剑，鬼怪都不敢近身了。</v>
      </c>
      <c r="AF308" s="44" t="str">
        <f t="shared" si="145"/>
        <v>我猜到了开头，没猜到这结局，ca~</v>
      </c>
      <c r="AG308" s="44" t="str">
        <f t="shared" si="145"/>
        <v>求铁剑一把。</v>
      </c>
      <c r="AH308" s="44" t="str">
        <f t="shared" si="145"/>
        <v>额，铁剑好沉，只能扛回家了。</v>
      </c>
      <c r="AI308" s="44" t="str">
        <f t="shared" si="145"/>
        <v>只听说金价大涨，没听说铁涨价呀~</v>
      </c>
      <c r="AJ308" s="44" t="str">
        <f t="shared" si="145"/>
        <v>能帮忙做点铁剑,吗？</v>
      </c>
      <c r="AK308" s="44" t="str">
        <f t="shared" si="145"/>
        <v>你太了不起啦~！</v>
      </c>
      <c r="AL308" s="44" t="str">
        <f t="shared" si="145"/>
        <v>哎，真是失望啊~！</v>
      </c>
    </row>
    <row r="309" spans="1:38">
      <c r="A309" s="250">
        <v>3030</v>
      </c>
      <c r="B309" s="44" t="str">
        <f t="shared" si="111"/>
        <v>[[1261,1]]</v>
      </c>
      <c r="C309" s="44" t="str">
        <f t="shared" si="111"/>
        <v>铁弓</v>
      </c>
      <c r="D309" s="44" t="str">
        <f t="shared" si="111"/>
        <v>1261</v>
      </c>
      <c r="E309" s="44">
        <f t="shared" si="111"/>
        <v>1</v>
      </c>
      <c r="F309" s="44"/>
      <c r="T309" s="44">
        <f t="shared" si="112"/>
        <v>2700</v>
      </c>
      <c r="U309" s="44">
        <f t="shared" ref="U309" si="146">U89</f>
        <v>29</v>
      </c>
      <c r="V309" s="44">
        <f t="shared" ref="V309" si="147">V89</f>
        <v>3</v>
      </c>
      <c r="W309" s="44">
        <f t="shared" si="115"/>
        <v>225</v>
      </c>
      <c r="X309" s="238" t="s">
        <v>2461</v>
      </c>
      <c r="Y309" s="44">
        <v>2</v>
      </c>
      <c r="Z309" s="208" t="s">
        <v>2467</v>
      </c>
      <c r="AA309" s="44" t="str">
        <f t="shared" ref="AA309:AB309" si="148">AA89</f>
        <v>1,2,3</v>
      </c>
      <c r="AB309" s="44" t="str">
        <f t="shared" si="148"/>
        <v>1261</v>
      </c>
      <c r="AD309" s="44" t="str">
        <f t="shared" ref="AD309:AL309" si="149">AD89</f>
        <v>我要买把铁弓，升级下武器。</v>
      </c>
      <c r="AE309" s="44" t="str">
        <f t="shared" si="149"/>
        <v>铁弓的攻击力真是不错。</v>
      </c>
      <c r="AF309" s="44" t="str">
        <f t="shared" si="149"/>
        <v>赔偿我的铁弓！！！</v>
      </c>
      <c r="AG309" s="44" t="str">
        <f t="shared" si="149"/>
        <v>铁弓是不是很贵？不贵就买一把。</v>
      </c>
      <c r="AH309" s="44" t="str">
        <f t="shared" si="149"/>
        <v>铁弓的精准度还是挺高的。</v>
      </c>
      <c r="AI309" s="44" t="str">
        <f t="shared" si="149"/>
        <v>你得罪的可是传说中的勇士哦~</v>
      </c>
      <c r="AJ309" s="44" t="str">
        <f t="shared" si="149"/>
        <v>能帮忙做点铁弓,吗？</v>
      </c>
      <c r="AK309" s="44" t="str">
        <f t="shared" si="149"/>
        <v>你太了不起啦~！</v>
      </c>
      <c r="AL309" s="44" t="str">
        <f t="shared" si="149"/>
        <v>哎，真是失望啊~！</v>
      </c>
    </row>
    <row r="310" spans="1:38">
      <c r="A310" s="250">
        <v>3040</v>
      </c>
      <c r="B310" s="44" t="str">
        <f t="shared" si="111"/>
        <v>[[1361,1]]</v>
      </c>
      <c r="C310" s="44" t="str">
        <f t="shared" si="111"/>
        <v>铁杖</v>
      </c>
      <c r="D310" s="44" t="str">
        <f t="shared" si="111"/>
        <v>1361</v>
      </c>
      <c r="E310" s="44">
        <f t="shared" si="111"/>
        <v>1</v>
      </c>
      <c r="F310" s="44"/>
      <c r="T310" s="44">
        <f t="shared" si="112"/>
        <v>2700</v>
      </c>
      <c r="U310" s="44">
        <f t="shared" ref="U310" si="150">U90</f>
        <v>29</v>
      </c>
      <c r="V310" s="44">
        <f t="shared" ref="V310" si="151">V90</f>
        <v>3</v>
      </c>
      <c r="W310" s="44">
        <f t="shared" si="115"/>
        <v>225</v>
      </c>
      <c r="X310" s="238" t="s">
        <v>2461</v>
      </c>
      <c r="Y310" s="44">
        <v>2</v>
      </c>
      <c r="Z310" s="208" t="s">
        <v>2467</v>
      </c>
      <c r="AA310" s="44" t="str">
        <f t="shared" ref="AA310:AB310" si="152">AA90</f>
        <v>1,2,3</v>
      </c>
      <c r="AB310" s="44" t="str">
        <f t="shared" si="152"/>
        <v>1361</v>
      </c>
      <c r="AD310" s="44" t="str">
        <f t="shared" ref="AD310:AL310" si="153">AD90</f>
        <v>为了百姓安居乐业，我要买根铁杖去杀怪。</v>
      </c>
      <c r="AE310" s="44" t="str">
        <f t="shared" si="153"/>
        <v>回家好好擦一擦我的新铁杖。</v>
      </c>
      <c r="AF310" s="44" t="str">
        <f t="shared" si="153"/>
        <v>你就是这么对待为人民服务的英雄的吗？</v>
      </c>
      <c r="AG310" s="44" t="str">
        <f t="shared" si="153"/>
        <v>各种法杖我都要收集，这次要买铁杖啦！</v>
      </c>
      <c r="AH310" s="44" t="str">
        <f t="shared" si="153"/>
        <v>铁杖是我的新收藏品。</v>
      </c>
      <c r="AI310" s="44" t="str">
        <f t="shared" si="153"/>
        <v>让我想想新学的那个诅咒术怎么使来着~</v>
      </c>
      <c r="AJ310" s="44" t="str">
        <f t="shared" si="153"/>
        <v>能帮忙做点铁杖,吗？</v>
      </c>
      <c r="AK310" s="44" t="str">
        <f t="shared" si="153"/>
        <v>你太了不起啦~！</v>
      </c>
      <c r="AL310" s="44" t="str">
        <f t="shared" si="153"/>
        <v>哎，真是失望啊~！</v>
      </c>
    </row>
    <row r="311" spans="1:38">
      <c r="A311" s="250">
        <v>3050</v>
      </c>
      <c r="B311" s="44" t="str">
        <f t="shared" si="111"/>
        <v>[[1462,1]]</v>
      </c>
      <c r="C311" s="44" t="str">
        <f t="shared" si="111"/>
        <v>轻铠甲</v>
      </c>
      <c r="D311" s="44" t="str">
        <f t="shared" si="111"/>
        <v>1462</v>
      </c>
      <c r="E311" s="44">
        <f t="shared" si="111"/>
        <v>1</v>
      </c>
      <c r="F311" s="44"/>
      <c r="T311" s="44">
        <f t="shared" si="112"/>
        <v>2700</v>
      </c>
      <c r="U311" s="44">
        <f t="shared" ref="U311" si="154">U91</f>
        <v>29</v>
      </c>
      <c r="V311" s="44">
        <f t="shared" ref="V311" si="155">V91</f>
        <v>3</v>
      </c>
      <c r="W311" s="44">
        <f t="shared" si="115"/>
        <v>225</v>
      </c>
      <c r="X311" s="238" t="s">
        <v>2461</v>
      </c>
      <c r="Y311" s="44">
        <v>2</v>
      </c>
      <c r="Z311" s="208" t="s">
        <v>2467</v>
      </c>
      <c r="AA311" s="44" t="str">
        <f t="shared" ref="AA311:AB311" si="156">AA91</f>
        <v>1,2,3</v>
      </c>
      <c r="AB311" s="44" t="str">
        <f t="shared" si="156"/>
        <v>1462</v>
      </c>
      <c r="AD311" s="44" t="str">
        <f t="shared" ref="AD311:AL311" si="157">AD91</f>
        <v>我来升级装备啦！请给我做一件轻铠甲吧。</v>
      </c>
      <c r="AE311" s="44" t="str">
        <f t="shared" si="157"/>
        <v>轻铠甲穿着很舒服，装备升级成功啦！</v>
      </c>
      <c r="AF311" s="44" t="str">
        <f t="shared" si="157"/>
        <v>你素坏人，我再也不想见到你啦！</v>
      </c>
      <c r="AG311" s="44" t="str">
        <f t="shared" si="157"/>
        <v>我力气小，只能买轻铠甲穿。</v>
      </c>
      <c r="AH311" s="44" t="str">
        <f t="shared" si="157"/>
        <v>轻铠甲真的很轻，防御力也不错。</v>
      </c>
      <c r="AI311" s="44" t="str">
        <f t="shared" si="157"/>
        <v>祝福你的店生意惨淡，早日关门。</v>
      </c>
      <c r="AJ311" s="44" t="str">
        <f t="shared" si="157"/>
        <v>能帮忙做点轻铠甲,吗？</v>
      </c>
      <c r="AK311" s="44" t="str">
        <f t="shared" si="157"/>
        <v>你太了不起啦~！</v>
      </c>
      <c r="AL311" s="44" t="str">
        <f t="shared" si="157"/>
        <v>哎，真是失望啊~！</v>
      </c>
    </row>
    <row r="312" spans="1:38">
      <c r="A312" s="250">
        <v>3060</v>
      </c>
      <c r="B312" s="44" t="str">
        <f t="shared" si="111"/>
        <v>[[1761,1]]</v>
      </c>
      <c r="C312" s="44" t="str">
        <f t="shared" si="111"/>
        <v>突刺剑</v>
      </c>
      <c r="D312" s="44" t="str">
        <f t="shared" si="111"/>
        <v>1761</v>
      </c>
      <c r="E312" s="44">
        <f t="shared" si="111"/>
        <v>1</v>
      </c>
      <c r="F312" s="44"/>
      <c r="T312" s="44">
        <f t="shared" si="112"/>
        <v>4050</v>
      </c>
      <c r="U312" s="44">
        <f t="shared" ref="U312" si="158">U92</f>
        <v>30</v>
      </c>
      <c r="V312" s="44">
        <f t="shared" ref="V312" si="159">V92</f>
        <v>3</v>
      </c>
      <c r="W312" s="44">
        <f t="shared" si="115"/>
        <v>570</v>
      </c>
      <c r="X312" s="238" t="s">
        <v>2461</v>
      </c>
      <c r="Y312" s="44">
        <v>2</v>
      </c>
      <c r="Z312" s="208" t="s">
        <v>2467</v>
      </c>
      <c r="AA312" s="44" t="str">
        <f t="shared" ref="AA312:AB312" si="160">AA92</f>
        <v>1,2,3</v>
      </c>
      <c r="AB312" s="44" t="str">
        <f t="shared" si="160"/>
        <v>1761</v>
      </c>
      <c r="AD312" s="44" t="str">
        <f t="shared" ref="AD312:AL312" si="161">AD92</f>
        <v>作为速度型的战士，突刺剑很适合我。</v>
      </c>
      <c r="AE312" s="44" t="str">
        <f t="shared" si="161"/>
        <v>小怪们，等待着本大爷华丽的一击吧！</v>
      </c>
      <c r="AF312" s="44" t="str">
        <f t="shared" si="161"/>
        <v>你坏了我的大事！</v>
      </c>
      <c r="AG312" s="44" t="str">
        <f t="shared" si="161"/>
        <v>用惯了普通的剑，换把突刺剑试试。</v>
      </c>
      <c r="AH312" s="44" t="str">
        <f t="shared" si="161"/>
        <v>突刺剑让我出手的速度更快了！</v>
      </c>
      <c r="AI312" s="44" t="str">
        <f t="shared" si="161"/>
        <v>终于遇到个有钱不赚的傻子了。</v>
      </c>
      <c r="AJ312" s="44" t="str">
        <f t="shared" si="161"/>
        <v>能帮忙做点突刺剑,吗？</v>
      </c>
      <c r="AK312" s="44" t="str">
        <f t="shared" si="161"/>
        <v>你太了不起啦~！</v>
      </c>
      <c r="AL312" s="44" t="str">
        <f t="shared" si="161"/>
        <v>哎，真是失望啊~！</v>
      </c>
    </row>
    <row r="313" spans="1:38">
      <c r="A313" s="250">
        <v>3070</v>
      </c>
      <c r="B313" s="44" t="str">
        <f t="shared" si="111"/>
        <v>[[1861,1]]</v>
      </c>
      <c r="C313" s="44" t="str">
        <f t="shared" si="111"/>
        <v>长弓</v>
      </c>
      <c r="D313" s="44" t="str">
        <f t="shared" si="111"/>
        <v>1861</v>
      </c>
      <c r="E313" s="44">
        <f t="shared" si="111"/>
        <v>1</v>
      </c>
      <c r="F313" s="44"/>
      <c r="T313" s="44">
        <f t="shared" si="112"/>
        <v>4050</v>
      </c>
      <c r="U313" s="44">
        <f t="shared" ref="U313" si="162">U93</f>
        <v>30</v>
      </c>
      <c r="V313" s="44">
        <f t="shared" ref="V313" si="163">V93</f>
        <v>3</v>
      </c>
      <c r="W313" s="44">
        <f t="shared" si="115"/>
        <v>570</v>
      </c>
      <c r="X313" s="238" t="s">
        <v>2461</v>
      </c>
      <c r="Y313" s="44">
        <v>2</v>
      </c>
      <c r="Z313" s="208" t="s">
        <v>2467</v>
      </c>
      <c r="AA313" s="44" t="str">
        <f t="shared" ref="AA313:AB313" si="164">AA93</f>
        <v>1,2,3</v>
      </c>
      <c r="AB313" s="44" t="str">
        <f t="shared" si="164"/>
        <v>1861</v>
      </c>
      <c r="AD313" s="44" t="str">
        <f t="shared" ref="AD313:AL313" si="165">AD93</f>
        <v>求长弓一把，多少钱？</v>
      </c>
      <c r="AE313" s="44" t="str">
        <f t="shared" si="165"/>
        <v>长弓有多好，用过才知道。</v>
      </c>
      <c r="AF313" s="44" t="str">
        <f t="shared" si="165"/>
        <v>看在你家猫咪的份上，原谅你了。</v>
      </c>
      <c r="AG313" s="44" t="str">
        <f t="shared" si="165"/>
        <v>我来买长弓啦！多久能做完？</v>
      </c>
      <c r="AH313" s="44" t="str">
        <f t="shared" si="165"/>
        <v>速度快，做工好，以后我会常来的。</v>
      </c>
      <c r="AI313" s="44" t="str">
        <f t="shared" si="165"/>
        <v>神马破店啊？都让我吐槽无能了。</v>
      </c>
      <c r="AJ313" s="44" t="str">
        <f t="shared" si="165"/>
        <v>能帮忙做点长弓,吗？</v>
      </c>
      <c r="AK313" s="44" t="str">
        <f t="shared" si="165"/>
        <v>你太了不起啦~！</v>
      </c>
      <c r="AL313" s="44" t="str">
        <f t="shared" si="165"/>
        <v>哎，真是失望啊~！</v>
      </c>
    </row>
    <row r="314" spans="1:38">
      <c r="A314" s="250">
        <v>3080</v>
      </c>
      <c r="B314" s="44" t="str">
        <f t="shared" si="111"/>
        <v>[[1961,1]]</v>
      </c>
      <c r="C314" s="44" t="str">
        <f t="shared" si="111"/>
        <v>魔杖</v>
      </c>
      <c r="D314" s="44" t="str">
        <f t="shared" si="111"/>
        <v>1961</v>
      </c>
      <c r="E314" s="44">
        <f t="shared" si="111"/>
        <v>1</v>
      </c>
      <c r="F314" s="44"/>
      <c r="T314" s="44">
        <f t="shared" si="112"/>
        <v>4050</v>
      </c>
      <c r="U314" s="44">
        <f t="shared" ref="U314" si="166">U94</f>
        <v>30</v>
      </c>
      <c r="V314" s="44">
        <f t="shared" ref="V314" si="167">V94</f>
        <v>3</v>
      </c>
      <c r="W314" s="44">
        <f t="shared" si="115"/>
        <v>570</v>
      </c>
      <c r="X314" s="238" t="s">
        <v>2461</v>
      </c>
      <c r="Y314" s="44">
        <v>2</v>
      </c>
      <c r="Z314" s="208" t="s">
        <v>2467</v>
      </c>
      <c r="AA314" s="44" t="str">
        <f t="shared" ref="AA314:AB314" si="168">AA94</f>
        <v>1,2,3</v>
      </c>
      <c r="AB314" s="44" t="str">
        <f t="shared" si="168"/>
        <v>1961</v>
      </c>
      <c r="AD314" s="44" t="str">
        <f t="shared" ref="AD314:AL314" si="169">AD94</f>
        <v>听说很多人用的都是你家的魔杖，所以我跟风来买了。</v>
      </c>
      <c r="AE314" s="44" t="str">
        <f t="shared" si="169"/>
        <v>下次能给我打个8折吗？</v>
      </c>
      <c r="AF314" s="44" t="str">
        <f t="shared" si="169"/>
        <v>各种怨念~我都可以去拍咒怨了。</v>
      </c>
      <c r="AG314" s="44" t="str">
        <f t="shared" si="169"/>
        <v>每个法师都需要一根魔杖。</v>
      </c>
      <c r="AH314" s="44" t="str">
        <f t="shared" si="169"/>
        <v>货是好货，就是贵了点。</v>
      </c>
      <c r="AI314" s="44" t="str">
        <f t="shared" si="169"/>
        <v>点做大了，就开始欺客了。</v>
      </c>
      <c r="AJ314" s="44" t="str">
        <f t="shared" si="169"/>
        <v>能帮忙做点魔杖,吗？</v>
      </c>
      <c r="AK314" s="44" t="str">
        <f t="shared" si="169"/>
        <v>你太了不起啦~！</v>
      </c>
      <c r="AL314" s="44" t="str">
        <f t="shared" si="169"/>
        <v>哎，真是失望啊~！</v>
      </c>
    </row>
    <row r="315" spans="1:38">
      <c r="A315" s="250">
        <v>3090</v>
      </c>
      <c r="B315" s="44" t="str">
        <f t="shared" si="111"/>
        <v>[[2062,1]]</v>
      </c>
      <c r="C315" s="44" t="str">
        <f t="shared" si="111"/>
        <v>重甲</v>
      </c>
      <c r="D315" s="44" t="str">
        <f t="shared" si="111"/>
        <v>2062</v>
      </c>
      <c r="E315" s="44">
        <f t="shared" si="111"/>
        <v>1</v>
      </c>
      <c r="F315" s="44"/>
      <c r="T315" s="44">
        <f t="shared" si="112"/>
        <v>4050</v>
      </c>
      <c r="U315" s="44">
        <f t="shared" ref="U315" si="170">U95</f>
        <v>31</v>
      </c>
      <c r="V315" s="44">
        <f t="shared" ref="V315" si="171">V95</f>
        <v>4</v>
      </c>
      <c r="W315" s="44">
        <f t="shared" si="115"/>
        <v>570</v>
      </c>
      <c r="X315" s="238" t="s">
        <v>2461</v>
      </c>
      <c r="Y315" s="44">
        <v>2</v>
      </c>
      <c r="Z315" s="208" t="s">
        <v>2467</v>
      </c>
      <c r="AA315" s="44" t="str">
        <f t="shared" ref="AA315:AB315" si="172">AA95</f>
        <v>1,2,3</v>
      </c>
      <c r="AB315" s="44" t="str">
        <f t="shared" si="172"/>
        <v>2062</v>
      </c>
      <c r="AD315" s="44" t="str">
        <f t="shared" ref="AD315:AL315" si="173">AD95</f>
        <v>你家的重甲有多重？</v>
      </c>
      <c r="AE315" s="44" t="str">
        <f t="shared" si="173"/>
        <v>重甲的确够重，不过这说明用料足嘛。</v>
      </c>
      <c r="AF315" s="44" t="str">
        <f t="shared" si="173"/>
        <v>你的店改名叫专业拖单吧。</v>
      </c>
      <c r="AG315" s="44" t="str">
        <f t="shared" si="173"/>
        <v>掌柜的，赶快给我做件重甲。</v>
      </c>
      <c r="AH315" s="44" t="str">
        <f t="shared" si="173"/>
        <v>只有我这种健壮的身材，才能把重甲撑起来。</v>
      </c>
      <c r="AI315" s="44" t="str">
        <f t="shared" si="173"/>
        <v>你这小胳膊小细腿的，估计连我一拳都吃不消。</v>
      </c>
      <c r="AJ315" s="44" t="str">
        <f t="shared" si="173"/>
        <v>能帮忙做点重甲,吗？</v>
      </c>
      <c r="AK315" s="44" t="str">
        <f t="shared" si="173"/>
        <v>你太了不起啦~！</v>
      </c>
      <c r="AL315" s="44" t="str">
        <f t="shared" si="173"/>
        <v>哎，真是失望啊~！</v>
      </c>
    </row>
    <row r="316" spans="1:38">
      <c r="A316" s="250">
        <v>3100</v>
      </c>
      <c r="B316" s="44" t="str">
        <f t="shared" si="111"/>
        <v>[[2363,1]]</v>
      </c>
      <c r="C316" s="44" t="str">
        <f t="shared" ref="C316:E330" si="174">C96</f>
        <v>大盾</v>
      </c>
      <c r="D316" s="44" t="str">
        <f t="shared" si="174"/>
        <v>2363</v>
      </c>
      <c r="E316" s="44">
        <f t="shared" si="174"/>
        <v>1</v>
      </c>
      <c r="F316" s="44"/>
      <c r="T316" s="44">
        <f t="shared" si="112"/>
        <v>4050</v>
      </c>
      <c r="U316" s="44">
        <f t="shared" ref="U316" si="175">U96</f>
        <v>31</v>
      </c>
      <c r="V316" s="44">
        <f t="shared" ref="V316" si="176">V96</f>
        <v>4</v>
      </c>
      <c r="W316" s="44">
        <f t="shared" si="115"/>
        <v>450</v>
      </c>
      <c r="X316" s="238" t="s">
        <v>2461</v>
      </c>
      <c r="Y316" s="44">
        <v>2</v>
      </c>
      <c r="Z316" s="208" t="s">
        <v>2467</v>
      </c>
      <c r="AA316" s="44" t="str">
        <f t="shared" ref="AA316:AB316" si="177">AA96</f>
        <v>1,2,3</v>
      </c>
      <c r="AB316" s="44" t="str">
        <f t="shared" si="177"/>
        <v>2363</v>
      </c>
      <c r="AD316" s="44" t="str">
        <f t="shared" ref="AD316:AL316" si="178">AD96</f>
        <v>流年不利，总是被打伤，赶快订购大盾。</v>
      </c>
      <c r="AE316" s="44" t="str">
        <f t="shared" si="178"/>
        <v>大盾给予我全方位的保护。</v>
      </c>
      <c r="AF316" s="44" t="str">
        <f t="shared" si="178"/>
        <v>这个订单对我很重要啊！</v>
      </c>
      <c r="AG316" s="44" t="str">
        <f t="shared" si="178"/>
        <v>订做一面很大的大盾。</v>
      </c>
      <c r="AH316" s="44" t="str">
        <f t="shared" si="178"/>
        <v>大盾足够大，很符合我的追求。</v>
      </c>
      <c r="AI316" s="44" t="str">
        <f t="shared" si="178"/>
        <v>我们的恩怨从这个订单开始。</v>
      </c>
      <c r="AJ316" s="44" t="str">
        <f t="shared" si="178"/>
        <v>能帮忙做点大盾,吗？</v>
      </c>
      <c r="AK316" s="44" t="str">
        <f t="shared" si="178"/>
        <v>你太了不起啦~！</v>
      </c>
      <c r="AL316" s="44" t="str">
        <f t="shared" si="178"/>
        <v>哎，真是失望啊~！</v>
      </c>
    </row>
    <row r="317" spans="1:38">
      <c r="A317" s="250">
        <v>3110</v>
      </c>
      <c r="B317" s="44" t="str">
        <f t="shared" si="111"/>
        <v>[[2661,1]]</v>
      </c>
      <c r="C317" s="44" t="str">
        <f t="shared" si="174"/>
        <v>阔剑</v>
      </c>
      <c r="D317" s="44" t="str">
        <f t="shared" si="174"/>
        <v>2661</v>
      </c>
      <c r="E317" s="44">
        <f t="shared" si="174"/>
        <v>1</v>
      </c>
      <c r="F317" s="44"/>
      <c r="T317" s="44">
        <f t="shared" si="112"/>
        <v>8100</v>
      </c>
      <c r="U317" s="44">
        <f t="shared" ref="U317" si="179">U97</f>
        <v>31</v>
      </c>
      <c r="V317" s="44">
        <f t="shared" ref="V317" si="180">V97</f>
        <v>4</v>
      </c>
      <c r="W317" s="44">
        <f t="shared" si="115"/>
        <v>1470</v>
      </c>
      <c r="X317" s="238" t="s">
        <v>2461</v>
      </c>
      <c r="Y317" s="44">
        <v>2</v>
      </c>
      <c r="Z317" s="208" t="s">
        <v>2467</v>
      </c>
      <c r="AA317" s="44" t="str">
        <f t="shared" ref="AA317:AB317" si="181">AA97</f>
        <v>1,2,3</v>
      </c>
      <c r="AB317" s="44" t="str">
        <f t="shared" si="181"/>
        <v>2661</v>
      </c>
      <c r="AD317" s="44" t="str">
        <f t="shared" ref="AD317:AL317" si="182">AD97</f>
        <v>万能的老板，这次我要买阔剑。</v>
      </c>
      <c r="AE317" s="44" t="str">
        <f t="shared" si="182"/>
        <v>阔剑果然比普通的剑有特色。</v>
      </c>
      <c r="AF317" s="44" t="str">
        <f t="shared" si="182"/>
        <v>我打赌你压根不知道啥是阔剑。</v>
      </c>
      <c r="AG317" s="44" t="str">
        <f t="shared" si="182"/>
        <v>听说阔剑是种很好的武器，我要订做把。</v>
      </c>
      <c r="AH317" s="44" t="str">
        <f t="shared" si="182"/>
        <v>阔剑的攻击力果然够BT。</v>
      </c>
      <c r="AI317" s="44" t="str">
        <f t="shared" si="182"/>
        <v>老板，你肿么了？</v>
      </c>
      <c r="AJ317" s="44" t="str">
        <f t="shared" si="182"/>
        <v>能帮忙做点阔剑,吗？</v>
      </c>
      <c r="AK317" s="44" t="str">
        <f t="shared" si="182"/>
        <v>你太了不起啦~！</v>
      </c>
      <c r="AL317" s="44" t="str">
        <f t="shared" si="182"/>
        <v>哎，真是失望啊~！</v>
      </c>
    </row>
    <row r="318" spans="1:38">
      <c r="A318" s="250">
        <v>3120</v>
      </c>
      <c r="B318" s="44" t="str">
        <f t="shared" si="111"/>
        <v>[[2761,1]]</v>
      </c>
      <c r="C318" s="44" t="str">
        <f t="shared" si="174"/>
        <v>猎弓</v>
      </c>
      <c r="D318" s="44" t="str">
        <f t="shared" si="174"/>
        <v>2761</v>
      </c>
      <c r="E318" s="44">
        <f t="shared" si="174"/>
        <v>1</v>
      </c>
      <c r="F318" s="44"/>
      <c r="T318" s="44">
        <f t="shared" si="112"/>
        <v>8100</v>
      </c>
      <c r="U318" s="44">
        <f t="shared" ref="U318" si="183">U98</f>
        <v>32</v>
      </c>
      <c r="V318" s="44">
        <f t="shared" ref="V318" si="184">V98</f>
        <v>4</v>
      </c>
      <c r="W318" s="44">
        <f t="shared" si="115"/>
        <v>1470</v>
      </c>
      <c r="X318" s="238" t="s">
        <v>2461</v>
      </c>
      <c r="Y318" s="44">
        <v>2</v>
      </c>
      <c r="Z318" s="208" t="s">
        <v>2467</v>
      </c>
      <c r="AA318" s="44" t="str">
        <f t="shared" ref="AA318:AB318" si="185">AA98</f>
        <v>1,2,3</v>
      </c>
      <c r="AB318" s="44" t="str">
        <f t="shared" si="185"/>
        <v>2761</v>
      </c>
      <c r="AD318" s="44" t="str">
        <f t="shared" ref="AD318:AL318" si="186">AD98</f>
        <v>我要买把猎弓练习射箭。</v>
      </c>
      <c r="AE318" s="44" t="str">
        <f t="shared" si="186"/>
        <v>猫咪，你陪我练射箭吧。你会是个好靶子的。</v>
      </c>
      <c r="AF318" s="44" t="str">
        <f t="shared" si="186"/>
        <v>没有猎弓你让我如何练功？</v>
      </c>
      <c r="AG318" s="44" t="str">
        <f t="shared" si="186"/>
        <v>求购优质猎弓一把，必须线条流畅。</v>
      </c>
      <c r="AH318" s="44" t="str">
        <f t="shared" si="186"/>
        <v>猎弓这顺滑的线条，真是比美女还诱人啊！</v>
      </c>
      <c r="AI318" s="44" t="str">
        <f t="shared" si="186"/>
        <v>你把我订的猎弓给我吐出来！</v>
      </c>
      <c r="AJ318" s="44" t="str">
        <f t="shared" si="186"/>
        <v>能帮忙做点猎弓,吗？</v>
      </c>
      <c r="AK318" s="44" t="str">
        <f t="shared" si="186"/>
        <v>你太了不起啦~！</v>
      </c>
      <c r="AL318" s="44" t="str">
        <f t="shared" si="186"/>
        <v>哎，真是失望啊~！</v>
      </c>
    </row>
    <row r="319" spans="1:38">
      <c r="A319" s="250">
        <v>3130</v>
      </c>
      <c r="B319" s="44" t="str">
        <f t="shared" si="111"/>
        <v>[[2861,1]]</v>
      </c>
      <c r="C319" s="44" t="str">
        <f t="shared" si="174"/>
        <v>漆黑的魔杖</v>
      </c>
      <c r="D319" s="44" t="str">
        <f t="shared" si="174"/>
        <v>2861</v>
      </c>
      <c r="E319" s="44">
        <f t="shared" si="174"/>
        <v>1</v>
      </c>
      <c r="F319" s="44"/>
      <c r="T319" s="44">
        <f t="shared" si="112"/>
        <v>8100</v>
      </c>
      <c r="U319" s="44">
        <f t="shared" ref="U319" si="187">U99</f>
        <v>32</v>
      </c>
      <c r="V319" s="44">
        <f t="shared" ref="V319" si="188">V99</f>
        <v>4</v>
      </c>
      <c r="W319" s="44">
        <f t="shared" si="115"/>
        <v>1470</v>
      </c>
      <c r="X319" s="238" t="s">
        <v>2461</v>
      </c>
      <c r="Y319" s="44">
        <v>2</v>
      </c>
      <c r="Z319" s="208" t="s">
        <v>2467</v>
      </c>
      <c r="AA319" s="44" t="str">
        <f t="shared" ref="AA319:AB319" si="189">AA99</f>
        <v>1,2,3</v>
      </c>
      <c r="AB319" s="44" t="str">
        <f t="shared" si="189"/>
        <v>2861</v>
      </c>
      <c r="AD319" s="44" t="str">
        <f t="shared" ref="AD319:AL319" si="190">AD99</f>
        <v>为了突显我的个性，订做根漆黑的魔杖。</v>
      </c>
      <c r="AE319" s="44" t="str">
        <f t="shared" si="190"/>
        <v>漆黑的魔杖把我衬托得更酷了。</v>
      </c>
      <c r="AF319" s="44" t="str">
        <f t="shared" si="190"/>
        <v>你这是小瞧法师吗？</v>
      </c>
      <c r="AG319" s="44" t="str">
        <f t="shared" si="190"/>
        <v>请给我根漆黑的魔杖，它能增强我的法力。</v>
      </c>
      <c r="AH319" s="44" t="str">
        <f t="shared" si="190"/>
        <v>别人都把黑色魔杖当装饰，只有我知道它的强大！</v>
      </c>
      <c r="AI319" s="44" t="str">
        <f t="shared" si="190"/>
        <v>如果我有漆黑的魔杖，现在就能把你的店铲平了。</v>
      </c>
      <c r="AJ319" s="44" t="str">
        <f t="shared" si="190"/>
        <v>能帮忙做点漆黑的魔杖,吗？</v>
      </c>
      <c r="AK319" s="44" t="str">
        <f t="shared" si="190"/>
        <v>你太了不起啦~！</v>
      </c>
      <c r="AL319" s="44" t="str">
        <f t="shared" si="190"/>
        <v>哎，真是失望啊~！</v>
      </c>
    </row>
    <row r="320" spans="1:38">
      <c r="A320" s="250">
        <v>3140</v>
      </c>
      <c r="B320" s="44" t="str">
        <f t="shared" si="111"/>
        <v>[[2962,1]]</v>
      </c>
      <c r="C320" s="44" t="str">
        <f t="shared" si="174"/>
        <v>钢铁铠甲</v>
      </c>
      <c r="D320" s="44" t="str">
        <f t="shared" si="174"/>
        <v>2962</v>
      </c>
      <c r="E320" s="44">
        <f t="shared" si="174"/>
        <v>1</v>
      </c>
      <c r="F320" s="44"/>
      <c r="T320" s="44">
        <f t="shared" si="112"/>
        <v>8100</v>
      </c>
      <c r="U320" s="44">
        <f t="shared" ref="U320" si="191">U100</f>
        <v>32</v>
      </c>
      <c r="V320" s="44">
        <f t="shared" ref="V320" si="192">V100</f>
        <v>4</v>
      </c>
      <c r="W320" s="44">
        <f t="shared" si="115"/>
        <v>1470</v>
      </c>
      <c r="X320" s="238" t="s">
        <v>2461</v>
      </c>
      <c r="Y320" s="44">
        <v>2</v>
      </c>
      <c r="Z320" s="208" t="s">
        <v>2467</v>
      </c>
      <c r="AA320" s="44" t="str">
        <f t="shared" ref="AA320:AB320" si="193">AA100</f>
        <v>1,2,3</v>
      </c>
      <c r="AB320" s="44" t="str">
        <f t="shared" si="193"/>
        <v>2962</v>
      </c>
      <c r="AD320" s="44" t="str">
        <f t="shared" ref="AD320:AL320" si="194">AD100</f>
        <v>听说你会做超酷的钢铁铠甲，我要订！</v>
      </c>
      <c r="AE320" s="44" t="str">
        <f t="shared" si="194"/>
        <v>穿上了钢铁铠甲，觉得自己比超人还厉害。</v>
      </c>
      <c r="AF320" s="44" t="str">
        <f t="shared" si="194"/>
        <v>听闻你很厉害，现在才知道只是误传。</v>
      </c>
      <c r="AG320" s="44" t="str">
        <f t="shared" si="194"/>
        <v>有了钢铁铠甲，我是不是就能变身成钢铁侠？</v>
      </c>
      <c r="AH320" s="44" t="str">
        <f t="shared" si="194"/>
        <v>钢铁铠甲质量不错，可惜没附带变身功能。</v>
      </c>
      <c r="AI320" s="44" t="str">
        <f t="shared" si="194"/>
        <v>不能变身就算了，没必要货都不给我吧。</v>
      </c>
      <c r="AJ320" s="44" t="str">
        <f t="shared" si="194"/>
        <v>能帮忙做点钢铁铠甲,吗？</v>
      </c>
      <c r="AK320" s="44" t="str">
        <f t="shared" si="194"/>
        <v>你太了不起啦~！</v>
      </c>
      <c r="AL320" s="44" t="str">
        <f t="shared" si="194"/>
        <v>哎，真是失望啊~！</v>
      </c>
    </row>
    <row r="321" spans="1:38">
      <c r="A321" s="250">
        <v>3150</v>
      </c>
      <c r="B321" s="44" t="str">
        <f t="shared" si="111"/>
        <v>[[3263,1]]</v>
      </c>
      <c r="C321" s="44" t="str">
        <f t="shared" si="174"/>
        <v>钢铁大盾</v>
      </c>
      <c r="D321" s="44" t="str">
        <f t="shared" si="174"/>
        <v>3263</v>
      </c>
      <c r="E321" s="44">
        <f t="shared" si="174"/>
        <v>1</v>
      </c>
      <c r="F321" s="44"/>
      <c r="T321" s="44">
        <f t="shared" si="112"/>
        <v>8100</v>
      </c>
      <c r="U321" s="44">
        <f t="shared" ref="U321" si="195">U101</f>
        <v>33</v>
      </c>
      <c r="V321" s="44">
        <f t="shared" ref="V321" si="196">V101</f>
        <v>4</v>
      </c>
      <c r="W321" s="44">
        <f t="shared" si="115"/>
        <v>1470</v>
      </c>
      <c r="X321" s="238" t="s">
        <v>2461</v>
      </c>
      <c r="Y321" s="44">
        <v>2</v>
      </c>
      <c r="Z321" s="208" t="s">
        <v>2467</v>
      </c>
      <c r="AA321" s="44" t="str">
        <f t="shared" ref="AA321:AB321" si="197">AA101</f>
        <v>1,2,3</v>
      </c>
      <c r="AB321" s="44" t="str">
        <f t="shared" si="197"/>
        <v>3263</v>
      </c>
      <c r="AD321" s="44" t="str">
        <f t="shared" ref="AD321:AL321" si="198">AD101</f>
        <v>要对自己好点，买面钢铁大盾防身。</v>
      </c>
      <c r="AE321" s="44" t="str">
        <f t="shared" si="198"/>
        <v>钢铁大盾让我防御力大增。</v>
      </c>
      <c r="AF321" s="44" t="str">
        <f t="shared" si="198"/>
        <v>老板，你这是在耍我吗？</v>
      </c>
      <c r="AG321" s="44" t="str">
        <f t="shared" si="198"/>
        <v>我需要防御力超强的钢铁大盾。</v>
      </c>
      <c r="AH321" s="44" t="str">
        <f t="shared" si="198"/>
        <v>再也不用怕打怪时受伤了。</v>
      </c>
      <c r="AI321" s="44" t="str">
        <f t="shared" si="198"/>
        <v>等我吃饱了回来和你打一架！</v>
      </c>
      <c r="AJ321" s="44" t="str">
        <f t="shared" si="198"/>
        <v>能帮忙做点钢铁大盾,吗？</v>
      </c>
      <c r="AK321" s="44" t="str">
        <f t="shared" si="198"/>
        <v>你太了不起啦~！</v>
      </c>
      <c r="AL321" s="44" t="str">
        <f t="shared" si="198"/>
        <v>哎，真是失望啊~！</v>
      </c>
    </row>
    <row r="322" spans="1:38">
      <c r="A322" s="250">
        <v>3160</v>
      </c>
      <c r="B322" s="44" t="str">
        <f t="shared" si="111"/>
        <v>[[3561,1]]</v>
      </c>
      <c r="C322" s="44" t="str">
        <f t="shared" si="174"/>
        <v>双刃长剑</v>
      </c>
      <c r="D322" s="44" t="str">
        <f t="shared" si="174"/>
        <v>3561</v>
      </c>
      <c r="E322" s="44">
        <f t="shared" si="174"/>
        <v>1</v>
      </c>
      <c r="F322" s="44"/>
      <c r="T322" s="44">
        <f t="shared" si="112"/>
        <v>12150</v>
      </c>
      <c r="U322" s="44">
        <f t="shared" ref="U322" si="199">U102</f>
        <v>33</v>
      </c>
      <c r="V322" s="44">
        <f t="shared" ref="V322" si="200">V102</f>
        <v>4</v>
      </c>
      <c r="W322" s="44">
        <f t="shared" si="115"/>
        <v>2265</v>
      </c>
      <c r="X322" s="238" t="s">
        <v>2461</v>
      </c>
      <c r="Y322" s="44">
        <v>2</v>
      </c>
      <c r="Z322" s="208" t="s">
        <v>2467</v>
      </c>
      <c r="AA322" s="44" t="str">
        <f t="shared" ref="AA322:AB322" si="201">AA102</f>
        <v>1,2,3</v>
      </c>
      <c r="AB322" s="44" t="str">
        <f t="shared" si="201"/>
        <v>3561</v>
      </c>
      <c r="AD322" s="44" t="str">
        <f t="shared" ref="AD322:AL322" si="202">AD102</f>
        <v>买把双刃长剑好耍给大家看我刚学的剑法。</v>
      </c>
      <c r="AE322" s="44" t="str">
        <f t="shared" si="202"/>
        <v>好剑，好剑！</v>
      </c>
      <c r="AF322" s="44" t="str">
        <f t="shared" si="202"/>
        <v>好贱，好贱！</v>
      </c>
      <c r="AG322" s="44" t="str">
        <f t="shared" si="202"/>
        <v>我来买把新武器，就双刃长剑好了。</v>
      </c>
      <c r="AH322" s="44" t="str">
        <f t="shared" si="202"/>
        <v>我是剑客我好帅！</v>
      </c>
      <c r="AI322" s="44" t="str">
        <f t="shared" si="202"/>
        <v>你可以想象一下，惹恼剑客的下场。</v>
      </c>
      <c r="AJ322" s="44" t="str">
        <f t="shared" si="202"/>
        <v>能帮忙做点双刃长剑,吗？</v>
      </c>
      <c r="AK322" s="44" t="str">
        <f t="shared" si="202"/>
        <v>你太了不起啦~！</v>
      </c>
      <c r="AL322" s="44" t="str">
        <f t="shared" si="202"/>
        <v>哎，真是失望啊~！</v>
      </c>
    </row>
    <row r="323" spans="1:38">
      <c r="A323" s="250">
        <v>3170</v>
      </c>
      <c r="B323" s="44" t="str">
        <f t="shared" si="111"/>
        <v>[[3661,1]]</v>
      </c>
      <c r="C323" s="44" t="str">
        <f t="shared" si="174"/>
        <v>粘花弓</v>
      </c>
      <c r="D323" s="44" t="str">
        <f t="shared" si="174"/>
        <v>3661</v>
      </c>
      <c r="E323" s="44">
        <f t="shared" si="174"/>
        <v>1</v>
      </c>
      <c r="F323" s="44"/>
      <c r="T323" s="44">
        <f t="shared" si="112"/>
        <v>12150</v>
      </c>
      <c r="U323" s="44">
        <f t="shared" ref="U323" si="203">U103</f>
        <v>33</v>
      </c>
      <c r="V323" s="44">
        <f t="shared" ref="V323" si="204">V103</f>
        <v>4</v>
      </c>
      <c r="W323" s="44">
        <f t="shared" si="115"/>
        <v>2265</v>
      </c>
      <c r="X323" s="238" t="s">
        <v>2461</v>
      </c>
      <c r="Y323" s="44">
        <v>2</v>
      </c>
      <c r="Z323" s="208" t="s">
        <v>2467</v>
      </c>
      <c r="AA323" s="44" t="str">
        <f t="shared" ref="AA323:AB323" si="205">AA103</f>
        <v>1,2,3</v>
      </c>
      <c r="AB323" s="44" t="str">
        <f t="shared" si="205"/>
        <v>3661</v>
      </c>
      <c r="AD323" s="44" t="str">
        <f t="shared" ref="AD323:AL323" si="206">AD103</f>
        <v>听说你会做粘花弓，我要下订单。</v>
      </c>
      <c r="AE323" s="44" t="str">
        <f t="shared" si="206"/>
        <v>这么快就做好了，我很满意。</v>
      </c>
      <c r="AF323" s="44" t="str">
        <f t="shared" si="206"/>
        <v>给你差评！全部零分！</v>
      </c>
      <c r="AG323" s="44" t="str">
        <f t="shared" si="206"/>
        <v>订做一把粘花弓。</v>
      </c>
      <c r="AH323" s="44" t="str">
        <f t="shared" si="206"/>
        <v>别人那都没有货，就你这里有呢。</v>
      </c>
      <c r="AI323" s="44" t="str">
        <f t="shared" si="206"/>
        <v>怎么到处都买不到粘花弓？</v>
      </c>
      <c r="AJ323" s="44" t="str">
        <f t="shared" si="206"/>
        <v>能帮忙做点粘花弓,吗？</v>
      </c>
      <c r="AK323" s="44" t="str">
        <f t="shared" si="206"/>
        <v>你太了不起啦~！</v>
      </c>
      <c r="AL323" s="44" t="str">
        <f t="shared" si="206"/>
        <v>哎，真是失望啊~！</v>
      </c>
    </row>
    <row r="324" spans="1:38">
      <c r="A324" s="250">
        <v>3180</v>
      </c>
      <c r="B324" s="44" t="str">
        <f t="shared" si="111"/>
        <v>[[3761,1]]</v>
      </c>
      <c r="C324" s="44" t="str">
        <f t="shared" si="174"/>
        <v>导士手杖</v>
      </c>
      <c r="D324" s="44" t="str">
        <f t="shared" si="174"/>
        <v>3761</v>
      </c>
      <c r="E324" s="44">
        <f t="shared" si="174"/>
        <v>1</v>
      </c>
      <c r="F324" s="44"/>
      <c r="T324" s="44">
        <f t="shared" si="112"/>
        <v>12150</v>
      </c>
      <c r="U324" s="44">
        <f t="shared" ref="U324" si="207">U104</f>
        <v>34</v>
      </c>
      <c r="V324" s="44">
        <f t="shared" ref="V324" si="208">V104</f>
        <v>4</v>
      </c>
      <c r="W324" s="44">
        <f t="shared" si="115"/>
        <v>2265</v>
      </c>
      <c r="X324" s="238" t="s">
        <v>2461</v>
      </c>
      <c r="Y324" s="44">
        <v>2</v>
      </c>
      <c r="Z324" s="208" t="s">
        <v>2467</v>
      </c>
      <c r="AA324" s="44" t="str">
        <f t="shared" ref="AA324:AB324" si="209">AA104</f>
        <v>1,2,3</v>
      </c>
      <c r="AB324" s="44" t="str">
        <f t="shared" si="209"/>
        <v>3761</v>
      </c>
      <c r="AD324" s="44" t="str">
        <f t="shared" ref="AD324:AL324" si="210">AD104</f>
        <v>今天心情极好，来买根导士手杖。</v>
      </c>
      <c r="AE324" s="44" t="str">
        <f t="shared" si="210"/>
        <v>下单是一时冲动，现在不想要了怎么办？</v>
      </c>
      <c r="AF324" s="44" t="str">
        <f t="shared" si="210"/>
        <v>你看，你家猫咪都对你不满了！</v>
      </c>
      <c r="AG324" s="44" t="str">
        <f t="shared" si="210"/>
        <v>近来法力大涨，奖励自己一根导士手杖。</v>
      </c>
      <c r="AH324" s="44" t="str">
        <f t="shared" si="210"/>
        <v>主角做出来的东西果然非同一般。</v>
      </c>
      <c r="AI324" s="44" t="str">
        <f t="shared" si="210"/>
        <v>店铺越做越大，怎么信誉越来越差？</v>
      </c>
      <c r="AJ324" s="44" t="str">
        <f t="shared" si="210"/>
        <v>能帮忙做点导士手杖,吗？</v>
      </c>
      <c r="AK324" s="44" t="str">
        <f t="shared" si="210"/>
        <v>你太了不起啦~！</v>
      </c>
      <c r="AL324" s="44" t="str">
        <f t="shared" si="210"/>
        <v>哎，真是失望啊~！</v>
      </c>
    </row>
    <row r="325" spans="1:38">
      <c r="A325" s="250">
        <v>3190</v>
      </c>
      <c r="B325" s="44" t="str">
        <f t="shared" si="111"/>
        <v>[[3862,1]]</v>
      </c>
      <c r="C325" s="44" t="str">
        <f t="shared" si="174"/>
        <v>环形铠</v>
      </c>
      <c r="D325" s="44" t="str">
        <f t="shared" si="174"/>
        <v>3862</v>
      </c>
      <c r="E325" s="44">
        <f t="shared" si="174"/>
        <v>1</v>
      </c>
      <c r="F325" s="44"/>
      <c r="T325" s="44">
        <f t="shared" si="112"/>
        <v>12150</v>
      </c>
      <c r="U325" s="44">
        <f t="shared" ref="U325" si="211">U105</f>
        <v>34</v>
      </c>
      <c r="V325" s="44">
        <f t="shared" ref="V325" si="212">V105</f>
        <v>4</v>
      </c>
      <c r="W325" s="44">
        <f t="shared" si="115"/>
        <v>2265</v>
      </c>
      <c r="X325" s="238" t="s">
        <v>2461</v>
      </c>
      <c r="Y325" s="44">
        <v>2</v>
      </c>
      <c r="Z325" s="208" t="s">
        <v>2467</v>
      </c>
      <c r="AA325" s="44" t="str">
        <f t="shared" ref="AA325:AB325" si="213">AA105</f>
        <v>1,2,3</v>
      </c>
      <c r="AB325" s="44" t="str">
        <f t="shared" si="213"/>
        <v>3862</v>
      </c>
      <c r="AD325" s="44" t="str">
        <f t="shared" ref="AD325:AL325" si="214">AD105</f>
        <v>妈妈说打架一定要穿环形铠，于是我来买了。</v>
      </c>
      <c r="AE325" s="44" t="str">
        <f t="shared" si="214"/>
        <v>我不喜欢环形铠甲，能换货吗？</v>
      </c>
      <c r="AF325" s="44" t="str">
        <f t="shared" si="214"/>
        <v>我不再信任这家店了。</v>
      </c>
      <c r="AG325" s="44" t="str">
        <f t="shared" si="214"/>
        <v>现在订做环形铠，明天能做好吗？</v>
      </c>
      <c r="AH325" s="44" t="str">
        <f t="shared" si="214"/>
        <v>环形铠能给我周全的保护。</v>
      </c>
      <c r="AI325" s="44" t="str">
        <f t="shared" si="214"/>
        <v>二货，吃我一招天马流星拳！</v>
      </c>
      <c r="AJ325" s="44" t="str">
        <f t="shared" si="214"/>
        <v>能帮忙做点环形铠,吗？</v>
      </c>
      <c r="AK325" s="44" t="str">
        <f t="shared" si="214"/>
        <v>你太了不起啦~！</v>
      </c>
      <c r="AL325" s="44" t="str">
        <f t="shared" si="214"/>
        <v>哎，真是失望啊~！</v>
      </c>
    </row>
    <row r="326" spans="1:38">
      <c r="A326" s="250">
        <v>3200</v>
      </c>
      <c r="B326" s="44" t="str">
        <f t="shared" si="111"/>
        <v>[[4163,1]]</v>
      </c>
      <c r="C326" s="44" t="str">
        <f t="shared" si="174"/>
        <v>环形盾</v>
      </c>
      <c r="D326" s="44" t="str">
        <f t="shared" si="174"/>
        <v>4163</v>
      </c>
      <c r="E326" s="44">
        <f t="shared" si="174"/>
        <v>1</v>
      </c>
      <c r="F326" s="44"/>
      <c r="T326" s="44">
        <f t="shared" si="112"/>
        <v>12150</v>
      </c>
      <c r="U326" s="44">
        <f t="shared" ref="U326" si="215">U106</f>
        <v>34</v>
      </c>
      <c r="V326" s="44">
        <f t="shared" ref="V326" si="216">V106</f>
        <v>4</v>
      </c>
      <c r="W326" s="44">
        <f t="shared" si="115"/>
        <v>2265</v>
      </c>
      <c r="X326" s="238" t="s">
        <v>2461</v>
      </c>
      <c r="Y326" s="44">
        <v>2</v>
      </c>
      <c r="Z326" s="208" t="s">
        <v>2467</v>
      </c>
      <c r="AA326" s="44" t="str">
        <f t="shared" ref="AA326:AB326" si="217">AA106</f>
        <v>1,2,3</v>
      </c>
      <c r="AB326" s="44" t="str">
        <f t="shared" si="217"/>
        <v>4163</v>
      </c>
      <c r="AD326" s="44" t="str">
        <f t="shared" ref="AD326:AL326" si="218">AD106</f>
        <v>求环形盾防身！</v>
      </c>
      <c r="AE326" s="44" t="str">
        <f t="shared" si="218"/>
        <v>环形盾可是现在最流行的盾牌。</v>
      </c>
      <c r="AF326" s="44" t="str">
        <f t="shared" si="218"/>
        <v>再这么下去，我都不想认你这个主角了。</v>
      </c>
      <c r="AG326" s="44" t="str">
        <f t="shared" si="218"/>
        <v>赶下时髦，订面环形盾玩玩。</v>
      </c>
      <c r="AH326" s="44" t="str">
        <f t="shared" si="218"/>
        <v>东西不错，很感谢！</v>
      </c>
      <c r="AI326" s="44" t="str">
        <f t="shared" si="218"/>
        <v>我对你的失望如滔滔江水，延绵不绝。</v>
      </c>
      <c r="AJ326" s="44" t="str">
        <f t="shared" si="218"/>
        <v>能帮忙做点环形盾,吗？</v>
      </c>
      <c r="AK326" s="44" t="str">
        <f t="shared" si="218"/>
        <v>你太了不起啦~！</v>
      </c>
      <c r="AL326" s="44" t="str">
        <f t="shared" si="218"/>
        <v>哎，真是失望啊~！</v>
      </c>
    </row>
    <row r="327" spans="1:38">
      <c r="A327" s="250">
        <v>3210</v>
      </c>
      <c r="B327" s="44" t="str">
        <f t="shared" si="111"/>
        <v>[[4461,1]]</v>
      </c>
      <c r="C327" s="44" t="str">
        <f t="shared" si="174"/>
        <v>骑士剑</v>
      </c>
      <c r="D327" s="44" t="str">
        <f t="shared" si="174"/>
        <v>4461</v>
      </c>
      <c r="E327" s="44">
        <f t="shared" si="174"/>
        <v>1</v>
      </c>
      <c r="F327" s="44"/>
      <c r="T327" s="44">
        <f t="shared" si="112"/>
        <v>16200</v>
      </c>
      <c r="U327" s="44">
        <f t="shared" ref="U327" si="219">U107</f>
        <v>35</v>
      </c>
      <c r="V327" s="44">
        <f t="shared" ref="V327" si="220">V107</f>
        <v>4</v>
      </c>
      <c r="W327" s="44">
        <f t="shared" si="115"/>
        <v>4800</v>
      </c>
      <c r="X327" s="238" t="s">
        <v>2461</v>
      </c>
      <c r="Y327" s="44">
        <v>2</v>
      </c>
      <c r="Z327" s="208" t="s">
        <v>2467</v>
      </c>
      <c r="AA327" s="44" t="str">
        <f t="shared" ref="AA327:AB327" si="221">AA107</f>
        <v>1,2,3</v>
      </c>
      <c r="AB327" s="44" t="str">
        <f t="shared" si="221"/>
        <v>4461</v>
      </c>
      <c r="AD327" s="44" t="str">
        <f t="shared" ref="AD327:AL327" si="222">AD107</f>
        <v>我的骑士剑坏了，来买把新的。</v>
      </c>
      <c r="AE327" s="44" t="str">
        <f t="shared" si="222"/>
        <v>这把骑士剑一看就出自名家之手。</v>
      </c>
      <c r="AF327" s="44" t="str">
        <f t="shared" si="222"/>
        <v>主角童鞋，你不能这么不自觉啊！</v>
      </c>
      <c r="AG327" s="44" t="str">
        <f t="shared" si="222"/>
        <v>我终于存够钱买骑士剑了！</v>
      </c>
      <c r="AH327" s="44" t="str">
        <f t="shared" si="222"/>
        <v>下次一定要给我打折啊！</v>
      </c>
      <c r="AI327" s="44" t="str">
        <f t="shared" si="222"/>
        <v>打折我也不来，除非白送我。</v>
      </c>
      <c r="AJ327" s="44" t="str">
        <f t="shared" si="222"/>
        <v>能帮忙做点骑士剑,吗？</v>
      </c>
      <c r="AK327" s="44" t="str">
        <f t="shared" si="222"/>
        <v>你太了不起啦~！</v>
      </c>
      <c r="AL327" s="44" t="str">
        <f t="shared" si="222"/>
        <v>哎，真是失望啊~！</v>
      </c>
    </row>
    <row r="328" spans="1:38">
      <c r="A328" s="250">
        <v>3220</v>
      </c>
      <c r="B328" s="44" t="str">
        <f t="shared" si="111"/>
        <v>[[4561,1]]</v>
      </c>
      <c r="C328" s="44" t="str">
        <f t="shared" si="174"/>
        <v>格斗弓</v>
      </c>
      <c r="D328" s="44" t="str">
        <f t="shared" si="174"/>
        <v>4561</v>
      </c>
      <c r="E328" s="44">
        <f t="shared" si="174"/>
        <v>1</v>
      </c>
      <c r="F328" s="44"/>
      <c r="T328" s="44">
        <f t="shared" si="112"/>
        <v>16200</v>
      </c>
      <c r="U328" s="44">
        <f t="shared" ref="U328" si="223">U108</f>
        <v>35</v>
      </c>
      <c r="V328" s="44">
        <f t="shared" ref="V328" si="224">V108</f>
        <v>4</v>
      </c>
      <c r="W328" s="44">
        <f t="shared" si="115"/>
        <v>4800</v>
      </c>
      <c r="X328" s="238" t="s">
        <v>2461</v>
      </c>
      <c r="Y328" s="44">
        <v>2</v>
      </c>
      <c r="Z328" s="208" t="s">
        <v>2467</v>
      </c>
      <c r="AA328" s="44" t="str">
        <f t="shared" ref="AA328:AB328" si="225">AA108</f>
        <v>1,2,3</v>
      </c>
      <c r="AB328" s="44" t="str">
        <f t="shared" si="225"/>
        <v>4561</v>
      </c>
      <c r="AD328" s="44" t="str">
        <f t="shared" ref="AD328:AL328" si="226">AD108</f>
        <v>听说格斗弓既能远程攻击又能近身格斗哦！</v>
      </c>
      <c r="AE328" s="44" t="str">
        <f t="shared" si="226"/>
        <v>格斗弓实乃神器也！</v>
      </c>
      <c r="AF328" s="44" t="str">
        <f t="shared" si="226"/>
        <v>就说你做不出这么高级的武器吧。</v>
      </c>
      <c r="AG328" s="44" t="str">
        <f t="shared" si="226"/>
        <v>升级武器咯！这次试试格斗弓。</v>
      </c>
      <c r="AH328" s="44" t="str">
        <f t="shared" si="226"/>
        <v>哇！格斗弓何止是牛X，简直就是牛X。</v>
      </c>
      <c r="AI328" s="44" t="str">
        <f t="shared" si="226"/>
        <v>你的所作所为，让我内牛满面。</v>
      </c>
      <c r="AJ328" s="44" t="str">
        <f t="shared" si="226"/>
        <v>能帮忙做点格斗弓,吗？</v>
      </c>
      <c r="AK328" s="44" t="str">
        <f t="shared" si="226"/>
        <v>你太了不起啦~！</v>
      </c>
      <c r="AL328" s="44" t="str">
        <f t="shared" si="226"/>
        <v>哎，真是失望啊~！</v>
      </c>
    </row>
    <row r="329" spans="1:38">
      <c r="A329" s="250">
        <v>3230</v>
      </c>
      <c r="B329" s="44" t="str">
        <f t="shared" si="111"/>
        <v>[[4661,1]]</v>
      </c>
      <c r="C329" s="44" t="str">
        <f t="shared" si="174"/>
        <v>魔术师之杖</v>
      </c>
      <c r="D329" s="44" t="str">
        <f t="shared" si="174"/>
        <v>4661</v>
      </c>
      <c r="E329" s="44">
        <f t="shared" si="174"/>
        <v>1</v>
      </c>
      <c r="F329" s="44"/>
      <c r="T329" s="44">
        <f t="shared" si="112"/>
        <v>16200</v>
      </c>
      <c r="U329" s="44">
        <f t="shared" ref="U329" si="227">U109</f>
        <v>35</v>
      </c>
      <c r="V329" s="44">
        <f t="shared" ref="V329" si="228">V109</f>
        <v>4</v>
      </c>
      <c r="W329" s="44">
        <f t="shared" si="115"/>
        <v>4800</v>
      </c>
      <c r="X329" s="238" t="s">
        <v>2461</v>
      </c>
      <c r="Y329" s="44">
        <v>2</v>
      </c>
      <c r="Z329" s="208" t="s">
        <v>2467</v>
      </c>
      <c r="AA329" s="44" t="str">
        <f t="shared" ref="AA329:AB329" si="229">AA109</f>
        <v>1,2,3</v>
      </c>
      <c r="AB329" s="44" t="str">
        <f t="shared" si="229"/>
        <v>4661</v>
      </c>
      <c r="AD329" s="44" t="str">
        <f t="shared" ref="AD329:AL329" si="230">AD109</f>
        <v>来根魔术师之杖。</v>
      </c>
      <c r="AE329" s="44" t="str">
        <f t="shared" si="230"/>
        <v>法术可以打怪，变魔术可以赚钱哦~</v>
      </c>
      <c r="AF329" s="44" t="str">
        <f t="shared" si="230"/>
        <v>你自己不想赚钱，不要妨碍我赚钱呀！</v>
      </c>
      <c r="AG329" s="44" t="str">
        <f t="shared" si="230"/>
        <v>你会做魔术师之杖吗？</v>
      </c>
      <c r="AH329" s="44" t="str">
        <f t="shared" si="230"/>
        <v>只有这家店铺会做魔术师之杖。</v>
      </c>
      <c r="AI329" s="44" t="str">
        <f t="shared" si="230"/>
        <v>我这么善良的人不会为难你的。</v>
      </c>
      <c r="AJ329" s="44" t="str">
        <f t="shared" si="230"/>
        <v>能帮忙做点魔术师之杖,吗？</v>
      </c>
      <c r="AK329" s="44" t="str">
        <f t="shared" si="230"/>
        <v>你太了不起啦~！</v>
      </c>
      <c r="AL329" s="44" t="str">
        <f t="shared" si="230"/>
        <v>哎，真是失望啊~！</v>
      </c>
    </row>
    <row r="330" spans="1:38">
      <c r="A330" s="250">
        <v>3240</v>
      </c>
      <c r="B330" s="44" t="str">
        <f t="shared" si="111"/>
        <v>[[4762,1]]</v>
      </c>
      <c r="C330" s="44" t="str">
        <f t="shared" si="174"/>
        <v>骑士铠</v>
      </c>
      <c r="D330" s="44" t="str">
        <f t="shared" si="174"/>
        <v>4762</v>
      </c>
      <c r="E330" s="44">
        <f t="shared" si="174"/>
        <v>1</v>
      </c>
      <c r="F330" s="44"/>
      <c r="T330" s="44">
        <f t="shared" si="112"/>
        <v>16200</v>
      </c>
      <c r="U330" s="44">
        <f t="shared" ref="U330" si="231">U110</f>
        <v>36</v>
      </c>
      <c r="V330" s="44">
        <f t="shared" ref="V330" si="232">V110</f>
        <v>4</v>
      </c>
      <c r="W330" s="44">
        <f t="shared" si="115"/>
        <v>4800</v>
      </c>
      <c r="X330" s="238" t="s">
        <v>2461</v>
      </c>
      <c r="Y330" s="44">
        <v>2</v>
      </c>
      <c r="Z330" s="208" t="s">
        <v>2467</v>
      </c>
      <c r="AA330" s="44" t="str">
        <f t="shared" ref="AA330:AB330" si="233">AA110</f>
        <v>1,2,3</v>
      </c>
      <c r="AB330" s="44" t="str">
        <f t="shared" si="233"/>
        <v>4762</v>
      </c>
      <c r="AD330" s="44" t="str">
        <f t="shared" ref="AD330:AL330" si="234">AD110</f>
        <v>作为一名骑士，怎能缺少骑士铠？</v>
      </c>
      <c r="AE330" s="44" t="str">
        <f t="shared" si="234"/>
        <v>我是一名骑士，我要去营救公主了。</v>
      </c>
      <c r="AF330" s="44" t="str">
        <f t="shared" si="234"/>
        <v>你的疏忽让你失去了我这么一位好客户。</v>
      </c>
      <c r="AG330" s="44" t="str">
        <f t="shared" si="234"/>
        <v>我要骑士铠甲，多久能做好！</v>
      </c>
      <c r="AH330" s="44" t="str">
        <f t="shared" si="234"/>
        <v>我很喜欢骑士铠甲哦！</v>
      </c>
      <c r="AI330" s="44" t="str">
        <f t="shared" si="234"/>
        <v>不用你以死谢罪，自断经脉就行了。</v>
      </c>
      <c r="AJ330" s="44" t="str">
        <f t="shared" si="234"/>
        <v>能帮忙做点骑士铠,吗？</v>
      </c>
      <c r="AK330" s="44" t="str">
        <f t="shared" si="234"/>
        <v>你太了不起啦~！</v>
      </c>
      <c r="AL330" s="44" t="str">
        <f t="shared" si="234"/>
        <v>哎，真是失望啊~！</v>
      </c>
    </row>
    <row r="331" spans="1:38">
      <c r="A331" s="250">
        <v>3250</v>
      </c>
      <c r="B331" s="44" t="str">
        <f t="shared" si="111"/>
        <v>[[5063,1]]</v>
      </c>
      <c r="C331" s="44" t="str">
        <f t="shared" ref="C331:E346" si="235">C111</f>
        <v>骑士盾</v>
      </c>
      <c r="D331" s="44" t="str">
        <f t="shared" si="235"/>
        <v>5063</v>
      </c>
      <c r="E331" s="44">
        <f t="shared" si="235"/>
        <v>1</v>
      </c>
      <c r="F331" s="44"/>
      <c r="T331" s="44">
        <f t="shared" si="112"/>
        <v>16200</v>
      </c>
      <c r="U331" s="44">
        <f t="shared" ref="U331" si="236">U111</f>
        <v>36</v>
      </c>
      <c r="V331" s="44">
        <f t="shared" ref="V331" si="237">V111</f>
        <v>4</v>
      </c>
      <c r="W331" s="44">
        <f t="shared" si="115"/>
        <v>4800</v>
      </c>
      <c r="X331" s="238" t="s">
        <v>2461</v>
      </c>
      <c r="Y331" s="44">
        <v>2</v>
      </c>
      <c r="Z331" s="208" t="s">
        <v>2467</v>
      </c>
      <c r="AA331" s="44" t="str">
        <f t="shared" ref="AA331:AB331" si="238">AA111</f>
        <v>1,2,3</v>
      </c>
      <c r="AB331" s="44" t="str">
        <f t="shared" si="238"/>
        <v>5063</v>
      </c>
      <c r="AD331" s="44" t="str">
        <f t="shared" ref="AD331:AL331" si="239">AD111</f>
        <v>我要骑士盾,帮我做一个吧！</v>
      </c>
      <c r="AE331" s="44" t="str">
        <f t="shared" si="239"/>
        <v>不错，下次再来光顾！</v>
      </c>
      <c r="AF331" s="44" t="str">
        <f t="shared" si="239"/>
        <v>什么呀，真没用！</v>
      </c>
      <c r="AG331" s="44" t="str">
        <f t="shared" si="239"/>
        <v>掌柜的骑士盾,做点啊什么的做点啊！</v>
      </c>
      <c r="AH331" s="44" t="str">
        <f t="shared" si="239"/>
        <v>感谢感谢！</v>
      </c>
      <c r="AI331" s="44" t="str">
        <f t="shared" si="239"/>
        <v>你敢不敢再傻点~！</v>
      </c>
      <c r="AJ331" s="44" t="str">
        <f t="shared" si="239"/>
        <v>能帮忙做点骑士盾,吗？</v>
      </c>
      <c r="AK331" s="44" t="str">
        <f t="shared" si="239"/>
        <v>你太了不起啦~！</v>
      </c>
      <c r="AL331" s="44" t="str">
        <f t="shared" si="239"/>
        <v>哎，真是失望啊~！</v>
      </c>
    </row>
    <row r="332" spans="1:38">
      <c r="A332" s="250">
        <v>3260</v>
      </c>
      <c r="B332" s="44" t="str">
        <f t="shared" si="111"/>
        <v>[[5361,1]]</v>
      </c>
      <c r="C332" s="44" t="str">
        <f t="shared" si="235"/>
        <v>骑士长之剑</v>
      </c>
      <c r="D332" s="44" t="str">
        <f t="shared" si="235"/>
        <v>5361</v>
      </c>
      <c r="E332" s="44">
        <f t="shared" si="235"/>
        <v>1</v>
      </c>
      <c r="F332" s="44"/>
      <c r="T332" s="44">
        <f t="shared" si="112"/>
        <v>20250</v>
      </c>
      <c r="U332" s="44">
        <f t="shared" ref="U332" si="240">U112</f>
        <v>36</v>
      </c>
      <c r="V332" s="44">
        <f t="shared" ref="V332" si="241">V112</f>
        <v>4</v>
      </c>
      <c r="W332" s="44">
        <f t="shared" si="115"/>
        <v>7590</v>
      </c>
      <c r="X332" s="238" t="s">
        <v>2461</v>
      </c>
      <c r="Y332" s="44">
        <v>2</v>
      </c>
      <c r="Z332" s="208" t="s">
        <v>2467</v>
      </c>
      <c r="AA332" s="44" t="str">
        <f t="shared" ref="AA332:AB332" si="242">AA112</f>
        <v>1,2,3</v>
      </c>
      <c r="AB332" s="44" t="str">
        <f t="shared" si="242"/>
        <v>5361</v>
      </c>
      <c r="AD332" s="44" t="str">
        <f t="shared" ref="AD332:AL332" si="243">AD112</f>
        <v>我要骑士长之剑,帮我做一个吧！</v>
      </c>
      <c r="AE332" s="44" t="str">
        <f t="shared" si="243"/>
        <v>不错，下次再来光顾！</v>
      </c>
      <c r="AF332" s="44" t="str">
        <f t="shared" si="243"/>
        <v>什么呀，真没用！</v>
      </c>
      <c r="AG332" s="44" t="str">
        <f t="shared" si="243"/>
        <v>掌柜的骑士长之剑,做点啊什么的做点啊！</v>
      </c>
      <c r="AH332" s="44" t="str">
        <f t="shared" si="243"/>
        <v>感谢感谢！</v>
      </c>
      <c r="AI332" s="44" t="str">
        <f t="shared" si="243"/>
        <v>你敢不敢再傻点~！</v>
      </c>
      <c r="AJ332" s="44" t="str">
        <f t="shared" si="243"/>
        <v>能帮忙做点骑士长之剑,吗？</v>
      </c>
      <c r="AK332" s="44" t="str">
        <f t="shared" si="243"/>
        <v>你太了不起啦~！</v>
      </c>
      <c r="AL332" s="44" t="str">
        <f t="shared" si="243"/>
        <v>哎，真是失望啊~！</v>
      </c>
    </row>
    <row r="333" spans="1:38">
      <c r="A333" s="250">
        <v>3270</v>
      </c>
      <c r="B333" s="44" t="str">
        <f t="shared" si="111"/>
        <v>[[5461,1]]</v>
      </c>
      <c r="C333" s="44" t="str">
        <f t="shared" si="235"/>
        <v>狙击弓</v>
      </c>
      <c r="D333" s="44" t="str">
        <f t="shared" si="235"/>
        <v>5461</v>
      </c>
      <c r="E333" s="44">
        <f t="shared" si="235"/>
        <v>1</v>
      </c>
      <c r="F333" s="44"/>
      <c r="T333" s="44">
        <f t="shared" si="112"/>
        <v>20250</v>
      </c>
      <c r="U333" s="44">
        <f t="shared" ref="U333" si="244">U113</f>
        <v>37</v>
      </c>
      <c r="V333" s="44">
        <f t="shared" ref="V333" si="245">V113</f>
        <v>4</v>
      </c>
      <c r="W333" s="44">
        <f t="shared" si="115"/>
        <v>7590</v>
      </c>
      <c r="X333" s="238" t="s">
        <v>2461</v>
      </c>
      <c r="Y333" s="44">
        <v>2</v>
      </c>
      <c r="Z333" s="208" t="s">
        <v>2467</v>
      </c>
      <c r="AA333" s="44" t="str">
        <f t="shared" ref="AA333:AB333" si="246">AA113</f>
        <v>1,2,3</v>
      </c>
      <c r="AB333" s="44" t="str">
        <f t="shared" si="246"/>
        <v>5461</v>
      </c>
      <c r="AD333" s="44" t="str">
        <f t="shared" ref="AD333:AL333" si="247">AD113</f>
        <v>我要狙击弓,帮我做一个吧！</v>
      </c>
      <c r="AE333" s="44" t="str">
        <f t="shared" si="247"/>
        <v>不错，下次再来光顾！</v>
      </c>
      <c r="AF333" s="44" t="str">
        <f t="shared" si="247"/>
        <v>什么呀，真没用！</v>
      </c>
      <c r="AG333" s="44" t="str">
        <f t="shared" si="247"/>
        <v>掌柜的狙击弓,做点啊什么的做点啊！</v>
      </c>
      <c r="AH333" s="44" t="str">
        <f t="shared" si="247"/>
        <v>感谢感谢！</v>
      </c>
      <c r="AI333" s="44" t="str">
        <f t="shared" si="247"/>
        <v>你敢不敢再傻点~！</v>
      </c>
      <c r="AJ333" s="44" t="str">
        <f t="shared" si="247"/>
        <v>能帮忙做点狙击弓,吗？</v>
      </c>
      <c r="AK333" s="44" t="str">
        <f t="shared" si="247"/>
        <v>你太了不起啦~！</v>
      </c>
      <c r="AL333" s="44" t="str">
        <f t="shared" si="247"/>
        <v>哎，真是失望啊~！</v>
      </c>
    </row>
    <row r="334" spans="1:38">
      <c r="A334" s="250">
        <v>3280</v>
      </c>
      <c r="B334" s="44" t="str">
        <f t="shared" si="111"/>
        <v>[[5561,1]]</v>
      </c>
      <c r="C334" s="44" t="str">
        <f t="shared" si="235"/>
        <v>月光之杖</v>
      </c>
      <c r="D334" s="44" t="str">
        <f t="shared" si="235"/>
        <v>5561</v>
      </c>
      <c r="E334" s="44">
        <f t="shared" si="235"/>
        <v>1</v>
      </c>
      <c r="F334" s="44"/>
      <c r="T334" s="44">
        <f t="shared" si="112"/>
        <v>20250</v>
      </c>
      <c r="U334" s="44">
        <f t="shared" ref="U334" si="248">U114</f>
        <v>37</v>
      </c>
      <c r="V334" s="44">
        <f t="shared" ref="V334" si="249">V114</f>
        <v>4</v>
      </c>
      <c r="W334" s="44">
        <f t="shared" si="115"/>
        <v>7590</v>
      </c>
      <c r="X334" s="238" t="s">
        <v>2461</v>
      </c>
      <c r="Y334" s="44">
        <v>2</v>
      </c>
      <c r="Z334" s="208" t="s">
        <v>2467</v>
      </c>
      <c r="AA334" s="44" t="str">
        <f t="shared" ref="AA334:AB334" si="250">AA114</f>
        <v>1,2,3</v>
      </c>
      <c r="AB334" s="44" t="str">
        <f t="shared" si="250"/>
        <v>5561</v>
      </c>
      <c r="AD334" s="44" t="str">
        <f t="shared" ref="AD334:AL334" si="251">AD114</f>
        <v>我要月光之杖,帮我做一个吧！</v>
      </c>
      <c r="AE334" s="44" t="str">
        <f t="shared" si="251"/>
        <v>不错，下次再来光顾！</v>
      </c>
      <c r="AF334" s="44" t="str">
        <f t="shared" si="251"/>
        <v>什么呀，真没用！</v>
      </c>
      <c r="AG334" s="44" t="str">
        <f t="shared" si="251"/>
        <v>掌柜的月光之杖,做点啊什么的做点啊！</v>
      </c>
      <c r="AH334" s="44" t="str">
        <f t="shared" si="251"/>
        <v>感谢感谢！</v>
      </c>
      <c r="AI334" s="44" t="str">
        <f t="shared" si="251"/>
        <v>你敢不敢再傻点~！</v>
      </c>
      <c r="AJ334" s="44" t="str">
        <f t="shared" si="251"/>
        <v>能帮忙做点月光之杖,吗？</v>
      </c>
      <c r="AK334" s="44" t="str">
        <f t="shared" si="251"/>
        <v>你太了不起啦~！</v>
      </c>
      <c r="AL334" s="44" t="str">
        <f t="shared" si="251"/>
        <v>哎，真是失望啊~！</v>
      </c>
    </row>
    <row r="335" spans="1:38">
      <c r="A335" s="250">
        <v>3290</v>
      </c>
      <c r="B335" s="44" t="str">
        <f t="shared" si="111"/>
        <v>[[5662,1]]</v>
      </c>
      <c r="C335" s="44" t="str">
        <f t="shared" si="235"/>
        <v>骑士长之铠</v>
      </c>
      <c r="D335" s="44" t="str">
        <f t="shared" si="235"/>
        <v>5662</v>
      </c>
      <c r="E335" s="44">
        <f t="shared" si="235"/>
        <v>1</v>
      </c>
      <c r="F335" s="44"/>
      <c r="T335" s="44">
        <f t="shared" si="112"/>
        <v>20250</v>
      </c>
      <c r="U335" s="44">
        <f t="shared" ref="U335" si="252">U115</f>
        <v>37</v>
      </c>
      <c r="V335" s="44">
        <f t="shared" ref="V335" si="253">V115</f>
        <v>4</v>
      </c>
      <c r="W335" s="44">
        <f t="shared" si="115"/>
        <v>7590</v>
      </c>
      <c r="X335" s="238" t="s">
        <v>2461</v>
      </c>
      <c r="Y335" s="44">
        <v>2</v>
      </c>
      <c r="Z335" s="208" t="s">
        <v>2467</v>
      </c>
      <c r="AA335" s="44" t="str">
        <f t="shared" ref="AA335:AB335" si="254">AA115</f>
        <v>1,2,3</v>
      </c>
      <c r="AB335" s="44" t="str">
        <f t="shared" si="254"/>
        <v>5662</v>
      </c>
      <c r="AD335" s="44" t="str">
        <f t="shared" ref="AD335:AL335" si="255">AD115</f>
        <v>我要骑士长之铠,帮我做一个吧！</v>
      </c>
      <c r="AE335" s="44" t="str">
        <f t="shared" si="255"/>
        <v>不错，下次再来光顾！</v>
      </c>
      <c r="AF335" s="44" t="str">
        <f t="shared" si="255"/>
        <v>什么呀，真没用！</v>
      </c>
      <c r="AG335" s="44" t="str">
        <f t="shared" si="255"/>
        <v>掌柜的骑士长之铠,做点啊什么的做点啊！</v>
      </c>
      <c r="AH335" s="44" t="str">
        <f t="shared" si="255"/>
        <v>感谢感谢！</v>
      </c>
      <c r="AI335" s="44" t="str">
        <f t="shared" si="255"/>
        <v>你敢不敢再傻点~！</v>
      </c>
      <c r="AJ335" s="44" t="str">
        <f t="shared" si="255"/>
        <v>能帮忙做点骑士长之铠,吗？</v>
      </c>
      <c r="AK335" s="44" t="str">
        <f t="shared" si="255"/>
        <v>你太了不起啦~！</v>
      </c>
      <c r="AL335" s="44" t="str">
        <f t="shared" si="255"/>
        <v>哎，真是失望啊~！</v>
      </c>
    </row>
    <row r="336" spans="1:38">
      <c r="A336" s="250">
        <v>3300</v>
      </c>
      <c r="B336" s="44" t="str">
        <f t="shared" si="111"/>
        <v>[[5963,1]]</v>
      </c>
      <c r="C336" s="44" t="str">
        <f t="shared" si="235"/>
        <v>骑士长之盾</v>
      </c>
      <c r="D336" s="44" t="str">
        <f t="shared" si="235"/>
        <v>5963</v>
      </c>
      <c r="E336" s="44">
        <f t="shared" si="235"/>
        <v>1</v>
      </c>
      <c r="F336" s="44"/>
      <c r="T336" s="44">
        <f t="shared" si="112"/>
        <v>20250</v>
      </c>
      <c r="U336" s="44">
        <f t="shared" ref="U336" si="256">U116</f>
        <v>38</v>
      </c>
      <c r="V336" s="44">
        <f t="shared" ref="V336" si="257">V116</f>
        <v>4</v>
      </c>
      <c r="W336" s="44">
        <f t="shared" si="115"/>
        <v>7590</v>
      </c>
      <c r="X336" s="238" t="s">
        <v>2461</v>
      </c>
      <c r="Y336" s="44">
        <v>2</v>
      </c>
      <c r="Z336" s="208" t="s">
        <v>2467</v>
      </c>
      <c r="AA336" s="44" t="str">
        <f t="shared" ref="AA336:AB336" si="258">AA116</f>
        <v>1,2,3</v>
      </c>
      <c r="AB336" s="44" t="str">
        <f t="shared" si="258"/>
        <v>5963</v>
      </c>
      <c r="AD336" s="44" t="str">
        <f t="shared" ref="AD336:AL336" si="259">AD116</f>
        <v>我要骑士长之盾,帮我做一个吧！</v>
      </c>
      <c r="AE336" s="44" t="str">
        <f t="shared" si="259"/>
        <v>不错，下次再来光顾！</v>
      </c>
      <c r="AF336" s="44" t="str">
        <f t="shared" si="259"/>
        <v>什么呀，真没用！</v>
      </c>
      <c r="AG336" s="44" t="str">
        <f t="shared" si="259"/>
        <v>掌柜的骑士长之盾,做点啊什么的做点啊！</v>
      </c>
      <c r="AH336" s="44" t="str">
        <f t="shared" si="259"/>
        <v>感谢感谢！</v>
      </c>
      <c r="AI336" s="44" t="str">
        <f t="shared" si="259"/>
        <v>你敢不敢再傻点~！</v>
      </c>
      <c r="AJ336" s="44" t="str">
        <f t="shared" si="259"/>
        <v>能帮忙做点骑士长之盾,吗？</v>
      </c>
      <c r="AK336" s="44" t="str">
        <f t="shared" si="259"/>
        <v>你太了不起啦~！</v>
      </c>
      <c r="AL336" s="44" t="str">
        <f t="shared" si="259"/>
        <v>哎，真是失望啊~！</v>
      </c>
    </row>
    <row r="337" spans="1:38">
      <c r="A337" s="250">
        <v>3310</v>
      </c>
      <c r="B337" s="44" t="str">
        <f t="shared" si="111"/>
        <v>[[6261,1]]</v>
      </c>
      <c r="C337" s="44" t="str">
        <f t="shared" si="235"/>
        <v>十杰剑</v>
      </c>
      <c r="D337" s="44" t="str">
        <f t="shared" si="235"/>
        <v>6261</v>
      </c>
      <c r="E337" s="44">
        <f t="shared" si="235"/>
        <v>1</v>
      </c>
      <c r="F337" s="44"/>
      <c r="T337" s="44">
        <f t="shared" si="112"/>
        <v>24300</v>
      </c>
      <c r="U337" s="44">
        <f t="shared" ref="U337" si="260">U117</f>
        <v>38</v>
      </c>
      <c r="V337" s="44">
        <f t="shared" ref="V337" si="261">V117</f>
        <v>4</v>
      </c>
      <c r="W337" s="44">
        <f t="shared" si="115"/>
        <v>9255</v>
      </c>
      <c r="X337" s="238" t="s">
        <v>2461</v>
      </c>
      <c r="Y337" s="44">
        <v>2</v>
      </c>
      <c r="Z337" s="208" t="s">
        <v>2467</v>
      </c>
      <c r="AA337" s="44" t="str">
        <f t="shared" ref="AA337:AB337" si="262">AA117</f>
        <v>1,2,3</v>
      </c>
      <c r="AB337" s="44" t="str">
        <f t="shared" si="262"/>
        <v>6261</v>
      </c>
      <c r="AD337" s="44" t="str">
        <f t="shared" ref="AD337:AL337" si="263">AD117</f>
        <v>我要十杰剑,帮我做一个吧！</v>
      </c>
      <c r="AE337" s="44" t="str">
        <f t="shared" si="263"/>
        <v>不错，下次再来光顾！</v>
      </c>
      <c r="AF337" s="44" t="str">
        <f t="shared" si="263"/>
        <v>什么呀，真没用！</v>
      </c>
      <c r="AG337" s="44" t="str">
        <f t="shared" si="263"/>
        <v>掌柜的十杰剑,做点啊什么的做点啊！</v>
      </c>
      <c r="AH337" s="44" t="str">
        <f t="shared" si="263"/>
        <v>感谢感谢！</v>
      </c>
      <c r="AI337" s="44" t="str">
        <f t="shared" si="263"/>
        <v>你敢不敢再傻点~！</v>
      </c>
      <c r="AJ337" s="44" t="str">
        <f t="shared" si="263"/>
        <v>能帮忙做点十杰剑,吗？</v>
      </c>
      <c r="AK337" s="44" t="str">
        <f t="shared" si="263"/>
        <v>你太了不起啦~！</v>
      </c>
      <c r="AL337" s="44" t="str">
        <f t="shared" si="263"/>
        <v>哎，真是失望啊~！</v>
      </c>
    </row>
    <row r="338" spans="1:38">
      <c r="A338" s="250">
        <v>3320</v>
      </c>
      <c r="B338" s="44" t="str">
        <f t="shared" si="111"/>
        <v>[[6361,1]]</v>
      </c>
      <c r="C338" s="44" t="str">
        <f t="shared" si="235"/>
        <v>竞技之弓</v>
      </c>
      <c r="D338" s="44" t="str">
        <f t="shared" si="235"/>
        <v>6361</v>
      </c>
      <c r="E338" s="44">
        <f t="shared" si="235"/>
        <v>1</v>
      </c>
      <c r="F338" s="44"/>
      <c r="T338" s="44">
        <f t="shared" si="112"/>
        <v>24300</v>
      </c>
      <c r="U338" s="44">
        <f t="shared" ref="U338" si="264">U118</f>
        <v>38</v>
      </c>
      <c r="V338" s="44">
        <f t="shared" ref="V338" si="265">V118</f>
        <v>4</v>
      </c>
      <c r="W338" s="44">
        <f t="shared" si="115"/>
        <v>9255</v>
      </c>
      <c r="X338" s="238" t="s">
        <v>2461</v>
      </c>
      <c r="Y338" s="44">
        <v>2</v>
      </c>
      <c r="Z338" s="208" t="s">
        <v>2467</v>
      </c>
      <c r="AA338" s="44" t="str">
        <f t="shared" ref="AA338:AB338" si="266">AA118</f>
        <v>1,2,3</v>
      </c>
      <c r="AB338" s="44" t="str">
        <f t="shared" si="266"/>
        <v>6361</v>
      </c>
      <c r="AD338" s="44" t="str">
        <f t="shared" ref="AD338:AL338" si="267">AD118</f>
        <v>我要竞技之弓,帮我做一个吧！</v>
      </c>
      <c r="AE338" s="44" t="str">
        <f t="shared" si="267"/>
        <v>不错，下次再来光顾！</v>
      </c>
      <c r="AF338" s="44" t="str">
        <f t="shared" si="267"/>
        <v>什么呀，真没用！</v>
      </c>
      <c r="AG338" s="44" t="str">
        <f t="shared" si="267"/>
        <v>掌柜的竞技之弓,做点啊什么的做点啊！</v>
      </c>
      <c r="AH338" s="44" t="str">
        <f t="shared" si="267"/>
        <v>感谢感谢！</v>
      </c>
      <c r="AI338" s="44" t="str">
        <f t="shared" si="267"/>
        <v>你敢不敢再傻点~！</v>
      </c>
      <c r="AJ338" s="44" t="str">
        <f t="shared" si="267"/>
        <v>能帮忙做点竞技之弓,吗？</v>
      </c>
      <c r="AK338" s="44" t="str">
        <f t="shared" si="267"/>
        <v>你太了不起啦~！</v>
      </c>
      <c r="AL338" s="44" t="str">
        <f t="shared" si="267"/>
        <v>哎，真是失望啊~！</v>
      </c>
    </row>
    <row r="339" spans="1:38">
      <c r="A339" s="250">
        <v>3330</v>
      </c>
      <c r="B339" s="44" t="str">
        <f t="shared" si="111"/>
        <v>[[6461,1]]</v>
      </c>
      <c r="C339" s="44" t="str">
        <f t="shared" si="235"/>
        <v>元素杖</v>
      </c>
      <c r="D339" s="44" t="str">
        <f t="shared" si="235"/>
        <v>6461</v>
      </c>
      <c r="E339" s="44">
        <f t="shared" si="235"/>
        <v>1</v>
      </c>
      <c r="F339" s="44"/>
      <c r="T339" s="44">
        <f t="shared" si="112"/>
        <v>24300</v>
      </c>
      <c r="U339" s="44">
        <f t="shared" ref="U339" si="268">U119</f>
        <v>39</v>
      </c>
      <c r="V339" s="44">
        <f t="shared" ref="V339" si="269">V119</f>
        <v>4</v>
      </c>
      <c r="W339" s="44">
        <f t="shared" si="115"/>
        <v>9255</v>
      </c>
      <c r="X339" s="238" t="s">
        <v>2461</v>
      </c>
      <c r="Y339" s="44">
        <v>2</v>
      </c>
      <c r="Z339" s="208" t="s">
        <v>2467</v>
      </c>
      <c r="AA339" s="44" t="str">
        <f t="shared" ref="AA339:AB339" si="270">AA119</f>
        <v>1,2,3</v>
      </c>
      <c r="AB339" s="44" t="str">
        <f t="shared" si="270"/>
        <v>6461</v>
      </c>
      <c r="AD339" s="44" t="str">
        <f t="shared" ref="AD339:AL339" si="271">AD119</f>
        <v>我要元素杖,帮我做一个吧！</v>
      </c>
      <c r="AE339" s="44" t="str">
        <f t="shared" si="271"/>
        <v>不错，下次再来光顾！</v>
      </c>
      <c r="AF339" s="44" t="str">
        <f t="shared" si="271"/>
        <v>什么呀，真没用！</v>
      </c>
      <c r="AG339" s="44" t="str">
        <f t="shared" si="271"/>
        <v>掌柜的元素杖,做点啊什么的做点啊！</v>
      </c>
      <c r="AH339" s="44" t="str">
        <f t="shared" si="271"/>
        <v>感谢感谢！</v>
      </c>
      <c r="AI339" s="44" t="str">
        <f t="shared" si="271"/>
        <v>你敢不敢再傻点~！</v>
      </c>
      <c r="AJ339" s="44" t="str">
        <f t="shared" si="271"/>
        <v>能帮忙做点元素杖,吗？</v>
      </c>
      <c r="AK339" s="44" t="str">
        <f t="shared" si="271"/>
        <v>你太了不起啦~！</v>
      </c>
      <c r="AL339" s="44" t="str">
        <f t="shared" si="271"/>
        <v>哎，真是失望啊~！</v>
      </c>
    </row>
    <row r="340" spans="1:38">
      <c r="A340" s="250">
        <v>3340</v>
      </c>
      <c r="B340" s="44" t="str">
        <f t="shared" si="111"/>
        <v>[[6562,1]]</v>
      </c>
      <c r="C340" s="44" t="str">
        <f t="shared" si="235"/>
        <v>巧匠铠甲</v>
      </c>
      <c r="D340" s="44" t="str">
        <f t="shared" si="235"/>
        <v>6562</v>
      </c>
      <c r="E340" s="44">
        <f t="shared" si="235"/>
        <v>1</v>
      </c>
      <c r="F340" s="44"/>
      <c r="T340" s="44">
        <f t="shared" si="112"/>
        <v>24300</v>
      </c>
      <c r="U340" s="44">
        <f t="shared" ref="U340" si="272">U120</f>
        <v>39</v>
      </c>
      <c r="V340" s="44">
        <f t="shared" ref="V340" si="273">V120</f>
        <v>4</v>
      </c>
      <c r="W340" s="44">
        <f t="shared" si="115"/>
        <v>9255</v>
      </c>
      <c r="X340" s="238" t="s">
        <v>2461</v>
      </c>
      <c r="Y340" s="44">
        <v>2</v>
      </c>
      <c r="Z340" s="208" t="s">
        <v>2467</v>
      </c>
      <c r="AA340" s="44" t="str">
        <f t="shared" ref="AA340:AB340" si="274">AA120</f>
        <v>1,2,3</v>
      </c>
      <c r="AB340" s="44" t="str">
        <f t="shared" si="274"/>
        <v>6562</v>
      </c>
      <c r="AD340" s="44" t="str">
        <f t="shared" ref="AD340:AL340" si="275">AD120</f>
        <v>我要巧匠铠甲,帮我做一个吧！</v>
      </c>
      <c r="AE340" s="44" t="str">
        <f t="shared" si="275"/>
        <v>不错，下次再来光顾！</v>
      </c>
      <c r="AF340" s="44" t="str">
        <f t="shared" si="275"/>
        <v>什么呀，真没用！</v>
      </c>
      <c r="AG340" s="44" t="str">
        <f t="shared" si="275"/>
        <v>掌柜的巧匠铠甲,做点啊什么的做点啊！</v>
      </c>
      <c r="AH340" s="44" t="str">
        <f t="shared" si="275"/>
        <v>感谢感谢！</v>
      </c>
      <c r="AI340" s="44" t="str">
        <f t="shared" si="275"/>
        <v>你敢不敢再傻点~！</v>
      </c>
      <c r="AJ340" s="44" t="str">
        <f t="shared" si="275"/>
        <v>能帮忙做点巧匠铠甲,吗？</v>
      </c>
      <c r="AK340" s="44" t="str">
        <f t="shared" si="275"/>
        <v>你太了不起啦~！</v>
      </c>
      <c r="AL340" s="44" t="str">
        <f t="shared" si="275"/>
        <v>哎，真是失望啊~！</v>
      </c>
    </row>
    <row r="341" spans="1:38">
      <c r="A341" s="250">
        <v>3350</v>
      </c>
      <c r="B341" s="44" t="str">
        <f t="shared" si="111"/>
        <v>[[6863,1]]</v>
      </c>
      <c r="C341" s="44" t="str">
        <f t="shared" si="235"/>
        <v>巧匠之盾</v>
      </c>
      <c r="D341" s="44" t="str">
        <f t="shared" si="235"/>
        <v>6863</v>
      </c>
      <c r="E341" s="44">
        <f t="shared" si="235"/>
        <v>1</v>
      </c>
      <c r="F341" s="44"/>
      <c r="T341" s="44">
        <f t="shared" si="112"/>
        <v>24300</v>
      </c>
      <c r="U341" s="44">
        <f t="shared" ref="U341" si="276">U121</f>
        <v>39</v>
      </c>
      <c r="V341" s="44">
        <f t="shared" ref="V341" si="277">V121</f>
        <v>4</v>
      </c>
      <c r="W341" s="44">
        <f t="shared" si="115"/>
        <v>9255</v>
      </c>
      <c r="X341" s="238" t="s">
        <v>2461</v>
      </c>
      <c r="Y341" s="44">
        <v>2</v>
      </c>
      <c r="Z341" s="208" t="s">
        <v>2467</v>
      </c>
      <c r="AA341" s="44" t="str">
        <f t="shared" ref="AA341:AB341" si="278">AA121</f>
        <v>1,2,3</v>
      </c>
      <c r="AB341" s="44" t="str">
        <f t="shared" si="278"/>
        <v>6863</v>
      </c>
      <c r="AD341" s="44" t="str">
        <f t="shared" ref="AD341:AL341" si="279">AD121</f>
        <v>我要巧匠之盾,帮我做一个吧！</v>
      </c>
      <c r="AE341" s="44" t="str">
        <f t="shared" si="279"/>
        <v>不错，下次再来光顾！</v>
      </c>
      <c r="AF341" s="44" t="str">
        <f t="shared" si="279"/>
        <v>什么呀，真没用！</v>
      </c>
      <c r="AG341" s="44" t="str">
        <f t="shared" si="279"/>
        <v>掌柜的巧匠之盾,做点啊什么的做点啊！</v>
      </c>
      <c r="AH341" s="44" t="str">
        <f t="shared" si="279"/>
        <v>感谢感谢！</v>
      </c>
      <c r="AI341" s="44" t="str">
        <f t="shared" si="279"/>
        <v>你敢不敢再傻点~！</v>
      </c>
      <c r="AJ341" s="44" t="str">
        <f t="shared" si="279"/>
        <v>能帮忙做点巧匠之盾,吗？</v>
      </c>
      <c r="AK341" s="44" t="str">
        <f t="shared" si="279"/>
        <v>你太了不起啦~！</v>
      </c>
      <c r="AL341" s="44" t="str">
        <f t="shared" si="279"/>
        <v>哎，真是失望啊~！</v>
      </c>
    </row>
    <row r="342" spans="1:38">
      <c r="A342" s="250">
        <v>3360</v>
      </c>
      <c r="B342" s="44" t="str">
        <f t="shared" si="111"/>
        <v>[[7161,1]]</v>
      </c>
      <c r="C342" s="44" t="str">
        <f t="shared" si="235"/>
        <v>勇者锋刃</v>
      </c>
      <c r="D342" s="44" t="str">
        <f t="shared" si="235"/>
        <v>7161</v>
      </c>
      <c r="E342" s="44">
        <f t="shared" si="235"/>
        <v>1</v>
      </c>
      <c r="F342" s="44"/>
      <c r="T342" s="44">
        <f t="shared" si="112"/>
        <v>28350</v>
      </c>
      <c r="U342" s="44">
        <f t="shared" ref="U342" si="280">U122</f>
        <v>40</v>
      </c>
      <c r="V342" s="44">
        <f t="shared" ref="V342" si="281">V122</f>
        <v>4</v>
      </c>
      <c r="W342" s="44">
        <f t="shared" si="115"/>
        <v>17325</v>
      </c>
      <c r="X342" s="238" t="s">
        <v>2461</v>
      </c>
      <c r="Y342" s="44">
        <v>2</v>
      </c>
      <c r="Z342" s="208" t="s">
        <v>2467</v>
      </c>
      <c r="AA342" s="44" t="str">
        <f t="shared" ref="AA342:AB342" si="282">AA122</f>
        <v>1,2,3</v>
      </c>
      <c r="AB342" s="44" t="str">
        <f t="shared" si="282"/>
        <v>7161</v>
      </c>
      <c r="AD342" s="44" t="str">
        <f t="shared" ref="AD342:AL342" si="283">AD122</f>
        <v>我要勇者锋刃,帮我做一个吧！</v>
      </c>
      <c r="AE342" s="44" t="str">
        <f t="shared" si="283"/>
        <v>不错，下次再来光顾！</v>
      </c>
      <c r="AF342" s="44" t="str">
        <f t="shared" si="283"/>
        <v>什么呀，真没用！</v>
      </c>
      <c r="AG342" s="44" t="str">
        <f t="shared" si="283"/>
        <v>掌柜的勇者锋刃,做点啊什么的做点啊！</v>
      </c>
      <c r="AH342" s="44" t="str">
        <f t="shared" si="283"/>
        <v>感谢感谢！</v>
      </c>
      <c r="AI342" s="44" t="str">
        <f t="shared" si="283"/>
        <v>你敢不敢再傻点~！</v>
      </c>
      <c r="AJ342" s="44" t="str">
        <f t="shared" si="283"/>
        <v>能帮忙做点勇者锋刃,吗？</v>
      </c>
      <c r="AK342" s="44" t="str">
        <f t="shared" si="283"/>
        <v>你太了不起啦~！</v>
      </c>
      <c r="AL342" s="44" t="str">
        <f t="shared" si="283"/>
        <v>哎，真是失望啊~！</v>
      </c>
    </row>
    <row r="343" spans="1:38">
      <c r="A343" s="250">
        <v>3370</v>
      </c>
      <c r="B343" s="44" t="str">
        <f t="shared" si="111"/>
        <v>[[7261,1]]</v>
      </c>
      <c r="C343" s="44" t="str">
        <f t="shared" si="235"/>
        <v>勇者之弓</v>
      </c>
      <c r="D343" s="44" t="str">
        <f t="shared" si="235"/>
        <v>7261</v>
      </c>
      <c r="E343" s="44">
        <f t="shared" si="235"/>
        <v>1</v>
      </c>
      <c r="F343" s="44"/>
      <c r="T343" s="44">
        <f t="shared" si="112"/>
        <v>28350</v>
      </c>
      <c r="U343" s="44">
        <f t="shared" ref="U343" si="284">U123</f>
        <v>40</v>
      </c>
      <c r="V343" s="44">
        <f t="shared" ref="V343" si="285">V123</f>
        <v>4</v>
      </c>
      <c r="W343" s="44">
        <f t="shared" si="115"/>
        <v>17325</v>
      </c>
      <c r="X343" s="238" t="s">
        <v>2461</v>
      </c>
      <c r="Y343" s="44">
        <v>2</v>
      </c>
      <c r="Z343" s="208" t="s">
        <v>2467</v>
      </c>
      <c r="AA343" s="44" t="str">
        <f t="shared" ref="AA343:AB343" si="286">AA123</f>
        <v>1,2,3</v>
      </c>
      <c r="AB343" s="44" t="str">
        <f t="shared" si="286"/>
        <v>7261</v>
      </c>
      <c r="AD343" s="44" t="str">
        <f t="shared" ref="AD343:AL343" si="287">AD123</f>
        <v>我要勇者之弓,帮我做一个吧！</v>
      </c>
      <c r="AE343" s="44" t="str">
        <f t="shared" si="287"/>
        <v>不错，下次再来光顾！</v>
      </c>
      <c r="AF343" s="44" t="str">
        <f t="shared" si="287"/>
        <v>什么呀，真没用！</v>
      </c>
      <c r="AG343" s="44" t="str">
        <f t="shared" si="287"/>
        <v>掌柜的勇者之弓,做点啊什么的做点啊！</v>
      </c>
      <c r="AH343" s="44" t="str">
        <f t="shared" si="287"/>
        <v>感谢感谢！</v>
      </c>
      <c r="AI343" s="44" t="str">
        <f t="shared" si="287"/>
        <v>你敢不敢再傻点~！</v>
      </c>
      <c r="AJ343" s="44" t="str">
        <f t="shared" si="287"/>
        <v>能帮忙做点勇者之弓,吗？</v>
      </c>
      <c r="AK343" s="44" t="str">
        <f t="shared" si="287"/>
        <v>你太了不起啦~！</v>
      </c>
      <c r="AL343" s="44" t="str">
        <f t="shared" si="287"/>
        <v>哎，真是失望啊~！</v>
      </c>
    </row>
    <row r="344" spans="1:38">
      <c r="A344" s="250">
        <v>3380</v>
      </c>
      <c r="B344" s="44" t="str">
        <f t="shared" si="111"/>
        <v>[[7361,1]]</v>
      </c>
      <c r="C344" s="44" t="str">
        <f t="shared" si="235"/>
        <v>勇者之杖</v>
      </c>
      <c r="D344" s="44" t="str">
        <f t="shared" si="235"/>
        <v>7361</v>
      </c>
      <c r="E344" s="44">
        <f t="shared" si="235"/>
        <v>1</v>
      </c>
      <c r="F344" s="44"/>
      <c r="T344" s="44">
        <f t="shared" si="112"/>
        <v>28350</v>
      </c>
      <c r="U344" s="44">
        <f t="shared" ref="U344" si="288">U124</f>
        <v>40</v>
      </c>
      <c r="V344" s="44">
        <f t="shared" ref="V344" si="289">V124</f>
        <v>4</v>
      </c>
      <c r="W344" s="44">
        <f t="shared" si="115"/>
        <v>17325</v>
      </c>
      <c r="X344" s="238" t="s">
        <v>2461</v>
      </c>
      <c r="Y344" s="44">
        <v>2</v>
      </c>
      <c r="Z344" s="208" t="s">
        <v>2467</v>
      </c>
      <c r="AA344" s="44" t="str">
        <f t="shared" ref="AA344:AB344" si="290">AA124</f>
        <v>1,2,3</v>
      </c>
      <c r="AB344" s="44" t="str">
        <f t="shared" si="290"/>
        <v>7361</v>
      </c>
      <c r="AD344" s="44" t="str">
        <f t="shared" ref="AD344:AL344" si="291">AD124</f>
        <v>我要勇者之杖,帮我做一个吧！</v>
      </c>
      <c r="AE344" s="44" t="str">
        <f t="shared" si="291"/>
        <v>不错，下次再来光顾！</v>
      </c>
      <c r="AF344" s="44" t="str">
        <f t="shared" si="291"/>
        <v>什么呀，真没用！</v>
      </c>
      <c r="AG344" s="44" t="str">
        <f t="shared" si="291"/>
        <v>掌柜的勇者之杖,做点啊什么的做点啊！</v>
      </c>
      <c r="AH344" s="44" t="str">
        <f t="shared" si="291"/>
        <v>感谢感谢！</v>
      </c>
      <c r="AI344" s="44" t="str">
        <f t="shared" si="291"/>
        <v>你敢不敢再傻点~！</v>
      </c>
      <c r="AJ344" s="44" t="str">
        <f t="shared" si="291"/>
        <v>能帮忙做点勇者之杖,吗？</v>
      </c>
      <c r="AK344" s="44" t="str">
        <f t="shared" si="291"/>
        <v>你太了不起啦~！</v>
      </c>
      <c r="AL344" s="44" t="str">
        <f t="shared" si="291"/>
        <v>哎，真是失望啊~！</v>
      </c>
    </row>
    <row r="345" spans="1:38">
      <c r="A345" s="250">
        <v>3390</v>
      </c>
      <c r="B345" s="44" t="str">
        <f t="shared" si="111"/>
        <v>[[7462,1]]</v>
      </c>
      <c r="C345" s="44" t="str">
        <f t="shared" si="235"/>
        <v>勇者铠甲</v>
      </c>
      <c r="D345" s="44" t="str">
        <f t="shared" si="235"/>
        <v>7462</v>
      </c>
      <c r="E345" s="44">
        <f t="shared" si="235"/>
        <v>1</v>
      </c>
      <c r="F345" s="44"/>
      <c r="T345" s="44">
        <f t="shared" si="112"/>
        <v>28350</v>
      </c>
      <c r="U345" s="44">
        <f t="shared" ref="U345" si="292">U125</f>
        <v>41</v>
      </c>
      <c r="V345" s="44">
        <f t="shared" ref="V345" si="293">V125</f>
        <v>5</v>
      </c>
      <c r="W345" s="44">
        <f t="shared" si="115"/>
        <v>17325</v>
      </c>
      <c r="X345" s="238" t="s">
        <v>2461</v>
      </c>
      <c r="Y345" s="44">
        <v>2</v>
      </c>
      <c r="Z345" s="208" t="s">
        <v>2467</v>
      </c>
      <c r="AA345" s="44" t="str">
        <f t="shared" ref="AA345:AB345" si="294">AA125</f>
        <v>1,2,3</v>
      </c>
      <c r="AB345" s="44" t="str">
        <f t="shared" si="294"/>
        <v>7462</v>
      </c>
      <c r="AD345" s="44" t="str">
        <f t="shared" ref="AD345:AL345" si="295">AD125</f>
        <v>我要勇者铠甲,帮我做一个吧！</v>
      </c>
      <c r="AE345" s="44" t="str">
        <f t="shared" si="295"/>
        <v>不错，下次再来光顾！</v>
      </c>
      <c r="AF345" s="44" t="str">
        <f t="shared" si="295"/>
        <v>什么呀，真没用！</v>
      </c>
      <c r="AG345" s="44" t="str">
        <f t="shared" si="295"/>
        <v>掌柜的勇者铠甲,做点啊什么的做点啊！</v>
      </c>
      <c r="AH345" s="44" t="str">
        <f t="shared" si="295"/>
        <v>感谢感谢！</v>
      </c>
      <c r="AI345" s="44" t="str">
        <f t="shared" si="295"/>
        <v>你敢不敢再傻点~！</v>
      </c>
      <c r="AJ345" s="44" t="str">
        <f t="shared" si="295"/>
        <v>能帮忙做点勇者铠甲,吗？</v>
      </c>
      <c r="AK345" s="44" t="str">
        <f t="shared" si="295"/>
        <v>你太了不起啦~！</v>
      </c>
      <c r="AL345" s="44" t="str">
        <f t="shared" si="295"/>
        <v>哎，真是失望啊~！</v>
      </c>
    </row>
    <row r="346" spans="1:38">
      <c r="A346" s="250">
        <v>3400</v>
      </c>
      <c r="B346" s="44" t="str">
        <f t="shared" si="111"/>
        <v>[[7763,1]]</v>
      </c>
      <c r="C346" s="44" t="str">
        <f t="shared" si="235"/>
        <v>勇者盾</v>
      </c>
      <c r="D346" s="44" t="str">
        <f t="shared" si="235"/>
        <v>7763</v>
      </c>
      <c r="E346" s="44">
        <f t="shared" si="235"/>
        <v>1</v>
      </c>
      <c r="F346" s="44"/>
      <c r="T346" s="44">
        <f t="shared" si="112"/>
        <v>28350</v>
      </c>
      <c r="U346" s="44">
        <f t="shared" ref="U346" si="296">U126</f>
        <v>41</v>
      </c>
      <c r="V346" s="44">
        <f t="shared" ref="V346" si="297">V126</f>
        <v>5</v>
      </c>
      <c r="W346" s="44">
        <f t="shared" si="115"/>
        <v>17325</v>
      </c>
      <c r="X346" s="238" t="s">
        <v>2461</v>
      </c>
      <c r="Y346" s="44">
        <v>2</v>
      </c>
      <c r="Z346" s="208" t="s">
        <v>2467</v>
      </c>
      <c r="AA346" s="44" t="str">
        <f t="shared" ref="AA346:AB346" si="298">AA126</f>
        <v>1,2,3</v>
      </c>
      <c r="AB346" s="44" t="str">
        <f t="shared" si="298"/>
        <v>7763</v>
      </c>
      <c r="AD346" s="44" t="str">
        <f t="shared" ref="AD346:AL346" si="299">AD126</f>
        <v>我要勇者盾,帮我做一个吧！</v>
      </c>
      <c r="AE346" s="44" t="str">
        <f t="shared" si="299"/>
        <v>不错，下次再来光顾！</v>
      </c>
      <c r="AF346" s="44" t="str">
        <f t="shared" si="299"/>
        <v>什么呀，真没用！</v>
      </c>
      <c r="AG346" s="44" t="str">
        <f t="shared" si="299"/>
        <v>掌柜的勇者盾,做点啊什么的做点啊！</v>
      </c>
      <c r="AH346" s="44" t="str">
        <f t="shared" si="299"/>
        <v>感谢感谢！</v>
      </c>
      <c r="AI346" s="44" t="str">
        <f t="shared" si="299"/>
        <v>你敢不敢再傻点~！</v>
      </c>
      <c r="AJ346" s="44" t="str">
        <f t="shared" si="299"/>
        <v>能帮忙做点勇者盾,吗？</v>
      </c>
      <c r="AK346" s="44" t="str">
        <f t="shared" si="299"/>
        <v>你太了不起啦~！</v>
      </c>
      <c r="AL346" s="44" t="str">
        <f t="shared" si="299"/>
        <v>哎，真是失望啊~！</v>
      </c>
    </row>
    <row r="347" spans="1:38">
      <c r="A347" s="250">
        <v>3410</v>
      </c>
      <c r="B347" s="44" t="str">
        <f t="shared" si="111"/>
        <v>[[8061,1]]</v>
      </c>
      <c r="C347" s="44" t="str">
        <f t="shared" ref="C347:E355" si="300">C127</f>
        <v>普罗之剑</v>
      </c>
      <c r="D347" s="44" t="str">
        <f t="shared" si="300"/>
        <v>8061</v>
      </c>
      <c r="E347" s="44">
        <f t="shared" si="300"/>
        <v>1</v>
      </c>
      <c r="F347" s="44"/>
      <c r="T347" s="44">
        <f t="shared" si="112"/>
        <v>32400</v>
      </c>
      <c r="U347" s="44">
        <f t="shared" ref="U347" si="301">U127</f>
        <v>41</v>
      </c>
      <c r="V347" s="44">
        <f t="shared" ref="V347" si="302">V127</f>
        <v>5</v>
      </c>
      <c r="W347" s="44">
        <f t="shared" si="115"/>
        <v>25920</v>
      </c>
      <c r="X347" s="238" t="s">
        <v>2461</v>
      </c>
      <c r="Y347" s="44">
        <v>2</v>
      </c>
      <c r="Z347" s="208" t="s">
        <v>2467</v>
      </c>
      <c r="AA347" s="44" t="str">
        <f t="shared" ref="AA347:AB347" si="303">AA127</f>
        <v>1,2,3</v>
      </c>
      <c r="AB347" s="44" t="str">
        <f t="shared" si="303"/>
        <v>8061</v>
      </c>
      <c r="AD347" s="44" t="str">
        <f t="shared" ref="AD347:AL347" si="304">AD127</f>
        <v>我要普罗之剑,帮我做一个吧！</v>
      </c>
      <c r="AE347" s="44" t="str">
        <f t="shared" si="304"/>
        <v>不错，下次再来光顾！</v>
      </c>
      <c r="AF347" s="44" t="str">
        <f t="shared" si="304"/>
        <v>什么呀，真没用！</v>
      </c>
      <c r="AG347" s="44" t="str">
        <f t="shared" si="304"/>
        <v>掌柜的普罗之剑,做点啊什么的做点啊！</v>
      </c>
      <c r="AH347" s="44" t="str">
        <f t="shared" si="304"/>
        <v>感谢感谢！</v>
      </c>
      <c r="AI347" s="44" t="str">
        <f t="shared" si="304"/>
        <v>你敢不敢再傻点~！</v>
      </c>
      <c r="AJ347" s="44" t="str">
        <f t="shared" si="304"/>
        <v>能帮忙做点普罗之剑,吗？</v>
      </c>
      <c r="AK347" s="44" t="str">
        <f t="shared" si="304"/>
        <v>你太了不起啦~！</v>
      </c>
      <c r="AL347" s="44" t="str">
        <f t="shared" si="304"/>
        <v>哎，真是失望啊~！</v>
      </c>
    </row>
    <row r="348" spans="1:38">
      <c r="A348" s="250">
        <v>3420</v>
      </c>
      <c r="B348" s="44" t="str">
        <f t="shared" si="111"/>
        <v>[[8161,1]]</v>
      </c>
      <c r="C348" s="44" t="str">
        <f t="shared" si="300"/>
        <v>比纳西尔之弩</v>
      </c>
      <c r="D348" s="44" t="str">
        <f t="shared" si="300"/>
        <v>8161</v>
      </c>
      <c r="E348" s="44">
        <f t="shared" si="300"/>
        <v>1</v>
      </c>
      <c r="F348" s="44"/>
      <c r="T348" s="44">
        <f t="shared" si="112"/>
        <v>32400</v>
      </c>
      <c r="U348" s="44">
        <f t="shared" ref="U348" si="305">U128</f>
        <v>42</v>
      </c>
      <c r="V348" s="44">
        <f t="shared" ref="V348" si="306">V128</f>
        <v>5</v>
      </c>
      <c r="W348" s="44">
        <f t="shared" si="115"/>
        <v>25920</v>
      </c>
      <c r="X348" s="238" t="s">
        <v>2461</v>
      </c>
      <c r="Y348" s="44">
        <v>2</v>
      </c>
      <c r="Z348" s="208" t="s">
        <v>2467</v>
      </c>
      <c r="AA348" s="44" t="str">
        <f t="shared" ref="AA348:AB348" si="307">AA128</f>
        <v>1,2,3</v>
      </c>
      <c r="AB348" s="44" t="str">
        <f t="shared" si="307"/>
        <v>8161</v>
      </c>
      <c r="AD348" s="44" t="str">
        <f t="shared" ref="AD348:AL348" si="308">AD128</f>
        <v>我要比纳西尔之弩,帮我做一个吧！</v>
      </c>
      <c r="AE348" s="44" t="str">
        <f t="shared" si="308"/>
        <v>不错，下次再来光顾！</v>
      </c>
      <c r="AF348" s="44" t="str">
        <f t="shared" si="308"/>
        <v>什么呀，真没用！</v>
      </c>
      <c r="AG348" s="44" t="str">
        <f t="shared" si="308"/>
        <v>掌柜的比纳西尔之弩,做点啊什么的做点啊！</v>
      </c>
      <c r="AH348" s="44" t="str">
        <f t="shared" si="308"/>
        <v>感谢感谢！</v>
      </c>
      <c r="AI348" s="44" t="str">
        <f t="shared" si="308"/>
        <v>你敢不敢再傻点~！</v>
      </c>
      <c r="AJ348" s="44" t="str">
        <f t="shared" si="308"/>
        <v>能帮忙做点比纳西尔之弩,吗？</v>
      </c>
      <c r="AK348" s="44" t="str">
        <f t="shared" si="308"/>
        <v>你太了不起啦~！</v>
      </c>
      <c r="AL348" s="44" t="str">
        <f t="shared" si="308"/>
        <v>哎，真是失望啊~！</v>
      </c>
    </row>
    <row r="349" spans="1:38">
      <c r="A349" s="250">
        <v>3430</v>
      </c>
      <c r="B349" s="44" t="str">
        <f t="shared" si="111"/>
        <v>[[8261,1]]</v>
      </c>
      <c r="C349" s="44" t="str">
        <f t="shared" si="300"/>
        <v>基梅尔之杖</v>
      </c>
      <c r="D349" s="44" t="str">
        <f t="shared" si="300"/>
        <v>8261</v>
      </c>
      <c r="E349" s="44">
        <f t="shared" si="300"/>
        <v>1</v>
      </c>
      <c r="F349" s="44"/>
      <c r="T349" s="44">
        <f t="shared" si="112"/>
        <v>32400</v>
      </c>
      <c r="U349" s="44">
        <f t="shared" ref="U349" si="309">U129</f>
        <v>42</v>
      </c>
      <c r="V349" s="44">
        <f t="shared" ref="V349" si="310">V129</f>
        <v>5</v>
      </c>
      <c r="W349" s="44">
        <f t="shared" si="115"/>
        <v>25920</v>
      </c>
      <c r="X349" s="238" t="s">
        <v>2461</v>
      </c>
      <c r="Y349" s="44">
        <v>2</v>
      </c>
      <c r="Z349" s="208" t="s">
        <v>2467</v>
      </c>
      <c r="AA349" s="44" t="str">
        <f t="shared" ref="AA349:AB349" si="311">AA129</f>
        <v>1,2,3</v>
      </c>
      <c r="AB349" s="44" t="str">
        <f t="shared" si="311"/>
        <v>8261</v>
      </c>
      <c r="AD349" s="44" t="str">
        <f t="shared" ref="AD349:AL349" si="312">AD129</f>
        <v>我要基梅尔之杖,帮我做一个吧！</v>
      </c>
      <c r="AE349" s="44" t="str">
        <f t="shared" si="312"/>
        <v>不错，下次再来光顾！</v>
      </c>
      <c r="AF349" s="44" t="str">
        <f t="shared" si="312"/>
        <v>什么呀，真没用！</v>
      </c>
      <c r="AG349" s="44" t="str">
        <f t="shared" si="312"/>
        <v>掌柜的基梅尔之杖,做点啊什么的做点啊！</v>
      </c>
      <c r="AH349" s="44" t="str">
        <f t="shared" si="312"/>
        <v>感谢感谢！</v>
      </c>
      <c r="AI349" s="44" t="str">
        <f t="shared" si="312"/>
        <v>你敢不敢再傻点~！</v>
      </c>
      <c r="AJ349" s="44" t="str">
        <f t="shared" si="312"/>
        <v>能帮忙做点基梅尔之杖,吗？</v>
      </c>
      <c r="AK349" s="44" t="str">
        <f t="shared" si="312"/>
        <v>你太了不起啦~！</v>
      </c>
      <c r="AL349" s="44" t="str">
        <f t="shared" si="312"/>
        <v>哎，真是失望啊~！</v>
      </c>
    </row>
    <row r="350" spans="1:38">
      <c r="A350" s="250">
        <v>3440</v>
      </c>
      <c r="B350" s="44" t="str">
        <f t="shared" si="111"/>
        <v>[[8362,1]]</v>
      </c>
      <c r="C350" s="44" t="str">
        <f t="shared" si="300"/>
        <v>艾杰利亚之铠</v>
      </c>
      <c r="D350" s="44" t="str">
        <f t="shared" si="300"/>
        <v>8362</v>
      </c>
      <c r="E350" s="44">
        <f t="shared" si="300"/>
        <v>1</v>
      </c>
      <c r="F350" s="44"/>
      <c r="T350" s="44">
        <f t="shared" si="112"/>
        <v>32400</v>
      </c>
      <c r="U350" s="44">
        <f t="shared" ref="U350" si="313">U130</f>
        <v>42</v>
      </c>
      <c r="V350" s="44">
        <f t="shared" ref="V350" si="314">V130</f>
        <v>5</v>
      </c>
      <c r="W350" s="44">
        <f t="shared" si="115"/>
        <v>25920</v>
      </c>
      <c r="X350" s="238" t="s">
        <v>2461</v>
      </c>
      <c r="Y350" s="44">
        <v>2</v>
      </c>
      <c r="Z350" s="208" t="s">
        <v>2467</v>
      </c>
      <c r="AA350" s="44" t="str">
        <f t="shared" ref="AA350:AB350" si="315">AA130</f>
        <v>1,2,3</v>
      </c>
      <c r="AB350" s="44" t="str">
        <f t="shared" si="315"/>
        <v>8362</v>
      </c>
      <c r="AD350" s="44" t="str">
        <f t="shared" ref="AD350:AL350" si="316">AD130</f>
        <v>我要艾杰利亚之铠,帮我做一个吧！</v>
      </c>
      <c r="AE350" s="44" t="str">
        <f t="shared" si="316"/>
        <v>不错，下次再来光顾！</v>
      </c>
      <c r="AF350" s="44" t="str">
        <f t="shared" si="316"/>
        <v>什么呀，真没用！</v>
      </c>
      <c r="AG350" s="44" t="str">
        <f t="shared" si="316"/>
        <v>掌柜的艾杰利亚之铠,做点啊什么的做点啊！</v>
      </c>
      <c r="AH350" s="44" t="str">
        <f t="shared" si="316"/>
        <v>感谢感谢！</v>
      </c>
      <c r="AI350" s="44" t="str">
        <f t="shared" si="316"/>
        <v>你敢不敢再傻点~！</v>
      </c>
      <c r="AJ350" s="44" t="str">
        <f t="shared" si="316"/>
        <v>能帮忙做点艾杰利亚之铠,吗？</v>
      </c>
      <c r="AK350" s="44" t="str">
        <f t="shared" si="316"/>
        <v>你太了不起啦~！</v>
      </c>
      <c r="AL350" s="44" t="str">
        <f t="shared" si="316"/>
        <v>哎，真是失望啊~！</v>
      </c>
    </row>
    <row r="351" spans="1:38">
      <c r="A351" s="250">
        <v>3450</v>
      </c>
      <c r="B351" s="44" t="str">
        <f t="shared" si="111"/>
        <v>[[8462,1]]</v>
      </c>
      <c r="C351" s="44" t="str">
        <f t="shared" si="300"/>
        <v>爱德拉之盾</v>
      </c>
      <c r="D351" s="44" t="str">
        <f t="shared" si="300"/>
        <v>8462</v>
      </c>
      <c r="E351" s="44">
        <f t="shared" si="300"/>
        <v>1</v>
      </c>
      <c r="F351" s="44"/>
      <c r="T351" s="44">
        <f t="shared" si="112"/>
        <v>32400</v>
      </c>
      <c r="U351" s="44">
        <f t="shared" ref="U351" si="317">U131</f>
        <v>43</v>
      </c>
      <c r="V351" s="44">
        <f t="shared" ref="V351" si="318">V131</f>
        <v>5</v>
      </c>
      <c r="W351" s="44">
        <f t="shared" si="115"/>
        <v>25920</v>
      </c>
      <c r="X351" s="238" t="s">
        <v>2461</v>
      </c>
      <c r="Y351" s="44">
        <v>2</v>
      </c>
      <c r="Z351" s="208" t="s">
        <v>2467</v>
      </c>
      <c r="AA351" s="44" t="str">
        <f t="shared" ref="AA351:AB351" si="319">AA131</f>
        <v>1,2,3</v>
      </c>
      <c r="AB351" s="44" t="str">
        <f t="shared" si="319"/>
        <v>8462</v>
      </c>
      <c r="AD351" s="44" t="str">
        <f t="shared" ref="AD351:AL351" si="320">AD131</f>
        <v>我要爱德拉之盾,帮我做一个吧！</v>
      </c>
      <c r="AE351" s="44" t="str">
        <f t="shared" si="320"/>
        <v>不错，下次再来光顾！</v>
      </c>
      <c r="AF351" s="44" t="str">
        <f t="shared" si="320"/>
        <v>什么呀，真没用！</v>
      </c>
      <c r="AG351" s="44" t="str">
        <f t="shared" si="320"/>
        <v>掌柜的爱德拉之盾,做点啊什么的做点啊！</v>
      </c>
      <c r="AH351" s="44" t="str">
        <f t="shared" si="320"/>
        <v>感谢感谢！</v>
      </c>
      <c r="AI351" s="44" t="str">
        <f t="shared" si="320"/>
        <v>你敢不敢再傻点~！</v>
      </c>
      <c r="AJ351" s="44" t="str">
        <f t="shared" si="320"/>
        <v>能帮忙做点爱德拉之盾,吗？</v>
      </c>
      <c r="AK351" s="44" t="str">
        <f t="shared" si="320"/>
        <v>你太了不起啦~！</v>
      </c>
      <c r="AL351" s="44" t="str">
        <f t="shared" si="320"/>
        <v>哎，真是失望啊~！</v>
      </c>
    </row>
    <row r="352" spans="1:38">
      <c r="A352" s="250">
        <v>3460</v>
      </c>
      <c r="B352" s="44" t="str">
        <f t="shared" si="111"/>
        <v>[[8964,1]]</v>
      </c>
      <c r="C352" s="44" t="str">
        <f t="shared" si="300"/>
        <v>木质十字架</v>
      </c>
      <c r="D352" s="44" t="str">
        <f t="shared" si="300"/>
        <v>8964</v>
      </c>
      <c r="E352" s="44">
        <f t="shared" si="300"/>
        <v>1</v>
      </c>
      <c r="F352" s="44"/>
      <c r="T352" s="44">
        <f t="shared" si="112"/>
        <v>12150</v>
      </c>
      <c r="U352" s="44">
        <f t="shared" ref="U352" si="321">U132</f>
        <v>43</v>
      </c>
      <c r="V352" s="44">
        <f t="shared" ref="V352" si="322">V132</f>
        <v>5</v>
      </c>
      <c r="W352" s="44">
        <f t="shared" si="115"/>
        <v>4530</v>
      </c>
      <c r="X352" s="238" t="s">
        <v>2461</v>
      </c>
      <c r="Y352" s="44">
        <v>2</v>
      </c>
      <c r="Z352" s="208" t="s">
        <v>2467</v>
      </c>
      <c r="AA352" s="44" t="str">
        <f t="shared" ref="AA352:AB352" si="323">AA132</f>
        <v>1,2,3</v>
      </c>
      <c r="AB352" s="44" t="str">
        <f t="shared" si="323"/>
        <v>8964</v>
      </c>
      <c r="AD352" s="44" t="str">
        <f t="shared" ref="AD352:AL352" si="324">AD132</f>
        <v>我要木质十字架,帮我做一个吧！</v>
      </c>
      <c r="AE352" s="44" t="str">
        <f t="shared" si="324"/>
        <v>不错，下次再来光顾！</v>
      </c>
      <c r="AF352" s="44" t="str">
        <f t="shared" si="324"/>
        <v>什么呀，真没用！</v>
      </c>
      <c r="AG352" s="44" t="str">
        <f t="shared" si="324"/>
        <v>掌柜的木质十字架,做点啊什么的做点啊！</v>
      </c>
      <c r="AH352" s="44" t="str">
        <f t="shared" si="324"/>
        <v>感谢感谢！</v>
      </c>
      <c r="AI352" s="44" t="str">
        <f t="shared" si="324"/>
        <v>你敢不敢再傻点~！</v>
      </c>
      <c r="AJ352" s="44" t="str">
        <f t="shared" si="324"/>
        <v>能帮忙做点木质十字架,吗？</v>
      </c>
      <c r="AK352" s="44" t="str">
        <f t="shared" si="324"/>
        <v>你太了不起啦~！</v>
      </c>
      <c r="AL352" s="44" t="str">
        <f t="shared" si="324"/>
        <v>哎，真是失望啊~！</v>
      </c>
    </row>
    <row r="353" spans="1:38">
      <c r="A353" s="250">
        <v>3470</v>
      </c>
      <c r="B353" s="44" t="str">
        <f t="shared" si="111"/>
        <v>[[9064,1]]</v>
      </c>
      <c r="C353" s="44" t="str">
        <f t="shared" si="300"/>
        <v>木质护身符</v>
      </c>
      <c r="D353" s="44" t="str">
        <f t="shared" si="300"/>
        <v>9064</v>
      </c>
      <c r="E353" s="44">
        <f t="shared" si="300"/>
        <v>1</v>
      </c>
      <c r="F353" s="44"/>
      <c r="T353" s="44">
        <f t="shared" si="112"/>
        <v>12150</v>
      </c>
      <c r="U353" s="44">
        <f t="shared" ref="U353" si="325">U133</f>
        <v>43</v>
      </c>
      <c r="V353" s="44">
        <f t="shared" ref="V353" si="326">V133</f>
        <v>5</v>
      </c>
      <c r="W353" s="44">
        <f t="shared" si="115"/>
        <v>4530</v>
      </c>
      <c r="X353" s="238" t="s">
        <v>2461</v>
      </c>
      <c r="Y353" s="44">
        <v>2</v>
      </c>
      <c r="Z353" s="208" t="s">
        <v>2467</v>
      </c>
      <c r="AA353" s="44" t="str">
        <f t="shared" ref="AA353:AB353" si="327">AA133</f>
        <v>1,2,3</v>
      </c>
      <c r="AB353" s="44" t="str">
        <f t="shared" si="327"/>
        <v>9064</v>
      </c>
      <c r="AD353" s="44" t="str">
        <f t="shared" ref="AD353:AL353" si="328">AD133</f>
        <v>我要木质护身符,帮我做一个吧！</v>
      </c>
      <c r="AE353" s="44" t="str">
        <f t="shared" si="328"/>
        <v>不错，下次再来光顾！</v>
      </c>
      <c r="AF353" s="44" t="str">
        <f t="shared" si="328"/>
        <v>什么呀，真没用！</v>
      </c>
      <c r="AG353" s="44" t="str">
        <f t="shared" si="328"/>
        <v>掌柜的木质护身符,做点啊什么的做点啊！</v>
      </c>
      <c r="AH353" s="44" t="str">
        <f t="shared" si="328"/>
        <v>感谢感谢！</v>
      </c>
      <c r="AI353" s="44" t="str">
        <f t="shared" si="328"/>
        <v>你敢不敢再傻点~！</v>
      </c>
      <c r="AJ353" s="44" t="str">
        <f t="shared" si="328"/>
        <v>能帮忙做点木质护身符,吗？</v>
      </c>
      <c r="AK353" s="44" t="str">
        <f t="shared" si="328"/>
        <v>你太了不起啦~！</v>
      </c>
      <c r="AL353" s="44" t="str">
        <f t="shared" si="328"/>
        <v>哎，真是失望啊~！</v>
      </c>
    </row>
    <row r="354" spans="1:38">
      <c r="A354" s="250">
        <v>3480</v>
      </c>
      <c r="B354" s="44" t="str">
        <f t="shared" si="111"/>
        <v>[[9164,1]]</v>
      </c>
      <c r="C354" s="44" t="str">
        <f t="shared" si="300"/>
        <v>木质项链</v>
      </c>
      <c r="D354" s="44" t="str">
        <f t="shared" si="300"/>
        <v>9164</v>
      </c>
      <c r="E354" s="44">
        <f t="shared" si="300"/>
        <v>1</v>
      </c>
      <c r="F354" s="44"/>
      <c r="T354" s="44">
        <f t="shared" si="112"/>
        <v>12150</v>
      </c>
      <c r="U354" s="44">
        <f t="shared" ref="U354" si="329">U134</f>
        <v>44</v>
      </c>
      <c r="V354" s="44">
        <f t="shared" ref="V354" si="330">V134</f>
        <v>5</v>
      </c>
      <c r="W354" s="44">
        <f t="shared" si="115"/>
        <v>4530</v>
      </c>
      <c r="X354" s="238" t="s">
        <v>2461</v>
      </c>
      <c r="Y354" s="44">
        <v>2</v>
      </c>
      <c r="Z354" s="208" t="s">
        <v>2467</v>
      </c>
      <c r="AA354" s="44" t="str">
        <f t="shared" ref="AA354:AB354" si="331">AA134</f>
        <v>1,2,3</v>
      </c>
      <c r="AB354" s="44" t="str">
        <f t="shared" si="331"/>
        <v>9164</v>
      </c>
      <c r="AD354" s="44" t="str">
        <f t="shared" ref="AD354:AL354" si="332">AD134</f>
        <v>我要木质项链,帮我做一个吧！</v>
      </c>
      <c r="AE354" s="44" t="str">
        <f t="shared" si="332"/>
        <v>不错，下次再来光顾！</v>
      </c>
      <c r="AF354" s="44" t="str">
        <f t="shared" si="332"/>
        <v>什么呀，真没用！</v>
      </c>
      <c r="AG354" s="44" t="str">
        <f t="shared" si="332"/>
        <v>掌柜的木质项链,做点啊什么的做点啊！</v>
      </c>
      <c r="AH354" s="44" t="str">
        <f t="shared" si="332"/>
        <v>感谢感谢！</v>
      </c>
      <c r="AI354" s="44" t="str">
        <f t="shared" si="332"/>
        <v>你敢不敢再傻点~！</v>
      </c>
      <c r="AJ354" s="44" t="str">
        <f t="shared" si="332"/>
        <v>能帮忙做点木质项链,吗？</v>
      </c>
      <c r="AK354" s="44" t="str">
        <f t="shared" si="332"/>
        <v>你太了不起啦~！</v>
      </c>
      <c r="AL354" s="44" t="str">
        <f t="shared" si="332"/>
        <v>哎，真是失望啊~！</v>
      </c>
    </row>
    <row r="355" spans="1:38">
      <c r="A355" s="250">
        <v>3490</v>
      </c>
      <c r="B355" s="44" t="str">
        <f t="shared" si="111"/>
        <v>[[9264,1]]</v>
      </c>
      <c r="C355" s="44" t="str">
        <f t="shared" si="300"/>
        <v>金属十字架</v>
      </c>
      <c r="D355" s="44" t="str">
        <f t="shared" si="300"/>
        <v>9264</v>
      </c>
      <c r="E355" s="44">
        <f t="shared" si="300"/>
        <v>1</v>
      </c>
      <c r="F355" s="44"/>
      <c r="T355" s="44">
        <f t="shared" si="112"/>
        <v>16200</v>
      </c>
      <c r="U355" s="44">
        <f t="shared" ref="U355" si="333">U135</f>
        <v>44</v>
      </c>
      <c r="V355" s="44">
        <f t="shared" ref="V355" si="334">V135</f>
        <v>5</v>
      </c>
      <c r="W355" s="44">
        <f t="shared" si="115"/>
        <v>7680</v>
      </c>
      <c r="X355" s="238" t="s">
        <v>2461</v>
      </c>
      <c r="Y355" s="44">
        <v>2</v>
      </c>
      <c r="Z355" s="208" t="s">
        <v>2467</v>
      </c>
      <c r="AA355" s="44" t="str">
        <f t="shared" ref="AA355:AB355" si="335">AA135</f>
        <v>1,2,3</v>
      </c>
      <c r="AB355" s="44" t="str">
        <f t="shared" si="335"/>
        <v>9264</v>
      </c>
      <c r="AD355" s="44" t="str">
        <f t="shared" ref="AD355:AL355" si="336">AD135</f>
        <v>我要金属十字架,帮我做一个吧！</v>
      </c>
      <c r="AE355" s="44" t="str">
        <f t="shared" si="336"/>
        <v>不错，下次再来光顾！</v>
      </c>
      <c r="AF355" s="44" t="str">
        <f t="shared" si="336"/>
        <v>什么呀，真没用！</v>
      </c>
      <c r="AG355" s="44" t="str">
        <f t="shared" si="336"/>
        <v>掌柜的金属十字架,做点啊什么的做点啊！</v>
      </c>
      <c r="AH355" s="44" t="str">
        <f t="shared" si="336"/>
        <v>感谢感谢！</v>
      </c>
      <c r="AI355" s="44" t="str">
        <f t="shared" si="336"/>
        <v>你敢不敢再傻点~！</v>
      </c>
      <c r="AJ355" s="44" t="str">
        <f t="shared" si="336"/>
        <v>能帮忙做点金属十字架,吗？</v>
      </c>
      <c r="AK355" s="44" t="str">
        <f t="shared" si="336"/>
        <v>你太了不起啦~！</v>
      </c>
      <c r="AL355" s="44" t="str">
        <f t="shared" si="336"/>
        <v>哎，真是失望啊~！</v>
      </c>
    </row>
    <row r="356" spans="1:38">
      <c r="A356" s="250">
        <v>3500</v>
      </c>
      <c r="B356" s="44" t="str">
        <f t="shared" ref="B356:E419" si="337">B136</f>
        <v>[[9364,1]]</v>
      </c>
      <c r="C356" s="44" t="str">
        <f t="shared" si="337"/>
        <v>金属护身符</v>
      </c>
      <c r="D356" s="44" t="str">
        <f t="shared" si="337"/>
        <v>9364</v>
      </c>
      <c r="E356" s="44">
        <f t="shared" si="337"/>
        <v>1</v>
      </c>
      <c r="F356" s="44"/>
      <c r="T356" s="44">
        <f t="shared" ref="T356:T419" si="338">T136*$T$3</f>
        <v>16200</v>
      </c>
      <c r="U356" s="44">
        <f t="shared" ref="U356" si="339">U136</f>
        <v>44</v>
      </c>
      <c r="V356" s="44">
        <f t="shared" ref="V356" si="340">V136</f>
        <v>5</v>
      </c>
      <c r="W356" s="44">
        <f t="shared" ref="W356:W419" si="341">W136*$W$3</f>
        <v>7680</v>
      </c>
      <c r="X356" s="238" t="s">
        <v>2461</v>
      </c>
      <c r="Y356" s="44">
        <v>2</v>
      </c>
      <c r="Z356" s="208" t="s">
        <v>2467</v>
      </c>
      <c r="AA356" s="44" t="str">
        <f t="shared" ref="AA356:AB356" si="342">AA136</f>
        <v>1,2,3</v>
      </c>
      <c r="AB356" s="44" t="str">
        <f t="shared" si="342"/>
        <v>9364</v>
      </c>
      <c r="AD356" s="44" t="str">
        <f t="shared" ref="AD356:AL356" si="343">AD136</f>
        <v>我要金属护身符,帮我做一个吧！</v>
      </c>
      <c r="AE356" s="44" t="str">
        <f t="shared" si="343"/>
        <v>不错，下次再来光顾！</v>
      </c>
      <c r="AF356" s="44" t="str">
        <f t="shared" si="343"/>
        <v>什么呀，真没用！</v>
      </c>
      <c r="AG356" s="44" t="str">
        <f t="shared" si="343"/>
        <v>掌柜的金属护身符,做点啊什么的做点啊！</v>
      </c>
      <c r="AH356" s="44" t="str">
        <f t="shared" si="343"/>
        <v>感谢感谢！</v>
      </c>
      <c r="AI356" s="44" t="str">
        <f t="shared" si="343"/>
        <v>你敢不敢再傻点~！</v>
      </c>
      <c r="AJ356" s="44" t="str">
        <f t="shared" si="343"/>
        <v>能帮忙做点金属护身符,吗？</v>
      </c>
      <c r="AK356" s="44" t="str">
        <f t="shared" si="343"/>
        <v>你太了不起啦~！</v>
      </c>
      <c r="AL356" s="44" t="str">
        <f t="shared" si="343"/>
        <v>哎，真是失望啊~！</v>
      </c>
    </row>
    <row r="357" spans="1:38">
      <c r="A357" s="250">
        <v>3510</v>
      </c>
      <c r="B357" s="44" t="str">
        <f t="shared" si="337"/>
        <v>[[9464,1]]</v>
      </c>
      <c r="C357" s="44" t="str">
        <f t="shared" si="337"/>
        <v>坚果项链</v>
      </c>
      <c r="D357" s="44" t="str">
        <f t="shared" si="337"/>
        <v>9464</v>
      </c>
      <c r="E357" s="44">
        <f t="shared" si="337"/>
        <v>1</v>
      </c>
      <c r="F357" s="44"/>
      <c r="T357" s="44">
        <f t="shared" si="338"/>
        <v>16200</v>
      </c>
      <c r="U357" s="44">
        <f t="shared" ref="U357" si="344">U137</f>
        <v>45</v>
      </c>
      <c r="V357" s="44">
        <f t="shared" ref="V357" si="345">V137</f>
        <v>5</v>
      </c>
      <c r="W357" s="44">
        <f t="shared" si="341"/>
        <v>7680</v>
      </c>
      <c r="X357" s="238" t="s">
        <v>2461</v>
      </c>
      <c r="Y357" s="44">
        <v>2</v>
      </c>
      <c r="Z357" s="208" t="s">
        <v>2467</v>
      </c>
      <c r="AA357" s="44" t="str">
        <f t="shared" ref="AA357:AB357" si="346">AA137</f>
        <v>1,2,3</v>
      </c>
      <c r="AB357" s="44" t="str">
        <f t="shared" si="346"/>
        <v>9464</v>
      </c>
      <c r="AD357" s="44" t="str">
        <f t="shared" ref="AD357:AL357" si="347">AD137</f>
        <v>我要坚果项链,帮我做一个吧！</v>
      </c>
      <c r="AE357" s="44" t="str">
        <f t="shared" si="347"/>
        <v>不错，下次再来光顾！</v>
      </c>
      <c r="AF357" s="44" t="str">
        <f t="shared" si="347"/>
        <v>什么呀，真没用！</v>
      </c>
      <c r="AG357" s="44" t="str">
        <f t="shared" si="347"/>
        <v>掌柜的坚果项链,做点啊什么的做点啊！</v>
      </c>
      <c r="AH357" s="44" t="str">
        <f t="shared" si="347"/>
        <v>感谢感谢！</v>
      </c>
      <c r="AI357" s="44" t="str">
        <f t="shared" si="347"/>
        <v>你敢不敢再傻点~！</v>
      </c>
      <c r="AJ357" s="44" t="str">
        <f t="shared" si="347"/>
        <v>能帮忙做点坚果项链,吗？</v>
      </c>
      <c r="AK357" s="44" t="str">
        <f t="shared" si="347"/>
        <v>你太了不起啦~！</v>
      </c>
      <c r="AL357" s="44" t="str">
        <f t="shared" si="347"/>
        <v>哎，真是失望啊~！</v>
      </c>
    </row>
    <row r="358" spans="1:38">
      <c r="A358" s="250">
        <v>3520</v>
      </c>
      <c r="B358" s="44" t="str">
        <f t="shared" si="337"/>
        <v>[[9564,1]]</v>
      </c>
      <c r="C358" s="44" t="str">
        <f t="shared" si="337"/>
        <v>甲壳符</v>
      </c>
      <c r="D358" s="44" t="str">
        <f t="shared" si="337"/>
        <v>9564</v>
      </c>
      <c r="E358" s="44">
        <f t="shared" si="337"/>
        <v>1</v>
      </c>
      <c r="F358" s="44"/>
      <c r="T358" s="44">
        <f t="shared" si="338"/>
        <v>20250</v>
      </c>
      <c r="U358" s="44">
        <f t="shared" ref="U358" si="348">U138</f>
        <v>45</v>
      </c>
      <c r="V358" s="44">
        <f t="shared" ref="V358" si="349">V138</f>
        <v>5</v>
      </c>
      <c r="W358" s="44">
        <f t="shared" si="341"/>
        <v>13665</v>
      </c>
      <c r="X358" s="238" t="s">
        <v>2461</v>
      </c>
      <c r="Y358" s="44">
        <v>2</v>
      </c>
      <c r="Z358" s="208" t="s">
        <v>2467</v>
      </c>
      <c r="AA358" s="44" t="str">
        <f t="shared" ref="AA358:AB358" si="350">AA138</f>
        <v>1,2,3</v>
      </c>
      <c r="AB358" s="44" t="str">
        <f t="shared" si="350"/>
        <v>9564</v>
      </c>
      <c r="AD358" s="44" t="str">
        <f t="shared" ref="AD358:AL358" si="351">AD138</f>
        <v>我要甲壳符,帮我做一个吧！</v>
      </c>
      <c r="AE358" s="44" t="str">
        <f t="shared" si="351"/>
        <v>不错，下次再来光顾！</v>
      </c>
      <c r="AF358" s="44" t="str">
        <f t="shared" si="351"/>
        <v>什么呀，真没用！</v>
      </c>
      <c r="AG358" s="44" t="str">
        <f t="shared" si="351"/>
        <v>掌柜的甲壳符,做点啊什么的做点啊！</v>
      </c>
      <c r="AH358" s="44" t="str">
        <f t="shared" si="351"/>
        <v>感谢感谢！</v>
      </c>
      <c r="AI358" s="44" t="str">
        <f t="shared" si="351"/>
        <v>你敢不敢再傻点~！</v>
      </c>
      <c r="AJ358" s="44" t="str">
        <f t="shared" si="351"/>
        <v>能帮忙做点甲壳符,吗？</v>
      </c>
      <c r="AK358" s="44" t="str">
        <f t="shared" si="351"/>
        <v>你太了不起啦~！</v>
      </c>
      <c r="AL358" s="44" t="str">
        <f t="shared" si="351"/>
        <v>哎，真是失望啊~！</v>
      </c>
    </row>
    <row r="359" spans="1:38">
      <c r="A359" s="250">
        <v>3530</v>
      </c>
      <c r="B359" s="44" t="str">
        <f t="shared" si="337"/>
        <v>[[9664,1]]</v>
      </c>
      <c r="C359" s="44" t="str">
        <f t="shared" si="337"/>
        <v>放大挂件</v>
      </c>
      <c r="D359" s="44" t="str">
        <f t="shared" si="337"/>
        <v>9664</v>
      </c>
      <c r="E359" s="44">
        <f t="shared" si="337"/>
        <v>1</v>
      </c>
      <c r="F359" s="44"/>
      <c r="T359" s="44">
        <f t="shared" si="338"/>
        <v>20250</v>
      </c>
      <c r="U359" s="44">
        <f t="shared" ref="U359" si="352">U139</f>
        <v>45</v>
      </c>
      <c r="V359" s="44">
        <f t="shared" ref="V359" si="353">V139</f>
        <v>5</v>
      </c>
      <c r="W359" s="44">
        <f t="shared" si="341"/>
        <v>13665</v>
      </c>
      <c r="X359" s="238" t="s">
        <v>2461</v>
      </c>
      <c r="Y359" s="44">
        <v>2</v>
      </c>
      <c r="Z359" s="208" t="s">
        <v>2467</v>
      </c>
      <c r="AA359" s="44" t="str">
        <f t="shared" ref="AA359:AB359" si="354">AA139</f>
        <v>1,2,3</v>
      </c>
      <c r="AB359" s="44" t="str">
        <f t="shared" si="354"/>
        <v>9664</v>
      </c>
      <c r="AD359" s="44" t="str">
        <f t="shared" ref="AD359:AL359" si="355">AD139</f>
        <v>我要放大挂件,帮我做一个吧！</v>
      </c>
      <c r="AE359" s="44" t="str">
        <f t="shared" si="355"/>
        <v>不错，下次再来光顾！</v>
      </c>
      <c r="AF359" s="44" t="str">
        <f t="shared" si="355"/>
        <v>什么呀，真没用！</v>
      </c>
      <c r="AG359" s="44" t="str">
        <f t="shared" si="355"/>
        <v>掌柜的放大挂件,做点啊什么的做点啊！</v>
      </c>
      <c r="AH359" s="44" t="str">
        <f t="shared" si="355"/>
        <v>感谢感谢！</v>
      </c>
      <c r="AI359" s="44" t="str">
        <f t="shared" si="355"/>
        <v>你敢不敢再傻点~！</v>
      </c>
      <c r="AJ359" s="44" t="str">
        <f t="shared" si="355"/>
        <v>能帮忙做点放大挂件,吗？</v>
      </c>
      <c r="AK359" s="44" t="str">
        <f t="shared" si="355"/>
        <v>你太了不起啦~！</v>
      </c>
      <c r="AL359" s="44" t="str">
        <f t="shared" si="355"/>
        <v>哎，真是失望啊~！</v>
      </c>
    </row>
    <row r="360" spans="1:38">
      <c r="A360" s="250">
        <v>3540</v>
      </c>
      <c r="B360" s="44" t="str">
        <f t="shared" si="337"/>
        <v>[[9764,1]]</v>
      </c>
      <c r="C360" s="44" t="str">
        <f t="shared" si="337"/>
        <v>魔法石项链</v>
      </c>
      <c r="D360" s="44" t="str">
        <f t="shared" si="337"/>
        <v>9764</v>
      </c>
      <c r="E360" s="44">
        <f t="shared" si="337"/>
        <v>1</v>
      </c>
      <c r="F360" s="44"/>
      <c r="T360" s="44">
        <f t="shared" si="338"/>
        <v>20250</v>
      </c>
      <c r="U360" s="44">
        <f t="shared" ref="U360" si="356">U140</f>
        <v>46</v>
      </c>
      <c r="V360" s="44">
        <f t="shared" ref="V360" si="357">V140</f>
        <v>5</v>
      </c>
      <c r="W360" s="44">
        <f t="shared" si="341"/>
        <v>13665</v>
      </c>
      <c r="X360" s="238" t="s">
        <v>2461</v>
      </c>
      <c r="Y360" s="44">
        <v>2</v>
      </c>
      <c r="Z360" s="208" t="s">
        <v>2467</v>
      </c>
      <c r="AA360" s="44" t="str">
        <f t="shared" ref="AA360:AB360" si="358">AA140</f>
        <v>1,2,3</v>
      </c>
      <c r="AB360" s="44" t="str">
        <f t="shared" si="358"/>
        <v>9764</v>
      </c>
      <c r="AD360" s="44" t="str">
        <f t="shared" ref="AD360:AL360" si="359">AD140</f>
        <v>我要魔法石项链,帮我做一个吧！</v>
      </c>
      <c r="AE360" s="44" t="str">
        <f t="shared" si="359"/>
        <v>不错，下次再来光顾！</v>
      </c>
      <c r="AF360" s="44" t="str">
        <f t="shared" si="359"/>
        <v>什么呀，真没用！</v>
      </c>
      <c r="AG360" s="44" t="str">
        <f t="shared" si="359"/>
        <v>掌柜的魔法石项链,做点啊什么的做点啊！</v>
      </c>
      <c r="AH360" s="44" t="str">
        <f t="shared" si="359"/>
        <v>感谢感谢！</v>
      </c>
      <c r="AI360" s="44" t="str">
        <f t="shared" si="359"/>
        <v>你敢不敢再傻点~！</v>
      </c>
      <c r="AJ360" s="44" t="str">
        <f t="shared" si="359"/>
        <v>能帮忙做点魔法石项链,吗？</v>
      </c>
      <c r="AK360" s="44" t="str">
        <f t="shared" si="359"/>
        <v>你太了不起啦~！</v>
      </c>
      <c r="AL360" s="44" t="str">
        <f t="shared" si="359"/>
        <v>哎，真是失望啊~！</v>
      </c>
    </row>
    <row r="361" spans="1:38">
      <c r="A361" s="250">
        <v>3550</v>
      </c>
      <c r="B361" s="44" t="str">
        <f t="shared" si="337"/>
        <v>[[9864,1]]</v>
      </c>
      <c r="C361" s="44" t="str">
        <f t="shared" si="337"/>
        <v>青纱符</v>
      </c>
      <c r="D361" s="44" t="str">
        <f t="shared" si="337"/>
        <v>9864</v>
      </c>
      <c r="E361" s="44">
        <f t="shared" si="337"/>
        <v>1</v>
      </c>
      <c r="F361" s="44"/>
      <c r="T361" s="44">
        <f t="shared" si="338"/>
        <v>24300</v>
      </c>
      <c r="U361" s="44">
        <f t="shared" ref="U361" si="360">U141</f>
        <v>46</v>
      </c>
      <c r="V361" s="44">
        <f t="shared" ref="V361" si="361">V141</f>
        <v>5</v>
      </c>
      <c r="W361" s="44">
        <f t="shared" si="341"/>
        <v>23145</v>
      </c>
      <c r="X361" s="238" t="s">
        <v>2461</v>
      </c>
      <c r="Y361" s="44">
        <v>2</v>
      </c>
      <c r="Z361" s="208" t="s">
        <v>2467</v>
      </c>
      <c r="AA361" s="44" t="str">
        <f t="shared" ref="AA361:AB361" si="362">AA141</f>
        <v>1,2,3</v>
      </c>
      <c r="AB361" s="44" t="str">
        <f t="shared" si="362"/>
        <v>9864</v>
      </c>
      <c r="AD361" s="44" t="str">
        <f t="shared" ref="AD361:AL361" si="363">AD141</f>
        <v>我要青纱符,帮我做一个吧！</v>
      </c>
      <c r="AE361" s="44" t="str">
        <f t="shared" si="363"/>
        <v>不错，下次再来光顾！</v>
      </c>
      <c r="AF361" s="44" t="str">
        <f t="shared" si="363"/>
        <v>什么呀，真没用！</v>
      </c>
      <c r="AG361" s="44" t="str">
        <f t="shared" si="363"/>
        <v>掌柜的青纱符,做点啊什么的做点啊！</v>
      </c>
      <c r="AH361" s="44" t="str">
        <f t="shared" si="363"/>
        <v>感谢感谢！</v>
      </c>
      <c r="AI361" s="44" t="str">
        <f t="shared" si="363"/>
        <v>你敢不敢再傻点~！</v>
      </c>
      <c r="AJ361" s="44" t="str">
        <f t="shared" si="363"/>
        <v>能帮忙做点青纱符,吗？</v>
      </c>
      <c r="AK361" s="44" t="str">
        <f t="shared" si="363"/>
        <v>你太了不起啦~！</v>
      </c>
      <c r="AL361" s="44" t="str">
        <f t="shared" si="363"/>
        <v>哎，真是失望啊~！</v>
      </c>
    </row>
    <row r="362" spans="1:38">
      <c r="A362" s="250">
        <v>3560</v>
      </c>
      <c r="B362" s="44" t="str">
        <f t="shared" si="337"/>
        <v>[[9964,1]]</v>
      </c>
      <c r="C362" s="44" t="str">
        <f t="shared" si="337"/>
        <v>时尚挂件</v>
      </c>
      <c r="D362" s="44" t="str">
        <f t="shared" si="337"/>
        <v>9964</v>
      </c>
      <c r="E362" s="44">
        <f t="shared" si="337"/>
        <v>1</v>
      </c>
      <c r="F362" s="44"/>
      <c r="T362" s="44">
        <f t="shared" si="338"/>
        <v>24300</v>
      </c>
      <c r="U362" s="44">
        <f t="shared" ref="U362" si="364">U142</f>
        <v>46</v>
      </c>
      <c r="V362" s="44">
        <f t="shared" ref="V362" si="365">V142</f>
        <v>5</v>
      </c>
      <c r="W362" s="44">
        <f t="shared" si="341"/>
        <v>23145</v>
      </c>
      <c r="X362" s="238" t="s">
        <v>2461</v>
      </c>
      <c r="Y362" s="44">
        <v>2</v>
      </c>
      <c r="Z362" s="208" t="s">
        <v>2467</v>
      </c>
      <c r="AA362" s="44" t="str">
        <f t="shared" ref="AA362:AB362" si="366">AA142</f>
        <v>1,2,3</v>
      </c>
      <c r="AB362" s="44" t="str">
        <f t="shared" si="366"/>
        <v>9964</v>
      </c>
      <c r="AD362" s="44" t="str">
        <f t="shared" ref="AD362:AL362" si="367">AD142</f>
        <v>我要时尚挂件,帮我做一个吧！</v>
      </c>
      <c r="AE362" s="44" t="str">
        <f t="shared" si="367"/>
        <v>不错，下次再来光顾！</v>
      </c>
      <c r="AF362" s="44" t="str">
        <f t="shared" si="367"/>
        <v>什么呀，真没用！</v>
      </c>
      <c r="AG362" s="44" t="str">
        <f t="shared" si="367"/>
        <v>掌柜的时尚挂件,做点啊什么的做点啊！</v>
      </c>
      <c r="AH362" s="44" t="str">
        <f t="shared" si="367"/>
        <v>感谢感谢！</v>
      </c>
      <c r="AI362" s="44" t="str">
        <f t="shared" si="367"/>
        <v>你敢不敢再傻点~！</v>
      </c>
      <c r="AJ362" s="44" t="str">
        <f t="shared" si="367"/>
        <v>能帮忙做点时尚挂件,吗？</v>
      </c>
      <c r="AK362" s="44" t="str">
        <f t="shared" si="367"/>
        <v>你太了不起啦~！</v>
      </c>
      <c r="AL362" s="44" t="str">
        <f t="shared" si="367"/>
        <v>哎，真是失望啊~！</v>
      </c>
    </row>
    <row r="363" spans="1:38">
      <c r="A363" s="250">
        <v>3570</v>
      </c>
      <c r="B363" s="44" t="str">
        <f t="shared" si="337"/>
        <v>[[10064,1]]</v>
      </c>
      <c r="C363" s="44" t="str">
        <f t="shared" si="337"/>
        <v>贵重的项链</v>
      </c>
      <c r="D363" s="44" t="str">
        <f t="shared" si="337"/>
        <v>10064</v>
      </c>
      <c r="E363" s="44">
        <f t="shared" si="337"/>
        <v>1</v>
      </c>
      <c r="F363" s="44"/>
      <c r="T363" s="44">
        <f t="shared" si="338"/>
        <v>24300</v>
      </c>
      <c r="U363" s="44">
        <f t="shared" ref="U363" si="368">U143</f>
        <v>47</v>
      </c>
      <c r="V363" s="44">
        <f t="shared" ref="V363" si="369">V143</f>
        <v>5</v>
      </c>
      <c r="W363" s="44">
        <f t="shared" si="341"/>
        <v>23145</v>
      </c>
      <c r="X363" s="238" t="s">
        <v>2461</v>
      </c>
      <c r="Y363" s="44">
        <v>2</v>
      </c>
      <c r="Z363" s="208" t="s">
        <v>2467</v>
      </c>
      <c r="AA363" s="44" t="str">
        <f t="shared" ref="AA363:AB363" si="370">AA143</f>
        <v>1,2,3</v>
      </c>
      <c r="AB363" s="44" t="str">
        <f t="shared" si="370"/>
        <v>10064</v>
      </c>
      <c r="AD363" s="44" t="str">
        <f t="shared" ref="AD363:AL363" si="371">AD143</f>
        <v>我要贵重的项链,帮我做一个吧！</v>
      </c>
      <c r="AE363" s="44" t="str">
        <f t="shared" si="371"/>
        <v>不错，下次再来光顾！</v>
      </c>
      <c r="AF363" s="44" t="str">
        <f t="shared" si="371"/>
        <v>什么呀，真没用！</v>
      </c>
      <c r="AG363" s="44" t="str">
        <f t="shared" si="371"/>
        <v>掌柜的贵重的项链,做点啊什么的做点啊！</v>
      </c>
      <c r="AH363" s="44" t="str">
        <f t="shared" si="371"/>
        <v>感谢感谢！</v>
      </c>
      <c r="AI363" s="44" t="str">
        <f t="shared" si="371"/>
        <v>你敢不敢再傻点~！</v>
      </c>
      <c r="AJ363" s="44" t="str">
        <f t="shared" si="371"/>
        <v>能帮忙做点贵重的项链,吗？</v>
      </c>
      <c r="AK363" s="44" t="str">
        <f t="shared" si="371"/>
        <v>你太了不起啦~！</v>
      </c>
      <c r="AL363" s="44" t="str">
        <f t="shared" si="371"/>
        <v>哎，真是失望啊~！</v>
      </c>
    </row>
    <row r="364" spans="1:38">
      <c r="A364" s="250">
        <v>3580</v>
      </c>
      <c r="B364" s="44" t="str">
        <f t="shared" si="337"/>
        <v>[[10164,1]]</v>
      </c>
      <c r="C364" s="44" t="str">
        <f t="shared" si="337"/>
        <v>血玉挂件</v>
      </c>
      <c r="D364" s="44" t="str">
        <f t="shared" si="337"/>
        <v>10164</v>
      </c>
      <c r="E364" s="44">
        <f t="shared" si="337"/>
        <v>1</v>
      </c>
      <c r="F364" s="44"/>
      <c r="T364" s="44">
        <f t="shared" si="338"/>
        <v>28350</v>
      </c>
      <c r="U364" s="44">
        <f t="shared" ref="U364" si="372">U144</f>
        <v>47</v>
      </c>
      <c r="V364" s="44">
        <f t="shared" ref="V364" si="373">V144</f>
        <v>5</v>
      </c>
      <c r="W364" s="44">
        <f t="shared" si="341"/>
        <v>58905</v>
      </c>
      <c r="X364" s="238" t="s">
        <v>2461</v>
      </c>
      <c r="Y364" s="44">
        <v>2</v>
      </c>
      <c r="Z364" s="208" t="s">
        <v>2467</v>
      </c>
      <c r="AA364" s="44" t="str">
        <f t="shared" ref="AA364:AB364" si="374">AA144</f>
        <v>1,2,3</v>
      </c>
      <c r="AB364" s="44" t="str">
        <f t="shared" si="374"/>
        <v>10164</v>
      </c>
      <c r="AD364" s="44" t="str">
        <f t="shared" ref="AD364:AL364" si="375">AD144</f>
        <v>我要血玉挂件,帮我做一个吧！</v>
      </c>
      <c r="AE364" s="44" t="str">
        <f t="shared" si="375"/>
        <v>不错，下次再来光顾！</v>
      </c>
      <c r="AF364" s="44" t="str">
        <f t="shared" si="375"/>
        <v>什么呀，真没用！</v>
      </c>
      <c r="AG364" s="44" t="str">
        <f t="shared" si="375"/>
        <v>掌柜的血玉挂件,做点啊什么的做点啊！</v>
      </c>
      <c r="AH364" s="44" t="str">
        <f t="shared" si="375"/>
        <v>感谢感谢！</v>
      </c>
      <c r="AI364" s="44" t="str">
        <f t="shared" si="375"/>
        <v>你敢不敢再傻点~！</v>
      </c>
      <c r="AJ364" s="44" t="str">
        <f t="shared" si="375"/>
        <v>能帮忙做点血玉挂件,吗？</v>
      </c>
      <c r="AK364" s="44" t="str">
        <f t="shared" si="375"/>
        <v>你太了不起啦~！</v>
      </c>
      <c r="AL364" s="44" t="str">
        <f t="shared" si="375"/>
        <v>哎，真是失望啊~！</v>
      </c>
    </row>
    <row r="365" spans="1:38">
      <c r="A365" s="250">
        <v>3590</v>
      </c>
      <c r="B365" s="44" t="str">
        <f t="shared" si="337"/>
        <v>[[10264,1]]</v>
      </c>
      <c r="C365" s="44" t="str">
        <f t="shared" si="337"/>
        <v>青绿石项链</v>
      </c>
      <c r="D365" s="44" t="str">
        <f t="shared" si="337"/>
        <v>10264</v>
      </c>
      <c r="E365" s="44">
        <f t="shared" si="337"/>
        <v>1</v>
      </c>
      <c r="F365" s="44"/>
      <c r="T365" s="44">
        <f t="shared" si="338"/>
        <v>28350</v>
      </c>
      <c r="U365" s="44">
        <f t="shared" ref="U365" si="376">U145</f>
        <v>47</v>
      </c>
      <c r="V365" s="44">
        <f t="shared" ref="V365" si="377">V145</f>
        <v>5</v>
      </c>
      <c r="W365" s="44">
        <f t="shared" si="341"/>
        <v>58905</v>
      </c>
      <c r="X365" s="238" t="s">
        <v>2461</v>
      </c>
      <c r="Y365" s="44">
        <v>2</v>
      </c>
      <c r="Z365" s="208" t="s">
        <v>2467</v>
      </c>
      <c r="AA365" s="44" t="str">
        <f t="shared" ref="AA365:AB365" si="378">AA145</f>
        <v>1,2,3</v>
      </c>
      <c r="AB365" s="44" t="str">
        <f t="shared" si="378"/>
        <v>10264</v>
      </c>
      <c r="AD365" s="44" t="str">
        <f t="shared" ref="AD365:AL365" si="379">AD145</f>
        <v>我要青绿石项链,帮我做一个吧！</v>
      </c>
      <c r="AE365" s="44" t="str">
        <f t="shared" si="379"/>
        <v>不错，下次再来光顾！</v>
      </c>
      <c r="AF365" s="44" t="str">
        <f t="shared" si="379"/>
        <v>什么呀，真没用！</v>
      </c>
      <c r="AG365" s="44" t="str">
        <f t="shared" si="379"/>
        <v>掌柜的青绿石项链,做点啊什么的做点啊！</v>
      </c>
      <c r="AH365" s="44" t="str">
        <f t="shared" si="379"/>
        <v>感谢感谢！</v>
      </c>
      <c r="AI365" s="44" t="str">
        <f t="shared" si="379"/>
        <v>你敢不敢再傻点~！</v>
      </c>
      <c r="AJ365" s="44" t="str">
        <f t="shared" si="379"/>
        <v>能帮忙做点青绿石项链,吗？</v>
      </c>
      <c r="AK365" s="44" t="str">
        <f t="shared" si="379"/>
        <v>你太了不起啦~！</v>
      </c>
      <c r="AL365" s="44" t="str">
        <f t="shared" si="379"/>
        <v>哎，真是失望啊~！</v>
      </c>
    </row>
    <row r="366" spans="1:38">
      <c r="A366" s="250">
        <v>3600</v>
      </c>
      <c r="B366" s="44" t="str">
        <f t="shared" si="337"/>
        <v>[[10364,1]]</v>
      </c>
      <c r="C366" s="44" t="str">
        <f t="shared" si="337"/>
        <v>闪电护符</v>
      </c>
      <c r="D366" s="44" t="str">
        <f t="shared" si="337"/>
        <v>10364</v>
      </c>
      <c r="E366" s="44">
        <f t="shared" si="337"/>
        <v>1</v>
      </c>
      <c r="F366" s="44"/>
      <c r="T366" s="44">
        <f t="shared" si="338"/>
        <v>28350</v>
      </c>
      <c r="U366" s="44">
        <f t="shared" ref="U366" si="380">U146</f>
        <v>48</v>
      </c>
      <c r="V366" s="44">
        <f t="shared" ref="V366" si="381">V146</f>
        <v>5</v>
      </c>
      <c r="W366" s="44">
        <f t="shared" si="341"/>
        <v>72765</v>
      </c>
      <c r="X366" s="238" t="s">
        <v>2461</v>
      </c>
      <c r="Y366" s="44">
        <v>2</v>
      </c>
      <c r="Z366" s="208" t="s">
        <v>2467</v>
      </c>
      <c r="AA366" s="44" t="str">
        <f t="shared" ref="AA366:AB366" si="382">AA146</f>
        <v>1,2,3</v>
      </c>
      <c r="AB366" s="44" t="str">
        <f t="shared" si="382"/>
        <v>10364</v>
      </c>
      <c r="AD366" s="44" t="str">
        <f t="shared" ref="AD366:AL366" si="383">AD146</f>
        <v>我要闪电护符,帮我做一个吧！</v>
      </c>
      <c r="AE366" s="44" t="str">
        <f t="shared" si="383"/>
        <v>不错，下次再来光顾！</v>
      </c>
      <c r="AF366" s="44" t="str">
        <f t="shared" si="383"/>
        <v>什么呀，真没用！</v>
      </c>
      <c r="AG366" s="44" t="str">
        <f t="shared" si="383"/>
        <v>掌柜的闪电护符,做点啊什么的做点啊！</v>
      </c>
      <c r="AH366" s="44" t="str">
        <f t="shared" si="383"/>
        <v>感谢感谢！</v>
      </c>
      <c r="AI366" s="44" t="str">
        <f t="shared" si="383"/>
        <v>你敢不敢再傻点~！</v>
      </c>
      <c r="AJ366" s="44" t="str">
        <f t="shared" si="383"/>
        <v>能帮忙做点闪电护符,吗？</v>
      </c>
      <c r="AK366" s="44" t="str">
        <f t="shared" si="383"/>
        <v>你太了不起啦~！</v>
      </c>
      <c r="AL366" s="44" t="str">
        <f t="shared" si="383"/>
        <v>哎，真是失望啊~！</v>
      </c>
    </row>
    <row r="367" spans="1:38">
      <c r="A367" s="250">
        <v>3610</v>
      </c>
      <c r="B367" s="44" t="str">
        <f t="shared" si="337"/>
        <v>[[122,1]]</v>
      </c>
      <c r="C367" s="44" t="str">
        <f t="shared" si="337"/>
        <v>火焰斩I</v>
      </c>
      <c r="D367" s="44" t="str">
        <f t="shared" si="337"/>
        <v>122</v>
      </c>
      <c r="E367" s="44">
        <f t="shared" si="337"/>
        <v>1</v>
      </c>
      <c r="F367" s="44"/>
      <c r="T367" s="44">
        <f t="shared" si="338"/>
        <v>135</v>
      </c>
      <c r="U367" s="44">
        <f t="shared" ref="U367" si="384">U147</f>
        <v>48</v>
      </c>
      <c r="V367" s="44">
        <f t="shared" ref="V367" si="385">V147</f>
        <v>5</v>
      </c>
      <c r="W367" s="44">
        <f t="shared" si="341"/>
        <v>45</v>
      </c>
      <c r="X367" s="238" t="s">
        <v>2461</v>
      </c>
      <c r="Y367" s="44">
        <v>2</v>
      </c>
      <c r="Z367" s="208" t="s">
        <v>2467</v>
      </c>
      <c r="AA367" s="44" t="str">
        <f t="shared" ref="AA367:AB367" si="386">AA147</f>
        <v>1,2,3</v>
      </c>
      <c r="AB367" s="44" t="str">
        <f t="shared" si="386"/>
        <v>122</v>
      </c>
      <c r="AD367" s="44" t="str">
        <f t="shared" ref="AD367:AL367" si="387">AD147</f>
        <v>我要火焰斩I,帮我做一个吧！</v>
      </c>
      <c r="AE367" s="44" t="str">
        <f t="shared" si="387"/>
        <v>不错，下次再来光顾！</v>
      </c>
      <c r="AF367" s="44" t="str">
        <f t="shared" si="387"/>
        <v>什么呀，真没用！</v>
      </c>
      <c r="AG367" s="44" t="str">
        <f t="shared" si="387"/>
        <v>掌柜的火焰斩I,做点啊什么的做点啊！</v>
      </c>
      <c r="AH367" s="44" t="str">
        <f t="shared" si="387"/>
        <v>感谢感谢！</v>
      </c>
      <c r="AI367" s="44" t="str">
        <f t="shared" si="387"/>
        <v>你敢不敢再傻点~！</v>
      </c>
      <c r="AJ367" s="44" t="str">
        <f t="shared" si="387"/>
        <v>能帮忙做点火焰斩I,吗？</v>
      </c>
      <c r="AK367" s="44" t="str">
        <f t="shared" si="387"/>
        <v>你太了不起啦~！</v>
      </c>
      <c r="AL367" s="44" t="str">
        <f t="shared" si="387"/>
        <v>哎，真是失望啊~！</v>
      </c>
    </row>
    <row r="368" spans="1:38">
      <c r="A368" s="250">
        <v>3620</v>
      </c>
      <c r="B368" s="44" t="str">
        <f t="shared" si="337"/>
        <v>[[222,1]]</v>
      </c>
      <c r="C368" s="44" t="str">
        <f t="shared" si="337"/>
        <v>火焰斩II</v>
      </c>
      <c r="D368" s="44" t="str">
        <f t="shared" si="337"/>
        <v>222</v>
      </c>
      <c r="E368" s="44">
        <f t="shared" si="337"/>
        <v>1</v>
      </c>
      <c r="F368" s="44"/>
      <c r="T368" s="44">
        <f t="shared" si="338"/>
        <v>1350</v>
      </c>
      <c r="U368" s="44">
        <f t="shared" ref="U368" si="388">U148</f>
        <v>48</v>
      </c>
      <c r="V368" s="44">
        <f t="shared" ref="V368" si="389">V148</f>
        <v>5</v>
      </c>
      <c r="W368" s="44">
        <f t="shared" si="341"/>
        <v>120</v>
      </c>
      <c r="X368" s="238" t="s">
        <v>2461</v>
      </c>
      <c r="Y368" s="44">
        <v>2</v>
      </c>
      <c r="Z368" s="208" t="s">
        <v>2467</v>
      </c>
      <c r="AA368" s="44" t="str">
        <f t="shared" ref="AA368:AB368" si="390">AA148</f>
        <v>1,2,3</v>
      </c>
      <c r="AB368" s="44" t="str">
        <f t="shared" si="390"/>
        <v>222</v>
      </c>
      <c r="AD368" s="44" t="str">
        <f t="shared" ref="AD368:AL368" si="391">AD148</f>
        <v>我要火焰斩II,帮我做一个吧！</v>
      </c>
      <c r="AE368" s="44" t="str">
        <f t="shared" si="391"/>
        <v>不错，下次再来光顾！</v>
      </c>
      <c r="AF368" s="44" t="str">
        <f t="shared" si="391"/>
        <v>什么呀，真没用！</v>
      </c>
      <c r="AG368" s="44" t="str">
        <f t="shared" si="391"/>
        <v>掌柜的火焰斩II,做点啊什么的做点啊！</v>
      </c>
      <c r="AH368" s="44" t="str">
        <f t="shared" si="391"/>
        <v>感谢感谢！</v>
      </c>
      <c r="AI368" s="44" t="str">
        <f t="shared" si="391"/>
        <v>你敢不敢再傻点~！</v>
      </c>
      <c r="AJ368" s="44" t="str">
        <f t="shared" si="391"/>
        <v>能帮忙做点火焰斩II,吗？</v>
      </c>
      <c r="AK368" s="44" t="str">
        <f t="shared" si="391"/>
        <v>你太了不起啦~！</v>
      </c>
      <c r="AL368" s="44" t="str">
        <f t="shared" si="391"/>
        <v>哎，真是失望啊~！</v>
      </c>
    </row>
    <row r="369" spans="1:38">
      <c r="A369" s="250">
        <v>3630</v>
      </c>
      <c r="B369" s="44" t="str">
        <f t="shared" si="337"/>
        <v>[[322,1]]</v>
      </c>
      <c r="C369" s="44" t="str">
        <f t="shared" si="337"/>
        <v>火焰斩III</v>
      </c>
      <c r="D369" s="44" t="str">
        <f t="shared" si="337"/>
        <v>322</v>
      </c>
      <c r="E369" s="44">
        <f t="shared" si="337"/>
        <v>1</v>
      </c>
      <c r="F369" s="44"/>
      <c r="T369" s="44">
        <f t="shared" si="338"/>
        <v>2700</v>
      </c>
      <c r="U369" s="44">
        <f t="shared" ref="U369" si="392">U149</f>
        <v>49</v>
      </c>
      <c r="V369" s="44">
        <f t="shared" ref="V369" si="393">V149</f>
        <v>5</v>
      </c>
      <c r="W369" s="44">
        <f t="shared" si="341"/>
        <v>390</v>
      </c>
      <c r="X369" s="238" t="s">
        <v>2461</v>
      </c>
      <c r="Y369" s="44">
        <v>2</v>
      </c>
      <c r="Z369" s="208" t="s">
        <v>2467</v>
      </c>
      <c r="AA369" s="44" t="str">
        <f t="shared" ref="AA369:AB369" si="394">AA149</f>
        <v>1,2,3</v>
      </c>
      <c r="AB369" s="44" t="str">
        <f t="shared" si="394"/>
        <v>322</v>
      </c>
      <c r="AD369" s="44" t="str">
        <f t="shared" ref="AD369:AL369" si="395">AD149</f>
        <v>我要火焰斩III,帮我做一个吧！</v>
      </c>
      <c r="AE369" s="44" t="str">
        <f t="shared" si="395"/>
        <v>不错，下次再来光顾！</v>
      </c>
      <c r="AF369" s="44" t="str">
        <f t="shared" si="395"/>
        <v>什么呀，真没用！</v>
      </c>
      <c r="AG369" s="44" t="str">
        <f t="shared" si="395"/>
        <v>掌柜的火焰斩III,做点啊什么的做点啊！</v>
      </c>
      <c r="AH369" s="44" t="str">
        <f t="shared" si="395"/>
        <v>感谢感谢！</v>
      </c>
      <c r="AI369" s="44" t="str">
        <f t="shared" si="395"/>
        <v>你敢不敢再傻点~！</v>
      </c>
      <c r="AJ369" s="44" t="str">
        <f t="shared" si="395"/>
        <v>能帮忙做点火焰斩III,吗？</v>
      </c>
      <c r="AK369" s="44" t="str">
        <f t="shared" si="395"/>
        <v>你太了不起啦~！</v>
      </c>
      <c r="AL369" s="44" t="str">
        <f t="shared" si="395"/>
        <v>哎，真是失望啊~！</v>
      </c>
    </row>
    <row r="370" spans="1:38">
      <c r="A370" s="250">
        <v>3640</v>
      </c>
      <c r="B370" s="44" t="str">
        <f t="shared" si="337"/>
        <v>[[422,1]]</v>
      </c>
      <c r="C370" s="44" t="str">
        <f t="shared" si="337"/>
        <v>火焰斩IV</v>
      </c>
      <c r="D370" s="44" t="str">
        <f t="shared" si="337"/>
        <v>422</v>
      </c>
      <c r="E370" s="44">
        <f t="shared" si="337"/>
        <v>1</v>
      </c>
      <c r="F370" s="44"/>
      <c r="T370" s="44">
        <f t="shared" si="338"/>
        <v>4050</v>
      </c>
      <c r="U370" s="44">
        <f t="shared" ref="U370" si="396">U150</f>
        <v>49</v>
      </c>
      <c r="V370" s="44">
        <f t="shared" ref="V370" si="397">V150</f>
        <v>5</v>
      </c>
      <c r="W370" s="44">
        <f t="shared" si="341"/>
        <v>825</v>
      </c>
      <c r="X370" s="238" t="s">
        <v>2461</v>
      </c>
      <c r="Y370" s="44">
        <v>2</v>
      </c>
      <c r="Z370" s="208" t="s">
        <v>2467</v>
      </c>
      <c r="AA370" s="44" t="str">
        <f t="shared" ref="AA370:AB370" si="398">AA150</f>
        <v>1,2,3</v>
      </c>
      <c r="AB370" s="44" t="str">
        <f t="shared" si="398"/>
        <v>422</v>
      </c>
      <c r="AD370" s="44" t="str">
        <f t="shared" ref="AD370:AL370" si="399">AD150</f>
        <v>我要火焰斩IV,帮我做一个吧！</v>
      </c>
      <c r="AE370" s="44" t="str">
        <f t="shared" si="399"/>
        <v>不错，下次再来光顾！</v>
      </c>
      <c r="AF370" s="44" t="str">
        <f t="shared" si="399"/>
        <v>什么呀，真没用！</v>
      </c>
      <c r="AG370" s="44" t="str">
        <f t="shared" si="399"/>
        <v>掌柜的火焰斩IV,做点啊什么的做点啊！</v>
      </c>
      <c r="AH370" s="44" t="str">
        <f t="shared" si="399"/>
        <v>感谢感谢！</v>
      </c>
      <c r="AI370" s="44" t="str">
        <f t="shared" si="399"/>
        <v>你敢不敢再傻点~！</v>
      </c>
      <c r="AJ370" s="44" t="str">
        <f t="shared" si="399"/>
        <v>能帮忙做点火焰斩IV,吗？</v>
      </c>
      <c r="AK370" s="44" t="str">
        <f t="shared" si="399"/>
        <v>你太了不起啦~！</v>
      </c>
      <c r="AL370" s="44" t="str">
        <f t="shared" si="399"/>
        <v>哎，真是失望啊~！</v>
      </c>
    </row>
    <row r="371" spans="1:38">
      <c r="A371" s="250">
        <v>3650</v>
      </c>
      <c r="B371" s="44" t="str">
        <f t="shared" si="337"/>
        <v>[[522,1]]</v>
      </c>
      <c r="C371" s="44" t="str">
        <f t="shared" si="337"/>
        <v>火焰斩V</v>
      </c>
      <c r="D371" s="44" t="str">
        <f t="shared" si="337"/>
        <v>522</v>
      </c>
      <c r="E371" s="44">
        <f t="shared" si="337"/>
        <v>1</v>
      </c>
      <c r="F371" s="44"/>
      <c r="T371" s="44">
        <f t="shared" si="338"/>
        <v>8100</v>
      </c>
      <c r="U371" s="44">
        <f t="shared" ref="U371" si="400">U151</f>
        <v>49</v>
      </c>
      <c r="V371" s="44">
        <f t="shared" ref="V371" si="401">V151</f>
        <v>5</v>
      </c>
      <c r="W371" s="44">
        <f t="shared" si="341"/>
        <v>2250</v>
      </c>
      <c r="X371" s="238" t="s">
        <v>2461</v>
      </c>
      <c r="Y371" s="44">
        <v>2</v>
      </c>
      <c r="Z371" s="208" t="s">
        <v>2467</v>
      </c>
      <c r="AA371" s="44" t="str">
        <f t="shared" ref="AA371:AB371" si="402">AA151</f>
        <v>1,2,3</v>
      </c>
      <c r="AB371" s="44" t="str">
        <f t="shared" si="402"/>
        <v>522</v>
      </c>
      <c r="AD371" s="44" t="str">
        <f t="shared" ref="AD371:AL371" si="403">AD151</f>
        <v>我要火焰斩V,帮我做一个吧！</v>
      </c>
      <c r="AE371" s="44" t="str">
        <f t="shared" si="403"/>
        <v>不错，下次再来光顾！</v>
      </c>
      <c r="AF371" s="44" t="str">
        <f t="shared" si="403"/>
        <v>什么呀，真没用！</v>
      </c>
      <c r="AG371" s="44" t="str">
        <f t="shared" si="403"/>
        <v>掌柜的火焰斩V,做点啊什么的做点啊！</v>
      </c>
      <c r="AH371" s="44" t="str">
        <f t="shared" si="403"/>
        <v>感谢感谢！</v>
      </c>
      <c r="AI371" s="44" t="str">
        <f t="shared" si="403"/>
        <v>你敢不敢再傻点~！</v>
      </c>
      <c r="AJ371" s="44" t="str">
        <f t="shared" si="403"/>
        <v>能帮忙做点火焰斩V,吗？</v>
      </c>
      <c r="AK371" s="44" t="str">
        <f t="shared" si="403"/>
        <v>你太了不起啦~！</v>
      </c>
      <c r="AL371" s="44" t="str">
        <f t="shared" si="403"/>
        <v>哎，真是失望啊~！</v>
      </c>
    </row>
    <row r="372" spans="1:38">
      <c r="A372" s="250">
        <v>3660</v>
      </c>
      <c r="B372" s="44" t="str">
        <f t="shared" si="337"/>
        <v>[[622,1]]</v>
      </c>
      <c r="C372" s="44" t="str">
        <f t="shared" si="337"/>
        <v>一字斩I</v>
      </c>
      <c r="D372" s="44" t="str">
        <f t="shared" si="337"/>
        <v>622</v>
      </c>
      <c r="E372" s="44">
        <f t="shared" si="337"/>
        <v>1</v>
      </c>
      <c r="F372" s="44"/>
      <c r="T372" s="44">
        <f t="shared" si="338"/>
        <v>1350</v>
      </c>
      <c r="U372" s="44">
        <f t="shared" ref="U372" si="404">U152</f>
        <v>50</v>
      </c>
      <c r="V372" s="44">
        <f t="shared" ref="V372" si="405">V152</f>
        <v>5</v>
      </c>
      <c r="W372" s="44">
        <f t="shared" si="341"/>
        <v>105</v>
      </c>
      <c r="X372" s="238" t="s">
        <v>2461</v>
      </c>
      <c r="Y372" s="44">
        <v>2</v>
      </c>
      <c r="Z372" s="208" t="s">
        <v>2467</v>
      </c>
      <c r="AA372" s="44" t="str">
        <f t="shared" ref="AA372:AB372" si="406">AA152</f>
        <v>1,2,3</v>
      </c>
      <c r="AB372" s="44" t="str">
        <f t="shared" si="406"/>
        <v>622</v>
      </c>
      <c r="AD372" s="44" t="str">
        <f t="shared" ref="AD372:AL372" si="407">AD152</f>
        <v>我要一字斩I,帮我做一个吧！</v>
      </c>
      <c r="AE372" s="44" t="str">
        <f t="shared" si="407"/>
        <v>不错，下次再来光顾！</v>
      </c>
      <c r="AF372" s="44" t="str">
        <f t="shared" si="407"/>
        <v>什么呀，真没用！</v>
      </c>
      <c r="AG372" s="44" t="str">
        <f t="shared" si="407"/>
        <v>掌柜的一字斩I,做点啊什么的做点啊！</v>
      </c>
      <c r="AH372" s="44" t="str">
        <f t="shared" si="407"/>
        <v>感谢感谢！</v>
      </c>
      <c r="AI372" s="44" t="str">
        <f t="shared" si="407"/>
        <v>你敢不敢再傻点~！</v>
      </c>
      <c r="AJ372" s="44" t="str">
        <f t="shared" si="407"/>
        <v>能帮忙做点一字斩I,吗？</v>
      </c>
      <c r="AK372" s="44" t="str">
        <f t="shared" si="407"/>
        <v>你太了不起啦~！</v>
      </c>
      <c r="AL372" s="44" t="str">
        <f t="shared" si="407"/>
        <v>哎，真是失望啊~！</v>
      </c>
    </row>
    <row r="373" spans="1:38">
      <c r="A373" s="250">
        <v>3670</v>
      </c>
      <c r="B373" s="44" t="str">
        <f t="shared" si="337"/>
        <v>[[722,1]]</v>
      </c>
      <c r="C373" s="44" t="str">
        <f t="shared" si="337"/>
        <v>一字斩II</v>
      </c>
      <c r="D373" s="44" t="str">
        <f t="shared" si="337"/>
        <v>722</v>
      </c>
      <c r="E373" s="44">
        <f t="shared" si="337"/>
        <v>1</v>
      </c>
      <c r="F373" s="44"/>
      <c r="T373" s="44">
        <f t="shared" si="338"/>
        <v>2700</v>
      </c>
      <c r="U373" s="44">
        <f t="shared" ref="U373" si="408">U153</f>
        <v>50</v>
      </c>
      <c r="V373" s="44">
        <f t="shared" ref="V373" si="409">V153</f>
        <v>5</v>
      </c>
      <c r="W373" s="44">
        <f t="shared" si="341"/>
        <v>390</v>
      </c>
      <c r="X373" s="238" t="s">
        <v>2461</v>
      </c>
      <c r="Y373" s="44">
        <v>2</v>
      </c>
      <c r="Z373" s="208" t="s">
        <v>2467</v>
      </c>
      <c r="AA373" s="44" t="str">
        <f t="shared" ref="AA373:AB373" si="410">AA153</f>
        <v>1,2,3</v>
      </c>
      <c r="AB373" s="44" t="str">
        <f t="shared" si="410"/>
        <v>722</v>
      </c>
      <c r="AD373" s="44" t="str">
        <f t="shared" ref="AD373:AL373" si="411">AD153</f>
        <v>我要一字斩II,帮我做一个吧！</v>
      </c>
      <c r="AE373" s="44" t="str">
        <f t="shared" si="411"/>
        <v>不错，下次再来光顾！</v>
      </c>
      <c r="AF373" s="44" t="str">
        <f t="shared" si="411"/>
        <v>什么呀，真没用！</v>
      </c>
      <c r="AG373" s="44" t="str">
        <f t="shared" si="411"/>
        <v>掌柜的一字斩II,做点啊什么的做点啊！</v>
      </c>
      <c r="AH373" s="44" t="str">
        <f t="shared" si="411"/>
        <v>感谢感谢！</v>
      </c>
      <c r="AI373" s="44" t="str">
        <f t="shared" si="411"/>
        <v>你敢不敢再傻点~！</v>
      </c>
      <c r="AJ373" s="44" t="str">
        <f t="shared" si="411"/>
        <v>能帮忙做点一字斩II,吗？</v>
      </c>
      <c r="AK373" s="44" t="str">
        <f t="shared" si="411"/>
        <v>你太了不起啦~！</v>
      </c>
      <c r="AL373" s="44" t="str">
        <f t="shared" si="411"/>
        <v>哎，真是失望啊~！</v>
      </c>
    </row>
    <row r="374" spans="1:38">
      <c r="A374" s="250">
        <v>3680</v>
      </c>
      <c r="B374" s="44" t="str">
        <f t="shared" si="337"/>
        <v>[[822,1]]</v>
      </c>
      <c r="C374" s="44" t="str">
        <f t="shared" si="337"/>
        <v>一字斩III</v>
      </c>
      <c r="D374" s="44" t="str">
        <f t="shared" si="337"/>
        <v>822</v>
      </c>
      <c r="E374" s="44">
        <f t="shared" si="337"/>
        <v>1</v>
      </c>
      <c r="F374" s="44"/>
      <c r="T374" s="44">
        <f t="shared" si="338"/>
        <v>4050</v>
      </c>
      <c r="U374" s="44">
        <f t="shared" ref="U374" si="412">U154</f>
        <v>50</v>
      </c>
      <c r="V374" s="44">
        <f t="shared" ref="V374" si="413">V154</f>
        <v>5</v>
      </c>
      <c r="W374" s="44">
        <f t="shared" si="341"/>
        <v>825</v>
      </c>
      <c r="X374" s="238" t="s">
        <v>2461</v>
      </c>
      <c r="Y374" s="44">
        <v>2</v>
      </c>
      <c r="Z374" s="208" t="s">
        <v>2467</v>
      </c>
      <c r="AA374" s="44" t="str">
        <f t="shared" ref="AA374:AB374" si="414">AA154</f>
        <v>1,2,3</v>
      </c>
      <c r="AB374" s="44" t="str">
        <f t="shared" si="414"/>
        <v>822</v>
      </c>
      <c r="AD374" s="44" t="str">
        <f t="shared" ref="AD374:AL374" si="415">AD154</f>
        <v>我要一字斩III,帮我做一个吧！</v>
      </c>
      <c r="AE374" s="44" t="str">
        <f t="shared" si="415"/>
        <v>不错，下次再来光顾！</v>
      </c>
      <c r="AF374" s="44" t="str">
        <f t="shared" si="415"/>
        <v>什么呀，真没用！</v>
      </c>
      <c r="AG374" s="44" t="str">
        <f t="shared" si="415"/>
        <v>掌柜的一字斩III,做点啊什么的做点啊！</v>
      </c>
      <c r="AH374" s="44" t="str">
        <f t="shared" si="415"/>
        <v>感谢感谢！</v>
      </c>
      <c r="AI374" s="44" t="str">
        <f t="shared" si="415"/>
        <v>你敢不敢再傻点~！</v>
      </c>
      <c r="AJ374" s="44" t="str">
        <f t="shared" si="415"/>
        <v>能帮忙做点一字斩III,吗？</v>
      </c>
      <c r="AK374" s="44" t="str">
        <f t="shared" si="415"/>
        <v>你太了不起啦~！</v>
      </c>
      <c r="AL374" s="44" t="str">
        <f t="shared" si="415"/>
        <v>哎，真是失望啊~！</v>
      </c>
    </row>
    <row r="375" spans="1:38">
      <c r="A375" s="250">
        <v>3690</v>
      </c>
      <c r="B375" s="44" t="str">
        <f t="shared" si="337"/>
        <v>[[922,1]]</v>
      </c>
      <c r="C375" s="44" t="str">
        <f t="shared" si="337"/>
        <v>一字斩IV</v>
      </c>
      <c r="D375" s="44" t="str">
        <f t="shared" si="337"/>
        <v>922</v>
      </c>
      <c r="E375" s="44">
        <f t="shared" si="337"/>
        <v>1</v>
      </c>
      <c r="F375" s="44"/>
      <c r="T375" s="44">
        <f t="shared" si="338"/>
        <v>8100</v>
      </c>
      <c r="U375" s="44">
        <f t="shared" ref="U375" si="416">U155</f>
        <v>51</v>
      </c>
      <c r="V375" s="44">
        <f t="shared" ref="V375" si="417">V155</f>
        <v>6</v>
      </c>
      <c r="W375" s="44">
        <f t="shared" si="341"/>
        <v>2250</v>
      </c>
      <c r="X375" s="238" t="s">
        <v>2461</v>
      </c>
      <c r="Y375" s="44">
        <v>2</v>
      </c>
      <c r="Z375" s="208" t="s">
        <v>2467</v>
      </c>
      <c r="AA375" s="44" t="str">
        <f t="shared" ref="AA375:AB375" si="418">AA155</f>
        <v>1,2,3</v>
      </c>
      <c r="AB375" s="44" t="str">
        <f t="shared" si="418"/>
        <v>922</v>
      </c>
      <c r="AD375" s="44" t="str">
        <f t="shared" ref="AD375:AL375" si="419">AD155</f>
        <v>我要一字斩IV,帮我做一个吧！</v>
      </c>
      <c r="AE375" s="44" t="str">
        <f t="shared" si="419"/>
        <v>不错，下次再来光顾！</v>
      </c>
      <c r="AF375" s="44" t="str">
        <f t="shared" si="419"/>
        <v>什么呀，真没用！</v>
      </c>
      <c r="AG375" s="44" t="str">
        <f t="shared" si="419"/>
        <v>掌柜的一字斩IV,做点啊什么的做点啊！</v>
      </c>
      <c r="AH375" s="44" t="str">
        <f t="shared" si="419"/>
        <v>感谢感谢！</v>
      </c>
      <c r="AI375" s="44" t="str">
        <f t="shared" si="419"/>
        <v>你敢不敢再傻点~！</v>
      </c>
      <c r="AJ375" s="44" t="str">
        <f t="shared" si="419"/>
        <v>能帮忙做点一字斩IV,吗？</v>
      </c>
      <c r="AK375" s="44" t="str">
        <f t="shared" si="419"/>
        <v>你太了不起啦~！</v>
      </c>
      <c r="AL375" s="44" t="str">
        <f t="shared" si="419"/>
        <v>哎，真是失望啊~！</v>
      </c>
    </row>
    <row r="376" spans="1:38">
      <c r="A376" s="250">
        <v>3700</v>
      </c>
      <c r="B376" s="44" t="str">
        <f t="shared" si="337"/>
        <v>[[1022,1]]</v>
      </c>
      <c r="C376" s="44" t="str">
        <f t="shared" si="337"/>
        <v>一字斩V</v>
      </c>
      <c r="D376" s="44" t="str">
        <f t="shared" si="337"/>
        <v>1022</v>
      </c>
      <c r="E376" s="44">
        <f t="shared" si="337"/>
        <v>1</v>
      </c>
      <c r="F376" s="44"/>
      <c r="T376" s="44">
        <f t="shared" si="338"/>
        <v>12150</v>
      </c>
      <c r="U376" s="44">
        <f t="shared" ref="U376" si="420">U156</f>
        <v>51</v>
      </c>
      <c r="V376" s="44">
        <f t="shared" ref="V376" si="421">V156</f>
        <v>6</v>
      </c>
      <c r="W376" s="44">
        <f t="shared" si="341"/>
        <v>4425</v>
      </c>
      <c r="X376" s="238" t="s">
        <v>2461</v>
      </c>
      <c r="Y376" s="44">
        <v>2</v>
      </c>
      <c r="Z376" s="208" t="s">
        <v>2467</v>
      </c>
      <c r="AA376" s="44" t="str">
        <f t="shared" ref="AA376:AB376" si="422">AA156</f>
        <v>1,2,3</v>
      </c>
      <c r="AB376" s="44" t="str">
        <f t="shared" si="422"/>
        <v>1022</v>
      </c>
      <c r="AD376" s="44" t="str">
        <f t="shared" ref="AD376:AL376" si="423">AD156</f>
        <v>我要一字斩V,帮我做一个吧！</v>
      </c>
      <c r="AE376" s="44" t="str">
        <f t="shared" si="423"/>
        <v>不错，下次再来光顾！</v>
      </c>
      <c r="AF376" s="44" t="str">
        <f t="shared" si="423"/>
        <v>什么呀，真没用！</v>
      </c>
      <c r="AG376" s="44" t="str">
        <f t="shared" si="423"/>
        <v>掌柜的一字斩V,做点啊什么的做点啊！</v>
      </c>
      <c r="AH376" s="44" t="str">
        <f t="shared" si="423"/>
        <v>感谢感谢！</v>
      </c>
      <c r="AI376" s="44" t="str">
        <f t="shared" si="423"/>
        <v>你敢不敢再傻点~！</v>
      </c>
      <c r="AJ376" s="44" t="str">
        <f t="shared" si="423"/>
        <v>能帮忙做点一字斩V,吗？</v>
      </c>
      <c r="AK376" s="44" t="str">
        <f t="shared" si="423"/>
        <v>你太了不起啦~！</v>
      </c>
      <c r="AL376" s="44" t="str">
        <f t="shared" si="423"/>
        <v>哎，真是失望啊~！</v>
      </c>
    </row>
    <row r="377" spans="1:38">
      <c r="A377" s="250">
        <v>3710</v>
      </c>
      <c r="B377" s="44" t="str">
        <f t="shared" si="337"/>
        <v>[[1122,1]]</v>
      </c>
      <c r="C377" s="44" t="str">
        <f t="shared" si="337"/>
        <v>贯通斩I</v>
      </c>
      <c r="D377" s="44" t="str">
        <f t="shared" si="337"/>
        <v>1122</v>
      </c>
      <c r="E377" s="44">
        <f t="shared" si="337"/>
        <v>1</v>
      </c>
      <c r="F377" s="44"/>
      <c r="T377" s="44">
        <f t="shared" si="338"/>
        <v>2700</v>
      </c>
      <c r="U377" s="44">
        <f t="shared" ref="U377" si="424">U157</f>
        <v>51</v>
      </c>
      <c r="V377" s="44">
        <f t="shared" ref="V377" si="425">V157</f>
        <v>6</v>
      </c>
      <c r="W377" s="44">
        <f t="shared" si="341"/>
        <v>345</v>
      </c>
      <c r="X377" s="238" t="s">
        <v>2461</v>
      </c>
      <c r="Y377" s="44">
        <v>2</v>
      </c>
      <c r="Z377" s="208" t="s">
        <v>2467</v>
      </c>
      <c r="AA377" s="44" t="str">
        <f t="shared" ref="AA377:AB377" si="426">AA157</f>
        <v>1,2,3</v>
      </c>
      <c r="AB377" s="44" t="str">
        <f t="shared" si="426"/>
        <v>1122</v>
      </c>
      <c r="AD377" s="44" t="str">
        <f t="shared" ref="AD377:AL377" si="427">AD157</f>
        <v>我要贯通斩I,帮我做一个吧！</v>
      </c>
      <c r="AE377" s="44" t="str">
        <f t="shared" si="427"/>
        <v>不错，下次再来光顾！</v>
      </c>
      <c r="AF377" s="44" t="str">
        <f t="shared" si="427"/>
        <v>什么呀，真没用！</v>
      </c>
      <c r="AG377" s="44" t="str">
        <f t="shared" si="427"/>
        <v>掌柜的贯通斩I,做点啊什么的做点啊！</v>
      </c>
      <c r="AH377" s="44" t="str">
        <f t="shared" si="427"/>
        <v>感谢感谢！</v>
      </c>
      <c r="AI377" s="44" t="str">
        <f t="shared" si="427"/>
        <v>你敢不敢再傻点~！</v>
      </c>
      <c r="AJ377" s="44" t="str">
        <f t="shared" si="427"/>
        <v>能帮忙做点贯通斩I,吗？</v>
      </c>
      <c r="AK377" s="44" t="str">
        <f t="shared" si="427"/>
        <v>你太了不起啦~！</v>
      </c>
      <c r="AL377" s="44" t="str">
        <f t="shared" si="427"/>
        <v>哎，真是失望啊~！</v>
      </c>
    </row>
    <row r="378" spans="1:38">
      <c r="A378" s="250">
        <v>3720</v>
      </c>
      <c r="B378" s="44" t="str">
        <f t="shared" si="337"/>
        <v>[[1222,1]]</v>
      </c>
      <c r="C378" s="44" t="str">
        <f t="shared" si="337"/>
        <v>贯通斩II</v>
      </c>
      <c r="D378" s="44" t="str">
        <f t="shared" si="337"/>
        <v>1222</v>
      </c>
      <c r="E378" s="44">
        <f t="shared" si="337"/>
        <v>1</v>
      </c>
      <c r="F378" s="44"/>
      <c r="T378" s="44">
        <f t="shared" si="338"/>
        <v>4050</v>
      </c>
      <c r="U378" s="44">
        <f t="shared" ref="U378" si="428">U158</f>
        <v>52</v>
      </c>
      <c r="V378" s="44">
        <f t="shared" ref="V378" si="429">V158</f>
        <v>6</v>
      </c>
      <c r="W378" s="44">
        <f t="shared" si="341"/>
        <v>825</v>
      </c>
      <c r="X378" s="238" t="s">
        <v>2461</v>
      </c>
      <c r="Y378" s="44">
        <v>2</v>
      </c>
      <c r="Z378" s="208" t="s">
        <v>2467</v>
      </c>
      <c r="AA378" s="44" t="str">
        <f t="shared" ref="AA378:AB378" si="430">AA158</f>
        <v>1,2,3</v>
      </c>
      <c r="AB378" s="44" t="str">
        <f t="shared" si="430"/>
        <v>1222</v>
      </c>
      <c r="AD378" s="44" t="str">
        <f t="shared" ref="AD378:AL378" si="431">AD158</f>
        <v>我要贯通斩II,帮我做一个吧！</v>
      </c>
      <c r="AE378" s="44" t="str">
        <f t="shared" si="431"/>
        <v>不错，下次再来光顾！</v>
      </c>
      <c r="AF378" s="44" t="str">
        <f t="shared" si="431"/>
        <v>什么呀，真没用！</v>
      </c>
      <c r="AG378" s="44" t="str">
        <f t="shared" si="431"/>
        <v>掌柜的贯通斩II,做点啊什么的做点啊！</v>
      </c>
      <c r="AH378" s="44" t="str">
        <f t="shared" si="431"/>
        <v>感谢感谢！</v>
      </c>
      <c r="AI378" s="44" t="str">
        <f t="shared" si="431"/>
        <v>你敢不敢再傻点~！</v>
      </c>
      <c r="AJ378" s="44" t="str">
        <f t="shared" si="431"/>
        <v>能帮忙做点贯通斩II,吗？</v>
      </c>
      <c r="AK378" s="44" t="str">
        <f t="shared" si="431"/>
        <v>你太了不起啦~！</v>
      </c>
      <c r="AL378" s="44" t="str">
        <f t="shared" si="431"/>
        <v>哎，真是失望啊~！</v>
      </c>
    </row>
    <row r="379" spans="1:38">
      <c r="A379" s="250">
        <v>3730</v>
      </c>
      <c r="B379" s="44" t="str">
        <f t="shared" si="337"/>
        <v>[[1322,1]]</v>
      </c>
      <c r="C379" s="44" t="str">
        <f t="shared" si="337"/>
        <v>贯通斩III</v>
      </c>
      <c r="D379" s="44" t="str">
        <f t="shared" si="337"/>
        <v>1322</v>
      </c>
      <c r="E379" s="44">
        <f t="shared" si="337"/>
        <v>1</v>
      </c>
      <c r="F379" s="44"/>
      <c r="T379" s="44">
        <f t="shared" si="338"/>
        <v>8100</v>
      </c>
      <c r="U379" s="44">
        <f t="shared" ref="U379" si="432">U159</f>
        <v>52</v>
      </c>
      <c r="V379" s="44">
        <f t="shared" ref="V379" si="433">V159</f>
        <v>6</v>
      </c>
      <c r="W379" s="44">
        <f t="shared" si="341"/>
        <v>2250</v>
      </c>
      <c r="X379" s="238" t="s">
        <v>2461</v>
      </c>
      <c r="Y379" s="44">
        <v>2</v>
      </c>
      <c r="Z379" s="208" t="s">
        <v>2467</v>
      </c>
      <c r="AA379" s="44" t="str">
        <f t="shared" ref="AA379:AB379" si="434">AA159</f>
        <v>1,2,3</v>
      </c>
      <c r="AB379" s="44" t="str">
        <f t="shared" si="434"/>
        <v>1322</v>
      </c>
      <c r="AD379" s="44" t="str">
        <f t="shared" ref="AD379:AL379" si="435">AD159</f>
        <v>我要贯通斩III,帮我做一个吧！</v>
      </c>
      <c r="AE379" s="44" t="str">
        <f t="shared" si="435"/>
        <v>不错，下次再来光顾！</v>
      </c>
      <c r="AF379" s="44" t="str">
        <f t="shared" si="435"/>
        <v>什么呀，真没用！</v>
      </c>
      <c r="AG379" s="44" t="str">
        <f t="shared" si="435"/>
        <v>掌柜的贯通斩III,做点啊什么的做点啊！</v>
      </c>
      <c r="AH379" s="44" t="str">
        <f t="shared" si="435"/>
        <v>感谢感谢！</v>
      </c>
      <c r="AI379" s="44" t="str">
        <f t="shared" si="435"/>
        <v>你敢不敢再傻点~！</v>
      </c>
      <c r="AJ379" s="44" t="str">
        <f t="shared" si="435"/>
        <v>能帮忙做点贯通斩III,吗？</v>
      </c>
      <c r="AK379" s="44" t="str">
        <f t="shared" si="435"/>
        <v>你太了不起啦~！</v>
      </c>
      <c r="AL379" s="44" t="str">
        <f t="shared" si="435"/>
        <v>哎，真是失望啊~！</v>
      </c>
    </row>
    <row r="380" spans="1:38">
      <c r="A380" s="250">
        <v>3740</v>
      </c>
      <c r="B380" s="44" t="str">
        <f t="shared" si="337"/>
        <v>[[1422,1]]</v>
      </c>
      <c r="C380" s="44" t="str">
        <f t="shared" ref="C380:E394" si="436">C160</f>
        <v>贯通斩IV</v>
      </c>
      <c r="D380" s="44" t="str">
        <f t="shared" si="436"/>
        <v>1422</v>
      </c>
      <c r="E380" s="44">
        <f t="shared" si="436"/>
        <v>1</v>
      </c>
      <c r="F380" s="44"/>
      <c r="T380" s="44">
        <f t="shared" si="338"/>
        <v>12150</v>
      </c>
      <c r="U380" s="44">
        <f t="shared" ref="U380" si="437">U160</f>
        <v>52</v>
      </c>
      <c r="V380" s="44">
        <f t="shared" ref="V380" si="438">V160</f>
        <v>6</v>
      </c>
      <c r="W380" s="44">
        <f t="shared" si="341"/>
        <v>4425</v>
      </c>
      <c r="X380" s="238" t="s">
        <v>2461</v>
      </c>
      <c r="Y380" s="44">
        <v>2</v>
      </c>
      <c r="Z380" s="208" t="s">
        <v>2467</v>
      </c>
      <c r="AA380" s="44" t="str">
        <f t="shared" ref="AA380:AB380" si="439">AA160</f>
        <v>1,2,3</v>
      </c>
      <c r="AB380" s="44" t="str">
        <f t="shared" si="439"/>
        <v>1422</v>
      </c>
      <c r="AD380" s="44" t="str">
        <f t="shared" ref="AD380:AL380" si="440">AD160</f>
        <v>我要贯通斩IV,帮我做一个吧！</v>
      </c>
      <c r="AE380" s="44" t="str">
        <f t="shared" si="440"/>
        <v>不错，下次再来光顾！</v>
      </c>
      <c r="AF380" s="44" t="str">
        <f t="shared" si="440"/>
        <v>什么呀，真没用！</v>
      </c>
      <c r="AG380" s="44" t="str">
        <f t="shared" si="440"/>
        <v>掌柜的贯通斩IV,做点啊什么的做点啊！</v>
      </c>
      <c r="AH380" s="44" t="str">
        <f t="shared" si="440"/>
        <v>感谢感谢！</v>
      </c>
      <c r="AI380" s="44" t="str">
        <f t="shared" si="440"/>
        <v>你敢不敢再傻点~！</v>
      </c>
      <c r="AJ380" s="44" t="str">
        <f t="shared" si="440"/>
        <v>能帮忙做点贯通斩IV,吗？</v>
      </c>
      <c r="AK380" s="44" t="str">
        <f t="shared" si="440"/>
        <v>你太了不起啦~！</v>
      </c>
      <c r="AL380" s="44" t="str">
        <f t="shared" si="440"/>
        <v>哎，真是失望啊~！</v>
      </c>
    </row>
    <row r="381" spans="1:38">
      <c r="A381" s="250">
        <v>3750</v>
      </c>
      <c r="B381" s="44" t="str">
        <f t="shared" si="337"/>
        <v>[[1522,1]]</v>
      </c>
      <c r="C381" s="44" t="str">
        <f t="shared" si="436"/>
        <v>贯通斩V</v>
      </c>
      <c r="D381" s="44" t="str">
        <f t="shared" si="436"/>
        <v>1522</v>
      </c>
      <c r="E381" s="44">
        <f t="shared" si="436"/>
        <v>1</v>
      </c>
      <c r="F381" s="44"/>
      <c r="T381" s="44">
        <f t="shared" si="338"/>
        <v>16200</v>
      </c>
      <c r="U381" s="44">
        <f t="shared" ref="U381" si="441">U161</f>
        <v>53</v>
      </c>
      <c r="V381" s="44">
        <f t="shared" ref="V381" si="442">V161</f>
        <v>6</v>
      </c>
      <c r="W381" s="44">
        <f t="shared" si="341"/>
        <v>7560</v>
      </c>
      <c r="X381" s="238" t="s">
        <v>2461</v>
      </c>
      <c r="Y381" s="44">
        <v>2</v>
      </c>
      <c r="Z381" s="208" t="s">
        <v>2467</v>
      </c>
      <c r="AA381" s="44" t="str">
        <f t="shared" ref="AA381:AB381" si="443">AA161</f>
        <v>1,2,3</v>
      </c>
      <c r="AB381" s="44" t="str">
        <f t="shared" si="443"/>
        <v>1522</v>
      </c>
      <c r="AD381" s="44" t="str">
        <f t="shared" ref="AD381:AL381" si="444">AD161</f>
        <v>我要贯通斩V,帮我做一个吧！</v>
      </c>
      <c r="AE381" s="44" t="str">
        <f t="shared" si="444"/>
        <v>不错，下次再来光顾！</v>
      </c>
      <c r="AF381" s="44" t="str">
        <f t="shared" si="444"/>
        <v>什么呀，真没用！</v>
      </c>
      <c r="AG381" s="44" t="str">
        <f t="shared" si="444"/>
        <v>掌柜的贯通斩V,做点啊什么的做点啊！</v>
      </c>
      <c r="AH381" s="44" t="str">
        <f t="shared" si="444"/>
        <v>感谢感谢！</v>
      </c>
      <c r="AI381" s="44" t="str">
        <f t="shared" si="444"/>
        <v>你敢不敢再傻点~！</v>
      </c>
      <c r="AJ381" s="44" t="str">
        <f t="shared" si="444"/>
        <v>能帮忙做点贯通斩V,吗？</v>
      </c>
      <c r="AK381" s="44" t="str">
        <f t="shared" si="444"/>
        <v>你太了不起啦~！</v>
      </c>
      <c r="AL381" s="44" t="str">
        <f t="shared" si="444"/>
        <v>哎，真是失望啊~！</v>
      </c>
    </row>
    <row r="382" spans="1:38">
      <c r="A382" s="250">
        <v>3760</v>
      </c>
      <c r="B382" s="44" t="str">
        <f t="shared" si="337"/>
        <v>[[1622,1]]</v>
      </c>
      <c r="C382" s="44" t="str">
        <f t="shared" si="436"/>
        <v>十字斩I</v>
      </c>
      <c r="D382" s="44" t="str">
        <f t="shared" si="436"/>
        <v>1622</v>
      </c>
      <c r="E382" s="44">
        <f t="shared" si="436"/>
        <v>1</v>
      </c>
      <c r="F382" s="44"/>
      <c r="T382" s="44">
        <f t="shared" si="338"/>
        <v>20250</v>
      </c>
      <c r="U382" s="44">
        <f t="shared" ref="U382" si="445">U162</f>
        <v>53</v>
      </c>
      <c r="V382" s="44">
        <f t="shared" ref="V382" si="446">V162</f>
        <v>6</v>
      </c>
      <c r="W382" s="44">
        <f t="shared" si="341"/>
        <v>10800</v>
      </c>
      <c r="X382" s="238" t="s">
        <v>2461</v>
      </c>
      <c r="Y382" s="44">
        <v>2</v>
      </c>
      <c r="Z382" s="208" t="s">
        <v>2467</v>
      </c>
      <c r="AA382" s="44" t="str">
        <f t="shared" ref="AA382:AB382" si="447">AA162</f>
        <v>1,2,3</v>
      </c>
      <c r="AB382" s="44" t="str">
        <f t="shared" si="447"/>
        <v>1622</v>
      </c>
      <c r="AD382" s="44" t="str">
        <f t="shared" ref="AD382:AL382" si="448">AD162</f>
        <v>我要十字斩I,帮我做一个吧！</v>
      </c>
      <c r="AE382" s="44" t="str">
        <f t="shared" si="448"/>
        <v>不错，下次再来光顾！</v>
      </c>
      <c r="AF382" s="44" t="str">
        <f t="shared" si="448"/>
        <v>什么呀，真没用！</v>
      </c>
      <c r="AG382" s="44" t="str">
        <f t="shared" si="448"/>
        <v>掌柜的十字斩I,做点啊什么的做点啊！</v>
      </c>
      <c r="AH382" s="44" t="str">
        <f t="shared" si="448"/>
        <v>感谢感谢！</v>
      </c>
      <c r="AI382" s="44" t="str">
        <f t="shared" si="448"/>
        <v>你敢不敢再傻点~！</v>
      </c>
      <c r="AJ382" s="44" t="str">
        <f t="shared" si="448"/>
        <v>能帮忙做点十字斩I,吗？</v>
      </c>
      <c r="AK382" s="44" t="str">
        <f t="shared" si="448"/>
        <v>你太了不起啦~！</v>
      </c>
      <c r="AL382" s="44" t="str">
        <f t="shared" si="448"/>
        <v>哎，真是失望啊~！</v>
      </c>
    </row>
    <row r="383" spans="1:38">
      <c r="A383" s="250">
        <v>3770</v>
      </c>
      <c r="B383" s="44" t="str">
        <f t="shared" si="337"/>
        <v>[[1722,1]]</v>
      </c>
      <c r="C383" s="44" t="str">
        <f t="shared" si="436"/>
        <v>十字斩II</v>
      </c>
      <c r="D383" s="44" t="str">
        <f t="shared" si="436"/>
        <v>1722</v>
      </c>
      <c r="E383" s="44">
        <f t="shared" si="436"/>
        <v>1</v>
      </c>
      <c r="F383" s="44"/>
      <c r="T383" s="44">
        <f t="shared" si="338"/>
        <v>24300</v>
      </c>
      <c r="U383" s="44">
        <f t="shared" ref="U383" si="449">U163</f>
        <v>53</v>
      </c>
      <c r="V383" s="44">
        <f t="shared" ref="V383" si="450">V163</f>
        <v>6</v>
      </c>
      <c r="W383" s="44">
        <f t="shared" si="341"/>
        <v>18225</v>
      </c>
      <c r="X383" s="238" t="s">
        <v>2461</v>
      </c>
      <c r="Y383" s="44">
        <v>2</v>
      </c>
      <c r="Z383" s="208" t="s">
        <v>2467</v>
      </c>
      <c r="AA383" s="44" t="str">
        <f t="shared" ref="AA383:AB383" si="451">AA163</f>
        <v>1,2,3</v>
      </c>
      <c r="AB383" s="44" t="str">
        <f t="shared" si="451"/>
        <v>1722</v>
      </c>
      <c r="AD383" s="44" t="str">
        <f t="shared" ref="AD383:AL383" si="452">AD163</f>
        <v>我要十字斩II,帮我做一个吧！</v>
      </c>
      <c r="AE383" s="44" t="str">
        <f t="shared" si="452"/>
        <v>不错，下次再来光顾！</v>
      </c>
      <c r="AF383" s="44" t="str">
        <f t="shared" si="452"/>
        <v>什么呀，真没用！</v>
      </c>
      <c r="AG383" s="44" t="str">
        <f t="shared" si="452"/>
        <v>掌柜的十字斩II,做点啊什么的做点啊！</v>
      </c>
      <c r="AH383" s="44" t="str">
        <f t="shared" si="452"/>
        <v>感谢感谢！</v>
      </c>
      <c r="AI383" s="44" t="str">
        <f t="shared" si="452"/>
        <v>你敢不敢再傻点~！</v>
      </c>
      <c r="AJ383" s="44" t="str">
        <f t="shared" si="452"/>
        <v>能帮忙做点十字斩II,吗？</v>
      </c>
      <c r="AK383" s="44" t="str">
        <f t="shared" si="452"/>
        <v>你太了不起啦~！</v>
      </c>
      <c r="AL383" s="44" t="str">
        <f t="shared" si="452"/>
        <v>哎，真是失望啊~！</v>
      </c>
    </row>
    <row r="384" spans="1:38">
      <c r="A384" s="250">
        <v>3780</v>
      </c>
      <c r="B384" s="44" t="str">
        <f t="shared" si="337"/>
        <v>[[1822,1]]</v>
      </c>
      <c r="C384" s="44" t="str">
        <f t="shared" si="436"/>
        <v>十字斩III</v>
      </c>
      <c r="D384" s="44" t="str">
        <f t="shared" si="436"/>
        <v>1822</v>
      </c>
      <c r="E384" s="44">
        <f t="shared" si="436"/>
        <v>1</v>
      </c>
      <c r="F384" s="44"/>
      <c r="T384" s="44">
        <f t="shared" si="338"/>
        <v>28350</v>
      </c>
      <c r="U384" s="44">
        <f t="shared" ref="U384" si="453">U164</f>
        <v>54</v>
      </c>
      <c r="V384" s="44">
        <f t="shared" ref="V384" si="454">V164</f>
        <v>6</v>
      </c>
      <c r="W384" s="44">
        <f t="shared" si="341"/>
        <v>27000</v>
      </c>
      <c r="X384" s="238" t="s">
        <v>2461</v>
      </c>
      <c r="Y384" s="44">
        <v>2</v>
      </c>
      <c r="Z384" s="208" t="s">
        <v>2467</v>
      </c>
      <c r="AA384" s="44" t="str">
        <f t="shared" ref="AA384:AB384" si="455">AA164</f>
        <v>1,2,3</v>
      </c>
      <c r="AB384" s="44" t="str">
        <f t="shared" si="455"/>
        <v>1822</v>
      </c>
      <c r="AD384" s="44" t="str">
        <f t="shared" ref="AD384:AL384" si="456">AD164</f>
        <v>我要十字斩III,帮我做一个吧！</v>
      </c>
      <c r="AE384" s="44" t="str">
        <f t="shared" si="456"/>
        <v>不错，下次再来光顾！</v>
      </c>
      <c r="AF384" s="44" t="str">
        <f t="shared" si="456"/>
        <v>什么呀，真没用！</v>
      </c>
      <c r="AG384" s="44" t="str">
        <f t="shared" si="456"/>
        <v>掌柜的十字斩III,做点啊什么的做点啊！</v>
      </c>
      <c r="AH384" s="44" t="str">
        <f t="shared" si="456"/>
        <v>感谢感谢！</v>
      </c>
      <c r="AI384" s="44" t="str">
        <f t="shared" si="456"/>
        <v>你敢不敢再傻点~！</v>
      </c>
      <c r="AJ384" s="44" t="str">
        <f t="shared" si="456"/>
        <v>能帮忙做点十字斩III,吗？</v>
      </c>
      <c r="AK384" s="44" t="str">
        <f t="shared" si="456"/>
        <v>你太了不起啦~！</v>
      </c>
      <c r="AL384" s="44" t="str">
        <f t="shared" si="456"/>
        <v>哎，真是失望啊~！</v>
      </c>
    </row>
    <row r="385" spans="1:38">
      <c r="A385" s="250">
        <v>3790</v>
      </c>
      <c r="B385" s="44" t="str">
        <f t="shared" si="337"/>
        <v>[[1922,1]]</v>
      </c>
      <c r="C385" s="44" t="str">
        <f t="shared" si="436"/>
        <v>十字斩IV</v>
      </c>
      <c r="D385" s="44" t="str">
        <f t="shared" si="436"/>
        <v>1922</v>
      </c>
      <c r="E385" s="44">
        <f t="shared" si="436"/>
        <v>1</v>
      </c>
      <c r="F385" s="44"/>
      <c r="T385" s="44">
        <f t="shared" si="338"/>
        <v>32400</v>
      </c>
      <c r="U385" s="44">
        <f t="shared" ref="U385" si="457">U165</f>
        <v>54</v>
      </c>
      <c r="V385" s="44">
        <f t="shared" ref="V385" si="458">V165</f>
        <v>6</v>
      </c>
      <c r="W385" s="44">
        <f t="shared" si="341"/>
        <v>39600</v>
      </c>
      <c r="X385" s="238" t="s">
        <v>2461</v>
      </c>
      <c r="Y385" s="44">
        <v>2</v>
      </c>
      <c r="Z385" s="208" t="s">
        <v>2467</v>
      </c>
      <c r="AA385" s="44" t="str">
        <f t="shared" ref="AA385:AB385" si="459">AA165</f>
        <v>1,2,3</v>
      </c>
      <c r="AB385" s="44" t="str">
        <f t="shared" si="459"/>
        <v>1922</v>
      </c>
      <c r="AD385" s="44" t="str">
        <f t="shared" ref="AD385:AL385" si="460">AD165</f>
        <v>我要十字斩IV,帮我做一个吧！</v>
      </c>
      <c r="AE385" s="44" t="str">
        <f t="shared" si="460"/>
        <v>不错，下次再来光顾！</v>
      </c>
      <c r="AF385" s="44" t="str">
        <f t="shared" si="460"/>
        <v>什么呀，真没用！</v>
      </c>
      <c r="AG385" s="44" t="str">
        <f t="shared" si="460"/>
        <v>掌柜的十字斩IV,做点啊什么的做点啊！</v>
      </c>
      <c r="AH385" s="44" t="str">
        <f t="shared" si="460"/>
        <v>感谢感谢！</v>
      </c>
      <c r="AI385" s="44" t="str">
        <f t="shared" si="460"/>
        <v>你敢不敢再傻点~！</v>
      </c>
      <c r="AJ385" s="44" t="str">
        <f t="shared" si="460"/>
        <v>能帮忙做点十字斩IV,吗？</v>
      </c>
      <c r="AK385" s="44" t="str">
        <f t="shared" si="460"/>
        <v>你太了不起啦~！</v>
      </c>
      <c r="AL385" s="44" t="str">
        <f t="shared" si="460"/>
        <v>哎，真是失望啊~！</v>
      </c>
    </row>
    <row r="386" spans="1:38">
      <c r="A386" s="250">
        <v>3800</v>
      </c>
      <c r="B386" s="44" t="str">
        <f t="shared" si="337"/>
        <v>[[2022,1]]</v>
      </c>
      <c r="C386" s="44" t="str">
        <f t="shared" si="436"/>
        <v>十字斩V</v>
      </c>
      <c r="D386" s="44" t="str">
        <f t="shared" si="436"/>
        <v>2022</v>
      </c>
      <c r="E386" s="44">
        <f t="shared" si="436"/>
        <v>1</v>
      </c>
      <c r="F386" s="44"/>
      <c r="T386" s="44">
        <f t="shared" si="338"/>
        <v>36450</v>
      </c>
      <c r="U386" s="44">
        <f t="shared" ref="U386" si="461">U166</f>
        <v>54</v>
      </c>
      <c r="V386" s="44">
        <f t="shared" ref="V386" si="462">V166</f>
        <v>6</v>
      </c>
      <c r="W386" s="44">
        <f t="shared" si="341"/>
        <v>58320</v>
      </c>
      <c r="X386" s="238" t="s">
        <v>2461</v>
      </c>
      <c r="Y386" s="44">
        <v>2</v>
      </c>
      <c r="Z386" s="208" t="s">
        <v>2467</v>
      </c>
      <c r="AA386" s="44" t="str">
        <f t="shared" ref="AA386:AB386" si="463">AA166</f>
        <v>1,2,3</v>
      </c>
      <c r="AB386" s="44" t="str">
        <f t="shared" si="463"/>
        <v>2022</v>
      </c>
      <c r="AD386" s="44" t="str">
        <f t="shared" ref="AD386:AL386" si="464">AD166</f>
        <v>我要十字斩V,帮我做一个吧！</v>
      </c>
      <c r="AE386" s="44" t="str">
        <f t="shared" si="464"/>
        <v>不错，下次再来光顾！</v>
      </c>
      <c r="AF386" s="44" t="str">
        <f t="shared" si="464"/>
        <v>什么呀，真没用！</v>
      </c>
      <c r="AG386" s="44" t="str">
        <f t="shared" si="464"/>
        <v>掌柜的十字斩V,做点啊什么的做点啊！</v>
      </c>
      <c r="AH386" s="44" t="str">
        <f t="shared" si="464"/>
        <v>感谢感谢！</v>
      </c>
      <c r="AI386" s="44" t="str">
        <f t="shared" si="464"/>
        <v>你敢不敢再傻点~！</v>
      </c>
      <c r="AJ386" s="44" t="str">
        <f t="shared" si="464"/>
        <v>能帮忙做点十字斩V,吗？</v>
      </c>
      <c r="AK386" s="44" t="str">
        <f t="shared" si="464"/>
        <v>你太了不起啦~！</v>
      </c>
      <c r="AL386" s="44" t="str">
        <f t="shared" si="464"/>
        <v>哎，真是失望啊~！</v>
      </c>
    </row>
    <row r="387" spans="1:38">
      <c r="A387" s="250">
        <v>3810</v>
      </c>
      <c r="B387" s="44" t="str">
        <f t="shared" si="337"/>
        <v>[[2122,1]]</v>
      </c>
      <c r="C387" s="44" t="str">
        <f t="shared" si="436"/>
        <v>怒气I</v>
      </c>
      <c r="D387" s="44" t="str">
        <f t="shared" si="436"/>
        <v>2122</v>
      </c>
      <c r="E387" s="44">
        <f t="shared" si="436"/>
        <v>1</v>
      </c>
      <c r="F387" s="44"/>
      <c r="T387" s="44">
        <f t="shared" si="338"/>
        <v>24300</v>
      </c>
      <c r="U387" s="44">
        <f t="shared" ref="U387" si="465">U167</f>
        <v>55</v>
      </c>
      <c r="V387" s="44">
        <f t="shared" ref="V387" si="466">V167</f>
        <v>6</v>
      </c>
      <c r="W387" s="44">
        <f t="shared" si="341"/>
        <v>16410</v>
      </c>
      <c r="X387" s="238" t="s">
        <v>2461</v>
      </c>
      <c r="Y387" s="44">
        <v>2</v>
      </c>
      <c r="Z387" s="208" t="s">
        <v>2467</v>
      </c>
      <c r="AA387" s="44" t="str">
        <f t="shared" ref="AA387:AB387" si="467">AA167</f>
        <v>1,2,3</v>
      </c>
      <c r="AB387" s="44" t="str">
        <f t="shared" si="467"/>
        <v>2122</v>
      </c>
      <c r="AD387" s="44" t="str">
        <f t="shared" ref="AD387:AL387" si="468">AD167</f>
        <v>我要怒气I,帮我做一个吧！</v>
      </c>
      <c r="AE387" s="44" t="str">
        <f t="shared" si="468"/>
        <v>不错，下次再来光顾！</v>
      </c>
      <c r="AF387" s="44" t="str">
        <f t="shared" si="468"/>
        <v>什么呀，真没用！</v>
      </c>
      <c r="AG387" s="44" t="str">
        <f t="shared" si="468"/>
        <v>掌柜的怒气I,做点啊什么的做点啊！</v>
      </c>
      <c r="AH387" s="44" t="str">
        <f t="shared" si="468"/>
        <v>感谢感谢！</v>
      </c>
      <c r="AI387" s="44" t="str">
        <f t="shared" si="468"/>
        <v>你敢不敢再傻点~！</v>
      </c>
      <c r="AJ387" s="44" t="str">
        <f t="shared" si="468"/>
        <v>能帮忙做点怒气I,吗？</v>
      </c>
      <c r="AK387" s="44" t="str">
        <f t="shared" si="468"/>
        <v>你太了不起啦~！</v>
      </c>
      <c r="AL387" s="44" t="str">
        <f t="shared" si="468"/>
        <v>哎，真是失望啊~！</v>
      </c>
    </row>
    <row r="388" spans="1:38">
      <c r="A388" s="250">
        <v>3820</v>
      </c>
      <c r="B388" s="44" t="str">
        <f t="shared" si="337"/>
        <v>[[2222,1]]</v>
      </c>
      <c r="C388" s="44" t="str">
        <f t="shared" si="436"/>
        <v>怒气II</v>
      </c>
      <c r="D388" s="44" t="str">
        <f t="shared" si="436"/>
        <v>2222</v>
      </c>
      <c r="E388" s="44">
        <f t="shared" si="436"/>
        <v>1</v>
      </c>
      <c r="F388" s="44"/>
      <c r="T388" s="44">
        <f t="shared" si="338"/>
        <v>28350</v>
      </c>
      <c r="U388" s="44">
        <f t="shared" ref="U388" si="469">U168</f>
        <v>55</v>
      </c>
      <c r="V388" s="44">
        <f t="shared" ref="V388" si="470">V168</f>
        <v>6</v>
      </c>
      <c r="W388" s="44">
        <f t="shared" si="341"/>
        <v>27000</v>
      </c>
      <c r="X388" s="238" t="s">
        <v>2461</v>
      </c>
      <c r="Y388" s="44">
        <v>2</v>
      </c>
      <c r="Z388" s="208" t="s">
        <v>2467</v>
      </c>
      <c r="AA388" s="44" t="str">
        <f t="shared" ref="AA388:AB388" si="471">AA168</f>
        <v>1,2,3</v>
      </c>
      <c r="AB388" s="44" t="str">
        <f t="shared" si="471"/>
        <v>2222</v>
      </c>
      <c r="AD388" s="44" t="str">
        <f t="shared" ref="AD388:AL388" si="472">AD168</f>
        <v>我要怒气II,帮我做一个吧！</v>
      </c>
      <c r="AE388" s="44" t="str">
        <f t="shared" si="472"/>
        <v>不错，下次再来光顾！</v>
      </c>
      <c r="AF388" s="44" t="str">
        <f t="shared" si="472"/>
        <v>什么呀，真没用！</v>
      </c>
      <c r="AG388" s="44" t="str">
        <f t="shared" si="472"/>
        <v>掌柜的怒气II,做点啊什么的做点啊！</v>
      </c>
      <c r="AH388" s="44" t="str">
        <f t="shared" si="472"/>
        <v>感谢感谢！</v>
      </c>
      <c r="AI388" s="44" t="str">
        <f t="shared" si="472"/>
        <v>你敢不敢再傻点~！</v>
      </c>
      <c r="AJ388" s="44" t="str">
        <f t="shared" si="472"/>
        <v>能帮忙做点怒气II,吗？</v>
      </c>
      <c r="AK388" s="44" t="str">
        <f t="shared" si="472"/>
        <v>你太了不起啦~！</v>
      </c>
      <c r="AL388" s="44" t="str">
        <f t="shared" si="472"/>
        <v>哎，真是失望啊~！</v>
      </c>
    </row>
    <row r="389" spans="1:38">
      <c r="A389" s="250">
        <v>3830</v>
      </c>
      <c r="B389" s="44" t="str">
        <f t="shared" si="337"/>
        <v>[[2322,1]]</v>
      </c>
      <c r="C389" s="44" t="str">
        <f t="shared" si="436"/>
        <v>怒气III</v>
      </c>
      <c r="D389" s="44" t="str">
        <f t="shared" si="436"/>
        <v>2322</v>
      </c>
      <c r="E389" s="44">
        <f t="shared" si="436"/>
        <v>1</v>
      </c>
      <c r="F389" s="44"/>
      <c r="T389" s="44">
        <f t="shared" si="338"/>
        <v>32400</v>
      </c>
      <c r="U389" s="44">
        <f t="shared" ref="U389" si="473">U169</f>
        <v>55</v>
      </c>
      <c r="V389" s="44">
        <f t="shared" ref="V389" si="474">V169</f>
        <v>6</v>
      </c>
      <c r="W389" s="44">
        <f t="shared" si="341"/>
        <v>39600</v>
      </c>
      <c r="X389" s="238" t="s">
        <v>2461</v>
      </c>
      <c r="Y389" s="44">
        <v>2</v>
      </c>
      <c r="Z389" s="208" t="s">
        <v>2467</v>
      </c>
      <c r="AA389" s="44" t="str">
        <f t="shared" ref="AA389:AB389" si="475">AA169</f>
        <v>1,2,3</v>
      </c>
      <c r="AB389" s="44" t="str">
        <f t="shared" si="475"/>
        <v>2322</v>
      </c>
      <c r="AD389" s="44" t="str">
        <f t="shared" ref="AD389:AL389" si="476">AD169</f>
        <v>我要怒气III,帮我做一个吧！</v>
      </c>
      <c r="AE389" s="44" t="str">
        <f t="shared" si="476"/>
        <v>不错，下次再来光顾！</v>
      </c>
      <c r="AF389" s="44" t="str">
        <f t="shared" si="476"/>
        <v>什么呀，真没用！</v>
      </c>
      <c r="AG389" s="44" t="str">
        <f t="shared" si="476"/>
        <v>掌柜的怒气III,做点啊什么的做点啊！</v>
      </c>
      <c r="AH389" s="44" t="str">
        <f t="shared" si="476"/>
        <v>感谢感谢！</v>
      </c>
      <c r="AI389" s="44" t="str">
        <f t="shared" si="476"/>
        <v>你敢不敢再傻点~！</v>
      </c>
      <c r="AJ389" s="44" t="str">
        <f t="shared" si="476"/>
        <v>能帮忙做点怒气III,吗？</v>
      </c>
      <c r="AK389" s="44" t="str">
        <f t="shared" si="476"/>
        <v>你太了不起啦~！</v>
      </c>
      <c r="AL389" s="44" t="str">
        <f t="shared" si="476"/>
        <v>哎，真是失望啊~！</v>
      </c>
    </row>
    <row r="390" spans="1:38">
      <c r="A390" s="250">
        <v>3840</v>
      </c>
      <c r="B390" s="44" t="str">
        <f t="shared" si="337"/>
        <v>[[2422,1]]</v>
      </c>
      <c r="C390" s="44" t="str">
        <f t="shared" si="436"/>
        <v>怒气IV</v>
      </c>
      <c r="D390" s="44" t="str">
        <f t="shared" si="436"/>
        <v>2422</v>
      </c>
      <c r="E390" s="44">
        <f t="shared" si="436"/>
        <v>1</v>
      </c>
      <c r="F390" s="44"/>
      <c r="T390" s="44">
        <f t="shared" si="338"/>
        <v>36450</v>
      </c>
      <c r="U390" s="44">
        <f t="shared" ref="U390" si="477">U170</f>
        <v>56</v>
      </c>
      <c r="V390" s="44">
        <f t="shared" ref="V390" si="478">V170</f>
        <v>6</v>
      </c>
      <c r="W390" s="44">
        <f t="shared" si="341"/>
        <v>58320</v>
      </c>
      <c r="X390" s="238" t="s">
        <v>2461</v>
      </c>
      <c r="Y390" s="44">
        <v>2</v>
      </c>
      <c r="Z390" s="208" t="s">
        <v>2467</v>
      </c>
      <c r="AA390" s="44" t="str">
        <f t="shared" ref="AA390:AB390" si="479">AA170</f>
        <v>1,2,3</v>
      </c>
      <c r="AB390" s="44" t="str">
        <f t="shared" si="479"/>
        <v>2422</v>
      </c>
      <c r="AD390" s="44" t="str">
        <f t="shared" ref="AD390:AL390" si="480">AD170</f>
        <v>我要怒气IV,帮我做一个吧！</v>
      </c>
      <c r="AE390" s="44" t="str">
        <f t="shared" si="480"/>
        <v>不错，下次再来光顾！</v>
      </c>
      <c r="AF390" s="44" t="str">
        <f t="shared" si="480"/>
        <v>什么呀，真没用！</v>
      </c>
      <c r="AG390" s="44" t="str">
        <f t="shared" si="480"/>
        <v>掌柜的怒气IV,做点啊什么的做点啊！</v>
      </c>
      <c r="AH390" s="44" t="str">
        <f t="shared" si="480"/>
        <v>感谢感谢！</v>
      </c>
      <c r="AI390" s="44" t="str">
        <f t="shared" si="480"/>
        <v>你敢不敢再傻点~！</v>
      </c>
      <c r="AJ390" s="44" t="str">
        <f t="shared" si="480"/>
        <v>能帮忙做点怒气IV,吗？</v>
      </c>
      <c r="AK390" s="44" t="str">
        <f t="shared" si="480"/>
        <v>你太了不起啦~！</v>
      </c>
      <c r="AL390" s="44" t="str">
        <f t="shared" si="480"/>
        <v>哎，真是失望啊~！</v>
      </c>
    </row>
    <row r="391" spans="1:38">
      <c r="A391" s="250">
        <v>3850</v>
      </c>
      <c r="B391" s="44" t="str">
        <f t="shared" si="337"/>
        <v>[[2522,1]]</v>
      </c>
      <c r="C391" s="44" t="str">
        <f t="shared" si="436"/>
        <v>怒气V</v>
      </c>
      <c r="D391" s="44" t="str">
        <f t="shared" si="436"/>
        <v>2522</v>
      </c>
      <c r="E391" s="44">
        <f t="shared" si="436"/>
        <v>1</v>
      </c>
      <c r="F391" s="44"/>
      <c r="T391" s="44">
        <f t="shared" si="338"/>
        <v>40500</v>
      </c>
      <c r="U391" s="44">
        <f t="shared" ref="U391" si="481">U171</f>
        <v>56</v>
      </c>
      <c r="V391" s="44">
        <f t="shared" ref="V391" si="482">V171</f>
        <v>6</v>
      </c>
      <c r="W391" s="44">
        <f t="shared" si="341"/>
        <v>87750</v>
      </c>
      <c r="X391" s="238" t="s">
        <v>2461</v>
      </c>
      <c r="Y391" s="44">
        <v>2</v>
      </c>
      <c r="Z391" s="208" t="s">
        <v>2467</v>
      </c>
      <c r="AA391" s="44" t="str">
        <f t="shared" ref="AA391:AB391" si="483">AA171</f>
        <v>1,2,3</v>
      </c>
      <c r="AB391" s="44" t="str">
        <f t="shared" si="483"/>
        <v>2522</v>
      </c>
      <c r="AD391" s="44" t="str">
        <f t="shared" ref="AD391:AL391" si="484">AD171</f>
        <v>我要怒气V,帮我做一个吧！</v>
      </c>
      <c r="AE391" s="44" t="str">
        <f t="shared" si="484"/>
        <v>不错，下次再来光顾！</v>
      </c>
      <c r="AF391" s="44" t="str">
        <f t="shared" si="484"/>
        <v>什么呀，真没用！</v>
      </c>
      <c r="AG391" s="44" t="str">
        <f t="shared" si="484"/>
        <v>掌柜的怒气V,做点啊什么的做点啊！</v>
      </c>
      <c r="AH391" s="44" t="str">
        <f t="shared" si="484"/>
        <v>感谢感谢！</v>
      </c>
      <c r="AI391" s="44" t="str">
        <f t="shared" si="484"/>
        <v>你敢不敢再傻点~！</v>
      </c>
      <c r="AJ391" s="44" t="str">
        <f t="shared" si="484"/>
        <v>能帮忙做点怒气V,吗？</v>
      </c>
      <c r="AK391" s="44" t="str">
        <f t="shared" si="484"/>
        <v>你太了不起啦~！</v>
      </c>
      <c r="AL391" s="44" t="str">
        <f t="shared" si="484"/>
        <v>哎，真是失望啊~！</v>
      </c>
    </row>
    <row r="392" spans="1:38">
      <c r="A392" s="250">
        <v>3860</v>
      </c>
      <c r="B392" s="44" t="str">
        <f t="shared" si="337"/>
        <v>[[2622,1]]</v>
      </c>
      <c r="C392" s="44" t="str">
        <f t="shared" si="436"/>
        <v>毒箭I</v>
      </c>
      <c r="D392" s="44" t="str">
        <f t="shared" si="436"/>
        <v>2622</v>
      </c>
      <c r="E392" s="44">
        <f t="shared" si="436"/>
        <v>1</v>
      </c>
      <c r="F392" s="44"/>
      <c r="T392" s="44">
        <f t="shared" si="338"/>
        <v>135</v>
      </c>
      <c r="U392" s="44">
        <f t="shared" ref="U392" si="485">U172</f>
        <v>56</v>
      </c>
      <c r="V392" s="44">
        <f t="shared" ref="V392" si="486">V172</f>
        <v>6</v>
      </c>
      <c r="W392" s="44">
        <f t="shared" si="341"/>
        <v>45</v>
      </c>
      <c r="X392" s="238" t="s">
        <v>2461</v>
      </c>
      <c r="Y392" s="44">
        <v>2</v>
      </c>
      <c r="Z392" s="208" t="s">
        <v>2467</v>
      </c>
      <c r="AA392" s="44" t="str">
        <f t="shared" ref="AA392:AB392" si="487">AA172</f>
        <v>1,2,3</v>
      </c>
      <c r="AB392" s="44" t="str">
        <f t="shared" si="487"/>
        <v>2622</v>
      </c>
      <c r="AD392" s="44" t="str">
        <f t="shared" ref="AD392:AL392" si="488">AD172</f>
        <v>我要毒箭I,帮我做一个吧！</v>
      </c>
      <c r="AE392" s="44" t="str">
        <f t="shared" si="488"/>
        <v>不错，下次再来光顾！</v>
      </c>
      <c r="AF392" s="44" t="str">
        <f t="shared" si="488"/>
        <v>什么呀，真没用！</v>
      </c>
      <c r="AG392" s="44" t="str">
        <f t="shared" si="488"/>
        <v>掌柜的毒箭I,做点啊什么的做点啊！</v>
      </c>
      <c r="AH392" s="44" t="str">
        <f t="shared" si="488"/>
        <v>感谢感谢！</v>
      </c>
      <c r="AI392" s="44" t="str">
        <f t="shared" si="488"/>
        <v>你敢不敢再傻点~！</v>
      </c>
      <c r="AJ392" s="44" t="str">
        <f t="shared" si="488"/>
        <v>能帮忙做点毒箭I,吗？</v>
      </c>
      <c r="AK392" s="44" t="str">
        <f t="shared" si="488"/>
        <v>你太了不起啦~！</v>
      </c>
      <c r="AL392" s="44" t="str">
        <f t="shared" si="488"/>
        <v>哎，真是失望啊~！</v>
      </c>
    </row>
    <row r="393" spans="1:38">
      <c r="A393" s="250">
        <v>3870</v>
      </c>
      <c r="B393" s="44" t="str">
        <f t="shared" si="337"/>
        <v>[[2722,1]]</v>
      </c>
      <c r="C393" s="44" t="str">
        <f t="shared" si="436"/>
        <v>毒箭II</v>
      </c>
      <c r="D393" s="44" t="str">
        <f t="shared" si="436"/>
        <v>2722</v>
      </c>
      <c r="E393" s="44">
        <f t="shared" si="436"/>
        <v>1</v>
      </c>
      <c r="F393" s="44"/>
      <c r="T393" s="44">
        <f t="shared" si="338"/>
        <v>1350</v>
      </c>
      <c r="U393" s="44">
        <f t="shared" ref="U393" si="489">U173</f>
        <v>57</v>
      </c>
      <c r="V393" s="44">
        <f t="shared" ref="V393" si="490">V173</f>
        <v>6</v>
      </c>
      <c r="W393" s="44">
        <f t="shared" si="341"/>
        <v>120</v>
      </c>
      <c r="X393" s="238" t="s">
        <v>2461</v>
      </c>
      <c r="Y393" s="44">
        <v>2</v>
      </c>
      <c r="Z393" s="208" t="s">
        <v>2467</v>
      </c>
      <c r="AA393" s="44" t="str">
        <f t="shared" ref="AA393:AB393" si="491">AA173</f>
        <v>1,2,3</v>
      </c>
      <c r="AB393" s="44" t="str">
        <f t="shared" si="491"/>
        <v>2722</v>
      </c>
      <c r="AD393" s="44" t="str">
        <f t="shared" ref="AD393:AL393" si="492">AD173</f>
        <v>我要毒箭II,帮我做一个吧！</v>
      </c>
      <c r="AE393" s="44" t="str">
        <f t="shared" si="492"/>
        <v>不错，下次再来光顾！</v>
      </c>
      <c r="AF393" s="44" t="str">
        <f t="shared" si="492"/>
        <v>什么呀，真没用！</v>
      </c>
      <c r="AG393" s="44" t="str">
        <f t="shared" si="492"/>
        <v>掌柜的毒箭II,做点啊什么的做点啊！</v>
      </c>
      <c r="AH393" s="44" t="str">
        <f t="shared" si="492"/>
        <v>感谢感谢！</v>
      </c>
      <c r="AI393" s="44" t="str">
        <f t="shared" si="492"/>
        <v>你敢不敢再傻点~！</v>
      </c>
      <c r="AJ393" s="44" t="str">
        <f t="shared" si="492"/>
        <v>能帮忙做点毒箭II,吗？</v>
      </c>
      <c r="AK393" s="44" t="str">
        <f t="shared" si="492"/>
        <v>你太了不起啦~！</v>
      </c>
      <c r="AL393" s="44" t="str">
        <f t="shared" si="492"/>
        <v>哎，真是失望啊~！</v>
      </c>
    </row>
    <row r="394" spans="1:38">
      <c r="A394" s="250">
        <v>3880</v>
      </c>
      <c r="B394" s="44" t="str">
        <f t="shared" si="337"/>
        <v>[[2822,1]]</v>
      </c>
      <c r="C394" s="44" t="str">
        <f t="shared" si="436"/>
        <v>毒箭III</v>
      </c>
      <c r="D394" s="44" t="str">
        <f t="shared" si="436"/>
        <v>2822</v>
      </c>
      <c r="E394" s="44">
        <f t="shared" si="436"/>
        <v>1</v>
      </c>
      <c r="F394" s="44"/>
      <c r="T394" s="44">
        <f t="shared" si="338"/>
        <v>2700</v>
      </c>
      <c r="U394" s="44">
        <f t="shared" ref="U394" si="493">U174</f>
        <v>57</v>
      </c>
      <c r="V394" s="44">
        <f t="shared" ref="V394" si="494">V174</f>
        <v>6</v>
      </c>
      <c r="W394" s="44">
        <f t="shared" si="341"/>
        <v>390</v>
      </c>
      <c r="X394" s="238" t="s">
        <v>2461</v>
      </c>
      <c r="Y394" s="44">
        <v>2</v>
      </c>
      <c r="Z394" s="208" t="s">
        <v>2467</v>
      </c>
      <c r="AA394" s="44" t="str">
        <f t="shared" ref="AA394:AB394" si="495">AA174</f>
        <v>1,2,3</v>
      </c>
      <c r="AB394" s="44" t="str">
        <f t="shared" si="495"/>
        <v>2822</v>
      </c>
      <c r="AD394" s="44" t="str">
        <f t="shared" ref="AD394:AL394" si="496">AD174</f>
        <v>我要毒箭III,帮我做一个吧！</v>
      </c>
      <c r="AE394" s="44" t="str">
        <f t="shared" si="496"/>
        <v>不错，下次再来光顾！</v>
      </c>
      <c r="AF394" s="44" t="str">
        <f t="shared" si="496"/>
        <v>什么呀，真没用！</v>
      </c>
      <c r="AG394" s="44" t="str">
        <f t="shared" si="496"/>
        <v>掌柜的毒箭III,做点啊什么的做点啊！</v>
      </c>
      <c r="AH394" s="44" t="str">
        <f t="shared" si="496"/>
        <v>感谢感谢！</v>
      </c>
      <c r="AI394" s="44" t="str">
        <f t="shared" si="496"/>
        <v>你敢不敢再傻点~！</v>
      </c>
      <c r="AJ394" s="44" t="str">
        <f t="shared" si="496"/>
        <v>能帮忙做点毒箭III,吗？</v>
      </c>
      <c r="AK394" s="44" t="str">
        <f t="shared" si="496"/>
        <v>你太了不起啦~！</v>
      </c>
      <c r="AL394" s="44" t="str">
        <f t="shared" si="496"/>
        <v>哎，真是失望啊~！</v>
      </c>
    </row>
    <row r="395" spans="1:38">
      <c r="A395" s="250">
        <v>3890</v>
      </c>
      <c r="B395" s="44" t="str">
        <f t="shared" si="337"/>
        <v>[[2922,1]]</v>
      </c>
      <c r="C395" s="44" t="str">
        <f t="shared" ref="C395:E410" si="497">C175</f>
        <v>毒箭IV</v>
      </c>
      <c r="D395" s="44" t="str">
        <f t="shared" si="497"/>
        <v>2922</v>
      </c>
      <c r="E395" s="44">
        <f t="shared" si="497"/>
        <v>1</v>
      </c>
      <c r="F395" s="44"/>
      <c r="T395" s="44">
        <f t="shared" si="338"/>
        <v>4050</v>
      </c>
      <c r="U395" s="44">
        <f t="shared" ref="U395" si="498">U175</f>
        <v>57</v>
      </c>
      <c r="V395" s="44">
        <f t="shared" ref="V395" si="499">V175</f>
        <v>6</v>
      </c>
      <c r="W395" s="44">
        <f t="shared" si="341"/>
        <v>825</v>
      </c>
      <c r="X395" s="238" t="s">
        <v>2461</v>
      </c>
      <c r="Y395" s="44">
        <v>2</v>
      </c>
      <c r="Z395" s="208" t="s">
        <v>2467</v>
      </c>
      <c r="AA395" s="44" t="str">
        <f t="shared" ref="AA395:AB395" si="500">AA175</f>
        <v>1,2,3</v>
      </c>
      <c r="AB395" s="44" t="str">
        <f t="shared" si="500"/>
        <v>2922</v>
      </c>
      <c r="AD395" s="44" t="str">
        <f t="shared" ref="AD395:AL395" si="501">AD175</f>
        <v>我要毒箭IV,帮我做一个吧！</v>
      </c>
      <c r="AE395" s="44" t="str">
        <f t="shared" si="501"/>
        <v>不错，下次再来光顾！</v>
      </c>
      <c r="AF395" s="44" t="str">
        <f t="shared" si="501"/>
        <v>什么呀，真没用！</v>
      </c>
      <c r="AG395" s="44" t="str">
        <f t="shared" si="501"/>
        <v>掌柜的毒箭IV,做点啊什么的做点啊！</v>
      </c>
      <c r="AH395" s="44" t="str">
        <f t="shared" si="501"/>
        <v>感谢感谢！</v>
      </c>
      <c r="AI395" s="44" t="str">
        <f t="shared" si="501"/>
        <v>你敢不敢再傻点~！</v>
      </c>
      <c r="AJ395" s="44" t="str">
        <f t="shared" si="501"/>
        <v>能帮忙做点毒箭IV,吗？</v>
      </c>
      <c r="AK395" s="44" t="str">
        <f t="shared" si="501"/>
        <v>你太了不起啦~！</v>
      </c>
      <c r="AL395" s="44" t="str">
        <f t="shared" si="501"/>
        <v>哎，真是失望啊~！</v>
      </c>
    </row>
    <row r="396" spans="1:38">
      <c r="A396" s="250">
        <v>3900</v>
      </c>
      <c r="B396" s="44" t="str">
        <f t="shared" si="337"/>
        <v>[[3022,1]]</v>
      </c>
      <c r="C396" s="44" t="str">
        <f t="shared" si="497"/>
        <v>毒箭V</v>
      </c>
      <c r="D396" s="44" t="str">
        <f t="shared" si="497"/>
        <v>3022</v>
      </c>
      <c r="E396" s="44">
        <f t="shared" si="497"/>
        <v>1</v>
      </c>
      <c r="F396" s="44"/>
      <c r="T396" s="44">
        <f t="shared" si="338"/>
        <v>8100</v>
      </c>
      <c r="U396" s="44">
        <f t="shared" ref="U396" si="502">U176</f>
        <v>58</v>
      </c>
      <c r="V396" s="44">
        <f t="shared" ref="V396" si="503">V176</f>
        <v>6</v>
      </c>
      <c r="W396" s="44">
        <f t="shared" si="341"/>
        <v>2250</v>
      </c>
      <c r="X396" s="238" t="s">
        <v>2461</v>
      </c>
      <c r="Y396" s="44">
        <v>2</v>
      </c>
      <c r="Z396" s="208" t="s">
        <v>2467</v>
      </c>
      <c r="AA396" s="44" t="str">
        <f t="shared" ref="AA396:AB396" si="504">AA176</f>
        <v>1,2,3</v>
      </c>
      <c r="AB396" s="44" t="str">
        <f t="shared" si="504"/>
        <v>3022</v>
      </c>
      <c r="AD396" s="44" t="str">
        <f t="shared" ref="AD396:AL396" si="505">AD176</f>
        <v>我要毒箭V,帮我做一个吧！</v>
      </c>
      <c r="AE396" s="44" t="str">
        <f t="shared" si="505"/>
        <v>不错，下次再来光顾！</v>
      </c>
      <c r="AF396" s="44" t="str">
        <f t="shared" si="505"/>
        <v>什么呀，真没用！</v>
      </c>
      <c r="AG396" s="44" t="str">
        <f t="shared" si="505"/>
        <v>掌柜的毒箭V,做点啊什么的做点啊！</v>
      </c>
      <c r="AH396" s="44" t="str">
        <f t="shared" si="505"/>
        <v>感谢感谢！</v>
      </c>
      <c r="AI396" s="44" t="str">
        <f t="shared" si="505"/>
        <v>你敢不敢再傻点~！</v>
      </c>
      <c r="AJ396" s="44" t="str">
        <f t="shared" si="505"/>
        <v>能帮忙做点毒箭V,吗？</v>
      </c>
      <c r="AK396" s="44" t="str">
        <f t="shared" si="505"/>
        <v>你太了不起啦~！</v>
      </c>
      <c r="AL396" s="44" t="str">
        <f t="shared" si="505"/>
        <v>哎，真是失望啊~！</v>
      </c>
    </row>
    <row r="397" spans="1:38">
      <c r="A397" s="250">
        <v>3910</v>
      </c>
      <c r="B397" s="44" t="str">
        <f t="shared" si="337"/>
        <v>[[3122,1]]</v>
      </c>
      <c r="C397" s="44" t="str">
        <f t="shared" si="497"/>
        <v>散射I</v>
      </c>
      <c r="D397" s="44" t="str">
        <f t="shared" si="497"/>
        <v>3122</v>
      </c>
      <c r="E397" s="44">
        <f t="shared" si="497"/>
        <v>1</v>
      </c>
      <c r="F397" s="44"/>
      <c r="T397" s="44">
        <f t="shared" si="338"/>
        <v>1350</v>
      </c>
      <c r="U397" s="44">
        <f t="shared" ref="U397" si="506">U177</f>
        <v>58</v>
      </c>
      <c r="V397" s="44">
        <f t="shared" ref="V397" si="507">V177</f>
        <v>6</v>
      </c>
      <c r="W397" s="44">
        <f t="shared" si="341"/>
        <v>105</v>
      </c>
      <c r="X397" s="238" t="s">
        <v>2461</v>
      </c>
      <c r="Y397" s="44">
        <v>2</v>
      </c>
      <c r="Z397" s="208" t="s">
        <v>2467</v>
      </c>
      <c r="AA397" s="44" t="str">
        <f t="shared" ref="AA397:AB397" si="508">AA177</f>
        <v>1,2,3</v>
      </c>
      <c r="AB397" s="44" t="str">
        <f t="shared" si="508"/>
        <v>3122</v>
      </c>
      <c r="AD397" s="44" t="str">
        <f t="shared" ref="AD397:AL397" si="509">AD177</f>
        <v>我要散射I,帮我做一个吧！</v>
      </c>
      <c r="AE397" s="44" t="str">
        <f t="shared" si="509"/>
        <v>不错，下次再来光顾！</v>
      </c>
      <c r="AF397" s="44" t="str">
        <f t="shared" si="509"/>
        <v>什么呀，真没用！</v>
      </c>
      <c r="AG397" s="44" t="str">
        <f t="shared" si="509"/>
        <v>掌柜的散射I,做点啊什么的做点啊！</v>
      </c>
      <c r="AH397" s="44" t="str">
        <f t="shared" si="509"/>
        <v>感谢感谢！</v>
      </c>
      <c r="AI397" s="44" t="str">
        <f t="shared" si="509"/>
        <v>你敢不敢再傻点~！</v>
      </c>
      <c r="AJ397" s="44" t="str">
        <f t="shared" si="509"/>
        <v>能帮忙做点散射I,吗？</v>
      </c>
      <c r="AK397" s="44" t="str">
        <f t="shared" si="509"/>
        <v>你太了不起啦~！</v>
      </c>
      <c r="AL397" s="44" t="str">
        <f t="shared" si="509"/>
        <v>哎，真是失望啊~！</v>
      </c>
    </row>
    <row r="398" spans="1:38">
      <c r="A398" s="250">
        <v>3920</v>
      </c>
      <c r="B398" s="44" t="str">
        <f t="shared" si="337"/>
        <v>[[3222,1]]</v>
      </c>
      <c r="C398" s="44" t="str">
        <f t="shared" si="497"/>
        <v>散射II</v>
      </c>
      <c r="D398" s="44" t="str">
        <f t="shared" si="497"/>
        <v>3222</v>
      </c>
      <c r="E398" s="44">
        <f t="shared" si="497"/>
        <v>1</v>
      </c>
      <c r="F398" s="44"/>
      <c r="T398" s="44">
        <f t="shared" si="338"/>
        <v>2700</v>
      </c>
      <c r="U398" s="44">
        <f t="shared" ref="U398" si="510">U178</f>
        <v>58</v>
      </c>
      <c r="V398" s="44">
        <f t="shared" ref="V398" si="511">V178</f>
        <v>6</v>
      </c>
      <c r="W398" s="44">
        <f t="shared" si="341"/>
        <v>390</v>
      </c>
      <c r="X398" s="238" t="s">
        <v>2461</v>
      </c>
      <c r="Y398" s="44">
        <v>2</v>
      </c>
      <c r="Z398" s="208" t="s">
        <v>2467</v>
      </c>
      <c r="AA398" s="44" t="str">
        <f t="shared" ref="AA398:AB398" si="512">AA178</f>
        <v>1,2,3</v>
      </c>
      <c r="AB398" s="44" t="str">
        <f t="shared" si="512"/>
        <v>3222</v>
      </c>
      <c r="AD398" s="44" t="str">
        <f t="shared" ref="AD398:AL398" si="513">AD178</f>
        <v>我要散射II,帮我做一个吧！</v>
      </c>
      <c r="AE398" s="44" t="str">
        <f t="shared" si="513"/>
        <v>不错，下次再来光顾！</v>
      </c>
      <c r="AF398" s="44" t="str">
        <f t="shared" si="513"/>
        <v>什么呀，真没用！</v>
      </c>
      <c r="AG398" s="44" t="str">
        <f t="shared" si="513"/>
        <v>掌柜的散射II,做点啊什么的做点啊！</v>
      </c>
      <c r="AH398" s="44" t="str">
        <f t="shared" si="513"/>
        <v>感谢感谢！</v>
      </c>
      <c r="AI398" s="44" t="str">
        <f t="shared" si="513"/>
        <v>你敢不敢再傻点~！</v>
      </c>
      <c r="AJ398" s="44" t="str">
        <f t="shared" si="513"/>
        <v>能帮忙做点散射II,吗？</v>
      </c>
      <c r="AK398" s="44" t="str">
        <f t="shared" si="513"/>
        <v>你太了不起啦~！</v>
      </c>
      <c r="AL398" s="44" t="str">
        <f t="shared" si="513"/>
        <v>哎，真是失望啊~！</v>
      </c>
    </row>
    <row r="399" spans="1:38">
      <c r="A399" s="250">
        <v>3930</v>
      </c>
      <c r="B399" s="44" t="str">
        <f t="shared" si="337"/>
        <v>[[3322,1]]</v>
      </c>
      <c r="C399" s="44" t="str">
        <f t="shared" si="497"/>
        <v>散射III</v>
      </c>
      <c r="D399" s="44" t="str">
        <f t="shared" si="497"/>
        <v>3322</v>
      </c>
      <c r="E399" s="44">
        <f t="shared" si="497"/>
        <v>1</v>
      </c>
      <c r="F399" s="44"/>
      <c r="T399" s="44">
        <f t="shared" si="338"/>
        <v>4050</v>
      </c>
      <c r="U399" s="44">
        <f t="shared" ref="U399" si="514">U179</f>
        <v>59</v>
      </c>
      <c r="V399" s="44">
        <f t="shared" ref="V399" si="515">V179</f>
        <v>6</v>
      </c>
      <c r="W399" s="44">
        <f t="shared" si="341"/>
        <v>825</v>
      </c>
      <c r="X399" s="238" t="s">
        <v>2461</v>
      </c>
      <c r="Y399" s="44">
        <v>2</v>
      </c>
      <c r="Z399" s="208" t="s">
        <v>2467</v>
      </c>
      <c r="AA399" s="44" t="str">
        <f t="shared" ref="AA399:AB399" si="516">AA179</f>
        <v>1,2,3</v>
      </c>
      <c r="AB399" s="44" t="str">
        <f t="shared" si="516"/>
        <v>3322</v>
      </c>
      <c r="AD399" s="44" t="str">
        <f t="shared" ref="AD399:AL399" si="517">AD179</f>
        <v>我要散射III,帮我做一个吧！</v>
      </c>
      <c r="AE399" s="44" t="str">
        <f t="shared" si="517"/>
        <v>不错，下次再来光顾！</v>
      </c>
      <c r="AF399" s="44" t="str">
        <f t="shared" si="517"/>
        <v>什么呀，真没用！</v>
      </c>
      <c r="AG399" s="44" t="str">
        <f t="shared" si="517"/>
        <v>掌柜的散射III,做点啊什么的做点啊！</v>
      </c>
      <c r="AH399" s="44" t="str">
        <f t="shared" si="517"/>
        <v>感谢感谢！</v>
      </c>
      <c r="AI399" s="44" t="str">
        <f t="shared" si="517"/>
        <v>你敢不敢再傻点~！</v>
      </c>
      <c r="AJ399" s="44" t="str">
        <f t="shared" si="517"/>
        <v>能帮忙做点散射III,吗？</v>
      </c>
      <c r="AK399" s="44" t="str">
        <f t="shared" si="517"/>
        <v>你太了不起啦~！</v>
      </c>
      <c r="AL399" s="44" t="str">
        <f t="shared" si="517"/>
        <v>哎，真是失望啊~！</v>
      </c>
    </row>
    <row r="400" spans="1:38">
      <c r="A400" s="250">
        <v>3940</v>
      </c>
      <c r="B400" s="44" t="str">
        <f t="shared" si="337"/>
        <v>[[3422,1]]</v>
      </c>
      <c r="C400" s="44" t="str">
        <f t="shared" si="497"/>
        <v>散射IV</v>
      </c>
      <c r="D400" s="44" t="str">
        <f t="shared" si="497"/>
        <v>3422</v>
      </c>
      <c r="E400" s="44">
        <f t="shared" si="497"/>
        <v>1</v>
      </c>
      <c r="F400" s="44"/>
      <c r="T400" s="44">
        <f t="shared" si="338"/>
        <v>8100</v>
      </c>
      <c r="U400" s="44">
        <f t="shared" ref="U400" si="518">U180</f>
        <v>59</v>
      </c>
      <c r="V400" s="44">
        <f t="shared" ref="V400" si="519">V180</f>
        <v>6</v>
      </c>
      <c r="W400" s="44">
        <f t="shared" si="341"/>
        <v>2250</v>
      </c>
      <c r="X400" s="238" t="s">
        <v>2461</v>
      </c>
      <c r="Y400" s="44">
        <v>2</v>
      </c>
      <c r="Z400" s="208" t="s">
        <v>2467</v>
      </c>
      <c r="AA400" s="44" t="str">
        <f t="shared" ref="AA400:AB400" si="520">AA180</f>
        <v>1,2,3</v>
      </c>
      <c r="AB400" s="44" t="str">
        <f t="shared" si="520"/>
        <v>3422</v>
      </c>
      <c r="AD400" s="44" t="str">
        <f t="shared" ref="AD400:AL400" si="521">AD180</f>
        <v>我要散射IV,帮我做一个吧！</v>
      </c>
      <c r="AE400" s="44" t="str">
        <f t="shared" si="521"/>
        <v>不错，下次再来光顾！</v>
      </c>
      <c r="AF400" s="44" t="str">
        <f t="shared" si="521"/>
        <v>什么呀，真没用！</v>
      </c>
      <c r="AG400" s="44" t="str">
        <f t="shared" si="521"/>
        <v>掌柜的散射IV,做点啊什么的做点啊！</v>
      </c>
      <c r="AH400" s="44" t="str">
        <f t="shared" si="521"/>
        <v>感谢感谢！</v>
      </c>
      <c r="AI400" s="44" t="str">
        <f t="shared" si="521"/>
        <v>你敢不敢再傻点~！</v>
      </c>
      <c r="AJ400" s="44" t="str">
        <f t="shared" si="521"/>
        <v>能帮忙做点散射IV,吗？</v>
      </c>
      <c r="AK400" s="44" t="str">
        <f t="shared" si="521"/>
        <v>你太了不起啦~！</v>
      </c>
      <c r="AL400" s="44" t="str">
        <f t="shared" si="521"/>
        <v>哎，真是失望啊~！</v>
      </c>
    </row>
    <row r="401" spans="1:38">
      <c r="A401" s="250">
        <v>3950</v>
      </c>
      <c r="B401" s="44" t="str">
        <f t="shared" si="337"/>
        <v>[[3522,1]]</v>
      </c>
      <c r="C401" s="44" t="str">
        <f t="shared" si="497"/>
        <v>散射V</v>
      </c>
      <c r="D401" s="44" t="str">
        <f t="shared" si="497"/>
        <v>3522</v>
      </c>
      <c r="E401" s="44">
        <f t="shared" si="497"/>
        <v>1</v>
      </c>
      <c r="F401" s="44"/>
      <c r="T401" s="44">
        <f t="shared" si="338"/>
        <v>12150</v>
      </c>
      <c r="U401" s="44">
        <f t="shared" ref="U401" si="522">U181</f>
        <v>59</v>
      </c>
      <c r="V401" s="44">
        <f t="shared" ref="V401" si="523">V181</f>
        <v>6</v>
      </c>
      <c r="W401" s="44">
        <f t="shared" si="341"/>
        <v>4425</v>
      </c>
      <c r="X401" s="238" t="s">
        <v>2461</v>
      </c>
      <c r="Y401" s="44">
        <v>2</v>
      </c>
      <c r="Z401" s="208" t="s">
        <v>2467</v>
      </c>
      <c r="AA401" s="44" t="str">
        <f t="shared" ref="AA401:AB401" si="524">AA181</f>
        <v>1,2,3</v>
      </c>
      <c r="AB401" s="44" t="str">
        <f t="shared" si="524"/>
        <v>3522</v>
      </c>
      <c r="AD401" s="44" t="str">
        <f t="shared" ref="AD401:AL401" si="525">AD181</f>
        <v>我要散射V,帮我做一个吧！</v>
      </c>
      <c r="AE401" s="44" t="str">
        <f t="shared" si="525"/>
        <v>不错，下次再来光顾！</v>
      </c>
      <c r="AF401" s="44" t="str">
        <f t="shared" si="525"/>
        <v>什么呀，真没用！</v>
      </c>
      <c r="AG401" s="44" t="str">
        <f t="shared" si="525"/>
        <v>掌柜的散射V,做点啊什么的做点啊！</v>
      </c>
      <c r="AH401" s="44" t="str">
        <f t="shared" si="525"/>
        <v>感谢感谢！</v>
      </c>
      <c r="AI401" s="44" t="str">
        <f t="shared" si="525"/>
        <v>你敢不敢再傻点~！</v>
      </c>
      <c r="AJ401" s="44" t="str">
        <f t="shared" si="525"/>
        <v>能帮忙做点散射V,吗？</v>
      </c>
      <c r="AK401" s="44" t="str">
        <f t="shared" si="525"/>
        <v>你太了不起啦~！</v>
      </c>
      <c r="AL401" s="44" t="str">
        <f t="shared" si="525"/>
        <v>哎，真是失望啊~！</v>
      </c>
    </row>
    <row r="402" spans="1:38">
      <c r="A402" s="250">
        <v>3960</v>
      </c>
      <c r="B402" s="44" t="str">
        <f t="shared" si="337"/>
        <v>[[3622,1]]</v>
      </c>
      <c r="C402" s="44" t="str">
        <f t="shared" si="497"/>
        <v>迅驰I</v>
      </c>
      <c r="D402" s="44" t="str">
        <f t="shared" si="497"/>
        <v>3622</v>
      </c>
      <c r="E402" s="44">
        <f t="shared" si="497"/>
        <v>1</v>
      </c>
      <c r="F402" s="44"/>
      <c r="T402" s="44">
        <f t="shared" si="338"/>
        <v>4050</v>
      </c>
      <c r="U402" s="44">
        <f t="shared" ref="U402" si="526">U182</f>
        <v>60</v>
      </c>
      <c r="V402" s="44">
        <f t="shared" ref="V402" si="527">V182</f>
        <v>6</v>
      </c>
      <c r="W402" s="44">
        <f t="shared" si="341"/>
        <v>750</v>
      </c>
      <c r="X402" s="238" t="s">
        <v>2461</v>
      </c>
      <c r="Y402" s="44">
        <v>2</v>
      </c>
      <c r="Z402" s="208" t="s">
        <v>2467</v>
      </c>
      <c r="AA402" s="44" t="str">
        <f t="shared" ref="AA402:AB402" si="528">AA182</f>
        <v>1,2,3</v>
      </c>
      <c r="AB402" s="44" t="str">
        <f t="shared" si="528"/>
        <v>3622</v>
      </c>
      <c r="AD402" s="44" t="str">
        <f t="shared" ref="AD402:AL402" si="529">AD182</f>
        <v>我要迅驰I,帮我做一个吧！</v>
      </c>
      <c r="AE402" s="44" t="str">
        <f t="shared" si="529"/>
        <v>不错，下次再来光顾！</v>
      </c>
      <c r="AF402" s="44" t="str">
        <f t="shared" si="529"/>
        <v>什么呀，真没用！</v>
      </c>
      <c r="AG402" s="44" t="str">
        <f t="shared" si="529"/>
        <v>掌柜的迅驰I,做点啊什么的做点啊！</v>
      </c>
      <c r="AH402" s="44" t="str">
        <f t="shared" si="529"/>
        <v>感谢感谢！</v>
      </c>
      <c r="AI402" s="44" t="str">
        <f t="shared" si="529"/>
        <v>你敢不敢再傻点~！</v>
      </c>
      <c r="AJ402" s="44" t="str">
        <f t="shared" si="529"/>
        <v>能帮忙做点迅驰I,吗？</v>
      </c>
      <c r="AK402" s="44" t="str">
        <f t="shared" si="529"/>
        <v>你太了不起啦~！</v>
      </c>
      <c r="AL402" s="44" t="str">
        <f t="shared" si="529"/>
        <v>哎，真是失望啊~！</v>
      </c>
    </row>
    <row r="403" spans="1:38">
      <c r="A403" s="250">
        <v>3970</v>
      </c>
      <c r="B403" s="44" t="str">
        <f t="shared" si="337"/>
        <v>[[3722,1]]</v>
      </c>
      <c r="C403" s="44" t="str">
        <f t="shared" si="497"/>
        <v>迅驰II</v>
      </c>
      <c r="D403" s="44" t="str">
        <f t="shared" si="497"/>
        <v>3722</v>
      </c>
      <c r="E403" s="44">
        <f t="shared" si="497"/>
        <v>1</v>
      </c>
      <c r="F403" s="44"/>
      <c r="T403" s="44">
        <f t="shared" si="338"/>
        <v>8100</v>
      </c>
      <c r="U403" s="44">
        <f t="shared" ref="U403" si="530">U183</f>
        <v>60</v>
      </c>
      <c r="V403" s="44">
        <f t="shared" ref="V403" si="531">V183</f>
        <v>6</v>
      </c>
      <c r="W403" s="44">
        <f t="shared" si="341"/>
        <v>2250</v>
      </c>
      <c r="X403" s="238" t="s">
        <v>2461</v>
      </c>
      <c r="Y403" s="44">
        <v>2</v>
      </c>
      <c r="Z403" s="208" t="s">
        <v>2467</v>
      </c>
      <c r="AA403" s="44" t="str">
        <f t="shared" ref="AA403:AB403" si="532">AA183</f>
        <v>1,2,3</v>
      </c>
      <c r="AB403" s="44" t="str">
        <f t="shared" si="532"/>
        <v>3722</v>
      </c>
      <c r="AD403" s="44" t="str">
        <f t="shared" ref="AD403:AL403" si="533">AD183</f>
        <v>我要迅驰II,帮我做一个吧！</v>
      </c>
      <c r="AE403" s="44" t="str">
        <f t="shared" si="533"/>
        <v>不错，下次再来光顾！</v>
      </c>
      <c r="AF403" s="44" t="str">
        <f t="shared" si="533"/>
        <v>什么呀，真没用！</v>
      </c>
      <c r="AG403" s="44" t="str">
        <f t="shared" si="533"/>
        <v>掌柜的迅驰II,做点啊什么的做点啊！</v>
      </c>
      <c r="AH403" s="44" t="str">
        <f t="shared" si="533"/>
        <v>感谢感谢！</v>
      </c>
      <c r="AI403" s="44" t="str">
        <f t="shared" si="533"/>
        <v>你敢不敢再傻点~！</v>
      </c>
      <c r="AJ403" s="44" t="str">
        <f t="shared" si="533"/>
        <v>能帮忙做点迅驰II,吗？</v>
      </c>
      <c r="AK403" s="44" t="str">
        <f t="shared" si="533"/>
        <v>你太了不起啦~！</v>
      </c>
      <c r="AL403" s="44" t="str">
        <f t="shared" si="533"/>
        <v>哎，真是失望啊~！</v>
      </c>
    </row>
    <row r="404" spans="1:38">
      <c r="A404" s="250">
        <v>3980</v>
      </c>
      <c r="B404" s="44" t="str">
        <f t="shared" si="337"/>
        <v>[[3822,1]]</v>
      </c>
      <c r="C404" s="44" t="str">
        <f t="shared" si="497"/>
        <v>迅驰III</v>
      </c>
      <c r="D404" s="44" t="str">
        <f t="shared" si="497"/>
        <v>3822</v>
      </c>
      <c r="E404" s="44">
        <f t="shared" si="497"/>
        <v>1</v>
      </c>
      <c r="F404" s="44"/>
      <c r="T404" s="44">
        <f t="shared" si="338"/>
        <v>12150</v>
      </c>
      <c r="U404" s="44">
        <f t="shared" ref="U404" si="534">U184</f>
        <v>60</v>
      </c>
      <c r="V404" s="44">
        <f t="shared" ref="V404" si="535">V184</f>
        <v>6</v>
      </c>
      <c r="W404" s="44">
        <f t="shared" si="341"/>
        <v>4425</v>
      </c>
      <c r="X404" s="238" t="s">
        <v>2461</v>
      </c>
      <c r="Y404" s="44">
        <v>2</v>
      </c>
      <c r="Z404" s="208" t="s">
        <v>2467</v>
      </c>
      <c r="AA404" s="44" t="str">
        <f t="shared" ref="AA404:AB404" si="536">AA184</f>
        <v>1,2,3</v>
      </c>
      <c r="AB404" s="44" t="str">
        <f t="shared" si="536"/>
        <v>3822</v>
      </c>
      <c r="AD404" s="44" t="str">
        <f t="shared" ref="AD404:AL404" si="537">AD184</f>
        <v>我要迅驰III,帮我做一个吧！</v>
      </c>
      <c r="AE404" s="44" t="str">
        <f t="shared" si="537"/>
        <v>不错，下次再来光顾！</v>
      </c>
      <c r="AF404" s="44" t="str">
        <f t="shared" si="537"/>
        <v>什么呀，真没用！</v>
      </c>
      <c r="AG404" s="44" t="str">
        <f t="shared" si="537"/>
        <v>掌柜的迅驰III,做点啊什么的做点啊！</v>
      </c>
      <c r="AH404" s="44" t="str">
        <f t="shared" si="537"/>
        <v>感谢感谢！</v>
      </c>
      <c r="AI404" s="44" t="str">
        <f t="shared" si="537"/>
        <v>你敢不敢再傻点~！</v>
      </c>
      <c r="AJ404" s="44" t="str">
        <f t="shared" si="537"/>
        <v>能帮忙做点迅驰III,吗？</v>
      </c>
      <c r="AK404" s="44" t="str">
        <f t="shared" si="537"/>
        <v>你太了不起啦~！</v>
      </c>
      <c r="AL404" s="44" t="str">
        <f t="shared" si="537"/>
        <v>哎，真是失望啊~！</v>
      </c>
    </row>
    <row r="405" spans="1:38">
      <c r="A405" s="250">
        <v>3990</v>
      </c>
      <c r="B405" s="44" t="str">
        <f t="shared" si="337"/>
        <v>[[3922,1]]</v>
      </c>
      <c r="C405" s="44" t="str">
        <f t="shared" si="497"/>
        <v>迅驰IV</v>
      </c>
      <c r="D405" s="44" t="str">
        <f t="shared" si="497"/>
        <v>3922</v>
      </c>
      <c r="E405" s="44">
        <f t="shared" si="497"/>
        <v>1</v>
      </c>
      <c r="F405" s="44"/>
      <c r="T405" s="44">
        <f t="shared" si="338"/>
        <v>16200</v>
      </c>
      <c r="U405" s="44">
        <f t="shared" ref="U405" si="538">U185</f>
        <v>61</v>
      </c>
      <c r="V405" s="44">
        <f t="shared" ref="V405" si="539">V185</f>
        <v>7</v>
      </c>
      <c r="W405" s="44">
        <f t="shared" si="341"/>
        <v>7560</v>
      </c>
      <c r="X405" s="238" t="s">
        <v>2461</v>
      </c>
      <c r="Y405" s="44">
        <v>2</v>
      </c>
      <c r="Z405" s="208" t="s">
        <v>2467</v>
      </c>
      <c r="AA405" s="44" t="str">
        <f t="shared" ref="AA405:AB405" si="540">AA185</f>
        <v>1,2,3</v>
      </c>
      <c r="AB405" s="44" t="str">
        <f t="shared" si="540"/>
        <v>3922</v>
      </c>
      <c r="AD405" s="44" t="str">
        <f t="shared" ref="AD405:AL405" si="541">AD185</f>
        <v>我要迅驰IV,帮我做一个吧！</v>
      </c>
      <c r="AE405" s="44" t="str">
        <f t="shared" si="541"/>
        <v>不错，下次再来光顾！</v>
      </c>
      <c r="AF405" s="44" t="str">
        <f t="shared" si="541"/>
        <v>什么呀，真没用！</v>
      </c>
      <c r="AG405" s="44" t="str">
        <f t="shared" si="541"/>
        <v>掌柜的迅驰IV,做点啊什么的做点啊！</v>
      </c>
      <c r="AH405" s="44" t="str">
        <f t="shared" si="541"/>
        <v>感谢感谢！</v>
      </c>
      <c r="AI405" s="44" t="str">
        <f t="shared" si="541"/>
        <v>你敢不敢再傻点~！</v>
      </c>
      <c r="AJ405" s="44" t="str">
        <f t="shared" si="541"/>
        <v>能帮忙做点迅驰IV,吗？</v>
      </c>
      <c r="AK405" s="44" t="str">
        <f t="shared" si="541"/>
        <v>你太了不起啦~！</v>
      </c>
      <c r="AL405" s="44" t="str">
        <f t="shared" si="541"/>
        <v>哎，真是失望啊~！</v>
      </c>
    </row>
    <row r="406" spans="1:38">
      <c r="A406" s="250">
        <v>4000</v>
      </c>
      <c r="B406" s="44" t="str">
        <f t="shared" si="337"/>
        <v>[[4022,1]]</v>
      </c>
      <c r="C406" s="44" t="str">
        <f t="shared" si="497"/>
        <v>迅驰V</v>
      </c>
      <c r="D406" s="44" t="str">
        <f t="shared" si="497"/>
        <v>4022</v>
      </c>
      <c r="E406" s="44">
        <f t="shared" si="497"/>
        <v>1</v>
      </c>
      <c r="F406" s="44"/>
      <c r="T406" s="44">
        <f t="shared" si="338"/>
        <v>20250</v>
      </c>
      <c r="U406" s="44">
        <f t="shared" ref="U406" si="542">U186</f>
        <v>61</v>
      </c>
      <c r="V406" s="44">
        <f t="shared" ref="V406" si="543">V186</f>
        <v>7</v>
      </c>
      <c r="W406" s="44">
        <f t="shared" si="341"/>
        <v>12000</v>
      </c>
      <c r="X406" s="238" t="s">
        <v>2461</v>
      </c>
      <c r="Y406" s="44">
        <v>2</v>
      </c>
      <c r="Z406" s="208" t="s">
        <v>2467</v>
      </c>
      <c r="AA406" s="44" t="str">
        <f t="shared" ref="AA406:AB406" si="544">AA186</f>
        <v>1,2,3</v>
      </c>
      <c r="AB406" s="44" t="str">
        <f t="shared" si="544"/>
        <v>4022</v>
      </c>
      <c r="AD406" s="44" t="str">
        <f t="shared" ref="AD406:AL406" si="545">AD186</f>
        <v>我要迅驰V,帮我做一个吧！</v>
      </c>
      <c r="AE406" s="44" t="str">
        <f t="shared" si="545"/>
        <v>不错，下次再来光顾！</v>
      </c>
      <c r="AF406" s="44" t="str">
        <f t="shared" si="545"/>
        <v>什么呀，真没用！</v>
      </c>
      <c r="AG406" s="44" t="str">
        <f t="shared" si="545"/>
        <v>掌柜的迅驰V,做点啊什么的做点啊！</v>
      </c>
      <c r="AH406" s="44" t="str">
        <f t="shared" si="545"/>
        <v>感谢感谢！</v>
      </c>
      <c r="AI406" s="44" t="str">
        <f t="shared" si="545"/>
        <v>你敢不敢再傻点~！</v>
      </c>
      <c r="AJ406" s="44" t="str">
        <f t="shared" si="545"/>
        <v>能帮忙做点迅驰V,吗？</v>
      </c>
      <c r="AK406" s="44" t="str">
        <f t="shared" si="545"/>
        <v>你太了不起啦~！</v>
      </c>
      <c r="AL406" s="44" t="str">
        <f t="shared" si="545"/>
        <v>哎，真是失望啊~！</v>
      </c>
    </row>
    <row r="407" spans="1:38">
      <c r="A407" s="250">
        <v>4010</v>
      </c>
      <c r="B407" s="44" t="str">
        <f t="shared" si="337"/>
        <v>[[4122,1]]</v>
      </c>
      <c r="C407" s="44" t="str">
        <f t="shared" si="497"/>
        <v>贯通射I</v>
      </c>
      <c r="D407" s="44" t="str">
        <f t="shared" si="497"/>
        <v>4122</v>
      </c>
      <c r="E407" s="44">
        <f t="shared" si="497"/>
        <v>1</v>
      </c>
      <c r="F407" s="44"/>
      <c r="T407" s="44">
        <f t="shared" si="338"/>
        <v>8100</v>
      </c>
      <c r="U407" s="44">
        <f t="shared" ref="U407" si="546">U187</f>
        <v>61</v>
      </c>
      <c r="V407" s="44">
        <f t="shared" ref="V407" si="547">V187</f>
        <v>7</v>
      </c>
      <c r="W407" s="44">
        <f t="shared" si="341"/>
        <v>2025</v>
      </c>
      <c r="X407" s="238" t="s">
        <v>2461</v>
      </c>
      <c r="Y407" s="44">
        <v>2</v>
      </c>
      <c r="Z407" s="208" t="s">
        <v>2467</v>
      </c>
      <c r="AA407" s="44" t="str">
        <f t="shared" ref="AA407:AB407" si="548">AA187</f>
        <v>1,2,3</v>
      </c>
      <c r="AB407" s="44" t="str">
        <f t="shared" si="548"/>
        <v>4122</v>
      </c>
      <c r="AD407" s="44" t="str">
        <f t="shared" ref="AD407:AL407" si="549">AD187</f>
        <v>我要贯通射I,帮我做一个吧！</v>
      </c>
      <c r="AE407" s="44" t="str">
        <f t="shared" si="549"/>
        <v>不错，下次再来光顾！</v>
      </c>
      <c r="AF407" s="44" t="str">
        <f t="shared" si="549"/>
        <v>什么呀，真没用！</v>
      </c>
      <c r="AG407" s="44" t="str">
        <f t="shared" si="549"/>
        <v>掌柜的贯通射I,做点啊什么的做点啊！</v>
      </c>
      <c r="AH407" s="44" t="str">
        <f t="shared" si="549"/>
        <v>感谢感谢！</v>
      </c>
      <c r="AI407" s="44" t="str">
        <f t="shared" si="549"/>
        <v>你敢不敢再傻点~！</v>
      </c>
      <c r="AJ407" s="44" t="str">
        <f t="shared" si="549"/>
        <v>能帮忙做点贯通射I,吗？</v>
      </c>
      <c r="AK407" s="44" t="str">
        <f t="shared" si="549"/>
        <v>你太了不起啦~！</v>
      </c>
      <c r="AL407" s="44" t="str">
        <f t="shared" si="549"/>
        <v>哎，真是失望啊~！</v>
      </c>
    </row>
    <row r="408" spans="1:38">
      <c r="A408" s="250">
        <v>4020</v>
      </c>
      <c r="B408" s="44" t="str">
        <f t="shared" si="337"/>
        <v>[[4222,1]]</v>
      </c>
      <c r="C408" s="44" t="str">
        <f t="shared" si="497"/>
        <v>贯通射II</v>
      </c>
      <c r="D408" s="44" t="str">
        <f t="shared" si="497"/>
        <v>4222</v>
      </c>
      <c r="E408" s="44">
        <f t="shared" si="497"/>
        <v>1</v>
      </c>
      <c r="F408" s="44"/>
      <c r="T408" s="44">
        <f t="shared" si="338"/>
        <v>12150</v>
      </c>
      <c r="U408" s="44">
        <f t="shared" ref="U408" si="550">U188</f>
        <v>62</v>
      </c>
      <c r="V408" s="44">
        <f t="shared" ref="V408" si="551">V188</f>
        <v>7</v>
      </c>
      <c r="W408" s="44">
        <f t="shared" si="341"/>
        <v>4425</v>
      </c>
      <c r="X408" s="238" t="s">
        <v>2461</v>
      </c>
      <c r="Y408" s="44">
        <v>2</v>
      </c>
      <c r="Z408" s="208" t="s">
        <v>2467</v>
      </c>
      <c r="AA408" s="44" t="str">
        <f t="shared" ref="AA408:AB408" si="552">AA188</f>
        <v>1,2,3</v>
      </c>
      <c r="AB408" s="44" t="str">
        <f t="shared" si="552"/>
        <v>4222</v>
      </c>
      <c r="AD408" s="44" t="str">
        <f t="shared" ref="AD408:AL408" si="553">AD188</f>
        <v>我要贯通射II,帮我做一个吧！</v>
      </c>
      <c r="AE408" s="44" t="str">
        <f t="shared" si="553"/>
        <v>不错，下次再来光顾！</v>
      </c>
      <c r="AF408" s="44" t="str">
        <f t="shared" si="553"/>
        <v>什么呀，真没用！</v>
      </c>
      <c r="AG408" s="44" t="str">
        <f t="shared" si="553"/>
        <v>掌柜的贯通射II,做点啊什么的做点啊！</v>
      </c>
      <c r="AH408" s="44" t="str">
        <f t="shared" si="553"/>
        <v>感谢感谢！</v>
      </c>
      <c r="AI408" s="44" t="str">
        <f t="shared" si="553"/>
        <v>你敢不敢再傻点~！</v>
      </c>
      <c r="AJ408" s="44" t="str">
        <f t="shared" si="553"/>
        <v>能帮忙做点贯通射II,吗？</v>
      </c>
      <c r="AK408" s="44" t="str">
        <f t="shared" si="553"/>
        <v>你太了不起啦~！</v>
      </c>
      <c r="AL408" s="44" t="str">
        <f t="shared" si="553"/>
        <v>哎，真是失望啊~！</v>
      </c>
    </row>
    <row r="409" spans="1:38">
      <c r="A409" s="250">
        <v>4030</v>
      </c>
      <c r="B409" s="44" t="str">
        <f t="shared" si="337"/>
        <v>[[4322,1]]</v>
      </c>
      <c r="C409" s="44" t="str">
        <f t="shared" si="497"/>
        <v>贯通射III</v>
      </c>
      <c r="D409" s="44" t="str">
        <f t="shared" si="497"/>
        <v>4322</v>
      </c>
      <c r="E409" s="44">
        <f t="shared" si="497"/>
        <v>1</v>
      </c>
      <c r="F409" s="44"/>
      <c r="T409" s="44">
        <f t="shared" si="338"/>
        <v>16200</v>
      </c>
      <c r="U409" s="44">
        <f t="shared" ref="U409" si="554">U189</f>
        <v>62</v>
      </c>
      <c r="V409" s="44">
        <f t="shared" ref="V409" si="555">V189</f>
        <v>7</v>
      </c>
      <c r="W409" s="44">
        <f t="shared" si="341"/>
        <v>7560</v>
      </c>
      <c r="X409" s="238" t="s">
        <v>2461</v>
      </c>
      <c r="Y409" s="44">
        <v>2</v>
      </c>
      <c r="Z409" s="208" t="s">
        <v>2467</v>
      </c>
      <c r="AA409" s="44" t="str">
        <f t="shared" ref="AA409:AB409" si="556">AA189</f>
        <v>1,2,3</v>
      </c>
      <c r="AB409" s="44" t="str">
        <f t="shared" si="556"/>
        <v>4322</v>
      </c>
      <c r="AD409" s="44" t="str">
        <f t="shared" ref="AD409:AL409" si="557">AD189</f>
        <v>我要贯通射III,帮我做一个吧！</v>
      </c>
      <c r="AE409" s="44" t="str">
        <f t="shared" si="557"/>
        <v>不错，下次再来光顾！</v>
      </c>
      <c r="AF409" s="44" t="str">
        <f t="shared" si="557"/>
        <v>什么呀，真没用！</v>
      </c>
      <c r="AG409" s="44" t="str">
        <f t="shared" si="557"/>
        <v>掌柜的贯通射III,做点啊什么的做点啊！</v>
      </c>
      <c r="AH409" s="44" t="str">
        <f t="shared" si="557"/>
        <v>感谢感谢！</v>
      </c>
      <c r="AI409" s="44" t="str">
        <f t="shared" si="557"/>
        <v>你敢不敢再傻点~！</v>
      </c>
      <c r="AJ409" s="44" t="str">
        <f t="shared" si="557"/>
        <v>能帮忙做点贯通射III,吗？</v>
      </c>
      <c r="AK409" s="44" t="str">
        <f t="shared" si="557"/>
        <v>你太了不起啦~！</v>
      </c>
      <c r="AL409" s="44" t="str">
        <f t="shared" si="557"/>
        <v>哎，真是失望啊~！</v>
      </c>
    </row>
    <row r="410" spans="1:38">
      <c r="A410" s="250">
        <v>4040</v>
      </c>
      <c r="B410" s="44" t="str">
        <f t="shared" si="337"/>
        <v>[[4422,1]]</v>
      </c>
      <c r="C410" s="44" t="str">
        <f t="shared" si="497"/>
        <v>贯通射IV</v>
      </c>
      <c r="D410" s="44" t="str">
        <f t="shared" si="497"/>
        <v>4422</v>
      </c>
      <c r="E410" s="44">
        <f t="shared" si="497"/>
        <v>1</v>
      </c>
      <c r="F410" s="44"/>
      <c r="T410" s="44">
        <f t="shared" si="338"/>
        <v>20250</v>
      </c>
      <c r="U410" s="44">
        <f t="shared" ref="U410" si="558">U190</f>
        <v>62</v>
      </c>
      <c r="V410" s="44">
        <f t="shared" ref="V410" si="559">V190</f>
        <v>7</v>
      </c>
      <c r="W410" s="44">
        <f t="shared" si="341"/>
        <v>12000</v>
      </c>
      <c r="X410" s="238" t="s">
        <v>2461</v>
      </c>
      <c r="Y410" s="44">
        <v>2</v>
      </c>
      <c r="Z410" s="208" t="s">
        <v>2467</v>
      </c>
      <c r="AA410" s="44" t="str">
        <f t="shared" ref="AA410:AB410" si="560">AA190</f>
        <v>1,2,3</v>
      </c>
      <c r="AB410" s="44" t="str">
        <f t="shared" si="560"/>
        <v>4422</v>
      </c>
      <c r="AD410" s="44" t="str">
        <f t="shared" ref="AD410:AL410" si="561">AD190</f>
        <v>我要贯通射IV,帮我做一个吧！</v>
      </c>
      <c r="AE410" s="44" t="str">
        <f t="shared" si="561"/>
        <v>不错，下次再来光顾！</v>
      </c>
      <c r="AF410" s="44" t="str">
        <f t="shared" si="561"/>
        <v>什么呀，真没用！</v>
      </c>
      <c r="AG410" s="44" t="str">
        <f t="shared" si="561"/>
        <v>掌柜的贯通射IV,做点啊什么的做点啊！</v>
      </c>
      <c r="AH410" s="44" t="str">
        <f t="shared" si="561"/>
        <v>感谢感谢！</v>
      </c>
      <c r="AI410" s="44" t="str">
        <f t="shared" si="561"/>
        <v>你敢不敢再傻点~！</v>
      </c>
      <c r="AJ410" s="44" t="str">
        <f t="shared" si="561"/>
        <v>能帮忙做点贯通射IV,吗？</v>
      </c>
      <c r="AK410" s="44" t="str">
        <f t="shared" si="561"/>
        <v>你太了不起啦~！</v>
      </c>
      <c r="AL410" s="44" t="str">
        <f t="shared" si="561"/>
        <v>哎，真是失望啊~！</v>
      </c>
    </row>
    <row r="411" spans="1:38">
      <c r="A411" s="250">
        <v>4050</v>
      </c>
      <c r="B411" s="44" t="str">
        <f t="shared" si="337"/>
        <v>[[4522,1]]</v>
      </c>
      <c r="C411" s="44" t="str">
        <f t="shared" ref="C411:E419" si="562">C191</f>
        <v>贯通射V</v>
      </c>
      <c r="D411" s="44" t="str">
        <f t="shared" si="562"/>
        <v>4522</v>
      </c>
      <c r="E411" s="44">
        <f t="shared" si="562"/>
        <v>1</v>
      </c>
      <c r="F411" s="44"/>
      <c r="T411" s="44">
        <f t="shared" si="338"/>
        <v>24300</v>
      </c>
      <c r="U411" s="44">
        <f t="shared" ref="U411" si="563">U191</f>
        <v>63</v>
      </c>
      <c r="V411" s="44">
        <f t="shared" ref="V411" si="564">V191</f>
        <v>7</v>
      </c>
      <c r="W411" s="44">
        <f t="shared" si="341"/>
        <v>18225</v>
      </c>
      <c r="X411" s="238" t="s">
        <v>2461</v>
      </c>
      <c r="Y411" s="44">
        <v>2</v>
      </c>
      <c r="Z411" s="208" t="s">
        <v>2467</v>
      </c>
      <c r="AA411" s="44" t="str">
        <f t="shared" ref="AA411:AB411" si="565">AA191</f>
        <v>1,2,3</v>
      </c>
      <c r="AB411" s="44" t="str">
        <f t="shared" si="565"/>
        <v>4522</v>
      </c>
      <c r="AD411" s="44" t="str">
        <f t="shared" ref="AD411:AL411" si="566">AD191</f>
        <v>我要贯通射V,帮我做一个吧！</v>
      </c>
      <c r="AE411" s="44" t="str">
        <f t="shared" si="566"/>
        <v>不错，下次再来光顾！</v>
      </c>
      <c r="AF411" s="44" t="str">
        <f t="shared" si="566"/>
        <v>什么呀，真没用！</v>
      </c>
      <c r="AG411" s="44" t="str">
        <f t="shared" si="566"/>
        <v>掌柜的贯通射V,做点啊什么的做点啊！</v>
      </c>
      <c r="AH411" s="44" t="str">
        <f t="shared" si="566"/>
        <v>感谢感谢！</v>
      </c>
      <c r="AI411" s="44" t="str">
        <f t="shared" si="566"/>
        <v>你敢不敢再傻点~！</v>
      </c>
      <c r="AJ411" s="44" t="str">
        <f t="shared" si="566"/>
        <v>能帮忙做点贯通射V,吗？</v>
      </c>
      <c r="AK411" s="44" t="str">
        <f t="shared" si="566"/>
        <v>你太了不起啦~！</v>
      </c>
      <c r="AL411" s="44" t="str">
        <f t="shared" si="566"/>
        <v>哎，真是失望啊~！</v>
      </c>
    </row>
    <row r="412" spans="1:38">
      <c r="A412" s="250">
        <v>4060</v>
      </c>
      <c r="B412" s="44" t="str">
        <f t="shared" si="337"/>
        <v>[[4622,1]]</v>
      </c>
      <c r="C412" s="44" t="str">
        <f t="shared" si="562"/>
        <v>乱射I</v>
      </c>
      <c r="D412" s="44" t="str">
        <f t="shared" si="562"/>
        <v>4622</v>
      </c>
      <c r="E412" s="44">
        <f t="shared" si="562"/>
        <v>1</v>
      </c>
      <c r="F412" s="44"/>
      <c r="T412" s="44">
        <f t="shared" si="338"/>
        <v>12150</v>
      </c>
      <c r="U412" s="44">
        <f t="shared" ref="U412" si="567">U192</f>
        <v>63</v>
      </c>
      <c r="V412" s="44">
        <f t="shared" ref="V412" si="568">V192</f>
        <v>7</v>
      </c>
      <c r="W412" s="44">
        <f t="shared" si="341"/>
        <v>3975</v>
      </c>
      <c r="X412" s="238" t="s">
        <v>2461</v>
      </c>
      <c r="Y412" s="44">
        <v>2</v>
      </c>
      <c r="Z412" s="208" t="s">
        <v>2467</v>
      </c>
      <c r="AA412" s="44" t="str">
        <f t="shared" ref="AA412:AB412" si="569">AA192</f>
        <v>1,2,3</v>
      </c>
      <c r="AB412" s="44" t="str">
        <f t="shared" si="569"/>
        <v>4622</v>
      </c>
      <c r="AD412" s="44" t="str">
        <f t="shared" ref="AD412:AL412" si="570">AD192</f>
        <v>我要乱射I,帮我做一个吧！</v>
      </c>
      <c r="AE412" s="44" t="str">
        <f t="shared" si="570"/>
        <v>不错，下次再来光顾！</v>
      </c>
      <c r="AF412" s="44" t="str">
        <f t="shared" si="570"/>
        <v>什么呀，真没用！</v>
      </c>
      <c r="AG412" s="44" t="str">
        <f t="shared" si="570"/>
        <v>掌柜的乱射I,做点啊什么的做点啊！</v>
      </c>
      <c r="AH412" s="44" t="str">
        <f t="shared" si="570"/>
        <v>感谢感谢！</v>
      </c>
      <c r="AI412" s="44" t="str">
        <f t="shared" si="570"/>
        <v>你敢不敢再傻点~！</v>
      </c>
      <c r="AJ412" s="44" t="str">
        <f t="shared" si="570"/>
        <v>能帮忙做点乱射I,吗？</v>
      </c>
      <c r="AK412" s="44" t="str">
        <f t="shared" si="570"/>
        <v>你太了不起啦~！</v>
      </c>
      <c r="AL412" s="44" t="str">
        <f t="shared" si="570"/>
        <v>哎，真是失望啊~！</v>
      </c>
    </row>
    <row r="413" spans="1:38">
      <c r="A413" s="250">
        <v>4070</v>
      </c>
      <c r="B413" s="44" t="str">
        <f t="shared" si="337"/>
        <v>[[4722,1]]</v>
      </c>
      <c r="C413" s="44" t="str">
        <f t="shared" si="562"/>
        <v>乱射II</v>
      </c>
      <c r="D413" s="44" t="str">
        <f t="shared" si="562"/>
        <v>4722</v>
      </c>
      <c r="E413" s="44">
        <f t="shared" si="562"/>
        <v>1</v>
      </c>
      <c r="F413" s="44"/>
      <c r="T413" s="44">
        <f t="shared" si="338"/>
        <v>16200</v>
      </c>
      <c r="U413" s="44">
        <f t="shared" ref="U413" si="571">U193</f>
        <v>63</v>
      </c>
      <c r="V413" s="44">
        <f t="shared" ref="V413" si="572">V193</f>
        <v>7</v>
      </c>
      <c r="W413" s="44">
        <f t="shared" si="341"/>
        <v>7560</v>
      </c>
      <c r="X413" s="238" t="s">
        <v>2461</v>
      </c>
      <c r="Y413" s="44">
        <v>2</v>
      </c>
      <c r="Z413" s="208" t="s">
        <v>2467</v>
      </c>
      <c r="AA413" s="44" t="str">
        <f t="shared" ref="AA413:AB413" si="573">AA193</f>
        <v>1,2,3</v>
      </c>
      <c r="AB413" s="44" t="str">
        <f t="shared" si="573"/>
        <v>4722</v>
      </c>
      <c r="AD413" s="44" t="str">
        <f t="shared" ref="AD413:AL413" si="574">AD193</f>
        <v>我要乱射II,帮我做一个吧！</v>
      </c>
      <c r="AE413" s="44" t="str">
        <f t="shared" si="574"/>
        <v>不错，下次再来光顾！</v>
      </c>
      <c r="AF413" s="44" t="str">
        <f t="shared" si="574"/>
        <v>什么呀，真没用！</v>
      </c>
      <c r="AG413" s="44" t="str">
        <f t="shared" si="574"/>
        <v>掌柜的乱射II,做点啊什么的做点啊！</v>
      </c>
      <c r="AH413" s="44" t="str">
        <f t="shared" si="574"/>
        <v>感谢感谢！</v>
      </c>
      <c r="AI413" s="44" t="str">
        <f t="shared" si="574"/>
        <v>你敢不敢再傻点~！</v>
      </c>
      <c r="AJ413" s="44" t="str">
        <f t="shared" si="574"/>
        <v>能帮忙做点乱射II,吗？</v>
      </c>
      <c r="AK413" s="44" t="str">
        <f t="shared" si="574"/>
        <v>你太了不起啦~！</v>
      </c>
      <c r="AL413" s="44" t="str">
        <f t="shared" si="574"/>
        <v>哎，真是失望啊~！</v>
      </c>
    </row>
    <row r="414" spans="1:38">
      <c r="A414" s="250">
        <v>4080</v>
      </c>
      <c r="B414" s="44" t="str">
        <f t="shared" si="337"/>
        <v>[[4822,1]]</v>
      </c>
      <c r="C414" s="44" t="str">
        <f t="shared" si="562"/>
        <v>乱射III</v>
      </c>
      <c r="D414" s="44" t="str">
        <f t="shared" si="562"/>
        <v>4822</v>
      </c>
      <c r="E414" s="44">
        <f t="shared" si="562"/>
        <v>1</v>
      </c>
      <c r="F414" s="44"/>
      <c r="T414" s="44">
        <f t="shared" si="338"/>
        <v>20250</v>
      </c>
      <c r="U414" s="44">
        <f t="shared" ref="U414" si="575">U194</f>
        <v>64</v>
      </c>
      <c r="V414" s="44">
        <f t="shared" ref="V414" si="576">V194</f>
        <v>7</v>
      </c>
      <c r="W414" s="44">
        <f t="shared" si="341"/>
        <v>12000</v>
      </c>
      <c r="X414" s="238" t="s">
        <v>2461</v>
      </c>
      <c r="Y414" s="44">
        <v>2</v>
      </c>
      <c r="Z414" s="208" t="s">
        <v>2467</v>
      </c>
      <c r="AA414" s="44" t="str">
        <f t="shared" ref="AA414:AB414" si="577">AA194</f>
        <v>1,2,3</v>
      </c>
      <c r="AB414" s="44" t="str">
        <f t="shared" si="577"/>
        <v>4822</v>
      </c>
      <c r="AD414" s="44" t="str">
        <f t="shared" ref="AD414:AL414" si="578">AD194</f>
        <v>我要乱射III,帮我做一个吧！</v>
      </c>
      <c r="AE414" s="44" t="str">
        <f t="shared" si="578"/>
        <v>不错，下次再来光顾！</v>
      </c>
      <c r="AF414" s="44" t="str">
        <f t="shared" si="578"/>
        <v>什么呀，真没用！</v>
      </c>
      <c r="AG414" s="44" t="str">
        <f t="shared" si="578"/>
        <v>掌柜的乱射III,做点啊什么的做点啊！</v>
      </c>
      <c r="AH414" s="44" t="str">
        <f t="shared" si="578"/>
        <v>感谢感谢！</v>
      </c>
      <c r="AI414" s="44" t="str">
        <f t="shared" si="578"/>
        <v>你敢不敢再傻点~！</v>
      </c>
      <c r="AJ414" s="44" t="str">
        <f t="shared" si="578"/>
        <v>能帮忙做点乱射III,吗？</v>
      </c>
      <c r="AK414" s="44" t="str">
        <f t="shared" si="578"/>
        <v>你太了不起啦~！</v>
      </c>
      <c r="AL414" s="44" t="str">
        <f t="shared" si="578"/>
        <v>哎，真是失望啊~！</v>
      </c>
    </row>
    <row r="415" spans="1:38">
      <c r="A415" s="250">
        <v>4090</v>
      </c>
      <c r="B415" s="44" t="str">
        <f t="shared" si="337"/>
        <v>[[4922,1]]</v>
      </c>
      <c r="C415" s="44" t="str">
        <f t="shared" si="562"/>
        <v>乱射IV</v>
      </c>
      <c r="D415" s="44" t="str">
        <f t="shared" si="562"/>
        <v>4922</v>
      </c>
      <c r="E415" s="44">
        <f t="shared" si="562"/>
        <v>1</v>
      </c>
      <c r="F415" s="44"/>
      <c r="T415" s="44">
        <f t="shared" si="338"/>
        <v>24300</v>
      </c>
      <c r="U415" s="44">
        <f t="shared" ref="U415" si="579">U195</f>
        <v>64</v>
      </c>
      <c r="V415" s="44">
        <f t="shared" ref="V415" si="580">V195</f>
        <v>7</v>
      </c>
      <c r="W415" s="44">
        <f t="shared" si="341"/>
        <v>18225</v>
      </c>
      <c r="X415" s="238" t="s">
        <v>2461</v>
      </c>
      <c r="Y415" s="44">
        <v>2</v>
      </c>
      <c r="Z415" s="208" t="s">
        <v>2467</v>
      </c>
      <c r="AA415" s="44" t="str">
        <f t="shared" ref="AA415:AB415" si="581">AA195</f>
        <v>1,2,3</v>
      </c>
      <c r="AB415" s="44" t="str">
        <f t="shared" si="581"/>
        <v>4922</v>
      </c>
      <c r="AD415" s="44" t="str">
        <f t="shared" ref="AD415:AL415" si="582">AD195</f>
        <v>我要乱射IV,帮我做一个吧！</v>
      </c>
      <c r="AE415" s="44" t="str">
        <f t="shared" si="582"/>
        <v>不错，下次再来光顾！</v>
      </c>
      <c r="AF415" s="44" t="str">
        <f t="shared" si="582"/>
        <v>什么呀，真没用！</v>
      </c>
      <c r="AG415" s="44" t="str">
        <f t="shared" si="582"/>
        <v>掌柜的乱射IV,做点啊什么的做点啊！</v>
      </c>
      <c r="AH415" s="44" t="str">
        <f t="shared" si="582"/>
        <v>感谢感谢！</v>
      </c>
      <c r="AI415" s="44" t="str">
        <f t="shared" si="582"/>
        <v>你敢不敢再傻点~！</v>
      </c>
      <c r="AJ415" s="44" t="str">
        <f t="shared" si="582"/>
        <v>能帮忙做点乱射IV,吗？</v>
      </c>
      <c r="AK415" s="44" t="str">
        <f t="shared" si="582"/>
        <v>你太了不起啦~！</v>
      </c>
      <c r="AL415" s="44" t="str">
        <f t="shared" si="582"/>
        <v>哎，真是失望啊~！</v>
      </c>
    </row>
    <row r="416" spans="1:38">
      <c r="A416" s="250">
        <v>4100</v>
      </c>
      <c r="B416" s="44" t="str">
        <f t="shared" si="337"/>
        <v>[[5022,1]]</v>
      </c>
      <c r="C416" s="44" t="str">
        <f t="shared" si="562"/>
        <v>乱射V</v>
      </c>
      <c r="D416" s="44" t="str">
        <f t="shared" si="562"/>
        <v>5022</v>
      </c>
      <c r="E416" s="44">
        <f t="shared" si="562"/>
        <v>1</v>
      </c>
      <c r="F416" s="44"/>
      <c r="T416" s="44">
        <f t="shared" si="338"/>
        <v>28350</v>
      </c>
      <c r="U416" s="44">
        <f t="shared" ref="U416" si="583">U196</f>
        <v>64</v>
      </c>
      <c r="V416" s="44">
        <f t="shared" ref="V416" si="584">V196</f>
        <v>7</v>
      </c>
      <c r="W416" s="44">
        <f t="shared" si="341"/>
        <v>27000</v>
      </c>
      <c r="X416" s="238" t="s">
        <v>2461</v>
      </c>
      <c r="Y416" s="44">
        <v>2</v>
      </c>
      <c r="Z416" s="208" t="s">
        <v>2467</v>
      </c>
      <c r="AA416" s="44" t="str">
        <f t="shared" ref="AA416:AB416" si="585">AA196</f>
        <v>1,2,3</v>
      </c>
      <c r="AB416" s="44" t="str">
        <f t="shared" si="585"/>
        <v>5022</v>
      </c>
      <c r="AD416" s="44" t="str">
        <f t="shared" ref="AD416:AL416" si="586">AD196</f>
        <v>我要乱射V,帮我做一个吧！</v>
      </c>
      <c r="AE416" s="44" t="str">
        <f t="shared" si="586"/>
        <v>不错，下次再来光顾！</v>
      </c>
      <c r="AF416" s="44" t="str">
        <f t="shared" si="586"/>
        <v>什么呀，真没用！</v>
      </c>
      <c r="AG416" s="44" t="str">
        <f t="shared" si="586"/>
        <v>掌柜的乱射V,做点啊什么的做点啊！</v>
      </c>
      <c r="AH416" s="44" t="str">
        <f t="shared" si="586"/>
        <v>感谢感谢！</v>
      </c>
      <c r="AI416" s="44" t="str">
        <f t="shared" si="586"/>
        <v>你敢不敢再傻点~！</v>
      </c>
      <c r="AJ416" s="44" t="str">
        <f t="shared" si="586"/>
        <v>能帮忙做点乱射V,吗？</v>
      </c>
      <c r="AK416" s="44" t="str">
        <f t="shared" si="586"/>
        <v>你太了不起啦~！</v>
      </c>
      <c r="AL416" s="44" t="str">
        <f t="shared" si="586"/>
        <v>哎，真是失望啊~！</v>
      </c>
    </row>
    <row r="417" spans="1:38">
      <c r="A417" s="250">
        <v>4110</v>
      </c>
      <c r="B417" s="44" t="str">
        <f t="shared" si="337"/>
        <v>[[5122,1]]</v>
      </c>
      <c r="C417" s="44" t="str">
        <f t="shared" si="562"/>
        <v>火球术I</v>
      </c>
      <c r="D417" s="44" t="str">
        <f t="shared" si="562"/>
        <v>5122</v>
      </c>
      <c r="E417" s="44">
        <f t="shared" si="562"/>
        <v>1</v>
      </c>
      <c r="F417" s="44"/>
      <c r="T417" s="44">
        <f t="shared" si="338"/>
        <v>135</v>
      </c>
      <c r="U417" s="44">
        <f t="shared" ref="U417" si="587">U197</f>
        <v>65</v>
      </c>
      <c r="V417" s="44">
        <f t="shared" ref="V417" si="588">V197</f>
        <v>7</v>
      </c>
      <c r="W417" s="44">
        <f t="shared" si="341"/>
        <v>45</v>
      </c>
      <c r="X417" s="238" t="s">
        <v>2461</v>
      </c>
      <c r="Y417" s="44">
        <v>2</v>
      </c>
      <c r="Z417" s="208" t="s">
        <v>2467</v>
      </c>
      <c r="AA417" s="44" t="str">
        <f t="shared" ref="AA417:AB417" si="589">AA197</f>
        <v>1,2,3</v>
      </c>
      <c r="AB417" s="44" t="str">
        <f t="shared" si="589"/>
        <v>5122</v>
      </c>
      <c r="AD417" s="44" t="str">
        <f t="shared" ref="AD417:AL417" si="590">AD197</f>
        <v>我要火球术I,帮我做一个吧！</v>
      </c>
      <c r="AE417" s="44" t="str">
        <f t="shared" si="590"/>
        <v>不错，下次再来光顾！</v>
      </c>
      <c r="AF417" s="44" t="str">
        <f t="shared" si="590"/>
        <v>什么呀，真没用！</v>
      </c>
      <c r="AG417" s="44" t="str">
        <f t="shared" si="590"/>
        <v>掌柜的火球术I,做点啊什么的做点啊！</v>
      </c>
      <c r="AH417" s="44" t="str">
        <f t="shared" si="590"/>
        <v>感谢感谢！</v>
      </c>
      <c r="AI417" s="44" t="str">
        <f t="shared" si="590"/>
        <v>你敢不敢再傻点~！</v>
      </c>
      <c r="AJ417" s="44" t="str">
        <f t="shared" si="590"/>
        <v>能帮忙做点火球术I,吗？</v>
      </c>
      <c r="AK417" s="44" t="str">
        <f t="shared" si="590"/>
        <v>你太了不起啦~！</v>
      </c>
      <c r="AL417" s="44" t="str">
        <f t="shared" si="590"/>
        <v>哎，真是失望啊~！</v>
      </c>
    </row>
    <row r="418" spans="1:38">
      <c r="A418" s="250">
        <v>4120</v>
      </c>
      <c r="B418" s="44" t="str">
        <f t="shared" si="337"/>
        <v>[[5222,1]]</v>
      </c>
      <c r="C418" s="44" t="str">
        <f t="shared" si="562"/>
        <v>火球术II</v>
      </c>
      <c r="D418" s="44" t="str">
        <f t="shared" si="562"/>
        <v>5222</v>
      </c>
      <c r="E418" s="44">
        <f t="shared" si="562"/>
        <v>1</v>
      </c>
      <c r="F418" s="44"/>
      <c r="T418" s="44">
        <f t="shared" si="338"/>
        <v>1350</v>
      </c>
      <c r="U418" s="44">
        <f t="shared" ref="U418" si="591">U198</f>
        <v>65</v>
      </c>
      <c r="V418" s="44">
        <f t="shared" ref="V418" si="592">V198</f>
        <v>7</v>
      </c>
      <c r="W418" s="44">
        <f t="shared" si="341"/>
        <v>120</v>
      </c>
      <c r="X418" s="238" t="s">
        <v>2461</v>
      </c>
      <c r="Y418" s="44">
        <v>2</v>
      </c>
      <c r="Z418" s="208" t="s">
        <v>2467</v>
      </c>
      <c r="AA418" s="44" t="str">
        <f t="shared" ref="AA418:AB418" si="593">AA198</f>
        <v>1,2,3</v>
      </c>
      <c r="AB418" s="44" t="str">
        <f t="shared" si="593"/>
        <v>5222</v>
      </c>
      <c r="AD418" s="44" t="str">
        <f t="shared" ref="AD418:AL418" si="594">AD198</f>
        <v>我要火球术II,帮我做一个吧！</v>
      </c>
      <c r="AE418" s="44" t="str">
        <f t="shared" si="594"/>
        <v>不错，下次再来光顾！</v>
      </c>
      <c r="AF418" s="44" t="str">
        <f t="shared" si="594"/>
        <v>什么呀，真没用！</v>
      </c>
      <c r="AG418" s="44" t="str">
        <f t="shared" si="594"/>
        <v>掌柜的火球术II,做点啊什么的做点啊！</v>
      </c>
      <c r="AH418" s="44" t="str">
        <f t="shared" si="594"/>
        <v>感谢感谢！</v>
      </c>
      <c r="AI418" s="44" t="str">
        <f t="shared" si="594"/>
        <v>你敢不敢再傻点~！</v>
      </c>
      <c r="AJ418" s="44" t="str">
        <f t="shared" si="594"/>
        <v>能帮忙做点火球术II,吗？</v>
      </c>
      <c r="AK418" s="44" t="str">
        <f t="shared" si="594"/>
        <v>你太了不起啦~！</v>
      </c>
      <c r="AL418" s="44" t="str">
        <f t="shared" si="594"/>
        <v>哎，真是失望啊~！</v>
      </c>
    </row>
    <row r="419" spans="1:38">
      <c r="A419" s="250">
        <v>4130</v>
      </c>
      <c r="B419" s="44" t="str">
        <f t="shared" si="337"/>
        <v>[[5322,1]]</v>
      </c>
      <c r="C419" s="44" t="str">
        <f t="shared" si="562"/>
        <v>火球术III</v>
      </c>
      <c r="D419" s="44" t="str">
        <f t="shared" si="562"/>
        <v>5322</v>
      </c>
      <c r="E419" s="44">
        <f t="shared" si="562"/>
        <v>1</v>
      </c>
      <c r="F419" s="44"/>
      <c r="T419" s="44">
        <f t="shared" si="338"/>
        <v>2700</v>
      </c>
      <c r="U419" s="44">
        <f t="shared" ref="U419" si="595">U199</f>
        <v>65</v>
      </c>
      <c r="V419" s="44">
        <f t="shared" ref="V419" si="596">V199</f>
        <v>7</v>
      </c>
      <c r="W419" s="44">
        <f t="shared" si="341"/>
        <v>390</v>
      </c>
      <c r="X419" s="238" t="s">
        <v>2461</v>
      </c>
      <c r="Y419" s="44">
        <v>2</v>
      </c>
      <c r="Z419" s="208" t="s">
        <v>2467</v>
      </c>
      <c r="AA419" s="44" t="str">
        <f t="shared" ref="AA419:AB419" si="597">AA199</f>
        <v>1,2,3</v>
      </c>
      <c r="AB419" s="44" t="str">
        <f t="shared" si="597"/>
        <v>5322</v>
      </c>
      <c r="AD419" s="44" t="str">
        <f t="shared" ref="AD419:AL419" si="598">AD199</f>
        <v>我要火球术III,帮我做一个吧！</v>
      </c>
      <c r="AE419" s="44" t="str">
        <f t="shared" si="598"/>
        <v>不错，下次再来光顾！</v>
      </c>
      <c r="AF419" s="44" t="str">
        <f t="shared" si="598"/>
        <v>什么呀，真没用！</v>
      </c>
      <c r="AG419" s="44" t="str">
        <f t="shared" si="598"/>
        <v>掌柜的火球术III,做点啊什么的做点啊！</v>
      </c>
      <c r="AH419" s="44" t="str">
        <f t="shared" si="598"/>
        <v>感谢感谢！</v>
      </c>
      <c r="AI419" s="44" t="str">
        <f t="shared" si="598"/>
        <v>你敢不敢再傻点~！</v>
      </c>
      <c r="AJ419" s="44" t="str">
        <f t="shared" si="598"/>
        <v>能帮忙做点火球术III,吗？</v>
      </c>
      <c r="AK419" s="44" t="str">
        <f t="shared" si="598"/>
        <v>你太了不起啦~！</v>
      </c>
      <c r="AL419" s="44" t="str">
        <f t="shared" si="598"/>
        <v>哎，真是失望啊~！</v>
      </c>
    </row>
    <row r="420" spans="1:38">
      <c r="A420" s="250">
        <v>4140</v>
      </c>
      <c r="B420" s="44" t="str">
        <f t="shared" ref="B420:E446" si="599">B200</f>
        <v>[[5422,1]]</v>
      </c>
      <c r="C420" s="44" t="str">
        <f t="shared" si="599"/>
        <v>火球术IV</v>
      </c>
      <c r="D420" s="44" t="str">
        <f t="shared" si="599"/>
        <v>5422</v>
      </c>
      <c r="E420" s="44">
        <f t="shared" si="599"/>
        <v>1</v>
      </c>
      <c r="F420" s="44"/>
      <c r="T420" s="44">
        <f t="shared" ref="T420:T446" si="600">T200*$T$3</f>
        <v>4050</v>
      </c>
      <c r="U420" s="44">
        <f t="shared" ref="U420" si="601">U200</f>
        <v>66</v>
      </c>
      <c r="V420" s="44">
        <f t="shared" ref="V420" si="602">V200</f>
        <v>7</v>
      </c>
      <c r="W420" s="44">
        <f t="shared" ref="W420:W446" si="603">W200*$W$3</f>
        <v>825</v>
      </c>
      <c r="X420" s="238" t="s">
        <v>2461</v>
      </c>
      <c r="Y420" s="44">
        <v>2</v>
      </c>
      <c r="Z420" s="208" t="s">
        <v>2467</v>
      </c>
      <c r="AA420" s="44" t="str">
        <f t="shared" ref="AA420:AB420" si="604">AA200</f>
        <v>1,2,3</v>
      </c>
      <c r="AB420" s="44" t="str">
        <f t="shared" si="604"/>
        <v>5422</v>
      </c>
      <c r="AD420" s="44" t="str">
        <f t="shared" ref="AD420:AL420" si="605">AD200</f>
        <v>我要火球术IV,帮我做一个吧！</v>
      </c>
      <c r="AE420" s="44" t="str">
        <f t="shared" si="605"/>
        <v>不错，下次再来光顾！</v>
      </c>
      <c r="AF420" s="44" t="str">
        <f t="shared" si="605"/>
        <v>什么呀，真没用！</v>
      </c>
      <c r="AG420" s="44" t="str">
        <f t="shared" si="605"/>
        <v>掌柜的火球术IV,做点啊什么的做点啊！</v>
      </c>
      <c r="AH420" s="44" t="str">
        <f t="shared" si="605"/>
        <v>感谢感谢！</v>
      </c>
      <c r="AI420" s="44" t="str">
        <f t="shared" si="605"/>
        <v>你敢不敢再傻点~！</v>
      </c>
      <c r="AJ420" s="44" t="str">
        <f t="shared" si="605"/>
        <v>能帮忙做点火球术IV,吗？</v>
      </c>
      <c r="AK420" s="44" t="str">
        <f t="shared" si="605"/>
        <v>你太了不起啦~！</v>
      </c>
      <c r="AL420" s="44" t="str">
        <f t="shared" si="605"/>
        <v>哎，真是失望啊~！</v>
      </c>
    </row>
    <row r="421" spans="1:38">
      <c r="A421" s="250">
        <v>4150</v>
      </c>
      <c r="B421" s="44" t="str">
        <f t="shared" si="599"/>
        <v>[[5522,1]]</v>
      </c>
      <c r="C421" s="44" t="str">
        <f t="shared" si="599"/>
        <v>火球术V</v>
      </c>
      <c r="D421" s="44" t="str">
        <f t="shared" si="599"/>
        <v>5522</v>
      </c>
      <c r="E421" s="44">
        <f t="shared" si="599"/>
        <v>1</v>
      </c>
      <c r="F421" s="44"/>
      <c r="T421" s="44">
        <f t="shared" si="600"/>
        <v>8100</v>
      </c>
      <c r="U421" s="44">
        <f t="shared" ref="U421" si="606">U201</f>
        <v>66</v>
      </c>
      <c r="V421" s="44">
        <f t="shared" ref="V421" si="607">V201</f>
        <v>7</v>
      </c>
      <c r="W421" s="44">
        <f t="shared" si="603"/>
        <v>2250</v>
      </c>
      <c r="X421" s="238" t="s">
        <v>2461</v>
      </c>
      <c r="Y421" s="44">
        <v>2</v>
      </c>
      <c r="Z421" s="208" t="s">
        <v>2467</v>
      </c>
      <c r="AA421" s="44" t="str">
        <f t="shared" ref="AA421:AB421" si="608">AA201</f>
        <v>1,2,3</v>
      </c>
      <c r="AB421" s="44" t="str">
        <f t="shared" si="608"/>
        <v>5522</v>
      </c>
      <c r="AD421" s="44" t="str">
        <f t="shared" ref="AD421:AL421" si="609">AD201</f>
        <v>我要火球术V,帮我做一个吧！</v>
      </c>
      <c r="AE421" s="44" t="str">
        <f t="shared" si="609"/>
        <v>不错，下次再来光顾！</v>
      </c>
      <c r="AF421" s="44" t="str">
        <f t="shared" si="609"/>
        <v>什么呀，真没用！</v>
      </c>
      <c r="AG421" s="44" t="str">
        <f t="shared" si="609"/>
        <v>掌柜的火球术V,做点啊什么的做点啊！</v>
      </c>
      <c r="AH421" s="44" t="str">
        <f t="shared" si="609"/>
        <v>感谢感谢！</v>
      </c>
      <c r="AI421" s="44" t="str">
        <f t="shared" si="609"/>
        <v>你敢不敢再傻点~！</v>
      </c>
      <c r="AJ421" s="44" t="str">
        <f t="shared" si="609"/>
        <v>能帮忙做点火球术V,吗？</v>
      </c>
      <c r="AK421" s="44" t="str">
        <f t="shared" si="609"/>
        <v>你太了不起啦~！</v>
      </c>
      <c r="AL421" s="44" t="str">
        <f t="shared" si="609"/>
        <v>哎，真是失望啊~！</v>
      </c>
    </row>
    <row r="422" spans="1:38">
      <c r="A422" s="250">
        <v>4160</v>
      </c>
      <c r="B422" s="44" t="str">
        <f t="shared" si="599"/>
        <v>[[5622,1]]</v>
      </c>
      <c r="C422" s="44" t="str">
        <f t="shared" si="599"/>
        <v>陨石术I</v>
      </c>
      <c r="D422" s="44" t="str">
        <f t="shared" si="599"/>
        <v>5622</v>
      </c>
      <c r="E422" s="44">
        <f t="shared" si="599"/>
        <v>1</v>
      </c>
      <c r="F422" s="44"/>
      <c r="T422" s="44">
        <f t="shared" si="600"/>
        <v>1350</v>
      </c>
      <c r="U422" s="44">
        <f t="shared" ref="U422" si="610">U202</f>
        <v>66</v>
      </c>
      <c r="V422" s="44">
        <f t="shared" ref="V422" si="611">V202</f>
        <v>7</v>
      </c>
      <c r="W422" s="44">
        <f t="shared" si="603"/>
        <v>105</v>
      </c>
      <c r="X422" s="238" t="s">
        <v>2461</v>
      </c>
      <c r="Y422" s="44">
        <v>2</v>
      </c>
      <c r="Z422" s="208" t="s">
        <v>2467</v>
      </c>
      <c r="AA422" s="44" t="str">
        <f t="shared" ref="AA422:AB422" si="612">AA202</f>
        <v>1,2,3</v>
      </c>
      <c r="AB422" s="44" t="str">
        <f t="shared" si="612"/>
        <v>5622</v>
      </c>
      <c r="AD422" s="44" t="str">
        <f t="shared" ref="AD422:AL422" si="613">AD202</f>
        <v>我要陨石术I,帮我做一个吧！</v>
      </c>
      <c r="AE422" s="44" t="str">
        <f t="shared" si="613"/>
        <v>不错，下次再来光顾！</v>
      </c>
      <c r="AF422" s="44" t="str">
        <f t="shared" si="613"/>
        <v>什么呀，真没用！</v>
      </c>
      <c r="AG422" s="44" t="str">
        <f t="shared" si="613"/>
        <v>掌柜的陨石术I,做点啊什么的做点啊！</v>
      </c>
      <c r="AH422" s="44" t="str">
        <f t="shared" si="613"/>
        <v>感谢感谢！</v>
      </c>
      <c r="AI422" s="44" t="str">
        <f t="shared" si="613"/>
        <v>你敢不敢再傻点~！</v>
      </c>
      <c r="AJ422" s="44" t="str">
        <f t="shared" si="613"/>
        <v>能帮忙做点陨石术I,吗？</v>
      </c>
      <c r="AK422" s="44" t="str">
        <f t="shared" si="613"/>
        <v>你太了不起啦~！</v>
      </c>
      <c r="AL422" s="44" t="str">
        <f t="shared" si="613"/>
        <v>哎，真是失望啊~！</v>
      </c>
    </row>
    <row r="423" spans="1:38">
      <c r="A423" s="250">
        <v>4170</v>
      </c>
      <c r="B423" s="44" t="str">
        <f t="shared" si="599"/>
        <v>[[5722,1]]</v>
      </c>
      <c r="C423" s="44" t="str">
        <f t="shared" si="599"/>
        <v>陨石术II</v>
      </c>
      <c r="D423" s="44" t="str">
        <f t="shared" si="599"/>
        <v>5722</v>
      </c>
      <c r="E423" s="44">
        <f t="shared" si="599"/>
        <v>1</v>
      </c>
      <c r="F423" s="44"/>
      <c r="T423" s="44">
        <f t="shared" si="600"/>
        <v>2700</v>
      </c>
      <c r="U423" s="44">
        <f t="shared" ref="U423" si="614">U203</f>
        <v>67</v>
      </c>
      <c r="V423" s="44">
        <f t="shared" ref="V423" si="615">V203</f>
        <v>7</v>
      </c>
      <c r="W423" s="44">
        <f t="shared" si="603"/>
        <v>390</v>
      </c>
      <c r="X423" s="238" t="s">
        <v>2461</v>
      </c>
      <c r="Y423" s="44">
        <v>2</v>
      </c>
      <c r="Z423" s="208" t="s">
        <v>2467</v>
      </c>
      <c r="AA423" s="44" t="str">
        <f t="shared" ref="AA423:AB423" si="616">AA203</f>
        <v>1,2,3</v>
      </c>
      <c r="AB423" s="44" t="str">
        <f t="shared" si="616"/>
        <v>5722</v>
      </c>
      <c r="AD423" s="44" t="str">
        <f t="shared" ref="AD423:AL423" si="617">AD203</f>
        <v>我要陨石术II,帮我做一个吧！</v>
      </c>
      <c r="AE423" s="44" t="str">
        <f t="shared" si="617"/>
        <v>不错，下次再来光顾！</v>
      </c>
      <c r="AF423" s="44" t="str">
        <f t="shared" si="617"/>
        <v>什么呀，真没用！</v>
      </c>
      <c r="AG423" s="44" t="str">
        <f t="shared" si="617"/>
        <v>掌柜的陨石术II,做点啊什么的做点啊！</v>
      </c>
      <c r="AH423" s="44" t="str">
        <f t="shared" si="617"/>
        <v>感谢感谢！</v>
      </c>
      <c r="AI423" s="44" t="str">
        <f t="shared" si="617"/>
        <v>你敢不敢再傻点~！</v>
      </c>
      <c r="AJ423" s="44" t="str">
        <f t="shared" si="617"/>
        <v>能帮忙做点陨石术II,吗？</v>
      </c>
      <c r="AK423" s="44" t="str">
        <f t="shared" si="617"/>
        <v>你太了不起啦~！</v>
      </c>
      <c r="AL423" s="44" t="str">
        <f t="shared" si="617"/>
        <v>哎，真是失望啊~！</v>
      </c>
    </row>
    <row r="424" spans="1:38">
      <c r="A424" s="250">
        <v>4180</v>
      </c>
      <c r="B424" s="44" t="str">
        <f t="shared" si="599"/>
        <v>[[5822,1]]</v>
      </c>
      <c r="C424" s="44" t="str">
        <f t="shared" si="599"/>
        <v>陨石术III</v>
      </c>
      <c r="D424" s="44" t="str">
        <f t="shared" si="599"/>
        <v>5822</v>
      </c>
      <c r="E424" s="44">
        <f t="shared" si="599"/>
        <v>1</v>
      </c>
      <c r="F424" s="44"/>
      <c r="T424" s="44">
        <f t="shared" si="600"/>
        <v>4050</v>
      </c>
      <c r="U424" s="44">
        <f t="shared" ref="U424" si="618">U204</f>
        <v>67</v>
      </c>
      <c r="V424" s="44">
        <f t="shared" ref="V424" si="619">V204</f>
        <v>7</v>
      </c>
      <c r="W424" s="44">
        <f t="shared" si="603"/>
        <v>825</v>
      </c>
      <c r="X424" s="238" t="s">
        <v>2461</v>
      </c>
      <c r="Y424" s="44">
        <v>2</v>
      </c>
      <c r="Z424" s="208" t="s">
        <v>2467</v>
      </c>
      <c r="AA424" s="44" t="str">
        <f t="shared" ref="AA424:AB424" si="620">AA204</f>
        <v>1,2,3</v>
      </c>
      <c r="AB424" s="44" t="str">
        <f t="shared" si="620"/>
        <v>5822</v>
      </c>
      <c r="AD424" s="44" t="str">
        <f t="shared" ref="AD424:AL424" si="621">AD204</f>
        <v>我要陨石术III,帮我做一个吧！</v>
      </c>
      <c r="AE424" s="44" t="str">
        <f t="shared" si="621"/>
        <v>不错，下次再来光顾！</v>
      </c>
      <c r="AF424" s="44" t="str">
        <f t="shared" si="621"/>
        <v>什么呀，真没用！</v>
      </c>
      <c r="AG424" s="44" t="str">
        <f t="shared" si="621"/>
        <v>掌柜的陨石术III,做点啊什么的做点啊！</v>
      </c>
      <c r="AH424" s="44" t="str">
        <f t="shared" si="621"/>
        <v>感谢感谢！</v>
      </c>
      <c r="AI424" s="44" t="str">
        <f t="shared" si="621"/>
        <v>你敢不敢再傻点~！</v>
      </c>
      <c r="AJ424" s="44" t="str">
        <f t="shared" si="621"/>
        <v>能帮忙做点陨石术III,吗？</v>
      </c>
      <c r="AK424" s="44" t="str">
        <f t="shared" si="621"/>
        <v>你太了不起啦~！</v>
      </c>
      <c r="AL424" s="44" t="str">
        <f t="shared" si="621"/>
        <v>哎，真是失望啊~！</v>
      </c>
    </row>
    <row r="425" spans="1:38">
      <c r="A425" s="250">
        <v>4190</v>
      </c>
      <c r="B425" s="44" t="str">
        <f t="shared" si="599"/>
        <v>[[5922,1]]</v>
      </c>
      <c r="C425" s="44" t="str">
        <f t="shared" si="599"/>
        <v>陨石术IV</v>
      </c>
      <c r="D425" s="44" t="str">
        <f t="shared" si="599"/>
        <v>5922</v>
      </c>
      <c r="E425" s="44">
        <f t="shared" si="599"/>
        <v>1</v>
      </c>
      <c r="F425" s="44"/>
      <c r="T425" s="44">
        <f t="shared" si="600"/>
        <v>8100</v>
      </c>
      <c r="U425" s="44">
        <f t="shared" ref="U425" si="622">U205</f>
        <v>67</v>
      </c>
      <c r="V425" s="44">
        <f t="shared" ref="V425" si="623">V205</f>
        <v>7</v>
      </c>
      <c r="W425" s="44">
        <f t="shared" si="603"/>
        <v>2250</v>
      </c>
      <c r="X425" s="238" t="s">
        <v>2461</v>
      </c>
      <c r="Y425" s="44">
        <v>2</v>
      </c>
      <c r="Z425" s="208" t="s">
        <v>2467</v>
      </c>
      <c r="AA425" s="44" t="str">
        <f t="shared" ref="AA425:AB425" si="624">AA205</f>
        <v>1,2,3</v>
      </c>
      <c r="AB425" s="44" t="str">
        <f t="shared" si="624"/>
        <v>5922</v>
      </c>
      <c r="AD425" s="44" t="str">
        <f t="shared" ref="AD425:AL425" si="625">AD205</f>
        <v>我要陨石术IV,帮我做一个吧！</v>
      </c>
      <c r="AE425" s="44" t="str">
        <f t="shared" si="625"/>
        <v>不错，下次再来光顾！</v>
      </c>
      <c r="AF425" s="44" t="str">
        <f t="shared" si="625"/>
        <v>什么呀，真没用！</v>
      </c>
      <c r="AG425" s="44" t="str">
        <f t="shared" si="625"/>
        <v>掌柜的陨石术IV,做点啊什么的做点啊！</v>
      </c>
      <c r="AH425" s="44" t="str">
        <f t="shared" si="625"/>
        <v>感谢感谢！</v>
      </c>
      <c r="AI425" s="44" t="str">
        <f t="shared" si="625"/>
        <v>你敢不敢再傻点~！</v>
      </c>
      <c r="AJ425" s="44" t="str">
        <f t="shared" si="625"/>
        <v>能帮忙做点陨石术IV,吗？</v>
      </c>
      <c r="AK425" s="44" t="str">
        <f t="shared" si="625"/>
        <v>你太了不起啦~！</v>
      </c>
      <c r="AL425" s="44" t="str">
        <f t="shared" si="625"/>
        <v>哎，真是失望啊~！</v>
      </c>
    </row>
    <row r="426" spans="1:38">
      <c r="A426" s="250">
        <v>4200</v>
      </c>
      <c r="B426" s="44" t="str">
        <f t="shared" si="599"/>
        <v>[[6022,1]]</v>
      </c>
      <c r="C426" s="44" t="str">
        <f t="shared" si="599"/>
        <v>陨石术V</v>
      </c>
      <c r="D426" s="44" t="str">
        <f t="shared" si="599"/>
        <v>6022</v>
      </c>
      <c r="E426" s="44">
        <f t="shared" si="599"/>
        <v>1</v>
      </c>
      <c r="F426" s="44"/>
      <c r="T426" s="44">
        <f t="shared" si="600"/>
        <v>12150</v>
      </c>
      <c r="U426" s="44">
        <f t="shared" ref="U426" si="626">U206</f>
        <v>68</v>
      </c>
      <c r="V426" s="44">
        <f t="shared" ref="V426" si="627">V206</f>
        <v>7</v>
      </c>
      <c r="W426" s="44">
        <f t="shared" si="603"/>
        <v>4425</v>
      </c>
      <c r="X426" s="238" t="s">
        <v>2461</v>
      </c>
      <c r="Y426" s="44">
        <v>2</v>
      </c>
      <c r="Z426" s="208" t="s">
        <v>2467</v>
      </c>
      <c r="AA426" s="44" t="str">
        <f t="shared" ref="AA426:AB426" si="628">AA206</f>
        <v>1,2,3</v>
      </c>
      <c r="AB426" s="44" t="str">
        <f t="shared" si="628"/>
        <v>6022</v>
      </c>
      <c r="AD426" s="44" t="str">
        <f t="shared" ref="AD426:AL426" si="629">AD206</f>
        <v>我要陨石术V,帮我做一个吧！</v>
      </c>
      <c r="AE426" s="44" t="str">
        <f t="shared" si="629"/>
        <v>不错，下次再来光顾！</v>
      </c>
      <c r="AF426" s="44" t="str">
        <f t="shared" si="629"/>
        <v>什么呀，真没用！</v>
      </c>
      <c r="AG426" s="44" t="str">
        <f t="shared" si="629"/>
        <v>掌柜的陨石术V,做点啊什么的做点啊！</v>
      </c>
      <c r="AH426" s="44" t="str">
        <f t="shared" si="629"/>
        <v>感谢感谢！</v>
      </c>
      <c r="AI426" s="44" t="str">
        <f t="shared" si="629"/>
        <v>你敢不敢再傻点~！</v>
      </c>
      <c r="AJ426" s="44" t="str">
        <f t="shared" si="629"/>
        <v>能帮忙做点陨石术V,吗？</v>
      </c>
      <c r="AK426" s="44" t="str">
        <f t="shared" si="629"/>
        <v>你太了不起啦~！</v>
      </c>
      <c r="AL426" s="44" t="str">
        <f t="shared" si="629"/>
        <v>哎，真是失望啊~！</v>
      </c>
    </row>
    <row r="427" spans="1:38">
      <c r="A427" s="250">
        <v>4210</v>
      </c>
      <c r="B427" s="44" t="str">
        <f t="shared" si="599"/>
        <v>[[6122,1]]</v>
      </c>
      <c r="C427" s="44" t="str">
        <f t="shared" si="599"/>
        <v>石化术I</v>
      </c>
      <c r="D427" s="44" t="str">
        <f t="shared" si="599"/>
        <v>6122</v>
      </c>
      <c r="E427" s="44">
        <f t="shared" si="599"/>
        <v>1</v>
      </c>
      <c r="F427" s="44"/>
      <c r="T427" s="44">
        <f t="shared" si="600"/>
        <v>2700</v>
      </c>
      <c r="U427" s="44">
        <f t="shared" ref="U427" si="630">U207</f>
        <v>68</v>
      </c>
      <c r="V427" s="44">
        <f t="shared" ref="V427" si="631">V207</f>
        <v>7</v>
      </c>
      <c r="W427" s="44">
        <f t="shared" si="603"/>
        <v>345</v>
      </c>
      <c r="X427" s="238" t="s">
        <v>2461</v>
      </c>
      <c r="Y427" s="44">
        <v>2</v>
      </c>
      <c r="Z427" s="208" t="s">
        <v>2467</v>
      </c>
      <c r="AA427" s="44" t="str">
        <f t="shared" ref="AA427:AB427" si="632">AA207</f>
        <v>1,2,3</v>
      </c>
      <c r="AB427" s="44" t="str">
        <f t="shared" si="632"/>
        <v>6122</v>
      </c>
      <c r="AD427" s="44" t="str">
        <f t="shared" ref="AD427:AL427" si="633">AD207</f>
        <v>我要石化术I,帮我做一个吧！</v>
      </c>
      <c r="AE427" s="44" t="str">
        <f t="shared" si="633"/>
        <v>不错，下次再来光顾！</v>
      </c>
      <c r="AF427" s="44" t="str">
        <f t="shared" si="633"/>
        <v>什么呀，真没用！</v>
      </c>
      <c r="AG427" s="44" t="str">
        <f t="shared" si="633"/>
        <v>掌柜的石化术I,做点啊什么的做点啊！</v>
      </c>
      <c r="AH427" s="44" t="str">
        <f t="shared" si="633"/>
        <v>感谢感谢！</v>
      </c>
      <c r="AI427" s="44" t="str">
        <f t="shared" si="633"/>
        <v>你敢不敢再傻点~！</v>
      </c>
      <c r="AJ427" s="44" t="str">
        <f t="shared" si="633"/>
        <v>能帮忙做点石化术I,吗？</v>
      </c>
      <c r="AK427" s="44" t="str">
        <f t="shared" si="633"/>
        <v>你太了不起啦~！</v>
      </c>
      <c r="AL427" s="44" t="str">
        <f t="shared" si="633"/>
        <v>哎，真是失望啊~！</v>
      </c>
    </row>
    <row r="428" spans="1:38">
      <c r="A428" s="250">
        <v>4220</v>
      </c>
      <c r="B428" s="44" t="str">
        <f t="shared" si="599"/>
        <v>[[6222,1]]</v>
      </c>
      <c r="C428" s="44" t="str">
        <f t="shared" si="599"/>
        <v>石化术II</v>
      </c>
      <c r="D428" s="44" t="str">
        <f t="shared" si="599"/>
        <v>6222</v>
      </c>
      <c r="E428" s="44">
        <f t="shared" si="599"/>
        <v>1</v>
      </c>
      <c r="F428" s="44"/>
      <c r="T428" s="44">
        <f t="shared" si="600"/>
        <v>4050</v>
      </c>
      <c r="U428" s="44">
        <f t="shared" ref="U428" si="634">U208</f>
        <v>68</v>
      </c>
      <c r="V428" s="44">
        <f t="shared" ref="V428" si="635">V208</f>
        <v>7</v>
      </c>
      <c r="W428" s="44">
        <f t="shared" si="603"/>
        <v>825</v>
      </c>
      <c r="X428" s="238" t="s">
        <v>2461</v>
      </c>
      <c r="Y428" s="44">
        <v>2</v>
      </c>
      <c r="Z428" s="208" t="s">
        <v>2467</v>
      </c>
      <c r="AA428" s="44" t="str">
        <f t="shared" ref="AA428:AB428" si="636">AA208</f>
        <v>1,2,3</v>
      </c>
      <c r="AB428" s="44" t="str">
        <f t="shared" si="636"/>
        <v>6222</v>
      </c>
      <c r="AD428" s="44" t="str">
        <f t="shared" ref="AD428:AL428" si="637">AD208</f>
        <v>我要石化术II,帮我做一个吧！</v>
      </c>
      <c r="AE428" s="44" t="str">
        <f t="shared" si="637"/>
        <v>不错，下次再来光顾！</v>
      </c>
      <c r="AF428" s="44" t="str">
        <f t="shared" si="637"/>
        <v>什么呀，真没用！</v>
      </c>
      <c r="AG428" s="44" t="str">
        <f t="shared" si="637"/>
        <v>掌柜的石化术II,做点啊什么的做点啊！</v>
      </c>
      <c r="AH428" s="44" t="str">
        <f t="shared" si="637"/>
        <v>感谢感谢！</v>
      </c>
      <c r="AI428" s="44" t="str">
        <f t="shared" si="637"/>
        <v>你敢不敢再傻点~！</v>
      </c>
      <c r="AJ428" s="44" t="str">
        <f t="shared" si="637"/>
        <v>能帮忙做点石化术II,吗？</v>
      </c>
      <c r="AK428" s="44" t="str">
        <f t="shared" si="637"/>
        <v>你太了不起啦~！</v>
      </c>
      <c r="AL428" s="44" t="str">
        <f t="shared" si="637"/>
        <v>哎，真是失望啊~！</v>
      </c>
    </row>
    <row r="429" spans="1:38">
      <c r="A429" s="250">
        <v>4230</v>
      </c>
      <c r="B429" s="44" t="str">
        <f t="shared" si="599"/>
        <v>[[6322,1]]</v>
      </c>
      <c r="C429" s="44" t="str">
        <f t="shared" si="599"/>
        <v>石化术III</v>
      </c>
      <c r="D429" s="44" t="str">
        <f t="shared" si="599"/>
        <v>6322</v>
      </c>
      <c r="E429" s="44">
        <f t="shared" si="599"/>
        <v>1</v>
      </c>
      <c r="F429" s="44"/>
      <c r="T429" s="44">
        <f t="shared" si="600"/>
        <v>8100</v>
      </c>
      <c r="U429" s="44">
        <f t="shared" ref="U429" si="638">U209</f>
        <v>69</v>
      </c>
      <c r="V429" s="44">
        <f t="shared" ref="V429" si="639">V209</f>
        <v>7</v>
      </c>
      <c r="W429" s="44">
        <f t="shared" si="603"/>
        <v>2250</v>
      </c>
      <c r="X429" s="238" t="s">
        <v>2461</v>
      </c>
      <c r="Y429" s="44">
        <v>2</v>
      </c>
      <c r="Z429" s="208" t="s">
        <v>2467</v>
      </c>
      <c r="AA429" s="44" t="str">
        <f t="shared" ref="AA429:AB429" si="640">AA209</f>
        <v>1,2,3</v>
      </c>
      <c r="AB429" s="44" t="str">
        <f t="shared" si="640"/>
        <v>6322</v>
      </c>
      <c r="AD429" s="44" t="str">
        <f t="shared" ref="AD429:AL429" si="641">AD209</f>
        <v>我要石化术III,帮我做一个吧！</v>
      </c>
      <c r="AE429" s="44" t="str">
        <f t="shared" si="641"/>
        <v>不错，下次再来光顾！</v>
      </c>
      <c r="AF429" s="44" t="str">
        <f t="shared" si="641"/>
        <v>什么呀，真没用！</v>
      </c>
      <c r="AG429" s="44" t="str">
        <f t="shared" si="641"/>
        <v>掌柜的石化术III,做点啊什么的做点啊！</v>
      </c>
      <c r="AH429" s="44" t="str">
        <f t="shared" si="641"/>
        <v>感谢感谢！</v>
      </c>
      <c r="AI429" s="44" t="str">
        <f t="shared" si="641"/>
        <v>你敢不敢再傻点~！</v>
      </c>
      <c r="AJ429" s="44" t="str">
        <f t="shared" si="641"/>
        <v>能帮忙做点石化术III,吗？</v>
      </c>
      <c r="AK429" s="44" t="str">
        <f t="shared" si="641"/>
        <v>你太了不起啦~！</v>
      </c>
      <c r="AL429" s="44" t="str">
        <f t="shared" si="641"/>
        <v>哎，真是失望啊~！</v>
      </c>
    </row>
    <row r="430" spans="1:38">
      <c r="A430" s="250">
        <v>4240</v>
      </c>
      <c r="B430" s="44" t="str">
        <f t="shared" si="599"/>
        <v>[[6422,1]]</v>
      </c>
      <c r="C430" s="44" t="str">
        <f t="shared" si="599"/>
        <v>石化术IV</v>
      </c>
      <c r="D430" s="44" t="str">
        <f t="shared" si="599"/>
        <v>6422</v>
      </c>
      <c r="E430" s="44">
        <f t="shared" si="599"/>
        <v>1</v>
      </c>
      <c r="F430" s="44"/>
      <c r="T430" s="44">
        <f t="shared" si="600"/>
        <v>12150</v>
      </c>
      <c r="U430" s="44">
        <f t="shared" ref="U430" si="642">U210</f>
        <v>69</v>
      </c>
      <c r="V430" s="44">
        <f t="shared" ref="V430" si="643">V210</f>
        <v>7</v>
      </c>
      <c r="W430" s="44">
        <f t="shared" si="603"/>
        <v>4425</v>
      </c>
      <c r="X430" s="238" t="s">
        <v>2461</v>
      </c>
      <c r="Y430" s="44">
        <v>2</v>
      </c>
      <c r="Z430" s="208" t="s">
        <v>2467</v>
      </c>
      <c r="AA430" s="44" t="str">
        <f t="shared" ref="AA430:AB430" si="644">AA210</f>
        <v>1,2,3</v>
      </c>
      <c r="AB430" s="44" t="str">
        <f t="shared" si="644"/>
        <v>6422</v>
      </c>
      <c r="AD430" s="44" t="str">
        <f t="shared" ref="AD430:AL430" si="645">AD210</f>
        <v>我要石化术IV,帮我做一个吧！</v>
      </c>
      <c r="AE430" s="44" t="str">
        <f t="shared" si="645"/>
        <v>不错，下次再来光顾！</v>
      </c>
      <c r="AF430" s="44" t="str">
        <f t="shared" si="645"/>
        <v>什么呀，真没用！</v>
      </c>
      <c r="AG430" s="44" t="str">
        <f t="shared" si="645"/>
        <v>掌柜的石化术IV,做点啊什么的做点啊！</v>
      </c>
      <c r="AH430" s="44" t="str">
        <f t="shared" si="645"/>
        <v>感谢感谢！</v>
      </c>
      <c r="AI430" s="44" t="str">
        <f t="shared" si="645"/>
        <v>你敢不敢再傻点~！</v>
      </c>
      <c r="AJ430" s="44" t="str">
        <f t="shared" si="645"/>
        <v>能帮忙做点石化术IV,吗？</v>
      </c>
      <c r="AK430" s="44" t="str">
        <f t="shared" si="645"/>
        <v>你太了不起啦~！</v>
      </c>
      <c r="AL430" s="44" t="str">
        <f t="shared" si="645"/>
        <v>哎，真是失望啊~！</v>
      </c>
    </row>
    <row r="431" spans="1:38">
      <c r="A431" s="250">
        <v>4250</v>
      </c>
      <c r="B431" s="44" t="str">
        <f t="shared" si="599"/>
        <v>[[6522,1]]</v>
      </c>
      <c r="C431" s="44" t="str">
        <f t="shared" si="599"/>
        <v>石化术V</v>
      </c>
      <c r="D431" s="44" t="str">
        <f t="shared" si="599"/>
        <v>6522</v>
      </c>
      <c r="E431" s="44">
        <f t="shared" si="599"/>
        <v>1</v>
      </c>
      <c r="F431" s="44"/>
      <c r="T431" s="44">
        <f t="shared" si="600"/>
        <v>16200</v>
      </c>
      <c r="U431" s="44">
        <f t="shared" ref="U431" si="646">U211</f>
        <v>69</v>
      </c>
      <c r="V431" s="44">
        <f t="shared" ref="V431" si="647">V211</f>
        <v>7</v>
      </c>
      <c r="W431" s="44">
        <f t="shared" si="603"/>
        <v>7560</v>
      </c>
      <c r="X431" s="238" t="s">
        <v>2461</v>
      </c>
      <c r="Y431" s="44">
        <v>2</v>
      </c>
      <c r="Z431" s="208" t="s">
        <v>2467</v>
      </c>
      <c r="AA431" s="44" t="str">
        <f t="shared" ref="AA431:AB431" si="648">AA211</f>
        <v>1,2,3</v>
      </c>
      <c r="AB431" s="44" t="str">
        <f t="shared" si="648"/>
        <v>6522</v>
      </c>
      <c r="AD431" s="44" t="str">
        <f t="shared" ref="AD431:AL431" si="649">AD211</f>
        <v>我要石化术V,帮我做一个吧！</v>
      </c>
      <c r="AE431" s="44" t="str">
        <f t="shared" si="649"/>
        <v>不错，下次再来光顾！</v>
      </c>
      <c r="AF431" s="44" t="str">
        <f t="shared" si="649"/>
        <v>什么呀，真没用！</v>
      </c>
      <c r="AG431" s="44" t="str">
        <f t="shared" si="649"/>
        <v>掌柜的石化术V,做点啊什么的做点啊！</v>
      </c>
      <c r="AH431" s="44" t="str">
        <f t="shared" si="649"/>
        <v>感谢感谢！</v>
      </c>
      <c r="AI431" s="44" t="str">
        <f t="shared" si="649"/>
        <v>你敢不敢再傻点~！</v>
      </c>
      <c r="AJ431" s="44" t="str">
        <f t="shared" si="649"/>
        <v>能帮忙做点石化术V,吗？</v>
      </c>
      <c r="AK431" s="44" t="str">
        <f t="shared" si="649"/>
        <v>你太了不起啦~！</v>
      </c>
      <c r="AL431" s="44" t="str">
        <f t="shared" si="649"/>
        <v>哎，真是失望啊~！</v>
      </c>
    </row>
    <row r="432" spans="1:38">
      <c r="A432" s="250">
        <v>4260</v>
      </c>
      <c r="B432" s="44" t="str">
        <f t="shared" si="599"/>
        <v>[[6622,1]]</v>
      </c>
      <c r="C432" s="44" t="str">
        <f t="shared" si="599"/>
        <v>全体石化术I</v>
      </c>
      <c r="D432" s="44" t="str">
        <f t="shared" si="599"/>
        <v>6622</v>
      </c>
      <c r="E432" s="44">
        <f t="shared" si="599"/>
        <v>1</v>
      </c>
      <c r="F432" s="44"/>
      <c r="T432" s="44">
        <f t="shared" si="600"/>
        <v>4050</v>
      </c>
      <c r="U432" s="44">
        <f t="shared" ref="U432" si="650">U212</f>
        <v>70</v>
      </c>
      <c r="V432" s="44">
        <f t="shared" ref="V432" si="651">V212</f>
        <v>7</v>
      </c>
      <c r="W432" s="44">
        <f t="shared" si="603"/>
        <v>750</v>
      </c>
      <c r="X432" s="238" t="s">
        <v>2461</v>
      </c>
      <c r="Y432" s="44">
        <v>2</v>
      </c>
      <c r="Z432" s="208" t="s">
        <v>2467</v>
      </c>
      <c r="AA432" s="44" t="str">
        <f t="shared" ref="AA432:AB432" si="652">AA212</f>
        <v>1,2,3</v>
      </c>
      <c r="AB432" s="44" t="str">
        <f t="shared" si="652"/>
        <v>6622</v>
      </c>
      <c r="AD432" s="44" t="str">
        <f t="shared" ref="AD432:AL432" si="653">AD212</f>
        <v>我要全体石化术I,帮我做一个吧！</v>
      </c>
      <c r="AE432" s="44" t="str">
        <f t="shared" si="653"/>
        <v>不错，下次再来光顾！</v>
      </c>
      <c r="AF432" s="44" t="str">
        <f t="shared" si="653"/>
        <v>什么呀，真没用！</v>
      </c>
      <c r="AG432" s="44" t="str">
        <f t="shared" si="653"/>
        <v>掌柜的全体石化术I,做点啊什么的做点啊！</v>
      </c>
      <c r="AH432" s="44" t="str">
        <f t="shared" si="653"/>
        <v>感谢感谢！</v>
      </c>
      <c r="AI432" s="44" t="str">
        <f t="shared" si="653"/>
        <v>你敢不敢再傻点~！</v>
      </c>
      <c r="AJ432" s="44" t="str">
        <f t="shared" si="653"/>
        <v>能帮忙做点全体石化术I,吗？</v>
      </c>
      <c r="AK432" s="44" t="str">
        <f t="shared" si="653"/>
        <v>你太了不起啦~！</v>
      </c>
      <c r="AL432" s="44" t="str">
        <f t="shared" si="653"/>
        <v>哎，真是失望啊~！</v>
      </c>
    </row>
    <row r="433" spans="1:38">
      <c r="A433" s="250">
        <v>4270</v>
      </c>
      <c r="B433" s="44" t="str">
        <f t="shared" si="599"/>
        <v>[[6722,1]]</v>
      </c>
      <c r="C433" s="44" t="str">
        <f t="shared" si="599"/>
        <v>全体石化术II</v>
      </c>
      <c r="D433" s="44" t="str">
        <f t="shared" si="599"/>
        <v>6722</v>
      </c>
      <c r="E433" s="44">
        <f t="shared" si="599"/>
        <v>1</v>
      </c>
      <c r="F433" s="44"/>
      <c r="T433" s="44">
        <f t="shared" si="600"/>
        <v>8100</v>
      </c>
      <c r="U433" s="44">
        <f t="shared" ref="U433" si="654">U213</f>
        <v>70</v>
      </c>
      <c r="V433" s="44">
        <f t="shared" ref="V433" si="655">V213</f>
        <v>7</v>
      </c>
      <c r="W433" s="44">
        <f t="shared" si="603"/>
        <v>2250</v>
      </c>
      <c r="X433" s="238" t="s">
        <v>2461</v>
      </c>
      <c r="Y433" s="44">
        <v>2</v>
      </c>
      <c r="Z433" s="208" t="s">
        <v>2467</v>
      </c>
      <c r="AA433" s="44" t="str">
        <f t="shared" ref="AA433:AB433" si="656">AA213</f>
        <v>1,2,3</v>
      </c>
      <c r="AB433" s="44" t="str">
        <f t="shared" si="656"/>
        <v>6722</v>
      </c>
      <c r="AD433" s="44" t="str">
        <f t="shared" ref="AD433:AL433" si="657">AD213</f>
        <v>我要全体石化术II,帮我做一个吧！</v>
      </c>
      <c r="AE433" s="44" t="str">
        <f t="shared" si="657"/>
        <v>不错，下次再来光顾！</v>
      </c>
      <c r="AF433" s="44" t="str">
        <f t="shared" si="657"/>
        <v>什么呀，真没用！</v>
      </c>
      <c r="AG433" s="44" t="str">
        <f t="shared" si="657"/>
        <v>掌柜的全体石化术II,做点啊什么的做点啊！</v>
      </c>
      <c r="AH433" s="44" t="str">
        <f t="shared" si="657"/>
        <v>感谢感谢！</v>
      </c>
      <c r="AI433" s="44" t="str">
        <f t="shared" si="657"/>
        <v>你敢不敢再傻点~！</v>
      </c>
      <c r="AJ433" s="44" t="str">
        <f t="shared" si="657"/>
        <v>能帮忙做点全体石化术II,吗？</v>
      </c>
      <c r="AK433" s="44" t="str">
        <f t="shared" si="657"/>
        <v>你太了不起啦~！</v>
      </c>
      <c r="AL433" s="44" t="str">
        <f t="shared" si="657"/>
        <v>哎，真是失望啊~！</v>
      </c>
    </row>
    <row r="434" spans="1:38">
      <c r="A434" s="250">
        <v>4280</v>
      </c>
      <c r="B434" s="44" t="str">
        <f t="shared" si="599"/>
        <v>[[6822,1]]</v>
      </c>
      <c r="C434" s="44" t="str">
        <f t="shared" si="599"/>
        <v>全体石化术III</v>
      </c>
      <c r="D434" s="44" t="str">
        <f t="shared" si="599"/>
        <v>6822</v>
      </c>
      <c r="E434" s="44">
        <f t="shared" si="599"/>
        <v>1</v>
      </c>
      <c r="F434" s="44"/>
      <c r="T434" s="44">
        <f t="shared" si="600"/>
        <v>12150</v>
      </c>
      <c r="U434" s="44">
        <f t="shared" ref="U434" si="658">U214</f>
        <v>70</v>
      </c>
      <c r="V434" s="44">
        <f t="shared" ref="V434" si="659">V214</f>
        <v>7</v>
      </c>
      <c r="W434" s="44">
        <f t="shared" si="603"/>
        <v>4425</v>
      </c>
      <c r="X434" s="238" t="s">
        <v>2461</v>
      </c>
      <c r="Y434" s="44">
        <v>2</v>
      </c>
      <c r="Z434" s="208" t="s">
        <v>2467</v>
      </c>
      <c r="AA434" s="44" t="str">
        <f t="shared" ref="AA434:AB434" si="660">AA214</f>
        <v>1,2,3</v>
      </c>
      <c r="AB434" s="44" t="str">
        <f t="shared" si="660"/>
        <v>6822</v>
      </c>
      <c r="AD434" s="44" t="str">
        <f t="shared" ref="AD434:AL434" si="661">AD214</f>
        <v>我要全体石化术III,帮我做一个吧！</v>
      </c>
      <c r="AE434" s="44" t="str">
        <f t="shared" si="661"/>
        <v>不错，下次再来光顾！</v>
      </c>
      <c r="AF434" s="44" t="str">
        <f t="shared" si="661"/>
        <v>什么呀，真没用！</v>
      </c>
      <c r="AG434" s="44" t="str">
        <f t="shared" si="661"/>
        <v>掌柜的全体石化术III,做点啊什么的做点啊！</v>
      </c>
      <c r="AH434" s="44" t="str">
        <f t="shared" si="661"/>
        <v>感谢感谢！</v>
      </c>
      <c r="AI434" s="44" t="str">
        <f t="shared" si="661"/>
        <v>你敢不敢再傻点~！</v>
      </c>
      <c r="AJ434" s="44" t="str">
        <f t="shared" si="661"/>
        <v>能帮忙做点全体石化术III,吗？</v>
      </c>
      <c r="AK434" s="44" t="str">
        <f t="shared" si="661"/>
        <v>你太了不起啦~！</v>
      </c>
      <c r="AL434" s="44" t="str">
        <f t="shared" si="661"/>
        <v>哎，真是失望啊~！</v>
      </c>
    </row>
    <row r="435" spans="1:38">
      <c r="A435" s="250">
        <v>4290</v>
      </c>
      <c r="B435" s="44" t="str">
        <f t="shared" si="599"/>
        <v>[[6922,1]]</v>
      </c>
      <c r="C435" s="44" t="str">
        <f t="shared" si="599"/>
        <v>全体石化术IV</v>
      </c>
      <c r="D435" s="44" t="str">
        <f t="shared" si="599"/>
        <v>6922</v>
      </c>
      <c r="E435" s="44">
        <f t="shared" si="599"/>
        <v>1</v>
      </c>
      <c r="F435" s="44"/>
      <c r="T435" s="44">
        <f t="shared" si="600"/>
        <v>16200</v>
      </c>
      <c r="U435" s="44">
        <f t="shared" ref="U435" si="662">U215</f>
        <v>71</v>
      </c>
      <c r="V435" s="44">
        <f t="shared" ref="V435" si="663">V215</f>
        <v>8</v>
      </c>
      <c r="W435" s="44">
        <f t="shared" si="603"/>
        <v>7560</v>
      </c>
      <c r="X435" s="238" t="s">
        <v>2461</v>
      </c>
      <c r="Y435" s="44">
        <v>2</v>
      </c>
      <c r="Z435" s="208" t="s">
        <v>2467</v>
      </c>
      <c r="AA435" s="44" t="str">
        <f t="shared" ref="AA435:AB435" si="664">AA215</f>
        <v>1,2,3</v>
      </c>
      <c r="AB435" s="44" t="str">
        <f t="shared" si="664"/>
        <v>6922</v>
      </c>
      <c r="AD435" s="44" t="str">
        <f t="shared" ref="AD435:AL435" si="665">AD215</f>
        <v>我要全体石化术IV,帮我做一个吧！</v>
      </c>
      <c r="AE435" s="44" t="str">
        <f t="shared" si="665"/>
        <v>不错，下次再来光顾！</v>
      </c>
      <c r="AF435" s="44" t="str">
        <f t="shared" si="665"/>
        <v>什么呀，真没用！</v>
      </c>
      <c r="AG435" s="44" t="str">
        <f t="shared" si="665"/>
        <v>掌柜的全体石化术IV,做点啊什么的做点啊！</v>
      </c>
      <c r="AH435" s="44" t="str">
        <f t="shared" si="665"/>
        <v>感谢感谢！</v>
      </c>
      <c r="AI435" s="44" t="str">
        <f t="shared" si="665"/>
        <v>你敢不敢再傻点~！</v>
      </c>
      <c r="AJ435" s="44" t="str">
        <f t="shared" si="665"/>
        <v>能帮忙做点全体石化术IV,吗？</v>
      </c>
      <c r="AK435" s="44" t="str">
        <f t="shared" si="665"/>
        <v>你太了不起啦~！</v>
      </c>
      <c r="AL435" s="44" t="str">
        <f t="shared" si="665"/>
        <v>哎，真是失望啊~！</v>
      </c>
    </row>
    <row r="436" spans="1:38">
      <c r="A436" s="250">
        <v>4300</v>
      </c>
      <c r="B436" s="44" t="str">
        <f t="shared" si="599"/>
        <v>[[7022,1]]</v>
      </c>
      <c r="C436" s="44" t="str">
        <f t="shared" si="599"/>
        <v>全体石化术V</v>
      </c>
      <c r="D436" s="44" t="str">
        <f t="shared" si="599"/>
        <v>7022</v>
      </c>
      <c r="E436" s="44">
        <f t="shared" si="599"/>
        <v>1</v>
      </c>
      <c r="F436" s="44"/>
      <c r="T436" s="44">
        <f t="shared" si="600"/>
        <v>20250</v>
      </c>
      <c r="U436" s="44">
        <f t="shared" ref="U436" si="666">U216</f>
        <v>71</v>
      </c>
      <c r="V436" s="44">
        <f t="shared" ref="V436" si="667">V216</f>
        <v>8</v>
      </c>
      <c r="W436" s="44">
        <f t="shared" si="603"/>
        <v>12000</v>
      </c>
      <c r="X436" s="238" t="s">
        <v>2461</v>
      </c>
      <c r="Y436" s="44">
        <v>2</v>
      </c>
      <c r="Z436" s="208" t="s">
        <v>2467</v>
      </c>
      <c r="AA436" s="44" t="str">
        <f t="shared" ref="AA436:AB436" si="668">AA216</f>
        <v>1,2,3</v>
      </c>
      <c r="AB436" s="44" t="str">
        <f t="shared" si="668"/>
        <v>7022</v>
      </c>
      <c r="AD436" s="44" t="str">
        <f t="shared" ref="AD436:AL436" si="669">AD216</f>
        <v>我要全体石化术V,帮我做一个吧！</v>
      </c>
      <c r="AE436" s="44" t="str">
        <f t="shared" si="669"/>
        <v>不错，下次再来光顾！</v>
      </c>
      <c r="AF436" s="44" t="str">
        <f t="shared" si="669"/>
        <v>什么呀，真没用！</v>
      </c>
      <c r="AG436" s="44" t="str">
        <f t="shared" si="669"/>
        <v>掌柜的全体石化术V,做点啊什么的做点啊！</v>
      </c>
      <c r="AH436" s="44" t="str">
        <f t="shared" si="669"/>
        <v>感谢感谢！</v>
      </c>
      <c r="AI436" s="44" t="str">
        <f t="shared" si="669"/>
        <v>你敢不敢再傻点~！</v>
      </c>
      <c r="AJ436" s="44" t="str">
        <f t="shared" si="669"/>
        <v>能帮忙做点全体石化术V,吗？</v>
      </c>
      <c r="AK436" s="44" t="str">
        <f t="shared" si="669"/>
        <v>你太了不起啦~！</v>
      </c>
      <c r="AL436" s="44" t="str">
        <f t="shared" si="669"/>
        <v>哎，真是失望啊~！</v>
      </c>
    </row>
    <row r="437" spans="1:38">
      <c r="A437" s="250">
        <v>4310</v>
      </c>
      <c r="B437" s="44" t="str">
        <f t="shared" si="599"/>
        <v>[[7122,1]]</v>
      </c>
      <c r="C437" s="44" t="str">
        <f t="shared" si="599"/>
        <v>攻击力上升I</v>
      </c>
      <c r="D437" s="44" t="str">
        <f t="shared" si="599"/>
        <v>7122</v>
      </c>
      <c r="E437" s="44">
        <f t="shared" si="599"/>
        <v>1</v>
      </c>
      <c r="F437" s="44"/>
      <c r="T437" s="44">
        <f t="shared" si="600"/>
        <v>8100</v>
      </c>
      <c r="U437" s="44">
        <f t="shared" ref="U437" si="670">U217</f>
        <v>71</v>
      </c>
      <c r="V437" s="44">
        <f t="shared" ref="V437" si="671">V217</f>
        <v>8</v>
      </c>
      <c r="W437" s="44">
        <f t="shared" si="603"/>
        <v>2025</v>
      </c>
      <c r="X437" s="238" t="s">
        <v>2461</v>
      </c>
      <c r="Y437" s="44">
        <v>2</v>
      </c>
      <c r="Z437" s="208" t="s">
        <v>2467</v>
      </c>
      <c r="AA437" s="44" t="str">
        <f t="shared" ref="AA437:AB437" si="672">AA217</f>
        <v>1,2,3</v>
      </c>
      <c r="AB437" s="44" t="str">
        <f t="shared" si="672"/>
        <v>7122</v>
      </c>
      <c r="AD437" s="44" t="str">
        <f t="shared" ref="AD437:AL437" si="673">AD217</f>
        <v>我要攻击力上升I,帮我做一个吧！</v>
      </c>
      <c r="AE437" s="44" t="str">
        <f t="shared" si="673"/>
        <v>不错，下次再来光顾！</v>
      </c>
      <c r="AF437" s="44" t="str">
        <f t="shared" si="673"/>
        <v>什么呀，真没用！</v>
      </c>
      <c r="AG437" s="44" t="str">
        <f t="shared" si="673"/>
        <v>掌柜的攻击力上升I,做点啊什么的做点啊！</v>
      </c>
      <c r="AH437" s="44" t="str">
        <f t="shared" si="673"/>
        <v>感谢感谢！</v>
      </c>
      <c r="AI437" s="44" t="str">
        <f t="shared" si="673"/>
        <v>你敢不敢再傻点~！</v>
      </c>
      <c r="AJ437" s="44" t="str">
        <f t="shared" si="673"/>
        <v>能帮忙做点攻击力上升I,吗？</v>
      </c>
      <c r="AK437" s="44" t="str">
        <f t="shared" si="673"/>
        <v>你太了不起啦~！</v>
      </c>
      <c r="AL437" s="44" t="str">
        <f t="shared" si="673"/>
        <v>哎，真是失望啊~！</v>
      </c>
    </row>
    <row r="438" spans="1:38">
      <c r="A438" s="250">
        <v>4320</v>
      </c>
      <c r="B438" s="44" t="str">
        <f t="shared" si="599"/>
        <v>[[7222,1]]</v>
      </c>
      <c r="C438" s="44" t="str">
        <f t="shared" si="599"/>
        <v>攻击力上升II</v>
      </c>
      <c r="D438" s="44" t="str">
        <f t="shared" si="599"/>
        <v>7222</v>
      </c>
      <c r="E438" s="44">
        <f t="shared" si="599"/>
        <v>1</v>
      </c>
      <c r="F438" s="44"/>
      <c r="T438" s="44">
        <f t="shared" si="600"/>
        <v>12150</v>
      </c>
      <c r="U438" s="44">
        <f t="shared" ref="U438" si="674">U218</f>
        <v>72</v>
      </c>
      <c r="V438" s="44">
        <f t="shared" ref="V438" si="675">V218</f>
        <v>8</v>
      </c>
      <c r="W438" s="44">
        <f t="shared" si="603"/>
        <v>4425</v>
      </c>
      <c r="X438" s="238" t="s">
        <v>2461</v>
      </c>
      <c r="Y438" s="44">
        <v>2</v>
      </c>
      <c r="Z438" s="208" t="s">
        <v>2467</v>
      </c>
      <c r="AA438" s="44" t="str">
        <f t="shared" ref="AA438:AB438" si="676">AA218</f>
        <v>1,2,3</v>
      </c>
      <c r="AB438" s="44" t="str">
        <f t="shared" si="676"/>
        <v>7222</v>
      </c>
      <c r="AD438" s="44" t="str">
        <f t="shared" ref="AD438:AL438" si="677">AD218</f>
        <v>我要攻击力上升II,帮我做一个吧！</v>
      </c>
      <c r="AE438" s="44" t="str">
        <f t="shared" si="677"/>
        <v>不错，下次再来光顾！</v>
      </c>
      <c r="AF438" s="44" t="str">
        <f t="shared" si="677"/>
        <v>什么呀，真没用！</v>
      </c>
      <c r="AG438" s="44" t="str">
        <f t="shared" si="677"/>
        <v>掌柜的攻击力上升II,做点啊什么的做点啊！</v>
      </c>
      <c r="AH438" s="44" t="str">
        <f t="shared" si="677"/>
        <v>感谢感谢！</v>
      </c>
      <c r="AI438" s="44" t="str">
        <f t="shared" si="677"/>
        <v>你敢不敢再傻点~！</v>
      </c>
      <c r="AJ438" s="44" t="str">
        <f t="shared" si="677"/>
        <v>能帮忙做点攻击力上升II,吗？</v>
      </c>
      <c r="AK438" s="44" t="str">
        <f t="shared" si="677"/>
        <v>你太了不起啦~！</v>
      </c>
      <c r="AL438" s="44" t="str">
        <f t="shared" si="677"/>
        <v>哎，真是失望啊~！</v>
      </c>
    </row>
    <row r="439" spans="1:38">
      <c r="A439" s="250">
        <v>4330</v>
      </c>
      <c r="B439" s="44" t="str">
        <f t="shared" si="599"/>
        <v>[[7322,1]]</v>
      </c>
      <c r="C439" s="44" t="str">
        <f t="shared" si="599"/>
        <v>攻击力上升III</v>
      </c>
      <c r="D439" s="44" t="str">
        <f t="shared" si="599"/>
        <v>7322</v>
      </c>
      <c r="E439" s="44">
        <f t="shared" si="599"/>
        <v>1</v>
      </c>
      <c r="F439" s="44"/>
      <c r="T439" s="44">
        <f t="shared" si="600"/>
        <v>16200</v>
      </c>
      <c r="U439" s="44">
        <f t="shared" ref="U439" si="678">U219</f>
        <v>72</v>
      </c>
      <c r="V439" s="44">
        <f t="shared" ref="V439" si="679">V219</f>
        <v>8</v>
      </c>
      <c r="W439" s="44">
        <f t="shared" si="603"/>
        <v>7560</v>
      </c>
      <c r="X439" s="238" t="s">
        <v>2461</v>
      </c>
      <c r="Y439" s="44">
        <v>2</v>
      </c>
      <c r="Z439" s="208" t="s">
        <v>2467</v>
      </c>
      <c r="AA439" s="44" t="str">
        <f t="shared" ref="AA439:AB439" si="680">AA219</f>
        <v>1,2,3</v>
      </c>
      <c r="AB439" s="44" t="str">
        <f t="shared" si="680"/>
        <v>7322</v>
      </c>
      <c r="AD439" s="44" t="str">
        <f t="shared" ref="AD439:AL439" si="681">AD219</f>
        <v>我要攻击力上升III,帮我做一个吧！</v>
      </c>
      <c r="AE439" s="44" t="str">
        <f t="shared" si="681"/>
        <v>不错，下次再来光顾！</v>
      </c>
      <c r="AF439" s="44" t="str">
        <f t="shared" si="681"/>
        <v>什么呀，真没用！</v>
      </c>
      <c r="AG439" s="44" t="str">
        <f t="shared" si="681"/>
        <v>掌柜的攻击力上升III,做点啊什么的做点啊！</v>
      </c>
      <c r="AH439" s="44" t="str">
        <f t="shared" si="681"/>
        <v>感谢感谢！</v>
      </c>
      <c r="AI439" s="44" t="str">
        <f t="shared" si="681"/>
        <v>你敢不敢再傻点~！</v>
      </c>
      <c r="AJ439" s="44" t="str">
        <f t="shared" si="681"/>
        <v>能帮忙做点攻击力上升III,吗？</v>
      </c>
      <c r="AK439" s="44" t="str">
        <f t="shared" si="681"/>
        <v>你太了不起啦~！</v>
      </c>
      <c r="AL439" s="44" t="str">
        <f t="shared" si="681"/>
        <v>哎，真是失望啊~！</v>
      </c>
    </row>
    <row r="440" spans="1:38">
      <c r="A440" s="250">
        <v>4340</v>
      </c>
      <c r="B440" s="44" t="str">
        <f t="shared" si="599"/>
        <v>[[7422,1]]</v>
      </c>
      <c r="C440" s="44" t="str">
        <f t="shared" si="599"/>
        <v>攻击力上升IV</v>
      </c>
      <c r="D440" s="44" t="str">
        <f t="shared" si="599"/>
        <v>7422</v>
      </c>
      <c r="E440" s="44">
        <f t="shared" si="599"/>
        <v>1</v>
      </c>
      <c r="F440" s="44"/>
      <c r="T440" s="44">
        <f t="shared" si="600"/>
        <v>20250</v>
      </c>
      <c r="U440" s="44">
        <f t="shared" ref="U440" si="682">U220</f>
        <v>72</v>
      </c>
      <c r="V440" s="44">
        <f t="shared" ref="V440" si="683">V220</f>
        <v>8</v>
      </c>
      <c r="W440" s="44">
        <f t="shared" si="603"/>
        <v>12000</v>
      </c>
      <c r="X440" s="238" t="s">
        <v>2461</v>
      </c>
      <c r="Y440" s="44">
        <v>2</v>
      </c>
      <c r="Z440" s="208" t="s">
        <v>2467</v>
      </c>
      <c r="AA440" s="44" t="str">
        <f t="shared" ref="AA440:AB440" si="684">AA220</f>
        <v>1,2,3</v>
      </c>
      <c r="AB440" s="44" t="str">
        <f t="shared" si="684"/>
        <v>7422</v>
      </c>
      <c r="AD440" s="44" t="str">
        <f t="shared" ref="AD440:AL440" si="685">AD220</f>
        <v>我要攻击力上升IV,帮我做一个吧！</v>
      </c>
      <c r="AE440" s="44" t="str">
        <f t="shared" si="685"/>
        <v>不错，下次再来光顾！</v>
      </c>
      <c r="AF440" s="44" t="str">
        <f t="shared" si="685"/>
        <v>什么呀，真没用！</v>
      </c>
      <c r="AG440" s="44" t="str">
        <f t="shared" si="685"/>
        <v>掌柜的攻击力上升IV,做点啊什么的做点啊！</v>
      </c>
      <c r="AH440" s="44" t="str">
        <f t="shared" si="685"/>
        <v>感谢感谢！</v>
      </c>
      <c r="AI440" s="44" t="str">
        <f t="shared" si="685"/>
        <v>你敢不敢再傻点~！</v>
      </c>
      <c r="AJ440" s="44" t="str">
        <f t="shared" si="685"/>
        <v>能帮忙做点攻击力上升IV,吗？</v>
      </c>
      <c r="AK440" s="44" t="str">
        <f t="shared" si="685"/>
        <v>你太了不起啦~！</v>
      </c>
      <c r="AL440" s="44" t="str">
        <f t="shared" si="685"/>
        <v>哎，真是失望啊~！</v>
      </c>
    </row>
    <row r="441" spans="1:38">
      <c r="A441" s="250">
        <v>4350</v>
      </c>
      <c r="B441" s="44" t="str">
        <f t="shared" si="599"/>
        <v>[[7522,1]]</v>
      </c>
      <c r="C441" s="44" t="str">
        <f t="shared" si="599"/>
        <v>攻击力上升V</v>
      </c>
      <c r="D441" s="44" t="str">
        <f t="shared" si="599"/>
        <v>7522</v>
      </c>
      <c r="E441" s="44">
        <f t="shared" si="599"/>
        <v>1</v>
      </c>
      <c r="F441" s="44"/>
      <c r="T441" s="44">
        <f t="shared" si="600"/>
        <v>24300</v>
      </c>
      <c r="U441" s="44">
        <f t="shared" ref="U441" si="686">U221</f>
        <v>73</v>
      </c>
      <c r="V441" s="44">
        <f t="shared" ref="V441" si="687">V221</f>
        <v>8</v>
      </c>
      <c r="W441" s="44">
        <f t="shared" si="603"/>
        <v>18225</v>
      </c>
      <c r="X441" s="238" t="s">
        <v>2461</v>
      </c>
      <c r="Y441" s="44">
        <v>2</v>
      </c>
      <c r="Z441" s="208" t="s">
        <v>2467</v>
      </c>
      <c r="AA441" s="44" t="str">
        <f t="shared" ref="AA441:AB441" si="688">AA221</f>
        <v>1,2,3</v>
      </c>
      <c r="AB441" s="44" t="str">
        <f t="shared" si="688"/>
        <v>7522</v>
      </c>
      <c r="AD441" s="44" t="str">
        <f t="shared" ref="AD441:AL441" si="689">AD221</f>
        <v>我要攻击力上升V,帮我做一个吧！</v>
      </c>
      <c r="AE441" s="44" t="str">
        <f t="shared" si="689"/>
        <v>不错，下次再来光顾！</v>
      </c>
      <c r="AF441" s="44" t="str">
        <f t="shared" si="689"/>
        <v>什么呀，真没用！</v>
      </c>
      <c r="AG441" s="44" t="str">
        <f t="shared" si="689"/>
        <v>掌柜的攻击力上升V,做点啊什么的做点啊！</v>
      </c>
      <c r="AH441" s="44" t="str">
        <f t="shared" si="689"/>
        <v>感谢感谢！</v>
      </c>
      <c r="AI441" s="44" t="str">
        <f t="shared" si="689"/>
        <v>你敢不敢再傻点~！</v>
      </c>
      <c r="AJ441" s="44" t="str">
        <f t="shared" si="689"/>
        <v>能帮忙做点攻击力上升V,吗？</v>
      </c>
      <c r="AK441" s="44" t="str">
        <f t="shared" si="689"/>
        <v>你太了不起啦~！</v>
      </c>
      <c r="AL441" s="44" t="str">
        <f t="shared" si="689"/>
        <v>哎，真是失望啊~！</v>
      </c>
    </row>
    <row r="442" spans="1:38">
      <c r="A442" s="250">
        <v>4360</v>
      </c>
      <c r="B442" s="44" t="str">
        <f t="shared" si="599"/>
        <v>[[7622,1]]</v>
      </c>
      <c r="C442" s="44" t="str">
        <f t="shared" si="599"/>
        <v>防御力上升I</v>
      </c>
      <c r="D442" s="44" t="str">
        <f t="shared" si="599"/>
        <v>7622</v>
      </c>
      <c r="E442" s="44">
        <f t="shared" si="599"/>
        <v>1</v>
      </c>
      <c r="F442" s="44"/>
      <c r="T442" s="44">
        <f t="shared" si="600"/>
        <v>12150</v>
      </c>
      <c r="U442" s="44">
        <f t="shared" ref="U442" si="690">U222</f>
        <v>73</v>
      </c>
      <c r="V442" s="44">
        <f t="shared" ref="V442" si="691">V222</f>
        <v>8</v>
      </c>
      <c r="W442" s="44">
        <f t="shared" si="603"/>
        <v>3975</v>
      </c>
      <c r="X442" s="238" t="s">
        <v>2461</v>
      </c>
      <c r="Y442" s="44">
        <v>2</v>
      </c>
      <c r="Z442" s="208" t="s">
        <v>2467</v>
      </c>
      <c r="AA442" s="44" t="str">
        <f t="shared" ref="AA442:AB442" si="692">AA222</f>
        <v>1,2,3</v>
      </c>
      <c r="AB442" s="44" t="str">
        <f t="shared" si="692"/>
        <v>7622</v>
      </c>
      <c r="AD442" s="44" t="str">
        <f t="shared" ref="AD442:AL442" si="693">AD222</f>
        <v>我要防御力上升I,帮我做一个吧！</v>
      </c>
      <c r="AE442" s="44" t="str">
        <f t="shared" si="693"/>
        <v>不错，下次再来光顾！</v>
      </c>
      <c r="AF442" s="44" t="str">
        <f t="shared" si="693"/>
        <v>什么呀，真没用！</v>
      </c>
      <c r="AG442" s="44" t="str">
        <f t="shared" si="693"/>
        <v>掌柜的防御力上升I,做点啊什么的做点啊！</v>
      </c>
      <c r="AH442" s="44" t="str">
        <f t="shared" si="693"/>
        <v>感谢感谢！</v>
      </c>
      <c r="AI442" s="44" t="str">
        <f t="shared" si="693"/>
        <v>你敢不敢再傻点~！</v>
      </c>
      <c r="AJ442" s="44" t="str">
        <f t="shared" si="693"/>
        <v>能帮忙做点防御力上升I,吗？</v>
      </c>
      <c r="AK442" s="44" t="str">
        <f t="shared" si="693"/>
        <v>你太了不起啦~！</v>
      </c>
      <c r="AL442" s="44" t="str">
        <f t="shared" si="693"/>
        <v>哎，真是失望啊~！</v>
      </c>
    </row>
    <row r="443" spans="1:38">
      <c r="A443" s="250">
        <v>4370</v>
      </c>
      <c r="B443" s="44" t="str">
        <f t="shared" si="599"/>
        <v>[[7722,1]]</v>
      </c>
      <c r="C443" s="44" t="str">
        <f t="shared" si="599"/>
        <v>防御力上升II</v>
      </c>
      <c r="D443" s="44" t="str">
        <f t="shared" si="599"/>
        <v>7722</v>
      </c>
      <c r="E443" s="44">
        <f t="shared" si="599"/>
        <v>1</v>
      </c>
      <c r="F443" s="44"/>
      <c r="T443" s="44">
        <f t="shared" si="600"/>
        <v>16200</v>
      </c>
      <c r="U443" s="44">
        <f t="shared" ref="U443" si="694">U223</f>
        <v>73</v>
      </c>
      <c r="V443" s="44">
        <f t="shared" ref="V443" si="695">V223</f>
        <v>8</v>
      </c>
      <c r="W443" s="44">
        <f t="shared" si="603"/>
        <v>7560</v>
      </c>
      <c r="X443" s="238" t="s">
        <v>2461</v>
      </c>
      <c r="Y443" s="44">
        <v>2</v>
      </c>
      <c r="Z443" s="208" t="s">
        <v>2467</v>
      </c>
      <c r="AA443" s="44" t="str">
        <f t="shared" ref="AA443:AB443" si="696">AA223</f>
        <v>1,2,3</v>
      </c>
      <c r="AB443" s="44" t="str">
        <f t="shared" si="696"/>
        <v>7722</v>
      </c>
      <c r="AD443" s="44" t="str">
        <f t="shared" ref="AD443:AL443" si="697">AD223</f>
        <v>我要防御力上升II,帮我做一个吧！</v>
      </c>
      <c r="AE443" s="44" t="str">
        <f t="shared" si="697"/>
        <v>不错，下次再来光顾！</v>
      </c>
      <c r="AF443" s="44" t="str">
        <f t="shared" si="697"/>
        <v>什么呀，真没用！</v>
      </c>
      <c r="AG443" s="44" t="str">
        <f t="shared" si="697"/>
        <v>掌柜的防御力上升II,做点啊什么的做点啊！</v>
      </c>
      <c r="AH443" s="44" t="str">
        <f t="shared" si="697"/>
        <v>感谢感谢！</v>
      </c>
      <c r="AI443" s="44" t="str">
        <f t="shared" si="697"/>
        <v>你敢不敢再傻点~！</v>
      </c>
      <c r="AJ443" s="44" t="str">
        <f t="shared" si="697"/>
        <v>能帮忙做点防御力上升II,吗？</v>
      </c>
      <c r="AK443" s="44" t="str">
        <f t="shared" si="697"/>
        <v>你太了不起啦~！</v>
      </c>
      <c r="AL443" s="44" t="str">
        <f t="shared" si="697"/>
        <v>哎，真是失望啊~！</v>
      </c>
    </row>
    <row r="444" spans="1:38">
      <c r="A444" s="250">
        <v>4380</v>
      </c>
      <c r="B444" s="44" t="str">
        <f t="shared" si="599"/>
        <v>[[7822,1]]</v>
      </c>
      <c r="C444" s="44" t="str">
        <f t="shared" si="599"/>
        <v>防御力上升III</v>
      </c>
      <c r="D444" s="44" t="str">
        <f t="shared" si="599"/>
        <v>7822</v>
      </c>
      <c r="E444" s="44">
        <f t="shared" si="599"/>
        <v>1</v>
      </c>
      <c r="F444" s="44"/>
      <c r="T444" s="44">
        <f t="shared" si="600"/>
        <v>20250</v>
      </c>
      <c r="U444" s="44">
        <f t="shared" ref="U444" si="698">U224</f>
        <v>74</v>
      </c>
      <c r="V444" s="44">
        <f t="shared" ref="V444" si="699">V224</f>
        <v>8</v>
      </c>
      <c r="W444" s="44">
        <f t="shared" si="603"/>
        <v>12000</v>
      </c>
      <c r="X444" s="238" t="s">
        <v>2461</v>
      </c>
      <c r="Y444" s="44">
        <v>2</v>
      </c>
      <c r="Z444" s="208" t="s">
        <v>2467</v>
      </c>
      <c r="AA444" s="44" t="str">
        <f t="shared" ref="AA444:AB444" si="700">AA224</f>
        <v>1,2,3</v>
      </c>
      <c r="AB444" s="44" t="str">
        <f t="shared" si="700"/>
        <v>7822</v>
      </c>
      <c r="AD444" s="44" t="str">
        <f t="shared" ref="AD444:AL444" si="701">AD224</f>
        <v>我要防御力上升III,帮我做一个吧！</v>
      </c>
      <c r="AE444" s="44" t="str">
        <f t="shared" si="701"/>
        <v>不错，下次再来光顾！</v>
      </c>
      <c r="AF444" s="44" t="str">
        <f t="shared" si="701"/>
        <v>什么呀，真没用！</v>
      </c>
      <c r="AG444" s="44" t="str">
        <f t="shared" si="701"/>
        <v>掌柜的防御力上升III,做点啊什么的做点啊！</v>
      </c>
      <c r="AH444" s="44" t="str">
        <f t="shared" si="701"/>
        <v>感谢感谢！</v>
      </c>
      <c r="AI444" s="44" t="str">
        <f t="shared" si="701"/>
        <v>你敢不敢再傻点~！</v>
      </c>
      <c r="AJ444" s="44" t="str">
        <f t="shared" si="701"/>
        <v>能帮忙做点防御力上升III,吗？</v>
      </c>
      <c r="AK444" s="44" t="str">
        <f t="shared" si="701"/>
        <v>你太了不起啦~！</v>
      </c>
      <c r="AL444" s="44" t="str">
        <f t="shared" si="701"/>
        <v>哎，真是失望啊~！</v>
      </c>
    </row>
    <row r="445" spans="1:38">
      <c r="A445" s="250">
        <v>4390</v>
      </c>
      <c r="B445" s="44" t="str">
        <f t="shared" si="599"/>
        <v>[[7922,1]]</v>
      </c>
      <c r="C445" s="44" t="str">
        <f t="shared" si="599"/>
        <v>防御力上升IV</v>
      </c>
      <c r="D445" s="44" t="str">
        <f t="shared" si="599"/>
        <v>7922</v>
      </c>
      <c r="E445" s="44">
        <f t="shared" si="599"/>
        <v>1</v>
      </c>
      <c r="F445" s="44"/>
      <c r="T445" s="44">
        <f t="shared" si="600"/>
        <v>24300</v>
      </c>
      <c r="U445" s="44">
        <f t="shared" ref="U445" si="702">U225</f>
        <v>74</v>
      </c>
      <c r="V445" s="44">
        <f t="shared" ref="V445" si="703">V225</f>
        <v>8</v>
      </c>
      <c r="W445" s="44">
        <f t="shared" si="603"/>
        <v>18225</v>
      </c>
      <c r="X445" s="238" t="s">
        <v>2461</v>
      </c>
      <c r="Y445" s="44">
        <v>2</v>
      </c>
      <c r="Z445" s="208" t="s">
        <v>2467</v>
      </c>
      <c r="AA445" s="44" t="str">
        <f t="shared" ref="AA445:AB445" si="704">AA225</f>
        <v>1,2,3</v>
      </c>
      <c r="AB445" s="44" t="str">
        <f t="shared" si="704"/>
        <v>7922</v>
      </c>
      <c r="AD445" s="44" t="str">
        <f t="shared" ref="AD445:AL445" si="705">AD225</f>
        <v>我要防御力上升IV,帮我做一个吧！</v>
      </c>
      <c r="AE445" s="44" t="str">
        <f t="shared" si="705"/>
        <v>不错，下次再来光顾！</v>
      </c>
      <c r="AF445" s="44" t="str">
        <f t="shared" si="705"/>
        <v>什么呀，真没用！</v>
      </c>
      <c r="AG445" s="44" t="str">
        <f t="shared" si="705"/>
        <v>掌柜的防御力上升IV,做点啊什么的做点啊！</v>
      </c>
      <c r="AH445" s="44" t="str">
        <f t="shared" si="705"/>
        <v>感谢感谢！</v>
      </c>
      <c r="AI445" s="44" t="str">
        <f t="shared" si="705"/>
        <v>你敢不敢再傻点~！</v>
      </c>
      <c r="AJ445" s="44" t="str">
        <f t="shared" si="705"/>
        <v>能帮忙做点防御力上升IV,吗？</v>
      </c>
      <c r="AK445" s="44" t="str">
        <f t="shared" si="705"/>
        <v>你太了不起啦~！</v>
      </c>
      <c r="AL445" s="44" t="str">
        <f t="shared" si="705"/>
        <v>哎，真是失望啊~！</v>
      </c>
    </row>
    <row r="446" spans="1:38">
      <c r="A446" s="250">
        <v>4400</v>
      </c>
      <c r="B446" s="44" t="str">
        <f t="shared" si="599"/>
        <v>[[8022,1]]</v>
      </c>
      <c r="C446" s="44" t="str">
        <f t="shared" si="599"/>
        <v>防御力上升V</v>
      </c>
      <c r="D446" s="44" t="str">
        <f t="shared" si="599"/>
        <v>8022</v>
      </c>
      <c r="E446" s="44">
        <f t="shared" si="599"/>
        <v>1</v>
      </c>
      <c r="F446" s="44"/>
      <c r="T446" s="44">
        <f t="shared" si="600"/>
        <v>28350</v>
      </c>
      <c r="U446" s="44">
        <f t="shared" ref="U446" si="706">U226</f>
        <v>74</v>
      </c>
      <c r="V446" s="44">
        <f t="shared" ref="V446" si="707">V226</f>
        <v>8</v>
      </c>
      <c r="W446" s="44">
        <f t="shared" si="603"/>
        <v>27000</v>
      </c>
      <c r="X446" s="238" t="s">
        <v>2461</v>
      </c>
      <c r="Y446" s="44">
        <v>2</v>
      </c>
      <c r="Z446" s="208" t="s">
        <v>2467</v>
      </c>
      <c r="AA446" s="44" t="str">
        <f t="shared" ref="AA446:AB446" si="708">AA226</f>
        <v>1,2,3</v>
      </c>
      <c r="AB446" s="44" t="str">
        <f t="shared" si="708"/>
        <v>8022</v>
      </c>
      <c r="AD446" s="44" t="str">
        <f t="shared" ref="AD446:AL446" si="709">AD226</f>
        <v>我要防御力上升V,帮我做一个吧！</v>
      </c>
      <c r="AE446" s="44" t="str">
        <f t="shared" si="709"/>
        <v>不错，下次再来光顾！</v>
      </c>
      <c r="AF446" s="44" t="str">
        <f t="shared" si="709"/>
        <v>什么呀，真没用！</v>
      </c>
      <c r="AG446" s="44" t="str">
        <f t="shared" si="709"/>
        <v>掌柜的防御力上升V,做点啊什么的做点啊！</v>
      </c>
      <c r="AH446" s="44" t="str">
        <f t="shared" si="709"/>
        <v>感谢感谢！</v>
      </c>
      <c r="AI446" s="44" t="str">
        <f t="shared" si="709"/>
        <v>你敢不敢再傻点~！</v>
      </c>
      <c r="AJ446" s="44" t="str">
        <f t="shared" si="709"/>
        <v>能帮忙做点防御力上升V,吗？</v>
      </c>
      <c r="AK446" s="44" t="str">
        <f t="shared" si="709"/>
        <v>你太了不起啦~！</v>
      </c>
      <c r="AL446" s="44" t="str">
        <f t="shared" si="709"/>
        <v>哎，真是失望啊~！</v>
      </c>
    </row>
    <row r="447" spans="1:38">
      <c r="A447" s="251">
        <v>4410</v>
      </c>
      <c r="B447" s="44" t="str">
        <f t="shared" ref="B447:E466" si="710">B8</f>
        <v>[[531,1]]</v>
      </c>
      <c r="C447" s="44" t="str">
        <f t="shared" si="710"/>
        <v>木材</v>
      </c>
      <c r="D447" s="44" t="str">
        <f t="shared" si="710"/>
        <v>531</v>
      </c>
      <c r="E447" s="44">
        <f t="shared" si="710"/>
        <v>1</v>
      </c>
      <c r="F447" s="44"/>
      <c r="T447" s="44">
        <f t="shared" ref="T447:T478" si="711">T8*$T$4</f>
        <v>120</v>
      </c>
      <c r="U447" s="44">
        <f t="shared" ref="U447" si="712">U227</f>
        <v>1</v>
      </c>
      <c r="V447" s="44">
        <f t="shared" ref="V447" si="713">V227</f>
        <v>1</v>
      </c>
      <c r="W447" s="44">
        <f t="shared" ref="W447:W478" si="714">W8*$W$4</f>
        <v>20</v>
      </c>
      <c r="X447" s="238" t="s">
        <v>2461</v>
      </c>
      <c r="Y447" s="44">
        <v>3</v>
      </c>
      <c r="Z447" s="208" t="s">
        <v>2467</v>
      </c>
      <c r="AA447" s="44" t="str">
        <f t="shared" ref="AA447:AB447" si="715">AA227</f>
        <v>1,2,3,4,5,6,7,8,9,10,11,12,13,14,15,16,17,18,19,20,21,22,23,24,25,26,27,28,29</v>
      </c>
      <c r="AB447" s="44" t="str">
        <f t="shared" si="715"/>
        <v>531</v>
      </c>
      <c r="AD447" s="44" t="str">
        <f t="shared" ref="AD447:AL447" si="716">AD227</f>
        <v>听说你这有木材,我要订一块！</v>
      </c>
      <c r="AE447" s="44" t="str">
        <f t="shared" si="716"/>
        <v>不错，下次再来光顾！</v>
      </c>
      <c r="AF447" s="44" t="str">
        <f t="shared" si="716"/>
        <v>什么呀，真没用！</v>
      </c>
      <c r="AG447" s="44" t="str">
        <f t="shared" si="716"/>
        <v>家里需要木材,修理下门哦！</v>
      </c>
      <c r="AH447" s="44" t="str">
        <f t="shared" si="716"/>
        <v>感谢感谢！</v>
      </c>
      <c r="AI447" s="44" t="str">
        <f t="shared" si="716"/>
        <v>你敢不敢再傻点~！</v>
      </c>
      <c r="AJ447" s="44" t="str">
        <f t="shared" si="716"/>
        <v>听说你有了个炼金炉可以做木材了啊？</v>
      </c>
      <c r="AK447" s="44" t="str">
        <f t="shared" si="716"/>
        <v>你太了不起啦~！</v>
      </c>
      <c r="AL447" s="44" t="str">
        <f t="shared" si="716"/>
        <v>哎，真是失望啊~！</v>
      </c>
    </row>
    <row r="448" spans="1:38">
      <c r="A448" s="251">
        <v>4420</v>
      </c>
      <c r="B448" s="44" t="str">
        <f t="shared" si="710"/>
        <v>[[632,1]]</v>
      </c>
      <c r="C448" s="44" t="str">
        <f t="shared" si="710"/>
        <v>砖头</v>
      </c>
      <c r="D448" s="44" t="str">
        <f t="shared" si="710"/>
        <v>632</v>
      </c>
      <c r="E448" s="44">
        <f t="shared" si="710"/>
        <v>1</v>
      </c>
      <c r="F448" s="44"/>
      <c r="T448" s="44">
        <f t="shared" si="711"/>
        <v>120</v>
      </c>
      <c r="U448" s="44">
        <f t="shared" ref="U448" si="717">U228</f>
        <v>2</v>
      </c>
      <c r="V448" s="44">
        <f t="shared" ref="V448" si="718">V228</f>
        <v>1</v>
      </c>
      <c r="W448" s="44">
        <f t="shared" si="714"/>
        <v>20</v>
      </c>
      <c r="X448" s="238" t="s">
        <v>2461</v>
      </c>
      <c r="Y448" s="44">
        <v>3</v>
      </c>
      <c r="Z448" s="208" t="s">
        <v>2467</v>
      </c>
      <c r="AA448" s="44">
        <f t="shared" ref="AA448:AB448" si="719">AA228</f>
        <v>1</v>
      </c>
      <c r="AB448" s="44" t="str">
        <f t="shared" si="719"/>
        <v>632</v>
      </c>
      <c r="AD448" s="44" t="str">
        <f t="shared" ref="AD448:AL448" si="720">AD228</f>
        <v>求板砖一块！</v>
      </c>
      <c r="AE448" s="44" t="str">
        <f t="shared" si="720"/>
        <v>你做的砖头质量不错。</v>
      </c>
      <c r="AF448" s="44" t="str">
        <f t="shared" si="720"/>
        <v>怎么开门营业的，砖头都做不好。</v>
      </c>
      <c r="AG448" s="44" t="str">
        <f t="shared" si="720"/>
        <v>我要订一块砖头，装修防身都有用。</v>
      </c>
      <c r="AH448" s="44" t="str">
        <f t="shared" si="720"/>
        <v>谢谢你啦！砖头都做得这么好。</v>
      </c>
      <c r="AI448" s="44" t="str">
        <f t="shared" si="720"/>
        <v>我有砖头就先砸了你铺子。</v>
      </c>
      <c r="AJ448" s="44" t="str">
        <f t="shared" si="720"/>
        <v>帮我做块砖头吧，我急着砌新围墙。</v>
      </c>
      <c r="AK448" s="44" t="str">
        <f t="shared" si="720"/>
        <v>做得真好，太感谢啦！</v>
      </c>
      <c r="AL448" s="44" t="str">
        <f t="shared" si="720"/>
        <v>真想一砖拍翻你。</v>
      </c>
    </row>
    <row r="449" spans="1:38">
      <c r="A449" s="251">
        <v>4430</v>
      </c>
      <c r="B449" s="44" t="str">
        <f t="shared" si="710"/>
        <v>[[731,1]]</v>
      </c>
      <c r="C449" s="44" t="str">
        <f t="shared" si="710"/>
        <v>面粉</v>
      </c>
      <c r="D449" s="44" t="str">
        <f t="shared" si="710"/>
        <v>731</v>
      </c>
      <c r="E449" s="44">
        <f t="shared" si="710"/>
        <v>1</v>
      </c>
      <c r="F449" s="44"/>
      <c r="T449" s="44">
        <f t="shared" si="711"/>
        <v>120</v>
      </c>
      <c r="U449" s="44">
        <f t="shared" ref="U449" si="721">U229</f>
        <v>2</v>
      </c>
      <c r="V449" s="44">
        <f t="shared" ref="V449" si="722">V229</f>
        <v>1</v>
      </c>
      <c r="W449" s="44">
        <f t="shared" si="714"/>
        <v>20</v>
      </c>
      <c r="X449" s="238" t="s">
        <v>2461</v>
      </c>
      <c r="Y449" s="44">
        <v>3</v>
      </c>
      <c r="Z449" s="208" t="s">
        <v>2467</v>
      </c>
      <c r="AA449" s="44">
        <f t="shared" ref="AA449:AB449" si="723">AA229</f>
        <v>2</v>
      </c>
      <c r="AB449" s="44" t="str">
        <f t="shared" si="723"/>
        <v>731</v>
      </c>
      <c r="AD449" s="44" t="str">
        <f t="shared" ref="AD449:AL449" si="724">AD229</f>
        <v>我要订一袋面粉，回家做面包吃。</v>
      </c>
      <c r="AE449" s="44" t="str">
        <f t="shared" si="724"/>
        <v>你的面粉又白又细，没添加增白剂吧。</v>
      </c>
      <c r="AF449" s="44" t="str">
        <f t="shared" si="724"/>
        <v>我建议你洗洗关门吧。</v>
      </c>
      <c r="AG449" s="44" t="str">
        <f t="shared" si="724"/>
        <v>面粉，快！我要面粉！饿啊~~</v>
      </c>
      <c r="AH449" s="44" t="str">
        <f t="shared" si="724"/>
        <v>终于有面粉了，这下饿不死了。</v>
      </c>
      <c r="AI449" s="44" t="str">
        <f t="shared" si="724"/>
        <v>连点面粉都做不好，你故意想饿死我啊！</v>
      </c>
      <c r="AJ449" s="44" t="str">
        <f t="shared" si="724"/>
        <v>听说你家的面粉很不错，帮我做点吧。</v>
      </c>
      <c r="AK449" s="44" t="str">
        <f t="shared" si="724"/>
        <v>这面粉的确是好啊，以后我会常来的。</v>
      </c>
      <c r="AL449" s="44" t="str">
        <f t="shared" si="724"/>
        <v>这家店太糟糕了！</v>
      </c>
    </row>
    <row r="450" spans="1:38">
      <c r="A450" s="251">
        <v>4440</v>
      </c>
      <c r="B450" s="44" t="str">
        <f t="shared" si="710"/>
        <v>[[831,1]]</v>
      </c>
      <c r="C450" s="44" t="str">
        <f t="shared" si="710"/>
        <v>麻绳</v>
      </c>
      <c r="D450" s="44" t="str">
        <f t="shared" si="710"/>
        <v>831</v>
      </c>
      <c r="E450" s="44">
        <f t="shared" si="710"/>
        <v>1</v>
      </c>
      <c r="F450" s="44"/>
      <c r="T450" s="44">
        <f t="shared" si="711"/>
        <v>120</v>
      </c>
      <c r="U450" s="44">
        <f t="shared" ref="U450" si="725">U230</f>
        <v>2</v>
      </c>
      <c r="V450" s="44">
        <f t="shared" ref="V450" si="726">V230</f>
        <v>1</v>
      </c>
      <c r="W450" s="44">
        <f t="shared" si="714"/>
        <v>20</v>
      </c>
      <c r="X450" s="238" t="s">
        <v>2461</v>
      </c>
      <c r="Y450" s="44">
        <v>3</v>
      </c>
      <c r="Z450" s="208" t="s">
        <v>2467</v>
      </c>
      <c r="AA450" s="44">
        <f t="shared" ref="AA450:AB450" si="727">AA230</f>
        <v>3</v>
      </c>
      <c r="AB450" s="44" t="str">
        <f t="shared" si="727"/>
        <v>831</v>
      </c>
      <c r="AD450" s="44" t="str">
        <f t="shared" ref="AD450:AL450" si="728">AD230</f>
        <v>听说你这里什么都有，帮我做根麻绳吧。</v>
      </c>
      <c r="AE450" s="44" t="str">
        <f t="shared" si="728"/>
        <v>这麻绳挺结实的，不错！</v>
      </c>
      <c r="AF450" s="44" t="str">
        <f t="shared" si="728"/>
        <v>小样，我要去投诉你！</v>
      </c>
      <c r="AG450" s="44" t="str">
        <f t="shared" si="728"/>
        <v>我要麻绳捆东西，记得做得结实点。</v>
      </c>
      <c r="AH450" s="44" t="str">
        <f t="shared" si="728"/>
        <v>钱不用找了，给猫咪买猫粮吧。</v>
      </c>
      <c r="AI450" s="44" t="str">
        <f t="shared" si="728"/>
        <v>什么破店？竟然还没倒闭关门。</v>
      </c>
      <c r="AJ450" s="44" t="str">
        <f t="shared" si="728"/>
        <v>你这里有麻绳吗？给我一捆。</v>
      </c>
      <c r="AK450" s="44" t="str">
        <f t="shared" si="728"/>
        <v>太谢谢啦！帮我谢谢你全家哦。</v>
      </c>
      <c r="AL450" s="44" t="str">
        <f t="shared" si="728"/>
        <v>恨你这家破店！我还恨你全家。</v>
      </c>
    </row>
    <row r="451" spans="1:38">
      <c r="A451" s="251">
        <v>4450</v>
      </c>
      <c r="B451" s="44" t="str">
        <f t="shared" si="710"/>
        <v>[[1534,1]]</v>
      </c>
      <c r="C451" s="44" t="str">
        <f t="shared" si="710"/>
        <v>粗布</v>
      </c>
      <c r="D451" s="44" t="str">
        <f t="shared" si="710"/>
        <v>1534</v>
      </c>
      <c r="E451" s="44">
        <f t="shared" si="710"/>
        <v>1</v>
      </c>
      <c r="F451" s="44"/>
      <c r="T451" s="44">
        <f t="shared" si="711"/>
        <v>1200</v>
      </c>
      <c r="U451" s="44">
        <f t="shared" ref="U451" si="729">U231</f>
        <v>3</v>
      </c>
      <c r="V451" s="44">
        <f t="shared" ref="V451" si="730">V231</f>
        <v>1</v>
      </c>
      <c r="W451" s="44">
        <f t="shared" si="714"/>
        <v>60</v>
      </c>
      <c r="X451" s="238" t="s">
        <v>2461</v>
      </c>
      <c r="Y451" s="44">
        <v>3</v>
      </c>
      <c r="Z451" s="208" t="s">
        <v>2467</v>
      </c>
      <c r="AA451" s="44">
        <f t="shared" ref="AA451:AB451" si="731">AA231</f>
        <v>1</v>
      </c>
      <c r="AB451" s="44" t="str">
        <f t="shared" si="731"/>
        <v>1534</v>
      </c>
      <c r="AD451" s="44" t="str">
        <f t="shared" ref="AD451:AL451" si="732">AD231</f>
        <v>没钱买丝绸，只能买块粗布做衣裳。</v>
      </c>
      <c r="AE451" s="44" t="str">
        <f t="shared" si="732"/>
        <v>你竟然把粗布做出了丝绸的手感。</v>
      </c>
      <c r="AF451" s="44" t="str">
        <f t="shared" si="732"/>
        <v>我对你不仅是失望，更是绝望！</v>
      </c>
      <c r="AG451" s="44" t="str">
        <f t="shared" si="732"/>
        <v>穿惯了丝绸，买块粗布尝试下自然风。</v>
      </c>
      <c r="AH451" s="44" t="str">
        <f t="shared" si="732"/>
        <v>这布一摸就是纯天然手工制作。</v>
      </c>
      <c r="AI451" s="44" t="str">
        <f t="shared" si="732"/>
        <v>哼，等着我的律师信吧。</v>
      </c>
      <c r="AJ451" s="44" t="str">
        <f t="shared" si="732"/>
        <v>粗布还有货吗，亲~</v>
      </c>
      <c r="AK451" s="44" t="str">
        <f t="shared" si="732"/>
        <v>亲，东西太好了，全5星评价哦！</v>
      </c>
      <c r="AL451" s="44" t="str">
        <f t="shared" si="732"/>
        <v>我要给你差评！</v>
      </c>
    </row>
    <row r="452" spans="1:38">
      <c r="A452" s="251">
        <v>4460</v>
      </c>
      <c r="B452" s="44" t="str">
        <f t="shared" si="710"/>
        <v>[[1634,1]]</v>
      </c>
      <c r="C452" s="44" t="str">
        <f t="shared" si="710"/>
        <v>粗线</v>
      </c>
      <c r="D452" s="44" t="str">
        <f t="shared" si="710"/>
        <v>1634</v>
      </c>
      <c r="E452" s="44">
        <f t="shared" si="710"/>
        <v>1</v>
      </c>
      <c r="F452" s="44"/>
      <c r="T452" s="44">
        <f t="shared" si="711"/>
        <v>1200</v>
      </c>
      <c r="U452" s="44">
        <f t="shared" ref="U452" si="733">U232</f>
        <v>3</v>
      </c>
      <c r="V452" s="44">
        <f t="shared" ref="V452" si="734">V232</f>
        <v>1</v>
      </c>
      <c r="W452" s="44">
        <f t="shared" si="714"/>
        <v>60</v>
      </c>
      <c r="X452" s="238" t="s">
        <v>2461</v>
      </c>
      <c r="Y452" s="44">
        <v>3</v>
      </c>
      <c r="Z452" s="208" t="s">
        <v>2467</v>
      </c>
      <c r="AA452" s="44">
        <f t="shared" ref="AA452:AB452" si="735">AA232</f>
        <v>2</v>
      </c>
      <c r="AB452" s="44" t="str">
        <f t="shared" si="735"/>
        <v>1634</v>
      </c>
      <c r="AD452" s="44" t="str">
        <f t="shared" ref="AD452:AL452" si="736">AD232</f>
        <v>你们出售粗线吗？我要订一卷。</v>
      </c>
      <c r="AE452" s="44" t="str">
        <f t="shared" si="736"/>
        <v>这线的确够粗，赞！</v>
      </c>
      <c r="AF452" s="44" t="str">
        <f t="shared" si="736"/>
        <v>我不会再来了！</v>
      </c>
      <c r="AG452" s="44" t="str">
        <f t="shared" si="736"/>
        <v>我需要粗线缝麻袋。</v>
      </c>
      <c r="AH452" s="44" t="str">
        <f t="shared" si="736"/>
        <v>货不错，改天介绍朋友来。</v>
      </c>
      <c r="AI452" s="44" t="str">
        <f t="shared" si="736"/>
        <v>这么垃圾的店，怎么没人管的？</v>
      </c>
      <c r="AJ452" s="44" t="str">
        <f t="shared" si="736"/>
        <v>你们的粗线怎么卖？</v>
      </c>
      <c r="AK452" s="44" t="str">
        <f t="shared" si="736"/>
        <v>这就是粗线啊，没想象中那么粗嘛。</v>
      </c>
      <c r="AL452" s="44" t="str">
        <f t="shared" si="736"/>
        <v>不会做生意就不要出来开店。</v>
      </c>
    </row>
    <row r="453" spans="1:38">
      <c r="A453" s="251">
        <v>4470</v>
      </c>
      <c r="B453" s="44" t="str">
        <f t="shared" si="710"/>
        <v>[[1933,1]]</v>
      </c>
      <c r="C453" s="44" t="str">
        <f t="shared" si="710"/>
        <v>皮带</v>
      </c>
      <c r="D453" s="44" t="str">
        <f t="shared" si="710"/>
        <v>1933</v>
      </c>
      <c r="E453" s="44">
        <f t="shared" si="710"/>
        <v>1</v>
      </c>
      <c r="F453" s="44"/>
      <c r="T453" s="44">
        <f t="shared" si="711"/>
        <v>3600</v>
      </c>
      <c r="U453" s="44">
        <f t="shared" ref="U453" si="737">U233</f>
        <v>3</v>
      </c>
      <c r="V453" s="44">
        <f t="shared" ref="V453" si="738">V233</f>
        <v>1</v>
      </c>
      <c r="W453" s="44">
        <f t="shared" si="714"/>
        <v>160</v>
      </c>
      <c r="X453" s="238" t="s">
        <v>2461</v>
      </c>
      <c r="Y453" s="44">
        <v>3</v>
      </c>
      <c r="Z453" s="208" t="s">
        <v>2467</v>
      </c>
      <c r="AA453" s="44">
        <f t="shared" ref="AA453:AB453" si="739">AA233</f>
        <v>3</v>
      </c>
      <c r="AB453" s="44" t="str">
        <f t="shared" si="739"/>
        <v>1933</v>
      </c>
      <c r="AD453" s="44" t="str">
        <f t="shared" ref="AD453:AL453" si="740">AD233</f>
        <v>我要买根皮带，不然裤子总往下掉。</v>
      </c>
      <c r="AE453" s="44" t="str">
        <f t="shared" si="740"/>
        <v>谢谢你的皮带，拯救了我的裤子。</v>
      </c>
      <c r="AF453" s="44" t="str">
        <f t="shared" si="740"/>
        <v>没有皮带，让我怎么活啊！</v>
      </c>
      <c r="AG453" s="44" t="str">
        <f t="shared" si="740"/>
        <v>听说你家的皮货不错，帮我做根皮带吧。</v>
      </c>
      <c r="AH453" s="44" t="str">
        <f t="shared" si="740"/>
        <v>皮带做得不错，看赏！</v>
      </c>
      <c r="AI453" s="44" t="str">
        <f t="shared" si="740"/>
        <v>你还有脸开店？</v>
      </c>
      <c r="AJ453" s="44" t="str">
        <f t="shared" si="740"/>
        <v>订做高级皮带一根。</v>
      </c>
      <c r="AK453" s="44" t="str">
        <f t="shared" si="740"/>
        <v>这是给你的赏钱。</v>
      </c>
      <c r="AL453" s="44" t="str">
        <f t="shared" si="740"/>
        <v>你们这种低级小店果然做不出高级货。</v>
      </c>
    </row>
    <row r="454" spans="1:38">
      <c r="A454" s="251">
        <v>4480</v>
      </c>
      <c r="B454" s="44" t="str">
        <f t="shared" si="710"/>
        <v>[[2033,1]]</v>
      </c>
      <c r="C454" s="44" t="str">
        <f t="shared" si="710"/>
        <v>皮革</v>
      </c>
      <c r="D454" s="44" t="str">
        <f t="shared" si="710"/>
        <v>2033</v>
      </c>
      <c r="E454" s="44">
        <f t="shared" si="710"/>
        <v>1</v>
      </c>
      <c r="F454" s="44"/>
      <c r="T454" s="44">
        <f t="shared" si="711"/>
        <v>3600</v>
      </c>
      <c r="U454" s="44">
        <f t="shared" ref="U454" si="741">U234</f>
        <v>4</v>
      </c>
      <c r="V454" s="44">
        <f t="shared" ref="V454" si="742">V234</f>
        <v>1</v>
      </c>
      <c r="W454" s="44">
        <f t="shared" si="714"/>
        <v>160</v>
      </c>
      <c r="X454" s="238" t="s">
        <v>2461</v>
      </c>
      <c r="Y454" s="44">
        <v>3</v>
      </c>
      <c r="Z454" s="208" t="s">
        <v>2467</v>
      </c>
      <c r="AA454" s="44" t="str">
        <f t="shared" ref="AA454:AB454" si="743">AA234</f>
        <v>1,2</v>
      </c>
      <c r="AB454" s="44" t="str">
        <f t="shared" si="743"/>
        <v>2033</v>
      </c>
      <c r="AD454" s="44" t="str">
        <f t="shared" ref="AD454:AL454" si="744">AD234</f>
        <v>给我块上好的皮革，我要做皮草大衣。</v>
      </c>
      <c r="AE454" s="44" t="str">
        <f t="shared" si="744"/>
        <v>这么好的皮革一定能做出最好的大衣。</v>
      </c>
      <c r="AF454" s="44" t="str">
        <f t="shared" si="744"/>
        <v>你要赔偿我的损失！</v>
      </c>
      <c r="AG454" s="44" t="str">
        <f t="shared" si="744"/>
        <v>听说你这里有上好的皮革，我要买！</v>
      </c>
      <c r="AH454" s="44" t="str">
        <f t="shared" si="744"/>
        <v>百闻不如一见，真是好货色！</v>
      </c>
      <c r="AI454" s="44" t="str">
        <f t="shared" si="744"/>
        <v>气死我了！</v>
      </c>
      <c r="AJ454" s="44" t="str">
        <f t="shared" si="744"/>
        <v>我要皮革，用来做靴子。</v>
      </c>
      <c r="AK454" s="44" t="str">
        <f t="shared" si="744"/>
        <v>这皮革真心不错。</v>
      </c>
      <c r="AL454" s="44" t="str">
        <f t="shared" si="744"/>
        <v>我再也不来了！</v>
      </c>
    </row>
    <row r="455" spans="1:38">
      <c r="A455" s="251">
        <v>4490</v>
      </c>
      <c r="B455" s="44" t="str">
        <f t="shared" si="710"/>
        <v>[[2532,1]]</v>
      </c>
      <c r="C455" s="44" t="str">
        <f t="shared" si="710"/>
        <v>铁锭</v>
      </c>
      <c r="D455" s="44" t="str">
        <f t="shared" si="710"/>
        <v>2532</v>
      </c>
      <c r="E455" s="44">
        <f t="shared" si="710"/>
        <v>1</v>
      </c>
      <c r="F455" s="44"/>
      <c r="T455" s="44">
        <f t="shared" si="711"/>
        <v>1200</v>
      </c>
      <c r="U455" s="44">
        <f t="shared" ref="U455" si="745">U235</f>
        <v>4</v>
      </c>
      <c r="V455" s="44">
        <f t="shared" ref="V455" si="746">V235</f>
        <v>1</v>
      </c>
      <c r="W455" s="44">
        <f t="shared" si="714"/>
        <v>60</v>
      </c>
      <c r="X455" s="238" t="s">
        <v>2461</v>
      </c>
      <c r="Y455" s="44">
        <v>3</v>
      </c>
      <c r="Z455" s="208" t="s">
        <v>2467</v>
      </c>
      <c r="AA455" s="44" t="str">
        <f t="shared" ref="AA455:AB455" si="747">AA235</f>
        <v>2,3</v>
      </c>
      <c r="AB455" s="44" t="str">
        <f t="shared" si="747"/>
        <v>2532</v>
      </c>
      <c r="AD455" s="44" t="str">
        <f t="shared" ref="AD455:AL455" si="748">AD235</f>
        <v>我要纯铁打造的铁锭。</v>
      </c>
      <c r="AE455" s="44" t="str">
        <f t="shared" si="748"/>
        <v>这铁锭真沉，看来用足了料。</v>
      </c>
      <c r="AF455" s="44" t="str">
        <f t="shared" si="748"/>
        <v>你这么信任你们，结果却灵我太失望了。</v>
      </c>
      <c r="AG455" s="44" t="str">
        <f t="shared" si="748"/>
        <v>订一个铁锭，可别缺斤短两哦。</v>
      </c>
      <c r="AH455" s="44" t="str">
        <f t="shared" si="748"/>
        <v>哇，做得这么好，我太爱你了！</v>
      </c>
      <c r="AI455" s="44" t="str">
        <f t="shared" si="748"/>
        <v>没见过比你更二的人，哼~</v>
      </c>
      <c r="AJ455" s="44" t="str">
        <f t="shared" si="748"/>
        <v>用你的炼金炉帮我烧制块铁锭吧。</v>
      </c>
      <c r="AK455" s="44" t="str">
        <f t="shared" si="748"/>
        <v>好炉子少出好铁锭啊。</v>
      </c>
      <c r="AL455" s="44" t="str">
        <f t="shared" si="748"/>
        <v>诅咒你的店明天就倒闭。</v>
      </c>
    </row>
    <row r="456" spans="1:38">
      <c r="A456" s="251">
        <v>4500</v>
      </c>
      <c r="B456" s="44" t="str">
        <f t="shared" si="710"/>
        <v>[[2634,1]]</v>
      </c>
      <c r="C456" s="44" t="str">
        <f t="shared" si="710"/>
        <v>玻璃</v>
      </c>
      <c r="D456" s="44" t="str">
        <f t="shared" si="710"/>
        <v>2634</v>
      </c>
      <c r="E456" s="44">
        <f t="shared" si="710"/>
        <v>1</v>
      </c>
      <c r="F456" s="44"/>
      <c r="T456" s="44">
        <f t="shared" si="711"/>
        <v>3600</v>
      </c>
      <c r="U456" s="44">
        <f t="shared" ref="U456" si="749">U236</f>
        <v>4</v>
      </c>
      <c r="V456" s="44">
        <f t="shared" ref="V456" si="750">V236</f>
        <v>1</v>
      </c>
      <c r="W456" s="44">
        <f t="shared" si="714"/>
        <v>340</v>
      </c>
      <c r="X456" s="238" t="s">
        <v>2461</v>
      </c>
      <c r="Y456" s="44">
        <v>3</v>
      </c>
      <c r="Z456" s="208" t="s">
        <v>2467</v>
      </c>
      <c r="AA456" s="44" t="str">
        <f t="shared" ref="AA456:AB456" si="751">AA236</f>
        <v>1,3</v>
      </c>
      <c r="AB456" s="44" t="str">
        <f t="shared" si="751"/>
        <v>2634</v>
      </c>
      <c r="AD456" s="44" t="str">
        <f t="shared" ref="AD456:AL456" si="752">AD236</f>
        <v>我喜欢闪闪亮亮的玻璃，我要订一大块。</v>
      </c>
      <c r="AE456" s="44" t="str">
        <f t="shared" si="752"/>
        <v>哇，玻璃真闪亮！</v>
      </c>
      <c r="AF456" s="44" t="str">
        <f t="shared" si="752"/>
        <v>你是把我订的玻璃砸了还是吃了？</v>
      </c>
      <c r="AG456" s="44" t="str">
        <f t="shared" si="752"/>
        <v>家里的窗户坏了，需要重安块玻璃。</v>
      </c>
      <c r="AH456" s="44" t="str">
        <f t="shared" si="752"/>
        <v>大小尺寸都很合适，不错。</v>
      </c>
      <c r="AI456" s="44" t="str">
        <f t="shared" si="752"/>
        <v>我太让我失望了！</v>
      </c>
      <c r="AJ456" s="44" t="str">
        <f t="shared" si="752"/>
        <v>玻璃玻璃，快做块玻璃给我。</v>
      </c>
      <c r="AK456" s="44" t="str">
        <f t="shared" si="752"/>
        <v>银货两讫，拿货走人。</v>
      </c>
      <c r="AL456" s="44" t="str">
        <f t="shared" si="752"/>
        <v>早知道应该签份超时赔偿的合同了。</v>
      </c>
    </row>
    <row r="457" spans="1:38">
      <c r="A457" s="251">
        <v>4510</v>
      </c>
      <c r="B457" s="44" t="str">
        <f t="shared" si="710"/>
        <v>[[2732,1]]</v>
      </c>
      <c r="C457" s="44" t="str">
        <f t="shared" si="710"/>
        <v>铁钉</v>
      </c>
      <c r="D457" s="44" t="str">
        <f t="shared" si="710"/>
        <v>2732</v>
      </c>
      <c r="E457" s="44">
        <f t="shared" si="710"/>
        <v>1</v>
      </c>
      <c r="F457" s="44"/>
      <c r="T457" s="44">
        <f t="shared" si="711"/>
        <v>2400</v>
      </c>
      <c r="U457" s="44">
        <f t="shared" ref="U457" si="753">U237</f>
        <v>5</v>
      </c>
      <c r="V457" s="44">
        <f t="shared" ref="V457" si="754">V237</f>
        <v>1</v>
      </c>
      <c r="W457" s="44">
        <f t="shared" si="714"/>
        <v>80</v>
      </c>
      <c r="X457" s="238" t="s">
        <v>2461</v>
      </c>
      <c r="Y457" s="44">
        <v>3</v>
      </c>
      <c r="Z457" s="208" t="s">
        <v>2467</v>
      </c>
      <c r="AA457" s="44" t="str">
        <f t="shared" ref="AA457:AB457" si="755">AA237</f>
        <v>2,3</v>
      </c>
      <c r="AB457" s="44" t="str">
        <f t="shared" si="755"/>
        <v>2732</v>
      </c>
      <c r="AD457" s="44" t="str">
        <f t="shared" ref="AD457:AL457" si="756">AD237</f>
        <v>请问一盒铁钉多少钱？</v>
      </c>
      <c r="AE457" s="44" t="str">
        <f t="shared" si="756"/>
        <v>闪亮的铁钉，很适合恶作剧，hoho~</v>
      </c>
      <c r="AF457" s="44" t="str">
        <f t="shared" si="756"/>
        <v>什么破店~</v>
      </c>
      <c r="AG457" s="44" t="str">
        <f t="shared" si="756"/>
        <v>家里要装修，急需铁钉。</v>
      </c>
      <c r="AH457" s="44" t="str">
        <f t="shared" si="756"/>
        <v>小小铁钉，大大用处。</v>
      </c>
      <c r="AI457" s="44" t="str">
        <f t="shared" si="756"/>
        <v>家里要装修，急需铁钉。</v>
      </c>
      <c r="AJ457" s="44" t="str">
        <f t="shared" si="756"/>
        <v>听说你会做铁钉哦，我要订做！</v>
      </c>
      <c r="AK457" s="44" t="str">
        <f t="shared" si="756"/>
        <v>哇，铁钉的型号很齐全哦。</v>
      </c>
      <c r="AL457" s="44" t="str">
        <f t="shared" si="756"/>
        <v>小东西都做不好，你们怎么接大订单啊？</v>
      </c>
    </row>
    <row r="458" spans="1:38">
      <c r="A458" s="251">
        <v>4520</v>
      </c>
      <c r="B458" s="44" t="str">
        <f t="shared" si="710"/>
        <v>[[3034,1]]</v>
      </c>
      <c r="C458" s="44" t="str">
        <f t="shared" si="710"/>
        <v>空瓶子</v>
      </c>
      <c r="D458" s="44" t="str">
        <f t="shared" si="710"/>
        <v>3034</v>
      </c>
      <c r="E458" s="44">
        <f t="shared" si="710"/>
        <v>1</v>
      </c>
      <c r="F458" s="44"/>
      <c r="T458" s="44">
        <f t="shared" si="711"/>
        <v>7200</v>
      </c>
      <c r="U458" s="44">
        <f t="shared" ref="U458" si="757">U238</f>
        <v>5</v>
      </c>
      <c r="V458" s="44">
        <f t="shared" ref="V458" si="758">V238</f>
        <v>1</v>
      </c>
      <c r="W458" s="44">
        <f t="shared" si="714"/>
        <v>220</v>
      </c>
      <c r="X458" s="238" t="s">
        <v>2461</v>
      </c>
      <c r="Y458" s="44">
        <v>3</v>
      </c>
      <c r="Z458" s="208" t="s">
        <v>2467</v>
      </c>
      <c r="AA458" s="44" t="str">
        <f t="shared" ref="AA458:AB458" si="759">AA238</f>
        <v>1,3</v>
      </c>
      <c r="AB458" s="44" t="str">
        <f t="shared" si="759"/>
        <v>3034</v>
      </c>
      <c r="AD458" s="44" t="str">
        <f t="shared" ref="AD458:AL458" si="760">AD238</f>
        <v>我要下订单！我要空瓶子。</v>
      </c>
      <c r="AE458" s="44" t="str">
        <f t="shared" si="760"/>
        <v>这回家里的油盐酱醋有东西装了。</v>
      </c>
      <c r="AF458" s="44" t="str">
        <f t="shared" si="760"/>
        <v>打死也不来这里买东西了。</v>
      </c>
      <c r="AG458" s="44" t="str">
        <f t="shared" si="760"/>
        <v>求一打空瓶子！</v>
      </c>
      <c r="AH458" s="44" t="str">
        <f t="shared" si="760"/>
        <v>瓶子很漂亮哦。</v>
      </c>
      <c r="AI458" s="44" t="str">
        <f t="shared" si="760"/>
        <v>还我瓶子~~瓶子啊~</v>
      </c>
      <c r="AJ458" s="44" t="str">
        <f t="shared" si="760"/>
        <v>我需要瓶子装杂物。</v>
      </c>
      <c r="AK458" s="44" t="str">
        <f t="shared" si="760"/>
        <v>这个瓶子我喜欢。</v>
      </c>
      <c r="AL458" s="44" t="str">
        <f t="shared" si="760"/>
        <v>顾客是上帝，你懂不懂啊？</v>
      </c>
    </row>
    <row r="459" spans="1:38">
      <c r="A459" s="251">
        <v>4530</v>
      </c>
      <c r="B459" s="44" t="str">
        <f t="shared" si="710"/>
        <v>[[3134,1]]</v>
      </c>
      <c r="C459" s="44" t="str">
        <f t="shared" si="710"/>
        <v>墨水</v>
      </c>
      <c r="D459" s="44" t="str">
        <f t="shared" si="710"/>
        <v>3134</v>
      </c>
      <c r="E459" s="44">
        <f t="shared" si="710"/>
        <v>1</v>
      </c>
      <c r="F459" s="44"/>
      <c r="T459" s="44">
        <f t="shared" si="711"/>
        <v>7200</v>
      </c>
      <c r="U459" s="44">
        <f t="shared" ref="U459" si="761">U239</f>
        <v>5</v>
      </c>
      <c r="V459" s="44">
        <f t="shared" ref="V459" si="762">V239</f>
        <v>1</v>
      </c>
      <c r="W459" s="44">
        <f t="shared" si="714"/>
        <v>460</v>
      </c>
      <c r="X459" s="238" t="s">
        <v>2461</v>
      </c>
      <c r="Y459" s="44">
        <v>3</v>
      </c>
      <c r="Z459" s="208" t="s">
        <v>2467</v>
      </c>
      <c r="AA459" s="44" t="str">
        <f t="shared" ref="AA459:AB459" si="763">AA239</f>
        <v>1,2</v>
      </c>
      <c r="AB459" s="44" t="str">
        <f t="shared" si="763"/>
        <v>3134</v>
      </c>
      <c r="AD459" s="44" t="str">
        <f t="shared" ref="AD459:AL459" si="764">AD239</f>
        <v>订瓶墨水，我要尝试用墨水染衣服。</v>
      </c>
      <c r="AE459" s="44" t="str">
        <f t="shared" si="764"/>
        <v>这个墨水的颜色很不错嘛。</v>
      </c>
      <c r="AF459" s="44" t="str">
        <f t="shared" si="764"/>
        <v>等我有了墨水，肯定泼你一脸。</v>
      </c>
      <c r="AG459" s="44" t="str">
        <f t="shared" si="764"/>
        <v>家里墨水用光了，来补货。</v>
      </c>
      <c r="AH459" s="44" t="str">
        <f t="shared" si="764"/>
        <v>你做的东西，肯定没问题。</v>
      </c>
      <c r="AI459" s="44" t="str">
        <f t="shared" si="764"/>
        <v>又不是只有你这里有卖墨水。</v>
      </c>
      <c r="AJ459" s="44" t="str">
        <f t="shared" si="764"/>
        <v>明天要上写字课，急需墨水一瓶。</v>
      </c>
      <c r="AK459" s="44" t="str">
        <f t="shared" si="764"/>
        <v>你们店的效率太高了。</v>
      </c>
      <c r="AL459" s="44" t="str">
        <f t="shared" si="764"/>
        <v>我是急用啊急用！现在怎么办？</v>
      </c>
    </row>
    <row r="460" spans="1:38">
      <c r="A460" s="251">
        <v>4540</v>
      </c>
      <c r="B460" s="44" t="str">
        <f t="shared" si="710"/>
        <v>[[3234,1]]</v>
      </c>
      <c r="C460" s="44" t="str">
        <f t="shared" si="710"/>
        <v>细线</v>
      </c>
      <c r="D460" s="44" t="str">
        <f t="shared" si="710"/>
        <v>3234</v>
      </c>
      <c r="E460" s="44">
        <f t="shared" si="710"/>
        <v>1</v>
      </c>
      <c r="F460" s="44"/>
      <c r="T460" s="44">
        <f t="shared" si="711"/>
        <v>7200</v>
      </c>
      <c r="U460" s="44">
        <f t="shared" ref="U460" si="765">U240</f>
        <v>6</v>
      </c>
      <c r="V460" s="44">
        <f t="shared" ref="V460" si="766">V240</f>
        <v>1</v>
      </c>
      <c r="W460" s="44">
        <f t="shared" si="714"/>
        <v>460</v>
      </c>
      <c r="X460" s="238" t="s">
        <v>2461</v>
      </c>
      <c r="Y460" s="44">
        <v>3</v>
      </c>
      <c r="Z460" s="208" t="s">
        <v>2467</v>
      </c>
      <c r="AA460" s="44" t="str">
        <f t="shared" ref="AA460:AB460" si="767">AA240</f>
        <v>1,3</v>
      </c>
      <c r="AB460" s="44" t="str">
        <f t="shared" si="767"/>
        <v>3234</v>
      </c>
      <c r="AD460" s="44" t="str">
        <f t="shared" ref="AD460:AL460" si="768">AD240</f>
        <v>衣服破了，买卷细线补一补。</v>
      </c>
      <c r="AE460" s="44" t="str">
        <f t="shared" si="768"/>
        <v>你家的线柔韧性很强嘛。</v>
      </c>
      <c r="AF460" s="44" t="str">
        <f t="shared" si="768"/>
        <v>简直就是浪费我的时间和感情嘛。</v>
      </c>
      <c r="AG460" s="44" t="str">
        <f t="shared" si="768"/>
        <v>老板，你家的线批发还是零售？</v>
      </c>
      <c r="AH460" s="44" t="str">
        <f t="shared" si="768"/>
        <v>订单处理速度真是快！</v>
      </c>
      <c r="AI460" s="44" t="str">
        <f t="shared" si="768"/>
        <v>就你这处理订单的速度，还开店？</v>
      </c>
      <c r="AJ460" s="44" t="str">
        <f t="shared" si="768"/>
        <v>我要卷细线，什么时候可以交货？</v>
      </c>
      <c r="AK460" s="44" t="str">
        <f t="shared" si="768"/>
        <v>哇哈哈，真是好线啊好线！</v>
      </c>
      <c r="AL460" s="44" t="str">
        <f t="shared" si="768"/>
        <v>突然觉得你是我见过最傻的卖家。</v>
      </c>
    </row>
    <row r="461" spans="1:38">
      <c r="A461" s="251">
        <v>4550</v>
      </c>
      <c r="B461" s="44" t="str">
        <f t="shared" si="710"/>
        <v>[[3434,1]]</v>
      </c>
      <c r="C461" s="44" t="str">
        <f t="shared" si="710"/>
        <v>丝绸</v>
      </c>
      <c r="D461" s="44" t="str">
        <f t="shared" si="710"/>
        <v>3434</v>
      </c>
      <c r="E461" s="44">
        <f t="shared" si="710"/>
        <v>1</v>
      </c>
      <c r="F461" s="44"/>
      <c r="T461" s="44">
        <f t="shared" si="711"/>
        <v>7200</v>
      </c>
      <c r="U461" s="44">
        <f t="shared" ref="U461" si="769">U241</f>
        <v>6</v>
      </c>
      <c r="V461" s="44">
        <f t="shared" ref="V461" si="770">V241</f>
        <v>1</v>
      </c>
      <c r="W461" s="44">
        <f t="shared" si="714"/>
        <v>460</v>
      </c>
      <c r="X461" s="238" t="s">
        <v>2461</v>
      </c>
      <c r="Y461" s="44">
        <v>3</v>
      </c>
      <c r="Z461" s="208" t="s">
        <v>2467</v>
      </c>
      <c r="AA461" s="44" t="str">
        <f t="shared" ref="AA461:AB461" si="771">AA241</f>
        <v>1,2</v>
      </c>
      <c r="AB461" s="44" t="str">
        <f t="shared" si="771"/>
        <v>3434</v>
      </c>
      <c r="AD461" s="44" t="str">
        <f t="shared" ref="AD461:AL461" si="772">AD241</f>
        <v>我要上好的丝绸。</v>
      </c>
      <c r="AE461" s="44" t="str">
        <f t="shared" si="772"/>
        <v>这丝绸摸起来太滑了，喜欢！</v>
      </c>
      <c r="AF461" s="44" t="str">
        <f t="shared" si="772"/>
        <v>不会做就早说，又不是只有你一家店。</v>
      </c>
      <c r="AG461" s="44" t="str">
        <f t="shared" si="772"/>
        <v>朋友过生日，订匹丝绸做礼物。</v>
      </c>
      <c r="AH461" s="44" t="str">
        <f t="shared" si="772"/>
        <v>就冲你这速度，我下回还来。</v>
      </c>
      <c r="AI461" s="44" t="str">
        <f t="shared" si="772"/>
        <v>什么订单都接，难怪你忙不过来。</v>
      </c>
      <c r="AJ461" s="44" t="str">
        <f t="shared" si="772"/>
        <v>你这里有没有世上最美丽的丝绸？</v>
      </c>
      <c r="AK461" s="44" t="str">
        <f t="shared" si="772"/>
        <v>这是我见过的最美的丝绸了。</v>
      </c>
      <c r="AL461" s="44" t="str">
        <f t="shared" si="772"/>
        <v>你的店能不能再二点？</v>
      </c>
    </row>
    <row r="462" spans="1:38">
      <c r="A462" s="251">
        <v>4560</v>
      </c>
      <c r="B462" s="44" t="str">
        <f t="shared" si="710"/>
        <v>[[3634,1]]</v>
      </c>
      <c r="C462" s="44" t="str">
        <f t="shared" si="710"/>
        <v>麻布</v>
      </c>
      <c r="D462" s="44" t="str">
        <f t="shared" si="710"/>
        <v>3634</v>
      </c>
      <c r="E462" s="44">
        <f t="shared" si="710"/>
        <v>1</v>
      </c>
      <c r="F462" s="44"/>
      <c r="T462" s="44">
        <f t="shared" si="711"/>
        <v>3600</v>
      </c>
      <c r="U462" s="44">
        <f t="shared" ref="U462" si="773">U242</f>
        <v>6</v>
      </c>
      <c r="V462" s="44">
        <f t="shared" ref="V462" si="774">V242</f>
        <v>1</v>
      </c>
      <c r="W462" s="44">
        <f t="shared" si="714"/>
        <v>340</v>
      </c>
      <c r="X462" s="238" t="s">
        <v>2461</v>
      </c>
      <c r="Y462" s="44">
        <v>3</v>
      </c>
      <c r="Z462" s="208" t="s">
        <v>2467</v>
      </c>
      <c r="AA462" s="44" t="str">
        <f t="shared" ref="AA462:AB462" si="775">AA242</f>
        <v>2,3</v>
      </c>
      <c r="AB462" s="44" t="str">
        <f t="shared" si="775"/>
        <v>3634</v>
      </c>
      <c r="AD462" s="44" t="str">
        <f t="shared" ref="AD462:AL462" si="776">AD242</f>
        <v>现在流行麻布衣服，我也订块麻布。</v>
      </c>
      <c r="AE462" s="44" t="str">
        <f t="shared" si="776"/>
        <v>纯属手工制作，确实不错。</v>
      </c>
      <c r="AF462" s="44" t="str">
        <f t="shared" si="776"/>
        <v>哎~~我只能仰天长叹了~</v>
      </c>
      <c r="AG462" s="44" t="str">
        <f t="shared" si="776"/>
        <v>我要订制最透气的麻布。</v>
      </c>
      <c r="AH462" s="44" t="str">
        <f t="shared" si="776"/>
        <v>麻布真透气。</v>
      </c>
      <c r="AI462" s="44" t="str">
        <f t="shared" si="776"/>
        <v>你在搞什么呀~</v>
      </c>
      <c r="AJ462" s="44" t="str">
        <f t="shared" si="776"/>
        <v>为了回归自然，我要块麻布做衣裳。</v>
      </c>
      <c r="AK462" s="44" t="str">
        <f t="shared" si="776"/>
        <v>这是我关顾过的最好的店铺。</v>
      </c>
      <c r="AL462" s="44" t="str">
        <f t="shared" si="776"/>
        <v>这是我遇到的最糟糕的店铺。</v>
      </c>
    </row>
    <row r="463" spans="1:38">
      <c r="A463" s="251">
        <v>4570</v>
      </c>
      <c r="B463" s="44" t="str">
        <f t="shared" si="710"/>
        <v>[[3734,1]]</v>
      </c>
      <c r="C463" s="44" t="str">
        <f t="shared" si="710"/>
        <v>麻线</v>
      </c>
      <c r="D463" s="44" t="str">
        <f t="shared" si="710"/>
        <v>3734</v>
      </c>
      <c r="E463" s="44">
        <f t="shared" si="710"/>
        <v>1</v>
      </c>
      <c r="F463" s="44"/>
      <c r="T463" s="44">
        <f t="shared" si="711"/>
        <v>3600</v>
      </c>
      <c r="U463" s="44">
        <f t="shared" ref="U463" si="777">U243</f>
        <v>7</v>
      </c>
      <c r="V463" s="44">
        <f t="shared" ref="V463" si="778">V243</f>
        <v>1</v>
      </c>
      <c r="W463" s="44">
        <f t="shared" si="714"/>
        <v>340</v>
      </c>
      <c r="X463" s="238" t="s">
        <v>2461</v>
      </c>
      <c r="Y463" s="44">
        <v>3</v>
      </c>
      <c r="Z463" s="208" t="s">
        <v>2467</v>
      </c>
      <c r="AA463" s="44" t="str">
        <f t="shared" ref="AA463:AB463" si="779">AA243</f>
        <v>1,2</v>
      </c>
      <c r="AB463" s="44" t="str">
        <f t="shared" si="779"/>
        <v>3734</v>
      </c>
      <c r="AD463" s="44" t="str">
        <f t="shared" ref="AD463:AL463" si="780">AD243</f>
        <v>我要一卷麻线。</v>
      </c>
      <c r="AE463" s="44" t="str">
        <f t="shared" si="780"/>
        <v>好货好货~~</v>
      </c>
      <c r="AF463" s="44" t="str">
        <f t="shared" si="780"/>
        <v>算了，我大人大量不和你计较。</v>
      </c>
      <c r="AG463" s="44" t="str">
        <f t="shared" si="780"/>
        <v>你能做出最坚韧牢固的麻线吗？</v>
      </c>
      <c r="AH463" s="44" t="str">
        <f t="shared" si="780"/>
        <v>麻线这东西真是剪不断理还乱啊~</v>
      </c>
      <c r="AI463" s="44" t="str">
        <f t="shared" si="780"/>
        <v>你已经被我拖入黑名单了。</v>
      </c>
      <c r="AJ463" s="44" t="str">
        <f t="shared" si="780"/>
        <v>我要用麻线做装备，有多少我全要了。</v>
      </c>
      <c r="AK463" s="44" t="str">
        <f t="shared" si="780"/>
        <v>有了麻线，我就能做装备了。</v>
      </c>
      <c r="AL463" s="44" t="str">
        <f t="shared" si="780"/>
        <v>没见过比你脸皮更厚的卖家。</v>
      </c>
    </row>
    <row r="464" spans="1:38">
      <c r="A464" s="251">
        <v>4580</v>
      </c>
      <c r="B464" s="44" t="str">
        <f t="shared" si="710"/>
        <v>[[3833,1]]</v>
      </c>
      <c r="C464" s="44" t="str">
        <f t="shared" si="710"/>
        <v>厚皮革</v>
      </c>
      <c r="D464" s="44" t="str">
        <f t="shared" si="710"/>
        <v>3833</v>
      </c>
      <c r="E464" s="44">
        <f t="shared" si="710"/>
        <v>1</v>
      </c>
      <c r="F464" s="44"/>
      <c r="T464" s="44">
        <f t="shared" si="711"/>
        <v>3600</v>
      </c>
      <c r="U464" s="44">
        <f t="shared" ref="U464" si="781">U244</f>
        <v>7</v>
      </c>
      <c r="V464" s="44">
        <f t="shared" ref="V464" si="782">V244</f>
        <v>1</v>
      </c>
      <c r="W464" s="44">
        <f t="shared" si="714"/>
        <v>340</v>
      </c>
      <c r="X464" s="238" t="s">
        <v>2461</v>
      </c>
      <c r="Y464" s="44">
        <v>3</v>
      </c>
      <c r="Z464" s="208" t="s">
        <v>2467</v>
      </c>
      <c r="AA464" s="44" t="str">
        <f t="shared" ref="AA464:AB464" si="783">AA244</f>
        <v>1,3</v>
      </c>
      <c r="AB464" s="44" t="str">
        <f t="shared" si="783"/>
        <v>3833</v>
      </c>
      <c r="AD464" s="44" t="str">
        <f t="shared" ref="AD464:AL464" si="784">AD244</f>
        <v>普通皮革已无法满足我了，我要加厚的皮革。</v>
      </c>
      <c r="AE464" s="44" t="str">
        <f t="shared" si="784"/>
        <v>加厚的皮革能做出更牢固的装备。</v>
      </c>
      <c r="AF464" s="44" t="str">
        <f t="shared" si="784"/>
        <v>我真是高估你了。</v>
      </c>
      <c r="AG464" s="44" t="str">
        <f t="shared" si="784"/>
        <v>下订单来咯！厚皮革来上一块。</v>
      </c>
      <c r="AH464" s="44" t="str">
        <f t="shared" si="784"/>
        <v>超赞的皮革，够厚实！</v>
      </c>
      <c r="AI464" s="44" t="str">
        <f t="shared" si="784"/>
        <v>竟然没有按时完成订单，太让我桑心了。</v>
      </c>
      <c r="AJ464" s="44" t="str">
        <f t="shared" si="784"/>
        <v>我要厚皮革，快点帮我做。</v>
      </c>
      <c r="AK464" s="44" t="str">
        <f t="shared" si="784"/>
        <v>做得还算可以，我就勉强收下了。</v>
      </c>
      <c r="AL464" s="44" t="str">
        <f t="shared" si="784"/>
        <v>我的内心受到了创伤。</v>
      </c>
    </row>
    <row r="465" spans="1:38">
      <c r="A465" s="251">
        <v>4590</v>
      </c>
      <c r="B465" s="44" t="str">
        <f t="shared" si="710"/>
        <v>[[3933,1]]</v>
      </c>
      <c r="C465" s="44" t="str">
        <f t="shared" si="710"/>
        <v>厚皮带</v>
      </c>
      <c r="D465" s="44" t="str">
        <f t="shared" si="710"/>
        <v>3933</v>
      </c>
      <c r="E465" s="44">
        <f t="shared" si="710"/>
        <v>1</v>
      </c>
      <c r="F465" s="44"/>
      <c r="T465" s="44">
        <f t="shared" si="711"/>
        <v>3600</v>
      </c>
      <c r="U465" s="44">
        <f t="shared" ref="U465" si="785">U245</f>
        <v>7</v>
      </c>
      <c r="V465" s="44">
        <f t="shared" ref="V465" si="786">V245</f>
        <v>1</v>
      </c>
      <c r="W465" s="44">
        <f t="shared" si="714"/>
        <v>340</v>
      </c>
      <c r="X465" s="238" t="s">
        <v>2461</v>
      </c>
      <c r="Y465" s="44">
        <v>3</v>
      </c>
      <c r="Z465" s="208" t="s">
        <v>2467</v>
      </c>
      <c r="AA465" s="44" t="str">
        <f t="shared" ref="AA465:AB465" si="787">AA245</f>
        <v>1,2</v>
      </c>
      <c r="AB465" s="44" t="str">
        <f t="shared" si="787"/>
        <v>3933</v>
      </c>
      <c r="AD465" s="44" t="str">
        <f t="shared" ref="AD465:AL465" si="788">AD245</f>
        <v>来根厚皮带，越厚的越好。</v>
      </c>
      <c r="AE465" s="44" t="str">
        <f t="shared" si="788"/>
        <v>这皮带真够厚的，不错。</v>
      </c>
      <c r="AF465" s="44" t="str">
        <f t="shared" si="788"/>
        <v>一根皮带也要拖时间，至于嘛~</v>
      </c>
      <c r="AG465" s="44" t="str">
        <f t="shared" si="788"/>
        <v>给我根厚皮带，看谁以后还敢欺负我。</v>
      </c>
      <c r="AH465" s="44" t="str">
        <f t="shared" si="788"/>
        <v>这皮带穿戴防身都可以用，好物！</v>
      </c>
      <c r="AI465" s="44" t="str">
        <f t="shared" si="788"/>
        <v>看我抽不死你！</v>
      </c>
      <c r="AJ465" s="44" t="str">
        <f t="shared" si="788"/>
        <v>给我厚皮带！我求抽，我是M~（|||）</v>
      </c>
      <c r="AK465" s="44" t="str">
        <f t="shared" si="788"/>
        <v>这皮带抽起来就是爽啊。</v>
      </c>
      <c r="AL465" s="44" t="str">
        <f t="shared" si="788"/>
        <v>你让我好郁闷~</v>
      </c>
    </row>
    <row r="466" spans="1:38">
      <c r="A466" s="251">
        <v>4600</v>
      </c>
      <c r="B466" s="44" t="str">
        <f t="shared" si="710"/>
        <v>[[4033,1]]</v>
      </c>
      <c r="C466" s="44" t="str">
        <f t="shared" si="710"/>
        <v>重皮</v>
      </c>
      <c r="D466" s="44" t="str">
        <f t="shared" si="710"/>
        <v>4033</v>
      </c>
      <c r="E466" s="44">
        <f t="shared" si="710"/>
        <v>1</v>
      </c>
      <c r="F466" s="44"/>
      <c r="T466" s="44">
        <f t="shared" si="711"/>
        <v>7200</v>
      </c>
      <c r="U466" s="44">
        <f t="shared" ref="U466" si="789">U246</f>
        <v>8</v>
      </c>
      <c r="V466" s="44">
        <f t="shared" ref="V466" si="790">V246</f>
        <v>1</v>
      </c>
      <c r="W466" s="44">
        <f t="shared" si="714"/>
        <v>1360</v>
      </c>
      <c r="X466" s="238" t="s">
        <v>2461</v>
      </c>
      <c r="Y466" s="44">
        <v>3</v>
      </c>
      <c r="Z466" s="208" t="s">
        <v>2467</v>
      </c>
      <c r="AA466" s="44" t="str">
        <f t="shared" ref="AA466:AB466" si="791">AA246</f>
        <v>1,2</v>
      </c>
      <c r="AB466" s="44" t="str">
        <f t="shared" si="791"/>
        <v>4033</v>
      </c>
      <c r="AD466" s="44" t="str">
        <f t="shared" ref="AD466:AL466" si="792">AD246</f>
        <v>订购重皮，回家做铠甲。</v>
      </c>
      <c r="AE466" s="44" t="str">
        <f t="shared" si="792"/>
        <v>这是牛皮的还是猪皮的？</v>
      </c>
      <c r="AF466" s="44" t="str">
        <f t="shared" si="792"/>
        <v>你个背信弃义忘恩负义的家伙。</v>
      </c>
      <c r="AG466" s="44" t="str">
        <f t="shared" si="792"/>
        <v>听说你家啥都卖，我要订一块重皮。</v>
      </c>
      <c r="AH466" s="44" t="str">
        <f t="shared" si="792"/>
        <v>这次我很满意，下次再来买其它的东西。</v>
      </c>
      <c r="AI466" s="44" t="str">
        <f t="shared" si="792"/>
        <v>我记住你了！</v>
      </c>
      <c r="AJ466" s="44" t="str">
        <f t="shared" si="792"/>
        <v>去了好多店都不卖重皮，还好你这里有。</v>
      </c>
      <c r="AK466" s="44" t="str">
        <f t="shared" si="792"/>
        <v>一流的重皮，完美的服务。</v>
      </c>
      <c r="AL466" s="44" t="str">
        <f t="shared" si="792"/>
        <v>别再让我见到你。</v>
      </c>
    </row>
    <row r="467" spans="1:38">
      <c r="A467" s="251">
        <v>4610</v>
      </c>
      <c r="B467" s="44" t="str">
        <f t="shared" ref="B467:E486" si="793">B28</f>
        <v>[[4132,1]]</v>
      </c>
      <c r="C467" s="44" t="str">
        <f t="shared" si="793"/>
        <v>钢锭</v>
      </c>
      <c r="D467" s="44" t="str">
        <f t="shared" si="793"/>
        <v>4132</v>
      </c>
      <c r="E467" s="44">
        <f t="shared" si="793"/>
        <v>1</v>
      </c>
      <c r="F467" s="44"/>
      <c r="T467" s="44">
        <f t="shared" si="711"/>
        <v>3600</v>
      </c>
      <c r="U467" s="44">
        <f t="shared" ref="U467" si="794">U247</f>
        <v>8</v>
      </c>
      <c r="V467" s="44">
        <f t="shared" ref="V467" si="795">V247</f>
        <v>1</v>
      </c>
      <c r="W467" s="44">
        <f t="shared" si="714"/>
        <v>340</v>
      </c>
      <c r="X467" s="238" t="s">
        <v>2461</v>
      </c>
      <c r="Y467" s="44">
        <v>3</v>
      </c>
      <c r="Z467" s="208" t="s">
        <v>2467</v>
      </c>
      <c r="AA467" s="44" t="str">
        <f t="shared" ref="AA467:AB467" si="796">AA247</f>
        <v>1,2,3</v>
      </c>
      <c r="AB467" s="44" t="str">
        <f t="shared" si="796"/>
        <v>4132</v>
      </c>
      <c r="AD467" s="44" t="str">
        <f t="shared" ref="AD467:AL467" si="797">AD247</f>
        <v>我要纯钢的钢锭，可别偷工减料了。</v>
      </c>
      <c r="AE467" s="44" t="str">
        <f t="shared" si="797"/>
        <v>这钢锭十足十打造的，都可以砸死人。</v>
      </c>
      <c r="AF467" s="44" t="str">
        <f t="shared" si="797"/>
        <v>这是黑店！</v>
      </c>
      <c r="AG467" s="44" t="str">
        <f t="shared" si="797"/>
        <v>钢锭一块多少钱啊？我要订购。</v>
      </c>
      <c r="AH467" s="44" t="str">
        <f t="shared" si="797"/>
        <v>非常感谢你能按时完工。</v>
      </c>
      <c r="AI467" s="44" t="str">
        <f t="shared" si="797"/>
        <v>别逼我说三字经。</v>
      </c>
      <c r="AJ467" s="44" t="str">
        <f t="shared" si="797"/>
        <v>给我最坚硬的钢锭，我要造最强的兵器。</v>
      </c>
      <c r="AK467" s="44" t="str">
        <f t="shared" si="797"/>
        <v>这钢锭够硬，咬都咬不动。</v>
      </c>
      <c r="AL467" s="44" t="str">
        <f t="shared" si="797"/>
        <v>没见过比你更二的。</v>
      </c>
    </row>
    <row r="468" spans="1:38">
      <c r="A468" s="251">
        <v>4620</v>
      </c>
      <c r="B468" s="44" t="str">
        <f t="shared" si="793"/>
        <v>[[4232,1]]</v>
      </c>
      <c r="C468" s="44" t="str">
        <f t="shared" si="793"/>
        <v>银锭</v>
      </c>
      <c r="D468" s="44" t="str">
        <f t="shared" si="793"/>
        <v>4232</v>
      </c>
      <c r="E468" s="44">
        <f t="shared" si="793"/>
        <v>1</v>
      </c>
      <c r="F468" s="44"/>
      <c r="T468" s="44">
        <f t="shared" si="711"/>
        <v>7200</v>
      </c>
      <c r="U468" s="44">
        <f t="shared" ref="U468" si="798">U248</f>
        <v>8</v>
      </c>
      <c r="V468" s="44">
        <f t="shared" ref="V468" si="799">V248</f>
        <v>1</v>
      </c>
      <c r="W468" s="44">
        <f t="shared" si="714"/>
        <v>1120</v>
      </c>
      <c r="X468" s="238" t="s">
        <v>2461</v>
      </c>
      <c r="Y468" s="44">
        <v>3</v>
      </c>
      <c r="Z468" s="208" t="s">
        <v>2467</v>
      </c>
      <c r="AA468" s="44" t="str">
        <f t="shared" ref="AA468:AB468" si="800">AA248</f>
        <v>1,2,3</v>
      </c>
      <c r="AB468" s="44" t="str">
        <f t="shared" si="800"/>
        <v>4232</v>
      </c>
      <c r="AD468" s="44" t="str">
        <f t="shared" ref="AD468:AL468" si="801">AD248</f>
        <v>纯银的银锭有吗？订做要多少钱？</v>
      </c>
      <c r="AE468" s="44" t="str">
        <f t="shared" si="801"/>
        <v>感觉挺沉的，应该没有缺斤少两。</v>
      </c>
      <c r="AF468" s="44" t="str">
        <f t="shared" si="801"/>
        <v>我要找人砸了你的店。</v>
      </c>
      <c r="AG468" s="44" t="str">
        <f t="shared" si="801"/>
        <v>你的银锭不是镀银的吧？我先订块看看。</v>
      </c>
      <c r="AH468" s="44" t="str">
        <f t="shared" si="801"/>
        <v>果然是纯银的好货，谢啦！</v>
      </c>
      <c r="AI468" s="44" t="str">
        <f t="shared" si="801"/>
        <v>我很想骂人怎么办？</v>
      </c>
      <c r="AJ468" s="44" t="str">
        <f t="shared" si="801"/>
        <v>现在银价飞涨，买块银锭存着保值。</v>
      </c>
      <c r="AK468" s="44" t="str">
        <f t="shared" si="801"/>
        <v>好大块银子啊！</v>
      </c>
      <c r="AL468" s="44" t="str">
        <f t="shared" si="801"/>
        <v>这家店太没有信誉了。</v>
      </c>
    </row>
    <row r="469" spans="1:38">
      <c r="A469" s="251">
        <v>4630</v>
      </c>
      <c r="B469" s="44" t="str">
        <f t="shared" si="793"/>
        <v>[[4732,1]]</v>
      </c>
      <c r="C469" s="44" t="str">
        <f t="shared" si="793"/>
        <v>银线</v>
      </c>
      <c r="D469" s="44" t="str">
        <f t="shared" si="793"/>
        <v>4732</v>
      </c>
      <c r="E469" s="44">
        <f t="shared" si="793"/>
        <v>1</v>
      </c>
      <c r="F469" s="44"/>
      <c r="T469" s="44">
        <f t="shared" si="711"/>
        <v>10800</v>
      </c>
      <c r="U469" s="44">
        <f t="shared" ref="U469" si="802">U249</f>
        <v>9</v>
      </c>
      <c r="V469" s="44">
        <f t="shared" ref="V469" si="803">V249</f>
        <v>1</v>
      </c>
      <c r="W469" s="44">
        <f t="shared" si="714"/>
        <v>1300</v>
      </c>
      <c r="X469" s="238" t="s">
        <v>2461</v>
      </c>
      <c r="Y469" s="44">
        <v>3</v>
      </c>
      <c r="Z469" s="208" t="s">
        <v>2467</v>
      </c>
      <c r="AA469" s="44" t="str">
        <f t="shared" ref="AA469:AB469" si="804">AA249</f>
        <v>1,2,3</v>
      </c>
      <c r="AB469" s="44" t="str">
        <f t="shared" si="804"/>
        <v>4732</v>
      </c>
      <c r="AD469" s="44" t="str">
        <f t="shared" ref="AD469:AL469" si="805">AD249</f>
        <v>银线很少见，你家竟然有卖！</v>
      </c>
      <c r="AE469" s="44" t="str">
        <f t="shared" si="805"/>
        <v>你家银线的做工真是好。</v>
      </c>
      <c r="AF469" s="44" t="str">
        <f t="shared" si="805"/>
        <v>就知道你的技术做不出银线来。</v>
      </c>
      <c r="AG469" s="44" t="str">
        <f t="shared" si="805"/>
        <v>订购一卷银线，质量不好我可不付钱哦。</v>
      </c>
      <c r="AH469" s="44" t="str">
        <f t="shared" si="805"/>
        <v>银线能有这样的韧性，你的技术太厉害了！</v>
      </c>
      <c r="AI469" s="44" t="str">
        <f t="shared" si="805"/>
        <v>没这金刚钻就别揽这瓷器活呀。</v>
      </c>
      <c r="AJ469" s="44" t="str">
        <f t="shared" si="805"/>
        <v>我想在衣服上装饰银线，一定很美。</v>
      </c>
      <c r="AK469" s="44" t="str">
        <f t="shared" si="805"/>
        <v>哇，这银线闪闪发亮，太美了。</v>
      </c>
      <c r="AL469" s="44" t="str">
        <f t="shared" si="805"/>
        <v>太让我失望了。</v>
      </c>
    </row>
    <row r="470" spans="1:38">
      <c r="A470" s="251">
        <v>4640</v>
      </c>
      <c r="B470" s="44" t="str">
        <f t="shared" si="793"/>
        <v>[[313,1]]</v>
      </c>
      <c r="C470" s="44" t="str">
        <f t="shared" si="793"/>
        <v>铁镐</v>
      </c>
      <c r="D470" s="44" t="str">
        <f t="shared" si="793"/>
        <v>313</v>
      </c>
      <c r="E470" s="44">
        <f t="shared" si="793"/>
        <v>1</v>
      </c>
      <c r="F470" s="44"/>
      <c r="T470" s="44">
        <f t="shared" si="711"/>
        <v>2400</v>
      </c>
      <c r="U470" s="44">
        <f t="shared" ref="U470" si="806">U250</f>
        <v>9</v>
      </c>
      <c r="V470" s="44">
        <f t="shared" ref="V470" si="807">V250</f>
        <v>1</v>
      </c>
      <c r="W470" s="44">
        <f t="shared" si="714"/>
        <v>240</v>
      </c>
      <c r="X470" s="238" t="s">
        <v>2461</v>
      </c>
      <c r="Y470" s="44">
        <v>3</v>
      </c>
      <c r="Z470" s="208" t="s">
        <v>2467</v>
      </c>
      <c r="AA470" s="44" t="str">
        <f t="shared" ref="AA470:AB470" si="808">AA250</f>
        <v>1,2,3</v>
      </c>
      <c r="AB470" s="44" t="str">
        <f t="shared" si="808"/>
        <v>313</v>
      </c>
      <c r="AD470" s="44" t="str">
        <f t="shared" ref="AD470:AL470" si="809">AD250</f>
        <v>作为一名工人，我缺少一把铁镐。</v>
      </c>
      <c r="AE470" s="44" t="str">
        <f t="shared" si="809"/>
        <v>拿你的地板来试试这铁镐。</v>
      </c>
      <c r="AF470" s="44" t="str">
        <f t="shared" si="809"/>
        <v>你这是欺骗消费者。</v>
      </c>
      <c r="AG470" s="44" t="str">
        <f t="shared" si="809"/>
        <v>铁镐用处多，我要订一把。</v>
      </c>
      <c r="AH470" s="44" t="str">
        <f t="shared" si="809"/>
        <v>铁镐可是居家旅行杀怪越货的必备物品。</v>
      </c>
      <c r="AI470" s="44" t="str">
        <f t="shared" si="809"/>
        <v>就凭你这小样，还想把店做大？</v>
      </c>
      <c r="AJ470" s="44" t="str">
        <f t="shared" si="809"/>
        <v>给我做把万能铁镐吧。</v>
      </c>
      <c r="AK470" s="44" t="str">
        <f t="shared" si="809"/>
        <v>铁镐在手，万事不愁。</v>
      </c>
      <c r="AL470" s="44" t="str">
        <f t="shared" si="809"/>
        <v>你到底有没有时间概念？</v>
      </c>
    </row>
    <row r="471" spans="1:38">
      <c r="A471" s="251">
        <v>4650</v>
      </c>
      <c r="B471" s="44" t="str">
        <f t="shared" si="793"/>
        <v>[[413,1]]</v>
      </c>
      <c r="C471" s="44" t="str">
        <f t="shared" si="793"/>
        <v>木钥匙</v>
      </c>
      <c r="D471" s="44" t="str">
        <f t="shared" si="793"/>
        <v>413</v>
      </c>
      <c r="E471" s="44">
        <f t="shared" si="793"/>
        <v>1</v>
      </c>
      <c r="F471" s="44"/>
      <c r="T471" s="44">
        <f t="shared" si="711"/>
        <v>2400</v>
      </c>
      <c r="U471" s="44">
        <f t="shared" ref="U471" si="810">U251</f>
        <v>9</v>
      </c>
      <c r="V471" s="44">
        <f t="shared" ref="V471" si="811">V251</f>
        <v>1</v>
      </c>
      <c r="W471" s="44">
        <f t="shared" si="714"/>
        <v>160</v>
      </c>
      <c r="X471" s="238" t="s">
        <v>2461</v>
      </c>
      <c r="Y471" s="44">
        <v>3</v>
      </c>
      <c r="Z471" s="208" t="s">
        <v>2467</v>
      </c>
      <c r="AA471" s="44" t="str">
        <f t="shared" ref="AA471:AB471" si="812">AA251</f>
        <v>1,2,3</v>
      </c>
      <c r="AB471" s="44" t="str">
        <f t="shared" si="812"/>
        <v>413</v>
      </c>
      <c r="AD471" s="44" t="str">
        <f t="shared" ref="AD471:AL471" si="813">AD251</f>
        <v>我的钥匙丢了，你帮我用木头做把钥匙吧。</v>
      </c>
      <c r="AE471" s="44" t="str">
        <f t="shared" si="813"/>
        <v>不知道这钥匙能不能开锁。</v>
      </c>
      <c r="AF471" s="44" t="str">
        <f t="shared" si="813"/>
        <v>这什么服务质量，太差了！</v>
      </c>
      <c r="AG471" s="44" t="str">
        <f t="shared" si="813"/>
        <v>听说你啥都会做，我要订做一把木钥匙。</v>
      </c>
      <c r="AH471" s="44" t="str">
        <f t="shared" si="813"/>
        <v>又能开锁又能做装饰，这的确是好东西。</v>
      </c>
      <c r="AI471" s="44" t="str">
        <f t="shared" si="813"/>
        <v>徒有虚名的家伙。</v>
      </c>
      <c r="AJ471" s="44" t="str">
        <f t="shared" si="813"/>
        <v>木钥匙你会不会做？</v>
      </c>
      <c r="AK471" s="44" t="str">
        <f t="shared" si="813"/>
        <v>没想到你真会做木钥匙。</v>
      </c>
      <c r="AL471" s="44" t="str">
        <f t="shared" si="813"/>
        <v>早就料到你不会做了。</v>
      </c>
    </row>
    <row r="472" spans="1:38">
      <c r="A472" s="251">
        <v>4660</v>
      </c>
      <c r="B472" s="44" t="str">
        <f t="shared" si="793"/>
        <v>[[2014,1]]</v>
      </c>
      <c r="C472" s="44" t="str">
        <f t="shared" si="793"/>
        <v>石头弹丸</v>
      </c>
      <c r="D472" s="44" t="str">
        <f t="shared" si="793"/>
        <v>2014</v>
      </c>
      <c r="E472" s="44">
        <f t="shared" si="793"/>
        <v>1</v>
      </c>
      <c r="F472" s="44"/>
      <c r="T472" s="44">
        <f t="shared" si="711"/>
        <v>1200</v>
      </c>
      <c r="U472" s="44">
        <f t="shared" ref="U472" si="814">U252</f>
        <v>10</v>
      </c>
      <c r="V472" s="44">
        <f t="shared" ref="V472" si="815">V252</f>
        <v>1</v>
      </c>
      <c r="W472" s="44">
        <f t="shared" si="714"/>
        <v>60</v>
      </c>
      <c r="X472" s="238" t="s">
        <v>2461</v>
      </c>
      <c r="Y472" s="44">
        <v>3</v>
      </c>
      <c r="Z472" s="208" t="s">
        <v>2467</v>
      </c>
      <c r="AA472" s="44" t="str">
        <f t="shared" ref="AA472:AB472" si="816">AA252</f>
        <v>1,2,3</v>
      </c>
      <c r="AB472" s="44" t="str">
        <f t="shared" si="816"/>
        <v>2014</v>
      </c>
      <c r="AD472" s="44" t="str">
        <f t="shared" ref="AD472:AL472" si="817">AD252</f>
        <v>我要外出冒险，先订制一个石头弹丸。</v>
      </c>
      <c r="AE472" s="44" t="str">
        <f t="shared" si="817"/>
        <v>这东西还是有一定杀伤力的。</v>
      </c>
      <c r="AF472" s="44" t="str">
        <f t="shared" si="817"/>
        <v>石头弹丸都做不好，看来你没有童年啊。</v>
      </c>
      <c r="AG472" s="44" t="str">
        <f t="shared" si="817"/>
        <v>最近外头不太平，买个石头弹丸防身。</v>
      </c>
      <c r="AH472" s="44" t="str">
        <f t="shared" si="817"/>
        <v>有了石头弹丸，我要让那些怪物知道厉害。</v>
      </c>
      <c r="AI472" s="44" t="str">
        <f t="shared" si="817"/>
        <v>你看不起我是不是？以后不来了！</v>
      </c>
      <c r="AJ472" s="44" t="str">
        <f t="shared" si="817"/>
        <v>请帮我做个石头弹丸。</v>
      </c>
      <c r="AK472" s="44" t="str">
        <f t="shared" si="817"/>
        <v>石头弹丸的做工不错，不知杀伤力如何。</v>
      </c>
      <c r="AL472" s="44" t="str">
        <f t="shared" si="817"/>
        <v>我是好人，没做好我也不会责怪你。</v>
      </c>
    </row>
    <row r="473" spans="1:38">
      <c r="A473" s="251">
        <v>4670</v>
      </c>
      <c r="B473" s="44" t="str">
        <f t="shared" si="793"/>
        <v>[[2313,1]]</v>
      </c>
      <c r="C473" s="44" t="str">
        <f t="shared" si="793"/>
        <v>铁质钥匙</v>
      </c>
      <c r="D473" s="44" t="str">
        <f t="shared" si="793"/>
        <v>2313</v>
      </c>
      <c r="E473" s="44">
        <f t="shared" si="793"/>
        <v>1</v>
      </c>
      <c r="F473" s="44"/>
      <c r="T473" s="44">
        <f t="shared" si="711"/>
        <v>2400</v>
      </c>
      <c r="U473" s="44">
        <f t="shared" ref="U473" si="818">U253</f>
        <v>10</v>
      </c>
      <c r="V473" s="44">
        <f t="shared" ref="V473" si="819">V253</f>
        <v>1</v>
      </c>
      <c r="W473" s="44">
        <f t="shared" si="714"/>
        <v>120</v>
      </c>
      <c r="X473" s="238" t="s">
        <v>2461</v>
      </c>
      <c r="Y473" s="44">
        <v>3</v>
      </c>
      <c r="Z473" s="208" t="s">
        <v>2467</v>
      </c>
      <c r="AA473" s="44" t="str">
        <f t="shared" ref="AA473:AB473" si="820">AA253</f>
        <v>1,2,3</v>
      </c>
      <c r="AB473" s="44" t="str">
        <f t="shared" si="820"/>
        <v>2313</v>
      </c>
      <c r="AD473" s="44" t="str">
        <f t="shared" ref="AD473:AL473" si="821">AD253</f>
        <v>钥匙丢了，只能重新做把铁质钥匙。</v>
      </c>
      <c r="AE473" s="44" t="str">
        <f t="shared" si="821"/>
        <v>我先回家试试能不能开门。</v>
      </c>
      <c r="AF473" s="44" t="str">
        <f t="shared" si="821"/>
        <v>钥匙没做好，我怎么回家啊？</v>
      </c>
      <c r="AG473" s="44" t="str">
        <f t="shared" si="821"/>
        <v>开宝箱的铁质钥匙能订做吗？</v>
      </c>
      <c r="AH473" s="44" t="str">
        <f t="shared" si="821"/>
        <v>希望能用它打开所有的宝箱。</v>
      </c>
      <c r="AI473" s="44" t="str">
        <f t="shared" si="821"/>
        <v>你有愧老板这个职位。</v>
      </c>
      <c r="AJ473" s="44" t="str">
        <f t="shared" si="821"/>
        <v>钥匙还是铁打的好，我订把铁质钥匙。</v>
      </c>
      <c r="AK473" s="44" t="str">
        <f t="shared" si="821"/>
        <v>做工精细，手艺上乘！</v>
      </c>
      <c r="AL473" s="44" t="str">
        <f t="shared" si="821"/>
        <v>从头到脚都鄙视你！</v>
      </c>
    </row>
    <row r="474" spans="1:38">
      <c r="A474" s="251">
        <v>4680</v>
      </c>
      <c r="B474" s="44" t="str">
        <f t="shared" si="793"/>
        <v>[[1000151,1]]</v>
      </c>
      <c r="C474" s="44" t="str">
        <f t="shared" si="793"/>
        <v>木头地板</v>
      </c>
      <c r="D474" s="44" t="str">
        <f t="shared" si="793"/>
        <v>1000151</v>
      </c>
      <c r="E474" s="44">
        <f t="shared" si="793"/>
        <v>1</v>
      </c>
      <c r="F474" s="44"/>
      <c r="T474" s="44">
        <f t="shared" si="711"/>
        <v>2400</v>
      </c>
      <c r="U474" s="44">
        <f t="shared" ref="U474" si="822">U254</f>
        <v>10</v>
      </c>
      <c r="V474" s="44">
        <f t="shared" ref="V474" si="823">V254</f>
        <v>1</v>
      </c>
      <c r="W474" s="44">
        <f t="shared" si="714"/>
        <v>160</v>
      </c>
      <c r="X474" s="238" t="s">
        <v>2461</v>
      </c>
      <c r="Y474" s="44">
        <v>3</v>
      </c>
      <c r="Z474" s="208" t="s">
        <v>2467</v>
      </c>
      <c r="AA474" s="44" t="str">
        <f t="shared" ref="AA474:AB474" si="824">AA254</f>
        <v>1,2,3</v>
      </c>
      <c r="AB474" s="44" t="str">
        <f t="shared" si="824"/>
        <v>1000151</v>
      </c>
      <c r="AD474" s="44" t="str">
        <f t="shared" ref="AD474:AL474" si="825">AD254</f>
        <v>家里的水泥地太冷了，我想订木质地板。</v>
      </c>
      <c r="AE474" s="44" t="str">
        <f t="shared" si="825"/>
        <v>还是木头地板看起来有品位。</v>
      </c>
      <c r="AF474" s="44" t="str">
        <f t="shared" si="825"/>
        <v>店破，老板看起来更poor~</v>
      </c>
      <c r="AG474" s="44" t="str">
        <f t="shared" si="825"/>
        <v>木头地板是按平方卖的吗？</v>
      </c>
      <c r="AH474" s="44" t="str">
        <f t="shared" si="825"/>
        <v>不错不错，我很喜欢。</v>
      </c>
      <c r="AI474" s="44" t="str">
        <f t="shared" si="825"/>
        <v>我的损失谁来赔偿？</v>
      </c>
      <c r="AJ474" s="44" t="str">
        <f t="shared" si="825"/>
        <v>家里装修，准备铺木头地板。</v>
      </c>
      <c r="AK474" s="44" t="str">
        <f t="shared" si="825"/>
        <v>你顺便帮我把木头地板铺好吧。</v>
      </c>
      <c r="AL474" s="44" t="str">
        <f t="shared" si="825"/>
        <v>你太没用了，我鄙视你。</v>
      </c>
    </row>
    <row r="475" spans="1:38">
      <c r="A475" s="251">
        <v>4690</v>
      </c>
      <c r="B475" s="44" t="str">
        <f t="shared" si="793"/>
        <v>[[1000252,1]]</v>
      </c>
      <c r="C475" s="44" t="str">
        <f t="shared" si="793"/>
        <v>红砖墙纸</v>
      </c>
      <c r="D475" s="44" t="str">
        <f t="shared" si="793"/>
        <v>1000252</v>
      </c>
      <c r="E475" s="44">
        <f t="shared" si="793"/>
        <v>1</v>
      </c>
      <c r="F475" s="44"/>
      <c r="T475" s="44">
        <f t="shared" si="711"/>
        <v>2400</v>
      </c>
      <c r="U475" s="44">
        <f t="shared" ref="U475" si="826">U255</f>
        <v>11</v>
      </c>
      <c r="V475" s="44">
        <f t="shared" ref="V475" si="827">V255</f>
        <v>2</v>
      </c>
      <c r="W475" s="44">
        <f t="shared" si="714"/>
        <v>200</v>
      </c>
      <c r="X475" s="238" t="s">
        <v>2461</v>
      </c>
      <c r="Y475" s="44">
        <v>3</v>
      </c>
      <c r="Z475" s="208" t="s">
        <v>2467</v>
      </c>
      <c r="AA475" s="44" t="str">
        <f t="shared" ref="AA475:AB475" si="828">AA255</f>
        <v>1,2,3</v>
      </c>
      <c r="AB475" s="44" t="str">
        <f t="shared" si="828"/>
        <v>1000252</v>
      </c>
      <c r="AD475" s="44" t="str">
        <f t="shared" ref="AD475:AL475" si="829">AD255</f>
        <v>房子想换个风格，买张红砖墙纸试试。</v>
      </c>
      <c r="AE475" s="44" t="str">
        <f t="shared" si="829"/>
        <v>红砖墙纸太逼真了。</v>
      </c>
      <c r="AF475" s="44" t="str">
        <f t="shared" si="829"/>
        <v>这都做不好，你太失败了。</v>
      </c>
      <c r="AG475" s="44" t="str">
        <f t="shared" si="829"/>
        <v>现在流行红砖墙纸，我也要买。</v>
      </c>
      <c r="AH475" s="44" t="str">
        <f t="shared" si="829"/>
        <v>红砖墙纸太符合我的审美风格了。</v>
      </c>
      <c r="AI475" s="44" t="str">
        <f t="shared" si="829"/>
        <v>你弄块砖自裁吧。</v>
      </c>
      <c r="AJ475" s="44" t="str">
        <f t="shared" si="829"/>
        <v>你的红砖墙纸粘性够吗？我先买张试试。</v>
      </c>
      <c r="AK475" s="44" t="str">
        <f t="shared" si="829"/>
        <v>东西很不错，过几天再来光顾。</v>
      </c>
      <c r="AL475" s="44" t="str">
        <f t="shared" si="829"/>
        <v>我的订单都不按时做好，你是活腻了。</v>
      </c>
    </row>
    <row r="476" spans="1:38">
      <c r="A476" s="251">
        <v>4700</v>
      </c>
      <c r="B476" s="44" t="str">
        <f t="shared" si="793"/>
        <v>[[1000353,1]]</v>
      </c>
      <c r="C476" s="44" t="str">
        <f t="shared" si="793"/>
        <v>木质床</v>
      </c>
      <c r="D476" s="44" t="str">
        <f t="shared" si="793"/>
        <v>1000353</v>
      </c>
      <c r="E476" s="44">
        <f t="shared" si="793"/>
        <v>1</v>
      </c>
      <c r="F476" s="44"/>
      <c r="T476" s="44">
        <f t="shared" si="711"/>
        <v>2400</v>
      </c>
      <c r="U476" s="44">
        <f t="shared" ref="U476" si="830">U256</f>
        <v>11</v>
      </c>
      <c r="V476" s="44">
        <f t="shared" ref="V476" si="831">V256</f>
        <v>2</v>
      </c>
      <c r="W476" s="44">
        <f t="shared" si="714"/>
        <v>240</v>
      </c>
      <c r="X476" s="238" t="s">
        <v>2461</v>
      </c>
      <c r="Y476" s="44">
        <v>3</v>
      </c>
      <c r="Z476" s="208" t="s">
        <v>2467</v>
      </c>
      <c r="AA476" s="44" t="str">
        <f t="shared" ref="AA476:AB476" si="832">AA256</f>
        <v>1,2,3</v>
      </c>
      <c r="AB476" s="44" t="str">
        <f t="shared" si="832"/>
        <v>1000353</v>
      </c>
      <c r="AD476" s="44" t="str">
        <f t="shared" ref="AD476:AL476" si="833">AD256</f>
        <v>睡木床有益健康，我要订做张木质床。</v>
      </c>
      <c r="AE476" s="44" t="str">
        <f t="shared" si="833"/>
        <v>木质床又漂亮又牢固。</v>
      </c>
      <c r="AF476" s="44" t="str">
        <f t="shared" si="833"/>
        <v>如果你以死谢罪，我就原谅你。</v>
      </c>
      <c r="AG476" s="44" t="str">
        <f t="shared" si="833"/>
        <v>我要买张木质床，记得做大点。</v>
      </c>
      <c r="AH476" s="44" t="str">
        <f t="shared" si="833"/>
        <v>这床不错，很适合滚床单。</v>
      </c>
      <c r="AI476" s="44" t="str">
        <f t="shared" si="833"/>
        <v>你买块豆腐撞死算了。</v>
      </c>
      <c r="AJ476" s="44" t="str">
        <f t="shared" si="833"/>
        <v>记得选用最好的木材给我做张木质床。</v>
      </c>
      <c r="AK476" s="44" t="str">
        <f t="shared" si="833"/>
        <v>今晚可以睡个好觉了。</v>
      </c>
      <c r="AL476" s="44" t="str">
        <f t="shared" si="833"/>
        <v>诅咒你以后没床睡。</v>
      </c>
    </row>
    <row r="477" spans="1:38">
      <c r="A477" s="251">
        <v>4710</v>
      </c>
      <c r="B477" s="44" t="str">
        <f t="shared" si="793"/>
        <v>[[1000454,1]]</v>
      </c>
      <c r="C477" s="44" t="str">
        <f t="shared" si="793"/>
        <v>挂钟</v>
      </c>
      <c r="D477" s="44" t="str">
        <f t="shared" si="793"/>
        <v>1000454</v>
      </c>
      <c r="E477" s="44">
        <f t="shared" si="793"/>
        <v>1</v>
      </c>
      <c r="F477" s="44"/>
      <c r="T477" s="44">
        <f t="shared" si="711"/>
        <v>2400</v>
      </c>
      <c r="U477" s="44">
        <f t="shared" ref="U477" si="834">U257</f>
        <v>11</v>
      </c>
      <c r="V477" s="44">
        <f t="shared" ref="V477" si="835">V257</f>
        <v>2</v>
      </c>
      <c r="W477" s="44">
        <f t="shared" si="714"/>
        <v>240</v>
      </c>
      <c r="X477" s="238" t="s">
        <v>2461</v>
      </c>
      <c r="Y477" s="44">
        <v>3</v>
      </c>
      <c r="Z477" s="208" t="s">
        <v>2467</v>
      </c>
      <c r="AA477" s="44" t="str">
        <f t="shared" ref="AA477:AB477" si="836">AA257</f>
        <v>1,2,3</v>
      </c>
      <c r="AB477" s="44" t="str">
        <f t="shared" si="836"/>
        <v>1000454</v>
      </c>
      <c r="AD477" s="44" t="str">
        <f t="shared" ref="AD477:AL477" si="837">AD257</f>
        <v>没有时间概念的我，急需挂钟。</v>
      </c>
      <c r="AE477" s="44" t="str">
        <f t="shared" si="837"/>
        <v>希望挂钟能让我有点时间概念。</v>
      </c>
      <c r="AF477" s="44" t="str">
        <f t="shared" si="837"/>
        <v>没想到你比我还没有时间概念。</v>
      </c>
      <c r="AG477" s="44" t="str">
        <f t="shared" si="837"/>
        <v>挂个挂钟，就不会忘记吃饭时间了。</v>
      </c>
      <c r="AH477" s="44" t="str">
        <f t="shared" si="837"/>
        <v>样子做得不错，就是不知道准不准时。</v>
      </c>
      <c r="AI477" s="44" t="str">
        <f t="shared" si="837"/>
        <v>不完成顾客的订单是不对的。</v>
      </c>
      <c r="AJ477" s="44" t="str">
        <f t="shared" si="837"/>
        <v>有没有会报时的挂钟？</v>
      </c>
      <c r="AK477" s="44" t="str">
        <f t="shared" si="837"/>
        <v>不错不错，我很满意。</v>
      </c>
      <c r="AL477" s="44" t="str">
        <f t="shared" si="837"/>
        <v>你这是在砸自己的招牌。</v>
      </c>
    </row>
    <row r="478" spans="1:38">
      <c r="A478" s="251">
        <v>4720</v>
      </c>
      <c r="B478" s="44" t="str">
        <f t="shared" si="793"/>
        <v>[[1000555,1]]</v>
      </c>
      <c r="C478" s="44" t="str">
        <f t="shared" si="793"/>
        <v>木门</v>
      </c>
      <c r="D478" s="44" t="str">
        <f t="shared" si="793"/>
        <v>1000555</v>
      </c>
      <c r="E478" s="44">
        <f t="shared" si="793"/>
        <v>1</v>
      </c>
      <c r="F478" s="44"/>
      <c r="T478" s="44">
        <f t="shared" si="711"/>
        <v>2400</v>
      </c>
      <c r="U478" s="44">
        <f t="shared" ref="U478" si="838">U258</f>
        <v>12</v>
      </c>
      <c r="V478" s="44">
        <f t="shared" ref="V478" si="839">V258</f>
        <v>2</v>
      </c>
      <c r="W478" s="44">
        <f t="shared" si="714"/>
        <v>200</v>
      </c>
      <c r="X478" s="238" t="s">
        <v>2461</v>
      </c>
      <c r="Y478" s="44">
        <v>3</v>
      </c>
      <c r="Z478" s="208" t="s">
        <v>2467</v>
      </c>
      <c r="AA478" s="44" t="str">
        <f t="shared" ref="AA478:AB478" si="840">AA258</f>
        <v>1,2,3</v>
      </c>
      <c r="AB478" s="44" t="str">
        <f t="shared" si="840"/>
        <v>1000555</v>
      </c>
      <c r="AD478" s="44" t="str">
        <f t="shared" ref="AD478:AL478" si="841">AD258</f>
        <v>家里的木门被我踢坏了，赶快来订一扇。</v>
      </c>
      <c r="AE478" s="44" t="str">
        <f t="shared" si="841"/>
        <v>希望这扇木门不会再被我踢坏了。</v>
      </c>
      <c r="AF478" s="44" t="str">
        <f t="shared" si="841"/>
        <v>你害得我家里没有门用了。</v>
      </c>
      <c r="AG478" s="44" t="str">
        <f t="shared" si="841"/>
        <v>请用上好的木材帮我做扇木门。</v>
      </c>
      <c r="AH478" s="44" t="str">
        <f t="shared" si="841"/>
        <v>门的式样不错，但这木材不知道好不好。</v>
      </c>
      <c r="AI478" s="44" t="str">
        <f t="shared" si="841"/>
        <v>你真是难堪大任。</v>
      </c>
      <c r="AJ478" s="44" t="str">
        <f t="shared" si="841"/>
        <v>订做木门一扇。做好了有赏，做不好请你吃耳光。</v>
      </c>
      <c r="AK478" s="44" t="str">
        <f t="shared" si="841"/>
        <v>我日思夜想的木门啊，终于盼到你了。</v>
      </c>
      <c r="AL478" s="44" t="str">
        <f t="shared" si="841"/>
        <v>我代替所有人狠狠地鄙视你。</v>
      </c>
    </row>
    <row r="479" spans="1:38">
      <c r="A479" s="251">
        <v>4730</v>
      </c>
      <c r="B479" s="44" t="str">
        <f t="shared" si="793"/>
        <v>[[1000653,1]]</v>
      </c>
      <c r="C479" s="44" t="str">
        <f t="shared" si="793"/>
        <v>花束</v>
      </c>
      <c r="D479" s="44" t="str">
        <f t="shared" si="793"/>
        <v>1000653</v>
      </c>
      <c r="E479" s="44">
        <f t="shared" si="793"/>
        <v>1</v>
      </c>
      <c r="F479" s="44"/>
      <c r="T479" s="44">
        <f t="shared" ref="T479:T510" si="842">T40*$T$4</f>
        <v>2400</v>
      </c>
      <c r="U479" s="44">
        <f t="shared" ref="U479" si="843">U259</f>
        <v>12</v>
      </c>
      <c r="V479" s="44">
        <f t="shared" ref="V479" si="844">V259</f>
        <v>2</v>
      </c>
      <c r="W479" s="44">
        <f t="shared" ref="W479:W510" si="845">W40*$W$4</f>
        <v>240</v>
      </c>
      <c r="X479" s="238" t="s">
        <v>2461</v>
      </c>
      <c r="Y479" s="44">
        <v>3</v>
      </c>
      <c r="Z479" s="208" t="s">
        <v>2467</v>
      </c>
      <c r="AA479" s="44" t="str">
        <f t="shared" ref="AA479:AB479" si="846">AA259</f>
        <v>1,2,3</v>
      </c>
      <c r="AB479" s="44" t="str">
        <f t="shared" si="846"/>
        <v>1000653</v>
      </c>
      <c r="AD479" s="44" t="str">
        <f t="shared" ref="AD479:AL479" si="847">AD259</f>
        <v>我要去求婚了，特意来订做把花束。</v>
      </c>
      <c r="AE479" s="44" t="str">
        <f t="shared" si="847"/>
        <v>这花束真美！希望能促成我的姻缘。</v>
      </c>
      <c r="AF479" s="44" t="str">
        <f t="shared" si="847"/>
        <v>如果这次求婚不成功，我会恨你一辈子。</v>
      </c>
      <c r="AG479" s="44" t="str">
        <f t="shared" si="847"/>
        <v>生日快到了，自己订束花送自己。</v>
      </c>
      <c r="AH479" s="44" t="str">
        <f t="shared" si="847"/>
        <v>这花真漂亮，不知道会不会引蜜蜂。</v>
      </c>
      <c r="AI479" s="44" t="str">
        <f t="shared" si="847"/>
        <v>这东西对我很重要，你怎能做不好？</v>
      </c>
      <c r="AJ479" s="44" t="str">
        <f t="shared" si="847"/>
        <v>我要一束鲜花，去追求我爱的人！</v>
      </c>
      <c r="AK479" s="44" t="str">
        <f t="shared" si="847"/>
        <v>为了下一代，抓紧谈恋爱。</v>
      </c>
      <c r="AL479" s="44" t="str">
        <f t="shared" si="847"/>
        <v>你准备现在才开始种花吗？</v>
      </c>
    </row>
    <row r="480" spans="1:38">
      <c r="A480" s="251">
        <v>4740</v>
      </c>
      <c r="B480" s="44" t="str">
        <f t="shared" si="793"/>
        <v>[[1000753,1]]</v>
      </c>
      <c r="C480" s="44" t="str">
        <f t="shared" si="793"/>
        <v>稻草人</v>
      </c>
      <c r="D480" s="44" t="str">
        <f t="shared" si="793"/>
        <v>1000753</v>
      </c>
      <c r="E480" s="44">
        <f t="shared" si="793"/>
        <v>1</v>
      </c>
      <c r="F480" s="44"/>
      <c r="T480" s="44">
        <f t="shared" si="842"/>
        <v>2400</v>
      </c>
      <c r="U480" s="44">
        <f t="shared" ref="U480" si="848">U260</f>
        <v>12</v>
      </c>
      <c r="V480" s="44">
        <f t="shared" ref="V480" si="849">V260</f>
        <v>2</v>
      </c>
      <c r="W480" s="44">
        <f t="shared" si="845"/>
        <v>200</v>
      </c>
      <c r="X480" s="238" t="s">
        <v>2461</v>
      </c>
      <c r="Y480" s="44">
        <v>3</v>
      </c>
      <c r="Z480" s="208" t="s">
        <v>2467</v>
      </c>
      <c r="AA480" s="44" t="str">
        <f t="shared" ref="AA480:AB480" si="850">AA260</f>
        <v>1,2,3</v>
      </c>
      <c r="AB480" s="44" t="str">
        <f t="shared" si="850"/>
        <v>1000753</v>
      </c>
      <c r="AD480" s="44" t="str">
        <f t="shared" ref="AD480:AL480" si="851">AD260</f>
        <v>田里乌鸦满天飞，快帮我做个稻草人吧。</v>
      </c>
      <c r="AE480" s="44" t="str">
        <f t="shared" si="851"/>
        <v>这个稻草人真逼真，乌鸦一定会被吓跑。</v>
      </c>
      <c r="AF480" s="44" t="str">
        <f t="shared" si="851"/>
        <v>身为老板的你，不会明白农民的苦楚。</v>
      </c>
      <c r="AG480" s="44" t="str">
        <f t="shared" si="851"/>
        <v>平日太孤单，订做个稻草人陪我玩。</v>
      </c>
      <c r="AH480" s="44" t="str">
        <f t="shared" si="851"/>
        <v>这稻草人看起来很桀骜不驯啊。</v>
      </c>
      <c r="AI480" s="44" t="str">
        <f t="shared" si="851"/>
        <v>尼玛的太坑爹了有木有。</v>
      </c>
      <c r="AJ480" s="44" t="str">
        <f t="shared" si="851"/>
        <v>听说你连稻草人也会做，帮我做个吧。</v>
      </c>
      <c r="AK480" s="44" t="str">
        <f t="shared" si="851"/>
        <v>你果然心灵手巧！</v>
      </c>
      <c r="AL480" s="44" t="str">
        <f t="shared" si="851"/>
        <v>搞神马东东啊？</v>
      </c>
    </row>
    <row r="481" spans="1:38">
      <c r="A481" s="251">
        <v>4750</v>
      </c>
      <c r="B481" s="44" t="str">
        <f t="shared" si="793"/>
        <v>[[212,1]]</v>
      </c>
      <c r="C481" s="44" t="str">
        <f t="shared" si="793"/>
        <v>面包</v>
      </c>
      <c r="D481" s="44" t="str">
        <f t="shared" si="793"/>
        <v>212</v>
      </c>
      <c r="E481" s="44">
        <f t="shared" si="793"/>
        <v>1</v>
      </c>
      <c r="F481" s="44"/>
      <c r="T481" s="44">
        <f t="shared" si="842"/>
        <v>3600</v>
      </c>
      <c r="U481" s="44">
        <f t="shared" ref="U481" si="852">U261</f>
        <v>13</v>
      </c>
      <c r="V481" s="44">
        <f t="shared" ref="V481" si="853">V261</f>
        <v>2</v>
      </c>
      <c r="W481" s="44">
        <f t="shared" si="845"/>
        <v>500</v>
      </c>
      <c r="X481" s="238" t="s">
        <v>2461</v>
      </c>
      <c r="Y481" s="44">
        <v>3</v>
      </c>
      <c r="Z481" s="208" t="s">
        <v>2467</v>
      </c>
      <c r="AA481" s="44" t="str">
        <f t="shared" ref="AA481:AB481" si="854">AA261</f>
        <v>1,2,3</v>
      </c>
      <c r="AB481" s="44" t="str">
        <f t="shared" si="854"/>
        <v>212</v>
      </c>
      <c r="AD481" s="44" t="str">
        <f t="shared" ref="AD481:AL481" si="855">AD261</f>
        <v>好饿，求面包！</v>
      </c>
      <c r="AE481" s="44" t="str">
        <f t="shared" si="855"/>
        <v>面包真美味！</v>
      </c>
      <c r="AF481" s="44" t="str">
        <f t="shared" si="855"/>
        <v>你想饿死我啊？</v>
      </c>
      <c r="AG481" s="44" t="str">
        <f t="shared" si="855"/>
        <v>听说你开始卖面包了，我特意来捧场。</v>
      </c>
      <c r="AH481" s="44" t="str">
        <f t="shared" si="855"/>
        <v>面包太好吃了，你干脆改行开面包房吧。</v>
      </c>
      <c r="AI481" s="44" t="str">
        <f t="shared" si="855"/>
        <v>别说我没来捧场，是你自己不珍惜机会。</v>
      </c>
      <c r="AJ481" s="44" t="str">
        <f t="shared" si="855"/>
        <v>最近减肥，我只吃全麦面包。</v>
      </c>
      <c r="AK481" s="44" t="str">
        <f t="shared" si="855"/>
        <v>面包好吃得我都想哭了。</v>
      </c>
      <c r="AL481" s="44" t="str">
        <f t="shared" si="855"/>
        <v>没有面包就算了，我当减肥了。</v>
      </c>
    </row>
    <row r="482" spans="1:38">
      <c r="A482" s="251">
        <v>4760</v>
      </c>
      <c r="B482" s="44" t="str">
        <f t="shared" si="793"/>
        <v>[[1712,1]]</v>
      </c>
      <c r="C482" s="44" t="str">
        <f t="shared" si="793"/>
        <v>葡萄酒</v>
      </c>
      <c r="D482" s="44" t="str">
        <f t="shared" si="793"/>
        <v>1712</v>
      </c>
      <c r="E482" s="44">
        <f t="shared" si="793"/>
        <v>1</v>
      </c>
      <c r="F482" s="44"/>
      <c r="T482" s="44">
        <f t="shared" si="842"/>
        <v>10800</v>
      </c>
      <c r="U482" s="44">
        <f t="shared" ref="U482" si="856">U262</f>
        <v>13</v>
      </c>
      <c r="V482" s="44">
        <f t="shared" ref="V482" si="857">V262</f>
        <v>2</v>
      </c>
      <c r="W482" s="44">
        <f t="shared" si="845"/>
        <v>1720</v>
      </c>
      <c r="X482" s="238" t="s">
        <v>2461</v>
      </c>
      <c r="Y482" s="44">
        <v>3</v>
      </c>
      <c r="Z482" s="208" t="s">
        <v>2467</v>
      </c>
      <c r="AA482" s="44" t="str">
        <f t="shared" ref="AA482:AB482" si="858">AA262</f>
        <v>1,2,3</v>
      </c>
      <c r="AB482" s="44" t="str">
        <f t="shared" si="858"/>
        <v>1712</v>
      </c>
      <c r="AD482" s="44" t="str">
        <f t="shared" ref="AD482:AL482" si="859">AD262</f>
        <v>老远就闻到葡萄酒的芳香，我要订一瓶。</v>
      </c>
      <c r="AE482" s="44" t="str">
        <f t="shared" si="859"/>
        <v>今朝有酒今朝醉，明天要喝再来订。</v>
      </c>
      <c r="AF482" s="44" t="str">
        <f t="shared" si="859"/>
        <v>你不会是自己把葡萄酒偷偷喝完了吧。</v>
      </c>
      <c r="AG482" s="44" t="str">
        <f t="shared" si="859"/>
        <v>我要一瓶美容又养颜的葡萄酒。</v>
      </c>
      <c r="AH482" s="44" t="str">
        <f t="shared" si="859"/>
        <v>喝了葡萄酒，面色就会更红润哦。</v>
      </c>
      <c r="AI482" s="44" t="str">
        <f t="shared" si="859"/>
        <v>我似乎闻到你身上有酒味哦。</v>
      </c>
      <c r="AJ482" s="44" t="str">
        <f t="shared" si="859"/>
        <v>我要酒，上好的葡萄酒！</v>
      </c>
      <c r="AK482" s="44" t="str">
        <f t="shared" si="859"/>
        <v>来，我们干一杯。</v>
      </c>
      <c r="AL482" s="44" t="str">
        <f t="shared" si="859"/>
        <v>代我问候你全家。</v>
      </c>
    </row>
    <row r="483" spans="1:38">
      <c r="A483" s="251">
        <v>4770</v>
      </c>
      <c r="B483" s="44" t="str">
        <f t="shared" si="793"/>
        <v>[[1812,1]]</v>
      </c>
      <c r="C483" s="44" t="str">
        <f t="shared" si="793"/>
        <v>酸酸乳</v>
      </c>
      <c r="D483" s="44" t="str">
        <f t="shared" si="793"/>
        <v>1812</v>
      </c>
      <c r="E483" s="44">
        <f t="shared" si="793"/>
        <v>1</v>
      </c>
      <c r="F483" s="44"/>
      <c r="T483" s="44">
        <f t="shared" si="842"/>
        <v>2400</v>
      </c>
      <c r="U483" s="44">
        <f t="shared" ref="U483" si="860">U263</f>
        <v>13</v>
      </c>
      <c r="V483" s="44">
        <f t="shared" ref="V483" si="861">V263</f>
        <v>2</v>
      </c>
      <c r="W483" s="44">
        <f t="shared" si="845"/>
        <v>320</v>
      </c>
      <c r="X483" s="238" t="s">
        <v>2461</v>
      </c>
      <c r="Y483" s="44">
        <v>3</v>
      </c>
      <c r="Z483" s="208" t="s">
        <v>2467</v>
      </c>
      <c r="AA483" s="44" t="str">
        <f t="shared" ref="AA483:AB483" si="862">AA263</f>
        <v>1,2,3</v>
      </c>
      <c r="AB483" s="44" t="str">
        <f t="shared" si="862"/>
        <v>1812</v>
      </c>
      <c r="AD483" s="44" t="str">
        <f t="shared" ref="AD483:AL483" si="863">AD263</f>
        <v>最近肠胃不通畅，只能指望你的酸酸乳了。</v>
      </c>
      <c r="AE483" s="44" t="str">
        <f t="shared" si="863"/>
        <v>希望酸酸乳能帮助肠胃动起来。</v>
      </c>
      <c r="AF483" s="44" t="str">
        <f t="shared" si="863"/>
        <v>你是不是彻底遗忘了我的订单？</v>
      </c>
      <c r="AG483" s="44" t="str">
        <f t="shared" si="863"/>
        <v>我爱喝酸酸甜甜的酸酸乳，我要订做！</v>
      </c>
      <c r="AH483" s="44" t="str">
        <f t="shared" si="863"/>
        <v>嘻嘻，真好喝~</v>
      </c>
      <c r="AI483" s="44" t="str">
        <f t="shared" si="863"/>
        <v>原来你就是传说中的奸商。</v>
      </c>
      <c r="AJ483" s="44" t="str">
        <f t="shared" si="863"/>
        <v>我家马桶吸力不够，只能靠你的酸酸乳了。</v>
      </c>
      <c r="AK483" s="44" t="str">
        <f t="shared" si="863"/>
        <v>哈~通畅了~</v>
      </c>
      <c r="AL483" s="44" t="str">
        <f t="shared" si="863"/>
        <v>没有酸酸乳，我的便秘哪天才能好啊！</v>
      </c>
    </row>
    <row r="484" spans="1:38">
      <c r="A484" s="251">
        <v>4780</v>
      </c>
      <c r="B484" s="44" t="str">
        <f t="shared" si="793"/>
        <v>[[1912,1]]</v>
      </c>
      <c r="C484" s="44" t="str">
        <f t="shared" si="793"/>
        <v>果冻三明治</v>
      </c>
      <c r="D484" s="44" t="str">
        <f t="shared" si="793"/>
        <v>1912</v>
      </c>
      <c r="E484" s="44">
        <f t="shared" si="793"/>
        <v>1</v>
      </c>
      <c r="F484" s="44"/>
      <c r="T484" s="44">
        <f t="shared" si="842"/>
        <v>7200</v>
      </c>
      <c r="U484" s="44">
        <f t="shared" ref="U484" si="864">U264</f>
        <v>14</v>
      </c>
      <c r="V484" s="44">
        <f t="shared" ref="V484" si="865">V264</f>
        <v>2</v>
      </c>
      <c r="W484" s="44">
        <f t="shared" si="845"/>
        <v>1360</v>
      </c>
      <c r="X484" s="238" t="s">
        <v>2461</v>
      </c>
      <c r="Y484" s="44">
        <v>3</v>
      </c>
      <c r="Z484" s="208" t="s">
        <v>2467</v>
      </c>
      <c r="AA484" s="44" t="str">
        <f t="shared" ref="AA484:AB484" si="866">AA264</f>
        <v>1,2,3</v>
      </c>
      <c r="AB484" s="44" t="str">
        <f t="shared" si="866"/>
        <v>1912</v>
      </c>
      <c r="AD484" s="44" t="str">
        <f t="shared" ref="AD484:AL484" si="867">AD264</f>
        <v>果冻三明治是你家的新品？给我来一份。</v>
      </c>
      <c r="AE484" s="44" t="str">
        <f t="shared" si="867"/>
        <v>哇，好吃！你不开甜品店真是可惜了。</v>
      </c>
      <c r="AF484" s="44" t="str">
        <f t="shared" si="867"/>
        <v>我的三明治不会是被那只黑猫吃掉了吧。</v>
      </c>
      <c r="AG484" s="44" t="str">
        <f t="shared" si="867"/>
        <v>我爱果冻也爱三明治，那就来份果冻三明治。</v>
      </c>
      <c r="AH484" s="44" t="str">
        <f t="shared" si="867"/>
        <v>果冻好吃，三明治也好吃，果冻三明治真好吃。</v>
      </c>
      <c r="AI484" s="44" t="str">
        <f t="shared" si="867"/>
        <v>你到底会不会做果冻三明治呀？</v>
      </c>
      <c r="AJ484" s="44" t="str">
        <f t="shared" si="867"/>
        <v>我要一份果冻三明治。</v>
      </c>
      <c r="AK484" s="44" t="str">
        <f t="shared" si="867"/>
        <v>尼玛太好吃了！</v>
      </c>
      <c r="AL484" s="44" t="str">
        <f t="shared" si="867"/>
        <v>投诉！我要投诉到底！</v>
      </c>
    </row>
    <row r="485" spans="1:38">
      <c r="A485" s="251">
        <v>4790</v>
      </c>
      <c r="B485" s="44" t="str">
        <f t="shared" si="793"/>
        <v>[[2112,1]]</v>
      </c>
      <c r="C485" s="44" t="str">
        <f t="shared" si="793"/>
        <v>烧肉</v>
      </c>
      <c r="D485" s="44" t="str">
        <f t="shared" si="793"/>
        <v>2112</v>
      </c>
      <c r="E485" s="44">
        <f t="shared" si="793"/>
        <v>1</v>
      </c>
      <c r="F485" s="44"/>
      <c r="T485" s="44">
        <f t="shared" si="842"/>
        <v>7200</v>
      </c>
      <c r="U485" s="44">
        <f t="shared" ref="U485" si="868">U265</f>
        <v>14</v>
      </c>
      <c r="V485" s="44">
        <f t="shared" ref="V485" si="869">V265</f>
        <v>2</v>
      </c>
      <c r="W485" s="44">
        <f t="shared" si="845"/>
        <v>900</v>
      </c>
      <c r="X485" s="238" t="s">
        <v>2461</v>
      </c>
      <c r="Y485" s="44">
        <v>3</v>
      </c>
      <c r="Z485" s="208" t="s">
        <v>2467</v>
      </c>
      <c r="AA485" s="44" t="str">
        <f t="shared" ref="AA485:AB485" si="870">AA265</f>
        <v>1,2,3</v>
      </c>
      <c r="AB485" s="44" t="str">
        <f t="shared" si="870"/>
        <v>2112</v>
      </c>
      <c r="AD485" s="44" t="str">
        <f t="shared" ref="AD485:AL485" si="871">AD265</f>
        <v>民以食为天，来块烧肉，回家下酒。</v>
      </c>
      <c r="AE485" s="44" t="str">
        <f t="shared" si="871"/>
        <v>我可是无肉不欢的。</v>
      </c>
      <c r="AF485" s="44" t="str">
        <f t="shared" si="871"/>
        <v>没有肉，让我怎么活啊？</v>
      </c>
      <c r="AG485" s="44" t="str">
        <f t="shared" si="871"/>
        <v>听闻你家的烧肉是秘制的，来一块。</v>
      </c>
      <c r="AH485" s="44" t="str">
        <f t="shared" si="871"/>
        <v>烧肉真好吃，真庆幸自己是食肉动物。</v>
      </c>
      <c r="AI485" s="44" t="str">
        <f t="shared" si="871"/>
        <v>你这是在逼我去吃草。</v>
      </c>
      <c r="AJ485" s="44" t="str">
        <f t="shared" si="871"/>
        <v>吃了烧肉才有力气，记得给我块大的。</v>
      </c>
      <c r="AK485" s="44" t="str">
        <f t="shared" si="871"/>
        <v>谢谢你的烧肉，带回家慢慢品尝。</v>
      </c>
      <c r="AL485" s="44" t="str">
        <f t="shared" si="871"/>
        <v>当心我把你炖炖吃了，再加点孜然。</v>
      </c>
    </row>
    <row r="486" spans="1:38">
      <c r="A486" s="251">
        <v>4800</v>
      </c>
      <c r="B486" s="44" t="str">
        <f t="shared" si="793"/>
        <v>[[2212,1]]</v>
      </c>
      <c r="C486" s="44" t="str">
        <f t="shared" si="793"/>
        <v>骨头汤</v>
      </c>
      <c r="D486" s="44" t="str">
        <f t="shared" si="793"/>
        <v>2212</v>
      </c>
      <c r="E486" s="44">
        <f t="shared" si="793"/>
        <v>1</v>
      </c>
      <c r="F486" s="44"/>
      <c r="T486" s="44">
        <f t="shared" si="842"/>
        <v>7200</v>
      </c>
      <c r="U486" s="44">
        <f t="shared" ref="U486" si="872">U266</f>
        <v>14</v>
      </c>
      <c r="V486" s="44">
        <f t="shared" ref="V486" si="873">V266</f>
        <v>2</v>
      </c>
      <c r="W486" s="44">
        <f t="shared" si="845"/>
        <v>900</v>
      </c>
      <c r="X486" s="238" t="s">
        <v>2461</v>
      </c>
      <c r="Y486" s="44">
        <v>3</v>
      </c>
      <c r="Z486" s="208" t="s">
        <v>2467</v>
      </c>
      <c r="AA486" s="44" t="str">
        <f t="shared" ref="AA486:AB486" si="874">AA266</f>
        <v>1,2,3</v>
      </c>
      <c r="AB486" s="44" t="str">
        <f t="shared" si="874"/>
        <v>2212</v>
      </c>
      <c r="AD486" s="44" t="str">
        <f t="shared" ref="AD486:AL486" si="875">AD266</f>
        <v>最近缺钙，买份骨头汤补补。</v>
      </c>
      <c r="AE486" s="44" t="str">
        <f t="shared" si="875"/>
        <v>神仙不老骨头汤，美味！</v>
      </c>
      <c r="AF486" s="44" t="str">
        <f t="shared" si="875"/>
        <v>早知道我自己熬骨头汤喝了。</v>
      </c>
      <c r="AG486" s="44" t="str">
        <f t="shared" si="875"/>
        <v>我要尝遍天下美食，这次试试你的骨头汤。</v>
      </c>
      <c r="AH486" s="44" t="str">
        <f t="shared" si="875"/>
        <v>你考虑下开饭店吧。</v>
      </c>
      <c r="AI486" s="44" t="str">
        <f t="shared" si="875"/>
        <v>就你这小样还熬骨头汤？</v>
      </c>
      <c r="AJ486" s="44" t="str">
        <f t="shared" si="875"/>
        <v>喝点骨头汤，可以回复元气。</v>
      </c>
      <c r="AK486" s="44" t="str">
        <f t="shared" si="875"/>
        <v>养身又养心，真是好汤。</v>
      </c>
      <c r="AL486" s="44" t="str">
        <f t="shared" si="875"/>
        <v>你让我充满了怨气！</v>
      </c>
    </row>
    <row r="487" spans="1:38">
      <c r="A487" s="251">
        <v>4810</v>
      </c>
      <c r="B487" s="44" t="str">
        <f t="shared" ref="B487:E506" si="876">B48</f>
        <v>[[962,1]]</v>
      </c>
      <c r="C487" s="44" t="str">
        <f t="shared" si="876"/>
        <v>皮衣</v>
      </c>
      <c r="D487" s="44" t="str">
        <f t="shared" si="876"/>
        <v>962</v>
      </c>
      <c r="E487" s="44">
        <f t="shared" si="876"/>
        <v>1</v>
      </c>
      <c r="F487" s="44"/>
      <c r="T487" s="44">
        <f t="shared" si="842"/>
        <v>1200</v>
      </c>
      <c r="U487" s="44">
        <f t="shared" ref="U487" si="877">U267</f>
        <v>15</v>
      </c>
      <c r="V487" s="44">
        <f t="shared" ref="V487" si="878">V267</f>
        <v>2</v>
      </c>
      <c r="W487" s="44">
        <f t="shared" si="845"/>
        <v>100</v>
      </c>
      <c r="X487" s="238" t="s">
        <v>2461</v>
      </c>
      <c r="Y487" s="44">
        <v>3</v>
      </c>
      <c r="Z487" s="208" t="s">
        <v>2467</v>
      </c>
      <c r="AA487" s="44" t="str">
        <f t="shared" ref="AA487:AB487" si="879">AA267</f>
        <v>1,2,3</v>
      </c>
      <c r="AB487" s="44" t="str">
        <f t="shared" si="879"/>
        <v>962</v>
      </c>
      <c r="AD487" s="44" t="str">
        <f t="shared" ref="AD487:AL487" si="880">AD267</f>
        <v>感觉衣柜里永远少件衣服，我要订做件皮衣。</v>
      </c>
      <c r="AE487" s="44" t="str">
        <f t="shared" si="880"/>
        <v>穿了皮衣的我，是不是更有精神了？</v>
      </c>
      <c r="AF487" s="44" t="str">
        <f t="shared" si="880"/>
        <v>遇到这么悲惨的事，我太伤心了。</v>
      </c>
      <c r="AG487" s="44" t="str">
        <f t="shared" si="880"/>
        <v>天冷了，买件皮衣御寒。</v>
      </c>
      <c r="AH487" s="44" t="str">
        <f t="shared" si="880"/>
        <v>你可以考虑做裁缝去了。</v>
      </c>
      <c r="AI487" s="44" t="str">
        <f t="shared" si="880"/>
        <v>我要去微博曝光这家店的恶劣行径！</v>
      </c>
      <c r="AJ487" s="44" t="str">
        <f t="shared" si="880"/>
        <v>没衣服穿了，快帮我做件皮衣。</v>
      </c>
      <c r="AK487" s="44" t="str">
        <f t="shared" si="880"/>
        <v>宽大的皮衣穿起来舒服又自由。</v>
      </c>
      <c r="AL487" s="44" t="str">
        <f t="shared" si="880"/>
        <v>不穿衣服会被警察抓起来的，怎么办？</v>
      </c>
    </row>
    <row r="488" spans="1:38">
      <c r="A488" s="251">
        <v>4820</v>
      </c>
      <c r="B488" s="44" t="str">
        <f t="shared" si="876"/>
        <v>[[1062,1]]</v>
      </c>
      <c r="C488" s="44" t="str">
        <f t="shared" si="876"/>
        <v>布袍</v>
      </c>
      <c r="D488" s="44" t="str">
        <f t="shared" si="876"/>
        <v>1062</v>
      </c>
      <c r="E488" s="44">
        <f t="shared" si="876"/>
        <v>1</v>
      </c>
      <c r="F488" s="44"/>
      <c r="T488" s="44">
        <f t="shared" si="842"/>
        <v>1200</v>
      </c>
      <c r="U488" s="44">
        <f t="shared" ref="U488" si="881">U268</f>
        <v>15</v>
      </c>
      <c r="V488" s="44">
        <f t="shared" ref="V488" si="882">V268</f>
        <v>2</v>
      </c>
      <c r="W488" s="44">
        <f t="shared" si="845"/>
        <v>100</v>
      </c>
      <c r="X488" s="238" t="s">
        <v>2461</v>
      </c>
      <c r="Y488" s="44">
        <v>3</v>
      </c>
      <c r="Z488" s="208" t="s">
        <v>2467</v>
      </c>
      <c r="AA488" s="44" t="str">
        <f t="shared" ref="AA488:AB488" si="883">AA268</f>
        <v>1,2,3</v>
      </c>
      <c r="AB488" s="44" t="str">
        <f t="shared" si="883"/>
        <v>1062</v>
      </c>
      <c r="AD488" s="44" t="str">
        <f t="shared" ref="AD488:AL488" si="884">AD268</f>
        <v>我要去学习法术，先订做件布袍。</v>
      </c>
      <c r="AE488" s="44" t="str">
        <f t="shared" si="884"/>
        <v>穿了布袍，真像个法师了。</v>
      </c>
      <c r="AF488" s="44" t="str">
        <f t="shared" si="884"/>
        <v>我早就怀疑你的手艺了。</v>
      </c>
      <c r="AG488" s="44" t="str">
        <f t="shared" si="884"/>
        <v>终于把衣服穿坏了，可以买件新布袍了。</v>
      </c>
      <c r="AH488" s="44" t="str">
        <f t="shared" si="884"/>
        <v>很合身，款式也不错。</v>
      </c>
      <c r="AI488" s="44" t="str">
        <f t="shared" si="884"/>
        <v>怎么有你这样的卖家？</v>
      </c>
      <c r="AJ488" s="44" t="str">
        <f t="shared" si="884"/>
        <v>还是喜欢布料的衣服，就订做见布袍吧。</v>
      </c>
      <c r="AK488" s="44" t="str">
        <f t="shared" si="884"/>
        <v>这件袍子太适合我了。</v>
      </c>
      <c r="AL488" s="44" t="str">
        <f t="shared" si="884"/>
        <v>小样你等着，我会要你好看的。</v>
      </c>
    </row>
    <row r="489" spans="1:38">
      <c r="A489" s="251">
        <v>4830</v>
      </c>
      <c r="B489" s="44" t="str">
        <f t="shared" si="876"/>
        <v>[[1562,1]]</v>
      </c>
      <c r="C489" s="44" t="str">
        <f t="shared" si="876"/>
        <v>软皮衣</v>
      </c>
      <c r="D489" s="44" t="str">
        <f t="shared" si="876"/>
        <v>1562</v>
      </c>
      <c r="E489" s="44">
        <f t="shared" si="876"/>
        <v>1</v>
      </c>
      <c r="F489" s="44"/>
      <c r="T489" s="44">
        <f t="shared" si="842"/>
        <v>2400</v>
      </c>
      <c r="U489" s="44">
        <f t="shared" ref="U489" si="885">U269</f>
        <v>15</v>
      </c>
      <c r="V489" s="44">
        <f t="shared" ref="V489" si="886">V269</f>
        <v>2</v>
      </c>
      <c r="W489" s="44">
        <f t="shared" si="845"/>
        <v>360</v>
      </c>
      <c r="X489" s="238" t="s">
        <v>2461</v>
      </c>
      <c r="Y489" s="44">
        <v>3</v>
      </c>
      <c r="Z489" s="208" t="s">
        <v>2467</v>
      </c>
      <c r="AA489" s="44" t="str">
        <f t="shared" ref="AA489:AB489" si="887">AA269</f>
        <v>1,2,3</v>
      </c>
      <c r="AB489" s="44" t="str">
        <f t="shared" si="887"/>
        <v>1562</v>
      </c>
      <c r="AD489" s="44" t="str">
        <f t="shared" ref="AD489:AL489" si="888">AD269</f>
        <v>皮衣太硬了，订做件软皮衣。</v>
      </c>
      <c r="AE489" s="44" t="str">
        <f t="shared" si="888"/>
        <v>软皮衣穿着真是舒服。</v>
      </c>
      <c r="AF489" s="44" t="str">
        <f t="shared" si="888"/>
        <v>我想揍你，可以吗？</v>
      </c>
      <c r="AG489" s="44" t="str">
        <f t="shared" si="888"/>
        <v>帮我量身定做一件软皮衣。</v>
      </c>
      <c r="AH489" s="44" t="str">
        <f t="shared" si="888"/>
        <v>专为我订做的衣服，世上可只有一件。</v>
      </c>
      <c r="AI489" s="44" t="str">
        <f t="shared" si="888"/>
        <v>你能不能再无耻一点？</v>
      </c>
      <c r="AJ489" s="44" t="str">
        <f t="shared" si="888"/>
        <v>软皮衣适合打怪时穿，给我来一件。</v>
      </c>
      <c r="AK489" s="44" t="str">
        <f t="shared" si="888"/>
        <v>皮质够软，不错不错！</v>
      </c>
      <c r="AL489" s="44" t="str">
        <f t="shared" si="888"/>
        <v>我等着这件衣服呢，没它怎么打怪啊？</v>
      </c>
    </row>
    <row r="490" spans="1:38">
      <c r="A490" s="251">
        <v>4840</v>
      </c>
      <c r="B490" s="44" t="str">
        <f t="shared" si="876"/>
        <v>[[1662,1]]</v>
      </c>
      <c r="C490" s="44" t="str">
        <f t="shared" si="876"/>
        <v>绣纹布袍</v>
      </c>
      <c r="D490" s="44" t="str">
        <f t="shared" si="876"/>
        <v>1662</v>
      </c>
      <c r="E490" s="44">
        <f t="shared" si="876"/>
        <v>1</v>
      </c>
      <c r="F490" s="44"/>
      <c r="T490" s="44">
        <f t="shared" si="842"/>
        <v>2400</v>
      </c>
      <c r="U490" s="44">
        <f t="shared" ref="U490" si="889">U270</f>
        <v>16</v>
      </c>
      <c r="V490" s="44">
        <f t="shared" ref="V490" si="890">V270</f>
        <v>2</v>
      </c>
      <c r="W490" s="44">
        <f t="shared" si="845"/>
        <v>360</v>
      </c>
      <c r="X490" s="238" t="s">
        <v>2461</v>
      </c>
      <c r="Y490" s="44">
        <v>3</v>
      </c>
      <c r="Z490" s="208" t="s">
        <v>2467</v>
      </c>
      <c r="AA490" s="44" t="str">
        <f t="shared" ref="AA490:AB490" si="891">AA270</f>
        <v>1,2,3</v>
      </c>
      <c r="AB490" s="44" t="str">
        <f t="shared" si="891"/>
        <v>1662</v>
      </c>
      <c r="AD490" s="44" t="str">
        <f t="shared" ref="AD490:AL490" si="892">AD270</f>
        <v>帮我在布袍上绣点美丽的花纹。</v>
      </c>
      <c r="AE490" s="44" t="str">
        <f t="shared" si="892"/>
        <v>有了花纹布袍变得超有气场。</v>
      </c>
      <c r="AF490" s="44" t="str">
        <f t="shared" si="892"/>
        <v>果然绣花这种事已经快要失传了。</v>
      </c>
      <c r="AG490" s="44" t="str">
        <f t="shared" si="892"/>
        <v>我想要件不一般的衣裳，绣纹布袍值得一试。</v>
      </c>
      <c r="AH490" s="44" t="str">
        <f t="shared" si="892"/>
        <v>穿上绣纹布袍超有范。</v>
      </c>
      <c r="AI490" s="44" t="str">
        <f t="shared" si="892"/>
        <v>财神会代替我惩罚你的。</v>
      </c>
      <c r="AJ490" s="44" t="str">
        <f t="shared" si="892"/>
        <v>听说你们家有新货了，给我来件绣纹布袍。</v>
      </c>
      <c r="AK490" s="44" t="str">
        <f t="shared" si="892"/>
        <v>绣上花纹的布袍会不会防御力更强？</v>
      </c>
      <c r="AL490" s="44" t="str">
        <f t="shared" si="892"/>
        <v>我要绣纹布袍！不做给我我就和你拼命！</v>
      </c>
    </row>
    <row r="491" spans="1:38">
      <c r="A491" s="251">
        <v>4850</v>
      </c>
      <c r="B491" s="44" t="str">
        <f t="shared" si="876"/>
        <v>[[2162,1]]</v>
      </c>
      <c r="C491" s="44" t="str">
        <f t="shared" si="876"/>
        <v>革铠</v>
      </c>
      <c r="D491" s="44" t="str">
        <f t="shared" si="876"/>
        <v>2162</v>
      </c>
      <c r="E491" s="44">
        <f t="shared" si="876"/>
        <v>1</v>
      </c>
      <c r="F491" s="44"/>
      <c r="T491" s="44">
        <f t="shared" si="842"/>
        <v>3600</v>
      </c>
      <c r="U491" s="44">
        <f t="shared" ref="U491" si="893">U271</f>
        <v>16</v>
      </c>
      <c r="V491" s="44">
        <f t="shared" ref="V491" si="894">V271</f>
        <v>2</v>
      </c>
      <c r="W491" s="44">
        <f t="shared" si="845"/>
        <v>760</v>
      </c>
      <c r="X491" s="238" t="s">
        <v>2461</v>
      </c>
      <c r="Y491" s="44">
        <v>3</v>
      </c>
      <c r="Z491" s="208" t="s">
        <v>2467</v>
      </c>
      <c r="AA491" s="44" t="str">
        <f t="shared" ref="AA491:AB491" si="895">AA271</f>
        <v>1,2,3</v>
      </c>
      <c r="AB491" s="44" t="str">
        <f t="shared" si="895"/>
        <v>2162</v>
      </c>
      <c r="AD491" s="44" t="str">
        <f t="shared" ref="AD491:AL491" si="896">AD271</f>
        <v>我要订做一件革铠，穿着它去寻找卡迪尔之书。</v>
      </c>
      <c r="AE491" s="44" t="str">
        <f t="shared" si="896"/>
        <v>穿上这件革铠，我是不是英气焕发？</v>
      </c>
      <c r="AF491" s="44" t="str">
        <f t="shared" si="896"/>
        <v>你这里真是道具店？</v>
      </c>
      <c r="AG491" s="44" t="str">
        <f t="shared" si="896"/>
        <v>我要外出打怪，帮我做件防身的革铠。</v>
      </c>
      <c r="AH491" s="44" t="str">
        <f t="shared" si="896"/>
        <v>这件革铠真厚实，防御力一定很强。</v>
      </c>
      <c r="AI491" s="44" t="str">
        <f t="shared" si="896"/>
        <v>作为一名老板，你是失败的典范。</v>
      </c>
      <c r="AJ491" s="44" t="str">
        <f t="shared" si="896"/>
        <v>你家的皮革不错，我要订一件革铠。</v>
      </c>
      <c r="AK491" s="44" t="str">
        <f t="shared" si="896"/>
        <v>用的是上好的皮革，革铠很不错。</v>
      </c>
      <c r="AL491" s="44" t="str">
        <f t="shared" si="896"/>
        <v>以后有空我来教你怎么开店吧。</v>
      </c>
    </row>
    <row r="492" spans="1:38">
      <c r="A492" s="251">
        <v>4860</v>
      </c>
      <c r="B492" s="44" t="str">
        <f t="shared" si="876"/>
        <v>[[2262,1]]</v>
      </c>
      <c r="C492" s="44" t="str">
        <f t="shared" si="876"/>
        <v>厚袍</v>
      </c>
      <c r="D492" s="44" t="str">
        <f t="shared" si="876"/>
        <v>2262</v>
      </c>
      <c r="E492" s="44">
        <f t="shared" si="876"/>
        <v>1</v>
      </c>
      <c r="F492" s="44"/>
      <c r="T492" s="44">
        <f t="shared" si="842"/>
        <v>3600</v>
      </c>
      <c r="U492" s="44">
        <f t="shared" ref="U492" si="897">U272</f>
        <v>16</v>
      </c>
      <c r="V492" s="44">
        <f t="shared" ref="V492" si="898">V272</f>
        <v>2</v>
      </c>
      <c r="W492" s="44">
        <f t="shared" si="845"/>
        <v>760</v>
      </c>
      <c r="X492" s="238" t="s">
        <v>2461</v>
      </c>
      <c r="Y492" s="44">
        <v>3</v>
      </c>
      <c r="Z492" s="208" t="s">
        <v>2467</v>
      </c>
      <c r="AA492" s="44" t="str">
        <f t="shared" ref="AA492:AB492" si="899">AA272</f>
        <v>1,2,3</v>
      </c>
      <c r="AB492" s="44" t="str">
        <f t="shared" si="899"/>
        <v>2262</v>
      </c>
      <c r="AD492" s="44" t="str">
        <f t="shared" ref="AD492:AL492" si="900">AD272</f>
        <v>最近天好冷，必须买件厚袍来御寒。</v>
      </c>
      <c r="AE492" s="44" t="str">
        <f t="shared" si="900"/>
        <v>这件厚袍真暖和。</v>
      </c>
      <c r="AF492" s="44" t="str">
        <f t="shared" si="900"/>
        <v>再见！以后最好不要相见。</v>
      </c>
      <c r="AG492" s="44" t="str">
        <f t="shared" si="900"/>
        <v>我要件厚袍，要足够厚才行哦。</v>
      </c>
      <c r="AH492" s="44" t="str">
        <f t="shared" si="900"/>
        <v>袍子太厚了，我都快不能动了。</v>
      </c>
      <c r="AI492" s="44" t="str">
        <f t="shared" si="900"/>
        <v>给你记左勾拳，再来记右勾拳，痛快！</v>
      </c>
      <c r="AJ492" s="44" t="str">
        <f t="shared" si="900"/>
        <v>你家厚袍质量如何呀？帮我做件看看。</v>
      </c>
      <c r="AK492" s="44" t="str">
        <f t="shared" si="900"/>
        <v>用料足，这是家好店！</v>
      </c>
      <c r="AL492" s="44" t="str">
        <f t="shared" si="900"/>
        <v>不是裁缝，做衣服就是不可靠。</v>
      </c>
    </row>
    <row r="493" spans="1:38">
      <c r="A493" s="251">
        <v>4870</v>
      </c>
      <c r="B493" s="44" t="str">
        <f t="shared" si="876"/>
        <v>[[2463,1]]</v>
      </c>
      <c r="C493" s="44" t="str">
        <f t="shared" si="876"/>
        <v>皮手套</v>
      </c>
      <c r="D493" s="44" t="str">
        <f t="shared" si="876"/>
        <v>2463</v>
      </c>
      <c r="E493" s="44">
        <f t="shared" si="876"/>
        <v>1</v>
      </c>
      <c r="F493" s="44"/>
      <c r="T493" s="44">
        <f t="shared" si="842"/>
        <v>3600</v>
      </c>
      <c r="U493" s="44">
        <f t="shared" ref="U493" si="901">U273</f>
        <v>17</v>
      </c>
      <c r="V493" s="44">
        <f t="shared" ref="V493" si="902">V273</f>
        <v>2</v>
      </c>
      <c r="W493" s="44">
        <f t="shared" si="845"/>
        <v>600</v>
      </c>
      <c r="X493" s="238" t="s">
        <v>2461</v>
      </c>
      <c r="Y493" s="44">
        <v>3</v>
      </c>
      <c r="Z493" s="208" t="s">
        <v>2467</v>
      </c>
      <c r="AA493" s="44" t="str">
        <f t="shared" ref="AA493:AB493" si="903">AA273</f>
        <v>1,2,3</v>
      </c>
      <c r="AB493" s="44" t="str">
        <f t="shared" si="903"/>
        <v>2463</v>
      </c>
      <c r="AD493" s="44" t="str">
        <f t="shared" ref="AD493:AL493" si="904">AD273</f>
        <v>我还缺副皮手套，今天特别来订做。</v>
      </c>
      <c r="AE493" s="44" t="str">
        <f t="shared" si="904"/>
        <v>戴上手套，气场也强大了。</v>
      </c>
      <c r="AF493" s="44" t="str">
        <f t="shared" si="904"/>
        <v>有钱你都不会赚，够傻！</v>
      </c>
      <c r="AG493" s="44" t="str">
        <f t="shared" si="904"/>
        <v>我的手总是很冷，买副皮手套戴戴。</v>
      </c>
      <c r="AH493" s="44" t="str">
        <f t="shared" si="904"/>
        <v>好精美的皮手套。</v>
      </c>
      <c r="AI493" s="44" t="str">
        <f t="shared" si="904"/>
        <v>你好回家洗洗睡了。</v>
      </c>
      <c r="AJ493" s="44" t="str">
        <f t="shared" si="904"/>
        <v>作为皮货的忠实爱好者，这次要订一副皮手套。</v>
      </c>
      <c r="AK493" s="44" t="str">
        <f t="shared" si="904"/>
        <v>你家的皮货我最信任了。</v>
      </c>
      <c r="AL493" s="44" t="str">
        <f t="shared" si="904"/>
        <v>你是老板还是来打酱油的？</v>
      </c>
    </row>
    <row r="494" spans="1:38">
      <c r="A494" s="251">
        <v>4880</v>
      </c>
      <c r="B494" s="44" t="str">
        <f t="shared" si="876"/>
        <v>[[2563,1]]</v>
      </c>
      <c r="C494" s="44" t="str">
        <f t="shared" si="876"/>
        <v>布帽</v>
      </c>
      <c r="D494" s="44" t="str">
        <f t="shared" si="876"/>
        <v>2563</v>
      </c>
      <c r="E494" s="44">
        <f t="shared" si="876"/>
        <v>1</v>
      </c>
      <c r="F494" s="44"/>
      <c r="T494" s="44">
        <f t="shared" si="842"/>
        <v>3600</v>
      </c>
      <c r="U494" s="44">
        <f t="shared" ref="U494" si="905">U274</f>
        <v>17</v>
      </c>
      <c r="V494" s="44">
        <f t="shared" ref="V494" si="906">V274</f>
        <v>2</v>
      </c>
      <c r="W494" s="44">
        <f t="shared" si="845"/>
        <v>600</v>
      </c>
      <c r="X494" s="238" t="s">
        <v>2461</v>
      </c>
      <c r="Y494" s="44">
        <v>3</v>
      </c>
      <c r="Z494" s="208" t="s">
        <v>2467</v>
      </c>
      <c r="AA494" s="44" t="str">
        <f t="shared" ref="AA494:AB494" si="907">AA274</f>
        <v>1,2,3</v>
      </c>
      <c r="AB494" s="44" t="str">
        <f t="shared" si="907"/>
        <v>2563</v>
      </c>
      <c r="AD494" s="44" t="str">
        <f t="shared" ref="AD494:AL494" si="908">AD274</f>
        <v>为了保护头发，我要买顶布帽。</v>
      </c>
      <c r="AE494" s="44" t="str">
        <f t="shared" si="908"/>
        <v>我戴布帽的样子是不是很搞笑？</v>
      </c>
      <c r="AF494" s="44" t="str">
        <f t="shared" si="908"/>
        <v>我看错你了！</v>
      </c>
      <c r="AG494" s="44" t="str">
        <f t="shared" si="908"/>
        <v>我爱收集各种帽子，这次想收一顶布帽。</v>
      </c>
      <c r="AH494" s="44" t="str">
        <f t="shared" si="908"/>
        <v>每次看到这顶帽子，我都会想起你的。</v>
      </c>
      <c r="AI494" s="44" t="str">
        <f t="shared" si="908"/>
        <v>不做我的订单就是对我莫大的羞辱！</v>
      </c>
      <c r="AJ494" s="44" t="str">
        <f t="shared" si="908"/>
        <v>买顶布帽戴戴，冒充一下文化人。</v>
      </c>
      <c r="AK494" s="44" t="str">
        <f t="shared" si="908"/>
        <v>戴上布帽果然气质非凡了。</v>
      </c>
      <c r="AL494" s="44" t="str">
        <f t="shared" si="908"/>
        <v>怎么看你怎么没文化。</v>
      </c>
    </row>
    <row r="495" spans="1:38">
      <c r="A495" s="251">
        <v>4890</v>
      </c>
      <c r="B495" s="44" t="str">
        <f t="shared" si="876"/>
        <v>[[3062,1]]</v>
      </c>
      <c r="C495" s="44" t="str">
        <f t="shared" si="876"/>
        <v>加固的革铠</v>
      </c>
      <c r="D495" s="44" t="str">
        <f t="shared" si="876"/>
        <v>3062</v>
      </c>
      <c r="E495" s="44">
        <f t="shared" si="876"/>
        <v>1</v>
      </c>
      <c r="F495" s="44"/>
      <c r="T495" s="44">
        <f t="shared" si="842"/>
        <v>7200</v>
      </c>
      <c r="U495" s="44">
        <f t="shared" ref="U495" si="909">U275</f>
        <v>17</v>
      </c>
      <c r="V495" s="44">
        <f t="shared" ref="V495" si="910">V275</f>
        <v>2</v>
      </c>
      <c r="W495" s="44">
        <f t="shared" si="845"/>
        <v>1960</v>
      </c>
      <c r="X495" s="238" t="s">
        <v>2461</v>
      </c>
      <c r="Y495" s="44">
        <v>3</v>
      </c>
      <c r="Z495" s="208" t="s">
        <v>2467</v>
      </c>
      <c r="AA495" s="44" t="str">
        <f t="shared" ref="AA495:AB495" si="911">AA275</f>
        <v>1,2,3</v>
      </c>
      <c r="AB495" s="44" t="str">
        <f t="shared" si="911"/>
        <v>3062</v>
      </c>
      <c r="AD495" s="44" t="str">
        <f t="shared" ref="AD495:AL495" si="912">AD275</f>
        <v>为了让冒险旅程更精彩，请帮我加固革铠。</v>
      </c>
      <c r="AE495" s="44" t="str">
        <f t="shared" si="912"/>
        <v>有了这件加固的革铠，我可以放心去冒险了。</v>
      </c>
      <c r="AF495" s="44" t="str">
        <f t="shared" si="912"/>
        <v>你毁了我的冒险，毁了我的梦想！</v>
      </c>
      <c r="AG495" s="44" t="str">
        <f t="shared" si="912"/>
        <v>订一件加固的革铠，我好期待这件新装备。</v>
      </c>
      <c r="AH495" s="44" t="str">
        <f t="shared" si="912"/>
        <v>你没有让我失望，我太喜欢了。</v>
      </c>
      <c r="AI495" s="44" t="str">
        <f t="shared" si="912"/>
        <v>你必须赔偿我的精神损失。</v>
      </c>
      <c r="AJ495" s="44" t="str">
        <f t="shared" si="912"/>
        <v>约了人打架，快帮我做件加固的革铠。</v>
      </c>
      <c r="AK495" s="44" t="str">
        <f t="shared" si="912"/>
        <v>革铠很牢固。我穿着它干架去了。</v>
      </c>
      <c r="AL495" s="44" t="str">
        <f t="shared" si="912"/>
        <v>你害死我了！</v>
      </c>
    </row>
    <row r="496" spans="1:38">
      <c r="A496" s="251">
        <v>4900</v>
      </c>
      <c r="B496" s="44" t="str">
        <f t="shared" si="876"/>
        <v>[[3162,1]]</v>
      </c>
      <c r="C496" s="44" t="str">
        <f t="shared" si="876"/>
        <v>花纹厚袍</v>
      </c>
      <c r="D496" s="44" t="str">
        <f t="shared" si="876"/>
        <v>3162</v>
      </c>
      <c r="E496" s="44">
        <f t="shared" si="876"/>
        <v>1</v>
      </c>
      <c r="F496" s="44"/>
      <c r="T496" s="44">
        <f t="shared" si="842"/>
        <v>7200</v>
      </c>
      <c r="U496" s="44">
        <f t="shared" ref="U496" si="913">U276</f>
        <v>18</v>
      </c>
      <c r="V496" s="44">
        <f t="shared" ref="V496" si="914">V276</f>
        <v>2</v>
      </c>
      <c r="W496" s="44">
        <f t="shared" si="845"/>
        <v>1960</v>
      </c>
      <c r="X496" s="238" t="s">
        <v>2461</v>
      </c>
      <c r="Y496" s="44">
        <v>3</v>
      </c>
      <c r="Z496" s="208" t="s">
        <v>2467</v>
      </c>
      <c r="AA496" s="44" t="str">
        <f t="shared" ref="AA496:AB496" si="915">AA276</f>
        <v>1,2,3</v>
      </c>
      <c r="AB496" s="44" t="str">
        <f t="shared" si="915"/>
        <v>3162</v>
      </c>
      <c r="AD496" s="44" t="str">
        <f t="shared" ref="AD496:AL496" si="916">AD276</f>
        <v>给厚袍绣上花纹，一定会更美哦！</v>
      </c>
      <c r="AE496" s="44" t="str">
        <f t="shared" si="916"/>
        <v>厚袍只是多了点花纹，就多收这么多钱。</v>
      </c>
      <c r="AF496" s="44" t="str">
        <f t="shared" si="916"/>
        <v>看你那样子也不像会绣花的。</v>
      </c>
      <c r="AG496" s="44" t="str">
        <f t="shared" si="916"/>
        <v>我要件纯手工制作的花纹厚袍。</v>
      </c>
      <c r="AH496" s="44" t="str">
        <f t="shared" si="916"/>
        <v>这花纹是用机器绣的吧~太假了~</v>
      </c>
      <c r="AI496" s="44" t="str">
        <f t="shared" si="916"/>
        <v>你妈叫你回家吃饭，吃完饭就别回来了。</v>
      </c>
      <c r="AJ496" s="44" t="str">
        <f t="shared" si="916"/>
        <v>花纹厚袍是新货吗？给我来一件。</v>
      </c>
      <c r="AK496" s="44" t="str">
        <f t="shared" si="916"/>
        <v>做工精良，手艺出众！</v>
      </c>
      <c r="AL496" s="44" t="str">
        <f t="shared" si="916"/>
        <v>改天我会带人把你的店给砸了。</v>
      </c>
    </row>
    <row r="497" spans="1:38">
      <c r="A497" s="251">
        <v>4910</v>
      </c>
      <c r="B497" s="44" t="str">
        <f t="shared" si="876"/>
        <v>[[3363,1]]</v>
      </c>
      <c r="C497" s="44" t="str">
        <f t="shared" si="876"/>
        <v>漆黑的皮手套</v>
      </c>
      <c r="D497" s="44" t="str">
        <f t="shared" si="876"/>
        <v>3363</v>
      </c>
      <c r="E497" s="44">
        <f t="shared" si="876"/>
        <v>1</v>
      </c>
      <c r="F497" s="44"/>
      <c r="T497" s="44">
        <f t="shared" si="842"/>
        <v>7200</v>
      </c>
      <c r="U497" s="44">
        <f t="shared" ref="U497" si="917">U277</f>
        <v>18</v>
      </c>
      <c r="V497" s="44">
        <f t="shared" ref="V497" si="918">V277</f>
        <v>2</v>
      </c>
      <c r="W497" s="44">
        <f t="shared" si="845"/>
        <v>1960</v>
      </c>
      <c r="X497" s="238" t="s">
        <v>2461</v>
      </c>
      <c r="Y497" s="44">
        <v>3</v>
      </c>
      <c r="Z497" s="208" t="s">
        <v>2467</v>
      </c>
      <c r="AA497" s="44" t="str">
        <f t="shared" ref="AA497:AB497" si="919">AA277</f>
        <v>1,2,3</v>
      </c>
      <c r="AB497" s="44" t="str">
        <f t="shared" si="919"/>
        <v>3363</v>
      </c>
      <c r="AD497" s="44" t="str">
        <f t="shared" ref="AD497:AL497" si="920">AD277</f>
        <v>最近在装酷，订一副漆黑的皮手套。</v>
      </c>
      <c r="AE497" s="44" t="str">
        <f t="shared" si="920"/>
        <v>戴上漆黑的皮手套，感觉自己像杀手。</v>
      </c>
      <c r="AF497" s="44" t="str">
        <f t="shared" si="920"/>
        <v>脑袋傻就算了，但你的脑袋还进了水。</v>
      </c>
      <c r="AG497" s="44" t="str">
        <f t="shared" si="920"/>
        <v>戴上漆黑的皮手套是不是打怪会更顺手？</v>
      </c>
      <c r="AH497" s="44" t="str">
        <f t="shared" si="920"/>
        <v>这手套戴上感觉很好嘛。</v>
      </c>
      <c r="AI497" s="44" t="str">
        <f t="shared" si="920"/>
        <v>连我都敢骗，胆子不小嘛。</v>
      </c>
      <c r="AJ497" s="44" t="str">
        <f t="shared" si="920"/>
        <v>我看中漆黑的皮手套了，赶快给我做一副。</v>
      </c>
      <c r="AK497" s="44" t="str">
        <f t="shared" si="920"/>
        <v>东西看上去不错，等用过再来评价。</v>
      </c>
      <c r="AL497" s="44" t="str">
        <f t="shared" si="920"/>
        <v>你会激起民愤的！</v>
      </c>
    </row>
    <row r="498" spans="1:38">
      <c r="A498" s="251">
        <v>4920</v>
      </c>
      <c r="B498" s="44" t="str">
        <f t="shared" si="876"/>
        <v>[[3463,1]]</v>
      </c>
      <c r="C498" s="44" t="str">
        <f t="shared" si="876"/>
        <v>旅人布帽</v>
      </c>
      <c r="D498" s="44" t="str">
        <f t="shared" si="876"/>
        <v>3463</v>
      </c>
      <c r="E498" s="44">
        <f t="shared" si="876"/>
        <v>1</v>
      </c>
      <c r="F498" s="44"/>
      <c r="T498" s="44">
        <f t="shared" si="842"/>
        <v>7200</v>
      </c>
      <c r="U498" s="44">
        <f t="shared" ref="U498" si="921">U278</f>
        <v>18</v>
      </c>
      <c r="V498" s="44">
        <f t="shared" ref="V498" si="922">V278</f>
        <v>2</v>
      </c>
      <c r="W498" s="44">
        <f t="shared" si="845"/>
        <v>1960</v>
      </c>
      <c r="X498" s="238" t="s">
        <v>2461</v>
      </c>
      <c r="Y498" s="44">
        <v>3</v>
      </c>
      <c r="Z498" s="208" t="s">
        <v>2467</v>
      </c>
      <c r="AA498" s="44" t="str">
        <f t="shared" ref="AA498:AB498" si="923">AA278</f>
        <v>1,2,3</v>
      </c>
      <c r="AB498" s="44" t="str">
        <f t="shared" si="923"/>
        <v>3463</v>
      </c>
      <c r="AD498" s="44" t="str">
        <f t="shared" ref="AD498:AL498" si="924">AD278</f>
        <v>我就要去远行，需要一顶旅人布帽。</v>
      </c>
      <c r="AE498" s="44" t="str">
        <f t="shared" si="924"/>
        <v>希望这顶旅人布帽能陪伴我的整个旅程。</v>
      </c>
      <c r="AF498" s="44" t="str">
        <f t="shared" si="924"/>
        <v>你欺负伦家，555~~</v>
      </c>
      <c r="AG498" s="44" t="str">
        <f t="shared" si="924"/>
        <v>买顶旅人布帽，送给即将远行的朋友。</v>
      </c>
      <c r="AH498" s="44" t="str">
        <f t="shared" si="924"/>
        <v>希望我朋友会喜欢这顶旅人布帽。</v>
      </c>
      <c r="AI498" s="44" t="str">
        <f t="shared" si="924"/>
        <v>这店真黑，比黑洞还黑。</v>
      </c>
      <c r="AJ498" s="44" t="str">
        <f t="shared" si="924"/>
        <v>啊~我是远行的旅人，我要订做旅人布帽。</v>
      </c>
      <c r="AK498" s="44" t="str">
        <f t="shared" si="924"/>
        <v>作为远行的旅人，我很赞赏你的手艺。</v>
      </c>
      <c r="AL498" s="44" t="str">
        <f t="shared" si="924"/>
        <v>你这是在逼我动手！</v>
      </c>
    </row>
    <row r="499" spans="1:38">
      <c r="A499" s="251">
        <v>4930</v>
      </c>
      <c r="B499" s="44" t="str">
        <f t="shared" si="876"/>
        <v>[[3962,1]]</v>
      </c>
      <c r="C499" s="44" t="str">
        <f t="shared" si="876"/>
        <v>硬皮大衣</v>
      </c>
      <c r="D499" s="44" t="str">
        <f t="shared" si="876"/>
        <v>3962</v>
      </c>
      <c r="E499" s="44">
        <f t="shared" si="876"/>
        <v>1</v>
      </c>
      <c r="F499" s="44"/>
      <c r="T499" s="44">
        <f t="shared" si="842"/>
        <v>10800</v>
      </c>
      <c r="U499" s="44">
        <f t="shared" ref="U499" si="925">U279</f>
        <v>19</v>
      </c>
      <c r="V499" s="44">
        <f t="shared" ref="V499" si="926">V279</f>
        <v>2</v>
      </c>
      <c r="W499" s="44">
        <f t="shared" si="845"/>
        <v>3020</v>
      </c>
      <c r="X499" s="238" t="s">
        <v>2461</v>
      </c>
      <c r="Y499" s="44">
        <v>3</v>
      </c>
      <c r="Z499" s="208" t="s">
        <v>2467</v>
      </c>
      <c r="AA499" s="44" t="str">
        <f t="shared" ref="AA499:AB499" si="927">AA279</f>
        <v>1,2,3</v>
      </c>
      <c r="AB499" s="44" t="str">
        <f t="shared" si="927"/>
        <v>3962</v>
      </c>
      <c r="AD499" s="44" t="str">
        <f t="shared" ref="AD499:AL499" si="928">AD279</f>
        <v>硬皮大衣的防御力够高，帮我做一件吧。</v>
      </c>
      <c r="AE499" s="44" t="str">
        <f t="shared" si="928"/>
        <v>硬皮大衣让我的防御力大幅度提升。</v>
      </c>
      <c r="AF499" s="44" t="str">
        <f t="shared" si="928"/>
        <v>你到底会不会做生意？</v>
      </c>
      <c r="AG499" s="44" t="str">
        <f t="shared" si="928"/>
        <v>最近很流行硬皮大衣，我也要潮一把！</v>
      </c>
      <c r="AH499" s="44" t="str">
        <f t="shared" si="928"/>
        <v>穿上大衣的我酷毙了！</v>
      </c>
      <c r="AI499" s="44" t="str">
        <f t="shared" si="928"/>
        <v>我不是容易发火的人，但发起火来不是人！</v>
      </c>
      <c r="AJ499" s="44" t="str">
        <f t="shared" si="928"/>
        <v>为了相亲这件大事，我要订做件硬皮大衣。</v>
      </c>
      <c r="AK499" s="44" t="str">
        <f t="shared" si="928"/>
        <v>这衣服太衬托我的气质了。</v>
      </c>
      <c r="AL499" s="44" t="str">
        <f t="shared" si="928"/>
        <v>快给我个解释，不然我把你的店给砸了。</v>
      </c>
    </row>
    <row r="500" spans="1:38">
      <c r="A500" s="251">
        <v>4940</v>
      </c>
      <c r="B500" s="44" t="str">
        <f t="shared" si="876"/>
        <v>[[4062,1]]</v>
      </c>
      <c r="C500" s="44" t="str">
        <f t="shared" si="876"/>
        <v>环形袍</v>
      </c>
      <c r="D500" s="44" t="str">
        <f t="shared" si="876"/>
        <v>4062</v>
      </c>
      <c r="E500" s="44">
        <f t="shared" si="876"/>
        <v>1</v>
      </c>
      <c r="F500" s="44"/>
      <c r="T500" s="44">
        <f t="shared" si="842"/>
        <v>10800</v>
      </c>
      <c r="U500" s="44">
        <f t="shared" ref="U500" si="929">U280</f>
        <v>19</v>
      </c>
      <c r="V500" s="44">
        <f t="shared" ref="V500" si="930">V280</f>
        <v>2</v>
      </c>
      <c r="W500" s="44">
        <f t="shared" si="845"/>
        <v>3020</v>
      </c>
      <c r="X500" s="238" t="s">
        <v>2461</v>
      </c>
      <c r="Y500" s="44">
        <v>3</v>
      </c>
      <c r="Z500" s="208" t="s">
        <v>2467</v>
      </c>
      <c r="AA500" s="44" t="str">
        <f t="shared" ref="AA500:AB500" si="931">AA280</f>
        <v>1,2,3</v>
      </c>
      <c r="AB500" s="44" t="str">
        <f t="shared" si="931"/>
        <v>4062</v>
      </c>
      <c r="AD500" s="44" t="str">
        <f t="shared" ref="AD500:AL500" si="932">AD280</f>
        <v>环形的袍子很个性，我要订一件。</v>
      </c>
      <c r="AE500" s="44" t="str">
        <f t="shared" si="932"/>
        <v>环形袍穿出去，绝对不会撞衫。</v>
      </c>
      <c r="AF500" s="44" t="str">
        <f t="shared" si="932"/>
        <v>世上竟然还有没完成订单这种事？</v>
      </c>
      <c r="AG500" s="44" t="str">
        <f t="shared" si="932"/>
        <v>听说你们店的新品环形袍人气很高，我要一件。</v>
      </c>
      <c r="AH500" s="44" t="str">
        <f t="shared" si="932"/>
        <v>够时尚，够前卫！</v>
      </c>
      <c r="AI500" s="44" t="str">
        <f t="shared" si="932"/>
        <v>我现在最大的愿望就是揍飞你！</v>
      </c>
      <c r="AJ500" s="44" t="str">
        <f t="shared" si="932"/>
        <v>老板，我要订做环形袍。</v>
      </c>
      <c r="AK500" s="44" t="str">
        <f t="shared" si="932"/>
        <v>希望环形袍能遮住我肚子上的肥肉。</v>
      </c>
      <c r="AL500" s="44" t="str">
        <f t="shared" si="932"/>
        <v>没见过这么做生意的。</v>
      </c>
    </row>
    <row r="501" spans="1:38">
      <c r="A501" s="251">
        <v>4950</v>
      </c>
      <c r="B501" s="44" t="str">
        <f t="shared" si="876"/>
        <v>[[4263,1]]</v>
      </c>
      <c r="C501" s="44" t="str">
        <f t="shared" si="876"/>
        <v>硬皮手套</v>
      </c>
      <c r="D501" s="44" t="str">
        <f t="shared" si="876"/>
        <v>4263</v>
      </c>
      <c r="E501" s="44">
        <f t="shared" si="876"/>
        <v>1</v>
      </c>
      <c r="F501" s="44"/>
      <c r="T501" s="44">
        <f t="shared" si="842"/>
        <v>10800</v>
      </c>
      <c r="U501" s="44">
        <f t="shared" ref="U501" si="933">U281</f>
        <v>19</v>
      </c>
      <c r="V501" s="44">
        <f t="shared" ref="V501" si="934">V281</f>
        <v>2</v>
      </c>
      <c r="W501" s="44">
        <f t="shared" si="845"/>
        <v>3020</v>
      </c>
      <c r="X501" s="238" t="s">
        <v>2461</v>
      </c>
      <c r="Y501" s="44">
        <v>3</v>
      </c>
      <c r="Z501" s="208" t="s">
        <v>2467</v>
      </c>
      <c r="AA501" s="44" t="str">
        <f t="shared" ref="AA501:AB501" si="935">AA281</f>
        <v>1,2,3</v>
      </c>
      <c r="AB501" s="44" t="str">
        <f t="shared" si="935"/>
        <v>4263</v>
      </c>
      <c r="AD501" s="44" t="str">
        <f t="shared" ref="AD501:AL501" si="936">AD281</f>
        <v>硬皮手套戴起来更有型，来一副！</v>
      </c>
      <c r="AE501" s="44" t="str">
        <f t="shared" si="936"/>
        <v>哈哈，这就是我一直在寻找的手套啊！</v>
      </c>
      <c r="AF501" s="44" t="str">
        <f t="shared" si="936"/>
        <v>信不信我一巴掌拍翻你？</v>
      </c>
      <c r="AG501" s="44" t="str">
        <f t="shared" si="936"/>
        <v>你会不会做硬皮手套？</v>
      </c>
      <c r="AH501" s="44" t="str">
        <f t="shared" si="936"/>
        <v>做工不错，用料上乘。</v>
      </c>
      <c r="AI501" s="44" t="str">
        <f t="shared" si="936"/>
        <v>我要举报你，我上头有人！</v>
      </c>
      <c r="AJ501" s="44" t="str">
        <f t="shared" si="936"/>
        <v>订做硬皮手套一副。</v>
      </c>
      <c r="AK501" s="44" t="str">
        <f t="shared" si="936"/>
        <v>做工一般般，将就着用吧。</v>
      </c>
      <c r="AL501" s="44" t="str">
        <f t="shared" si="936"/>
        <v>让你见识下什么是暴力事件。</v>
      </c>
    </row>
    <row r="502" spans="1:38">
      <c r="A502" s="251">
        <v>4960</v>
      </c>
      <c r="B502" s="44" t="str">
        <f t="shared" si="876"/>
        <v>[[4363,1]]</v>
      </c>
      <c r="C502" s="44" t="str">
        <f t="shared" si="876"/>
        <v>毛线帽</v>
      </c>
      <c r="D502" s="44" t="str">
        <f t="shared" si="876"/>
        <v>4363</v>
      </c>
      <c r="E502" s="44">
        <f t="shared" si="876"/>
        <v>1</v>
      </c>
      <c r="F502" s="44"/>
      <c r="T502" s="44">
        <f t="shared" si="842"/>
        <v>10800</v>
      </c>
      <c r="U502" s="44">
        <f t="shared" ref="U502" si="937">U282</f>
        <v>20</v>
      </c>
      <c r="V502" s="44">
        <f t="shared" ref="V502" si="938">V282</f>
        <v>2</v>
      </c>
      <c r="W502" s="44">
        <f t="shared" si="845"/>
        <v>3020</v>
      </c>
      <c r="X502" s="238" t="s">
        <v>2461</v>
      </c>
      <c r="Y502" s="44">
        <v>3</v>
      </c>
      <c r="Z502" s="208" t="s">
        <v>2467</v>
      </c>
      <c r="AA502" s="44" t="str">
        <f t="shared" ref="AA502:AB502" si="939">AA282</f>
        <v>1,2,3</v>
      </c>
      <c r="AB502" s="44" t="str">
        <f t="shared" si="939"/>
        <v>4363</v>
      </c>
      <c r="AD502" s="44" t="str">
        <f t="shared" ref="AD502:AL502" si="940">AD282</f>
        <v>毛线帽又好看又时尚，来一顶！</v>
      </c>
      <c r="AE502" s="44" t="str">
        <f t="shared" si="940"/>
        <v>戴了毛线帽，立刻变成时尚达人了。</v>
      </c>
      <c r="AF502" s="44" t="str">
        <f t="shared" si="940"/>
        <v>人不要脸，天下无敌。</v>
      </c>
      <c r="AG502" s="44" t="str">
        <f t="shared" si="940"/>
        <v>最近有点冷，毛线帽比较保暖。</v>
      </c>
      <c r="AH502" s="44" t="str">
        <f t="shared" si="940"/>
        <v>戴上好暖和哦！</v>
      </c>
      <c r="AI502" s="44" t="str">
        <f t="shared" si="940"/>
        <v>黑店呀黑店！</v>
      </c>
      <c r="AJ502" s="44" t="str">
        <f t="shared" si="940"/>
        <v>作为时尚人士，怎能缺少毛线帽呢？</v>
      </c>
      <c r="AK502" s="44" t="str">
        <f t="shared" si="940"/>
        <v>哇哈哈~~这么赞的帽子太有爱了！</v>
      </c>
      <c r="AL502" s="44" t="str">
        <f t="shared" si="940"/>
        <v>不就是顶帽子嘛，这都做不来？</v>
      </c>
    </row>
    <row r="503" spans="1:38">
      <c r="A503" s="251">
        <v>4970</v>
      </c>
      <c r="B503" s="44" t="str">
        <f t="shared" si="876"/>
        <v>[[4862,1]]</v>
      </c>
      <c r="C503" s="44" t="str">
        <f t="shared" si="876"/>
        <v>斥候皮衣</v>
      </c>
      <c r="D503" s="44" t="str">
        <f t="shared" si="876"/>
        <v>4862</v>
      </c>
      <c r="E503" s="44">
        <f t="shared" si="876"/>
        <v>1</v>
      </c>
      <c r="F503" s="44"/>
      <c r="T503" s="44">
        <f t="shared" si="842"/>
        <v>14400</v>
      </c>
      <c r="U503" s="44">
        <f t="shared" ref="U503" si="941">U283</f>
        <v>20</v>
      </c>
      <c r="V503" s="44">
        <f t="shared" ref="V503" si="942">V283</f>
        <v>2</v>
      </c>
      <c r="W503" s="44">
        <f t="shared" si="845"/>
        <v>6400</v>
      </c>
      <c r="X503" s="238" t="s">
        <v>2461</v>
      </c>
      <c r="Y503" s="44">
        <v>3</v>
      </c>
      <c r="Z503" s="208" t="s">
        <v>2467</v>
      </c>
      <c r="AA503" s="44" t="str">
        <f t="shared" ref="AA503:AB503" si="943">AA283</f>
        <v>1,2,3</v>
      </c>
      <c r="AB503" s="44" t="str">
        <f t="shared" si="943"/>
        <v>4862</v>
      </c>
      <c r="AD503" s="44" t="str">
        <f t="shared" ref="AD503:AL503" si="944">AD283</f>
        <v>哼哼，我升官了，为此来订做件斥候皮衣。</v>
      </c>
      <c r="AE503" s="44" t="str">
        <f t="shared" si="944"/>
        <v>我是不是特别英勇神武？</v>
      </c>
      <c r="AF503" s="44" t="str">
        <f t="shared" si="944"/>
        <v>我要变身成流氓，和你好好清算下账。</v>
      </c>
      <c r="AG503" s="44" t="str">
        <f t="shared" si="944"/>
        <v>为了提高灵敏性，我要买件斥候皮衣。</v>
      </c>
      <c r="AH503" s="44" t="str">
        <f t="shared" si="944"/>
        <v>穿上斥候皮衣，感觉自己更加敏捷了。</v>
      </c>
      <c r="AI503" s="44" t="str">
        <f t="shared" si="944"/>
        <v>我恨奸商！</v>
      </c>
      <c r="AJ503" s="44" t="str">
        <f t="shared" si="944"/>
        <v>别家的斥候皮衣好贵呀，还是在你这里买吧。</v>
      </c>
      <c r="AK503" s="44" t="str">
        <f t="shared" si="944"/>
        <v>价格公道，你是好人啊！</v>
      </c>
      <c r="AL503" s="44" t="str">
        <f t="shared" si="944"/>
        <v>我会让消协联系你的。</v>
      </c>
    </row>
    <row r="504" spans="1:38">
      <c r="A504" s="251">
        <v>4980</v>
      </c>
      <c r="B504" s="44" t="str">
        <f t="shared" si="876"/>
        <v>[[4962,1]]</v>
      </c>
      <c r="C504" s="44" t="str">
        <f t="shared" si="876"/>
        <v>巫师袍</v>
      </c>
      <c r="D504" s="44" t="str">
        <f t="shared" si="876"/>
        <v>4962</v>
      </c>
      <c r="E504" s="44">
        <f t="shared" si="876"/>
        <v>1</v>
      </c>
      <c r="F504" s="44"/>
      <c r="T504" s="44">
        <f t="shared" si="842"/>
        <v>14400</v>
      </c>
      <c r="U504" s="44">
        <f t="shared" ref="U504" si="945">U284</f>
        <v>20</v>
      </c>
      <c r="V504" s="44">
        <f t="shared" ref="V504" si="946">V284</f>
        <v>2</v>
      </c>
      <c r="W504" s="44">
        <f t="shared" si="845"/>
        <v>6400</v>
      </c>
      <c r="X504" s="238" t="s">
        <v>2461</v>
      </c>
      <c r="Y504" s="44">
        <v>3</v>
      </c>
      <c r="Z504" s="208" t="s">
        <v>2467</v>
      </c>
      <c r="AA504" s="44" t="str">
        <f t="shared" ref="AA504:AB504" si="947">AA284</f>
        <v>1,2,3</v>
      </c>
      <c r="AB504" s="44" t="str">
        <f t="shared" si="947"/>
        <v>4962</v>
      </c>
      <c r="AD504" s="44" t="str">
        <f t="shared" ref="AD504:AL504" si="948">AD284</f>
        <v>我穿了三年的巫师袍坏了，只能来做一件。</v>
      </c>
      <c r="AE504" s="44" t="str">
        <f t="shared" si="948"/>
        <v>希望这件巫师袍能穿上三年。</v>
      </c>
      <c r="AF504" s="44" t="str">
        <f t="shared" si="948"/>
        <v>我不会生气的，我只会骂人。</v>
      </c>
      <c r="AG504" s="44" t="str">
        <f t="shared" si="948"/>
        <v>终于成为巫师了，赶快买件巫师袍。</v>
      </c>
      <c r="AH504" s="44" t="str">
        <f t="shared" si="948"/>
        <v>这是我的第一件巫师袍，激动啊！</v>
      </c>
      <c r="AI504" s="44" t="str">
        <f t="shared" si="948"/>
        <v>我要用巫术让你赚不到钱！</v>
      </c>
      <c r="AJ504" s="44" t="str">
        <f t="shared" si="948"/>
        <v>在你家订做了好多东了，这次订件巫师袍。</v>
      </c>
      <c r="AK504" s="44" t="str">
        <f t="shared" si="948"/>
        <v>质量是一如既往地好，要继续努力哦！</v>
      </c>
      <c r="AL504" s="44" t="str">
        <f t="shared" si="948"/>
        <v>我对你的失望程度比龙顶山还高！</v>
      </c>
    </row>
    <row r="505" spans="1:38">
      <c r="A505" s="251">
        <v>4990</v>
      </c>
      <c r="B505" s="44" t="str">
        <f t="shared" si="876"/>
        <v>[[5163,1]]</v>
      </c>
      <c r="C505" s="44" t="str">
        <f t="shared" si="876"/>
        <v>斥候手套</v>
      </c>
      <c r="D505" s="44" t="str">
        <f t="shared" si="876"/>
        <v>5163</v>
      </c>
      <c r="E505" s="44">
        <f t="shared" si="876"/>
        <v>1</v>
      </c>
      <c r="F505" s="44"/>
      <c r="T505" s="44">
        <f t="shared" si="842"/>
        <v>14400</v>
      </c>
      <c r="U505" s="44">
        <f t="shared" ref="U505" si="949">U285</f>
        <v>21</v>
      </c>
      <c r="V505" s="44">
        <f t="shared" ref="V505" si="950">V285</f>
        <v>3</v>
      </c>
      <c r="W505" s="44">
        <f t="shared" si="845"/>
        <v>6400</v>
      </c>
      <c r="X505" s="238" t="s">
        <v>2461</v>
      </c>
      <c r="Y505" s="44">
        <v>3</v>
      </c>
      <c r="Z505" s="208" t="s">
        <v>2467</v>
      </c>
      <c r="AA505" s="44" t="str">
        <f t="shared" ref="AA505:AB505" si="951">AA285</f>
        <v>1,2,3</v>
      </c>
      <c r="AB505" s="44" t="str">
        <f t="shared" si="951"/>
        <v>5163</v>
      </c>
      <c r="AD505" s="44" t="str">
        <f t="shared" ref="AD505:AL505" si="952">AD285</f>
        <v>帮我做一副最帅的斥候手套。</v>
      </c>
      <c r="AE505" s="44" t="str">
        <f t="shared" si="952"/>
        <v>只有斥候手套才配得上我的风姿。</v>
      </c>
      <c r="AF505" s="44" t="str">
        <f t="shared" si="952"/>
        <v>我这种官二代你也敢得罪？</v>
      </c>
      <c r="AG505" s="44" t="str">
        <f t="shared" si="952"/>
        <v>为了配我的皮衣，再订做副斥候手套。</v>
      </c>
      <c r="AH505" s="44" t="str">
        <f t="shared" si="952"/>
        <v>皮衣和手套好般配。</v>
      </c>
      <c r="AI505" s="44" t="str">
        <f t="shared" si="952"/>
        <v>我们做斥候的最后探听情报，你以后给我当心点。</v>
      </c>
      <c r="AJ505" s="44" t="str">
        <f t="shared" si="952"/>
        <v>斥候手套是什么东东？订做副看看。</v>
      </c>
      <c r="AK505" s="44" t="str">
        <f t="shared" si="952"/>
        <v>这幅手套我喜欢！</v>
      </c>
      <c r="AL505" s="44" t="str">
        <f t="shared" si="952"/>
        <v>因为我比较好骗，所以欺负我吗？</v>
      </c>
    </row>
    <row r="506" spans="1:38">
      <c r="A506" s="251">
        <v>5000</v>
      </c>
      <c r="B506" s="44" t="str">
        <f t="shared" si="876"/>
        <v>[[5263,1]]</v>
      </c>
      <c r="C506" s="44" t="str">
        <f t="shared" si="876"/>
        <v>巫师帽</v>
      </c>
      <c r="D506" s="44" t="str">
        <f t="shared" si="876"/>
        <v>5263</v>
      </c>
      <c r="E506" s="44">
        <f t="shared" si="876"/>
        <v>1</v>
      </c>
      <c r="F506" s="44"/>
      <c r="T506" s="44">
        <f t="shared" si="842"/>
        <v>14400</v>
      </c>
      <c r="U506" s="44">
        <f t="shared" ref="U506" si="953">U286</f>
        <v>21</v>
      </c>
      <c r="V506" s="44">
        <f t="shared" ref="V506" si="954">V286</f>
        <v>3</v>
      </c>
      <c r="W506" s="44">
        <f t="shared" si="845"/>
        <v>6400</v>
      </c>
      <c r="X506" s="238" t="s">
        <v>2461</v>
      </c>
      <c r="Y506" s="44">
        <v>3</v>
      </c>
      <c r="Z506" s="208" t="s">
        <v>2467</v>
      </c>
      <c r="AA506" s="44" t="str">
        <f t="shared" ref="AA506:AB506" si="955">AA286</f>
        <v>1,2,3</v>
      </c>
      <c r="AB506" s="44" t="str">
        <f t="shared" si="955"/>
        <v>5263</v>
      </c>
      <c r="AD506" s="44" t="str">
        <f t="shared" ref="AD506:AL506" si="956">AD286</f>
        <v>作为一名巫师，怎能缺少帽子？</v>
      </c>
      <c r="AE506" s="44" t="str">
        <f t="shared" si="956"/>
        <v>巫师帽可是能提升巫术能力的！</v>
      </c>
      <c r="AF506" s="44" t="str">
        <f t="shared" si="956"/>
        <v>我会诅咒你的。怕了是不是？</v>
      </c>
      <c r="AG506" s="44" t="str">
        <f t="shared" si="956"/>
        <v>我通过巫师考试啦！为了庆祝买顶巫师帽。</v>
      </c>
      <c r="AH506" s="44" t="str">
        <f t="shared" si="956"/>
        <v>戴上巫师帽，感觉真的像个巫师了。</v>
      </c>
      <c r="AI506" s="44" t="str">
        <f t="shared" si="956"/>
        <v>别以为你是老板，我就不敢骂你。</v>
      </c>
      <c r="AJ506" s="44" t="str">
        <f t="shared" si="956"/>
        <v>你家的巫师帽真漂亮，我要买一顶配我的新衣服。</v>
      </c>
      <c r="AK506" s="44" t="str">
        <f t="shared" si="956"/>
        <v>这帽子太好看了！</v>
      </c>
      <c r="AL506" s="44" t="str">
        <f t="shared" si="956"/>
        <v>得罪了我，你有得受了。</v>
      </c>
    </row>
    <row r="507" spans="1:38">
      <c r="A507" s="251">
        <v>5010</v>
      </c>
      <c r="B507" s="44" t="str">
        <f t="shared" ref="B507:E526" si="957">B68</f>
        <v>[[5762,1]]</v>
      </c>
      <c r="C507" s="44" t="str">
        <f t="shared" si="957"/>
        <v>狙击手之衣</v>
      </c>
      <c r="D507" s="44" t="str">
        <f t="shared" si="957"/>
        <v>5762</v>
      </c>
      <c r="E507" s="44">
        <f t="shared" si="957"/>
        <v>1</v>
      </c>
      <c r="F507" s="44"/>
      <c r="T507" s="44">
        <f t="shared" si="842"/>
        <v>18000</v>
      </c>
      <c r="U507" s="44">
        <f t="shared" ref="U507" si="958">U287</f>
        <v>21</v>
      </c>
      <c r="V507" s="44">
        <f t="shared" ref="V507" si="959">V287</f>
        <v>3</v>
      </c>
      <c r="W507" s="44">
        <f t="shared" si="845"/>
        <v>10120</v>
      </c>
      <c r="X507" s="238" t="s">
        <v>2461</v>
      </c>
      <c r="Y507" s="44">
        <v>3</v>
      </c>
      <c r="Z507" s="208" t="s">
        <v>2467</v>
      </c>
      <c r="AA507" s="44" t="str">
        <f t="shared" ref="AA507:AB507" si="960">AA287</f>
        <v>1,2,3</v>
      </c>
      <c r="AB507" s="44" t="str">
        <f t="shared" si="960"/>
        <v>5762</v>
      </c>
      <c r="AD507" s="44" t="str">
        <f t="shared" ref="AD507:AL507" si="961">AD287</f>
        <v>订做一件狙击手之衣，做得不好我可不付钱。</v>
      </c>
      <c r="AE507" s="44" t="str">
        <f t="shared" si="961"/>
        <v>穿上狙击手之衣，我就能百发百中啦！</v>
      </c>
      <c r="AF507" s="44" t="str">
        <f t="shared" si="961"/>
        <v>没有狙击手之衣，我照样百发百中。</v>
      </c>
      <c r="AG507" s="44" t="str">
        <f t="shared" si="961"/>
        <v>听闻狙击手之衣可以防箭，我一定要买一件。</v>
      </c>
      <c r="AH507" s="44" t="str">
        <f t="shared" si="961"/>
        <v>看起来很普通嘛，试穿看看。</v>
      </c>
      <c r="AI507" s="44" t="str">
        <f t="shared" si="961"/>
        <v>我打怪时若被箭射中，就会来问你要赔偿。</v>
      </c>
      <c r="AJ507" s="44" t="str">
        <f t="shared" si="961"/>
        <v>狙击手之衣看起来好帅，我也要一件。</v>
      </c>
      <c r="AK507" s="44" t="str">
        <f t="shared" si="961"/>
        <v>我穿上狙击手之衣，世界立刻明亮了！</v>
      </c>
      <c r="AL507" s="44" t="str">
        <f t="shared" si="961"/>
        <v>衣服没做好是小事，诚信丧失可是大事。</v>
      </c>
    </row>
    <row r="508" spans="1:38">
      <c r="A508" s="251">
        <v>5020</v>
      </c>
      <c r="B508" s="44" t="str">
        <f t="shared" si="957"/>
        <v>[[5862,1]]</v>
      </c>
      <c r="C508" s="44" t="str">
        <f t="shared" si="957"/>
        <v>魔导师法袍</v>
      </c>
      <c r="D508" s="44" t="str">
        <f t="shared" si="957"/>
        <v>5862</v>
      </c>
      <c r="E508" s="44">
        <f t="shared" si="957"/>
        <v>1</v>
      </c>
      <c r="F508" s="44"/>
      <c r="T508" s="44">
        <f t="shared" si="842"/>
        <v>18000</v>
      </c>
      <c r="U508" s="44">
        <f t="shared" ref="U508" si="962">U288</f>
        <v>22</v>
      </c>
      <c r="V508" s="44">
        <f t="shared" ref="V508" si="963">V288</f>
        <v>3</v>
      </c>
      <c r="W508" s="44">
        <f t="shared" si="845"/>
        <v>10120</v>
      </c>
      <c r="X508" s="238" t="s">
        <v>2461</v>
      </c>
      <c r="Y508" s="44">
        <v>3</v>
      </c>
      <c r="Z508" s="208" t="s">
        <v>2467</v>
      </c>
      <c r="AA508" s="44" t="str">
        <f t="shared" ref="AA508:AB508" si="964">AA288</f>
        <v>1,2,3</v>
      </c>
      <c r="AB508" s="44" t="str">
        <f t="shared" si="964"/>
        <v>5862</v>
      </c>
      <c r="AD508" s="44" t="str">
        <f t="shared" ref="AD508:AL508" si="965">AD288</f>
        <v>我是无所不能的魔导师，我要订做一件法袍。</v>
      </c>
      <c r="AE508" s="44" t="str">
        <f t="shared" si="965"/>
        <v>谢谢！以后需要魔导师，记得联系我。</v>
      </c>
      <c r="AF508" s="44" t="str">
        <f t="shared" si="965"/>
        <v>我要召唤异界的魔王，踩平你的破店。</v>
      </c>
      <c r="AG508" s="44" t="str">
        <f t="shared" si="965"/>
        <v>我的魔导师法袍被怪抓破了，只能再买一件了。</v>
      </c>
      <c r="AH508" s="44" t="str">
        <f t="shared" si="965"/>
        <v>我会好好爱惜这件魔导师法袍的。</v>
      </c>
      <c r="AI508" s="44" t="str">
        <f t="shared" si="965"/>
        <v>你比野外的怪更更更可恶！</v>
      </c>
      <c r="AJ508" s="44" t="str">
        <f t="shared" si="965"/>
        <v>听说魔导师法袍可以增强法力，给我来一件。</v>
      </c>
      <c r="AK508" s="44" t="str">
        <f t="shared" si="965"/>
        <v>哇哈哈，穿上后感觉自己的法力无边了。</v>
      </c>
      <c r="AL508" s="44" t="str">
        <f t="shared" si="965"/>
        <v>你知道得罪魔导师的后果是什么吗？</v>
      </c>
    </row>
    <row r="509" spans="1:38">
      <c r="A509" s="251">
        <v>5030</v>
      </c>
      <c r="B509" s="44" t="str">
        <f t="shared" si="957"/>
        <v>[[6063,1]]</v>
      </c>
      <c r="C509" s="44" t="str">
        <f t="shared" si="957"/>
        <v>狙击手手套</v>
      </c>
      <c r="D509" s="44" t="str">
        <f t="shared" si="957"/>
        <v>6063</v>
      </c>
      <c r="E509" s="44">
        <f t="shared" si="957"/>
        <v>1</v>
      </c>
      <c r="F509" s="44"/>
      <c r="T509" s="44">
        <f t="shared" si="842"/>
        <v>18000</v>
      </c>
      <c r="U509" s="44">
        <f t="shared" ref="U509" si="966">U289</f>
        <v>22</v>
      </c>
      <c r="V509" s="44">
        <f t="shared" ref="V509" si="967">V289</f>
        <v>3</v>
      </c>
      <c r="W509" s="44">
        <f t="shared" si="845"/>
        <v>10120</v>
      </c>
      <c r="X509" s="238" t="s">
        <v>2461</v>
      </c>
      <c r="Y509" s="44">
        <v>3</v>
      </c>
      <c r="Z509" s="208" t="s">
        <v>2467</v>
      </c>
      <c r="AA509" s="44" t="str">
        <f t="shared" ref="AA509:AB509" si="968">AA289</f>
        <v>1,2,3</v>
      </c>
      <c r="AB509" s="44" t="str">
        <f t="shared" si="968"/>
        <v>6063</v>
      </c>
      <c r="AD509" s="44" t="str">
        <f t="shared" ref="AD509:AL509" si="969">AD289</f>
        <v>我要一副提升准确度的狙击手手套。</v>
      </c>
      <c r="AE509" s="44" t="str">
        <f t="shared" si="969"/>
        <v>有了狙击手手套，我就是神射手了。</v>
      </c>
      <c r="AF509" s="44" t="str">
        <f t="shared" si="969"/>
        <v>竟然忘带箭了，不然铁定让你变成刺猬。</v>
      </c>
      <c r="AG509" s="44" t="str">
        <f t="shared" si="969"/>
        <v>普通手套戴腻了，换副狙击手手套试试。</v>
      </c>
      <c r="AH509" s="44" t="str">
        <f t="shared" si="969"/>
        <v>这手套手感真好~</v>
      </c>
      <c r="AI509" s="44" t="str">
        <f t="shared" si="969"/>
        <v>我要把你当皮球拍~拍~拍~</v>
      </c>
      <c r="AJ509" s="44" t="str">
        <f t="shared" si="969"/>
        <v>你会做狙击手手套？帮我做一副吧！</v>
      </c>
      <c r="AK509" s="44" t="str">
        <f t="shared" si="969"/>
        <v>这手套难道也是炼金炉炼出来的？</v>
      </c>
      <c r="AL509" s="44" t="str">
        <f t="shared" si="969"/>
        <v>我要学大师兄踢翻你的炼金炉！</v>
      </c>
    </row>
    <row r="510" spans="1:38">
      <c r="A510" s="251">
        <v>5040</v>
      </c>
      <c r="B510" s="44" t="str">
        <f t="shared" si="957"/>
        <v>[[6163,1]]</v>
      </c>
      <c r="C510" s="44" t="str">
        <f t="shared" si="957"/>
        <v>无穷法术帽</v>
      </c>
      <c r="D510" s="44" t="str">
        <f t="shared" si="957"/>
        <v>6163</v>
      </c>
      <c r="E510" s="44">
        <f t="shared" si="957"/>
        <v>1</v>
      </c>
      <c r="F510" s="44"/>
      <c r="T510" s="44">
        <f t="shared" si="842"/>
        <v>18000</v>
      </c>
      <c r="U510" s="44">
        <f t="shared" ref="U510" si="970">U290</f>
        <v>22</v>
      </c>
      <c r="V510" s="44">
        <f t="shared" ref="V510" si="971">V290</f>
        <v>3</v>
      </c>
      <c r="W510" s="44">
        <f t="shared" si="845"/>
        <v>10120</v>
      </c>
      <c r="X510" s="238" t="s">
        <v>2461</v>
      </c>
      <c r="Y510" s="44">
        <v>3</v>
      </c>
      <c r="Z510" s="208" t="s">
        <v>2467</v>
      </c>
      <c r="AA510" s="44" t="str">
        <f t="shared" ref="AA510:AB510" si="972">AA290</f>
        <v>1,2,3</v>
      </c>
      <c r="AB510" s="44" t="str">
        <f t="shared" si="972"/>
        <v>6163</v>
      </c>
      <c r="AD510" s="44" t="str">
        <f t="shared" ref="AD510:AL510" si="973">AD290</f>
        <v>快快快！快给我做顶无穷法师帽。</v>
      </c>
      <c r="AE510" s="44" t="str">
        <f t="shared" si="973"/>
        <v>我的法术考试就指望无穷法术帽了。</v>
      </c>
      <c r="AF510" s="44" t="str">
        <f t="shared" si="973"/>
        <v>这回我的法术课要挂了。</v>
      </c>
      <c r="AG510" s="44" t="str">
        <f t="shared" si="973"/>
        <v>无穷法术帽真有无穷法术吗？尝试一下。</v>
      </c>
      <c r="AH510" s="44" t="str">
        <f t="shared" si="973"/>
        <v>这帽子太神奇了，戴上后我的法力大增。</v>
      </c>
      <c r="AI510" s="44" t="str">
        <f t="shared" si="973"/>
        <v>没有无穷法师帽，我还能靠自己！</v>
      </c>
      <c r="AJ510" s="44" t="str">
        <f t="shared" si="973"/>
        <v>无穷法师帽这名字太吸引人了，必须定一顶。</v>
      </c>
      <c r="AK510" s="44" t="str">
        <f t="shared" si="973"/>
        <v>让我试试是不是真能法术无穷。</v>
      </c>
      <c r="AL510" s="44" t="str">
        <f t="shared" si="973"/>
        <v>我当从来没见过你，小二。</v>
      </c>
    </row>
    <row r="511" spans="1:38">
      <c r="A511" s="251">
        <v>5050</v>
      </c>
      <c r="B511" s="44" t="str">
        <f t="shared" si="957"/>
        <v>[[6662,1]]</v>
      </c>
      <c r="C511" s="44" t="str">
        <f t="shared" si="957"/>
        <v>疾风革铠</v>
      </c>
      <c r="D511" s="44" t="str">
        <f t="shared" si="957"/>
        <v>6662</v>
      </c>
      <c r="E511" s="44">
        <f t="shared" si="957"/>
        <v>1</v>
      </c>
      <c r="F511" s="44"/>
      <c r="T511" s="44">
        <f t="shared" ref="T511:T542" si="974">T72*$T$4</f>
        <v>21600</v>
      </c>
      <c r="U511" s="44">
        <f t="shared" ref="U511" si="975">U291</f>
        <v>23</v>
      </c>
      <c r="V511" s="44">
        <f t="shared" ref="V511" si="976">V291</f>
        <v>3</v>
      </c>
      <c r="W511" s="44">
        <f t="shared" ref="W511:W542" si="977">W72*$W$4</f>
        <v>12340</v>
      </c>
      <c r="X511" s="238" t="s">
        <v>2461</v>
      </c>
      <c r="Y511" s="44">
        <v>3</v>
      </c>
      <c r="Z511" s="208" t="s">
        <v>2467</v>
      </c>
      <c r="AA511" s="44" t="str">
        <f t="shared" ref="AA511:AB511" si="978">AA291</f>
        <v>1,2,3</v>
      </c>
      <c r="AB511" s="44" t="str">
        <f t="shared" si="978"/>
        <v>6662</v>
      </c>
      <c r="AD511" s="44" t="str">
        <f t="shared" ref="AD511:AL511" si="979">AD291</f>
        <v>疾风革铠一定能让我跑得更快！我要订一件。</v>
      </c>
      <c r="AE511" s="44" t="str">
        <f t="shared" si="979"/>
        <v>跑如疾风，势如闪电。疾风革铠非同凡响！</v>
      </c>
      <c r="AF511" s="44" t="str">
        <f t="shared" si="979"/>
        <v>少了疾风革铠的我，就像缺了翅膀的小鸟。</v>
      </c>
      <c r="AG511" s="44" t="str">
        <f t="shared" si="979"/>
        <v>朋友推荐我来买疾风革铠。</v>
      </c>
      <c r="AH511" s="44" t="str">
        <f t="shared" si="979"/>
        <v>疾风像马的名字，怎么会给衣服取这名？</v>
      </c>
      <c r="AI511" s="44" t="str">
        <f t="shared" si="979"/>
        <v>你失去的是民心啊！</v>
      </c>
      <c r="AJ511" s="44" t="str">
        <f t="shared" si="979"/>
        <v>我想拥有飞一般的速度，疾风革铠能帮我吗？</v>
      </c>
      <c r="AK511" s="44" t="str">
        <f t="shared" si="979"/>
        <v>穿上疾风革铠，果然更加敏捷了。</v>
      </c>
      <c r="AL511" s="44" t="str">
        <f t="shared" si="979"/>
        <v>我为你感到悲哀。</v>
      </c>
    </row>
    <row r="512" spans="1:38">
      <c r="A512" s="251">
        <v>5060</v>
      </c>
      <c r="B512" s="44" t="str">
        <f t="shared" si="957"/>
        <v>[[6762,1]]</v>
      </c>
      <c r="C512" s="44" t="str">
        <f t="shared" si="957"/>
        <v>元素袍</v>
      </c>
      <c r="D512" s="44" t="str">
        <f t="shared" si="957"/>
        <v>6762</v>
      </c>
      <c r="E512" s="44">
        <f t="shared" si="957"/>
        <v>1</v>
      </c>
      <c r="F512" s="44"/>
      <c r="T512" s="44">
        <f t="shared" si="974"/>
        <v>21600</v>
      </c>
      <c r="U512" s="44">
        <f t="shared" ref="U512" si="980">U292</f>
        <v>23</v>
      </c>
      <c r="V512" s="44">
        <f t="shared" ref="V512" si="981">V292</f>
        <v>3</v>
      </c>
      <c r="W512" s="44">
        <f t="shared" si="977"/>
        <v>12340</v>
      </c>
      <c r="X512" s="238" t="s">
        <v>2461</v>
      </c>
      <c r="Y512" s="44">
        <v>3</v>
      </c>
      <c r="Z512" s="208" t="s">
        <v>2467</v>
      </c>
      <c r="AA512" s="44" t="str">
        <f t="shared" ref="AA512:AB512" si="982">AA292</f>
        <v>1,2,3</v>
      </c>
      <c r="AB512" s="44" t="str">
        <f t="shared" si="982"/>
        <v>6762</v>
      </c>
      <c r="AD512" s="44" t="str">
        <f t="shared" ref="AD512:AL512" si="983">AD292</f>
        <v>元素袍可是样新鲜玩意，我要尝试下。</v>
      </c>
      <c r="AE512" s="44" t="str">
        <f t="shared" si="983"/>
        <v>自然界的四大元素在这件袍子上得到了很好的体现。</v>
      </c>
      <c r="AF512" s="44" t="str">
        <f t="shared" si="983"/>
        <v>做生意怎能如此不给力？</v>
      </c>
      <c r="AG512" s="44" t="str">
        <f t="shared" si="983"/>
        <v>亲，元素袍有货吗？</v>
      </c>
      <c r="AH512" s="44" t="str">
        <f t="shared" si="983"/>
        <v>我太喜欢元素袍了，谢谢亲啦！</v>
      </c>
      <c r="AI512" s="44" t="str">
        <f t="shared" si="983"/>
        <v>亲，当心出门被雷劈哦~</v>
      </c>
      <c r="AJ512" s="44" t="str">
        <f t="shared" si="983"/>
        <v>身为法术练习者，怎能没有强大的元素袍？</v>
      </c>
      <c r="AK512" s="44" t="str">
        <f t="shared" si="983"/>
        <v>哇咔咔，穿上元素袍，法力无边啦！</v>
      </c>
      <c r="AL512" s="44" t="str">
        <f t="shared" si="983"/>
        <v>我有一种想要吐血的冲动。</v>
      </c>
    </row>
    <row r="513" spans="1:38">
      <c r="A513" s="251">
        <v>5070</v>
      </c>
      <c r="B513" s="44" t="str">
        <f t="shared" si="957"/>
        <v>[[6963,1]]</v>
      </c>
      <c r="C513" s="44" t="str">
        <f t="shared" si="957"/>
        <v>疾风手套</v>
      </c>
      <c r="D513" s="44" t="str">
        <f t="shared" si="957"/>
        <v>6963</v>
      </c>
      <c r="E513" s="44">
        <f t="shared" si="957"/>
        <v>1</v>
      </c>
      <c r="F513" s="44"/>
      <c r="T513" s="44">
        <f t="shared" si="974"/>
        <v>21600</v>
      </c>
      <c r="U513" s="44">
        <f t="shared" ref="U513" si="984">U293</f>
        <v>23</v>
      </c>
      <c r="V513" s="44">
        <f t="shared" ref="V513" si="985">V293</f>
        <v>3</v>
      </c>
      <c r="W513" s="44">
        <f t="shared" si="977"/>
        <v>12340</v>
      </c>
      <c r="X513" s="238" t="s">
        <v>2461</v>
      </c>
      <c r="Y513" s="44">
        <v>3</v>
      </c>
      <c r="Z513" s="208" t="s">
        <v>2467</v>
      </c>
      <c r="AA513" s="44" t="str">
        <f t="shared" ref="AA513:AB513" si="986">AA293</f>
        <v>1,2,3</v>
      </c>
      <c r="AB513" s="44" t="str">
        <f t="shared" si="986"/>
        <v>6963</v>
      </c>
      <c r="AD513" s="44" t="str">
        <f t="shared" ref="AD513:AL513" si="987">AD293</f>
        <v>万能的神啊，请赐我一副疾风手套吧。</v>
      </c>
      <c r="AE513" s="44" t="str">
        <f t="shared" si="987"/>
        <v>有了疾风手套，我也能玩葵花点穴手。</v>
      </c>
      <c r="AF513" s="44" t="str">
        <f t="shared" si="987"/>
        <v>果然店铺信誉神马的很不靠谱。</v>
      </c>
      <c r="AG513" s="44" t="str">
        <f t="shared" si="987"/>
        <v>订购一副疾风手套。</v>
      </c>
      <c r="AH513" s="44" t="str">
        <f t="shared" si="987"/>
        <v>货是好货，就是贵了点。</v>
      </c>
      <c r="AI513" s="44" t="str">
        <f t="shared" si="987"/>
        <v>东西没做好，大家都不想的。</v>
      </c>
      <c r="AJ513" s="44" t="str">
        <f t="shared" si="987"/>
        <v>听闻这里是专业道具店，我要副疾风手套。</v>
      </c>
      <c r="AK513" s="44" t="str">
        <f t="shared" si="987"/>
        <v>戴上疾风手套，是不是可以飞起来？</v>
      </c>
      <c r="AL513" s="44" t="str">
        <f t="shared" si="987"/>
        <v>此店有风险，购物需谨慎。</v>
      </c>
    </row>
    <row r="514" spans="1:38">
      <c r="A514" s="251">
        <v>5080</v>
      </c>
      <c r="B514" s="44" t="str">
        <f t="shared" si="957"/>
        <v>[[7063,1]]</v>
      </c>
      <c r="C514" s="44" t="str">
        <f t="shared" si="957"/>
        <v>元素帽</v>
      </c>
      <c r="D514" s="44" t="str">
        <f t="shared" si="957"/>
        <v>7063</v>
      </c>
      <c r="E514" s="44">
        <f t="shared" si="957"/>
        <v>1</v>
      </c>
      <c r="F514" s="44"/>
      <c r="T514" s="44">
        <f t="shared" si="974"/>
        <v>21600</v>
      </c>
      <c r="U514" s="44">
        <f t="shared" ref="U514" si="988">U294</f>
        <v>24</v>
      </c>
      <c r="V514" s="44">
        <f t="shared" ref="V514" si="989">V294</f>
        <v>3</v>
      </c>
      <c r="W514" s="44">
        <f t="shared" si="977"/>
        <v>12340</v>
      </c>
      <c r="X514" s="238" t="s">
        <v>2461</v>
      </c>
      <c r="Y514" s="44">
        <v>3</v>
      </c>
      <c r="Z514" s="208" t="s">
        <v>2467</v>
      </c>
      <c r="AA514" s="44" t="str">
        <f t="shared" ref="AA514:AB514" si="990">AA294</f>
        <v>1,2,3</v>
      </c>
      <c r="AB514" s="44" t="str">
        <f t="shared" si="990"/>
        <v>7063</v>
      </c>
      <c r="AD514" s="44" t="str">
        <f t="shared" ref="AD514:AL514" si="991">AD294</f>
        <v>元素帽很酷，我也想要。</v>
      </c>
      <c r="AE514" s="44" t="str">
        <f t="shared" si="991"/>
        <v>回家想想如何搭配。</v>
      </c>
      <c r="AF514" s="44" t="str">
        <f t="shared" si="991"/>
        <v>人家好难过好失望好桑心哦！</v>
      </c>
      <c r="AG514" s="44" t="str">
        <f t="shared" si="991"/>
        <v>作为潮人，必须订购一顶元素帽。</v>
      </c>
      <c r="AH514" s="44" t="str">
        <f t="shared" si="991"/>
        <v>为什么我看不懂这帽子有啥元素？</v>
      </c>
      <c r="AI514" s="44" t="str">
        <f t="shared" si="991"/>
        <v>人家都在巴结我，你竟然直接无视我。</v>
      </c>
      <c r="AJ514" s="44" t="str">
        <f t="shared" si="991"/>
        <v>我素帽纸达人，我想要元素帽！</v>
      </c>
      <c r="AK514" s="44" t="str">
        <f t="shared" si="991"/>
        <v>我素帽纸达人！我爱元素帽！</v>
      </c>
      <c r="AL514" s="44" t="str">
        <f t="shared" si="991"/>
        <v>我会帮店铺进行负面宣传的，不收费哦。</v>
      </c>
    </row>
    <row r="515" spans="1:38">
      <c r="A515" s="251">
        <v>5090</v>
      </c>
      <c r="B515" s="44" t="str">
        <f t="shared" si="957"/>
        <v>[[7562,1]]</v>
      </c>
      <c r="C515" s="44" t="str">
        <f t="shared" si="957"/>
        <v>勇者服</v>
      </c>
      <c r="D515" s="44" t="str">
        <f t="shared" si="957"/>
        <v>7562</v>
      </c>
      <c r="E515" s="44">
        <f t="shared" si="957"/>
        <v>1</v>
      </c>
      <c r="F515" s="44"/>
      <c r="T515" s="44">
        <f t="shared" si="974"/>
        <v>25200</v>
      </c>
      <c r="U515" s="44">
        <f t="shared" ref="U515" si="992">U295</f>
        <v>24</v>
      </c>
      <c r="V515" s="44">
        <f t="shared" ref="V515" si="993">V295</f>
        <v>3</v>
      </c>
      <c r="W515" s="44">
        <f t="shared" si="977"/>
        <v>23100</v>
      </c>
      <c r="X515" s="238" t="s">
        <v>2461</v>
      </c>
      <c r="Y515" s="44">
        <v>3</v>
      </c>
      <c r="Z515" s="208" t="s">
        <v>2467</v>
      </c>
      <c r="AA515" s="44" t="str">
        <f t="shared" ref="AA515:AB515" si="994">AA295</f>
        <v>1,2,3</v>
      </c>
      <c r="AB515" s="44" t="str">
        <f t="shared" si="994"/>
        <v>7562</v>
      </c>
      <c r="AD515" s="44" t="str">
        <f t="shared" ref="AD515:AL515" si="995">AD295</f>
        <v>我是勇者，自然要穿勇者服。</v>
      </c>
      <c r="AE515" s="44" t="str">
        <f t="shared" si="995"/>
        <v>穿上勇者服的我，简直有如战神下凡！</v>
      </c>
      <c r="AF515" s="44" t="str">
        <f t="shared" si="995"/>
        <v>勇者是不会和你这种小老百姓计较的。</v>
      </c>
      <c r="AG515" s="44" t="str">
        <f t="shared" si="995"/>
        <v>我好想成为勇者哦，买件勇者服过过瘾吧。</v>
      </c>
      <c r="AH515" s="44" t="str">
        <f t="shared" si="995"/>
        <v>穿上勇者服，感觉自己真的成为勇者了。</v>
      </c>
      <c r="AI515" s="44" t="str">
        <f t="shared" si="995"/>
        <v>我成为勇者的梦想，因为订单没完成而破灭。</v>
      </c>
      <c r="AJ515" s="44" t="str">
        <f t="shared" si="995"/>
        <v>你家的勇者服真帅，来一件。</v>
      </c>
      <c r="AK515" s="44" t="str">
        <f t="shared" si="995"/>
        <v>真是馈赠亲友的好东西！</v>
      </c>
      <c r="AL515" s="44" t="str">
        <f t="shared" si="995"/>
        <v>你太不给面子了。</v>
      </c>
    </row>
    <row r="516" spans="1:38">
      <c r="A516" s="251">
        <v>5100</v>
      </c>
      <c r="B516" s="44" t="str">
        <f t="shared" si="957"/>
        <v>[[7662,1]]</v>
      </c>
      <c r="C516" s="44" t="str">
        <f t="shared" si="957"/>
        <v>勇者法袍</v>
      </c>
      <c r="D516" s="44" t="str">
        <f t="shared" si="957"/>
        <v>7662</v>
      </c>
      <c r="E516" s="44">
        <f t="shared" si="957"/>
        <v>1</v>
      </c>
      <c r="F516" s="44"/>
      <c r="T516" s="44">
        <f t="shared" si="974"/>
        <v>25200</v>
      </c>
      <c r="U516" s="44">
        <f t="shared" ref="U516" si="996">U296</f>
        <v>24</v>
      </c>
      <c r="V516" s="44">
        <f t="shared" ref="V516" si="997">V296</f>
        <v>3</v>
      </c>
      <c r="W516" s="44">
        <f t="shared" si="977"/>
        <v>23100</v>
      </c>
      <c r="X516" s="238" t="s">
        <v>2461</v>
      </c>
      <c r="Y516" s="44">
        <v>3</v>
      </c>
      <c r="Z516" s="208" t="s">
        <v>2467</v>
      </c>
      <c r="AA516" s="44" t="str">
        <f t="shared" ref="AA516:AB516" si="998">AA296</f>
        <v>1,2,3</v>
      </c>
      <c r="AB516" s="44" t="str">
        <f t="shared" si="998"/>
        <v>7662</v>
      </c>
      <c r="AD516" s="44" t="str">
        <f t="shared" ref="AD516:AL516" si="999">AD296</f>
        <v>只有勇者法袍才配得上我那高贵的气质。</v>
      </c>
      <c r="AE516" s="44" t="str">
        <f t="shared" si="999"/>
        <v>勇者法袍似乎没有我想象中的那么高级嘛。</v>
      </c>
      <c r="AF516" s="44" t="str">
        <f t="shared" si="999"/>
        <v>乌龟的爬行速度都比你做订单的速度快。</v>
      </c>
      <c r="AG516" s="44" t="str">
        <f t="shared" si="999"/>
        <v>请问~能帮我做件勇者法袍吗？</v>
      </c>
      <c r="AH516" s="44" t="str">
        <f t="shared" si="999"/>
        <v>感谢你为我制作这么棒的勇者法袍。</v>
      </c>
      <c r="AI516" s="44" t="str">
        <f t="shared" si="999"/>
        <v>哎，也许我是没有穿勇者法袍的命。</v>
      </c>
      <c r="AJ516" s="44" t="str">
        <f t="shared" si="999"/>
        <v>勇者法袍是法袍中的战斗机，必须订一件！</v>
      </c>
      <c r="AK516" s="44" t="str">
        <f t="shared" si="999"/>
        <v>哇，既能增加攻击力又能提升法力值哦！</v>
      </c>
      <c r="AL516" s="44" t="str">
        <f t="shared" si="999"/>
        <v>订单神马的都是浮云啊。</v>
      </c>
    </row>
    <row r="517" spans="1:38">
      <c r="A517" s="251">
        <v>5110</v>
      </c>
      <c r="B517" s="44" t="str">
        <f t="shared" si="957"/>
        <v>[[7863,1]]</v>
      </c>
      <c r="C517" s="44" t="str">
        <f t="shared" si="957"/>
        <v>勇者手套</v>
      </c>
      <c r="D517" s="44" t="str">
        <f t="shared" si="957"/>
        <v>7863</v>
      </c>
      <c r="E517" s="44">
        <f t="shared" si="957"/>
        <v>1</v>
      </c>
      <c r="F517" s="44"/>
      <c r="T517" s="44">
        <f t="shared" si="974"/>
        <v>25200</v>
      </c>
      <c r="U517" s="44">
        <f t="shared" ref="U517" si="1000">U297</f>
        <v>25</v>
      </c>
      <c r="V517" s="44">
        <f t="shared" ref="V517" si="1001">V297</f>
        <v>3</v>
      </c>
      <c r="W517" s="44">
        <f t="shared" si="977"/>
        <v>23100</v>
      </c>
      <c r="X517" s="238" t="s">
        <v>2461</v>
      </c>
      <c r="Y517" s="44">
        <v>3</v>
      </c>
      <c r="Z517" s="208" t="s">
        <v>2467</v>
      </c>
      <c r="AA517" s="44" t="str">
        <f t="shared" ref="AA517:AB517" si="1002">AA297</f>
        <v>1,2,3</v>
      </c>
      <c r="AB517" s="44" t="str">
        <f t="shared" si="1002"/>
        <v>7863</v>
      </c>
      <c r="AD517" s="44" t="str">
        <f t="shared" ref="AD517:AL517" si="1003">AD297</f>
        <v>我要勇者手套，快快帮我做！</v>
      </c>
      <c r="AE517" s="44" t="str">
        <f t="shared" si="1003"/>
        <v>听说戴上勇者手套就能天下无敌哦！</v>
      </c>
      <c r="AF517" s="44" t="str">
        <f t="shared" si="1003"/>
        <v>这真是一个奸商横行的时代。</v>
      </c>
      <c r="AG517" s="44" t="str">
        <f t="shared" si="1003"/>
        <v>我要做勇者，给我来副用这手套。</v>
      </c>
      <c r="AH517" s="44" t="str">
        <f t="shared" si="1003"/>
        <v>凡是和勇者沾边的东西，我都喜欢！</v>
      </c>
      <c r="AI517" s="44" t="str">
        <f t="shared" si="1003"/>
        <v>这破店竟然不做我的生意，太气人了。</v>
      </c>
      <c r="AJ517" s="44" t="str">
        <f t="shared" si="1003"/>
        <v>我是勇者，就必须戴勇者手套！</v>
      </c>
      <c r="AK517" s="44" t="str">
        <f t="shared" si="1003"/>
        <v>勇者手套质量过关，绝对是信得过产品。</v>
      </c>
      <c r="AL517" s="44" t="str">
        <f t="shared" si="1003"/>
        <v>我以勇者的身份来讨伐这家经常交不出货的店铺。</v>
      </c>
    </row>
    <row r="518" spans="1:38">
      <c r="A518" s="251">
        <v>5120</v>
      </c>
      <c r="B518" s="44" t="str">
        <f t="shared" si="957"/>
        <v>[[7963,1]]</v>
      </c>
      <c r="C518" s="44" t="str">
        <f t="shared" si="957"/>
        <v>勇者帽</v>
      </c>
      <c r="D518" s="44" t="str">
        <f t="shared" si="957"/>
        <v>7963</v>
      </c>
      <c r="E518" s="44">
        <f t="shared" si="957"/>
        <v>1</v>
      </c>
      <c r="F518" s="44"/>
      <c r="T518" s="44">
        <f t="shared" si="974"/>
        <v>25200</v>
      </c>
      <c r="U518" s="44">
        <f t="shared" ref="U518" si="1004">U298</f>
        <v>25</v>
      </c>
      <c r="V518" s="44">
        <f t="shared" ref="V518" si="1005">V298</f>
        <v>3</v>
      </c>
      <c r="W518" s="44">
        <f t="shared" si="977"/>
        <v>23100</v>
      </c>
      <c r="X518" s="238" t="s">
        <v>2461</v>
      </c>
      <c r="Y518" s="44">
        <v>3</v>
      </c>
      <c r="Z518" s="208" t="s">
        <v>2467</v>
      </c>
      <c r="AA518" s="44" t="str">
        <f t="shared" ref="AA518:AB518" si="1006">AA298</f>
        <v>1,2,3</v>
      </c>
      <c r="AB518" s="44" t="str">
        <f t="shared" si="1006"/>
        <v>7963</v>
      </c>
      <c r="AD518" s="44" t="str">
        <f t="shared" ref="AD518:AL518" si="1007">AD298</f>
        <v>订做勇者帽要多少钱？</v>
      </c>
      <c r="AE518" s="44" t="str">
        <f t="shared" si="1007"/>
        <v>勇者帽太适合我了。</v>
      </c>
      <c r="AF518" s="44" t="str">
        <f t="shared" si="1007"/>
        <v>在这个二货横行的时代，我还要和奸商斗智斗勇。</v>
      </c>
      <c r="AG518" s="44" t="str">
        <f t="shared" si="1007"/>
        <v>这里开始卖勇者帽了，怎么不早通知我呀？</v>
      </c>
      <c r="AH518" s="44" t="str">
        <f t="shared" si="1007"/>
        <v>我早就想要顶勇者帽，终于了却心愿了。</v>
      </c>
      <c r="AI518" s="44" t="str">
        <f t="shared" si="1007"/>
        <v>我恨你的人，更恨你的店。</v>
      </c>
      <c r="AJ518" s="44" t="str">
        <f t="shared" si="1007"/>
        <v>做一顶勇者帽要多久？</v>
      </c>
      <c r="AK518" s="44" t="str">
        <f t="shared" si="1007"/>
        <v>千盼万盼终于盼到我的勇者帽了。</v>
      </c>
      <c r="AL518" s="44" t="str">
        <f t="shared" si="1007"/>
        <v>你的RP很有问题。</v>
      </c>
    </row>
    <row r="519" spans="1:38">
      <c r="A519" s="251">
        <v>5130</v>
      </c>
      <c r="B519" s="44" t="str">
        <f t="shared" si="957"/>
        <v>[[8462,1]]</v>
      </c>
      <c r="C519" s="44" t="str">
        <f t="shared" si="957"/>
        <v>查堤拉之服</v>
      </c>
      <c r="D519" s="44" t="str">
        <f t="shared" si="957"/>
        <v>8462</v>
      </c>
      <c r="E519" s="44">
        <f t="shared" si="957"/>
        <v>1</v>
      </c>
      <c r="F519" s="44"/>
      <c r="T519" s="44">
        <f t="shared" si="974"/>
        <v>28800</v>
      </c>
      <c r="U519" s="44">
        <f t="shared" ref="U519" si="1008">U299</f>
        <v>25</v>
      </c>
      <c r="V519" s="44">
        <f t="shared" ref="V519" si="1009">V299</f>
        <v>3</v>
      </c>
      <c r="W519" s="44">
        <f t="shared" si="977"/>
        <v>34560</v>
      </c>
      <c r="X519" s="238" t="s">
        <v>2461</v>
      </c>
      <c r="Y519" s="44">
        <v>3</v>
      </c>
      <c r="Z519" s="208" t="s">
        <v>2467</v>
      </c>
      <c r="AA519" s="44" t="str">
        <f t="shared" ref="AA519:AB519" si="1010">AA299</f>
        <v>1,2,3</v>
      </c>
      <c r="AB519" s="44" t="str">
        <f t="shared" si="1010"/>
        <v>8462</v>
      </c>
      <c r="AD519" s="44" t="str">
        <f t="shared" ref="AD519:AL519" si="1011">AD299</f>
        <v>最近很流行查堤拉之服，我也要一件。</v>
      </c>
      <c r="AE519" s="44" t="str">
        <f t="shared" si="1011"/>
        <v>做工精美，值得表扬。</v>
      </c>
      <c r="AF519" s="44" t="str">
        <f t="shared" si="1011"/>
        <v>我代表游戏研发团队，狠狠批评你！</v>
      </c>
      <c r="AG519" s="44" t="str">
        <f t="shared" si="1011"/>
        <v>你家有没有最新产品，查堤拉之服？</v>
      </c>
      <c r="AH519" s="44" t="str">
        <f t="shared" si="1011"/>
        <v>新产品就是让人眼前一亮。</v>
      </c>
      <c r="AI519" s="44" t="str">
        <f t="shared" si="1011"/>
        <v>期望越高，失望越大。</v>
      </c>
      <c r="AJ519" s="44" t="str">
        <f t="shared" si="1011"/>
        <v>我要量身定做一件查堤拉之服。</v>
      </c>
      <c r="AK519" s="44" t="str">
        <f t="shared" si="1011"/>
        <v>超级合身，极其赞！</v>
      </c>
      <c r="AL519" s="44" t="str">
        <f t="shared" si="1011"/>
        <v>这件事不是这么容易就能了结的。</v>
      </c>
    </row>
    <row r="520" spans="1:38">
      <c r="A520" s="251">
        <v>5140</v>
      </c>
      <c r="B520" s="44" t="e">
        <f>#REF!</f>
        <v>#REF!</v>
      </c>
      <c r="C520" s="44" t="e">
        <f>#REF!</f>
        <v>#REF!</v>
      </c>
      <c r="D520" s="44" t="e">
        <f>#REF!</f>
        <v>#REF!</v>
      </c>
      <c r="E520" s="44" t="e">
        <f>#REF!</f>
        <v>#REF!</v>
      </c>
      <c r="F520" s="44"/>
      <c r="T520" s="44" t="e">
        <f>#REF!*$T$4</f>
        <v>#REF!</v>
      </c>
      <c r="U520" s="44" t="e">
        <f t="shared" ref="U520" si="1012">U300</f>
        <v>#REF!</v>
      </c>
      <c r="V520" s="44" t="e">
        <f t="shared" ref="V520" si="1013">V300</f>
        <v>#REF!</v>
      </c>
      <c r="W520" s="44" t="e">
        <f>#REF!*$W$4</f>
        <v>#REF!</v>
      </c>
      <c r="X520" s="238" t="s">
        <v>2461</v>
      </c>
      <c r="Y520" s="44">
        <v>3</v>
      </c>
      <c r="Z520" s="208" t="s">
        <v>2467</v>
      </c>
      <c r="AA520" s="44" t="e">
        <f t="shared" ref="AA520:AB520" si="1014">AA300</f>
        <v>#REF!</v>
      </c>
      <c r="AB520" s="44" t="e">
        <f t="shared" si="1014"/>
        <v>#REF!</v>
      </c>
      <c r="AD520" s="44" t="e">
        <f t="shared" ref="AD520:AL520" si="1015">AD300</f>
        <v>#REF!</v>
      </c>
      <c r="AE520" s="44" t="e">
        <f t="shared" si="1015"/>
        <v>#REF!</v>
      </c>
      <c r="AF520" s="44" t="e">
        <f t="shared" si="1015"/>
        <v>#REF!</v>
      </c>
      <c r="AG520" s="44" t="e">
        <f t="shared" si="1015"/>
        <v>#REF!</v>
      </c>
      <c r="AH520" s="44" t="e">
        <f t="shared" si="1015"/>
        <v>#REF!</v>
      </c>
      <c r="AI520" s="44" t="e">
        <f t="shared" si="1015"/>
        <v>#REF!</v>
      </c>
      <c r="AJ520" s="44" t="e">
        <f t="shared" si="1015"/>
        <v>#REF!</v>
      </c>
      <c r="AK520" s="44" t="e">
        <f t="shared" si="1015"/>
        <v>#REF!</v>
      </c>
      <c r="AL520" s="44" t="e">
        <f t="shared" si="1015"/>
        <v>#REF!</v>
      </c>
    </row>
    <row r="521" spans="1:38">
      <c r="A521" s="251">
        <v>5150</v>
      </c>
      <c r="B521" s="44" t="str">
        <f t="shared" ref="B521:E575" si="1016">B81</f>
        <v>[[8763,1]]</v>
      </c>
      <c r="C521" s="44" t="str">
        <f t="shared" si="1016"/>
        <v>普罗休斯手套</v>
      </c>
      <c r="D521" s="44" t="str">
        <f t="shared" si="1016"/>
        <v>8763</v>
      </c>
      <c r="E521" s="44">
        <f t="shared" si="1016"/>
        <v>1</v>
      </c>
      <c r="F521" s="44"/>
      <c r="T521" s="44">
        <f t="shared" ref="T521:T575" si="1017">T81*$T$4</f>
        <v>28800</v>
      </c>
      <c r="U521" s="44">
        <f t="shared" ref="U521" si="1018">U301</f>
        <v>26</v>
      </c>
      <c r="V521" s="44">
        <f t="shared" ref="V521" si="1019">V301</f>
        <v>3</v>
      </c>
      <c r="W521" s="44">
        <f t="shared" ref="W521:W575" si="1020">W81*$W$4</f>
        <v>34560</v>
      </c>
      <c r="X521" s="238" t="s">
        <v>2461</v>
      </c>
      <c r="Y521" s="44">
        <v>3</v>
      </c>
      <c r="Z521" s="208" t="s">
        <v>2467</v>
      </c>
      <c r="AA521" s="44" t="str">
        <f t="shared" ref="AA521:AB521" si="1021">AA301</f>
        <v>1,2,3</v>
      </c>
      <c r="AB521" s="44" t="str">
        <f t="shared" si="1021"/>
        <v>8763</v>
      </c>
      <c r="AD521" s="44" t="str">
        <f t="shared" ref="AD521:AL521" si="1022">AD301</f>
        <v>买道具买上瘾了，这次要买普罗休斯手套。</v>
      </c>
      <c r="AE521" s="44" t="str">
        <f t="shared" si="1022"/>
        <v>我又多了一件珍藏的道具。</v>
      </c>
      <c r="AF521" s="44" t="str">
        <f t="shared" si="1022"/>
        <v>看来我和普罗休斯手套有缘无分啊。</v>
      </c>
      <c r="AG521" s="44" t="str">
        <f t="shared" si="1022"/>
        <v>挑花眼了，就买普罗休斯手套吧。</v>
      </c>
      <c r="AH521" s="44" t="str">
        <f t="shared" si="1022"/>
        <v>东西还真不错！今天没带小费，抱歉了。</v>
      </c>
      <c r="AI521" s="44" t="str">
        <f t="shared" si="1022"/>
        <v>虽然这次交易失败了，希望下次能够交易愉快。</v>
      </c>
      <c r="AJ521" s="44" t="str">
        <f t="shared" si="1022"/>
        <v>能帮忙做点普罗休斯手套,吗？</v>
      </c>
      <c r="AK521" s="44" t="str">
        <f t="shared" si="1022"/>
        <v>你太了不起啦~！</v>
      </c>
      <c r="AL521" s="44" t="str">
        <f t="shared" si="1022"/>
        <v>哎，真是失望啊~！</v>
      </c>
    </row>
    <row r="522" spans="1:38">
      <c r="A522" s="251">
        <v>5160</v>
      </c>
      <c r="B522" s="44" t="str">
        <f t="shared" si="1016"/>
        <v>[[8863,1]]</v>
      </c>
      <c r="C522" s="44" t="str">
        <f t="shared" si="1016"/>
        <v>奥美拉之帽</v>
      </c>
      <c r="D522" s="44" t="str">
        <f t="shared" si="1016"/>
        <v>8863</v>
      </c>
      <c r="E522" s="44">
        <f t="shared" si="1016"/>
        <v>1</v>
      </c>
      <c r="F522" s="44"/>
      <c r="T522" s="44">
        <f t="shared" si="1017"/>
        <v>28800</v>
      </c>
      <c r="U522" s="44">
        <f t="shared" ref="U522" si="1023">U302</f>
        <v>26</v>
      </c>
      <c r="V522" s="44">
        <f t="shared" ref="V522" si="1024">V302</f>
        <v>3</v>
      </c>
      <c r="W522" s="44">
        <f t="shared" si="1020"/>
        <v>34560</v>
      </c>
      <c r="X522" s="238" t="s">
        <v>2461</v>
      </c>
      <c r="Y522" s="44">
        <v>3</v>
      </c>
      <c r="Z522" s="208" t="s">
        <v>2467</v>
      </c>
      <c r="AA522" s="44" t="str">
        <f t="shared" ref="AA522:AB522" si="1025">AA302</f>
        <v>1,2,3</v>
      </c>
      <c r="AB522" s="44" t="str">
        <f t="shared" si="1025"/>
        <v>8863</v>
      </c>
      <c r="AD522" s="44" t="str">
        <f t="shared" ref="AD522:AL522" si="1026">AD302</f>
        <v>奥美拉之帽到底美不美？</v>
      </c>
      <c r="AE522" s="44" t="str">
        <f t="shared" si="1026"/>
        <v>奥美拉之帽不错，适合我！</v>
      </c>
      <c r="AF522" s="44" t="str">
        <f t="shared" si="1026"/>
        <v>是我来打你，还是你自己来挨打，选吧！</v>
      </c>
      <c r="AG522" s="44" t="str">
        <f t="shared" si="1026"/>
        <v>好久没买新帽子了，这次买顶奥美拉之帽。</v>
      </c>
      <c r="AH522" s="44" t="str">
        <f t="shared" si="1026"/>
        <v>戴上新帽子，真神奇！</v>
      </c>
      <c r="AI522" s="44" t="str">
        <f t="shared" si="1026"/>
        <v>你可以把可爱的黑猫当货物给我。</v>
      </c>
      <c r="AJ522" s="44" t="str">
        <f t="shared" si="1026"/>
        <v>能帮忙做点奥美拉之帽,吗？</v>
      </c>
      <c r="AK522" s="44" t="str">
        <f t="shared" si="1026"/>
        <v>你太了不起啦~！</v>
      </c>
      <c r="AL522" s="44" t="str">
        <f t="shared" si="1026"/>
        <v>哎，真是失望啊~！</v>
      </c>
    </row>
    <row r="523" spans="1:38">
      <c r="A523" s="251">
        <v>5170</v>
      </c>
      <c r="B523" s="44" t="str">
        <f t="shared" si="1016"/>
        <v>[[10762,1]]</v>
      </c>
      <c r="C523" s="44" t="str">
        <f t="shared" si="1016"/>
        <v>学徒服</v>
      </c>
      <c r="D523" s="44" t="str">
        <f t="shared" si="1016"/>
        <v>10762</v>
      </c>
      <c r="E523" s="44">
        <f t="shared" si="1016"/>
        <v>1</v>
      </c>
      <c r="F523" s="44"/>
      <c r="T523" s="44">
        <f t="shared" si="1017"/>
        <v>120</v>
      </c>
      <c r="U523" s="44">
        <f t="shared" ref="U523" si="1027">U303</f>
        <v>27</v>
      </c>
      <c r="V523" s="44">
        <f t="shared" ref="V523" si="1028">V303</f>
        <v>3</v>
      </c>
      <c r="W523" s="44">
        <f t="shared" si="1020"/>
        <v>20</v>
      </c>
      <c r="X523" s="238" t="s">
        <v>2461</v>
      </c>
      <c r="Y523" s="44">
        <v>3</v>
      </c>
      <c r="Z523" s="208" t="s">
        <v>2467</v>
      </c>
      <c r="AA523" s="44" t="str">
        <f t="shared" ref="AA523:AB523" si="1029">AA303</f>
        <v>1,2,3</v>
      </c>
      <c r="AB523" s="44" t="str">
        <f t="shared" si="1029"/>
        <v>10762</v>
      </c>
      <c r="AD523" s="44" t="str">
        <f t="shared" ref="AD523:AL523" si="1030">AD303</f>
        <v>我要件学徒服，急需！</v>
      </c>
      <c r="AE523" s="44" t="str">
        <f t="shared" si="1030"/>
        <v>穿上学徒服做学徒去了。</v>
      </c>
      <c r="AF523" s="44" t="str">
        <f t="shared" si="1030"/>
        <v>都说我是急需了，你到底听进去没有？</v>
      </c>
      <c r="AG523" s="44" t="str">
        <f t="shared" si="1030"/>
        <v>什么衣服都有了，就缺件学徒服了。</v>
      </c>
      <c r="AH523" s="44" t="str">
        <f t="shared" si="1030"/>
        <v>你的东西，我放心。</v>
      </c>
      <c r="AI523" s="44" t="str">
        <f t="shared" si="1030"/>
        <v>再这么下去，你在游戏里的声望会越来越差。</v>
      </c>
      <c r="AJ523" s="44" t="str">
        <f t="shared" si="1030"/>
        <v>能帮忙做点学徒服,吗？</v>
      </c>
      <c r="AK523" s="44" t="str">
        <f t="shared" si="1030"/>
        <v>你太了不起啦~！</v>
      </c>
      <c r="AL523" s="44" t="str">
        <f t="shared" si="1030"/>
        <v>哎，真是失望啊~！</v>
      </c>
    </row>
    <row r="524" spans="1:38">
      <c r="A524" s="251">
        <v>5180</v>
      </c>
      <c r="B524" s="44" t="str">
        <f t="shared" si="1016"/>
        <v>[[561,1]]</v>
      </c>
      <c r="C524" s="44" t="str">
        <f t="shared" si="1016"/>
        <v>石质剑</v>
      </c>
      <c r="D524" s="44" t="str">
        <f t="shared" si="1016"/>
        <v>561</v>
      </c>
      <c r="E524" s="44">
        <f t="shared" si="1016"/>
        <v>1</v>
      </c>
      <c r="F524" s="44"/>
      <c r="T524" s="44">
        <f t="shared" si="1017"/>
        <v>1200</v>
      </c>
      <c r="U524" s="44">
        <f t="shared" ref="U524" si="1031">U304</f>
        <v>27</v>
      </c>
      <c r="V524" s="44">
        <f t="shared" ref="V524" si="1032">V304</f>
        <v>3</v>
      </c>
      <c r="W524" s="44">
        <f t="shared" si="1020"/>
        <v>100</v>
      </c>
      <c r="X524" s="238" t="s">
        <v>2461</v>
      </c>
      <c r="Y524" s="44">
        <v>3</v>
      </c>
      <c r="Z524" s="208" t="s">
        <v>2467</v>
      </c>
      <c r="AA524" s="44" t="str">
        <f t="shared" ref="AA524:AB524" si="1033">AA304</f>
        <v>1,2,3</v>
      </c>
      <c r="AB524" s="44" t="str">
        <f t="shared" si="1033"/>
        <v>561</v>
      </c>
      <c r="AD524" s="44" t="str">
        <f t="shared" ref="AD524:AL524" si="1034">AD304</f>
        <v>我想要把石质剑，但又怕自己拿不动。</v>
      </c>
      <c r="AE524" s="44" t="str">
        <f t="shared" si="1034"/>
        <v>石质剑太沉了！</v>
      </c>
      <c r="AF524" s="44" t="str">
        <f t="shared" si="1034"/>
        <v>我对你的信任已随春水向东流。</v>
      </c>
      <c r="AG524" s="44" t="str">
        <f t="shared" si="1034"/>
        <v>贱贱贱，石质剑~~我要订做哦！</v>
      </c>
      <c r="AH524" s="44" t="str">
        <f t="shared" si="1034"/>
        <v>这石质剑真是好贱，好贱~</v>
      </c>
      <c r="AI524" s="44" t="str">
        <f t="shared" si="1034"/>
        <v>我的梦想是做名剑客，现在却成了贱客。</v>
      </c>
      <c r="AJ524" s="44" t="str">
        <f t="shared" si="1034"/>
        <v>能帮忙做点石质剑,吗？</v>
      </c>
      <c r="AK524" s="44" t="str">
        <f t="shared" si="1034"/>
        <v>你太了不起啦~！</v>
      </c>
      <c r="AL524" s="44" t="str">
        <f t="shared" si="1034"/>
        <v>哎，真是失望啊~！</v>
      </c>
    </row>
    <row r="525" spans="1:38">
      <c r="A525" s="251">
        <v>5190</v>
      </c>
      <c r="B525" s="44" t="str">
        <f t="shared" si="1016"/>
        <v>[[661,1]]</v>
      </c>
      <c r="C525" s="44" t="str">
        <f t="shared" si="1016"/>
        <v>石弓</v>
      </c>
      <c r="D525" s="44" t="str">
        <f t="shared" si="1016"/>
        <v>661</v>
      </c>
      <c r="E525" s="44">
        <f t="shared" si="1016"/>
        <v>1</v>
      </c>
      <c r="F525" s="44"/>
      <c r="T525" s="44">
        <f t="shared" si="1017"/>
        <v>1200</v>
      </c>
      <c r="U525" s="44">
        <f t="shared" ref="U525" si="1035">U305</f>
        <v>27</v>
      </c>
      <c r="V525" s="44">
        <f t="shared" ref="V525" si="1036">V305</f>
        <v>3</v>
      </c>
      <c r="W525" s="44">
        <f t="shared" si="1020"/>
        <v>100</v>
      </c>
      <c r="X525" s="238" t="s">
        <v>2461</v>
      </c>
      <c r="Y525" s="44">
        <v>3</v>
      </c>
      <c r="Z525" s="208" t="s">
        <v>2467</v>
      </c>
      <c r="AA525" s="44" t="str">
        <f t="shared" ref="AA525:AB525" si="1037">AA305</f>
        <v>1,2,3</v>
      </c>
      <c r="AB525" s="44" t="str">
        <f t="shared" si="1037"/>
        <v>661</v>
      </c>
      <c r="AD525" s="44" t="str">
        <f t="shared" ref="AD525:AL525" si="1038">AD305</f>
        <v>弓手怎能少了弓？给我一把石弓。</v>
      </c>
      <c r="AE525" s="44" t="str">
        <f t="shared" si="1038"/>
        <v>有了石弓，我又可以上战场杀敌。</v>
      </c>
      <c r="AF525" s="44" t="str">
        <f t="shared" si="1038"/>
        <v>受惊了！你竟连最简单的武器都做不好？</v>
      </c>
      <c r="AG525" s="44" t="str">
        <f t="shared" si="1038"/>
        <v>我要学习射箭，先订一把石弓。</v>
      </c>
      <c r="AH525" s="44" t="str">
        <f t="shared" si="1038"/>
        <v>我马上就开始学习射箭。</v>
      </c>
      <c r="AI525" s="44" t="str">
        <f t="shared" si="1038"/>
        <v>等我学会射箭，就先拿你当靶子。</v>
      </c>
      <c r="AJ525" s="44" t="str">
        <f t="shared" si="1038"/>
        <v>能帮忙做点石弓,吗？</v>
      </c>
      <c r="AK525" s="44" t="str">
        <f t="shared" si="1038"/>
        <v>你太了不起啦~！</v>
      </c>
      <c r="AL525" s="44" t="str">
        <f t="shared" si="1038"/>
        <v>哎，真是失望啊~！</v>
      </c>
    </row>
    <row r="526" spans="1:38">
      <c r="A526" s="251">
        <v>5200</v>
      </c>
      <c r="B526" s="44" t="str">
        <f t="shared" si="1016"/>
        <v>[[761,1]]</v>
      </c>
      <c r="C526" s="44" t="str">
        <f t="shared" si="1016"/>
        <v>石杖</v>
      </c>
      <c r="D526" s="44" t="str">
        <f t="shared" si="1016"/>
        <v>761</v>
      </c>
      <c r="E526" s="44">
        <f t="shared" si="1016"/>
        <v>1</v>
      </c>
      <c r="F526" s="44"/>
      <c r="T526" s="44">
        <f t="shared" si="1017"/>
        <v>1200</v>
      </c>
      <c r="U526" s="44">
        <f t="shared" ref="U526" si="1039">U306</f>
        <v>28</v>
      </c>
      <c r="V526" s="44">
        <f t="shared" ref="V526" si="1040">V306</f>
        <v>3</v>
      </c>
      <c r="W526" s="44">
        <f t="shared" si="1020"/>
        <v>100</v>
      </c>
      <c r="X526" s="238" t="s">
        <v>2461</v>
      </c>
      <c r="Y526" s="44">
        <v>3</v>
      </c>
      <c r="Z526" s="208" t="s">
        <v>2467</v>
      </c>
      <c r="AA526" s="44" t="str">
        <f t="shared" ref="AA526:AB526" si="1041">AA306</f>
        <v>1,2,3</v>
      </c>
      <c r="AB526" s="44" t="str">
        <f t="shared" si="1041"/>
        <v>761</v>
      </c>
      <c r="AD526" s="44" t="str">
        <f t="shared" ref="AD526:AL526" si="1042">AD306</f>
        <v>你能把石杖做得轻一些吗？</v>
      </c>
      <c r="AE526" s="44" t="str">
        <f t="shared" si="1042"/>
        <v>用石杖施法，不如拿它直接拍人更具杀伤力。</v>
      </c>
      <c r="AF526" s="44" t="str">
        <f t="shared" si="1042"/>
        <v>我知道卖石杖没赚头，你就不能当是为人民服务？</v>
      </c>
      <c r="AG526" s="44" t="str">
        <f t="shared" si="1042"/>
        <v>我的石杖断了，只能订根新的。</v>
      </c>
      <c r="AH526" s="44" t="str">
        <f t="shared" si="1042"/>
        <v>感觉用起来不太顺手嘛~</v>
      </c>
      <c r="AI526" s="44" t="str">
        <f t="shared" si="1042"/>
        <v>难怪没见你挂招牌，原来是已经砸了。</v>
      </c>
      <c r="AJ526" s="44" t="str">
        <f t="shared" si="1042"/>
        <v>能帮忙做点石杖,吗？</v>
      </c>
      <c r="AK526" s="44" t="str">
        <f t="shared" si="1042"/>
        <v>你太了不起啦~！</v>
      </c>
      <c r="AL526" s="44" t="str">
        <f t="shared" si="1042"/>
        <v>哎，真是失望啊~！</v>
      </c>
    </row>
    <row r="527" spans="1:38">
      <c r="A527" s="251">
        <v>5210</v>
      </c>
      <c r="B527" s="44" t="str">
        <f t="shared" si="1016"/>
        <v>[[862,1]]</v>
      </c>
      <c r="C527" s="44" t="str">
        <f t="shared" si="1016"/>
        <v>轻甲</v>
      </c>
      <c r="D527" s="44" t="str">
        <f t="shared" si="1016"/>
        <v>862</v>
      </c>
      <c r="E527" s="44">
        <f t="shared" si="1016"/>
        <v>1</v>
      </c>
      <c r="F527" s="44"/>
      <c r="T527" s="44">
        <f t="shared" si="1017"/>
        <v>1200</v>
      </c>
      <c r="U527" s="44">
        <f t="shared" ref="U527" si="1043">U307</f>
        <v>28</v>
      </c>
      <c r="V527" s="44">
        <f t="shared" ref="V527" si="1044">V307</f>
        <v>3</v>
      </c>
      <c r="W527" s="44">
        <f t="shared" si="1020"/>
        <v>100</v>
      </c>
      <c r="X527" s="238" t="s">
        <v>2461</v>
      </c>
      <c r="Y527" s="44">
        <v>3</v>
      </c>
      <c r="Z527" s="208" t="s">
        <v>2467</v>
      </c>
      <c r="AA527" s="44" t="str">
        <f t="shared" ref="AA527:AB527" si="1045">AA307</f>
        <v>1,2,3</v>
      </c>
      <c r="AB527" s="44" t="str">
        <f t="shared" si="1045"/>
        <v>862</v>
      </c>
      <c r="AD527" s="44" t="str">
        <f t="shared" ref="AD527:AL527" si="1046">AD307</f>
        <v>上次的重甲快把我压死了，还是换件轻甲吧。</v>
      </c>
      <c r="AE527" s="44" t="str">
        <f t="shared" si="1046"/>
        <v>还是轻甲穿起来舒服，还透气！</v>
      </c>
      <c r="AF527" s="44" t="str">
        <f t="shared" si="1046"/>
        <v>做不好早说，有必要拖到现在嘛~</v>
      </c>
      <c r="AG527" s="44" t="str">
        <f t="shared" si="1046"/>
        <v>我这小身板，也只能穿轻甲了。</v>
      </c>
      <c r="AH527" s="44" t="str">
        <f t="shared" si="1046"/>
        <v>做得不错，名副其实的“轻”甲。</v>
      </c>
      <c r="AI527" s="44" t="str">
        <f t="shared" si="1046"/>
        <v>你是让我赤膊上阵打怪吗？</v>
      </c>
      <c r="AJ527" s="44" t="str">
        <f t="shared" si="1046"/>
        <v>能帮忙做点轻甲,吗？</v>
      </c>
      <c r="AK527" s="44" t="str">
        <f t="shared" si="1046"/>
        <v>你太了不起啦~！</v>
      </c>
      <c r="AL527" s="44" t="str">
        <f t="shared" si="1046"/>
        <v>哎，真是失望啊~！</v>
      </c>
    </row>
    <row r="528" spans="1:38">
      <c r="A528" s="251">
        <v>5220</v>
      </c>
      <c r="B528" s="44" t="str">
        <f t="shared" si="1016"/>
        <v>[[1161,1]]</v>
      </c>
      <c r="C528" s="44" t="str">
        <f t="shared" si="1016"/>
        <v>铁剑</v>
      </c>
      <c r="D528" s="44" t="str">
        <f t="shared" si="1016"/>
        <v>1161</v>
      </c>
      <c r="E528" s="44">
        <f t="shared" si="1016"/>
        <v>1</v>
      </c>
      <c r="F528" s="44"/>
      <c r="T528" s="44">
        <f t="shared" si="1017"/>
        <v>2400</v>
      </c>
      <c r="U528" s="44">
        <f t="shared" ref="U528" si="1047">U308</f>
        <v>28</v>
      </c>
      <c r="V528" s="44">
        <f t="shared" ref="V528" si="1048">V308</f>
        <v>3</v>
      </c>
      <c r="W528" s="44">
        <f t="shared" si="1020"/>
        <v>300</v>
      </c>
      <c r="X528" s="238" t="s">
        <v>2461</v>
      </c>
      <c r="Y528" s="44">
        <v>3</v>
      </c>
      <c r="Z528" s="208" t="s">
        <v>2467</v>
      </c>
      <c r="AA528" s="44" t="str">
        <f t="shared" ref="AA528:AB528" si="1049">AA308</f>
        <v>1,2,3</v>
      </c>
      <c r="AB528" s="44" t="str">
        <f t="shared" si="1049"/>
        <v>1161</v>
      </c>
      <c r="AD528" s="44" t="str">
        <f t="shared" ref="AD528:AL528" si="1050">AD308</f>
        <v>去冒险前，订把铁剑防身。</v>
      </c>
      <c r="AE528" s="44" t="str">
        <f t="shared" si="1050"/>
        <v>有了这把铁剑，鬼怪都不敢近身了。</v>
      </c>
      <c r="AF528" s="44" t="str">
        <f t="shared" si="1050"/>
        <v>我猜到了开头，没猜到这结局，ca~</v>
      </c>
      <c r="AG528" s="44" t="str">
        <f t="shared" si="1050"/>
        <v>求铁剑一把。</v>
      </c>
      <c r="AH528" s="44" t="str">
        <f t="shared" si="1050"/>
        <v>额，铁剑好沉，只能扛回家了。</v>
      </c>
      <c r="AI528" s="44" t="str">
        <f t="shared" si="1050"/>
        <v>只听说金价大涨，没听说铁涨价呀~</v>
      </c>
      <c r="AJ528" s="44" t="str">
        <f t="shared" si="1050"/>
        <v>能帮忙做点铁剑,吗？</v>
      </c>
      <c r="AK528" s="44" t="str">
        <f t="shared" si="1050"/>
        <v>你太了不起啦~！</v>
      </c>
      <c r="AL528" s="44" t="str">
        <f t="shared" si="1050"/>
        <v>哎，真是失望啊~！</v>
      </c>
    </row>
    <row r="529" spans="1:38">
      <c r="A529" s="251">
        <v>5230</v>
      </c>
      <c r="B529" s="44" t="str">
        <f t="shared" si="1016"/>
        <v>[[1261,1]]</v>
      </c>
      <c r="C529" s="44" t="str">
        <f t="shared" si="1016"/>
        <v>铁弓</v>
      </c>
      <c r="D529" s="44" t="str">
        <f t="shared" si="1016"/>
        <v>1261</v>
      </c>
      <c r="E529" s="44">
        <f t="shared" si="1016"/>
        <v>1</v>
      </c>
      <c r="F529" s="44"/>
      <c r="T529" s="44">
        <f t="shared" si="1017"/>
        <v>2400</v>
      </c>
      <c r="U529" s="44">
        <f t="shared" ref="U529" si="1051">U309</f>
        <v>29</v>
      </c>
      <c r="V529" s="44">
        <f t="shared" ref="V529" si="1052">V309</f>
        <v>3</v>
      </c>
      <c r="W529" s="44">
        <f t="shared" si="1020"/>
        <v>300</v>
      </c>
      <c r="X529" s="238" t="s">
        <v>2461</v>
      </c>
      <c r="Y529" s="44">
        <v>3</v>
      </c>
      <c r="Z529" s="208" t="s">
        <v>2467</v>
      </c>
      <c r="AA529" s="44" t="str">
        <f t="shared" ref="AA529:AB529" si="1053">AA309</f>
        <v>1,2,3</v>
      </c>
      <c r="AB529" s="44" t="str">
        <f t="shared" si="1053"/>
        <v>1261</v>
      </c>
      <c r="AD529" s="44" t="str">
        <f t="shared" ref="AD529:AL529" si="1054">AD309</f>
        <v>我要买把铁弓，升级下武器。</v>
      </c>
      <c r="AE529" s="44" t="str">
        <f t="shared" si="1054"/>
        <v>铁弓的攻击力真是不错。</v>
      </c>
      <c r="AF529" s="44" t="str">
        <f t="shared" si="1054"/>
        <v>赔偿我的铁弓！！！</v>
      </c>
      <c r="AG529" s="44" t="str">
        <f t="shared" si="1054"/>
        <v>铁弓是不是很贵？不贵就买一把。</v>
      </c>
      <c r="AH529" s="44" t="str">
        <f t="shared" si="1054"/>
        <v>铁弓的精准度还是挺高的。</v>
      </c>
      <c r="AI529" s="44" t="str">
        <f t="shared" si="1054"/>
        <v>你得罪的可是传说中的勇士哦~</v>
      </c>
      <c r="AJ529" s="44" t="str">
        <f t="shared" si="1054"/>
        <v>能帮忙做点铁弓,吗？</v>
      </c>
      <c r="AK529" s="44" t="str">
        <f t="shared" si="1054"/>
        <v>你太了不起啦~！</v>
      </c>
      <c r="AL529" s="44" t="str">
        <f t="shared" si="1054"/>
        <v>哎，真是失望啊~！</v>
      </c>
    </row>
    <row r="530" spans="1:38">
      <c r="A530" s="251">
        <v>5240</v>
      </c>
      <c r="B530" s="44" t="str">
        <f t="shared" si="1016"/>
        <v>[[1361,1]]</v>
      </c>
      <c r="C530" s="44" t="str">
        <f t="shared" si="1016"/>
        <v>铁杖</v>
      </c>
      <c r="D530" s="44" t="str">
        <f t="shared" si="1016"/>
        <v>1361</v>
      </c>
      <c r="E530" s="44">
        <f t="shared" si="1016"/>
        <v>1</v>
      </c>
      <c r="F530" s="44"/>
      <c r="T530" s="44">
        <f t="shared" si="1017"/>
        <v>2400</v>
      </c>
      <c r="U530" s="44">
        <f t="shared" ref="U530" si="1055">U310</f>
        <v>29</v>
      </c>
      <c r="V530" s="44">
        <f t="shared" ref="V530" si="1056">V310</f>
        <v>3</v>
      </c>
      <c r="W530" s="44">
        <f t="shared" si="1020"/>
        <v>300</v>
      </c>
      <c r="X530" s="238" t="s">
        <v>2461</v>
      </c>
      <c r="Y530" s="44">
        <v>3</v>
      </c>
      <c r="Z530" s="208" t="s">
        <v>2467</v>
      </c>
      <c r="AA530" s="44" t="str">
        <f t="shared" ref="AA530:AB530" si="1057">AA310</f>
        <v>1,2,3</v>
      </c>
      <c r="AB530" s="44" t="str">
        <f t="shared" si="1057"/>
        <v>1361</v>
      </c>
      <c r="AD530" s="44" t="str">
        <f t="shared" ref="AD530:AL530" si="1058">AD310</f>
        <v>为了百姓安居乐业，我要买根铁杖去杀怪。</v>
      </c>
      <c r="AE530" s="44" t="str">
        <f t="shared" si="1058"/>
        <v>回家好好擦一擦我的新铁杖。</v>
      </c>
      <c r="AF530" s="44" t="str">
        <f t="shared" si="1058"/>
        <v>你就是这么对待为人民服务的英雄的吗？</v>
      </c>
      <c r="AG530" s="44" t="str">
        <f t="shared" si="1058"/>
        <v>各种法杖我都要收集，这次要买铁杖啦！</v>
      </c>
      <c r="AH530" s="44" t="str">
        <f t="shared" si="1058"/>
        <v>铁杖是我的新收藏品。</v>
      </c>
      <c r="AI530" s="44" t="str">
        <f t="shared" si="1058"/>
        <v>让我想想新学的那个诅咒术怎么使来着~</v>
      </c>
      <c r="AJ530" s="44" t="str">
        <f t="shared" si="1058"/>
        <v>能帮忙做点铁杖,吗？</v>
      </c>
      <c r="AK530" s="44" t="str">
        <f t="shared" si="1058"/>
        <v>你太了不起啦~！</v>
      </c>
      <c r="AL530" s="44" t="str">
        <f t="shared" si="1058"/>
        <v>哎，真是失望啊~！</v>
      </c>
    </row>
    <row r="531" spans="1:38">
      <c r="A531" s="251">
        <v>5250</v>
      </c>
      <c r="B531" s="44" t="str">
        <f t="shared" si="1016"/>
        <v>[[1462,1]]</v>
      </c>
      <c r="C531" s="44" t="str">
        <f t="shared" si="1016"/>
        <v>轻铠甲</v>
      </c>
      <c r="D531" s="44" t="str">
        <f t="shared" si="1016"/>
        <v>1462</v>
      </c>
      <c r="E531" s="44">
        <f t="shared" si="1016"/>
        <v>1</v>
      </c>
      <c r="F531" s="44"/>
      <c r="T531" s="44">
        <f t="shared" si="1017"/>
        <v>2400</v>
      </c>
      <c r="U531" s="44">
        <f t="shared" ref="U531" si="1059">U311</f>
        <v>29</v>
      </c>
      <c r="V531" s="44">
        <f t="shared" ref="V531" si="1060">V311</f>
        <v>3</v>
      </c>
      <c r="W531" s="44">
        <f t="shared" si="1020"/>
        <v>300</v>
      </c>
      <c r="X531" s="238" t="s">
        <v>2461</v>
      </c>
      <c r="Y531" s="44">
        <v>3</v>
      </c>
      <c r="Z531" s="208" t="s">
        <v>2467</v>
      </c>
      <c r="AA531" s="44" t="str">
        <f t="shared" ref="AA531:AB531" si="1061">AA311</f>
        <v>1,2,3</v>
      </c>
      <c r="AB531" s="44" t="str">
        <f t="shared" si="1061"/>
        <v>1462</v>
      </c>
      <c r="AD531" s="44" t="str">
        <f t="shared" ref="AD531:AL531" si="1062">AD311</f>
        <v>我来升级装备啦！请给我做一件轻铠甲吧。</v>
      </c>
      <c r="AE531" s="44" t="str">
        <f t="shared" si="1062"/>
        <v>轻铠甲穿着很舒服，装备升级成功啦！</v>
      </c>
      <c r="AF531" s="44" t="str">
        <f t="shared" si="1062"/>
        <v>你素坏人，我再也不想见到你啦！</v>
      </c>
      <c r="AG531" s="44" t="str">
        <f t="shared" si="1062"/>
        <v>我力气小，只能买轻铠甲穿。</v>
      </c>
      <c r="AH531" s="44" t="str">
        <f t="shared" si="1062"/>
        <v>轻铠甲真的很轻，防御力也不错。</v>
      </c>
      <c r="AI531" s="44" t="str">
        <f t="shared" si="1062"/>
        <v>祝福你的店生意惨淡，早日关门。</v>
      </c>
      <c r="AJ531" s="44" t="str">
        <f t="shared" si="1062"/>
        <v>能帮忙做点轻铠甲,吗？</v>
      </c>
      <c r="AK531" s="44" t="str">
        <f t="shared" si="1062"/>
        <v>你太了不起啦~！</v>
      </c>
      <c r="AL531" s="44" t="str">
        <f t="shared" si="1062"/>
        <v>哎，真是失望啊~！</v>
      </c>
    </row>
    <row r="532" spans="1:38">
      <c r="A532" s="251">
        <v>5260</v>
      </c>
      <c r="B532" s="44" t="str">
        <f t="shared" si="1016"/>
        <v>[[1761,1]]</v>
      </c>
      <c r="C532" s="44" t="str">
        <f t="shared" si="1016"/>
        <v>突刺剑</v>
      </c>
      <c r="D532" s="44" t="str">
        <f t="shared" si="1016"/>
        <v>1761</v>
      </c>
      <c r="E532" s="44">
        <f t="shared" si="1016"/>
        <v>1</v>
      </c>
      <c r="F532" s="44"/>
      <c r="T532" s="44">
        <f t="shared" si="1017"/>
        <v>3600</v>
      </c>
      <c r="U532" s="44">
        <f t="shared" ref="U532" si="1063">U312</f>
        <v>30</v>
      </c>
      <c r="V532" s="44">
        <f t="shared" ref="V532" si="1064">V312</f>
        <v>3</v>
      </c>
      <c r="W532" s="44">
        <f t="shared" si="1020"/>
        <v>760</v>
      </c>
      <c r="X532" s="238" t="s">
        <v>2461</v>
      </c>
      <c r="Y532" s="44">
        <v>3</v>
      </c>
      <c r="Z532" s="208" t="s">
        <v>2467</v>
      </c>
      <c r="AA532" s="44" t="str">
        <f t="shared" ref="AA532:AB532" si="1065">AA312</f>
        <v>1,2,3</v>
      </c>
      <c r="AB532" s="44" t="str">
        <f t="shared" si="1065"/>
        <v>1761</v>
      </c>
      <c r="AD532" s="44" t="str">
        <f t="shared" ref="AD532:AL532" si="1066">AD312</f>
        <v>作为速度型的战士，突刺剑很适合我。</v>
      </c>
      <c r="AE532" s="44" t="str">
        <f t="shared" si="1066"/>
        <v>小怪们，等待着本大爷华丽的一击吧！</v>
      </c>
      <c r="AF532" s="44" t="str">
        <f t="shared" si="1066"/>
        <v>你坏了我的大事！</v>
      </c>
      <c r="AG532" s="44" t="str">
        <f t="shared" si="1066"/>
        <v>用惯了普通的剑，换把突刺剑试试。</v>
      </c>
      <c r="AH532" s="44" t="str">
        <f t="shared" si="1066"/>
        <v>突刺剑让我出手的速度更快了！</v>
      </c>
      <c r="AI532" s="44" t="str">
        <f t="shared" si="1066"/>
        <v>终于遇到个有钱不赚的傻子了。</v>
      </c>
      <c r="AJ532" s="44" t="str">
        <f t="shared" si="1066"/>
        <v>能帮忙做点突刺剑,吗？</v>
      </c>
      <c r="AK532" s="44" t="str">
        <f t="shared" si="1066"/>
        <v>你太了不起啦~！</v>
      </c>
      <c r="AL532" s="44" t="str">
        <f t="shared" si="1066"/>
        <v>哎，真是失望啊~！</v>
      </c>
    </row>
    <row r="533" spans="1:38">
      <c r="A533" s="251">
        <v>5270</v>
      </c>
      <c r="B533" s="44" t="str">
        <f t="shared" si="1016"/>
        <v>[[1861,1]]</v>
      </c>
      <c r="C533" s="44" t="str">
        <f t="shared" si="1016"/>
        <v>长弓</v>
      </c>
      <c r="D533" s="44" t="str">
        <f t="shared" si="1016"/>
        <v>1861</v>
      </c>
      <c r="E533" s="44">
        <f t="shared" si="1016"/>
        <v>1</v>
      </c>
      <c r="F533" s="44"/>
      <c r="T533" s="44">
        <f t="shared" si="1017"/>
        <v>3600</v>
      </c>
      <c r="U533" s="44">
        <f t="shared" ref="U533" si="1067">U313</f>
        <v>30</v>
      </c>
      <c r="V533" s="44">
        <f t="shared" ref="V533" si="1068">V313</f>
        <v>3</v>
      </c>
      <c r="W533" s="44">
        <f t="shared" si="1020"/>
        <v>760</v>
      </c>
      <c r="X533" s="238" t="s">
        <v>2461</v>
      </c>
      <c r="Y533" s="44">
        <v>3</v>
      </c>
      <c r="Z533" s="208" t="s">
        <v>2467</v>
      </c>
      <c r="AA533" s="44" t="str">
        <f t="shared" ref="AA533:AB533" si="1069">AA313</f>
        <v>1,2,3</v>
      </c>
      <c r="AB533" s="44" t="str">
        <f t="shared" si="1069"/>
        <v>1861</v>
      </c>
      <c r="AD533" s="44" t="str">
        <f t="shared" ref="AD533:AL533" si="1070">AD313</f>
        <v>求长弓一把，多少钱？</v>
      </c>
      <c r="AE533" s="44" t="str">
        <f t="shared" si="1070"/>
        <v>长弓有多好，用过才知道。</v>
      </c>
      <c r="AF533" s="44" t="str">
        <f t="shared" si="1070"/>
        <v>看在你家猫咪的份上，原谅你了。</v>
      </c>
      <c r="AG533" s="44" t="str">
        <f t="shared" si="1070"/>
        <v>我来买长弓啦！多久能做完？</v>
      </c>
      <c r="AH533" s="44" t="str">
        <f t="shared" si="1070"/>
        <v>速度快，做工好，以后我会常来的。</v>
      </c>
      <c r="AI533" s="44" t="str">
        <f t="shared" si="1070"/>
        <v>神马破店啊？都让我吐槽无能了。</v>
      </c>
      <c r="AJ533" s="44" t="str">
        <f t="shared" si="1070"/>
        <v>能帮忙做点长弓,吗？</v>
      </c>
      <c r="AK533" s="44" t="str">
        <f t="shared" si="1070"/>
        <v>你太了不起啦~！</v>
      </c>
      <c r="AL533" s="44" t="str">
        <f t="shared" si="1070"/>
        <v>哎，真是失望啊~！</v>
      </c>
    </row>
    <row r="534" spans="1:38">
      <c r="A534" s="251">
        <v>5280</v>
      </c>
      <c r="B534" s="44" t="str">
        <f t="shared" si="1016"/>
        <v>[[1961,1]]</v>
      </c>
      <c r="C534" s="44" t="str">
        <f t="shared" si="1016"/>
        <v>魔杖</v>
      </c>
      <c r="D534" s="44" t="str">
        <f t="shared" si="1016"/>
        <v>1961</v>
      </c>
      <c r="E534" s="44">
        <f t="shared" si="1016"/>
        <v>1</v>
      </c>
      <c r="F534" s="44"/>
      <c r="T534" s="44">
        <f t="shared" si="1017"/>
        <v>3600</v>
      </c>
      <c r="U534" s="44">
        <f t="shared" ref="U534" si="1071">U314</f>
        <v>30</v>
      </c>
      <c r="V534" s="44">
        <f t="shared" ref="V534" si="1072">V314</f>
        <v>3</v>
      </c>
      <c r="W534" s="44">
        <f t="shared" si="1020"/>
        <v>760</v>
      </c>
      <c r="X534" s="238" t="s">
        <v>2461</v>
      </c>
      <c r="Y534" s="44">
        <v>3</v>
      </c>
      <c r="Z534" s="208" t="s">
        <v>2467</v>
      </c>
      <c r="AA534" s="44" t="str">
        <f t="shared" ref="AA534:AB534" si="1073">AA314</f>
        <v>1,2,3</v>
      </c>
      <c r="AB534" s="44" t="str">
        <f t="shared" si="1073"/>
        <v>1961</v>
      </c>
      <c r="AD534" s="44" t="str">
        <f t="shared" ref="AD534:AL534" si="1074">AD314</f>
        <v>听说很多人用的都是你家的魔杖，所以我跟风来买了。</v>
      </c>
      <c r="AE534" s="44" t="str">
        <f t="shared" si="1074"/>
        <v>下次能给我打个8折吗？</v>
      </c>
      <c r="AF534" s="44" t="str">
        <f t="shared" si="1074"/>
        <v>各种怨念~我都可以去拍咒怨了。</v>
      </c>
      <c r="AG534" s="44" t="str">
        <f t="shared" si="1074"/>
        <v>每个法师都需要一根魔杖。</v>
      </c>
      <c r="AH534" s="44" t="str">
        <f t="shared" si="1074"/>
        <v>货是好货，就是贵了点。</v>
      </c>
      <c r="AI534" s="44" t="str">
        <f t="shared" si="1074"/>
        <v>点做大了，就开始欺客了。</v>
      </c>
      <c r="AJ534" s="44" t="str">
        <f t="shared" si="1074"/>
        <v>能帮忙做点魔杖,吗？</v>
      </c>
      <c r="AK534" s="44" t="str">
        <f t="shared" si="1074"/>
        <v>你太了不起啦~！</v>
      </c>
      <c r="AL534" s="44" t="str">
        <f t="shared" si="1074"/>
        <v>哎，真是失望啊~！</v>
      </c>
    </row>
    <row r="535" spans="1:38">
      <c r="A535" s="251">
        <v>5290</v>
      </c>
      <c r="B535" s="44" t="str">
        <f t="shared" si="1016"/>
        <v>[[2062,1]]</v>
      </c>
      <c r="C535" s="44" t="str">
        <f t="shared" si="1016"/>
        <v>重甲</v>
      </c>
      <c r="D535" s="44" t="str">
        <f t="shared" si="1016"/>
        <v>2062</v>
      </c>
      <c r="E535" s="44">
        <f t="shared" si="1016"/>
        <v>1</v>
      </c>
      <c r="F535" s="44"/>
      <c r="T535" s="44">
        <f t="shared" si="1017"/>
        <v>3600</v>
      </c>
      <c r="U535" s="44">
        <f t="shared" ref="U535" si="1075">U315</f>
        <v>31</v>
      </c>
      <c r="V535" s="44">
        <f t="shared" ref="V535" si="1076">V315</f>
        <v>4</v>
      </c>
      <c r="W535" s="44">
        <f t="shared" si="1020"/>
        <v>760</v>
      </c>
      <c r="X535" s="238" t="s">
        <v>2461</v>
      </c>
      <c r="Y535" s="44">
        <v>3</v>
      </c>
      <c r="Z535" s="208" t="s">
        <v>2467</v>
      </c>
      <c r="AA535" s="44" t="str">
        <f t="shared" ref="AA535:AB535" si="1077">AA315</f>
        <v>1,2,3</v>
      </c>
      <c r="AB535" s="44" t="str">
        <f t="shared" si="1077"/>
        <v>2062</v>
      </c>
      <c r="AD535" s="44" t="str">
        <f t="shared" ref="AD535:AL535" si="1078">AD315</f>
        <v>你家的重甲有多重？</v>
      </c>
      <c r="AE535" s="44" t="str">
        <f t="shared" si="1078"/>
        <v>重甲的确够重，不过这说明用料足嘛。</v>
      </c>
      <c r="AF535" s="44" t="str">
        <f t="shared" si="1078"/>
        <v>你的店改名叫专业拖单吧。</v>
      </c>
      <c r="AG535" s="44" t="str">
        <f t="shared" si="1078"/>
        <v>掌柜的，赶快给我做件重甲。</v>
      </c>
      <c r="AH535" s="44" t="str">
        <f t="shared" si="1078"/>
        <v>只有我这种健壮的身材，才能把重甲撑起来。</v>
      </c>
      <c r="AI535" s="44" t="str">
        <f t="shared" si="1078"/>
        <v>你这小胳膊小细腿的，估计连我一拳都吃不消。</v>
      </c>
      <c r="AJ535" s="44" t="str">
        <f t="shared" si="1078"/>
        <v>能帮忙做点重甲,吗？</v>
      </c>
      <c r="AK535" s="44" t="str">
        <f t="shared" si="1078"/>
        <v>你太了不起啦~！</v>
      </c>
      <c r="AL535" s="44" t="str">
        <f t="shared" si="1078"/>
        <v>哎，真是失望啊~！</v>
      </c>
    </row>
    <row r="536" spans="1:38">
      <c r="A536" s="251">
        <v>5300</v>
      </c>
      <c r="B536" s="44" t="str">
        <f t="shared" si="1016"/>
        <v>[[2363,1]]</v>
      </c>
      <c r="C536" s="44" t="str">
        <f t="shared" ref="C536:E550" si="1079">C96</f>
        <v>大盾</v>
      </c>
      <c r="D536" s="44" t="str">
        <f t="shared" si="1079"/>
        <v>2363</v>
      </c>
      <c r="E536" s="44">
        <f t="shared" si="1079"/>
        <v>1</v>
      </c>
      <c r="F536" s="44"/>
      <c r="T536" s="44">
        <f t="shared" si="1017"/>
        <v>3600</v>
      </c>
      <c r="U536" s="44">
        <f t="shared" ref="U536" si="1080">U316</f>
        <v>31</v>
      </c>
      <c r="V536" s="44">
        <f t="shared" ref="V536" si="1081">V316</f>
        <v>4</v>
      </c>
      <c r="W536" s="44">
        <f t="shared" si="1020"/>
        <v>600</v>
      </c>
      <c r="X536" s="238" t="s">
        <v>2461</v>
      </c>
      <c r="Y536" s="44">
        <v>3</v>
      </c>
      <c r="Z536" s="208" t="s">
        <v>2467</v>
      </c>
      <c r="AA536" s="44" t="str">
        <f t="shared" ref="AA536:AB536" si="1082">AA316</f>
        <v>1,2,3</v>
      </c>
      <c r="AB536" s="44" t="str">
        <f t="shared" si="1082"/>
        <v>2363</v>
      </c>
      <c r="AD536" s="44" t="str">
        <f t="shared" ref="AD536:AL536" si="1083">AD316</f>
        <v>流年不利，总是被打伤，赶快订购大盾。</v>
      </c>
      <c r="AE536" s="44" t="str">
        <f t="shared" si="1083"/>
        <v>大盾给予我全方位的保护。</v>
      </c>
      <c r="AF536" s="44" t="str">
        <f t="shared" si="1083"/>
        <v>这个订单对我很重要啊！</v>
      </c>
      <c r="AG536" s="44" t="str">
        <f t="shared" si="1083"/>
        <v>订做一面很大的大盾。</v>
      </c>
      <c r="AH536" s="44" t="str">
        <f t="shared" si="1083"/>
        <v>大盾足够大，很符合我的追求。</v>
      </c>
      <c r="AI536" s="44" t="str">
        <f t="shared" si="1083"/>
        <v>我们的恩怨从这个订单开始。</v>
      </c>
      <c r="AJ536" s="44" t="str">
        <f t="shared" si="1083"/>
        <v>能帮忙做点大盾,吗？</v>
      </c>
      <c r="AK536" s="44" t="str">
        <f t="shared" si="1083"/>
        <v>你太了不起啦~！</v>
      </c>
      <c r="AL536" s="44" t="str">
        <f t="shared" si="1083"/>
        <v>哎，真是失望啊~！</v>
      </c>
    </row>
    <row r="537" spans="1:38">
      <c r="A537" s="251">
        <v>5310</v>
      </c>
      <c r="B537" s="44" t="str">
        <f t="shared" si="1016"/>
        <v>[[2661,1]]</v>
      </c>
      <c r="C537" s="44" t="str">
        <f t="shared" si="1079"/>
        <v>阔剑</v>
      </c>
      <c r="D537" s="44" t="str">
        <f t="shared" si="1079"/>
        <v>2661</v>
      </c>
      <c r="E537" s="44">
        <f t="shared" si="1079"/>
        <v>1</v>
      </c>
      <c r="F537" s="44"/>
      <c r="T537" s="44">
        <f t="shared" si="1017"/>
        <v>7200</v>
      </c>
      <c r="U537" s="44">
        <f t="shared" ref="U537" si="1084">U317</f>
        <v>31</v>
      </c>
      <c r="V537" s="44">
        <f t="shared" ref="V537" si="1085">V317</f>
        <v>4</v>
      </c>
      <c r="W537" s="44">
        <f t="shared" si="1020"/>
        <v>1960</v>
      </c>
      <c r="X537" s="238" t="s">
        <v>2461</v>
      </c>
      <c r="Y537" s="44">
        <v>3</v>
      </c>
      <c r="Z537" s="208" t="s">
        <v>2467</v>
      </c>
      <c r="AA537" s="44" t="str">
        <f t="shared" ref="AA537:AB537" si="1086">AA317</f>
        <v>1,2,3</v>
      </c>
      <c r="AB537" s="44" t="str">
        <f t="shared" si="1086"/>
        <v>2661</v>
      </c>
      <c r="AD537" s="44" t="str">
        <f t="shared" ref="AD537:AL537" si="1087">AD317</f>
        <v>万能的老板，这次我要买阔剑。</v>
      </c>
      <c r="AE537" s="44" t="str">
        <f t="shared" si="1087"/>
        <v>阔剑果然比普通的剑有特色。</v>
      </c>
      <c r="AF537" s="44" t="str">
        <f t="shared" si="1087"/>
        <v>我打赌你压根不知道啥是阔剑。</v>
      </c>
      <c r="AG537" s="44" t="str">
        <f t="shared" si="1087"/>
        <v>听说阔剑是种很好的武器，我要订做把。</v>
      </c>
      <c r="AH537" s="44" t="str">
        <f t="shared" si="1087"/>
        <v>阔剑的攻击力果然够BT。</v>
      </c>
      <c r="AI537" s="44" t="str">
        <f t="shared" si="1087"/>
        <v>老板，你肿么了？</v>
      </c>
      <c r="AJ537" s="44" t="str">
        <f t="shared" si="1087"/>
        <v>能帮忙做点阔剑,吗？</v>
      </c>
      <c r="AK537" s="44" t="str">
        <f t="shared" si="1087"/>
        <v>你太了不起啦~！</v>
      </c>
      <c r="AL537" s="44" t="str">
        <f t="shared" si="1087"/>
        <v>哎，真是失望啊~！</v>
      </c>
    </row>
    <row r="538" spans="1:38">
      <c r="A538" s="251">
        <v>5320</v>
      </c>
      <c r="B538" s="44" t="str">
        <f t="shared" si="1016"/>
        <v>[[2761,1]]</v>
      </c>
      <c r="C538" s="44" t="str">
        <f t="shared" si="1079"/>
        <v>猎弓</v>
      </c>
      <c r="D538" s="44" t="str">
        <f t="shared" si="1079"/>
        <v>2761</v>
      </c>
      <c r="E538" s="44">
        <f t="shared" si="1079"/>
        <v>1</v>
      </c>
      <c r="F538" s="44"/>
      <c r="T538" s="44">
        <f t="shared" si="1017"/>
        <v>7200</v>
      </c>
      <c r="U538" s="44">
        <f t="shared" ref="U538" si="1088">U318</f>
        <v>32</v>
      </c>
      <c r="V538" s="44">
        <f t="shared" ref="V538" si="1089">V318</f>
        <v>4</v>
      </c>
      <c r="W538" s="44">
        <f t="shared" si="1020"/>
        <v>1960</v>
      </c>
      <c r="X538" s="238" t="s">
        <v>2461</v>
      </c>
      <c r="Y538" s="44">
        <v>3</v>
      </c>
      <c r="Z538" s="208" t="s">
        <v>2467</v>
      </c>
      <c r="AA538" s="44" t="str">
        <f t="shared" ref="AA538:AB538" si="1090">AA318</f>
        <v>1,2,3</v>
      </c>
      <c r="AB538" s="44" t="str">
        <f t="shared" si="1090"/>
        <v>2761</v>
      </c>
      <c r="AD538" s="44" t="str">
        <f t="shared" ref="AD538:AL538" si="1091">AD318</f>
        <v>我要买把猎弓练习射箭。</v>
      </c>
      <c r="AE538" s="44" t="str">
        <f t="shared" si="1091"/>
        <v>猫咪，你陪我练射箭吧。你会是个好靶子的。</v>
      </c>
      <c r="AF538" s="44" t="str">
        <f t="shared" si="1091"/>
        <v>没有猎弓你让我如何练功？</v>
      </c>
      <c r="AG538" s="44" t="str">
        <f t="shared" si="1091"/>
        <v>求购优质猎弓一把，必须线条流畅。</v>
      </c>
      <c r="AH538" s="44" t="str">
        <f t="shared" si="1091"/>
        <v>猎弓这顺滑的线条，真是比美女还诱人啊！</v>
      </c>
      <c r="AI538" s="44" t="str">
        <f t="shared" si="1091"/>
        <v>你把我订的猎弓给我吐出来！</v>
      </c>
      <c r="AJ538" s="44" t="str">
        <f t="shared" si="1091"/>
        <v>能帮忙做点猎弓,吗？</v>
      </c>
      <c r="AK538" s="44" t="str">
        <f t="shared" si="1091"/>
        <v>你太了不起啦~！</v>
      </c>
      <c r="AL538" s="44" t="str">
        <f t="shared" si="1091"/>
        <v>哎，真是失望啊~！</v>
      </c>
    </row>
    <row r="539" spans="1:38">
      <c r="A539" s="251">
        <v>5330</v>
      </c>
      <c r="B539" s="44" t="str">
        <f t="shared" si="1016"/>
        <v>[[2861,1]]</v>
      </c>
      <c r="C539" s="44" t="str">
        <f t="shared" si="1079"/>
        <v>漆黑的魔杖</v>
      </c>
      <c r="D539" s="44" t="str">
        <f t="shared" si="1079"/>
        <v>2861</v>
      </c>
      <c r="E539" s="44">
        <f t="shared" si="1079"/>
        <v>1</v>
      </c>
      <c r="F539" s="44"/>
      <c r="T539" s="44">
        <f t="shared" si="1017"/>
        <v>7200</v>
      </c>
      <c r="U539" s="44">
        <f t="shared" ref="U539" si="1092">U319</f>
        <v>32</v>
      </c>
      <c r="V539" s="44">
        <f t="shared" ref="V539" si="1093">V319</f>
        <v>4</v>
      </c>
      <c r="W539" s="44">
        <f t="shared" si="1020"/>
        <v>1960</v>
      </c>
      <c r="X539" s="238" t="s">
        <v>2461</v>
      </c>
      <c r="Y539" s="44">
        <v>3</v>
      </c>
      <c r="Z539" s="208" t="s">
        <v>2467</v>
      </c>
      <c r="AA539" s="44" t="str">
        <f t="shared" ref="AA539:AB539" si="1094">AA319</f>
        <v>1,2,3</v>
      </c>
      <c r="AB539" s="44" t="str">
        <f t="shared" si="1094"/>
        <v>2861</v>
      </c>
      <c r="AD539" s="44" t="str">
        <f t="shared" ref="AD539:AL539" si="1095">AD319</f>
        <v>为了突显我的个性，订做根漆黑的魔杖。</v>
      </c>
      <c r="AE539" s="44" t="str">
        <f t="shared" si="1095"/>
        <v>漆黑的魔杖把我衬托得更酷了。</v>
      </c>
      <c r="AF539" s="44" t="str">
        <f t="shared" si="1095"/>
        <v>你这是小瞧法师吗？</v>
      </c>
      <c r="AG539" s="44" t="str">
        <f t="shared" si="1095"/>
        <v>请给我根漆黑的魔杖，它能增强我的法力。</v>
      </c>
      <c r="AH539" s="44" t="str">
        <f t="shared" si="1095"/>
        <v>别人都把黑色魔杖当装饰，只有我知道它的强大！</v>
      </c>
      <c r="AI539" s="44" t="str">
        <f t="shared" si="1095"/>
        <v>如果我有漆黑的魔杖，现在就能把你的店铲平了。</v>
      </c>
      <c r="AJ539" s="44" t="str">
        <f t="shared" si="1095"/>
        <v>能帮忙做点漆黑的魔杖,吗？</v>
      </c>
      <c r="AK539" s="44" t="str">
        <f t="shared" si="1095"/>
        <v>你太了不起啦~！</v>
      </c>
      <c r="AL539" s="44" t="str">
        <f t="shared" si="1095"/>
        <v>哎，真是失望啊~！</v>
      </c>
    </row>
    <row r="540" spans="1:38">
      <c r="A540" s="251">
        <v>5340</v>
      </c>
      <c r="B540" s="44" t="str">
        <f t="shared" si="1016"/>
        <v>[[2962,1]]</v>
      </c>
      <c r="C540" s="44" t="str">
        <f t="shared" si="1079"/>
        <v>钢铁铠甲</v>
      </c>
      <c r="D540" s="44" t="str">
        <f t="shared" si="1079"/>
        <v>2962</v>
      </c>
      <c r="E540" s="44">
        <f t="shared" si="1079"/>
        <v>1</v>
      </c>
      <c r="F540" s="44"/>
      <c r="T540" s="44">
        <f t="shared" si="1017"/>
        <v>7200</v>
      </c>
      <c r="U540" s="44">
        <f t="shared" ref="U540" si="1096">U320</f>
        <v>32</v>
      </c>
      <c r="V540" s="44">
        <f t="shared" ref="V540" si="1097">V320</f>
        <v>4</v>
      </c>
      <c r="W540" s="44">
        <f t="shared" si="1020"/>
        <v>1960</v>
      </c>
      <c r="X540" s="238" t="s">
        <v>2461</v>
      </c>
      <c r="Y540" s="44">
        <v>3</v>
      </c>
      <c r="Z540" s="208" t="s">
        <v>2467</v>
      </c>
      <c r="AA540" s="44" t="str">
        <f t="shared" ref="AA540:AB540" si="1098">AA320</f>
        <v>1,2,3</v>
      </c>
      <c r="AB540" s="44" t="str">
        <f t="shared" si="1098"/>
        <v>2962</v>
      </c>
      <c r="AD540" s="44" t="str">
        <f t="shared" ref="AD540:AL540" si="1099">AD320</f>
        <v>听说你会做超酷的钢铁铠甲，我要订！</v>
      </c>
      <c r="AE540" s="44" t="str">
        <f t="shared" si="1099"/>
        <v>穿上了钢铁铠甲，觉得自己比超人还厉害。</v>
      </c>
      <c r="AF540" s="44" t="str">
        <f t="shared" si="1099"/>
        <v>听闻你很厉害，现在才知道只是误传。</v>
      </c>
      <c r="AG540" s="44" t="str">
        <f t="shared" si="1099"/>
        <v>有了钢铁铠甲，我是不是就能变身成钢铁侠？</v>
      </c>
      <c r="AH540" s="44" t="str">
        <f t="shared" si="1099"/>
        <v>钢铁铠甲质量不错，可惜没附带变身功能。</v>
      </c>
      <c r="AI540" s="44" t="str">
        <f t="shared" si="1099"/>
        <v>不能变身就算了，没必要货都不给我吧。</v>
      </c>
      <c r="AJ540" s="44" t="str">
        <f t="shared" si="1099"/>
        <v>能帮忙做点钢铁铠甲,吗？</v>
      </c>
      <c r="AK540" s="44" t="str">
        <f t="shared" si="1099"/>
        <v>你太了不起啦~！</v>
      </c>
      <c r="AL540" s="44" t="str">
        <f t="shared" si="1099"/>
        <v>哎，真是失望啊~！</v>
      </c>
    </row>
    <row r="541" spans="1:38">
      <c r="A541" s="251">
        <v>5350</v>
      </c>
      <c r="B541" s="44" t="str">
        <f t="shared" si="1016"/>
        <v>[[3263,1]]</v>
      </c>
      <c r="C541" s="44" t="str">
        <f t="shared" si="1079"/>
        <v>钢铁大盾</v>
      </c>
      <c r="D541" s="44" t="str">
        <f t="shared" si="1079"/>
        <v>3263</v>
      </c>
      <c r="E541" s="44">
        <f t="shared" si="1079"/>
        <v>1</v>
      </c>
      <c r="F541" s="44"/>
      <c r="T541" s="44">
        <f t="shared" si="1017"/>
        <v>7200</v>
      </c>
      <c r="U541" s="44">
        <f t="shared" ref="U541" si="1100">U321</f>
        <v>33</v>
      </c>
      <c r="V541" s="44">
        <f t="shared" ref="V541" si="1101">V321</f>
        <v>4</v>
      </c>
      <c r="W541" s="44">
        <f t="shared" si="1020"/>
        <v>1960</v>
      </c>
      <c r="X541" s="238" t="s">
        <v>2461</v>
      </c>
      <c r="Y541" s="44">
        <v>3</v>
      </c>
      <c r="Z541" s="208" t="s">
        <v>2467</v>
      </c>
      <c r="AA541" s="44" t="str">
        <f t="shared" ref="AA541:AB541" si="1102">AA321</f>
        <v>1,2,3</v>
      </c>
      <c r="AB541" s="44" t="str">
        <f t="shared" si="1102"/>
        <v>3263</v>
      </c>
      <c r="AD541" s="44" t="str">
        <f t="shared" ref="AD541:AL541" si="1103">AD321</f>
        <v>要对自己好点，买面钢铁大盾防身。</v>
      </c>
      <c r="AE541" s="44" t="str">
        <f t="shared" si="1103"/>
        <v>钢铁大盾让我防御力大增。</v>
      </c>
      <c r="AF541" s="44" t="str">
        <f t="shared" si="1103"/>
        <v>老板，你这是在耍我吗？</v>
      </c>
      <c r="AG541" s="44" t="str">
        <f t="shared" si="1103"/>
        <v>我需要防御力超强的钢铁大盾。</v>
      </c>
      <c r="AH541" s="44" t="str">
        <f t="shared" si="1103"/>
        <v>再也不用怕打怪时受伤了。</v>
      </c>
      <c r="AI541" s="44" t="str">
        <f t="shared" si="1103"/>
        <v>等我吃饱了回来和你打一架！</v>
      </c>
      <c r="AJ541" s="44" t="str">
        <f t="shared" si="1103"/>
        <v>能帮忙做点钢铁大盾,吗？</v>
      </c>
      <c r="AK541" s="44" t="str">
        <f t="shared" si="1103"/>
        <v>你太了不起啦~！</v>
      </c>
      <c r="AL541" s="44" t="str">
        <f t="shared" si="1103"/>
        <v>哎，真是失望啊~！</v>
      </c>
    </row>
    <row r="542" spans="1:38">
      <c r="A542" s="251">
        <v>5360</v>
      </c>
      <c r="B542" s="44" t="str">
        <f t="shared" si="1016"/>
        <v>[[3561,1]]</v>
      </c>
      <c r="C542" s="44" t="str">
        <f t="shared" si="1079"/>
        <v>双刃长剑</v>
      </c>
      <c r="D542" s="44" t="str">
        <f t="shared" si="1079"/>
        <v>3561</v>
      </c>
      <c r="E542" s="44">
        <f t="shared" si="1079"/>
        <v>1</v>
      </c>
      <c r="F542" s="44"/>
      <c r="T542" s="44">
        <f t="shared" si="1017"/>
        <v>10800</v>
      </c>
      <c r="U542" s="44">
        <f t="shared" ref="U542" si="1104">U322</f>
        <v>33</v>
      </c>
      <c r="V542" s="44">
        <f t="shared" ref="V542" si="1105">V322</f>
        <v>4</v>
      </c>
      <c r="W542" s="44">
        <f t="shared" si="1020"/>
        <v>3020</v>
      </c>
      <c r="X542" s="238" t="s">
        <v>2461</v>
      </c>
      <c r="Y542" s="44">
        <v>3</v>
      </c>
      <c r="Z542" s="208" t="s">
        <v>2467</v>
      </c>
      <c r="AA542" s="44" t="str">
        <f t="shared" ref="AA542:AB542" si="1106">AA322</f>
        <v>1,2,3</v>
      </c>
      <c r="AB542" s="44" t="str">
        <f t="shared" si="1106"/>
        <v>3561</v>
      </c>
      <c r="AD542" s="44" t="str">
        <f t="shared" ref="AD542:AL542" si="1107">AD322</f>
        <v>买把双刃长剑好耍给大家看我刚学的剑法。</v>
      </c>
      <c r="AE542" s="44" t="str">
        <f t="shared" si="1107"/>
        <v>好剑，好剑！</v>
      </c>
      <c r="AF542" s="44" t="str">
        <f t="shared" si="1107"/>
        <v>好贱，好贱！</v>
      </c>
      <c r="AG542" s="44" t="str">
        <f t="shared" si="1107"/>
        <v>我来买把新武器，就双刃长剑好了。</v>
      </c>
      <c r="AH542" s="44" t="str">
        <f t="shared" si="1107"/>
        <v>我是剑客我好帅！</v>
      </c>
      <c r="AI542" s="44" t="str">
        <f t="shared" si="1107"/>
        <v>你可以想象一下，惹恼剑客的下场。</v>
      </c>
      <c r="AJ542" s="44" t="str">
        <f t="shared" si="1107"/>
        <v>能帮忙做点双刃长剑,吗？</v>
      </c>
      <c r="AK542" s="44" t="str">
        <f t="shared" si="1107"/>
        <v>你太了不起啦~！</v>
      </c>
      <c r="AL542" s="44" t="str">
        <f t="shared" si="1107"/>
        <v>哎，真是失望啊~！</v>
      </c>
    </row>
    <row r="543" spans="1:38">
      <c r="A543" s="251">
        <v>5370</v>
      </c>
      <c r="B543" s="44" t="str">
        <f t="shared" si="1016"/>
        <v>[[3661,1]]</v>
      </c>
      <c r="C543" s="44" t="str">
        <f t="shared" si="1079"/>
        <v>粘花弓</v>
      </c>
      <c r="D543" s="44" t="str">
        <f t="shared" si="1079"/>
        <v>3661</v>
      </c>
      <c r="E543" s="44">
        <f t="shared" si="1079"/>
        <v>1</v>
      </c>
      <c r="F543" s="44"/>
      <c r="T543" s="44">
        <f t="shared" si="1017"/>
        <v>10800</v>
      </c>
      <c r="U543" s="44">
        <f t="shared" ref="U543" si="1108">U323</f>
        <v>33</v>
      </c>
      <c r="V543" s="44">
        <f t="shared" ref="V543" si="1109">V323</f>
        <v>4</v>
      </c>
      <c r="W543" s="44">
        <f t="shared" si="1020"/>
        <v>3020</v>
      </c>
      <c r="X543" s="238" t="s">
        <v>2461</v>
      </c>
      <c r="Y543" s="44">
        <v>3</v>
      </c>
      <c r="Z543" s="208" t="s">
        <v>2467</v>
      </c>
      <c r="AA543" s="44" t="str">
        <f t="shared" ref="AA543:AB543" si="1110">AA323</f>
        <v>1,2,3</v>
      </c>
      <c r="AB543" s="44" t="str">
        <f t="shared" si="1110"/>
        <v>3661</v>
      </c>
      <c r="AD543" s="44" t="str">
        <f t="shared" ref="AD543:AL543" si="1111">AD323</f>
        <v>听说你会做粘花弓，我要下订单。</v>
      </c>
      <c r="AE543" s="44" t="str">
        <f t="shared" si="1111"/>
        <v>这么快就做好了，我很满意。</v>
      </c>
      <c r="AF543" s="44" t="str">
        <f t="shared" si="1111"/>
        <v>给你差评！全部零分！</v>
      </c>
      <c r="AG543" s="44" t="str">
        <f t="shared" si="1111"/>
        <v>订做一把粘花弓。</v>
      </c>
      <c r="AH543" s="44" t="str">
        <f t="shared" si="1111"/>
        <v>别人那都没有货，就你这里有呢。</v>
      </c>
      <c r="AI543" s="44" t="str">
        <f t="shared" si="1111"/>
        <v>怎么到处都买不到粘花弓？</v>
      </c>
      <c r="AJ543" s="44" t="str">
        <f t="shared" si="1111"/>
        <v>能帮忙做点粘花弓,吗？</v>
      </c>
      <c r="AK543" s="44" t="str">
        <f t="shared" si="1111"/>
        <v>你太了不起啦~！</v>
      </c>
      <c r="AL543" s="44" t="str">
        <f t="shared" si="1111"/>
        <v>哎，真是失望啊~！</v>
      </c>
    </row>
    <row r="544" spans="1:38">
      <c r="A544" s="251">
        <v>5380</v>
      </c>
      <c r="B544" s="44" t="str">
        <f t="shared" si="1016"/>
        <v>[[3761,1]]</v>
      </c>
      <c r="C544" s="44" t="str">
        <f t="shared" si="1079"/>
        <v>导士手杖</v>
      </c>
      <c r="D544" s="44" t="str">
        <f t="shared" si="1079"/>
        <v>3761</v>
      </c>
      <c r="E544" s="44">
        <f t="shared" si="1079"/>
        <v>1</v>
      </c>
      <c r="F544" s="44"/>
      <c r="T544" s="44">
        <f t="shared" si="1017"/>
        <v>10800</v>
      </c>
      <c r="U544" s="44">
        <f t="shared" ref="U544" si="1112">U324</f>
        <v>34</v>
      </c>
      <c r="V544" s="44">
        <f t="shared" ref="V544" si="1113">V324</f>
        <v>4</v>
      </c>
      <c r="W544" s="44">
        <f t="shared" si="1020"/>
        <v>3020</v>
      </c>
      <c r="X544" s="238" t="s">
        <v>2461</v>
      </c>
      <c r="Y544" s="44">
        <v>3</v>
      </c>
      <c r="Z544" s="208" t="s">
        <v>2467</v>
      </c>
      <c r="AA544" s="44" t="str">
        <f t="shared" ref="AA544:AB544" si="1114">AA324</f>
        <v>1,2,3</v>
      </c>
      <c r="AB544" s="44" t="str">
        <f t="shared" si="1114"/>
        <v>3761</v>
      </c>
      <c r="AD544" s="44" t="str">
        <f t="shared" ref="AD544:AL544" si="1115">AD324</f>
        <v>今天心情极好，来买根导士手杖。</v>
      </c>
      <c r="AE544" s="44" t="str">
        <f t="shared" si="1115"/>
        <v>下单是一时冲动，现在不想要了怎么办？</v>
      </c>
      <c r="AF544" s="44" t="str">
        <f t="shared" si="1115"/>
        <v>你看，你家猫咪都对你不满了！</v>
      </c>
      <c r="AG544" s="44" t="str">
        <f t="shared" si="1115"/>
        <v>近来法力大涨，奖励自己一根导士手杖。</v>
      </c>
      <c r="AH544" s="44" t="str">
        <f t="shared" si="1115"/>
        <v>主角做出来的东西果然非同一般。</v>
      </c>
      <c r="AI544" s="44" t="str">
        <f t="shared" si="1115"/>
        <v>店铺越做越大，怎么信誉越来越差？</v>
      </c>
      <c r="AJ544" s="44" t="str">
        <f t="shared" si="1115"/>
        <v>能帮忙做点导士手杖,吗？</v>
      </c>
      <c r="AK544" s="44" t="str">
        <f t="shared" si="1115"/>
        <v>你太了不起啦~！</v>
      </c>
      <c r="AL544" s="44" t="str">
        <f t="shared" si="1115"/>
        <v>哎，真是失望啊~！</v>
      </c>
    </row>
    <row r="545" spans="1:38">
      <c r="A545" s="251">
        <v>5390</v>
      </c>
      <c r="B545" s="44" t="str">
        <f t="shared" si="1016"/>
        <v>[[3862,1]]</v>
      </c>
      <c r="C545" s="44" t="str">
        <f t="shared" si="1079"/>
        <v>环形铠</v>
      </c>
      <c r="D545" s="44" t="str">
        <f t="shared" si="1079"/>
        <v>3862</v>
      </c>
      <c r="E545" s="44">
        <f t="shared" si="1079"/>
        <v>1</v>
      </c>
      <c r="F545" s="44"/>
      <c r="T545" s="44">
        <f t="shared" si="1017"/>
        <v>10800</v>
      </c>
      <c r="U545" s="44">
        <f t="shared" ref="U545" si="1116">U325</f>
        <v>34</v>
      </c>
      <c r="V545" s="44">
        <f t="shared" ref="V545" si="1117">V325</f>
        <v>4</v>
      </c>
      <c r="W545" s="44">
        <f t="shared" si="1020"/>
        <v>3020</v>
      </c>
      <c r="X545" s="238" t="s">
        <v>2461</v>
      </c>
      <c r="Y545" s="44">
        <v>3</v>
      </c>
      <c r="Z545" s="208" t="s">
        <v>2467</v>
      </c>
      <c r="AA545" s="44" t="str">
        <f t="shared" ref="AA545:AB545" si="1118">AA325</f>
        <v>1,2,3</v>
      </c>
      <c r="AB545" s="44" t="str">
        <f t="shared" si="1118"/>
        <v>3862</v>
      </c>
      <c r="AD545" s="44" t="str">
        <f t="shared" ref="AD545:AL545" si="1119">AD325</f>
        <v>妈妈说打架一定要穿环形铠，于是我来买了。</v>
      </c>
      <c r="AE545" s="44" t="str">
        <f t="shared" si="1119"/>
        <v>我不喜欢环形铠甲，能换货吗？</v>
      </c>
      <c r="AF545" s="44" t="str">
        <f t="shared" si="1119"/>
        <v>我不再信任这家店了。</v>
      </c>
      <c r="AG545" s="44" t="str">
        <f t="shared" si="1119"/>
        <v>现在订做环形铠，明天能做好吗？</v>
      </c>
      <c r="AH545" s="44" t="str">
        <f t="shared" si="1119"/>
        <v>环形铠能给我周全的保护。</v>
      </c>
      <c r="AI545" s="44" t="str">
        <f t="shared" si="1119"/>
        <v>二货，吃我一招天马流星拳！</v>
      </c>
      <c r="AJ545" s="44" t="str">
        <f t="shared" si="1119"/>
        <v>能帮忙做点环形铠,吗？</v>
      </c>
      <c r="AK545" s="44" t="str">
        <f t="shared" si="1119"/>
        <v>你太了不起啦~！</v>
      </c>
      <c r="AL545" s="44" t="str">
        <f t="shared" si="1119"/>
        <v>哎，真是失望啊~！</v>
      </c>
    </row>
    <row r="546" spans="1:38">
      <c r="A546" s="251">
        <v>5400</v>
      </c>
      <c r="B546" s="44" t="str">
        <f t="shared" si="1016"/>
        <v>[[4163,1]]</v>
      </c>
      <c r="C546" s="44" t="str">
        <f t="shared" si="1079"/>
        <v>环形盾</v>
      </c>
      <c r="D546" s="44" t="str">
        <f t="shared" si="1079"/>
        <v>4163</v>
      </c>
      <c r="E546" s="44">
        <f t="shared" si="1079"/>
        <v>1</v>
      </c>
      <c r="F546" s="44"/>
      <c r="T546" s="44">
        <f t="shared" si="1017"/>
        <v>10800</v>
      </c>
      <c r="U546" s="44">
        <f t="shared" ref="U546" si="1120">U326</f>
        <v>34</v>
      </c>
      <c r="V546" s="44">
        <f t="shared" ref="V546" si="1121">V326</f>
        <v>4</v>
      </c>
      <c r="W546" s="44">
        <f t="shared" si="1020"/>
        <v>3020</v>
      </c>
      <c r="X546" s="238" t="s">
        <v>2461</v>
      </c>
      <c r="Y546" s="44">
        <v>3</v>
      </c>
      <c r="Z546" s="208" t="s">
        <v>2467</v>
      </c>
      <c r="AA546" s="44" t="str">
        <f t="shared" ref="AA546:AB546" si="1122">AA326</f>
        <v>1,2,3</v>
      </c>
      <c r="AB546" s="44" t="str">
        <f t="shared" si="1122"/>
        <v>4163</v>
      </c>
      <c r="AD546" s="44" t="str">
        <f t="shared" ref="AD546:AL546" si="1123">AD326</f>
        <v>求环形盾防身！</v>
      </c>
      <c r="AE546" s="44" t="str">
        <f t="shared" si="1123"/>
        <v>环形盾可是现在最流行的盾牌。</v>
      </c>
      <c r="AF546" s="44" t="str">
        <f t="shared" si="1123"/>
        <v>再这么下去，我都不想认你这个主角了。</v>
      </c>
      <c r="AG546" s="44" t="str">
        <f t="shared" si="1123"/>
        <v>赶下时髦，订面环形盾玩玩。</v>
      </c>
      <c r="AH546" s="44" t="str">
        <f t="shared" si="1123"/>
        <v>东西不错，很感谢！</v>
      </c>
      <c r="AI546" s="44" t="str">
        <f t="shared" si="1123"/>
        <v>我对你的失望如滔滔江水，延绵不绝。</v>
      </c>
      <c r="AJ546" s="44" t="str">
        <f t="shared" si="1123"/>
        <v>能帮忙做点环形盾,吗？</v>
      </c>
      <c r="AK546" s="44" t="str">
        <f t="shared" si="1123"/>
        <v>你太了不起啦~！</v>
      </c>
      <c r="AL546" s="44" t="str">
        <f t="shared" si="1123"/>
        <v>哎，真是失望啊~！</v>
      </c>
    </row>
    <row r="547" spans="1:38">
      <c r="A547" s="251">
        <v>5410</v>
      </c>
      <c r="B547" s="44" t="str">
        <f t="shared" si="1016"/>
        <v>[[4461,1]]</v>
      </c>
      <c r="C547" s="44" t="str">
        <f t="shared" si="1079"/>
        <v>骑士剑</v>
      </c>
      <c r="D547" s="44" t="str">
        <f t="shared" si="1079"/>
        <v>4461</v>
      </c>
      <c r="E547" s="44">
        <f t="shared" si="1079"/>
        <v>1</v>
      </c>
      <c r="F547" s="44"/>
      <c r="T547" s="44">
        <f t="shared" si="1017"/>
        <v>14400</v>
      </c>
      <c r="U547" s="44">
        <f t="shared" ref="U547" si="1124">U327</f>
        <v>35</v>
      </c>
      <c r="V547" s="44">
        <f t="shared" ref="V547" si="1125">V327</f>
        <v>4</v>
      </c>
      <c r="W547" s="44">
        <f t="shared" si="1020"/>
        <v>6400</v>
      </c>
      <c r="X547" s="238" t="s">
        <v>2461</v>
      </c>
      <c r="Y547" s="44">
        <v>3</v>
      </c>
      <c r="Z547" s="208" t="s">
        <v>2467</v>
      </c>
      <c r="AA547" s="44" t="str">
        <f t="shared" ref="AA547:AB547" si="1126">AA327</f>
        <v>1,2,3</v>
      </c>
      <c r="AB547" s="44" t="str">
        <f t="shared" si="1126"/>
        <v>4461</v>
      </c>
      <c r="AD547" s="44" t="str">
        <f t="shared" ref="AD547:AL547" si="1127">AD327</f>
        <v>我的骑士剑坏了，来买把新的。</v>
      </c>
      <c r="AE547" s="44" t="str">
        <f t="shared" si="1127"/>
        <v>这把骑士剑一看就出自名家之手。</v>
      </c>
      <c r="AF547" s="44" t="str">
        <f t="shared" si="1127"/>
        <v>主角童鞋，你不能这么不自觉啊！</v>
      </c>
      <c r="AG547" s="44" t="str">
        <f t="shared" si="1127"/>
        <v>我终于存够钱买骑士剑了！</v>
      </c>
      <c r="AH547" s="44" t="str">
        <f t="shared" si="1127"/>
        <v>下次一定要给我打折啊！</v>
      </c>
      <c r="AI547" s="44" t="str">
        <f t="shared" si="1127"/>
        <v>打折我也不来，除非白送我。</v>
      </c>
      <c r="AJ547" s="44" t="str">
        <f t="shared" si="1127"/>
        <v>能帮忙做点骑士剑,吗？</v>
      </c>
      <c r="AK547" s="44" t="str">
        <f t="shared" si="1127"/>
        <v>你太了不起啦~！</v>
      </c>
      <c r="AL547" s="44" t="str">
        <f t="shared" si="1127"/>
        <v>哎，真是失望啊~！</v>
      </c>
    </row>
    <row r="548" spans="1:38">
      <c r="A548" s="251">
        <v>5420</v>
      </c>
      <c r="B548" s="44" t="str">
        <f t="shared" si="1016"/>
        <v>[[4561,1]]</v>
      </c>
      <c r="C548" s="44" t="str">
        <f t="shared" si="1079"/>
        <v>格斗弓</v>
      </c>
      <c r="D548" s="44" t="str">
        <f t="shared" si="1079"/>
        <v>4561</v>
      </c>
      <c r="E548" s="44">
        <f t="shared" si="1079"/>
        <v>1</v>
      </c>
      <c r="F548" s="44"/>
      <c r="T548" s="44">
        <f t="shared" si="1017"/>
        <v>14400</v>
      </c>
      <c r="U548" s="44">
        <f t="shared" ref="U548" si="1128">U328</f>
        <v>35</v>
      </c>
      <c r="V548" s="44">
        <f t="shared" ref="V548" si="1129">V328</f>
        <v>4</v>
      </c>
      <c r="W548" s="44">
        <f t="shared" si="1020"/>
        <v>6400</v>
      </c>
      <c r="X548" s="238" t="s">
        <v>2461</v>
      </c>
      <c r="Y548" s="44">
        <v>3</v>
      </c>
      <c r="Z548" s="208" t="s">
        <v>2467</v>
      </c>
      <c r="AA548" s="44" t="str">
        <f t="shared" ref="AA548:AB548" si="1130">AA328</f>
        <v>1,2,3</v>
      </c>
      <c r="AB548" s="44" t="str">
        <f t="shared" si="1130"/>
        <v>4561</v>
      </c>
      <c r="AD548" s="44" t="str">
        <f t="shared" ref="AD548:AL548" si="1131">AD328</f>
        <v>听说格斗弓既能远程攻击又能近身格斗哦！</v>
      </c>
      <c r="AE548" s="44" t="str">
        <f t="shared" si="1131"/>
        <v>格斗弓实乃神器也！</v>
      </c>
      <c r="AF548" s="44" t="str">
        <f t="shared" si="1131"/>
        <v>就说你做不出这么高级的武器吧。</v>
      </c>
      <c r="AG548" s="44" t="str">
        <f t="shared" si="1131"/>
        <v>升级武器咯！这次试试格斗弓。</v>
      </c>
      <c r="AH548" s="44" t="str">
        <f t="shared" si="1131"/>
        <v>哇！格斗弓何止是牛X，简直就是牛X。</v>
      </c>
      <c r="AI548" s="44" t="str">
        <f t="shared" si="1131"/>
        <v>你的所作所为，让我内牛满面。</v>
      </c>
      <c r="AJ548" s="44" t="str">
        <f t="shared" si="1131"/>
        <v>能帮忙做点格斗弓,吗？</v>
      </c>
      <c r="AK548" s="44" t="str">
        <f t="shared" si="1131"/>
        <v>你太了不起啦~！</v>
      </c>
      <c r="AL548" s="44" t="str">
        <f t="shared" si="1131"/>
        <v>哎，真是失望啊~！</v>
      </c>
    </row>
    <row r="549" spans="1:38">
      <c r="A549" s="251">
        <v>5430</v>
      </c>
      <c r="B549" s="44" t="str">
        <f t="shared" si="1016"/>
        <v>[[4661,1]]</v>
      </c>
      <c r="C549" s="44" t="str">
        <f t="shared" si="1079"/>
        <v>魔术师之杖</v>
      </c>
      <c r="D549" s="44" t="str">
        <f t="shared" si="1079"/>
        <v>4661</v>
      </c>
      <c r="E549" s="44">
        <f t="shared" si="1079"/>
        <v>1</v>
      </c>
      <c r="F549" s="44"/>
      <c r="T549" s="44">
        <f t="shared" si="1017"/>
        <v>14400</v>
      </c>
      <c r="U549" s="44">
        <f t="shared" ref="U549" si="1132">U329</f>
        <v>35</v>
      </c>
      <c r="V549" s="44">
        <f t="shared" ref="V549" si="1133">V329</f>
        <v>4</v>
      </c>
      <c r="W549" s="44">
        <f t="shared" si="1020"/>
        <v>6400</v>
      </c>
      <c r="X549" s="238" t="s">
        <v>2461</v>
      </c>
      <c r="Y549" s="44">
        <v>3</v>
      </c>
      <c r="Z549" s="208" t="s">
        <v>2467</v>
      </c>
      <c r="AA549" s="44" t="str">
        <f t="shared" ref="AA549:AB549" si="1134">AA329</f>
        <v>1,2,3</v>
      </c>
      <c r="AB549" s="44" t="str">
        <f t="shared" si="1134"/>
        <v>4661</v>
      </c>
      <c r="AD549" s="44" t="str">
        <f t="shared" ref="AD549:AL549" si="1135">AD329</f>
        <v>来根魔术师之杖。</v>
      </c>
      <c r="AE549" s="44" t="str">
        <f t="shared" si="1135"/>
        <v>法术可以打怪，变魔术可以赚钱哦~</v>
      </c>
      <c r="AF549" s="44" t="str">
        <f t="shared" si="1135"/>
        <v>你自己不想赚钱，不要妨碍我赚钱呀！</v>
      </c>
      <c r="AG549" s="44" t="str">
        <f t="shared" si="1135"/>
        <v>你会做魔术师之杖吗？</v>
      </c>
      <c r="AH549" s="44" t="str">
        <f t="shared" si="1135"/>
        <v>只有这家店铺会做魔术师之杖。</v>
      </c>
      <c r="AI549" s="44" t="str">
        <f t="shared" si="1135"/>
        <v>我这么善良的人不会为难你的。</v>
      </c>
      <c r="AJ549" s="44" t="str">
        <f t="shared" si="1135"/>
        <v>能帮忙做点魔术师之杖,吗？</v>
      </c>
      <c r="AK549" s="44" t="str">
        <f t="shared" si="1135"/>
        <v>你太了不起啦~！</v>
      </c>
      <c r="AL549" s="44" t="str">
        <f t="shared" si="1135"/>
        <v>哎，真是失望啊~！</v>
      </c>
    </row>
    <row r="550" spans="1:38">
      <c r="A550" s="251">
        <v>5440</v>
      </c>
      <c r="B550" s="44" t="str">
        <f t="shared" si="1016"/>
        <v>[[4762,1]]</v>
      </c>
      <c r="C550" s="44" t="str">
        <f t="shared" si="1079"/>
        <v>骑士铠</v>
      </c>
      <c r="D550" s="44" t="str">
        <f t="shared" si="1079"/>
        <v>4762</v>
      </c>
      <c r="E550" s="44">
        <f t="shared" si="1079"/>
        <v>1</v>
      </c>
      <c r="F550" s="44"/>
      <c r="T550" s="44">
        <f t="shared" si="1017"/>
        <v>14400</v>
      </c>
      <c r="U550" s="44">
        <f t="shared" ref="U550" si="1136">U330</f>
        <v>36</v>
      </c>
      <c r="V550" s="44">
        <f t="shared" ref="V550" si="1137">V330</f>
        <v>4</v>
      </c>
      <c r="W550" s="44">
        <f t="shared" si="1020"/>
        <v>6400</v>
      </c>
      <c r="X550" s="238" t="s">
        <v>2461</v>
      </c>
      <c r="Y550" s="44">
        <v>3</v>
      </c>
      <c r="Z550" s="208" t="s">
        <v>2467</v>
      </c>
      <c r="AA550" s="44" t="str">
        <f t="shared" ref="AA550:AB550" si="1138">AA330</f>
        <v>1,2,3</v>
      </c>
      <c r="AB550" s="44" t="str">
        <f t="shared" si="1138"/>
        <v>4762</v>
      </c>
      <c r="AD550" s="44" t="str">
        <f t="shared" ref="AD550:AL550" si="1139">AD330</f>
        <v>作为一名骑士，怎能缺少骑士铠？</v>
      </c>
      <c r="AE550" s="44" t="str">
        <f t="shared" si="1139"/>
        <v>我是一名骑士，我要去营救公主了。</v>
      </c>
      <c r="AF550" s="44" t="str">
        <f t="shared" si="1139"/>
        <v>你的疏忽让你失去了我这么一位好客户。</v>
      </c>
      <c r="AG550" s="44" t="str">
        <f t="shared" si="1139"/>
        <v>我要骑士铠甲，多久能做好！</v>
      </c>
      <c r="AH550" s="44" t="str">
        <f t="shared" si="1139"/>
        <v>我很喜欢骑士铠甲哦！</v>
      </c>
      <c r="AI550" s="44" t="str">
        <f t="shared" si="1139"/>
        <v>不用你以死谢罪，自断经脉就行了。</v>
      </c>
      <c r="AJ550" s="44" t="str">
        <f t="shared" si="1139"/>
        <v>能帮忙做点骑士铠,吗？</v>
      </c>
      <c r="AK550" s="44" t="str">
        <f t="shared" si="1139"/>
        <v>你太了不起啦~！</v>
      </c>
      <c r="AL550" s="44" t="str">
        <f t="shared" si="1139"/>
        <v>哎，真是失望啊~！</v>
      </c>
    </row>
    <row r="551" spans="1:38">
      <c r="A551" s="251">
        <v>5450</v>
      </c>
      <c r="B551" s="44" t="str">
        <f t="shared" si="1016"/>
        <v>[[5063,1]]</v>
      </c>
      <c r="C551" s="44" t="str">
        <f t="shared" ref="C551:E566" si="1140">C111</f>
        <v>骑士盾</v>
      </c>
      <c r="D551" s="44" t="str">
        <f t="shared" si="1140"/>
        <v>5063</v>
      </c>
      <c r="E551" s="44">
        <f t="shared" si="1140"/>
        <v>1</v>
      </c>
      <c r="F551" s="44"/>
      <c r="T551" s="44">
        <f t="shared" si="1017"/>
        <v>14400</v>
      </c>
      <c r="U551" s="44">
        <f t="shared" ref="U551" si="1141">U331</f>
        <v>36</v>
      </c>
      <c r="V551" s="44">
        <f t="shared" ref="V551" si="1142">V331</f>
        <v>4</v>
      </c>
      <c r="W551" s="44">
        <f t="shared" si="1020"/>
        <v>6400</v>
      </c>
      <c r="X551" s="238" t="s">
        <v>2461</v>
      </c>
      <c r="Y551" s="44">
        <v>3</v>
      </c>
      <c r="Z551" s="208" t="s">
        <v>2467</v>
      </c>
      <c r="AA551" s="44" t="str">
        <f t="shared" ref="AA551:AB551" si="1143">AA331</f>
        <v>1,2,3</v>
      </c>
      <c r="AB551" s="44" t="str">
        <f t="shared" si="1143"/>
        <v>5063</v>
      </c>
      <c r="AD551" s="44" t="str">
        <f t="shared" ref="AD551:AL551" si="1144">AD331</f>
        <v>我要骑士盾,帮我做一个吧！</v>
      </c>
      <c r="AE551" s="44" t="str">
        <f t="shared" si="1144"/>
        <v>不错，下次再来光顾！</v>
      </c>
      <c r="AF551" s="44" t="str">
        <f t="shared" si="1144"/>
        <v>什么呀，真没用！</v>
      </c>
      <c r="AG551" s="44" t="str">
        <f t="shared" si="1144"/>
        <v>掌柜的骑士盾,做点啊什么的做点啊！</v>
      </c>
      <c r="AH551" s="44" t="str">
        <f t="shared" si="1144"/>
        <v>感谢感谢！</v>
      </c>
      <c r="AI551" s="44" t="str">
        <f t="shared" si="1144"/>
        <v>你敢不敢再傻点~！</v>
      </c>
      <c r="AJ551" s="44" t="str">
        <f t="shared" si="1144"/>
        <v>能帮忙做点骑士盾,吗？</v>
      </c>
      <c r="AK551" s="44" t="str">
        <f t="shared" si="1144"/>
        <v>你太了不起啦~！</v>
      </c>
      <c r="AL551" s="44" t="str">
        <f t="shared" si="1144"/>
        <v>哎，真是失望啊~！</v>
      </c>
    </row>
    <row r="552" spans="1:38">
      <c r="A552" s="251">
        <v>5460</v>
      </c>
      <c r="B552" s="44" t="str">
        <f t="shared" si="1016"/>
        <v>[[5361,1]]</v>
      </c>
      <c r="C552" s="44" t="str">
        <f t="shared" si="1140"/>
        <v>骑士长之剑</v>
      </c>
      <c r="D552" s="44" t="str">
        <f t="shared" si="1140"/>
        <v>5361</v>
      </c>
      <c r="E552" s="44">
        <f t="shared" si="1140"/>
        <v>1</v>
      </c>
      <c r="F552" s="44"/>
      <c r="T552" s="44">
        <f t="shared" si="1017"/>
        <v>18000</v>
      </c>
      <c r="U552" s="44">
        <f t="shared" ref="U552" si="1145">U332</f>
        <v>36</v>
      </c>
      <c r="V552" s="44">
        <f t="shared" ref="V552" si="1146">V332</f>
        <v>4</v>
      </c>
      <c r="W552" s="44">
        <f t="shared" si="1020"/>
        <v>10120</v>
      </c>
      <c r="X552" s="238" t="s">
        <v>2461</v>
      </c>
      <c r="Y552" s="44">
        <v>3</v>
      </c>
      <c r="Z552" s="208" t="s">
        <v>2467</v>
      </c>
      <c r="AA552" s="44" t="str">
        <f t="shared" ref="AA552:AB552" si="1147">AA332</f>
        <v>1,2,3</v>
      </c>
      <c r="AB552" s="44" t="str">
        <f t="shared" si="1147"/>
        <v>5361</v>
      </c>
      <c r="AD552" s="44" t="str">
        <f t="shared" ref="AD552:AL552" si="1148">AD332</f>
        <v>我要骑士长之剑,帮我做一个吧！</v>
      </c>
      <c r="AE552" s="44" t="str">
        <f t="shared" si="1148"/>
        <v>不错，下次再来光顾！</v>
      </c>
      <c r="AF552" s="44" t="str">
        <f t="shared" si="1148"/>
        <v>什么呀，真没用！</v>
      </c>
      <c r="AG552" s="44" t="str">
        <f t="shared" si="1148"/>
        <v>掌柜的骑士长之剑,做点啊什么的做点啊！</v>
      </c>
      <c r="AH552" s="44" t="str">
        <f t="shared" si="1148"/>
        <v>感谢感谢！</v>
      </c>
      <c r="AI552" s="44" t="str">
        <f t="shared" si="1148"/>
        <v>你敢不敢再傻点~！</v>
      </c>
      <c r="AJ552" s="44" t="str">
        <f t="shared" si="1148"/>
        <v>能帮忙做点骑士长之剑,吗？</v>
      </c>
      <c r="AK552" s="44" t="str">
        <f t="shared" si="1148"/>
        <v>你太了不起啦~！</v>
      </c>
      <c r="AL552" s="44" t="str">
        <f t="shared" si="1148"/>
        <v>哎，真是失望啊~！</v>
      </c>
    </row>
    <row r="553" spans="1:38">
      <c r="A553" s="251">
        <v>5470</v>
      </c>
      <c r="B553" s="44" t="str">
        <f t="shared" si="1016"/>
        <v>[[5461,1]]</v>
      </c>
      <c r="C553" s="44" t="str">
        <f t="shared" si="1140"/>
        <v>狙击弓</v>
      </c>
      <c r="D553" s="44" t="str">
        <f t="shared" si="1140"/>
        <v>5461</v>
      </c>
      <c r="E553" s="44">
        <f t="shared" si="1140"/>
        <v>1</v>
      </c>
      <c r="F553" s="44"/>
      <c r="T553" s="44">
        <f t="shared" si="1017"/>
        <v>18000</v>
      </c>
      <c r="U553" s="44">
        <f t="shared" ref="U553" si="1149">U333</f>
        <v>37</v>
      </c>
      <c r="V553" s="44">
        <f t="shared" ref="V553" si="1150">V333</f>
        <v>4</v>
      </c>
      <c r="W553" s="44">
        <f t="shared" si="1020"/>
        <v>10120</v>
      </c>
      <c r="X553" s="238" t="s">
        <v>2461</v>
      </c>
      <c r="Y553" s="44">
        <v>3</v>
      </c>
      <c r="Z553" s="208" t="s">
        <v>2467</v>
      </c>
      <c r="AA553" s="44" t="str">
        <f t="shared" ref="AA553:AB553" si="1151">AA333</f>
        <v>1,2,3</v>
      </c>
      <c r="AB553" s="44" t="str">
        <f t="shared" si="1151"/>
        <v>5461</v>
      </c>
      <c r="AD553" s="44" t="str">
        <f t="shared" ref="AD553:AL553" si="1152">AD333</f>
        <v>我要狙击弓,帮我做一个吧！</v>
      </c>
      <c r="AE553" s="44" t="str">
        <f t="shared" si="1152"/>
        <v>不错，下次再来光顾！</v>
      </c>
      <c r="AF553" s="44" t="str">
        <f t="shared" si="1152"/>
        <v>什么呀，真没用！</v>
      </c>
      <c r="AG553" s="44" t="str">
        <f t="shared" si="1152"/>
        <v>掌柜的狙击弓,做点啊什么的做点啊！</v>
      </c>
      <c r="AH553" s="44" t="str">
        <f t="shared" si="1152"/>
        <v>感谢感谢！</v>
      </c>
      <c r="AI553" s="44" t="str">
        <f t="shared" si="1152"/>
        <v>你敢不敢再傻点~！</v>
      </c>
      <c r="AJ553" s="44" t="str">
        <f t="shared" si="1152"/>
        <v>能帮忙做点狙击弓,吗？</v>
      </c>
      <c r="AK553" s="44" t="str">
        <f t="shared" si="1152"/>
        <v>你太了不起啦~！</v>
      </c>
      <c r="AL553" s="44" t="str">
        <f t="shared" si="1152"/>
        <v>哎，真是失望啊~！</v>
      </c>
    </row>
    <row r="554" spans="1:38">
      <c r="A554" s="251">
        <v>5480</v>
      </c>
      <c r="B554" s="44" t="str">
        <f t="shared" si="1016"/>
        <v>[[5561,1]]</v>
      </c>
      <c r="C554" s="44" t="str">
        <f t="shared" si="1140"/>
        <v>月光之杖</v>
      </c>
      <c r="D554" s="44" t="str">
        <f t="shared" si="1140"/>
        <v>5561</v>
      </c>
      <c r="E554" s="44">
        <f t="shared" si="1140"/>
        <v>1</v>
      </c>
      <c r="F554" s="44"/>
      <c r="T554" s="44">
        <f t="shared" si="1017"/>
        <v>18000</v>
      </c>
      <c r="U554" s="44">
        <f t="shared" ref="U554" si="1153">U334</f>
        <v>37</v>
      </c>
      <c r="V554" s="44">
        <f t="shared" ref="V554" si="1154">V334</f>
        <v>4</v>
      </c>
      <c r="W554" s="44">
        <f t="shared" si="1020"/>
        <v>10120</v>
      </c>
      <c r="X554" s="238" t="s">
        <v>2461</v>
      </c>
      <c r="Y554" s="44">
        <v>3</v>
      </c>
      <c r="Z554" s="208" t="s">
        <v>2467</v>
      </c>
      <c r="AA554" s="44" t="str">
        <f t="shared" ref="AA554:AB554" si="1155">AA334</f>
        <v>1,2,3</v>
      </c>
      <c r="AB554" s="44" t="str">
        <f t="shared" si="1155"/>
        <v>5561</v>
      </c>
      <c r="AD554" s="44" t="str">
        <f t="shared" ref="AD554:AL554" si="1156">AD334</f>
        <v>我要月光之杖,帮我做一个吧！</v>
      </c>
      <c r="AE554" s="44" t="str">
        <f t="shared" si="1156"/>
        <v>不错，下次再来光顾！</v>
      </c>
      <c r="AF554" s="44" t="str">
        <f t="shared" si="1156"/>
        <v>什么呀，真没用！</v>
      </c>
      <c r="AG554" s="44" t="str">
        <f t="shared" si="1156"/>
        <v>掌柜的月光之杖,做点啊什么的做点啊！</v>
      </c>
      <c r="AH554" s="44" t="str">
        <f t="shared" si="1156"/>
        <v>感谢感谢！</v>
      </c>
      <c r="AI554" s="44" t="str">
        <f t="shared" si="1156"/>
        <v>你敢不敢再傻点~！</v>
      </c>
      <c r="AJ554" s="44" t="str">
        <f t="shared" si="1156"/>
        <v>能帮忙做点月光之杖,吗？</v>
      </c>
      <c r="AK554" s="44" t="str">
        <f t="shared" si="1156"/>
        <v>你太了不起啦~！</v>
      </c>
      <c r="AL554" s="44" t="str">
        <f t="shared" si="1156"/>
        <v>哎，真是失望啊~！</v>
      </c>
    </row>
    <row r="555" spans="1:38">
      <c r="A555" s="251">
        <v>5490</v>
      </c>
      <c r="B555" s="44" t="str">
        <f t="shared" si="1016"/>
        <v>[[5662,1]]</v>
      </c>
      <c r="C555" s="44" t="str">
        <f t="shared" si="1140"/>
        <v>骑士长之铠</v>
      </c>
      <c r="D555" s="44" t="str">
        <f t="shared" si="1140"/>
        <v>5662</v>
      </c>
      <c r="E555" s="44">
        <f t="shared" si="1140"/>
        <v>1</v>
      </c>
      <c r="F555" s="44"/>
      <c r="T555" s="44">
        <f t="shared" si="1017"/>
        <v>18000</v>
      </c>
      <c r="U555" s="44">
        <f t="shared" ref="U555" si="1157">U335</f>
        <v>37</v>
      </c>
      <c r="V555" s="44">
        <f t="shared" ref="V555" si="1158">V335</f>
        <v>4</v>
      </c>
      <c r="W555" s="44">
        <f t="shared" si="1020"/>
        <v>10120</v>
      </c>
      <c r="X555" s="238" t="s">
        <v>2461</v>
      </c>
      <c r="Y555" s="44">
        <v>3</v>
      </c>
      <c r="Z555" s="208" t="s">
        <v>2467</v>
      </c>
      <c r="AA555" s="44" t="str">
        <f t="shared" ref="AA555:AB555" si="1159">AA335</f>
        <v>1,2,3</v>
      </c>
      <c r="AB555" s="44" t="str">
        <f t="shared" si="1159"/>
        <v>5662</v>
      </c>
      <c r="AD555" s="44" t="str">
        <f t="shared" ref="AD555:AL555" si="1160">AD335</f>
        <v>我要骑士长之铠,帮我做一个吧！</v>
      </c>
      <c r="AE555" s="44" t="str">
        <f t="shared" si="1160"/>
        <v>不错，下次再来光顾！</v>
      </c>
      <c r="AF555" s="44" t="str">
        <f t="shared" si="1160"/>
        <v>什么呀，真没用！</v>
      </c>
      <c r="AG555" s="44" t="str">
        <f t="shared" si="1160"/>
        <v>掌柜的骑士长之铠,做点啊什么的做点啊！</v>
      </c>
      <c r="AH555" s="44" t="str">
        <f t="shared" si="1160"/>
        <v>感谢感谢！</v>
      </c>
      <c r="AI555" s="44" t="str">
        <f t="shared" si="1160"/>
        <v>你敢不敢再傻点~！</v>
      </c>
      <c r="AJ555" s="44" t="str">
        <f t="shared" si="1160"/>
        <v>能帮忙做点骑士长之铠,吗？</v>
      </c>
      <c r="AK555" s="44" t="str">
        <f t="shared" si="1160"/>
        <v>你太了不起啦~！</v>
      </c>
      <c r="AL555" s="44" t="str">
        <f t="shared" si="1160"/>
        <v>哎，真是失望啊~！</v>
      </c>
    </row>
    <row r="556" spans="1:38">
      <c r="A556" s="251">
        <v>5500</v>
      </c>
      <c r="B556" s="44" t="str">
        <f t="shared" si="1016"/>
        <v>[[5963,1]]</v>
      </c>
      <c r="C556" s="44" t="str">
        <f t="shared" si="1140"/>
        <v>骑士长之盾</v>
      </c>
      <c r="D556" s="44" t="str">
        <f t="shared" si="1140"/>
        <v>5963</v>
      </c>
      <c r="E556" s="44">
        <f t="shared" si="1140"/>
        <v>1</v>
      </c>
      <c r="F556" s="44"/>
      <c r="T556" s="44">
        <f t="shared" si="1017"/>
        <v>18000</v>
      </c>
      <c r="U556" s="44">
        <f t="shared" ref="U556" si="1161">U336</f>
        <v>38</v>
      </c>
      <c r="V556" s="44">
        <f t="shared" ref="V556" si="1162">V336</f>
        <v>4</v>
      </c>
      <c r="W556" s="44">
        <f t="shared" si="1020"/>
        <v>10120</v>
      </c>
      <c r="X556" s="238" t="s">
        <v>2461</v>
      </c>
      <c r="Y556" s="44">
        <v>3</v>
      </c>
      <c r="Z556" s="208" t="s">
        <v>2467</v>
      </c>
      <c r="AA556" s="44" t="str">
        <f t="shared" ref="AA556:AB556" si="1163">AA336</f>
        <v>1,2,3</v>
      </c>
      <c r="AB556" s="44" t="str">
        <f t="shared" si="1163"/>
        <v>5963</v>
      </c>
      <c r="AD556" s="44" t="str">
        <f t="shared" ref="AD556:AL556" si="1164">AD336</f>
        <v>我要骑士长之盾,帮我做一个吧！</v>
      </c>
      <c r="AE556" s="44" t="str">
        <f t="shared" si="1164"/>
        <v>不错，下次再来光顾！</v>
      </c>
      <c r="AF556" s="44" t="str">
        <f t="shared" si="1164"/>
        <v>什么呀，真没用！</v>
      </c>
      <c r="AG556" s="44" t="str">
        <f t="shared" si="1164"/>
        <v>掌柜的骑士长之盾,做点啊什么的做点啊！</v>
      </c>
      <c r="AH556" s="44" t="str">
        <f t="shared" si="1164"/>
        <v>感谢感谢！</v>
      </c>
      <c r="AI556" s="44" t="str">
        <f t="shared" si="1164"/>
        <v>你敢不敢再傻点~！</v>
      </c>
      <c r="AJ556" s="44" t="str">
        <f t="shared" si="1164"/>
        <v>能帮忙做点骑士长之盾,吗？</v>
      </c>
      <c r="AK556" s="44" t="str">
        <f t="shared" si="1164"/>
        <v>你太了不起啦~！</v>
      </c>
      <c r="AL556" s="44" t="str">
        <f t="shared" si="1164"/>
        <v>哎，真是失望啊~！</v>
      </c>
    </row>
    <row r="557" spans="1:38">
      <c r="A557" s="251">
        <v>5510</v>
      </c>
      <c r="B557" s="44" t="str">
        <f t="shared" si="1016"/>
        <v>[[6261,1]]</v>
      </c>
      <c r="C557" s="44" t="str">
        <f t="shared" si="1140"/>
        <v>十杰剑</v>
      </c>
      <c r="D557" s="44" t="str">
        <f t="shared" si="1140"/>
        <v>6261</v>
      </c>
      <c r="E557" s="44">
        <f t="shared" si="1140"/>
        <v>1</v>
      </c>
      <c r="F557" s="44"/>
      <c r="T557" s="44">
        <f t="shared" si="1017"/>
        <v>21600</v>
      </c>
      <c r="U557" s="44">
        <f t="shared" ref="U557" si="1165">U337</f>
        <v>38</v>
      </c>
      <c r="V557" s="44">
        <f t="shared" ref="V557" si="1166">V337</f>
        <v>4</v>
      </c>
      <c r="W557" s="44">
        <f t="shared" si="1020"/>
        <v>12340</v>
      </c>
      <c r="X557" s="238" t="s">
        <v>2461</v>
      </c>
      <c r="Y557" s="44">
        <v>3</v>
      </c>
      <c r="Z557" s="208" t="s">
        <v>2467</v>
      </c>
      <c r="AA557" s="44" t="str">
        <f t="shared" ref="AA557:AB557" si="1167">AA337</f>
        <v>1,2,3</v>
      </c>
      <c r="AB557" s="44" t="str">
        <f t="shared" si="1167"/>
        <v>6261</v>
      </c>
      <c r="AD557" s="44" t="str">
        <f t="shared" ref="AD557:AL557" si="1168">AD337</f>
        <v>我要十杰剑,帮我做一个吧！</v>
      </c>
      <c r="AE557" s="44" t="str">
        <f t="shared" si="1168"/>
        <v>不错，下次再来光顾！</v>
      </c>
      <c r="AF557" s="44" t="str">
        <f t="shared" si="1168"/>
        <v>什么呀，真没用！</v>
      </c>
      <c r="AG557" s="44" t="str">
        <f t="shared" si="1168"/>
        <v>掌柜的十杰剑,做点啊什么的做点啊！</v>
      </c>
      <c r="AH557" s="44" t="str">
        <f t="shared" si="1168"/>
        <v>感谢感谢！</v>
      </c>
      <c r="AI557" s="44" t="str">
        <f t="shared" si="1168"/>
        <v>你敢不敢再傻点~！</v>
      </c>
      <c r="AJ557" s="44" t="str">
        <f t="shared" si="1168"/>
        <v>能帮忙做点十杰剑,吗？</v>
      </c>
      <c r="AK557" s="44" t="str">
        <f t="shared" si="1168"/>
        <v>你太了不起啦~！</v>
      </c>
      <c r="AL557" s="44" t="str">
        <f t="shared" si="1168"/>
        <v>哎，真是失望啊~！</v>
      </c>
    </row>
    <row r="558" spans="1:38">
      <c r="A558" s="251">
        <v>5520</v>
      </c>
      <c r="B558" s="44" t="str">
        <f t="shared" si="1016"/>
        <v>[[6361,1]]</v>
      </c>
      <c r="C558" s="44" t="str">
        <f t="shared" si="1140"/>
        <v>竞技之弓</v>
      </c>
      <c r="D558" s="44" t="str">
        <f t="shared" si="1140"/>
        <v>6361</v>
      </c>
      <c r="E558" s="44">
        <f t="shared" si="1140"/>
        <v>1</v>
      </c>
      <c r="F558" s="44"/>
      <c r="T558" s="44">
        <f t="shared" si="1017"/>
        <v>21600</v>
      </c>
      <c r="U558" s="44">
        <f t="shared" ref="U558" si="1169">U338</f>
        <v>38</v>
      </c>
      <c r="V558" s="44">
        <f t="shared" ref="V558" si="1170">V338</f>
        <v>4</v>
      </c>
      <c r="W558" s="44">
        <f t="shared" si="1020"/>
        <v>12340</v>
      </c>
      <c r="X558" s="238" t="s">
        <v>2461</v>
      </c>
      <c r="Y558" s="44">
        <v>3</v>
      </c>
      <c r="Z558" s="208" t="s">
        <v>2467</v>
      </c>
      <c r="AA558" s="44" t="str">
        <f t="shared" ref="AA558:AB558" si="1171">AA338</f>
        <v>1,2,3</v>
      </c>
      <c r="AB558" s="44" t="str">
        <f t="shared" si="1171"/>
        <v>6361</v>
      </c>
      <c r="AD558" s="44" t="str">
        <f t="shared" ref="AD558:AL558" si="1172">AD338</f>
        <v>我要竞技之弓,帮我做一个吧！</v>
      </c>
      <c r="AE558" s="44" t="str">
        <f t="shared" si="1172"/>
        <v>不错，下次再来光顾！</v>
      </c>
      <c r="AF558" s="44" t="str">
        <f t="shared" si="1172"/>
        <v>什么呀，真没用！</v>
      </c>
      <c r="AG558" s="44" t="str">
        <f t="shared" si="1172"/>
        <v>掌柜的竞技之弓,做点啊什么的做点啊！</v>
      </c>
      <c r="AH558" s="44" t="str">
        <f t="shared" si="1172"/>
        <v>感谢感谢！</v>
      </c>
      <c r="AI558" s="44" t="str">
        <f t="shared" si="1172"/>
        <v>你敢不敢再傻点~！</v>
      </c>
      <c r="AJ558" s="44" t="str">
        <f t="shared" si="1172"/>
        <v>能帮忙做点竞技之弓,吗？</v>
      </c>
      <c r="AK558" s="44" t="str">
        <f t="shared" si="1172"/>
        <v>你太了不起啦~！</v>
      </c>
      <c r="AL558" s="44" t="str">
        <f t="shared" si="1172"/>
        <v>哎，真是失望啊~！</v>
      </c>
    </row>
    <row r="559" spans="1:38">
      <c r="A559" s="251">
        <v>5530</v>
      </c>
      <c r="B559" s="44" t="str">
        <f t="shared" si="1016"/>
        <v>[[6461,1]]</v>
      </c>
      <c r="C559" s="44" t="str">
        <f t="shared" si="1140"/>
        <v>元素杖</v>
      </c>
      <c r="D559" s="44" t="str">
        <f t="shared" si="1140"/>
        <v>6461</v>
      </c>
      <c r="E559" s="44">
        <f t="shared" si="1140"/>
        <v>1</v>
      </c>
      <c r="F559" s="44"/>
      <c r="T559" s="44">
        <f t="shared" si="1017"/>
        <v>21600</v>
      </c>
      <c r="U559" s="44">
        <f t="shared" ref="U559" si="1173">U339</f>
        <v>39</v>
      </c>
      <c r="V559" s="44">
        <f t="shared" ref="V559" si="1174">V339</f>
        <v>4</v>
      </c>
      <c r="W559" s="44">
        <f t="shared" si="1020"/>
        <v>12340</v>
      </c>
      <c r="X559" s="238" t="s">
        <v>2461</v>
      </c>
      <c r="Y559" s="44">
        <v>3</v>
      </c>
      <c r="Z559" s="208" t="s">
        <v>2467</v>
      </c>
      <c r="AA559" s="44" t="str">
        <f t="shared" ref="AA559:AB559" si="1175">AA339</f>
        <v>1,2,3</v>
      </c>
      <c r="AB559" s="44" t="str">
        <f t="shared" si="1175"/>
        <v>6461</v>
      </c>
      <c r="AD559" s="44" t="str">
        <f t="shared" ref="AD559:AL559" si="1176">AD339</f>
        <v>我要元素杖,帮我做一个吧！</v>
      </c>
      <c r="AE559" s="44" t="str">
        <f t="shared" si="1176"/>
        <v>不错，下次再来光顾！</v>
      </c>
      <c r="AF559" s="44" t="str">
        <f t="shared" si="1176"/>
        <v>什么呀，真没用！</v>
      </c>
      <c r="AG559" s="44" t="str">
        <f t="shared" si="1176"/>
        <v>掌柜的元素杖,做点啊什么的做点啊！</v>
      </c>
      <c r="AH559" s="44" t="str">
        <f t="shared" si="1176"/>
        <v>感谢感谢！</v>
      </c>
      <c r="AI559" s="44" t="str">
        <f t="shared" si="1176"/>
        <v>你敢不敢再傻点~！</v>
      </c>
      <c r="AJ559" s="44" t="str">
        <f t="shared" si="1176"/>
        <v>能帮忙做点元素杖,吗？</v>
      </c>
      <c r="AK559" s="44" t="str">
        <f t="shared" si="1176"/>
        <v>你太了不起啦~！</v>
      </c>
      <c r="AL559" s="44" t="str">
        <f t="shared" si="1176"/>
        <v>哎，真是失望啊~！</v>
      </c>
    </row>
    <row r="560" spans="1:38">
      <c r="A560" s="251">
        <v>5540</v>
      </c>
      <c r="B560" s="44" t="str">
        <f t="shared" si="1016"/>
        <v>[[6562,1]]</v>
      </c>
      <c r="C560" s="44" t="str">
        <f t="shared" si="1140"/>
        <v>巧匠铠甲</v>
      </c>
      <c r="D560" s="44" t="str">
        <f t="shared" si="1140"/>
        <v>6562</v>
      </c>
      <c r="E560" s="44">
        <f t="shared" si="1140"/>
        <v>1</v>
      </c>
      <c r="F560" s="44"/>
      <c r="T560" s="44">
        <f t="shared" si="1017"/>
        <v>21600</v>
      </c>
      <c r="U560" s="44">
        <f t="shared" ref="U560" si="1177">U340</f>
        <v>39</v>
      </c>
      <c r="V560" s="44">
        <f t="shared" ref="V560" si="1178">V340</f>
        <v>4</v>
      </c>
      <c r="W560" s="44">
        <f t="shared" si="1020"/>
        <v>12340</v>
      </c>
      <c r="X560" s="238" t="s">
        <v>2461</v>
      </c>
      <c r="Y560" s="44">
        <v>3</v>
      </c>
      <c r="Z560" s="208" t="s">
        <v>2467</v>
      </c>
      <c r="AA560" s="44" t="str">
        <f t="shared" ref="AA560:AB560" si="1179">AA340</f>
        <v>1,2,3</v>
      </c>
      <c r="AB560" s="44" t="str">
        <f t="shared" si="1179"/>
        <v>6562</v>
      </c>
      <c r="AD560" s="44" t="str">
        <f t="shared" ref="AD560:AL560" si="1180">AD340</f>
        <v>我要巧匠铠甲,帮我做一个吧！</v>
      </c>
      <c r="AE560" s="44" t="str">
        <f t="shared" si="1180"/>
        <v>不错，下次再来光顾！</v>
      </c>
      <c r="AF560" s="44" t="str">
        <f t="shared" si="1180"/>
        <v>什么呀，真没用！</v>
      </c>
      <c r="AG560" s="44" t="str">
        <f t="shared" si="1180"/>
        <v>掌柜的巧匠铠甲,做点啊什么的做点啊！</v>
      </c>
      <c r="AH560" s="44" t="str">
        <f t="shared" si="1180"/>
        <v>感谢感谢！</v>
      </c>
      <c r="AI560" s="44" t="str">
        <f t="shared" si="1180"/>
        <v>你敢不敢再傻点~！</v>
      </c>
      <c r="AJ560" s="44" t="str">
        <f t="shared" si="1180"/>
        <v>能帮忙做点巧匠铠甲,吗？</v>
      </c>
      <c r="AK560" s="44" t="str">
        <f t="shared" si="1180"/>
        <v>你太了不起啦~！</v>
      </c>
      <c r="AL560" s="44" t="str">
        <f t="shared" si="1180"/>
        <v>哎，真是失望啊~！</v>
      </c>
    </row>
    <row r="561" spans="1:38">
      <c r="A561" s="251">
        <v>5550</v>
      </c>
      <c r="B561" s="44" t="str">
        <f t="shared" si="1016"/>
        <v>[[6863,1]]</v>
      </c>
      <c r="C561" s="44" t="str">
        <f t="shared" si="1140"/>
        <v>巧匠之盾</v>
      </c>
      <c r="D561" s="44" t="str">
        <f t="shared" si="1140"/>
        <v>6863</v>
      </c>
      <c r="E561" s="44">
        <f t="shared" si="1140"/>
        <v>1</v>
      </c>
      <c r="F561" s="44"/>
      <c r="T561" s="44">
        <f t="shared" si="1017"/>
        <v>21600</v>
      </c>
      <c r="U561" s="44">
        <f t="shared" ref="U561" si="1181">U341</f>
        <v>39</v>
      </c>
      <c r="V561" s="44">
        <f t="shared" ref="V561" si="1182">V341</f>
        <v>4</v>
      </c>
      <c r="W561" s="44">
        <f t="shared" si="1020"/>
        <v>12340</v>
      </c>
      <c r="X561" s="238" t="s">
        <v>2461</v>
      </c>
      <c r="Y561" s="44">
        <v>3</v>
      </c>
      <c r="Z561" s="208" t="s">
        <v>2467</v>
      </c>
      <c r="AA561" s="44" t="str">
        <f t="shared" ref="AA561:AB561" si="1183">AA341</f>
        <v>1,2,3</v>
      </c>
      <c r="AB561" s="44" t="str">
        <f t="shared" si="1183"/>
        <v>6863</v>
      </c>
      <c r="AD561" s="44" t="str">
        <f t="shared" ref="AD561:AL561" si="1184">AD341</f>
        <v>我要巧匠之盾,帮我做一个吧！</v>
      </c>
      <c r="AE561" s="44" t="str">
        <f t="shared" si="1184"/>
        <v>不错，下次再来光顾！</v>
      </c>
      <c r="AF561" s="44" t="str">
        <f t="shared" si="1184"/>
        <v>什么呀，真没用！</v>
      </c>
      <c r="AG561" s="44" t="str">
        <f t="shared" si="1184"/>
        <v>掌柜的巧匠之盾,做点啊什么的做点啊！</v>
      </c>
      <c r="AH561" s="44" t="str">
        <f t="shared" si="1184"/>
        <v>感谢感谢！</v>
      </c>
      <c r="AI561" s="44" t="str">
        <f t="shared" si="1184"/>
        <v>你敢不敢再傻点~！</v>
      </c>
      <c r="AJ561" s="44" t="str">
        <f t="shared" si="1184"/>
        <v>能帮忙做点巧匠之盾,吗？</v>
      </c>
      <c r="AK561" s="44" t="str">
        <f t="shared" si="1184"/>
        <v>你太了不起啦~！</v>
      </c>
      <c r="AL561" s="44" t="str">
        <f t="shared" si="1184"/>
        <v>哎，真是失望啊~！</v>
      </c>
    </row>
    <row r="562" spans="1:38">
      <c r="A562" s="251">
        <v>5560</v>
      </c>
      <c r="B562" s="44" t="str">
        <f t="shared" si="1016"/>
        <v>[[7161,1]]</v>
      </c>
      <c r="C562" s="44" t="str">
        <f t="shared" si="1140"/>
        <v>勇者锋刃</v>
      </c>
      <c r="D562" s="44" t="str">
        <f t="shared" si="1140"/>
        <v>7161</v>
      </c>
      <c r="E562" s="44">
        <f t="shared" si="1140"/>
        <v>1</v>
      </c>
      <c r="F562" s="44"/>
      <c r="T562" s="44">
        <f t="shared" si="1017"/>
        <v>25200</v>
      </c>
      <c r="U562" s="44">
        <f t="shared" ref="U562" si="1185">U342</f>
        <v>40</v>
      </c>
      <c r="V562" s="44">
        <f t="shared" ref="V562" si="1186">V342</f>
        <v>4</v>
      </c>
      <c r="W562" s="44">
        <f t="shared" si="1020"/>
        <v>23100</v>
      </c>
      <c r="X562" s="238" t="s">
        <v>2461</v>
      </c>
      <c r="Y562" s="44">
        <v>3</v>
      </c>
      <c r="Z562" s="208" t="s">
        <v>2467</v>
      </c>
      <c r="AA562" s="44" t="str">
        <f t="shared" ref="AA562:AB562" si="1187">AA342</f>
        <v>1,2,3</v>
      </c>
      <c r="AB562" s="44" t="str">
        <f t="shared" si="1187"/>
        <v>7161</v>
      </c>
      <c r="AD562" s="44" t="str">
        <f t="shared" ref="AD562:AL562" si="1188">AD342</f>
        <v>我要勇者锋刃,帮我做一个吧！</v>
      </c>
      <c r="AE562" s="44" t="str">
        <f t="shared" si="1188"/>
        <v>不错，下次再来光顾！</v>
      </c>
      <c r="AF562" s="44" t="str">
        <f t="shared" si="1188"/>
        <v>什么呀，真没用！</v>
      </c>
      <c r="AG562" s="44" t="str">
        <f t="shared" si="1188"/>
        <v>掌柜的勇者锋刃,做点啊什么的做点啊！</v>
      </c>
      <c r="AH562" s="44" t="str">
        <f t="shared" si="1188"/>
        <v>感谢感谢！</v>
      </c>
      <c r="AI562" s="44" t="str">
        <f t="shared" si="1188"/>
        <v>你敢不敢再傻点~！</v>
      </c>
      <c r="AJ562" s="44" t="str">
        <f t="shared" si="1188"/>
        <v>能帮忙做点勇者锋刃,吗？</v>
      </c>
      <c r="AK562" s="44" t="str">
        <f t="shared" si="1188"/>
        <v>你太了不起啦~！</v>
      </c>
      <c r="AL562" s="44" t="str">
        <f t="shared" si="1188"/>
        <v>哎，真是失望啊~！</v>
      </c>
    </row>
    <row r="563" spans="1:38">
      <c r="A563" s="251">
        <v>5570</v>
      </c>
      <c r="B563" s="44" t="str">
        <f t="shared" si="1016"/>
        <v>[[7261,1]]</v>
      </c>
      <c r="C563" s="44" t="str">
        <f t="shared" si="1140"/>
        <v>勇者之弓</v>
      </c>
      <c r="D563" s="44" t="str">
        <f t="shared" si="1140"/>
        <v>7261</v>
      </c>
      <c r="E563" s="44">
        <f t="shared" si="1140"/>
        <v>1</v>
      </c>
      <c r="F563" s="44"/>
      <c r="T563" s="44">
        <f t="shared" si="1017"/>
        <v>25200</v>
      </c>
      <c r="U563" s="44">
        <f t="shared" ref="U563" si="1189">U343</f>
        <v>40</v>
      </c>
      <c r="V563" s="44">
        <f t="shared" ref="V563" si="1190">V343</f>
        <v>4</v>
      </c>
      <c r="W563" s="44">
        <f t="shared" si="1020"/>
        <v>23100</v>
      </c>
      <c r="X563" s="238" t="s">
        <v>2461</v>
      </c>
      <c r="Y563" s="44">
        <v>3</v>
      </c>
      <c r="Z563" s="208" t="s">
        <v>2467</v>
      </c>
      <c r="AA563" s="44" t="str">
        <f t="shared" ref="AA563:AB563" si="1191">AA343</f>
        <v>1,2,3</v>
      </c>
      <c r="AB563" s="44" t="str">
        <f t="shared" si="1191"/>
        <v>7261</v>
      </c>
      <c r="AD563" s="44" t="str">
        <f t="shared" ref="AD563:AL563" si="1192">AD343</f>
        <v>我要勇者之弓,帮我做一个吧！</v>
      </c>
      <c r="AE563" s="44" t="str">
        <f t="shared" si="1192"/>
        <v>不错，下次再来光顾！</v>
      </c>
      <c r="AF563" s="44" t="str">
        <f t="shared" si="1192"/>
        <v>什么呀，真没用！</v>
      </c>
      <c r="AG563" s="44" t="str">
        <f t="shared" si="1192"/>
        <v>掌柜的勇者之弓,做点啊什么的做点啊！</v>
      </c>
      <c r="AH563" s="44" t="str">
        <f t="shared" si="1192"/>
        <v>感谢感谢！</v>
      </c>
      <c r="AI563" s="44" t="str">
        <f t="shared" si="1192"/>
        <v>你敢不敢再傻点~！</v>
      </c>
      <c r="AJ563" s="44" t="str">
        <f t="shared" si="1192"/>
        <v>能帮忙做点勇者之弓,吗？</v>
      </c>
      <c r="AK563" s="44" t="str">
        <f t="shared" si="1192"/>
        <v>你太了不起啦~！</v>
      </c>
      <c r="AL563" s="44" t="str">
        <f t="shared" si="1192"/>
        <v>哎，真是失望啊~！</v>
      </c>
    </row>
    <row r="564" spans="1:38">
      <c r="A564" s="251">
        <v>5580</v>
      </c>
      <c r="B564" s="44" t="str">
        <f t="shared" si="1016"/>
        <v>[[7361,1]]</v>
      </c>
      <c r="C564" s="44" t="str">
        <f t="shared" si="1140"/>
        <v>勇者之杖</v>
      </c>
      <c r="D564" s="44" t="str">
        <f t="shared" si="1140"/>
        <v>7361</v>
      </c>
      <c r="E564" s="44">
        <f t="shared" si="1140"/>
        <v>1</v>
      </c>
      <c r="F564" s="44"/>
      <c r="T564" s="44">
        <f t="shared" si="1017"/>
        <v>25200</v>
      </c>
      <c r="U564" s="44">
        <f t="shared" ref="U564" si="1193">U344</f>
        <v>40</v>
      </c>
      <c r="V564" s="44">
        <f t="shared" ref="V564" si="1194">V344</f>
        <v>4</v>
      </c>
      <c r="W564" s="44">
        <f t="shared" si="1020"/>
        <v>23100</v>
      </c>
      <c r="X564" s="238" t="s">
        <v>2461</v>
      </c>
      <c r="Y564" s="44">
        <v>3</v>
      </c>
      <c r="Z564" s="208" t="s">
        <v>2467</v>
      </c>
      <c r="AA564" s="44" t="str">
        <f t="shared" ref="AA564:AB564" si="1195">AA344</f>
        <v>1,2,3</v>
      </c>
      <c r="AB564" s="44" t="str">
        <f t="shared" si="1195"/>
        <v>7361</v>
      </c>
      <c r="AD564" s="44" t="str">
        <f t="shared" ref="AD564:AL564" si="1196">AD344</f>
        <v>我要勇者之杖,帮我做一个吧！</v>
      </c>
      <c r="AE564" s="44" t="str">
        <f t="shared" si="1196"/>
        <v>不错，下次再来光顾！</v>
      </c>
      <c r="AF564" s="44" t="str">
        <f t="shared" si="1196"/>
        <v>什么呀，真没用！</v>
      </c>
      <c r="AG564" s="44" t="str">
        <f t="shared" si="1196"/>
        <v>掌柜的勇者之杖,做点啊什么的做点啊！</v>
      </c>
      <c r="AH564" s="44" t="str">
        <f t="shared" si="1196"/>
        <v>感谢感谢！</v>
      </c>
      <c r="AI564" s="44" t="str">
        <f t="shared" si="1196"/>
        <v>你敢不敢再傻点~！</v>
      </c>
      <c r="AJ564" s="44" t="str">
        <f t="shared" si="1196"/>
        <v>能帮忙做点勇者之杖,吗？</v>
      </c>
      <c r="AK564" s="44" t="str">
        <f t="shared" si="1196"/>
        <v>你太了不起啦~！</v>
      </c>
      <c r="AL564" s="44" t="str">
        <f t="shared" si="1196"/>
        <v>哎，真是失望啊~！</v>
      </c>
    </row>
    <row r="565" spans="1:38">
      <c r="A565" s="251">
        <v>5590</v>
      </c>
      <c r="B565" s="44" t="str">
        <f t="shared" si="1016"/>
        <v>[[7462,1]]</v>
      </c>
      <c r="C565" s="44" t="str">
        <f t="shared" si="1140"/>
        <v>勇者铠甲</v>
      </c>
      <c r="D565" s="44" t="str">
        <f t="shared" si="1140"/>
        <v>7462</v>
      </c>
      <c r="E565" s="44">
        <f t="shared" si="1140"/>
        <v>1</v>
      </c>
      <c r="F565" s="44"/>
      <c r="T565" s="44">
        <f t="shared" si="1017"/>
        <v>25200</v>
      </c>
      <c r="U565" s="44">
        <f t="shared" ref="U565" si="1197">U345</f>
        <v>41</v>
      </c>
      <c r="V565" s="44">
        <f t="shared" ref="V565" si="1198">V345</f>
        <v>5</v>
      </c>
      <c r="W565" s="44">
        <f t="shared" si="1020"/>
        <v>23100</v>
      </c>
      <c r="X565" s="238" t="s">
        <v>2461</v>
      </c>
      <c r="Y565" s="44">
        <v>3</v>
      </c>
      <c r="Z565" s="208" t="s">
        <v>2467</v>
      </c>
      <c r="AA565" s="44" t="str">
        <f t="shared" ref="AA565:AB565" si="1199">AA345</f>
        <v>1,2,3</v>
      </c>
      <c r="AB565" s="44" t="str">
        <f t="shared" si="1199"/>
        <v>7462</v>
      </c>
      <c r="AD565" s="44" t="str">
        <f t="shared" ref="AD565:AL565" si="1200">AD345</f>
        <v>我要勇者铠甲,帮我做一个吧！</v>
      </c>
      <c r="AE565" s="44" t="str">
        <f t="shared" si="1200"/>
        <v>不错，下次再来光顾！</v>
      </c>
      <c r="AF565" s="44" t="str">
        <f t="shared" si="1200"/>
        <v>什么呀，真没用！</v>
      </c>
      <c r="AG565" s="44" t="str">
        <f t="shared" si="1200"/>
        <v>掌柜的勇者铠甲,做点啊什么的做点啊！</v>
      </c>
      <c r="AH565" s="44" t="str">
        <f t="shared" si="1200"/>
        <v>感谢感谢！</v>
      </c>
      <c r="AI565" s="44" t="str">
        <f t="shared" si="1200"/>
        <v>你敢不敢再傻点~！</v>
      </c>
      <c r="AJ565" s="44" t="str">
        <f t="shared" si="1200"/>
        <v>能帮忙做点勇者铠甲,吗？</v>
      </c>
      <c r="AK565" s="44" t="str">
        <f t="shared" si="1200"/>
        <v>你太了不起啦~！</v>
      </c>
      <c r="AL565" s="44" t="str">
        <f t="shared" si="1200"/>
        <v>哎，真是失望啊~！</v>
      </c>
    </row>
    <row r="566" spans="1:38">
      <c r="A566" s="251">
        <v>5600</v>
      </c>
      <c r="B566" s="44" t="str">
        <f t="shared" si="1016"/>
        <v>[[7763,1]]</v>
      </c>
      <c r="C566" s="44" t="str">
        <f t="shared" si="1140"/>
        <v>勇者盾</v>
      </c>
      <c r="D566" s="44" t="str">
        <f t="shared" si="1140"/>
        <v>7763</v>
      </c>
      <c r="E566" s="44">
        <f t="shared" si="1140"/>
        <v>1</v>
      </c>
      <c r="F566" s="44"/>
      <c r="T566" s="44">
        <f t="shared" si="1017"/>
        <v>25200</v>
      </c>
      <c r="U566" s="44">
        <f t="shared" ref="U566" si="1201">U346</f>
        <v>41</v>
      </c>
      <c r="V566" s="44">
        <f t="shared" ref="V566" si="1202">V346</f>
        <v>5</v>
      </c>
      <c r="W566" s="44">
        <f t="shared" si="1020"/>
        <v>23100</v>
      </c>
      <c r="X566" s="238" t="s">
        <v>2461</v>
      </c>
      <c r="Y566" s="44">
        <v>3</v>
      </c>
      <c r="Z566" s="208" t="s">
        <v>2467</v>
      </c>
      <c r="AA566" s="44" t="str">
        <f t="shared" ref="AA566:AB566" si="1203">AA346</f>
        <v>1,2,3</v>
      </c>
      <c r="AB566" s="44" t="str">
        <f t="shared" si="1203"/>
        <v>7763</v>
      </c>
      <c r="AD566" s="44" t="str">
        <f t="shared" ref="AD566:AL566" si="1204">AD346</f>
        <v>我要勇者盾,帮我做一个吧！</v>
      </c>
      <c r="AE566" s="44" t="str">
        <f t="shared" si="1204"/>
        <v>不错，下次再来光顾！</v>
      </c>
      <c r="AF566" s="44" t="str">
        <f t="shared" si="1204"/>
        <v>什么呀，真没用！</v>
      </c>
      <c r="AG566" s="44" t="str">
        <f t="shared" si="1204"/>
        <v>掌柜的勇者盾,做点啊什么的做点啊！</v>
      </c>
      <c r="AH566" s="44" t="str">
        <f t="shared" si="1204"/>
        <v>感谢感谢！</v>
      </c>
      <c r="AI566" s="44" t="str">
        <f t="shared" si="1204"/>
        <v>你敢不敢再傻点~！</v>
      </c>
      <c r="AJ566" s="44" t="str">
        <f t="shared" si="1204"/>
        <v>能帮忙做点勇者盾,吗？</v>
      </c>
      <c r="AK566" s="44" t="str">
        <f t="shared" si="1204"/>
        <v>你太了不起啦~！</v>
      </c>
      <c r="AL566" s="44" t="str">
        <f t="shared" si="1204"/>
        <v>哎，真是失望啊~！</v>
      </c>
    </row>
    <row r="567" spans="1:38">
      <c r="A567" s="251">
        <v>5610</v>
      </c>
      <c r="B567" s="44" t="str">
        <f t="shared" si="1016"/>
        <v>[[8061,1]]</v>
      </c>
      <c r="C567" s="44" t="str">
        <f t="shared" ref="C567:E575" si="1205">C127</f>
        <v>普罗之剑</v>
      </c>
      <c r="D567" s="44" t="str">
        <f t="shared" si="1205"/>
        <v>8061</v>
      </c>
      <c r="E567" s="44">
        <f t="shared" si="1205"/>
        <v>1</v>
      </c>
      <c r="F567" s="44"/>
      <c r="T567" s="44">
        <f t="shared" si="1017"/>
        <v>28800</v>
      </c>
      <c r="U567" s="44">
        <f t="shared" ref="U567" si="1206">U347</f>
        <v>41</v>
      </c>
      <c r="V567" s="44">
        <f t="shared" ref="V567" si="1207">V347</f>
        <v>5</v>
      </c>
      <c r="W567" s="44">
        <f t="shared" si="1020"/>
        <v>34560</v>
      </c>
      <c r="X567" s="238" t="s">
        <v>2461</v>
      </c>
      <c r="Y567" s="44">
        <v>3</v>
      </c>
      <c r="Z567" s="208" t="s">
        <v>2467</v>
      </c>
      <c r="AA567" s="44" t="str">
        <f t="shared" ref="AA567:AB567" si="1208">AA347</f>
        <v>1,2,3</v>
      </c>
      <c r="AB567" s="44" t="str">
        <f t="shared" si="1208"/>
        <v>8061</v>
      </c>
      <c r="AD567" s="44" t="str">
        <f t="shared" ref="AD567:AL567" si="1209">AD347</f>
        <v>我要普罗之剑,帮我做一个吧！</v>
      </c>
      <c r="AE567" s="44" t="str">
        <f t="shared" si="1209"/>
        <v>不错，下次再来光顾！</v>
      </c>
      <c r="AF567" s="44" t="str">
        <f t="shared" si="1209"/>
        <v>什么呀，真没用！</v>
      </c>
      <c r="AG567" s="44" t="str">
        <f t="shared" si="1209"/>
        <v>掌柜的普罗之剑,做点啊什么的做点啊！</v>
      </c>
      <c r="AH567" s="44" t="str">
        <f t="shared" si="1209"/>
        <v>感谢感谢！</v>
      </c>
      <c r="AI567" s="44" t="str">
        <f t="shared" si="1209"/>
        <v>你敢不敢再傻点~！</v>
      </c>
      <c r="AJ567" s="44" t="str">
        <f t="shared" si="1209"/>
        <v>能帮忙做点普罗之剑,吗？</v>
      </c>
      <c r="AK567" s="44" t="str">
        <f t="shared" si="1209"/>
        <v>你太了不起啦~！</v>
      </c>
      <c r="AL567" s="44" t="str">
        <f t="shared" si="1209"/>
        <v>哎，真是失望啊~！</v>
      </c>
    </row>
    <row r="568" spans="1:38">
      <c r="A568" s="251">
        <v>5620</v>
      </c>
      <c r="B568" s="44" t="str">
        <f t="shared" si="1016"/>
        <v>[[8161,1]]</v>
      </c>
      <c r="C568" s="44" t="str">
        <f t="shared" si="1205"/>
        <v>比纳西尔之弩</v>
      </c>
      <c r="D568" s="44" t="str">
        <f t="shared" si="1205"/>
        <v>8161</v>
      </c>
      <c r="E568" s="44">
        <f t="shared" si="1205"/>
        <v>1</v>
      </c>
      <c r="F568" s="44"/>
      <c r="T568" s="44">
        <f t="shared" si="1017"/>
        <v>28800</v>
      </c>
      <c r="U568" s="44">
        <f t="shared" ref="U568" si="1210">U348</f>
        <v>42</v>
      </c>
      <c r="V568" s="44">
        <f t="shared" ref="V568" si="1211">V348</f>
        <v>5</v>
      </c>
      <c r="W568" s="44">
        <f t="shared" si="1020"/>
        <v>34560</v>
      </c>
      <c r="X568" s="238" t="s">
        <v>2461</v>
      </c>
      <c r="Y568" s="44">
        <v>3</v>
      </c>
      <c r="Z568" s="208" t="s">
        <v>2467</v>
      </c>
      <c r="AA568" s="44" t="str">
        <f t="shared" ref="AA568:AB568" si="1212">AA348</f>
        <v>1,2,3</v>
      </c>
      <c r="AB568" s="44" t="str">
        <f t="shared" si="1212"/>
        <v>8161</v>
      </c>
      <c r="AD568" s="44" t="str">
        <f t="shared" ref="AD568:AL568" si="1213">AD348</f>
        <v>我要比纳西尔之弩,帮我做一个吧！</v>
      </c>
      <c r="AE568" s="44" t="str">
        <f t="shared" si="1213"/>
        <v>不错，下次再来光顾！</v>
      </c>
      <c r="AF568" s="44" t="str">
        <f t="shared" si="1213"/>
        <v>什么呀，真没用！</v>
      </c>
      <c r="AG568" s="44" t="str">
        <f t="shared" si="1213"/>
        <v>掌柜的比纳西尔之弩,做点啊什么的做点啊！</v>
      </c>
      <c r="AH568" s="44" t="str">
        <f t="shared" si="1213"/>
        <v>感谢感谢！</v>
      </c>
      <c r="AI568" s="44" t="str">
        <f t="shared" si="1213"/>
        <v>你敢不敢再傻点~！</v>
      </c>
      <c r="AJ568" s="44" t="str">
        <f t="shared" si="1213"/>
        <v>能帮忙做点比纳西尔之弩,吗？</v>
      </c>
      <c r="AK568" s="44" t="str">
        <f t="shared" si="1213"/>
        <v>你太了不起啦~！</v>
      </c>
      <c r="AL568" s="44" t="str">
        <f t="shared" si="1213"/>
        <v>哎，真是失望啊~！</v>
      </c>
    </row>
    <row r="569" spans="1:38">
      <c r="A569" s="251">
        <v>5630</v>
      </c>
      <c r="B569" s="44" t="str">
        <f t="shared" si="1016"/>
        <v>[[8261,1]]</v>
      </c>
      <c r="C569" s="44" t="str">
        <f t="shared" si="1205"/>
        <v>基梅尔之杖</v>
      </c>
      <c r="D569" s="44" t="str">
        <f t="shared" si="1205"/>
        <v>8261</v>
      </c>
      <c r="E569" s="44">
        <f t="shared" si="1205"/>
        <v>1</v>
      </c>
      <c r="F569" s="44"/>
      <c r="T569" s="44">
        <f t="shared" si="1017"/>
        <v>28800</v>
      </c>
      <c r="U569" s="44">
        <f t="shared" ref="U569" si="1214">U349</f>
        <v>42</v>
      </c>
      <c r="V569" s="44">
        <f t="shared" ref="V569" si="1215">V349</f>
        <v>5</v>
      </c>
      <c r="W569" s="44">
        <f t="shared" si="1020"/>
        <v>34560</v>
      </c>
      <c r="X569" s="238" t="s">
        <v>2461</v>
      </c>
      <c r="Y569" s="44">
        <v>3</v>
      </c>
      <c r="Z569" s="208" t="s">
        <v>2467</v>
      </c>
      <c r="AA569" s="44" t="str">
        <f t="shared" ref="AA569:AB569" si="1216">AA349</f>
        <v>1,2,3</v>
      </c>
      <c r="AB569" s="44" t="str">
        <f t="shared" si="1216"/>
        <v>8261</v>
      </c>
      <c r="AD569" s="44" t="str">
        <f t="shared" ref="AD569:AL569" si="1217">AD349</f>
        <v>我要基梅尔之杖,帮我做一个吧！</v>
      </c>
      <c r="AE569" s="44" t="str">
        <f t="shared" si="1217"/>
        <v>不错，下次再来光顾！</v>
      </c>
      <c r="AF569" s="44" t="str">
        <f t="shared" si="1217"/>
        <v>什么呀，真没用！</v>
      </c>
      <c r="AG569" s="44" t="str">
        <f t="shared" si="1217"/>
        <v>掌柜的基梅尔之杖,做点啊什么的做点啊！</v>
      </c>
      <c r="AH569" s="44" t="str">
        <f t="shared" si="1217"/>
        <v>感谢感谢！</v>
      </c>
      <c r="AI569" s="44" t="str">
        <f t="shared" si="1217"/>
        <v>你敢不敢再傻点~！</v>
      </c>
      <c r="AJ569" s="44" t="str">
        <f t="shared" si="1217"/>
        <v>能帮忙做点基梅尔之杖,吗？</v>
      </c>
      <c r="AK569" s="44" t="str">
        <f t="shared" si="1217"/>
        <v>你太了不起啦~！</v>
      </c>
      <c r="AL569" s="44" t="str">
        <f t="shared" si="1217"/>
        <v>哎，真是失望啊~！</v>
      </c>
    </row>
    <row r="570" spans="1:38">
      <c r="A570" s="251">
        <v>5640</v>
      </c>
      <c r="B570" s="44" t="str">
        <f t="shared" si="1016"/>
        <v>[[8362,1]]</v>
      </c>
      <c r="C570" s="44" t="str">
        <f t="shared" si="1205"/>
        <v>艾杰利亚之铠</v>
      </c>
      <c r="D570" s="44" t="str">
        <f t="shared" si="1205"/>
        <v>8362</v>
      </c>
      <c r="E570" s="44">
        <f t="shared" si="1205"/>
        <v>1</v>
      </c>
      <c r="F570" s="44"/>
      <c r="T570" s="44">
        <f t="shared" si="1017"/>
        <v>28800</v>
      </c>
      <c r="U570" s="44">
        <f t="shared" ref="U570" si="1218">U350</f>
        <v>42</v>
      </c>
      <c r="V570" s="44">
        <f t="shared" ref="V570" si="1219">V350</f>
        <v>5</v>
      </c>
      <c r="W570" s="44">
        <f t="shared" si="1020"/>
        <v>34560</v>
      </c>
      <c r="X570" s="238" t="s">
        <v>2461</v>
      </c>
      <c r="Y570" s="44">
        <v>3</v>
      </c>
      <c r="Z570" s="208" t="s">
        <v>2467</v>
      </c>
      <c r="AA570" s="44" t="str">
        <f t="shared" ref="AA570:AB570" si="1220">AA350</f>
        <v>1,2,3</v>
      </c>
      <c r="AB570" s="44" t="str">
        <f t="shared" si="1220"/>
        <v>8362</v>
      </c>
      <c r="AD570" s="44" t="str">
        <f t="shared" ref="AD570:AL570" si="1221">AD350</f>
        <v>我要艾杰利亚之铠,帮我做一个吧！</v>
      </c>
      <c r="AE570" s="44" t="str">
        <f t="shared" si="1221"/>
        <v>不错，下次再来光顾！</v>
      </c>
      <c r="AF570" s="44" t="str">
        <f t="shared" si="1221"/>
        <v>什么呀，真没用！</v>
      </c>
      <c r="AG570" s="44" t="str">
        <f t="shared" si="1221"/>
        <v>掌柜的艾杰利亚之铠,做点啊什么的做点啊！</v>
      </c>
      <c r="AH570" s="44" t="str">
        <f t="shared" si="1221"/>
        <v>感谢感谢！</v>
      </c>
      <c r="AI570" s="44" t="str">
        <f t="shared" si="1221"/>
        <v>你敢不敢再傻点~！</v>
      </c>
      <c r="AJ570" s="44" t="str">
        <f t="shared" si="1221"/>
        <v>能帮忙做点艾杰利亚之铠,吗？</v>
      </c>
      <c r="AK570" s="44" t="str">
        <f t="shared" si="1221"/>
        <v>你太了不起啦~！</v>
      </c>
      <c r="AL570" s="44" t="str">
        <f t="shared" si="1221"/>
        <v>哎，真是失望啊~！</v>
      </c>
    </row>
    <row r="571" spans="1:38">
      <c r="A571" s="251">
        <v>5650</v>
      </c>
      <c r="B571" s="44" t="str">
        <f t="shared" si="1016"/>
        <v>[[8462,1]]</v>
      </c>
      <c r="C571" s="44" t="str">
        <f t="shared" si="1205"/>
        <v>爱德拉之盾</v>
      </c>
      <c r="D571" s="44" t="str">
        <f t="shared" si="1205"/>
        <v>8462</v>
      </c>
      <c r="E571" s="44">
        <f t="shared" si="1205"/>
        <v>1</v>
      </c>
      <c r="F571" s="44"/>
      <c r="T571" s="44">
        <f t="shared" si="1017"/>
        <v>28800</v>
      </c>
      <c r="U571" s="44">
        <f t="shared" ref="U571" si="1222">U351</f>
        <v>43</v>
      </c>
      <c r="V571" s="44">
        <f t="shared" ref="V571" si="1223">V351</f>
        <v>5</v>
      </c>
      <c r="W571" s="44">
        <f t="shared" si="1020"/>
        <v>34560</v>
      </c>
      <c r="X571" s="238" t="s">
        <v>2461</v>
      </c>
      <c r="Y571" s="44">
        <v>3</v>
      </c>
      <c r="Z571" s="208" t="s">
        <v>2467</v>
      </c>
      <c r="AA571" s="44" t="str">
        <f t="shared" ref="AA571:AB571" si="1224">AA351</f>
        <v>1,2,3</v>
      </c>
      <c r="AB571" s="44" t="str">
        <f t="shared" si="1224"/>
        <v>8462</v>
      </c>
      <c r="AD571" s="44" t="str">
        <f t="shared" ref="AD571:AL571" si="1225">AD351</f>
        <v>我要爱德拉之盾,帮我做一个吧！</v>
      </c>
      <c r="AE571" s="44" t="str">
        <f t="shared" si="1225"/>
        <v>不错，下次再来光顾！</v>
      </c>
      <c r="AF571" s="44" t="str">
        <f t="shared" si="1225"/>
        <v>什么呀，真没用！</v>
      </c>
      <c r="AG571" s="44" t="str">
        <f t="shared" si="1225"/>
        <v>掌柜的爱德拉之盾,做点啊什么的做点啊！</v>
      </c>
      <c r="AH571" s="44" t="str">
        <f t="shared" si="1225"/>
        <v>感谢感谢！</v>
      </c>
      <c r="AI571" s="44" t="str">
        <f t="shared" si="1225"/>
        <v>你敢不敢再傻点~！</v>
      </c>
      <c r="AJ571" s="44" t="str">
        <f t="shared" si="1225"/>
        <v>能帮忙做点爱德拉之盾,吗？</v>
      </c>
      <c r="AK571" s="44" t="str">
        <f t="shared" si="1225"/>
        <v>你太了不起啦~！</v>
      </c>
      <c r="AL571" s="44" t="str">
        <f t="shared" si="1225"/>
        <v>哎，真是失望啊~！</v>
      </c>
    </row>
    <row r="572" spans="1:38">
      <c r="A572" s="251">
        <v>5660</v>
      </c>
      <c r="B572" s="44" t="str">
        <f t="shared" si="1016"/>
        <v>[[8964,1]]</v>
      </c>
      <c r="C572" s="44" t="str">
        <f t="shared" si="1205"/>
        <v>木质十字架</v>
      </c>
      <c r="D572" s="44" t="str">
        <f t="shared" si="1205"/>
        <v>8964</v>
      </c>
      <c r="E572" s="44">
        <f t="shared" si="1205"/>
        <v>1</v>
      </c>
      <c r="F572" s="44"/>
      <c r="T572" s="44">
        <f t="shared" si="1017"/>
        <v>10800</v>
      </c>
      <c r="U572" s="44">
        <f t="shared" ref="U572" si="1226">U352</f>
        <v>43</v>
      </c>
      <c r="V572" s="44">
        <f t="shared" ref="V572" si="1227">V352</f>
        <v>5</v>
      </c>
      <c r="W572" s="44">
        <f t="shared" si="1020"/>
        <v>6040</v>
      </c>
      <c r="X572" s="238" t="s">
        <v>2461</v>
      </c>
      <c r="Y572" s="44">
        <v>3</v>
      </c>
      <c r="Z572" s="208" t="s">
        <v>2467</v>
      </c>
      <c r="AA572" s="44" t="str">
        <f t="shared" ref="AA572:AB572" si="1228">AA352</f>
        <v>1,2,3</v>
      </c>
      <c r="AB572" s="44" t="str">
        <f t="shared" si="1228"/>
        <v>8964</v>
      </c>
      <c r="AD572" s="44" t="str">
        <f t="shared" ref="AD572:AL572" si="1229">AD352</f>
        <v>我要木质十字架,帮我做一个吧！</v>
      </c>
      <c r="AE572" s="44" t="str">
        <f t="shared" si="1229"/>
        <v>不错，下次再来光顾！</v>
      </c>
      <c r="AF572" s="44" t="str">
        <f t="shared" si="1229"/>
        <v>什么呀，真没用！</v>
      </c>
      <c r="AG572" s="44" t="str">
        <f t="shared" si="1229"/>
        <v>掌柜的木质十字架,做点啊什么的做点啊！</v>
      </c>
      <c r="AH572" s="44" t="str">
        <f t="shared" si="1229"/>
        <v>感谢感谢！</v>
      </c>
      <c r="AI572" s="44" t="str">
        <f t="shared" si="1229"/>
        <v>你敢不敢再傻点~！</v>
      </c>
      <c r="AJ572" s="44" t="str">
        <f t="shared" si="1229"/>
        <v>能帮忙做点木质十字架,吗？</v>
      </c>
      <c r="AK572" s="44" t="str">
        <f t="shared" si="1229"/>
        <v>你太了不起啦~！</v>
      </c>
      <c r="AL572" s="44" t="str">
        <f t="shared" si="1229"/>
        <v>哎，真是失望啊~！</v>
      </c>
    </row>
    <row r="573" spans="1:38">
      <c r="A573" s="251">
        <v>5670</v>
      </c>
      <c r="B573" s="44" t="str">
        <f t="shared" si="1016"/>
        <v>[[9064,1]]</v>
      </c>
      <c r="C573" s="44" t="str">
        <f t="shared" si="1205"/>
        <v>木质护身符</v>
      </c>
      <c r="D573" s="44" t="str">
        <f t="shared" si="1205"/>
        <v>9064</v>
      </c>
      <c r="E573" s="44">
        <f t="shared" si="1205"/>
        <v>1</v>
      </c>
      <c r="F573" s="44"/>
      <c r="T573" s="44">
        <f t="shared" si="1017"/>
        <v>10800</v>
      </c>
      <c r="U573" s="44">
        <f t="shared" ref="U573" si="1230">U353</f>
        <v>43</v>
      </c>
      <c r="V573" s="44">
        <f t="shared" ref="V573" si="1231">V353</f>
        <v>5</v>
      </c>
      <c r="W573" s="44">
        <f t="shared" si="1020"/>
        <v>6040</v>
      </c>
      <c r="X573" s="238" t="s">
        <v>2461</v>
      </c>
      <c r="Y573" s="44">
        <v>3</v>
      </c>
      <c r="Z573" s="208" t="s">
        <v>2467</v>
      </c>
      <c r="AA573" s="44" t="str">
        <f t="shared" ref="AA573:AB573" si="1232">AA353</f>
        <v>1,2,3</v>
      </c>
      <c r="AB573" s="44" t="str">
        <f t="shared" si="1232"/>
        <v>9064</v>
      </c>
      <c r="AD573" s="44" t="str">
        <f t="shared" ref="AD573:AL573" si="1233">AD353</f>
        <v>我要木质护身符,帮我做一个吧！</v>
      </c>
      <c r="AE573" s="44" t="str">
        <f t="shared" si="1233"/>
        <v>不错，下次再来光顾！</v>
      </c>
      <c r="AF573" s="44" t="str">
        <f t="shared" si="1233"/>
        <v>什么呀，真没用！</v>
      </c>
      <c r="AG573" s="44" t="str">
        <f t="shared" si="1233"/>
        <v>掌柜的木质护身符,做点啊什么的做点啊！</v>
      </c>
      <c r="AH573" s="44" t="str">
        <f t="shared" si="1233"/>
        <v>感谢感谢！</v>
      </c>
      <c r="AI573" s="44" t="str">
        <f t="shared" si="1233"/>
        <v>你敢不敢再傻点~！</v>
      </c>
      <c r="AJ573" s="44" t="str">
        <f t="shared" si="1233"/>
        <v>能帮忙做点木质护身符,吗？</v>
      </c>
      <c r="AK573" s="44" t="str">
        <f t="shared" si="1233"/>
        <v>你太了不起啦~！</v>
      </c>
      <c r="AL573" s="44" t="str">
        <f t="shared" si="1233"/>
        <v>哎，真是失望啊~！</v>
      </c>
    </row>
    <row r="574" spans="1:38">
      <c r="A574" s="251">
        <v>5680</v>
      </c>
      <c r="B574" s="44" t="str">
        <f t="shared" si="1016"/>
        <v>[[9164,1]]</v>
      </c>
      <c r="C574" s="44" t="str">
        <f t="shared" si="1205"/>
        <v>木质项链</v>
      </c>
      <c r="D574" s="44" t="str">
        <f t="shared" si="1205"/>
        <v>9164</v>
      </c>
      <c r="E574" s="44">
        <f t="shared" si="1205"/>
        <v>1</v>
      </c>
      <c r="F574" s="44"/>
      <c r="T574" s="44">
        <f t="shared" si="1017"/>
        <v>10800</v>
      </c>
      <c r="U574" s="44">
        <f t="shared" ref="U574" si="1234">U354</f>
        <v>44</v>
      </c>
      <c r="V574" s="44">
        <f t="shared" ref="V574" si="1235">V354</f>
        <v>5</v>
      </c>
      <c r="W574" s="44">
        <f t="shared" si="1020"/>
        <v>6040</v>
      </c>
      <c r="X574" s="238" t="s">
        <v>2461</v>
      </c>
      <c r="Y574" s="44">
        <v>3</v>
      </c>
      <c r="Z574" s="208" t="s">
        <v>2467</v>
      </c>
      <c r="AA574" s="44" t="str">
        <f t="shared" ref="AA574:AB574" si="1236">AA354</f>
        <v>1,2,3</v>
      </c>
      <c r="AB574" s="44" t="str">
        <f t="shared" si="1236"/>
        <v>9164</v>
      </c>
      <c r="AD574" s="44" t="str">
        <f t="shared" ref="AD574:AL574" si="1237">AD354</f>
        <v>我要木质项链,帮我做一个吧！</v>
      </c>
      <c r="AE574" s="44" t="str">
        <f t="shared" si="1237"/>
        <v>不错，下次再来光顾！</v>
      </c>
      <c r="AF574" s="44" t="str">
        <f t="shared" si="1237"/>
        <v>什么呀，真没用！</v>
      </c>
      <c r="AG574" s="44" t="str">
        <f t="shared" si="1237"/>
        <v>掌柜的木质项链,做点啊什么的做点啊！</v>
      </c>
      <c r="AH574" s="44" t="str">
        <f t="shared" si="1237"/>
        <v>感谢感谢！</v>
      </c>
      <c r="AI574" s="44" t="str">
        <f t="shared" si="1237"/>
        <v>你敢不敢再傻点~！</v>
      </c>
      <c r="AJ574" s="44" t="str">
        <f t="shared" si="1237"/>
        <v>能帮忙做点木质项链,吗？</v>
      </c>
      <c r="AK574" s="44" t="str">
        <f t="shared" si="1237"/>
        <v>你太了不起啦~！</v>
      </c>
      <c r="AL574" s="44" t="str">
        <f t="shared" si="1237"/>
        <v>哎，真是失望啊~！</v>
      </c>
    </row>
    <row r="575" spans="1:38">
      <c r="A575" s="251">
        <v>5690</v>
      </c>
      <c r="B575" s="44" t="str">
        <f t="shared" si="1016"/>
        <v>[[9264,1]]</v>
      </c>
      <c r="C575" s="44" t="str">
        <f t="shared" si="1205"/>
        <v>金属十字架</v>
      </c>
      <c r="D575" s="44" t="str">
        <f t="shared" si="1205"/>
        <v>9264</v>
      </c>
      <c r="E575" s="44">
        <f t="shared" si="1205"/>
        <v>1</v>
      </c>
      <c r="F575" s="44"/>
      <c r="T575" s="44">
        <f t="shared" si="1017"/>
        <v>14400</v>
      </c>
      <c r="U575" s="44">
        <f t="shared" ref="U575" si="1238">U355</f>
        <v>44</v>
      </c>
      <c r="V575" s="44">
        <f t="shared" ref="V575" si="1239">V355</f>
        <v>5</v>
      </c>
      <c r="W575" s="44">
        <f t="shared" si="1020"/>
        <v>10240</v>
      </c>
      <c r="X575" s="238" t="s">
        <v>2461</v>
      </c>
      <c r="Y575" s="44">
        <v>3</v>
      </c>
      <c r="Z575" s="208" t="s">
        <v>2467</v>
      </c>
      <c r="AA575" s="44" t="str">
        <f t="shared" ref="AA575:AB575" si="1240">AA355</f>
        <v>1,2,3</v>
      </c>
      <c r="AB575" s="44" t="str">
        <f t="shared" si="1240"/>
        <v>9264</v>
      </c>
      <c r="AD575" s="44" t="str">
        <f t="shared" ref="AD575:AL575" si="1241">AD355</f>
        <v>我要金属十字架,帮我做一个吧！</v>
      </c>
      <c r="AE575" s="44" t="str">
        <f t="shared" si="1241"/>
        <v>不错，下次再来光顾！</v>
      </c>
      <c r="AF575" s="44" t="str">
        <f t="shared" si="1241"/>
        <v>什么呀，真没用！</v>
      </c>
      <c r="AG575" s="44" t="str">
        <f t="shared" si="1241"/>
        <v>掌柜的金属十字架,做点啊什么的做点啊！</v>
      </c>
      <c r="AH575" s="44" t="str">
        <f t="shared" si="1241"/>
        <v>感谢感谢！</v>
      </c>
      <c r="AI575" s="44" t="str">
        <f t="shared" si="1241"/>
        <v>你敢不敢再傻点~！</v>
      </c>
      <c r="AJ575" s="44" t="str">
        <f t="shared" si="1241"/>
        <v>能帮忙做点金属十字架,吗？</v>
      </c>
      <c r="AK575" s="44" t="str">
        <f t="shared" si="1241"/>
        <v>你太了不起啦~！</v>
      </c>
      <c r="AL575" s="44" t="str">
        <f t="shared" si="1241"/>
        <v>哎，真是失望啊~！</v>
      </c>
    </row>
    <row r="576" spans="1:38">
      <c r="A576" s="251">
        <v>5700</v>
      </c>
      <c r="B576" s="44" t="str">
        <f t="shared" ref="B576:E639" si="1242">B136</f>
        <v>[[9364,1]]</v>
      </c>
      <c r="C576" s="44" t="str">
        <f t="shared" si="1242"/>
        <v>金属护身符</v>
      </c>
      <c r="D576" s="44" t="str">
        <f t="shared" si="1242"/>
        <v>9364</v>
      </c>
      <c r="E576" s="44">
        <f t="shared" si="1242"/>
        <v>1</v>
      </c>
      <c r="F576" s="44"/>
      <c r="T576" s="44">
        <f t="shared" ref="T576:T639" si="1243">T136*$T$4</f>
        <v>14400</v>
      </c>
      <c r="U576" s="44">
        <f t="shared" ref="U576" si="1244">U356</f>
        <v>44</v>
      </c>
      <c r="V576" s="44">
        <f t="shared" ref="V576" si="1245">V356</f>
        <v>5</v>
      </c>
      <c r="W576" s="44">
        <f t="shared" ref="W576:W639" si="1246">W136*$W$4</f>
        <v>10240</v>
      </c>
      <c r="X576" s="238" t="s">
        <v>2461</v>
      </c>
      <c r="Y576" s="44">
        <v>3</v>
      </c>
      <c r="Z576" s="208" t="s">
        <v>2467</v>
      </c>
      <c r="AA576" s="44" t="str">
        <f t="shared" ref="AA576:AB576" si="1247">AA356</f>
        <v>1,2,3</v>
      </c>
      <c r="AB576" s="44" t="str">
        <f t="shared" si="1247"/>
        <v>9364</v>
      </c>
      <c r="AD576" s="44" t="str">
        <f t="shared" ref="AD576:AL576" si="1248">AD356</f>
        <v>我要金属护身符,帮我做一个吧！</v>
      </c>
      <c r="AE576" s="44" t="str">
        <f t="shared" si="1248"/>
        <v>不错，下次再来光顾！</v>
      </c>
      <c r="AF576" s="44" t="str">
        <f t="shared" si="1248"/>
        <v>什么呀，真没用！</v>
      </c>
      <c r="AG576" s="44" t="str">
        <f t="shared" si="1248"/>
        <v>掌柜的金属护身符,做点啊什么的做点啊！</v>
      </c>
      <c r="AH576" s="44" t="str">
        <f t="shared" si="1248"/>
        <v>感谢感谢！</v>
      </c>
      <c r="AI576" s="44" t="str">
        <f t="shared" si="1248"/>
        <v>你敢不敢再傻点~！</v>
      </c>
      <c r="AJ576" s="44" t="str">
        <f t="shared" si="1248"/>
        <v>能帮忙做点金属护身符,吗？</v>
      </c>
      <c r="AK576" s="44" t="str">
        <f t="shared" si="1248"/>
        <v>你太了不起啦~！</v>
      </c>
      <c r="AL576" s="44" t="str">
        <f t="shared" si="1248"/>
        <v>哎，真是失望啊~！</v>
      </c>
    </row>
    <row r="577" spans="1:38">
      <c r="A577" s="251">
        <v>5710</v>
      </c>
      <c r="B577" s="44" t="str">
        <f t="shared" si="1242"/>
        <v>[[9464,1]]</v>
      </c>
      <c r="C577" s="44" t="str">
        <f t="shared" si="1242"/>
        <v>坚果项链</v>
      </c>
      <c r="D577" s="44" t="str">
        <f t="shared" si="1242"/>
        <v>9464</v>
      </c>
      <c r="E577" s="44">
        <f t="shared" si="1242"/>
        <v>1</v>
      </c>
      <c r="F577" s="44"/>
      <c r="T577" s="44">
        <f t="shared" si="1243"/>
        <v>14400</v>
      </c>
      <c r="U577" s="44">
        <f t="shared" ref="U577" si="1249">U357</f>
        <v>45</v>
      </c>
      <c r="V577" s="44">
        <f t="shared" ref="V577" si="1250">V357</f>
        <v>5</v>
      </c>
      <c r="W577" s="44">
        <f t="shared" si="1246"/>
        <v>10240</v>
      </c>
      <c r="X577" s="238" t="s">
        <v>2461</v>
      </c>
      <c r="Y577" s="44">
        <v>3</v>
      </c>
      <c r="Z577" s="208" t="s">
        <v>2467</v>
      </c>
      <c r="AA577" s="44" t="str">
        <f t="shared" ref="AA577:AB577" si="1251">AA357</f>
        <v>1,2,3</v>
      </c>
      <c r="AB577" s="44" t="str">
        <f t="shared" si="1251"/>
        <v>9464</v>
      </c>
      <c r="AD577" s="44" t="str">
        <f t="shared" ref="AD577:AL577" si="1252">AD357</f>
        <v>我要坚果项链,帮我做一个吧！</v>
      </c>
      <c r="AE577" s="44" t="str">
        <f t="shared" si="1252"/>
        <v>不错，下次再来光顾！</v>
      </c>
      <c r="AF577" s="44" t="str">
        <f t="shared" si="1252"/>
        <v>什么呀，真没用！</v>
      </c>
      <c r="AG577" s="44" t="str">
        <f t="shared" si="1252"/>
        <v>掌柜的坚果项链,做点啊什么的做点啊！</v>
      </c>
      <c r="AH577" s="44" t="str">
        <f t="shared" si="1252"/>
        <v>感谢感谢！</v>
      </c>
      <c r="AI577" s="44" t="str">
        <f t="shared" si="1252"/>
        <v>你敢不敢再傻点~！</v>
      </c>
      <c r="AJ577" s="44" t="str">
        <f t="shared" si="1252"/>
        <v>能帮忙做点坚果项链,吗？</v>
      </c>
      <c r="AK577" s="44" t="str">
        <f t="shared" si="1252"/>
        <v>你太了不起啦~！</v>
      </c>
      <c r="AL577" s="44" t="str">
        <f t="shared" si="1252"/>
        <v>哎，真是失望啊~！</v>
      </c>
    </row>
    <row r="578" spans="1:38">
      <c r="A578" s="251">
        <v>5720</v>
      </c>
      <c r="B578" s="44" t="str">
        <f t="shared" si="1242"/>
        <v>[[9564,1]]</v>
      </c>
      <c r="C578" s="44" t="str">
        <f t="shared" si="1242"/>
        <v>甲壳符</v>
      </c>
      <c r="D578" s="44" t="str">
        <f t="shared" si="1242"/>
        <v>9564</v>
      </c>
      <c r="E578" s="44">
        <f t="shared" si="1242"/>
        <v>1</v>
      </c>
      <c r="F578" s="44"/>
      <c r="T578" s="44">
        <f t="shared" si="1243"/>
        <v>18000</v>
      </c>
      <c r="U578" s="44">
        <f t="shared" ref="U578" si="1253">U358</f>
        <v>45</v>
      </c>
      <c r="V578" s="44">
        <f t="shared" ref="V578" si="1254">V358</f>
        <v>5</v>
      </c>
      <c r="W578" s="44">
        <f t="shared" si="1246"/>
        <v>18220</v>
      </c>
      <c r="X578" s="238" t="s">
        <v>2461</v>
      </c>
      <c r="Y578" s="44">
        <v>3</v>
      </c>
      <c r="Z578" s="208" t="s">
        <v>2467</v>
      </c>
      <c r="AA578" s="44" t="str">
        <f t="shared" ref="AA578:AB578" si="1255">AA358</f>
        <v>1,2,3</v>
      </c>
      <c r="AB578" s="44" t="str">
        <f t="shared" si="1255"/>
        <v>9564</v>
      </c>
      <c r="AD578" s="44" t="str">
        <f t="shared" ref="AD578:AL578" si="1256">AD358</f>
        <v>我要甲壳符,帮我做一个吧！</v>
      </c>
      <c r="AE578" s="44" t="str">
        <f t="shared" si="1256"/>
        <v>不错，下次再来光顾！</v>
      </c>
      <c r="AF578" s="44" t="str">
        <f t="shared" si="1256"/>
        <v>什么呀，真没用！</v>
      </c>
      <c r="AG578" s="44" t="str">
        <f t="shared" si="1256"/>
        <v>掌柜的甲壳符,做点啊什么的做点啊！</v>
      </c>
      <c r="AH578" s="44" t="str">
        <f t="shared" si="1256"/>
        <v>感谢感谢！</v>
      </c>
      <c r="AI578" s="44" t="str">
        <f t="shared" si="1256"/>
        <v>你敢不敢再傻点~！</v>
      </c>
      <c r="AJ578" s="44" t="str">
        <f t="shared" si="1256"/>
        <v>能帮忙做点甲壳符,吗？</v>
      </c>
      <c r="AK578" s="44" t="str">
        <f t="shared" si="1256"/>
        <v>你太了不起啦~！</v>
      </c>
      <c r="AL578" s="44" t="str">
        <f t="shared" si="1256"/>
        <v>哎，真是失望啊~！</v>
      </c>
    </row>
    <row r="579" spans="1:38">
      <c r="A579" s="251">
        <v>5730</v>
      </c>
      <c r="B579" s="44" t="str">
        <f t="shared" si="1242"/>
        <v>[[9664,1]]</v>
      </c>
      <c r="C579" s="44" t="str">
        <f t="shared" si="1242"/>
        <v>放大挂件</v>
      </c>
      <c r="D579" s="44" t="str">
        <f t="shared" si="1242"/>
        <v>9664</v>
      </c>
      <c r="E579" s="44">
        <f t="shared" si="1242"/>
        <v>1</v>
      </c>
      <c r="F579" s="44"/>
      <c r="T579" s="44">
        <f t="shared" si="1243"/>
        <v>18000</v>
      </c>
      <c r="U579" s="44">
        <f t="shared" ref="U579" si="1257">U359</f>
        <v>45</v>
      </c>
      <c r="V579" s="44">
        <f t="shared" ref="V579" si="1258">V359</f>
        <v>5</v>
      </c>
      <c r="W579" s="44">
        <f t="shared" si="1246"/>
        <v>18220</v>
      </c>
      <c r="X579" s="238" t="s">
        <v>2461</v>
      </c>
      <c r="Y579" s="44">
        <v>3</v>
      </c>
      <c r="Z579" s="208" t="s">
        <v>2467</v>
      </c>
      <c r="AA579" s="44" t="str">
        <f t="shared" ref="AA579:AB579" si="1259">AA359</f>
        <v>1,2,3</v>
      </c>
      <c r="AB579" s="44" t="str">
        <f t="shared" si="1259"/>
        <v>9664</v>
      </c>
      <c r="AD579" s="44" t="str">
        <f t="shared" ref="AD579:AL579" si="1260">AD359</f>
        <v>我要放大挂件,帮我做一个吧！</v>
      </c>
      <c r="AE579" s="44" t="str">
        <f t="shared" si="1260"/>
        <v>不错，下次再来光顾！</v>
      </c>
      <c r="AF579" s="44" t="str">
        <f t="shared" si="1260"/>
        <v>什么呀，真没用！</v>
      </c>
      <c r="AG579" s="44" t="str">
        <f t="shared" si="1260"/>
        <v>掌柜的放大挂件,做点啊什么的做点啊！</v>
      </c>
      <c r="AH579" s="44" t="str">
        <f t="shared" si="1260"/>
        <v>感谢感谢！</v>
      </c>
      <c r="AI579" s="44" t="str">
        <f t="shared" si="1260"/>
        <v>你敢不敢再傻点~！</v>
      </c>
      <c r="AJ579" s="44" t="str">
        <f t="shared" si="1260"/>
        <v>能帮忙做点放大挂件,吗？</v>
      </c>
      <c r="AK579" s="44" t="str">
        <f t="shared" si="1260"/>
        <v>你太了不起啦~！</v>
      </c>
      <c r="AL579" s="44" t="str">
        <f t="shared" si="1260"/>
        <v>哎，真是失望啊~！</v>
      </c>
    </row>
    <row r="580" spans="1:38">
      <c r="A580" s="251">
        <v>5740</v>
      </c>
      <c r="B580" s="44" t="str">
        <f t="shared" si="1242"/>
        <v>[[9764,1]]</v>
      </c>
      <c r="C580" s="44" t="str">
        <f t="shared" si="1242"/>
        <v>魔法石项链</v>
      </c>
      <c r="D580" s="44" t="str">
        <f t="shared" si="1242"/>
        <v>9764</v>
      </c>
      <c r="E580" s="44">
        <f t="shared" si="1242"/>
        <v>1</v>
      </c>
      <c r="F580" s="44"/>
      <c r="T580" s="44">
        <f t="shared" si="1243"/>
        <v>18000</v>
      </c>
      <c r="U580" s="44">
        <f t="shared" ref="U580" si="1261">U360</f>
        <v>46</v>
      </c>
      <c r="V580" s="44">
        <f t="shared" ref="V580" si="1262">V360</f>
        <v>5</v>
      </c>
      <c r="W580" s="44">
        <f t="shared" si="1246"/>
        <v>18220</v>
      </c>
      <c r="X580" s="238" t="s">
        <v>2461</v>
      </c>
      <c r="Y580" s="44">
        <v>3</v>
      </c>
      <c r="Z580" s="208" t="s">
        <v>2467</v>
      </c>
      <c r="AA580" s="44" t="str">
        <f t="shared" ref="AA580:AB580" si="1263">AA360</f>
        <v>1,2,3</v>
      </c>
      <c r="AB580" s="44" t="str">
        <f t="shared" si="1263"/>
        <v>9764</v>
      </c>
      <c r="AD580" s="44" t="str">
        <f t="shared" ref="AD580:AL580" si="1264">AD360</f>
        <v>我要魔法石项链,帮我做一个吧！</v>
      </c>
      <c r="AE580" s="44" t="str">
        <f t="shared" si="1264"/>
        <v>不错，下次再来光顾！</v>
      </c>
      <c r="AF580" s="44" t="str">
        <f t="shared" si="1264"/>
        <v>什么呀，真没用！</v>
      </c>
      <c r="AG580" s="44" t="str">
        <f t="shared" si="1264"/>
        <v>掌柜的魔法石项链,做点啊什么的做点啊！</v>
      </c>
      <c r="AH580" s="44" t="str">
        <f t="shared" si="1264"/>
        <v>感谢感谢！</v>
      </c>
      <c r="AI580" s="44" t="str">
        <f t="shared" si="1264"/>
        <v>你敢不敢再傻点~！</v>
      </c>
      <c r="AJ580" s="44" t="str">
        <f t="shared" si="1264"/>
        <v>能帮忙做点魔法石项链,吗？</v>
      </c>
      <c r="AK580" s="44" t="str">
        <f t="shared" si="1264"/>
        <v>你太了不起啦~！</v>
      </c>
      <c r="AL580" s="44" t="str">
        <f t="shared" si="1264"/>
        <v>哎，真是失望啊~！</v>
      </c>
    </row>
    <row r="581" spans="1:38">
      <c r="A581" s="251">
        <v>5750</v>
      </c>
      <c r="B581" s="44" t="str">
        <f t="shared" si="1242"/>
        <v>[[9864,1]]</v>
      </c>
      <c r="C581" s="44" t="str">
        <f t="shared" si="1242"/>
        <v>青纱符</v>
      </c>
      <c r="D581" s="44" t="str">
        <f t="shared" si="1242"/>
        <v>9864</v>
      </c>
      <c r="E581" s="44">
        <f t="shared" si="1242"/>
        <v>1</v>
      </c>
      <c r="F581" s="44"/>
      <c r="T581" s="44">
        <f t="shared" si="1243"/>
        <v>21600</v>
      </c>
      <c r="U581" s="44">
        <f t="shared" ref="U581" si="1265">U361</f>
        <v>46</v>
      </c>
      <c r="V581" s="44">
        <f t="shared" ref="V581" si="1266">V361</f>
        <v>5</v>
      </c>
      <c r="W581" s="44">
        <f t="shared" si="1246"/>
        <v>30860</v>
      </c>
      <c r="X581" s="238" t="s">
        <v>2461</v>
      </c>
      <c r="Y581" s="44">
        <v>3</v>
      </c>
      <c r="Z581" s="208" t="s">
        <v>2467</v>
      </c>
      <c r="AA581" s="44" t="str">
        <f t="shared" ref="AA581:AB581" si="1267">AA361</f>
        <v>1,2,3</v>
      </c>
      <c r="AB581" s="44" t="str">
        <f t="shared" si="1267"/>
        <v>9864</v>
      </c>
      <c r="AD581" s="44" t="str">
        <f t="shared" ref="AD581:AL581" si="1268">AD361</f>
        <v>我要青纱符,帮我做一个吧！</v>
      </c>
      <c r="AE581" s="44" t="str">
        <f t="shared" si="1268"/>
        <v>不错，下次再来光顾！</v>
      </c>
      <c r="AF581" s="44" t="str">
        <f t="shared" si="1268"/>
        <v>什么呀，真没用！</v>
      </c>
      <c r="AG581" s="44" t="str">
        <f t="shared" si="1268"/>
        <v>掌柜的青纱符,做点啊什么的做点啊！</v>
      </c>
      <c r="AH581" s="44" t="str">
        <f t="shared" si="1268"/>
        <v>感谢感谢！</v>
      </c>
      <c r="AI581" s="44" t="str">
        <f t="shared" si="1268"/>
        <v>你敢不敢再傻点~！</v>
      </c>
      <c r="AJ581" s="44" t="str">
        <f t="shared" si="1268"/>
        <v>能帮忙做点青纱符,吗？</v>
      </c>
      <c r="AK581" s="44" t="str">
        <f t="shared" si="1268"/>
        <v>你太了不起啦~！</v>
      </c>
      <c r="AL581" s="44" t="str">
        <f t="shared" si="1268"/>
        <v>哎，真是失望啊~！</v>
      </c>
    </row>
    <row r="582" spans="1:38">
      <c r="A582" s="251">
        <v>5760</v>
      </c>
      <c r="B582" s="44" t="str">
        <f t="shared" si="1242"/>
        <v>[[9964,1]]</v>
      </c>
      <c r="C582" s="44" t="str">
        <f t="shared" si="1242"/>
        <v>时尚挂件</v>
      </c>
      <c r="D582" s="44" t="str">
        <f t="shared" si="1242"/>
        <v>9964</v>
      </c>
      <c r="E582" s="44">
        <f t="shared" si="1242"/>
        <v>1</v>
      </c>
      <c r="F582" s="44"/>
      <c r="T582" s="44">
        <f t="shared" si="1243"/>
        <v>21600</v>
      </c>
      <c r="U582" s="44">
        <f t="shared" ref="U582" si="1269">U362</f>
        <v>46</v>
      </c>
      <c r="V582" s="44">
        <f t="shared" ref="V582" si="1270">V362</f>
        <v>5</v>
      </c>
      <c r="W582" s="44">
        <f t="shared" si="1246"/>
        <v>30860</v>
      </c>
      <c r="X582" s="238" t="s">
        <v>2461</v>
      </c>
      <c r="Y582" s="44">
        <v>3</v>
      </c>
      <c r="Z582" s="208" t="s">
        <v>2467</v>
      </c>
      <c r="AA582" s="44" t="str">
        <f t="shared" ref="AA582:AB582" si="1271">AA362</f>
        <v>1,2,3</v>
      </c>
      <c r="AB582" s="44" t="str">
        <f t="shared" si="1271"/>
        <v>9964</v>
      </c>
      <c r="AD582" s="44" t="str">
        <f t="shared" ref="AD582:AL582" si="1272">AD362</f>
        <v>我要时尚挂件,帮我做一个吧！</v>
      </c>
      <c r="AE582" s="44" t="str">
        <f t="shared" si="1272"/>
        <v>不错，下次再来光顾！</v>
      </c>
      <c r="AF582" s="44" t="str">
        <f t="shared" si="1272"/>
        <v>什么呀，真没用！</v>
      </c>
      <c r="AG582" s="44" t="str">
        <f t="shared" si="1272"/>
        <v>掌柜的时尚挂件,做点啊什么的做点啊！</v>
      </c>
      <c r="AH582" s="44" t="str">
        <f t="shared" si="1272"/>
        <v>感谢感谢！</v>
      </c>
      <c r="AI582" s="44" t="str">
        <f t="shared" si="1272"/>
        <v>你敢不敢再傻点~！</v>
      </c>
      <c r="AJ582" s="44" t="str">
        <f t="shared" si="1272"/>
        <v>能帮忙做点时尚挂件,吗？</v>
      </c>
      <c r="AK582" s="44" t="str">
        <f t="shared" si="1272"/>
        <v>你太了不起啦~！</v>
      </c>
      <c r="AL582" s="44" t="str">
        <f t="shared" si="1272"/>
        <v>哎，真是失望啊~！</v>
      </c>
    </row>
    <row r="583" spans="1:38">
      <c r="A583" s="251">
        <v>5770</v>
      </c>
      <c r="B583" s="44" t="str">
        <f t="shared" si="1242"/>
        <v>[[10064,1]]</v>
      </c>
      <c r="C583" s="44" t="str">
        <f t="shared" si="1242"/>
        <v>贵重的项链</v>
      </c>
      <c r="D583" s="44" t="str">
        <f t="shared" si="1242"/>
        <v>10064</v>
      </c>
      <c r="E583" s="44">
        <f t="shared" si="1242"/>
        <v>1</v>
      </c>
      <c r="F583" s="44"/>
      <c r="T583" s="44">
        <f t="shared" si="1243"/>
        <v>21600</v>
      </c>
      <c r="U583" s="44">
        <f t="shared" ref="U583" si="1273">U363</f>
        <v>47</v>
      </c>
      <c r="V583" s="44">
        <f t="shared" ref="V583" si="1274">V363</f>
        <v>5</v>
      </c>
      <c r="W583" s="44">
        <f t="shared" si="1246"/>
        <v>30860</v>
      </c>
      <c r="X583" s="238" t="s">
        <v>2461</v>
      </c>
      <c r="Y583" s="44">
        <v>3</v>
      </c>
      <c r="Z583" s="208" t="s">
        <v>2467</v>
      </c>
      <c r="AA583" s="44" t="str">
        <f t="shared" ref="AA583:AB583" si="1275">AA363</f>
        <v>1,2,3</v>
      </c>
      <c r="AB583" s="44" t="str">
        <f t="shared" si="1275"/>
        <v>10064</v>
      </c>
      <c r="AD583" s="44" t="str">
        <f t="shared" ref="AD583:AL583" si="1276">AD363</f>
        <v>我要贵重的项链,帮我做一个吧！</v>
      </c>
      <c r="AE583" s="44" t="str">
        <f t="shared" si="1276"/>
        <v>不错，下次再来光顾！</v>
      </c>
      <c r="AF583" s="44" t="str">
        <f t="shared" si="1276"/>
        <v>什么呀，真没用！</v>
      </c>
      <c r="AG583" s="44" t="str">
        <f t="shared" si="1276"/>
        <v>掌柜的贵重的项链,做点啊什么的做点啊！</v>
      </c>
      <c r="AH583" s="44" t="str">
        <f t="shared" si="1276"/>
        <v>感谢感谢！</v>
      </c>
      <c r="AI583" s="44" t="str">
        <f t="shared" si="1276"/>
        <v>你敢不敢再傻点~！</v>
      </c>
      <c r="AJ583" s="44" t="str">
        <f t="shared" si="1276"/>
        <v>能帮忙做点贵重的项链,吗？</v>
      </c>
      <c r="AK583" s="44" t="str">
        <f t="shared" si="1276"/>
        <v>你太了不起啦~！</v>
      </c>
      <c r="AL583" s="44" t="str">
        <f t="shared" si="1276"/>
        <v>哎，真是失望啊~！</v>
      </c>
    </row>
    <row r="584" spans="1:38">
      <c r="A584" s="251">
        <v>5780</v>
      </c>
      <c r="B584" s="44" t="str">
        <f t="shared" si="1242"/>
        <v>[[10164,1]]</v>
      </c>
      <c r="C584" s="44" t="str">
        <f t="shared" si="1242"/>
        <v>血玉挂件</v>
      </c>
      <c r="D584" s="44" t="str">
        <f t="shared" si="1242"/>
        <v>10164</v>
      </c>
      <c r="E584" s="44">
        <f t="shared" si="1242"/>
        <v>1</v>
      </c>
      <c r="F584" s="44"/>
      <c r="T584" s="44">
        <f t="shared" si="1243"/>
        <v>25200</v>
      </c>
      <c r="U584" s="44">
        <f t="shared" ref="U584" si="1277">U364</f>
        <v>47</v>
      </c>
      <c r="V584" s="44">
        <f t="shared" ref="V584" si="1278">V364</f>
        <v>5</v>
      </c>
      <c r="W584" s="44">
        <f t="shared" si="1246"/>
        <v>78540</v>
      </c>
      <c r="X584" s="238" t="s">
        <v>2461</v>
      </c>
      <c r="Y584" s="44">
        <v>3</v>
      </c>
      <c r="Z584" s="208" t="s">
        <v>2467</v>
      </c>
      <c r="AA584" s="44" t="str">
        <f t="shared" ref="AA584:AB584" si="1279">AA364</f>
        <v>1,2,3</v>
      </c>
      <c r="AB584" s="44" t="str">
        <f t="shared" si="1279"/>
        <v>10164</v>
      </c>
      <c r="AD584" s="44" t="str">
        <f t="shared" ref="AD584:AL584" si="1280">AD364</f>
        <v>我要血玉挂件,帮我做一个吧！</v>
      </c>
      <c r="AE584" s="44" t="str">
        <f t="shared" si="1280"/>
        <v>不错，下次再来光顾！</v>
      </c>
      <c r="AF584" s="44" t="str">
        <f t="shared" si="1280"/>
        <v>什么呀，真没用！</v>
      </c>
      <c r="AG584" s="44" t="str">
        <f t="shared" si="1280"/>
        <v>掌柜的血玉挂件,做点啊什么的做点啊！</v>
      </c>
      <c r="AH584" s="44" t="str">
        <f t="shared" si="1280"/>
        <v>感谢感谢！</v>
      </c>
      <c r="AI584" s="44" t="str">
        <f t="shared" si="1280"/>
        <v>你敢不敢再傻点~！</v>
      </c>
      <c r="AJ584" s="44" t="str">
        <f t="shared" si="1280"/>
        <v>能帮忙做点血玉挂件,吗？</v>
      </c>
      <c r="AK584" s="44" t="str">
        <f t="shared" si="1280"/>
        <v>你太了不起啦~！</v>
      </c>
      <c r="AL584" s="44" t="str">
        <f t="shared" si="1280"/>
        <v>哎，真是失望啊~！</v>
      </c>
    </row>
    <row r="585" spans="1:38">
      <c r="A585" s="251">
        <v>5790</v>
      </c>
      <c r="B585" s="44" t="str">
        <f t="shared" si="1242"/>
        <v>[[10264,1]]</v>
      </c>
      <c r="C585" s="44" t="str">
        <f t="shared" si="1242"/>
        <v>青绿石项链</v>
      </c>
      <c r="D585" s="44" t="str">
        <f t="shared" si="1242"/>
        <v>10264</v>
      </c>
      <c r="E585" s="44">
        <f t="shared" si="1242"/>
        <v>1</v>
      </c>
      <c r="F585" s="44"/>
      <c r="T585" s="44">
        <f t="shared" si="1243"/>
        <v>25200</v>
      </c>
      <c r="U585" s="44">
        <f t="shared" ref="U585" si="1281">U365</f>
        <v>47</v>
      </c>
      <c r="V585" s="44">
        <f t="shared" ref="V585" si="1282">V365</f>
        <v>5</v>
      </c>
      <c r="W585" s="44">
        <f t="shared" si="1246"/>
        <v>78540</v>
      </c>
      <c r="X585" s="238" t="s">
        <v>2461</v>
      </c>
      <c r="Y585" s="44">
        <v>3</v>
      </c>
      <c r="Z585" s="208" t="s">
        <v>2467</v>
      </c>
      <c r="AA585" s="44" t="str">
        <f t="shared" ref="AA585:AB585" si="1283">AA365</f>
        <v>1,2,3</v>
      </c>
      <c r="AB585" s="44" t="str">
        <f t="shared" si="1283"/>
        <v>10264</v>
      </c>
      <c r="AD585" s="44" t="str">
        <f t="shared" ref="AD585:AL585" si="1284">AD365</f>
        <v>我要青绿石项链,帮我做一个吧！</v>
      </c>
      <c r="AE585" s="44" t="str">
        <f t="shared" si="1284"/>
        <v>不错，下次再来光顾！</v>
      </c>
      <c r="AF585" s="44" t="str">
        <f t="shared" si="1284"/>
        <v>什么呀，真没用！</v>
      </c>
      <c r="AG585" s="44" t="str">
        <f t="shared" si="1284"/>
        <v>掌柜的青绿石项链,做点啊什么的做点啊！</v>
      </c>
      <c r="AH585" s="44" t="str">
        <f t="shared" si="1284"/>
        <v>感谢感谢！</v>
      </c>
      <c r="AI585" s="44" t="str">
        <f t="shared" si="1284"/>
        <v>你敢不敢再傻点~！</v>
      </c>
      <c r="AJ585" s="44" t="str">
        <f t="shared" si="1284"/>
        <v>能帮忙做点青绿石项链,吗？</v>
      </c>
      <c r="AK585" s="44" t="str">
        <f t="shared" si="1284"/>
        <v>你太了不起啦~！</v>
      </c>
      <c r="AL585" s="44" t="str">
        <f t="shared" si="1284"/>
        <v>哎，真是失望啊~！</v>
      </c>
    </row>
    <row r="586" spans="1:38">
      <c r="A586" s="251">
        <v>5800</v>
      </c>
      <c r="B586" s="44" t="str">
        <f t="shared" si="1242"/>
        <v>[[10364,1]]</v>
      </c>
      <c r="C586" s="44" t="str">
        <f t="shared" si="1242"/>
        <v>闪电护符</v>
      </c>
      <c r="D586" s="44" t="str">
        <f t="shared" si="1242"/>
        <v>10364</v>
      </c>
      <c r="E586" s="44">
        <f t="shared" si="1242"/>
        <v>1</v>
      </c>
      <c r="F586" s="44"/>
      <c r="T586" s="44">
        <f t="shared" si="1243"/>
        <v>25200</v>
      </c>
      <c r="U586" s="44">
        <f t="shared" ref="U586" si="1285">U366</f>
        <v>48</v>
      </c>
      <c r="V586" s="44">
        <f t="shared" ref="V586" si="1286">V366</f>
        <v>5</v>
      </c>
      <c r="W586" s="44">
        <f t="shared" si="1246"/>
        <v>97020</v>
      </c>
      <c r="X586" s="238" t="s">
        <v>2461</v>
      </c>
      <c r="Y586" s="44">
        <v>3</v>
      </c>
      <c r="Z586" s="208" t="s">
        <v>2467</v>
      </c>
      <c r="AA586" s="44" t="str">
        <f t="shared" ref="AA586:AB586" si="1287">AA366</f>
        <v>1,2,3</v>
      </c>
      <c r="AB586" s="44" t="str">
        <f t="shared" si="1287"/>
        <v>10364</v>
      </c>
      <c r="AD586" s="44" t="str">
        <f t="shared" ref="AD586:AL586" si="1288">AD366</f>
        <v>我要闪电护符,帮我做一个吧！</v>
      </c>
      <c r="AE586" s="44" t="str">
        <f t="shared" si="1288"/>
        <v>不错，下次再来光顾！</v>
      </c>
      <c r="AF586" s="44" t="str">
        <f t="shared" si="1288"/>
        <v>什么呀，真没用！</v>
      </c>
      <c r="AG586" s="44" t="str">
        <f t="shared" si="1288"/>
        <v>掌柜的闪电护符,做点啊什么的做点啊！</v>
      </c>
      <c r="AH586" s="44" t="str">
        <f t="shared" si="1288"/>
        <v>感谢感谢！</v>
      </c>
      <c r="AI586" s="44" t="str">
        <f t="shared" si="1288"/>
        <v>你敢不敢再傻点~！</v>
      </c>
      <c r="AJ586" s="44" t="str">
        <f t="shared" si="1288"/>
        <v>能帮忙做点闪电护符,吗？</v>
      </c>
      <c r="AK586" s="44" t="str">
        <f t="shared" si="1288"/>
        <v>你太了不起啦~！</v>
      </c>
      <c r="AL586" s="44" t="str">
        <f t="shared" si="1288"/>
        <v>哎，真是失望啊~！</v>
      </c>
    </row>
    <row r="587" spans="1:38">
      <c r="A587" s="251">
        <v>5810</v>
      </c>
      <c r="B587" s="44" t="str">
        <f t="shared" si="1242"/>
        <v>[[122,1]]</v>
      </c>
      <c r="C587" s="44" t="str">
        <f t="shared" si="1242"/>
        <v>火焰斩I</v>
      </c>
      <c r="D587" s="44" t="str">
        <f t="shared" si="1242"/>
        <v>122</v>
      </c>
      <c r="E587" s="44">
        <f t="shared" si="1242"/>
        <v>1</v>
      </c>
      <c r="F587" s="44"/>
      <c r="T587" s="44">
        <f t="shared" si="1243"/>
        <v>120</v>
      </c>
      <c r="U587" s="44">
        <f t="shared" ref="U587" si="1289">U367</f>
        <v>48</v>
      </c>
      <c r="V587" s="44">
        <f t="shared" ref="V587" si="1290">V367</f>
        <v>5</v>
      </c>
      <c r="W587" s="44">
        <f t="shared" si="1246"/>
        <v>60</v>
      </c>
      <c r="X587" s="238" t="s">
        <v>2461</v>
      </c>
      <c r="Y587" s="44">
        <v>3</v>
      </c>
      <c r="Z587" s="208" t="s">
        <v>2467</v>
      </c>
      <c r="AA587" s="44" t="str">
        <f t="shared" ref="AA587:AB587" si="1291">AA367</f>
        <v>1,2,3</v>
      </c>
      <c r="AB587" s="44" t="str">
        <f t="shared" si="1291"/>
        <v>122</v>
      </c>
      <c r="AD587" s="44" t="str">
        <f t="shared" ref="AD587:AL587" si="1292">AD367</f>
        <v>我要火焰斩I,帮我做一个吧！</v>
      </c>
      <c r="AE587" s="44" t="str">
        <f t="shared" si="1292"/>
        <v>不错，下次再来光顾！</v>
      </c>
      <c r="AF587" s="44" t="str">
        <f t="shared" si="1292"/>
        <v>什么呀，真没用！</v>
      </c>
      <c r="AG587" s="44" t="str">
        <f t="shared" si="1292"/>
        <v>掌柜的火焰斩I,做点啊什么的做点啊！</v>
      </c>
      <c r="AH587" s="44" t="str">
        <f t="shared" si="1292"/>
        <v>感谢感谢！</v>
      </c>
      <c r="AI587" s="44" t="str">
        <f t="shared" si="1292"/>
        <v>你敢不敢再傻点~！</v>
      </c>
      <c r="AJ587" s="44" t="str">
        <f t="shared" si="1292"/>
        <v>能帮忙做点火焰斩I,吗？</v>
      </c>
      <c r="AK587" s="44" t="str">
        <f t="shared" si="1292"/>
        <v>你太了不起啦~！</v>
      </c>
      <c r="AL587" s="44" t="str">
        <f t="shared" si="1292"/>
        <v>哎，真是失望啊~！</v>
      </c>
    </row>
    <row r="588" spans="1:38">
      <c r="A588" s="251">
        <v>5820</v>
      </c>
      <c r="B588" s="44" t="str">
        <f t="shared" si="1242"/>
        <v>[[222,1]]</v>
      </c>
      <c r="C588" s="44" t="str">
        <f t="shared" si="1242"/>
        <v>火焰斩II</v>
      </c>
      <c r="D588" s="44" t="str">
        <f t="shared" si="1242"/>
        <v>222</v>
      </c>
      <c r="E588" s="44">
        <f t="shared" si="1242"/>
        <v>1</v>
      </c>
      <c r="F588" s="44"/>
      <c r="T588" s="44">
        <f t="shared" si="1243"/>
        <v>1200</v>
      </c>
      <c r="U588" s="44">
        <f t="shared" ref="U588" si="1293">U368</f>
        <v>48</v>
      </c>
      <c r="V588" s="44">
        <f t="shared" ref="V588" si="1294">V368</f>
        <v>5</v>
      </c>
      <c r="W588" s="44">
        <f t="shared" si="1246"/>
        <v>160</v>
      </c>
      <c r="X588" s="238" t="s">
        <v>2461</v>
      </c>
      <c r="Y588" s="44">
        <v>3</v>
      </c>
      <c r="Z588" s="208" t="s">
        <v>2467</v>
      </c>
      <c r="AA588" s="44" t="str">
        <f t="shared" ref="AA588:AB588" si="1295">AA368</f>
        <v>1,2,3</v>
      </c>
      <c r="AB588" s="44" t="str">
        <f t="shared" si="1295"/>
        <v>222</v>
      </c>
      <c r="AD588" s="44" t="str">
        <f t="shared" ref="AD588:AL588" si="1296">AD368</f>
        <v>我要火焰斩II,帮我做一个吧！</v>
      </c>
      <c r="AE588" s="44" t="str">
        <f t="shared" si="1296"/>
        <v>不错，下次再来光顾！</v>
      </c>
      <c r="AF588" s="44" t="str">
        <f t="shared" si="1296"/>
        <v>什么呀，真没用！</v>
      </c>
      <c r="AG588" s="44" t="str">
        <f t="shared" si="1296"/>
        <v>掌柜的火焰斩II,做点啊什么的做点啊！</v>
      </c>
      <c r="AH588" s="44" t="str">
        <f t="shared" si="1296"/>
        <v>感谢感谢！</v>
      </c>
      <c r="AI588" s="44" t="str">
        <f t="shared" si="1296"/>
        <v>你敢不敢再傻点~！</v>
      </c>
      <c r="AJ588" s="44" t="str">
        <f t="shared" si="1296"/>
        <v>能帮忙做点火焰斩II,吗？</v>
      </c>
      <c r="AK588" s="44" t="str">
        <f t="shared" si="1296"/>
        <v>你太了不起啦~！</v>
      </c>
      <c r="AL588" s="44" t="str">
        <f t="shared" si="1296"/>
        <v>哎，真是失望啊~！</v>
      </c>
    </row>
    <row r="589" spans="1:38">
      <c r="A589" s="251">
        <v>5830</v>
      </c>
      <c r="B589" s="44" t="str">
        <f t="shared" si="1242"/>
        <v>[[322,1]]</v>
      </c>
      <c r="C589" s="44" t="str">
        <f t="shared" si="1242"/>
        <v>火焰斩III</v>
      </c>
      <c r="D589" s="44" t="str">
        <f t="shared" si="1242"/>
        <v>322</v>
      </c>
      <c r="E589" s="44">
        <f t="shared" si="1242"/>
        <v>1</v>
      </c>
      <c r="F589" s="44"/>
      <c r="T589" s="44">
        <f t="shared" si="1243"/>
        <v>2400</v>
      </c>
      <c r="U589" s="44">
        <f t="shared" ref="U589" si="1297">U369</f>
        <v>49</v>
      </c>
      <c r="V589" s="44">
        <f t="shared" ref="V589" si="1298">V369</f>
        <v>5</v>
      </c>
      <c r="W589" s="44">
        <f t="shared" si="1246"/>
        <v>520</v>
      </c>
      <c r="X589" s="238" t="s">
        <v>2461</v>
      </c>
      <c r="Y589" s="44">
        <v>3</v>
      </c>
      <c r="Z589" s="208" t="s">
        <v>2467</v>
      </c>
      <c r="AA589" s="44" t="str">
        <f t="shared" ref="AA589:AB589" si="1299">AA369</f>
        <v>1,2,3</v>
      </c>
      <c r="AB589" s="44" t="str">
        <f t="shared" si="1299"/>
        <v>322</v>
      </c>
      <c r="AD589" s="44" t="str">
        <f t="shared" ref="AD589:AL589" si="1300">AD369</f>
        <v>我要火焰斩III,帮我做一个吧！</v>
      </c>
      <c r="AE589" s="44" t="str">
        <f t="shared" si="1300"/>
        <v>不错，下次再来光顾！</v>
      </c>
      <c r="AF589" s="44" t="str">
        <f t="shared" si="1300"/>
        <v>什么呀，真没用！</v>
      </c>
      <c r="AG589" s="44" t="str">
        <f t="shared" si="1300"/>
        <v>掌柜的火焰斩III,做点啊什么的做点啊！</v>
      </c>
      <c r="AH589" s="44" t="str">
        <f t="shared" si="1300"/>
        <v>感谢感谢！</v>
      </c>
      <c r="AI589" s="44" t="str">
        <f t="shared" si="1300"/>
        <v>你敢不敢再傻点~！</v>
      </c>
      <c r="AJ589" s="44" t="str">
        <f t="shared" si="1300"/>
        <v>能帮忙做点火焰斩III,吗？</v>
      </c>
      <c r="AK589" s="44" t="str">
        <f t="shared" si="1300"/>
        <v>你太了不起啦~！</v>
      </c>
      <c r="AL589" s="44" t="str">
        <f t="shared" si="1300"/>
        <v>哎，真是失望啊~！</v>
      </c>
    </row>
    <row r="590" spans="1:38">
      <c r="A590" s="251">
        <v>5840</v>
      </c>
      <c r="B590" s="44" t="str">
        <f t="shared" si="1242"/>
        <v>[[422,1]]</v>
      </c>
      <c r="C590" s="44" t="str">
        <f t="shared" si="1242"/>
        <v>火焰斩IV</v>
      </c>
      <c r="D590" s="44" t="str">
        <f t="shared" si="1242"/>
        <v>422</v>
      </c>
      <c r="E590" s="44">
        <f t="shared" si="1242"/>
        <v>1</v>
      </c>
      <c r="F590" s="44"/>
      <c r="T590" s="44">
        <f t="shared" si="1243"/>
        <v>3600</v>
      </c>
      <c r="U590" s="44">
        <f t="shared" ref="U590" si="1301">U370</f>
        <v>49</v>
      </c>
      <c r="V590" s="44">
        <f t="shared" ref="V590" si="1302">V370</f>
        <v>5</v>
      </c>
      <c r="W590" s="44">
        <f t="shared" si="1246"/>
        <v>1100</v>
      </c>
      <c r="X590" s="238" t="s">
        <v>2461</v>
      </c>
      <c r="Y590" s="44">
        <v>3</v>
      </c>
      <c r="Z590" s="208" t="s">
        <v>2467</v>
      </c>
      <c r="AA590" s="44" t="str">
        <f t="shared" ref="AA590:AB590" si="1303">AA370</f>
        <v>1,2,3</v>
      </c>
      <c r="AB590" s="44" t="str">
        <f t="shared" si="1303"/>
        <v>422</v>
      </c>
      <c r="AD590" s="44" t="str">
        <f t="shared" ref="AD590:AL590" si="1304">AD370</f>
        <v>我要火焰斩IV,帮我做一个吧！</v>
      </c>
      <c r="AE590" s="44" t="str">
        <f t="shared" si="1304"/>
        <v>不错，下次再来光顾！</v>
      </c>
      <c r="AF590" s="44" t="str">
        <f t="shared" si="1304"/>
        <v>什么呀，真没用！</v>
      </c>
      <c r="AG590" s="44" t="str">
        <f t="shared" si="1304"/>
        <v>掌柜的火焰斩IV,做点啊什么的做点啊！</v>
      </c>
      <c r="AH590" s="44" t="str">
        <f t="shared" si="1304"/>
        <v>感谢感谢！</v>
      </c>
      <c r="AI590" s="44" t="str">
        <f t="shared" si="1304"/>
        <v>你敢不敢再傻点~！</v>
      </c>
      <c r="AJ590" s="44" t="str">
        <f t="shared" si="1304"/>
        <v>能帮忙做点火焰斩IV,吗？</v>
      </c>
      <c r="AK590" s="44" t="str">
        <f t="shared" si="1304"/>
        <v>你太了不起啦~！</v>
      </c>
      <c r="AL590" s="44" t="str">
        <f t="shared" si="1304"/>
        <v>哎，真是失望啊~！</v>
      </c>
    </row>
    <row r="591" spans="1:38">
      <c r="A591" s="251">
        <v>5850</v>
      </c>
      <c r="B591" s="44" t="str">
        <f t="shared" si="1242"/>
        <v>[[522,1]]</v>
      </c>
      <c r="C591" s="44" t="str">
        <f t="shared" si="1242"/>
        <v>火焰斩V</v>
      </c>
      <c r="D591" s="44" t="str">
        <f t="shared" si="1242"/>
        <v>522</v>
      </c>
      <c r="E591" s="44">
        <f t="shared" si="1242"/>
        <v>1</v>
      </c>
      <c r="F591" s="44"/>
      <c r="T591" s="44">
        <f t="shared" si="1243"/>
        <v>7200</v>
      </c>
      <c r="U591" s="44">
        <f t="shared" ref="U591" si="1305">U371</f>
        <v>49</v>
      </c>
      <c r="V591" s="44">
        <f t="shared" ref="V591" si="1306">V371</f>
        <v>5</v>
      </c>
      <c r="W591" s="44">
        <f t="shared" si="1246"/>
        <v>3000</v>
      </c>
      <c r="X591" s="238" t="s">
        <v>2461</v>
      </c>
      <c r="Y591" s="44">
        <v>3</v>
      </c>
      <c r="Z591" s="208" t="s">
        <v>2467</v>
      </c>
      <c r="AA591" s="44" t="str">
        <f t="shared" ref="AA591:AB591" si="1307">AA371</f>
        <v>1,2,3</v>
      </c>
      <c r="AB591" s="44" t="str">
        <f t="shared" si="1307"/>
        <v>522</v>
      </c>
      <c r="AD591" s="44" t="str">
        <f t="shared" ref="AD591:AL591" si="1308">AD371</f>
        <v>我要火焰斩V,帮我做一个吧！</v>
      </c>
      <c r="AE591" s="44" t="str">
        <f t="shared" si="1308"/>
        <v>不错，下次再来光顾！</v>
      </c>
      <c r="AF591" s="44" t="str">
        <f t="shared" si="1308"/>
        <v>什么呀，真没用！</v>
      </c>
      <c r="AG591" s="44" t="str">
        <f t="shared" si="1308"/>
        <v>掌柜的火焰斩V,做点啊什么的做点啊！</v>
      </c>
      <c r="AH591" s="44" t="str">
        <f t="shared" si="1308"/>
        <v>感谢感谢！</v>
      </c>
      <c r="AI591" s="44" t="str">
        <f t="shared" si="1308"/>
        <v>你敢不敢再傻点~！</v>
      </c>
      <c r="AJ591" s="44" t="str">
        <f t="shared" si="1308"/>
        <v>能帮忙做点火焰斩V,吗？</v>
      </c>
      <c r="AK591" s="44" t="str">
        <f t="shared" si="1308"/>
        <v>你太了不起啦~！</v>
      </c>
      <c r="AL591" s="44" t="str">
        <f t="shared" si="1308"/>
        <v>哎，真是失望啊~！</v>
      </c>
    </row>
    <row r="592" spans="1:38">
      <c r="A592" s="251">
        <v>5860</v>
      </c>
      <c r="B592" s="44" t="str">
        <f t="shared" si="1242"/>
        <v>[[622,1]]</v>
      </c>
      <c r="C592" s="44" t="str">
        <f t="shared" si="1242"/>
        <v>一字斩I</v>
      </c>
      <c r="D592" s="44" t="str">
        <f t="shared" si="1242"/>
        <v>622</v>
      </c>
      <c r="E592" s="44">
        <f t="shared" si="1242"/>
        <v>1</v>
      </c>
      <c r="F592" s="44"/>
      <c r="T592" s="44">
        <f t="shared" si="1243"/>
        <v>1200</v>
      </c>
      <c r="U592" s="44">
        <f t="shared" ref="U592" si="1309">U372</f>
        <v>50</v>
      </c>
      <c r="V592" s="44">
        <f t="shared" ref="V592" si="1310">V372</f>
        <v>5</v>
      </c>
      <c r="W592" s="44">
        <f t="shared" si="1246"/>
        <v>140</v>
      </c>
      <c r="X592" s="238" t="s">
        <v>2461</v>
      </c>
      <c r="Y592" s="44">
        <v>3</v>
      </c>
      <c r="Z592" s="208" t="s">
        <v>2467</v>
      </c>
      <c r="AA592" s="44" t="str">
        <f t="shared" ref="AA592:AB592" si="1311">AA372</f>
        <v>1,2,3</v>
      </c>
      <c r="AB592" s="44" t="str">
        <f t="shared" si="1311"/>
        <v>622</v>
      </c>
      <c r="AD592" s="44" t="str">
        <f t="shared" ref="AD592:AL592" si="1312">AD372</f>
        <v>我要一字斩I,帮我做一个吧！</v>
      </c>
      <c r="AE592" s="44" t="str">
        <f t="shared" si="1312"/>
        <v>不错，下次再来光顾！</v>
      </c>
      <c r="AF592" s="44" t="str">
        <f t="shared" si="1312"/>
        <v>什么呀，真没用！</v>
      </c>
      <c r="AG592" s="44" t="str">
        <f t="shared" si="1312"/>
        <v>掌柜的一字斩I,做点啊什么的做点啊！</v>
      </c>
      <c r="AH592" s="44" t="str">
        <f t="shared" si="1312"/>
        <v>感谢感谢！</v>
      </c>
      <c r="AI592" s="44" t="str">
        <f t="shared" si="1312"/>
        <v>你敢不敢再傻点~！</v>
      </c>
      <c r="AJ592" s="44" t="str">
        <f t="shared" si="1312"/>
        <v>能帮忙做点一字斩I,吗？</v>
      </c>
      <c r="AK592" s="44" t="str">
        <f t="shared" si="1312"/>
        <v>你太了不起啦~！</v>
      </c>
      <c r="AL592" s="44" t="str">
        <f t="shared" si="1312"/>
        <v>哎，真是失望啊~！</v>
      </c>
    </row>
    <row r="593" spans="1:38">
      <c r="A593" s="251">
        <v>5870</v>
      </c>
      <c r="B593" s="44" t="str">
        <f t="shared" si="1242"/>
        <v>[[722,1]]</v>
      </c>
      <c r="C593" s="44" t="str">
        <f t="shared" si="1242"/>
        <v>一字斩II</v>
      </c>
      <c r="D593" s="44" t="str">
        <f t="shared" si="1242"/>
        <v>722</v>
      </c>
      <c r="E593" s="44">
        <f t="shared" si="1242"/>
        <v>1</v>
      </c>
      <c r="F593" s="44"/>
      <c r="T593" s="44">
        <f t="shared" si="1243"/>
        <v>2400</v>
      </c>
      <c r="U593" s="44">
        <f t="shared" ref="U593" si="1313">U373</f>
        <v>50</v>
      </c>
      <c r="V593" s="44">
        <f t="shared" ref="V593" si="1314">V373</f>
        <v>5</v>
      </c>
      <c r="W593" s="44">
        <f t="shared" si="1246"/>
        <v>520</v>
      </c>
      <c r="X593" s="238" t="s">
        <v>2461</v>
      </c>
      <c r="Y593" s="44">
        <v>3</v>
      </c>
      <c r="Z593" s="208" t="s">
        <v>2467</v>
      </c>
      <c r="AA593" s="44" t="str">
        <f t="shared" ref="AA593:AB593" si="1315">AA373</f>
        <v>1,2,3</v>
      </c>
      <c r="AB593" s="44" t="str">
        <f t="shared" si="1315"/>
        <v>722</v>
      </c>
      <c r="AD593" s="44" t="str">
        <f t="shared" ref="AD593:AL593" si="1316">AD373</f>
        <v>我要一字斩II,帮我做一个吧！</v>
      </c>
      <c r="AE593" s="44" t="str">
        <f t="shared" si="1316"/>
        <v>不错，下次再来光顾！</v>
      </c>
      <c r="AF593" s="44" t="str">
        <f t="shared" si="1316"/>
        <v>什么呀，真没用！</v>
      </c>
      <c r="AG593" s="44" t="str">
        <f t="shared" si="1316"/>
        <v>掌柜的一字斩II,做点啊什么的做点啊！</v>
      </c>
      <c r="AH593" s="44" t="str">
        <f t="shared" si="1316"/>
        <v>感谢感谢！</v>
      </c>
      <c r="AI593" s="44" t="str">
        <f t="shared" si="1316"/>
        <v>你敢不敢再傻点~！</v>
      </c>
      <c r="AJ593" s="44" t="str">
        <f t="shared" si="1316"/>
        <v>能帮忙做点一字斩II,吗？</v>
      </c>
      <c r="AK593" s="44" t="str">
        <f t="shared" si="1316"/>
        <v>你太了不起啦~！</v>
      </c>
      <c r="AL593" s="44" t="str">
        <f t="shared" si="1316"/>
        <v>哎，真是失望啊~！</v>
      </c>
    </row>
    <row r="594" spans="1:38">
      <c r="A594" s="251">
        <v>5880</v>
      </c>
      <c r="B594" s="44" t="str">
        <f t="shared" si="1242"/>
        <v>[[822,1]]</v>
      </c>
      <c r="C594" s="44" t="str">
        <f t="shared" si="1242"/>
        <v>一字斩III</v>
      </c>
      <c r="D594" s="44" t="str">
        <f t="shared" si="1242"/>
        <v>822</v>
      </c>
      <c r="E594" s="44">
        <f t="shared" si="1242"/>
        <v>1</v>
      </c>
      <c r="F594" s="44"/>
      <c r="T594" s="44">
        <f t="shared" si="1243"/>
        <v>3600</v>
      </c>
      <c r="U594" s="44">
        <f t="shared" ref="U594" si="1317">U374</f>
        <v>50</v>
      </c>
      <c r="V594" s="44">
        <f t="shared" ref="V594" si="1318">V374</f>
        <v>5</v>
      </c>
      <c r="W594" s="44">
        <f t="shared" si="1246"/>
        <v>1100</v>
      </c>
      <c r="X594" s="238" t="s">
        <v>2461</v>
      </c>
      <c r="Y594" s="44">
        <v>3</v>
      </c>
      <c r="Z594" s="208" t="s">
        <v>2467</v>
      </c>
      <c r="AA594" s="44" t="str">
        <f t="shared" ref="AA594:AB594" si="1319">AA374</f>
        <v>1,2,3</v>
      </c>
      <c r="AB594" s="44" t="str">
        <f t="shared" si="1319"/>
        <v>822</v>
      </c>
      <c r="AD594" s="44" t="str">
        <f t="shared" ref="AD594:AL594" si="1320">AD374</f>
        <v>我要一字斩III,帮我做一个吧！</v>
      </c>
      <c r="AE594" s="44" t="str">
        <f t="shared" si="1320"/>
        <v>不错，下次再来光顾！</v>
      </c>
      <c r="AF594" s="44" t="str">
        <f t="shared" si="1320"/>
        <v>什么呀，真没用！</v>
      </c>
      <c r="AG594" s="44" t="str">
        <f t="shared" si="1320"/>
        <v>掌柜的一字斩III,做点啊什么的做点啊！</v>
      </c>
      <c r="AH594" s="44" t="str">
        <f t="shared" si="1320"/>
        <v>感谢感谢！</v>
      </c>
      <c r="AI594" s="44" t="str">
        <f t="shared" si="1320"/>
        <v>你敢不敢再傻点~！</v>
      </c>
      <c r="AJ594" s="44" t="str">
        <f t="shared" si="1320"/>
        <v>能帮忙做点一字斩III,吗？</v>
      </c>
      <c r="AK594" s="44" t="str">
        <f t="shared" si="1320"/>
        <v>你太了不起啦~！</v>
      </c>
      <c r="AL594" s="44" t="str">
        <f t="shared" si="1320"/>
        <v>哎，真是失望啊~！</v>
      </c>
    </row>
    <row r="595" spans="1:38">
      <c r="A595" s="251">
        <v>5890</v>
      </c>
      <c r="B595" s="44" t="str">
        <f t="shared" si="1242"/>
        <v>[[922,1]]</v>
      </c>
      <c r="C595" s="44" t="str">
        <f t="shared" si="1242"/>
        <v>一字斩IV</v>
      </c>
      <c r="D595" s="44" t="str">
        <f t="shared" si="1242"/>
        <v>922</v>
      </c>
      <c r="E595" s="44">
        <f t="shared" si="1242"/>
        <v>1</v>
      </c>
      <c r="F595" s="44"/>
      <c r="T595" s="44">
        <f t="shared" si="1243"/>
        <v>7200</v>
      </c>
      <c r="U595" s="44">
        <f t="shared" ref="U595" si="1321">U375</f>
        <v>51</v>
      </c>
      <c r="V595" s="44">
        <f t="shared" ref="V595" si="1322">V375</f>
        <v>6</v>
      </c>
      <c r="W595" s="44">
        <f t="shared" si="1246"/>
        <v>3000</v>
      </c>
      <c r="X595" s="238" t="s">
        <v>2461</v>
      </c>
      <c r="Y595" s="44">
        <v>3</v>
      </c>
      <c r="Z595" s="208" t="s">
        <v>2467</v>
      </c>
      <c r="AA595" s="44" t="str">
        <f t="shared" ref="AA595:AB595" si="1323">AA375</f>
        <v>1,2,3</v>
      </c>
      <c r="AB595" s="44" t="str">
        <f t="shared" si="1323"/>
        <v>922</v>
      </c>
      <c r="AD595" s="44" t="str">
        <f t="shared" ref="AD595:AL595" si="1324">AD375</f>
        <v>我要一字斩IV,帮我做一个吧！</v>
      </c>
      <c r="AE595" s="44" t="str">
        <f t="shared" si="1324"/>
        <v>不错，下次再来光顾！</v>
      </c>
      <c r="AF595" s="44" t="str">
        <f t="shared" si="1324"/>
        <v>什么呀，真没用！</v>
      </c>
      <c r="AG595" s="44" t="str">
        <f t="shared" si="1324"/>
        <v>掌柜的一字斩IV,做点啊什么的做点啊！</v>
      </c>
      <c r="AH595" s="44" t="str">
        <f t="shared" si="1324"/>
        <v>感谢感谢！</v>
      </c>
      <c r="AI595" s="44" t="str">
        <f t="shared" si="1324"/>
        <v>你敢不敢再傻点~！</v>
      </c>
      <c r="AJ595" s="44" t="str">
        <f t="shared" si="1324"/>
        <v>能帮忙做点一字斩IV,吗？</v>
      </c>
      <c r="AK595" s="44" t="str">
        <f t="shared" si="1324"/>
        <v>你太了不起啦~！</v>
      </c>
      <c r="AL595" s="44" t="str">
        <f t="shared" si="1324"/>
        <v>哎，真是失望啊~！</v>
      </c>
    </row>
    <row r="596" spans="1:38">
      <c r="A596" s="251">
        <v>5900</v>
      </c>
      <c r="B596" s="44" t="str">
        <f t="shared" si="1242"/>
        <v>[[1022,1]]</v>
      </c>
      <c r="C596" s="44" t="str">
        <f t="shared" si="1242"/>
        <v>一字斩V</v>
      </c>
      <c r="D596" s="44" t="str">
        <f t="shared" si="1242"/>
        <v>1022</v>
      </c>
      <c r="E596" s="44">
        <f t="shared" si="1242"/>
        <v>1</v>
      </c>
      <c r="F596" s="44"/>
      <c r="T596" s="44">
        <f t="shared" si="1243"/>
        <v>10800</v>
      </c>
      <c r="U596" s="44">
        <f t="shared" ref="U596" si="1325">U376</f>
        <v>51</v>
      </c>
      <c r="V596" s="44">
        <f t="shared" ref="V596" si="1326">V376</f>
        <v>6</v>
      </c>
      <c r="W596" s="44">
        <f t="shared" si="1246"/>
        <v>5900</v>
      </c>
      <c r="X596" s="238" t="s">
        <v>2461</v>
      </c>
      <c r="Y596" s="44">
        <v>3</v>
      </c>
      <c r="Z596" s="208" t="s">
        <v>2467</v>
      </c>
      <c r="AA596" s="44" t="str">
        <f t="shared" ref="AA596:AB596" si="1327">AA376</f>
        <v>1,2,3</v>
      </c>
      <c r="AB596" s="44" t="str">
        <f t="shared" si="1327"/>
        <v>1022</v>
      </c>
      <c r="AD596" s="44" t="str">
        <f t="shared" ref="AD596:AL596" si="1328">AD376</f>
        <v>我要一字斩V,帮我做一个吧！</v>
      </c>
      <c r="AE596" s="44" t="str">
        <f t="shared" si="1328"/>
        <v>不错，下次再来光顾！</v>
      </c>
      <c r="AF596" s="44" t="str">
        <f t="shared" si="1328"/>
        <v>什么呀，真没用！</v>
      </c>
      <c r="AG596" s="44" t="str">
        <f t="shared" si="1328"/>
        <v>掌柜的一字斩V,做点啊什么的做点啊！</v>
      </c>
      <c r="AH596" s="44" t="str">
        <f t="shared" si="1328"/>
        <v>感谢感谢！</v>
      </c>
      <c r="AI596" s="44" t="str">
        <f t="shared" si="1328"/>
        <v>你敢不敢再傻点~！</v>
      </c>
      <c r="AJ596" s="44" t="str">
        <f t="shared" si="1328"/>
        <v>能帮忙做点一字斩V,吗？</v>
      </c>
      <c r="AK596" s="44" t="str">
        <f t="shared" si="1328"/>
        <v>你太了不起啦~！</v>
      </c>
      <c r="AL596" s="44" t="str">
        <f t="shared" si="1328"/>
        <v>哎，真是失望啊~！</v>
      </c>
    </row>
    <row r="597" spans="1:38">
      <c r="A597" s="251">
        <v>5910</v>
      </c>
      <c r="B597" s="44" t="str">
        <f t="shared" si="1242"/>
        <v>[[1122,1]]</v>
      </c>
      <c r="C597" s="44" t="str">
        <f t="shared" si="1242"/>
        <v>贯通斩I</v>
      </c>
      <c r="D597" s="44" t="str">
        <f t="shared" si="1242"/>
        <v>1122</v>
      </c>
      <c r="E597" s="44">
        <f t="shared" si="1242"/>
        <v>1</v>
      </c>
      <c r="F597" s="44"/>
      <c r="T597" s="44">
        <f t="shared" si="1243"/>
        <v>2400</v>
      </c>
      <c r="U597" s="44">
        <f t="shared" ref="U597" si="1329">U377</f>
        <v>51</v>
      </c>
      <c r="V597" s="44">
        <f t="shared" ref="V597" si="1330">V377</f>
        <v>6</v>
      </c>
      <c r="W597" s="44">
        <f t="shared" si="1246"/>
        <v>460</v>
      </c>
      <c r="X597" s="238" t="s">
        <v>2461</v>
      </c>
      <c r="Y597" s="44">
        <v>3</v>
      </c>
      <c r="Z597" s="208" t="s">
        <v>2467</v>
      </c>
      <c r="AA597" s="44" t="str">
        <f t="shared" ref="AA597:AB597" si="1331">AA377</f>
        <v>1,2,3</v>
      </c>
      <c r="AB597" s="44" t="str">
        <f t="shared" si="1331"/>
        <v>1122</v>
      </c>
      <c r="AD597" s="44" t="str">
        <f t="shared" ref="AD597:AL597" si="1332">AD377</f>
        <v>我要贯通斩I,帮我做一个吧！</v>
      </c>
      <c r="AE597" s="44" t="str">
        <f t="shared" si="1332"/>
        <v>不错，下次再来光顾！</v>
      </c>
      <c r="AF597" s="44" t="str">
        <f t="shared" si="1332"/>
        <v>什么呀，真没用！</v>
      </c>
      <c r="AG597" s="44" t="str">
        <f t="shared" si="1332"/>
        <v>掌柜的贯通斩I,做点啊什么的做点啊！</v>
      </c>
      <c r="AH597" s="44" t="str">
        <f t="shared" si="1332"/>
        <v>感谢感谢！</v>
      </c>
      <c r="AI597" s="44" t="str">
        <f t="shared" si="1332"/>
        <v>你敢不敢再傻点~！</v>
      </c>
      <c r="AJ597" s="44" t="str">
        <f t="shared" si="1332"/>
        <v>能帮忙做点贯通斩I,吗？</v>
      </c>
      <c r="AK597" s="44" t="str">
        <f t="shared" si="1332"/>
        <v>你太了不起啦~！</v>
      </c>
      <c r="AL597" s="44" t="str">
        <f t="shared" si="1332"/>
        <v>哎，真是失望啊~！</v>
      </c>
    </row>
    <row r="598" spans="1:38">
      <c r="A598" s="251">
        <v>5920</v>
      </c>
      <c r="B598" s="44" t="str">
        <f t="shared" si="1242"/>
        <v>[[1222,1]]</v>
      </c>
      <c r="C598" s="44" t="str">
        <f t="shared" si="1242"/>
        <v>贯通斩II</v>
      </c>
      <c r="D598" s="44" t="str">
        <f t="shared" si="1242"/>
        <v>1222</v>
      </c>
      <c r="E598" s="44">
        <f t="shared" si="1242"/>
        <v>1</v>
      </c>
      <c r="F598" s="44"/>
      <c r="T598" s="44">
        <f t="shared" si="1243"/>
        <v>3600</v>
      </c>
      <c r="U598" s="44">
        <f t="shared" ref="U598" si="1333">U378</f>
        <v>52</v>
      </c>
      <c r="V598" s="44">
        <f t="shared" ref="V598" si="1334">V378</f>
        <v>6</v>
      </c>
      <c r="W598" s="44">
        <f t="shared" si="1246"/>
        <v>1100</v>
      </c>
      <c r="X598" s="238" t="s">
        <v>2461</v>
      </c>
      <c r="Y598" s="44">
        <v>3</v>
      </c>
      <c r="Z598" s="208" t="s">
        <v>2467</v>
      </c>
      <c r="AA598" s="44" t="str">
        <f t="shared" ref="AA598:AB598" si="1335">AA378</f>
        <v>1,2,3</v>
      </c>
      <c r="AB598" s="44" t="str">
        <f t="shared" si="1335"/>
        <v>1222</v>
      </c>
      <c r="AD598" s="44" t="str">
        <f t="shared" ref="AD598:AL598" si="1336">AD378</f>
        <v>我要贯通斩II,帮我做一个吧！</v>
      </c>
      <c r="AE598" s="44" t="str">
        <f t="shared" si="1336"/>
        <v>不错，下次再来光顾！</v>
      </c>
      <c r="AF598" s="44" t="str">
        <f t="shared" si="1336"/>
        <v>什么呀，真没用！</v>
      </c>
      <c r="AG598" s="44" t="str">
        <f t="shared" si="1336"/>
        <v>掌柜的贯通斩II,做点啊什么的做点啊！</v>
      </c>
      <c r="AH598" s="44" t="str">
        <f t="shared" si="1336"/>
        <v>感谢感谢！</v>
      </c>
      <c r="AI598" s="44" t="str">
        <f t="shared" si="1336"/>
        <v>你敢不敢再傻点~！</v>
      </c>
      <c r="AJ598" s="44" t="str">
        <f t="shared" si="1336"/>
        <v>能帮忙做点贯通斩II,吗？</v>
      </c>
      <c r="AK598" s="44" t="str">
        <f t="shared" si="1336"/>
        <v>你太了不起啦~！</v>
      </c>
      <c r="AL598" s="44" t="str">
        <f t="shared" si="1336"/>
        <v>哎，真是失望啊~！</v>
      </c>
    </row>
    <row r="599" spans="1:38">
      <c r="A599" s="251">
        <v>5930</v>
      </c>
      <c r="B599" s="44" t="str">
        <f t="shared" si="1242"/>
        <v>[[1322,1]]</v>
      </c>
      <c r="C599" s="44" t="str">
        <f t="shared" si="1242"/>
        <v>贯通斩III</v>
      </c>
      <c r="D599" s="44" t="str">
        <f t="shared" si="1242"/>
        <v>1322</v>
      </c>
      <c r="E599" s="44">
        <f t="shared" si="1242"/>
        <v>1</v>
      </c>
      <c r="F599" s="44"/>
      <c r="T599" s="44">
        <f t="shared" si="1243"/>
        <v>7200</v>
      </c>
      <c r="U599" s="44">
        <f t="shared" ref="U599" si="1337">U379</f>
        <v>52</v>
      </c>
      <c r="V599" s="44">
        <f t="shared" ref="V599" si="1338">V379</f>
        <v>6</v>
      </c>
      <c r="W599" s="44">
        <f t="shared" si="1246"/>
        <v>3000</v>
      </c>
      <c r="X599" s="238" t="s">
        <v>2461</v>
      </c>
      <c r="Y599" s="44">
        <v>3</v>
      </c>
      <c r="Z599" s="208" t="s">
        <v>2467</v>
      </c>
      <c r="AA599" s="44" t="str">
        <f t="shared" ref="AA599:AB599" si="1339">AA379</f>
        <v>1,2,3</v>
      </c>
      <c r="AB599" s="44" t="str">
        <f t="shared" si="1339"/>
        <v>1322</v>
      </c>
      <c r="AD599" s="44" t="str">
        <f t="shared" ref="AD599:AL599" si="1340">AD379</f>
        <v>我要贯通斩III,帮我做一个吧！</v>
      </c>
      <c r="AE599" s="44" t="str">
        <f t="shared" si="1340"/>
        <v>不错，下次再来光顾！</v>
      </c>
      <c r="AF599" s="44" t="str">
        <f t="shared" si="1340"/>
        <v>什么呀，真没用！</v>
      </c>
      <c r="AG599" s="44" t="str">
        <f t="shared" si="1340"/>
        <v>掌柜的贯通斩III,做点啊什么的做点啊！</v>
      </c>
      <c r="AH599" s="44" t="str">
        <f t="shared" si="1340"/>
        <v>感谢感谢！</v>
      </c>
      <c r="AI599" s="44" t="str">
        <f t="shared" si="1340"/>
        <v>你敢不敢再傻点~！</v>
      </c>
      <c r="AJ599" s="44" t="str">
        <f t="shared" si="1340"/>
        <v>能帮忙做点贯通斩III,吗？</v>
      </c>
      <c r="AK599" s="44" t="str">
        <f t="shared" si="1340"/>
        <v>你太了不起啦~！</v>
      </c>
      <c r="AL599" s="44" t="str">
        <f t="shared" si="1340"/>
        <v>哎，真是失望啊~！</v>
      </c>
    </row>
    <row r="600" spans="1:38">
      <c r="A600" s="251">
        <v>5940</v>
      </c>
      <c r="B600" s="44" t="str">
        <f t="shared" si="1242"/>
        <v>[[1422,1]]</v>
      </c>
      <c r="C600" s="44" t="str">
        <f t="shared" ref="C600:E614" si="1341">C160</f>
        <v>贯通斩IV</v>
      </c>
      <c r="D600" s="44" t="str">
        <f t="shared" si="1341"/>
        <v>1422</v>
      </c>
      <c r="E600" s="44">
        <f t="shared" si="1341"/>
        <v>1</v>
      </c>
      <c r="F600" s="44"/>
      <c r="T600" s="44">
        <f t="shared" si="1243"/>
        <v>10800</v>
      </c>
      <c r="U600" s="44">
        <f t="shared" ref="U600" si="1342">U380</f>
        <v>52</v>
      </c>
      <c r="V600" s="44">
        <f t="shared" ref="V600" si="1343">V380</f>
        <v>6</v>
      </c>
      <c r="W600" s="44">
        <f t="shared" si="1246"/>
        <v>5900</v>
      </c>
      <c r="X600" s="238" t="s">
        <v>2461</v>
      </c>
      <c r="Y600" s="44">
        <v>3</v>
      </c>
      <c r="Z600" s="208" t="s">
        <v>2467</v>
      </c>
      <c r="AA600" s="44" t="str">
        <f t="shared" ref="AA600:AB600" si="1344">AA380</f>
        <v>1,2,3</v>
      </c>
      <c r="AB600" s="44" t="str">
        <f t="shared" si="1344"/>
        <v>1422</v>
      </c>
      <c r="AD600" s="44" t="str">
        <f t="shared" ref="AD600:AL600" si="1345">AD380</f>
        <v>我要贯通斩IV,帮我做一个吧！</v>
      </c>
      <c r="AE600" s="44" t="str">
        <f t="shared" si="1345"/>
        <v>不错，下次再来光顾！</v>
      </c>
      <c r="AF600" s="44" t="str">
        <f t="shared" si="1345"/>
        <v>什么呀，真没用！</v>
      </c>
      <c r="AG600" s="44" t="str">
        <f t="shared" si="1345"/>
        <v>掌柜的贯通斩IV,做点啊什么的做点啊！</v>
      </c>
      <c r="AH600" s="44" t="str">
        <f t="shared" si="1345"/>
        <v>感谢感谢！</v>
      </c>
      <c r="AI600" s="44" t="str">
        <f t="shared" si="1345"/>
        <v>你敢不敢再傻点~！</v>
      </c>
      <c r="AJ600" s="44" t="str">
        <f t="shared" si="1345"/>
        <v>能帮忙做点贯通斩IV,吗？</v>
      </c>
      <c r="AK600" s="44" t="str">
        <f t="shared" si="1345"/>
        <v>你太了不起啦~！</v>
      </c>
      <c r="AL600" s="44" t="str">
        <f t="shared" si="1345"/>
        <v>哎，真是失望啊~！</v>
      </c>
    </row>
    <row r="601" spans="1:38">
      <c r="A601" s="251">
        <v>5950</v>
      </c>
      <c r="B601" s="44" t="str">
        <f t="shared" si="1242"/>
        <v>[[1522,1]]</v>
      </c>
      <c r="C601" s="44" t="str">
        <f t="shared" si="1341"/>
        <v>贯通斩V</v>
      </c>
      <c r="D601" s="44" t="str">
        <f t="shared" si="1341"/>
        <v>1522</v>
      </c>
      <c r="E601" s="44">
        <f t="shared" si="1341"/>
        <v>1</v>
      </c>
      <c r="F601" s="44"/>
      <c r="T601" s="44">
        <f t="shared" si="1243"/>
        <v>14400</v>
      </c>
      <c r="U601" s="44">
        <f t="shared" ref="U601" si="1346">U381</f>
        <v>53</v>
      </c>
      <c r="V601" s="44">
        <f t="shared" ref="V601" si="1347">V381</f>
        <v>6</v>
      </c>
      <c r="W601" s="44">
        <f t="shared" si="1246"/>
        <v>10080</v>
      </c>
      <c r="X601" s="238" t="s">
        <v>2461</v>
      </c>
      <c r="Y601" s="44">
        <v>3</v>
      </c>
      <c r="Z601" s="208" t="s">
        <v>2467</v>
      </c>
      <c r="AA601" s="44" t="str">
        <f t="shared" ref="AA601:AB601" si="1348">AA381</f>
        <v>1,2,3</v>
      </c>
      <c r="AB601" s="44" t="str">
        <f t="shared" si="1348"/>
        <v>1522</v>
      </c>
      <c r="AD601" s="44" t="str">
        <f t="shared" ref="AD601:AL601" si="1349">AD381</f>
        <v>我要贯通斩V,帮我做一个吧！</v>
      </c>
      <c r="AE601" s="44" t="str">
        <f t="shared" si="1349"/>
        <v>不错，下次再来光顾！</v>
      </c>
      <c r="AF601" s="44" t="str">
        <f t="shared" si="1349"/>
        <v>什么呀，真没用！</v>
      </c>
      <c r="AG601" s="44" t="str">
        <f t="shared" si="1349"/>
        <v>掌柜的贯通斩V,做点啊什么的做点啊！</v>
      </c>
      <c r="AH601" s="44" t="str">
        <f t="shared" si="1349"/>
        <v>感谢感谢！</v>
      </c>
      <c r="AI601" s="44" t="str">
        <f t="shared" si="1349"/>
        <v>你敢不敢再傻点~！</v>
      </c>
      <c r="AJ601" s="44" t="str">
        <f t="shared" si="1349"/>
        <v>能帮忙做点贯通斩V,吗？</v>
      </c>
      <c r="AK601" s="44" t="str">
        <f t="shared" si="1349"/>
        <v>你太了不起啦~！</v>
      </c>
      <c r="AL601" s="44" t="str">
        <f t="shared" si="1349"/>
        <v>哎，真是失望啊~！</v>
      </c>
    </row>
    <row r="602" spans="1:38">
      <c r="A602" s="251">
        <v>5960</v>
      </c>
      <c r="B602" s="44" t="str">
        <f t="shared" si="1242"/>
        <v>[[1622,1]]</v>
      </c>
      <c r="C602" s="44" t="str">
        <f t="shared" si="1341"/>
        <v>十字斩I</v>
      </c>
      <c r="D602" s="44" t="str">
        <f t="shared" si="1341"/>
        <v>1622</v>
      </c>
      <c r="E602" s="44">
        <f t="shared" si="1341"/>
        <v>1</v>
      </c>
      <c r="F602" s="44"/>
      <c r="T602" s="44">
        <f t="shared" si="1243"/>
        <v>18000</v>
      </c>
      <c r="U602" s="44">
        <f t="shared" ref="U602" si="1350">U382</f>
        <v>53</v>
      </c>
      <c r="V602" s="44">
        <f t="shared" ref="V602" si="1351">V382</f>
        <v>6</v>
      </c>
      <c r="W602" s="44">
        <f t="shared" si="1246"/>
        <v>14400</v>
      </c>
      <c r="X602" s="238" t="s">
        <v>2461</v>
      </c>
      <c r="Y602" s="44">
        <v>3</v>
      </c>
      <c r="Z602" s="208" t="s">
        <v>2467</v>
      </c>
      <c r="AA602" s="44" t="str">
        <f t="shared" ref="AA602:AB602" si="1352">AA382</f>
        <v>1,2,3</v>
      </c>
      <c r="AB602" s="44" t="str">
        <f t="shared" si="1352"/>
        <v>1622</v>
      </c>
      <c r="AD602" s="44" t="str">
        <f t="shared" ref="AD602:AL602" si="1353">AD382</f>
        <v>我要十字斩I,帮我做一个吧！</v>
      </c>
      <c r="AE602" s="44" t="str">
        <f t="shared" si="1353"/>
        <v>不错，下次再来光顾！</v>
      </c>
      <c r="AF602" s="44" t="str">
        <f t="shared" si="1353"/>
        <v>什么呀，真没用！</v>
      </c>
      <c r="AG602" s="44" t="str">
        <f t="shared" si="1353"/>
        <v>掌柜的十字斩I,做点啊什么的做点啊！</v>
      </c>
      <c r="AH602" s="44" t="str">
        <f t="shared" si="1353"/>
        <v>感谢感谢！</v>
      </c>
      <c r="AI602" s="44" t="str">
        <f t="shared" si="1353"/>
        <v>你敢不敢再傻点~！</v>
      </c>
      <c r="AJ602" s="44" t="str">
        <f t="shared" si="1353"/>
        <v>能帮忙做点十字斩I,吗？</v>
      </c>
      <c r="AK602" s="44" t="str">
        <f t="shared" si="1353"/>
        <v>你太了不起啦~！</v>
      </c>
      <c r="AL602" s="44" t="str">
        <f t="shared" si="1353"/>
        <v>哎，真是失望啊~！</v>
      </c>
    </row>
    <row r="603" spans="1:38">
      <c r="A603" s="251">
        <v>5970</v>
      </c>
      <c r="B603" s="44" t="str">
        <f t="shared" si="1242"/>
        <v>[[1722,1]]</v>
      </c>
      <c r="C603" s="44" t="str">
        <f t="shared" si="1341"/>
        <v>十字斩II</v>
      </c>
      <c r="D603" s="44" t="str">
        <f t="shared" si="1341"/>
        <v>1722</v>
      </c>
      <c r="E603" s="44">
        <f t="shared" si="1341"/>
        <v>1</v>
      </c>
      <c r="F603" s="44"/>
      <c r="T603" s="44">
        <f t="shared" si="1243"/>
        <v>21600</v>
      </c>
      <c r="U603" s="44">
        <f t="shared" ref="U603" si="1354">U383</f>
        <v>53</v>
      </c>
      <c r="V603" s="44">
        <f t="shared" ref="V603" si="1355">V383</f>
        <v>6</v>
      </c>
      <c r="W603" s="44">
        <f t="shared" si="1246"/>
        <v>24300</v>
      </c>
      <c r="X603" s="238" t="s">
        <v>2461</v>
      </c>
      <c r="Y603" s="44">
        <v>3</v>
      </c>
      <c r="Z603" s="208" t="s">
        <v>2467</v>
      </c>
      <c r="AA603" s="44" t="str">
        <f t="shared" ref="AA603:AB603" si="1356">AA383</f>
        <v>1,2,3</v>
      </c>
      <c r="AB603" s="44" t="str">
        <f t="shared" si="1356"/>
        <v>1722</v>
      </c>
      <c r="AD603" s="44" t="str">
        <f t="shared" ref="AD603:AL603" si="1357">AD383</f>
        <v>我要十字斩II,帮我做一个吧！</v>
      </c>
      <c r="AE603" s="44" t="str">
        <f t="shared" si="1357"/>
        <v>不错，下次再来光顾！</v>
      </c>
      <c r="AF603" s="44" t="str">
        <f t="shared" si="1357"/>
        <v>什么呀，真没用！</v>
      </c>
      <c r="AG603" s="44" t="str">
        <f t="shared" si="1357"/>
        <v>掌柜的十字斩II,做点啊什么的做点啊！</v>
      </c>
      <c r="AH603" s="44" t="str">
        <f t="shared" si="1357"/>
        <v>感谢感谢！</v>
      </c>
      <c r="AI603" s="44" t="str">
        <f t="shared" si="1357"/>
        <v>你敢不敢再傻点~！</v>
      </c>
      <c r="AJ603" s="44" t="str">
        <f t="shared" si="1357"/>
        <v>能帮忙做点十字斩II,吗？</v>
      </c>
      <c r="AK603" s="44" t="str">
        <f t="shared" si="1357"/>
        <v>你太了不起啦~！</v>
      </c>
      <c r="AL603" s="44" t="str">
        <f t="shared" si="1357"/>
        <v>哎，真是失望啊~！</v>
      </c>
    </row>
    <row r="604" spans="1:38">
      <c r="A604" s="251">
        <v>5980</v>
      </c>
      <c r="B604" s="44" t="str">
        <f t="shared" si="1242"/>
        <v>[[1822,1]]</v>
      </c>
      <c r="C604" s="44" t="str">
        <f t="shared" si="1341"/>
        <v>十字斩III</v>
      </c>
      <c r="D604" s="44" t="str">
        <f t="shared" si="1341"/>
        <v>1822</v>
      </c>
      <c r="E604" s="44">
        <f t="shared" si="1341"/>
        <v>1</v>
      </c>
      <c r="F604" s="44"/>
      <c r="T604" s="44">
        <f t="shared" si="1243"/>
        <v>25200</v>
      </c>
      <c r="U604" s="44">
        <f t="shared" ref="U604" si="1358">U384</f>
        <v>54</v>
      </c>
      <c r="V604" s="44">
        <f t="shared" ref="V604" si="1359">V384</f>
        <v>6</v>
      </c>
      <c r="W604" s="44">
        <f t="shared" si="1246"/>
        <v>36000</v>
      </c>
      <c r="X604" s="238" t="s">
        <v>2461</v>
      </c>
      <c r="Y604" s="44">
        <v>3</v>
      </c>
      <c r="Z604" s="208" t="s">
        <v>2467</v>
      </c>
      <c r="AA604" s="44" t="str">
        <f t="shared" ref="AA604:AB604" si="1360">AA384</f>
        <v>1,2,3</v>
      </c>
      <c r="AB604" s="44" t="str">
        <f t="shared" si="1360"/>
        <v>1822</v>
      </c>
      <c r="AD604" s="44" t="str">
        <f t="shared" ref="AD604:AL604" si="1361">AD384</f>
        <v>我要十字斩III,帮我做一个吧！</v>
      </c>
      <c r="AE604" s="44" t="str">
        <f t="shared" si="1361"/>
        <v>不错，下次再来光顾！</v>
      </c>
      <c r="AF604" s="44" t="str">
        <f t="shared" si="1361"/>
        <v>什么呀，真没用！</v>
      </c>
      <c r="AG604" s="44" t="str">
        <f t="shared" si="1361"/>
        <v>掌柜的十字斩III,做点啊什么的做点啊！</v>
      </c>
      <c r="AH604" s="44" t="str">
        <f t="shared" si="1361"/>
        <v>感谢感谢！</v>
      </c>
      <c r="AI604" s="44" t="str">
        <f t="shared" si="1361"/>
        <v>你敢不敢再傻点~！</v>
      </c>
      <c r="AJ604" s="44" t="str">
        <f t="shared" si="1361"/>
        <v>能帮忙做点十字斩III,吗？</v>
      </c>
      <c r="AK604" s="44" t="str">
        <f t="shared" si="1361"/>
        <v>你太了不起啦~！</v>
      </c>
      <c r="AL604" s="44" t="str">
        <f t="shared" si="1361"/>
        <v>哎，真是失望啊~！</v>
      </c>
    </row>
    <row r="605" spans="1:38">
      <c r="A605" s="251">
        <v>5990</v>
      </c>
      <c r="B605" s="44" t="str">
        <f t="shared" si="1242"/>
        <v>[[1922,1]]</v>
      </c>
      <c r="C605" s="44" t="str">
        <f t="shared" si="1341"/>
        <v>十字斩IV</v>
      </c>
      <c r="D605" s="44" t="str">
        <f t="shared" si="1341"/>
        <v>1922</v>
      </c>
      <c r="E605" s="44">
        <f t="shared" si="1341"/>
        <v>1</v>
      </c>
      <c r="F605" s="44"/>
      <c r="T605" s="44">
        <f t="shared" si="1243"/>
        <v>28800</v>
      </c>
      <c r="U605" s="44">
        <f t="shared" ref="U605" si="1362">U385</f>
        <v>54</v>
      </c>
      <c r="V605" s="44">
        <f t="shared" ref="V605" si="1363">V385</f>
        <v>6</v>
      </c>
      <c r="W605" s="44">
        <f t="shared" si="1246"/>
        <v>52800</v>
      </c>
      <c r="X605" s="238" t="s">
        <v>2461</v>
      </c>
      <c r="Y605" s="44">
        <v>3</v>
      </c>
      <c r="Z605" s="208" t="s">
        <v>2467</v>
      </c>
      <c r="AA605" s="44" t="str">
        <f t="shared" ref="AA605:AB605" si="1364">AA385</f>
        <v>1,2,3</v>
      </c>
      <c r="AB605" s="44" t="str">
        <f t="shared" si="1364"/>
        <v>1922</v>
      </c>
      <c r="AD605" s="44" t="str">
        <f t="shared" ref="AD605:AL605" si="1365">AD385</f>
        <v>我要十字斩IV,帮我做一个吧！</v>
      </c>
      <c r="AE605" s="44" t="str">
        <f t="shared" si="1365"/>
        <v>不错，下次再来光顾！</v>
      </c>
      <c r="AF605" s="44" t="str">
        <f t="shared" si="1365"/>
        <v>什么呀，真没用！</v>
      </c>
      <c r="AG605" s="44" t="str">
        <f t="shared" si="1365"/>
        <v>掌柜的十字斩IV,做点啊什么的做点啊！</v>
      </c>
      <c r="AH605" s="44" t="str">
        <f t="shared" si="1365"/>
        <v>感谢感谢！</v>
      </c>
      <c r="AI605" s="44" t="str">
        <f t="shared" si="1365"/>
        <v>你敢不敢再傻点~！</v>
      </c>
      <c r="AJ605" s="44" t="str">
        <f t="shared" si="1365"/>
        <v>能帮忙做点十字斩IV,吗？</v>
      </c>
      <c r="AK605" s="44" t="str">
        <f t="shared" si="1365"/>
        <v>你太了不起啦~！</v>
      </c>
      <c r="AL605" s="44" t="str">
        <f t="shared" si="1365"/>
        <v>哎，真是失望啊~！</v>
      </c>
    </row>
    <row r="606" spans="1:38">
      <c r="A606" s="251">
        <v>6000</v>
      </c>
      <c r="B606" s="44" t="str">
        <f t="shared" si="1242"/>
        <v>[[2022,1]]</v>
      </c>
      <c r="C606" s="44" t="str">
        <f t="shared" si="1341"/>
        <v>十字斩V</v>
      </c>
      <c r="D606" s="44" t="str">
        <f t="shared" si="1341"/>
        <v>2022</v>
      </c>
      <c r="E606" s="44">
        <f t="shared" si="1341"/>
        <v>1</v>
      </c>
      <c r="F606" s="44"/>
      <c r="T606" s="44">
        <f t="shared" si="1243"/>
        <v>32400</v>
      </c>
      <c r="U606" s="44">
        <f t="shared" ref="U606" si="1366">U386</f>
        <v>54</v>
      </c>
      <c r="V606" s="44">
        <f t="shared" ref="V606" si="1367">V386</f>
        <v>6</v>
      </c>
      <c r="W606" s="44">
        <f t="shared" si="1246"/>
        <v>77760</v>
      </c>
      <c r="X606" s="238" t="s">
        <v>2461</v>
      </c>
      <c r="Y606" s="44">
        <v>3</v>
      </c>
      <c r="Z606" s="208" t="s">
        <v>2467</v>
      </c>
      <c r="AA606" s="44" t="str">
        <f t="shared" ref="AA606:AB606" si="1368">AA386</f>
        <v>1,2,3</v>
      </c>
      <c r="AB606" s="44" t="str">
        <f t="shared" si="1368"/>
        <v>2022</v>
      </c>
      <c r="AD606" s="44" t="str">
        <f t="shared" ref="AD606:AL606" si="1369">AD386</f>
        <v>我要十字斩V,帮我做一个吧！</v>
      </c>
      <c r="AE606" s="44" t="str">
        <f t="shared" si="1369"/>
        <v>不错，下次再来光顾！</v>
      </c>
      <c r="AF606" s="44" t="str">
        <f t="shared" si="1369"/>
        <v>什么呀，真没用！</v>
      </c>
      <c r="AG606" s="44" t="str">
        <f t="shared" si="1369"/>
        <v>掌柜的十字斩V,做点啊什么的做点啊！</v>
      </c>
      <c r="AH606" s="44" t="str">
        <f t="shared" si="1369"/>
        <v>感谢感谢！</v>
      </c>
      <c r="AI606" s="44" t="str">
        <f t="shared" si="1369"/>
        <v>你敢不敢再傻点~！</v>
      </c>
      <c r="AJ606" s="44" t="str">
        <f t="shared" si="1369"/>
        <v>能帮忙做点十字斩V,吗？</v>
      </c>
      <c r="AK606" s="44" t="str">
        <f t="shared" si="1369"/>
        <v>你太了不起啦~！</v>
      </c>
      <c r="AL606" s="44" t="str">
        <f t="shared" si="1369"/>
        <v>哎，真是失望啊~！</v>
      </c>
    </row>
    <row r="607" spans="1:38">
      <c r="A607" s="251">
        <v>6010</v>
      </c>
      <c r="B607" s="44" t="str">
        <f t="shared" si="1242"/>
        <v>[[2122,1]]</v>
      </c>
      <c r="C607" s="44" t="str">
        <f t="shared" si="1341"/>
        <v>怒气I</v>
      </c>
      <c r="D607" s="44" t="str">
        <f t="shared" si="1341"/>
        <v>2122</v>
      </c>
      <c r="E607" s="44">
        <f t="shared" si="1341"/>
        <v>1</v>
      </c>
      <c r="F607" s="44"/>
      <c r="T607" s="44">
        <f t="shared" si="1243"/>
        <v>21600</v>
      </c>
      <c r="U607" s="44">
        <f t="shared" ref="U607" si="1370">U387</f>
        <v>55</v>
      </c>
      <c r="V607" s="44">
        <f t="shared" ref="V607" si="1371">V387</f>
        <v>6</v>
      </c>
      <c r="W607" s="44">
        <f t="shared" si="1246"/>
        <v>21880</v>
      </c>
      <c r="X607" s="238" t="s">
        <v>2461</v>
      </c>
      <c r="Y607" s="44">
        <v>3</v>
      </c>
      <c r="Z607" s="208" t="s">
        <v>2467</v>
      </c>
      <c r="AA607" s="44" t="str">
        <f t="shared" ref="AA607:AB607" si="1372">AA387</f>
        <v>1,2,3</v>
      </c>
      <c r="AB607" s="44" t="str">
        <f t="shared" si="1372"/>
        <v>2122</v>
      </c>
      <c r="AD607" s="44" t="str">
        <f t="shared" ref="AD607:AL607" si="1373">AD387</f>
        <v>我要怒气I,帮我做一个吧！</v>
      </c>
      <c r="AE607" s="44" t="str">
        <f t="shared" si="1373"/>
        <v>不错，下次再来光顾！</v>
      </c>
      <c r="AF607" s="44" t="str">
        <f t="shared" si="1373"/>
        <v>什么呀，真没用！</v>
      </c>
      <c r="AG607" s="44" t="str">
        <f t="shared" si="1373"/>
        <v>掌柜的怒气I,做点啊什么的做点啊！</v>
      </c>
      <c r="AH607" s="44" t="str">
        <f t="shared" si="1373"/>
        <v>感谢感谢！</v>
      </c>
      <c r="AI607" s="44" t="str">
        <f t="shared" si="1373"/>
        <v>你敢不敢再傻点~！</v>
      </c>
      <c r="AJ607" s="44" t="str">
        <f t="shared" si="1373"/>
        <v>能帮忙做点怒气I,吗？</v>
      </c>
      <c r="AK607" s="44" t="str">
        <f t="shared" si="1373"/>
        <v>你太了不起啦~！</v>
      </c>
      <c r="AL607" s="44" t="str">
        <f t="shared" si="1373"/>
        <v>哎，真是失望啊~！</v>
      </c>
    </row>
    <row r="608" spans="1:38">
      <c r="A608" s="251">
        <v>6020</v>
      </c>
      <c r="B608" s="44" t="str">
        <f t="shared" si="1242"/>
        <v>[[2222,1]]</v>
      </c>
      <c r="C608" s="44" t="str">
        <f t="shared" si="1341"/>
        <v>怒气II</v>
      </c>
      <c r="D608" s="44" t="str">
        <f t="shared" si="1341"/>
        <v>2222</v>
      </c>
      <c r="E608" s="44">
        <f t="shared" si="1341"/>
        <v>1</v>
      </c>
      <c r="F608" s="44"/>
      <c r="T608" s="44">
        <f t="shared" si="1243"/>
        <v>25200</v>
      </c>
      <c r="U608" s="44">
        <f t="shared" ref="U608" si="1374">U388</f>
        <v>55</v>
      </c>
      <c r="V608" s="44">
        <f t="shared" ref="V608" si="1375">V388</f>
        <v>6</v>
      </c>
      <c r="W608" s="44">
        <f t="shared" si="1246"/>
        <v>36000</v>
      </c>
      <c r="X608" s="238" t="s">
        <v>2461</v>
      </c>
      <c r="Y608" s="44">
        <v>3</v>
      </c>
      <c r="Z608" s="208" t="s">
        <v>2467</v>
      </c>
      <c r="AA608" s="44" t="str">
        <f t="shared" ref="AA608:AB608" si="1376">AA388</f>
        <v>1,2,3</v>
      </c>
      <c r="AB608" s="44" t="str">
        <f t="shared" si="1376"/>
        <v>2222</v>
      </c>
      <c r="AD608" s="44" t="str">
        <f t="shared" ref="AD608:AL608" si="1377">AD388</f>
        <v>我要怒气II,帮我做一个吧！</v>
      </c>
      <c r="AE608" s="44" t="str">
        <f t="shared" si="1377"/>
        <v>不错，下次再来光顾！</v>
      </c>
      <c r="AF608" s="44" t="str">
        <f t="shared" si="1377"/>
        <v>什么呀，真没用！</v>
      </c>
      <c r="AG608" s="44" t="str">
        <f t="shared" si="1377"/>
        <v>掌柜的怒气II,做点啊什么的做点啊！</v>
      </c>
      <c r="AH608" s="44" t="str">
        <f t="shared" si="1377"/>
        <v>感谢感谢！</v>
      </c>
      <c r="AI608" s="44" t="str">
        <f t="shared" si="1377"/>
        <v>你敢不敢再傻点~！</v>
      </c>
      <c r="AJ608" s="44" t="str">
        <f t="shared" si="1377"/>
        <v>能帮忙做点怒气II,吗？</v>
      </c>
      <c r="AK608" s="44" t="str">
        <f t="shared" si="1377"/>
        <v>你太了不起啦~！</v>
      </c>
      <c r="AL608" s="44" t="str">
        <f t="shared" si="1377"/>
        <v>哎，真是失望啊~！</v>
      </c>
    </row>
    <row r="609" spans="1:38">
      <c r="A609" s="251">
        <v>6030</v>
      </c>
      <c r="B609" s="44" t="str">
        <f t="shared" si="1242"/>
        <v>[[2322,1]]</v>
      </c>
      <c r="C609" s="44" t="str">
        <f t="shared" si="1341"/>
        <v>怒气III</v>
      </c>
      <c r="D609" s="44" t="str">
        <f t="shared" si="1341"/>
        <v>2322</v>
      </c>
      <c r="E609" s="44">
        <f t="shared" si="1341"/>
        <v>1</v>
      </c>
      <c r="F609" s="44"/>
      <c r="T609" s="44">
        <f t="shared" si="1243"/>
        <v>28800</v>
      </c>
      <c r="U609" s="44">
        <f t="shared" ref="U609" si="1378">U389</f>
        <v>55</v>
      </c>
      <c r="V609" s="44">
        <f t="shared" ref="V609" si="1379">V389</f>
        <v>6</v>
      </c>
      <c r="W609" s="44">
        <f t="shared" si="1246"/>
        <v>52800</v>
      </c>
      <c r="X609" s="238" t="s">
        <v>2461</v>
      </c>
      <c r="Y609" s="44">
        <v>3</v>
      </c>
      <c r="Z609" s="208" t="s">
        <v>2467</v>
      </c>
      <c r="AA609" s="44" t="str">
        <f t="shared" ref="AA609:AB609" si="1380">AA389</f>
        <v>1,2,3</v>
      </c>
      <c r="AB609" s="44" t="str">
        <f t="shared" si="1380"/>
        <v>2322</v>
      </c>
      <c r="AD609" s="44" t="str">
        <f t="shared" ref="AD609:AL609" si="1381">AD389</f>
        <v>我要怒气III,帮我做一个吧！</v>
      </c>
      <c r="AE609" s="44" t="str">
        <f t="shared" si="1381"/>
        <v>不错，下次再来光顾！</v>
      </c>
      <c r="AF609" s="44" t="str">
        <f t="shared" si="1381"/>
        <v>什么呀，真没用！</v>
      </c>
      <c r="AG609" s="44" t="str">
        <f t="shared" si="1381"/>
        <v>掌柜的怒气III,做点啊什么的做点啊！</v>
      </c>
      <c r="AH609" s="44" t="str">
        <f t="shared" si="1381"/>
        <v>感谢感谢！</v>
      </c>
      <c r="AI609" s="44" t="str">
        <f t="shared" si="1381"/>
        <v>你敢不敢再傻点~！</v>
      </c>
      <c r="AJ609" s="44" t="str">
        <f t="shared" si="1381"/>
        <v>能帮忙做点怒气III,吗？</v>
      </c>
      <c r="AK609" s="44" t="str">
        <f t="shared" si="1381"/>
        <v>你太了不起啦~！</v>
      </c>
      <c r="AL609" s="44" t="str">
        <f t="shared" si="1381"/>
        <v>哎，真是失望啊~！</v>
      </c>
    </row>
    <row r="610" spans="1:38">
      <c r="A610" s="251">
        <v>6040</v>
      </c>
      <c r="B610" s="44" t="str">
        <f t="shared" si="1242"/>
        <v>[[2422,1]]</v>
      </c>
      <c r="C610" s="44" t="str">
        <f t="shared" si="1341"/>
        <v>怒气IV</v>
      </c>
      <c r="D610" s="44" t="str">
        <f t="shared" si="1341"/>
        <v>2422</v>
      </c>
      <c r="E610" s="44">
        <f t="shared" si="1341"/>
        <v>1</v>
      </c>
      <c r="F610" s="44"/>
      <c r="T610" s="44">
        <f t="shared" si="1243"/>
        <v>32400</v>
      </c>
      <c r="U610" s="44">
        <f t="shared" ref="U610" si="1382">U390</f>
        <v>56</v>
      </c>
      <c r="V610" s="44">
        <f t="shared" ref="V610" si="1383">V390</f>
        <v>6</v>
      </c>
      <c r="W610" s="44">
        <f t="shared" si="1246"/>
        <v>77760</v>
      </c>
      <c r="X610" s="238" t="s">
        <v>2461</v>
      </c>
      <c r="Y610" s="44">
        <v>3</v>
      </c>
      <c r="Z610" s="208" t="s">
        <v>2467</v>
      </c>
      <c r="AA610" s="44" t="str">
        <f t="shared" ref="AA610:AB610" si="1384">AA390</f>
        <v>1,2,3</v>
      </c>
      <c r="AB610" s="44" t="str">
        <f t="shared" si="1384"/>
        <v>2422</v>
      </c>
      <c r="AD610" s="44" t="str">
        <f t="shared" ref="AD610:AL610" si="1385">AD390</f>
        <v>我要怒气IV,帮我做一个吧！</v>
      </c>
      <c r="AE610" s="44" t="str">
        <f t="shared" si="1385"/>
        <v>不错，下次再来光顾！</v>
      </c>
      <c r="AF610" s="44" t="str">
        <f t="shared" si="1385"/>
        <v>什么呀，真没用！</v>
      </c>
      <c r="AG610" s="44" t="str">
        <f t="shared" si="1385"/>
        <v>掌柜的怒气IV,做点啊什么的做点啊！</v>
      </c>
      <c r="AH610" s="44" t="str">
        <f t="shared" si="1385"/>
        <v>感谢感谢！</v>
      </c>
      <c r="AI610" s="44" t="str">
        <f t="shared" si="1385"/>
        <v>你敢不敢再傻点~！</v>
      </c>
      <c r="AJ610" s="44" t="str">
        <f t="shared" si="1385"/>
        <v>能帮忙做点怒气IV,吗？</v>
      </c>
      <c r="AK610" s="44" t="str">
        <f t="shared" si="1385"/>
        <v>你太了不起啦~！</v>
      </c>
      <c r="AL610" s="44" t="str">
        <f t="shared" si="1385"/>
        <v>哎，真是失望啊~！</v>
      </c>
    </row>
    <row r="611" spans="1:38">
      <c r="A611" s="251">
        <v>6050</v>
      </c>
      <c r="B611" s="44" t="str">
        <f t="shared" si="1242"/>
        <v>[[2522,1]]</v>
      </c>
      <c r="C611" s="44" t="str">
        <f t="shared" si="1341"/>
        <v>怒气V</v>
      </c>
      <c r="D611" s="44" t="str">
        <f t="shared" si="1341"/>
        <v>2522</v>
      </c>
      <c r="E611" s="44">
        <f t="shared" si="1341"/>
        <v>1</v>
      </c>
      <c r="F611" s="44"/>
      <c r="T611" s="44">
        <f t="shared" si="1243"/>
        <v>36000</v>
      </c>
      <c r="U611" s="44">
        <f t="shared" ref="U611" si="1386">U391</f>
        <v>56</v>
      </c>
      <c r="V611" s="44">
        <f t="shared" ref="V611" si="1387">V391</f>
        <v>6</v>
      </c>
      <c r="W611" s="44">
        <f t="shared" si="1246"/>
        <v>117000</v>
      </c>
      <c r="X611" s="238" t="s">
        <v>2461</v>
      </c>
      <c r="Y611" s="44">
        <v>3</v>
      </c>
      <c r="Z611" s="208" t="s">
        <v>2467</v>
      </c>
      <c r="AA611" s="44" t="str">
        <f t="shared" ref="AA611:AB611" si="1388">AA391</f>
        <v>1,2,3</v>
      </c>
      <c r="AB611" s="44" t="str">
        <f t="shared" si="1388"/>
        <v>2522</v>
      </c>
      <c r="AD611" s="44" t="str">
        <f t="shared" ref="AD611:AL611" si="1389">AD391</f>
        <v>我要怒气V,帮我做一个吧！</v>
      </c>
      <c r="AE611" s="44" t="str">
        <f t="shared" si="1389"/>
        <v>不错，下次再来光顾！</v>
      </c>
      <c r="AF611" s="44" t="str">
        <f t="shared" si="1389"/>
        <v>什么呀，真没用！</v>
      </c>
      <c r="AG611" s="44" t="str">
        <f t="shared" si="1389"/>
        <v>掌柜的怒气V,做点啊什么的做点啊！</v>
      </c>
      <c r="AH611" s="44" t="str">
        <f t="shared" si="1389"/>
        <v>感谢感谢！</v>
      </c>
      <c r="AI611" s="44" t="str">
        <f t="shared" si="1389"/>
        <v>你敢不敢再傻点~！</v>
      </c>
      <c r="AJ611" s="44" t="str">
        <f t="shared" si="1389"/>
        <v>能帮忙做点怒气V,吗？</v>
      </c>
      <c r="AK611" s="44" t="str">
        <f t="shared" si="1389"/>
        <v>你太了不起啦~！</v>
      </c>
      <c r="AL611" s="44" t="str">
        <f t="shared" si="1389"/>
        <v>哎，真是失望啊~！</v>
      </c>
    </row>
    <row r="612" spans="1:38">
      <c r="A612" s="251">
        <v>6060</v>
      </c>
      <c r="B612" s="44" t="str">
        <f t="shared" si="1242"/>
        <v>[[2622,1]]</v>
      </c>
      <c r="C612" s="44" t="str">
        <f t="shared" si="1341"/>
        <v>毒箭I</v>
      </c>
      <c r="D612" s="44" t="str">
        <f t="shared" si="1341"/>
        <v>2622</v>
      </c>
      <c r="E612" s="44">
        <f t="shared" si="1341"/>
        <v>1</v>
      </c>
      <c r="F612" s="44"/>
      <c r="T612" s="44">
        <f t="shared" si="1243"/>
        <v>120</v>
      </c>
      <c r="U612" s="44">
        <f t="shared" ref="U612" si="1390">U392</f>
        <v>56</v>
      </c>
      <c r="V612" s="44">
        <f t="shared" ref="V612" si="1391">V392</f>
        <v>6</v>
      </c>
      <c r="W612" s="44">
        <f t="shared" si="1246"/>
        <v>60</v>
      </c>
      <c r="X612" s="238" t="s">
        <v>2461</v>
      </c>
      <c r="Y612" s="44">
        <v>3</v>
      </c>
      <c r="Z612" s="208" t="s">
        <v>2467</v>
      </c>
      <c r="AA612" s="44" t="str">
        <f t="shared" ref="AA612:AB612" si="1392">AA392</f>
        <v>1,2,3</v>
      </c>
      <c r="AB612" s="44" t="str">
        <f t="shared" si="1392"/>
        <v>2622</v>
      </c>
      <c r="AD612" s="44" t="str">
        <f t="shared" ref="AD612:AL612" si="1393">AD392</f>
        <v>我要毒箭I,帮我做一个吧！</v>
      </c>
      <c r="AE612" s="44" t="str">
        <f t="shared" si="1393"/>
        <v>不错，下次再来光顾！</v>
      </c>
      <c r="AF612" s="44" t="str">
        <f t="shared" si="1393"/>
        <v>什么呀，真没用！</v>
      </c>
      <c r="AG612" s="44" t="str">
        <f t="shared" si="1393"/>
        <v>掌柜的毒箭I,做点啊什么的做点啊！</v>
      </c>
      <c r="AH612" s="44" t="str">
        <f t="shared" si="1393"/>
        <v>感谢感谢！</v>
      </c>
      <c r="AI612" s="44" t="str">
        <f t="shared" si="1393"/>
        <v>你敢不敢再傻点~！</v>
      </c>
      <c r="AJ612" s="44" t="str">
        <f t="shared" si="1393"/>
        <v>能帮忙做点毒箭I,吗？</v>
      </c>
      <c r="AK612" s="44" t="str">
        <f t="shared" si="1393"/>
        <v>你太了不起啦~！</v>
      </c>
      <c r="AL612" s="44" t="str">
        <f t="shared" si="1393"/>
        <v>哎，真是失望啊~！</v>
      </c>
    </row>
    <row r="613" spans="1:38">
      <c r="A613" s="251">
        <v>6070</v>
      </c>
      <c r="B613" s="44" t="str">
        <f t="shared" si="1242"/>
        <v>[[2722,1]]</v>
      </c>
      <c r="C613" s="44" t="str">
        <f t="shared" si="1341"/>
        <v>毒箭II</v>
      </c>
      <c r="D613" s="44" t="str">
        <f t="shared" si="1341"/>
        <v>2722</v>
      </c>
      <c r="E613" s="44">
        <f t="shared" si="1341"/>
        <v>1</v>
      </c>
      <c r="F613" s="44"/>
      <c r="T613" s="44">
        <f t="shared" si="1243"/>
        <v>1200</v>
      </c>
      <c r="U613" s="44">
        <f t="shared" ref="U613" si="1394">U393</f>
        <v>57</v>
      </c>
      <c r="V613" s="44">
        <f t="shared" ref="V613" si="1395">V393</f>
        <v>6</v>
      </c>
      <c r="W613" s="44">
        <f t="shared" si="1246"/>
        <v>160</v>
      </c>
      <c r="X613" s="238" t="s">
        <v>2461</v>
      </c>
      <c r="Y613" s="44">
        <v>3</v>
      </c>
      <c r="Z613" s="208" t="s">
        <v>2467</v>
      </c>
      <c r="AA613" s="44" t="str">
        <f t="shared" ref="AA613:AB613" si="1396">AA393</f>
        <v>1,2,3</v>
      </c>
      <c r="AB613" s="44" t="str">
        <f t="shared" si="1396"/>
        <v>2722</v>
      </c>
      <c r="AD613" s="44" t="str">
        <f t="shared" ref="AD613:AL613" si="1397">AD393</f>
        <v>我要毒箭II,帮我做一个吧！</v>
      </c>
      <c r="AE613" s="44" t="str">
        <f t="shared" si="1397"/>
        <v>不错，下次再来光顾！</v>
      </c>
      <c r="AF613" s="44" t="str">
        <f t="shared" si="1397"/>
        <v>什么呀，真没用！</v>
      </c>
      <c r="AG613" s="44" t="str">
        <f t="shared" si="1397"/>
        <v>掌柜的毒箭II,做点啊什么的做点啊！</v>
      </c>
      <c r="AH613" s="44" t="str">
        <f t="shared" si="1397"/>
        <v>感谢感谢！</v>
      </c>
      <c r="AI613" s="44" t="str">
        <f t="shared" si="1397"/>
        <v>你敢不敢再傻点~！</v>
      </c>
      <c r="AJ613" s="44" t="str">
        <f t="shared" si="1397"/>
        <v>能帮忙做点毒箭II,吗？</v>
      </c>
      <c r="AK613" s="44" t="str">
        <f t="shared" si="1397"/>
        <v>你太了不起啦~！</v>
      </c>
      <c r="AL613" s="44" t="str">
        <f t="shared" si="1397"/>
        <v>哎，真是失望啊~！</v>
      </c>
    </row>
    <row r="614" spans="1:38">
      <c r="A614" s="251">
        <v>6080</v>
      </c>
      <c r="B614" s="44" t="str">
        <f t="shared" si="1242"/>
        <v>[[2822,1]]</v>
      </c>
      <c r="C614" s="44" t="str">
        <f t="shared" si="1341"/>
        <v>毒箭III</v>
      </c>
      <c r="D614" s="44" t="str">
        <f t="shared" si="1341"/>
        <v>2822</v>
      </c>
      <c r="E614" s="44">
        <f t="shared" si="1341"/>
        <v>1</v>
      </c>
      <c r="F614" s="44"/>
      <c r="T614" s="44">
        <f t="shared" si="1243"/>
        <v>2400</v>
      </c>
      <c r="U614" s="44">
        <f t="shared" ref="U614" si="1398">U394</f>
        <v>57</v>
      </c>
      <c r="V614" s="44">
        <f t="shared" ref="V614" si="1399">V394</f>
        <v>6</v>
      </c>
      <c r="W614" s="44">
        <f t="shared" si="1246"/>
        <v>520</v>
      </c>
      <c r="X614" s="238" t="s">
        <v>2461</v>
      </c>
      <c r="Y614" s="44">
        <v>3</v>
      </c>
      <c r="Z614" s="208" t="s">
        <v>2467</v>
      </c>
      <c r="AA614" s="44" t="str">
        <f t="shared" ref="AA614:AB614" si="1400">AA394</f>
        <v>1,2,3</v>
      </c>
      <c r="AB614" s="44" t="str">
        <f t="shared" si="1400"/>
        <v>2822</v>
      </c>
      <c r="AD614" s="44" t="str">
        <f t="shared" ref="AD614:AL614" si="1401">AD394</f>
        <v>我要毒箭III,帮我做一个吧！</v>
      </c>
      <c r="AE614" s="44" t="str">
        <f t="shared" si="1401"/>
        <v>不错，下次再来光顾！</v>
      </c>
      <c r="AF614" s="44" t="str">
        <f t="shared" si="1401"/>
        <v>什么呀，真没用！</v>
      </c>
      <c r="AG614" s="44" t="str">
        <f t="shared" si="1401"/>
        <v>掌柜的毒箭III,做点啊什么的做点啊！</v>
      </c>
      <c r="AH614" s="44" t="str">
        <f t="shared" si="1401"/>
        <v>感谢感谢！</v>
      </c>
      <c r="AI614" s="44" t="str">
        <f t="shared" si="1401"/>
        <v>你敢不敢再傻点~！</v>
      </c>
      <c r="AJ614" s="44" t="str">
        <f t="shared" si="1401"/>
        <v>能帮忙做点毒箭III,吗？</v>
      </c>
      <c r="AK614" s="44" t="str">
        <f t="shared" si="1401"/>
        <v>你太了不起啦~！</v>
      </c>
      <c r="AL614" s="44" t="str">
        <f t="shared" si="1401"/>
        <v>哎，真是失望啊~！</v>
      </c>
    </row>
    <row r="615" spans="1:38">
      <c r="A615" s="251">
        <v>6090</v>
      </c>
      <c r="B615" s="44" t="str">
        <f t="shared" si="1242"/>
        <v>[[2922,1]]</v>
      </c>
      <c r="C615" s="44" t="str">
        <f t="shared" ref="C615:E630" si="1402">C175</f>
        <v>毒箭IV</v>
      </c>
      <c r="D615" s="44" t="str">
        <f t="shared" si="1402"/>
        <v>2922</v>
      </c>
      <c r="E615" s="44">
        <f t="shared" si="1402"/>
        <v>1</v>
      </c>
      <c r="F615" s="44"/>
      <c r="T615" s="44">
        <f t="shared" si="1243"/>
        <v>3600</v>
      </c>
      <c r="U615" s="44">
        <f t="shared" ref="U615" si="1403">U395</f>
        <v>57</v>
      </c>
      <c r="V615" s="44">
        <f t="shared" ref="V615" si="1404">V395</f>
        <v>6</v>
      </c>
      <c r="W615" s="44">
        <f t="shared" si="1246"/>
        <v>1100</v>
      </c>
      <c r="X615" s="238" t="s">
        <v>2461</v>
      </c>
      <c r="Y615" s="44">
        <v>3</v>
      </c>
      <c r="Z615" s="208" t="s">
        <v>2467</v>
      </c>
      <c r="AA615" s="44" t="str">
        <f t="shared" ref="AA615:AB615" si="1405">AA395</f>
        <v>1,2,3</v>
      </c>
      <c r="AB615" s="44" t="str">
        <f t="shared" si="1405"/>
        <v>2922</v>
      </c>
      <c r="AD615" s="44" t="str">
        <f t="shared" ref="AD615:AL615" si="1406">AD395</f>
        <v>我要毒箭IV,帮我做一个吧！</v>
      </c>
      <c r="AE615" s="44" t="str">
        <f t="shared" si="1406"/>
        <v>不错，下次再来光顾！</v>
      </c>
      <c r="AF615" s="44" t="str">
        <f t="shared" si="1406"/>
        <v>什么呀，真没用！</v>
      </c>
      <c r="AG615" s="44" t="str">
        <f t="shared" si="1406"/>
        <v>掌柜的毒箭IV,做点啊什么的做点啊！</v>
      </c>
      <c r="AH615" s="44" t="str">
        <f t="shared" si="1406"/>
        <v>感谢感谢！</v>
      </c>
      <c r="AI615" s="44" t="str">
        <f t="shared" si="1406"/>
        <v>你敢不敢再傻点~！</v>
      </c>
      <c r="AJ615" s="44" t="str">
        <f t="shared" si="1406"/>
        <v>能帮忙做点毒箭IV,吗？</v>
      </c>
      <c r="AK615" s="44" t="str">
        <f t="shared" si="1406"/>
        <v>你太了不起啦~！</v>
      </c>
      <c r="AL615" s="44" t="str">
        <f t="shared" si="1406"/>
        <v>哎，真是失望啊~！</v>
      </c>
    </row>
    <row r="616" spans="1:38">
      <c r="A616" s="251">
        <v>6100</v>
      </c>
      <c r="B616" s="44" t="str">
        <f t="shared" si="1242"/>
        <v>[[3022,1]]</v>
      </c>
      <c r="C616" s="44" t="str">
        <f t="shared" si="1402"/>
        <v>毒箭V</v>
      </c>
      <c r="D616" s="44" t="str">
        <f t="shared" si="1402"/>
        <v>3022</v>
      </c>
      <c r="E616" s="44">
        <f t="shared" si="1402"/>
        <v>1</v>
      </c>
      <c r="F616" s="44"/>
      <c r="T616" s="44">
        <f t="shared" si="1243"/>
        <v>7200</v>
      </c>
      <c r="U616" s="44">
        <f t="shared" ref="U616" si="1407">U396</f>
        <v>58</v>
      </c>
      <c r="V616" s="44">
        <f t="shared" ref="V616" si="1408">V396</f>
        <v>6</v>
      </c>
      <c r="W616" s="44">
        <f t="shared" si="1246"/>
        <v>3000</v>
      </c>
      <c r="X616" s="238" t="s">
        <v>2461</v>
      </c>
      <c r="Y616" s="44">
        <v>3</v>
      </c>
      <c r="Z616" s="208" t="s">
        <v>2467</v>
      </c>
      <c r="AA616" s="44" t="str">
        <f t="shared" ref="AA616:AB616" si="1409">AA396</f>
        <v>1,2,3</v>
      </c>
      <c r="AB616" s="44" t="str">
        <f t="shared" si="1409"/>
        <v>3022</v>
      </c>
      <c r="AD616" s="44" t="str">
        <f t="shared" ref="AD616:AL616" si="1410">AD396</f>
        <v>我要毒箭V,帮我做一个吧！</v>
      </c>
      <c r="AE616" s="44" t="str">
        <f t="shared" si="1410"/>
        <v>不错，下次再来光顾！</v>
      </c>
      <c r="AF616" s="44" t="str">
        <f t="shared" si="1410"/>
        <v>什么呀，真没用！</v>
      </c>
      <c r="AG616" s="44" t="str">
        <f t="shared" si="1410"/>
        <v>掌柜的毒箭V,做点啊什么的做点啊！</v>
      </c>
      <c r="AH616" s="44" t="str">
        <f t="shared" si="1410"/>
        <v>感谢感谢！</v>
      </c>
      <c r="AI616" s="44" t="str">
        <f t="shared" si="1410"/>
        <v>你敢不敢再傻点~！</v>
      </c>
      <c r="AJ616" s="44" t="str">
        <f t="shared" si="1410"/>
        <v>能帮忙做点毒箭V,吗？</v>
      </c>
      <c r="AK616" s="44" t="str">
        <f t="shared" si="1410"/>
        <v>你太了不起啦~！</v>
      </c>
      <c r="AL616" s="44" t="str">
        <f t="shared" si="1410"/>
        <v>哎，真是失望啊~！</v>
      </c>
    </row>
    <row r="617" spans="1:38">
      <c r="A617" s="251">
        <v>6110</v>
      </c>
      <c r="B617" s="44" t="str">
        <f t="shared" si="1242"/>
        <v>[[3122,1]]</v>
      </c>
      <c r="C617" s="44" t="str">
        <f t="shared" si="1402"/>
        <v>散射I</v>
      </c>
      <c r="D617" s="44" t="str">
        <f t="shared" si="1402"/>
        <v>3122</v>
      </c>
      <c r="E617" s="44">
        <f t="shared" si="1402"/>
        <v>1</v>
      </c>
      <c r="F617" s="44"/>
      <c r="T617" s="44">
        <f t="shared" si="1243"/>
        <v>1200</v>
      </c>
      <c r="U617" s="44">
        <f t="shared" ref="U617" si="1411">U397</f>
        <v>58</v>
      </c>
      <c r="V617" s="44">
        <f t="shared" ref="V617" si="1412">V397</f>
        <v>6</v>
      </c>
      <c r="W617" s="44">
        <f t="shared" si="1246"/>
        <v>140</v>
      </c>
      <c r="X617" s="238" t="s">
        <v>2461</v>
      </c>
      <c r="Y617" s="44">
        <v>3</v>
      </c>
      <c r="Z617" s="208" t="s">
        <v>2467</v>
      </c>
      <c r="AA617" s="44" t="str">
        <f t="shared" ref="AA617:AB617" si="1413">AA397</f>
        <v>1,2,3</v>
      </c>
      <c r="AB617" s="44" t="str">
        <f t="shared" si="1413"/>
        <v>3122</v>
      </c>
      <c r="AD617" s="44" t="str">
        <f t="shared" ref="AD617:AL617" si="1414">AD397</f>
        <v>我要散射I,帮我做一个吧！</v>
      </c>
      <c r="AE617" s="44" t="str">
        <f t="shared" si="1414"/>
        <v>不错，下次再来光顾！</v>
      </c>
      <c r="AF617" s="44" t="str">
        <f t="shared" si="1414"/>
        <v>什么呀，真没用！</v>
      </c>
      <c r="AG617" s="44" t="str">
        <f t="shared" si="1414"/>
        <v>掌柜的散射I,做点啊什么的做点啊！</v>
      </c>
      <c r="AH617" s="44" t="str">
        <f t="shared" si="1414"/>
        <v>感谢感谢！</v>
      </c>
      <c r="AI617" s="44" t="str">
        <f t="shared" si="1414"/>
        <v>你敢不敢再傻点~！</v>
      </c>
      <c r="AJ617" s="44" t="str">
        <f t="shared" si="1414"/>
        <v>能帮忙做点散射I,吗？</v>
      </c>
      <c r="AK617" s="44" t="str">
        <f t="shared" si="1414"/>
        <v>你太了不起啦~！</v>
      </c>
      <c r="AL617" s="44" t="str">
        <f t="shared" si="1414"/>
        <v>哎，真是失望啊~！</v>
      </c>
    </row>
    <row r="618" spans="1:38">
      <c r="A618" s="251">
        <v>6120</v>
      </c>
      <c r="B618" s="44" t="str">
        <f t="shared" si="1242"/>
        <v>[[3222,1]]</v>
      </c>
      <c r="C618" s="44" t="str">
        <f t="shared" si="1402"/>
        <v>散射II</v>
      </c>
      <c r="D618" s="44" t="str">
        <f t="shared" si="1402"/>
        <v>3222</v>
      </c>
      <c r="E618" s="44">
        <f t="shared" si="1402"/>
        <v>1</v>
      </c>
      <c r="F618" s="44"/>
      <c r="T618" s="44">
        <f t="shared" si="1243"/>
        <v>2400</v>
      </c>
      <c r="U618" s="44">
        <f t="shared" ref="U618" si="1415">U398</f>
        <v>58</v>
      </c>
      <c r="V618" s="44">
        <f t="shared" ref="V618" si="1416">V398</f>
        <v>6</v>
      </c>
      <c r="W618" s="44">
        <f t="shared" si="1246"/>
        <v>520</v>
      </c>
      <c r="X618" s="238" t="s">
        <v>2461</v>
      </c>
      <c r="Y618" s="44">
        <v>3</v>
      </c>
      <c r="Z618" s="208" t="s">
        <v>2467</v>
      </c>
      <c r="AA618" s="44" t="str">
        <f t="shared" ref="AA618:AB618" si="1417">AA398</f>
        <v>1,2,3</v>
      </c>
      <c r="AB618" s="44" t="str">
        <f t="shared" si="1417"/>
        <v>3222</v>
      </c>
      <c r="AD618" s="44" t="str">
        <f t="shared" ref="AD618:AL618" si="1418">AD398</f>
        <v>我要散射II,帮我做一个吧！</v>
      </c>
      <c r="AE618" s="44" t="str">
        <f t="shared" si="1418"/>
        <v>不错，下次再来光顾！</v>
      </c>
      <c r="AF618" s="44" t="str">
        <f t="shared" si="1418"/>
        <v>什么呀，真没用！</v>
      </c>
      <c r="AG618" s="44" t="str">
        <f t="shared" si="1418"/>
        <v>掌柜的散射II,做点啊什么的做点啊！</v>
      </c>
      <c r="AH618" s="44" t="str">
        <f t="shared" si="1418"/>
        <v>感谢感谢！</v>
      </c>
      <c r="AI618" s="44" t="str">
        <f t="shared" si="1418"/>
        <v>你敢不敢再傻点~！</v>
      </c>
      <c r="AJ618" s="44" t="str">
        <f t="shared" si="1418"/>
        <v>能帮忙做点散射II,吗？</v>
      </c>
      <c r="AK618" s="44" t="str">
        <f t="shared" si="1418"/>
        <v>你太了不起啦~！</v>
      </c>
      <c r="AL618" s="44" t="str">
        <f t="shared" si="1418"/>
        <v>哎，真是失望啊~！</v>
      </c>
    </row>
    <row r="619" spans="1:38">
      <c r="A619" s="251">
        <v>6130</v>
      </c>
      <c r="B619" s="44" t="str">
        <f t="shared" si="1242"/>
        <v>[[3322,1]]</v>
      </c>
      <c r="C619" s="44" t="str">
        <f t="shared" si="1402"/>
        <v>散射III</v>
      </c>
      <c r="D619" s="44" t="str">
        <f t="shared" si="1402"/>
        <v>3322</v>
      </c>
      <c r="E619" s="44">
        <f t="shared" si="1402"/>
        <v>1</v>
      </c>
      <c r="F619" s="44"/>
      <c r="T619" s="44">
        <f t="shared" si="1243"/>
        <v>3600</v>
      </c>
      <c r="U619" s="44">
        <f t="shared" ref="U619" si="1419">U399</f>
        <v>59</v>
      </c>
      <c r="V619" s="44">
        <f t="shared" ref="V619" si="1420">V399</f>
        <v>6</v>
      </c>
      <c r="W619" s="44">
        <f t="shared" si="1246"/>
        <v>1100</v>
      </c>
      <c r="X619" s="238" t="s">
        <v>2461</v>
      </c>
      <c r="Y619" s="44">
        <v>3</v>
      </c>
      <c r="Z619" s="208" t="s">
        <v>2467</v>
      </c>
      <c r="AA619" s="44" t="str">
        <f t="shared" ref="AA619:AB619" si="1421">AA399</f>
        <v>1,2,3</v>
      </c>
      <c r="AB619" s="44" t="str">
        <f t="shared" si="1421"/>
        <v>3322</v>
      </c>
      <c r="AD619" s="44" t="str">
        <f t="shared" ref="AD619:AL619" si="1422">AD399</f>
        <v>我要散射III,帮我做一个吧！</v>
      </c>
      <c r="AE619" s="44" t="str">
        <f t="shared" si="1422"/>
        <v>不错，下次再来光顾！</v>
      </c>
      <c r="AF619" s="44" t="str">
        <f t="shared" si="1422"/>
        <v>什么呀，真没用！</v>
      </c>
      <c r="AG619" s="44" t="str">
        <f t="shared" si="1422"/>
        <v>掌柜的散射III,做点啊什么的做点啊！</v>
      </c>
      <c r="AH619" s="44" t="str">
        <f t="shared" si="1422"/>
        <v>感谢感谢！</v>
      </c>
      <c r="AI619" s="44" t="str">
        <f t="shared" si="1422"/>
        <v>你敢不敢再傻点~！</v>
      </c>
      <c r="AJ619" s="44" t="str">
        <f t="shared" si="1422"/>
        <v>能帮忙做点散射III,吗？</v>
      </c>
      <c r="AK619" s="44" t="str">
        <f t="shared" si="1422"/>
        <v>你太了不起啦~！</v>
      </c>
      <c r="AL619" s="44" t="str">
        <f t="shared" si="1422"/>
        <v>哎，真是失望啊~！</v>
      </c>
    </row>
    <row r="620" spans="1:38">
      <c r="A620" s="251">
        <v>6140</v>
      </c>
      <c r="B620" s="44" t="str">
        <f t="shared" si="1242"/>
        <v>[[3422,1]]</v>
      </c>
      <c r="C620" s="44" t="str">
        <f t="shared" si="1402"/>
        <v>散射IV</v>
      </c>
      <c r="D620" s="44" t="str">
        <f t="shared" si="1402"/>
        <v>3422</v>
      </c>
      <c r="E620" s="44">
        <f t="shared" si="1402"/>
        <v>1</v>
      </c>
      <c r="F620" s="44"/>
      <c r="T620" s="44">
        <f t="shared" si="1243"/>
        <v>7200</v>
      </c>
      <c r="U620" s="44">
        <f t="shared" ref="U620" si="1423">U400</f>
        <v>59</v>
      </c>
      <c r="V620" s="44">
        <f t="shared" ref="V620" si="1424">V400</f>
        <v>6</v>
      </c>
      <c r="W620" s="44">
        <f t="shared" si="1246"/>
        <v>3000</v>
      </c>
      <c r="X620" s="238" t="s">
        <v>2461</v>
      </c>
      <c r="Y620" s="44">
        <v>3</v>
      </c>
      <c r="Z620" s="208" t="s">
        <v>2467</v>
      </c>
      <c r="AA620" s="44" t="str">
        <f t="shared" ref="AA620:AB620" si="1425">AA400</f>
        <v>1,2,3</v>
      </c>
      <c r="AB620" s="44" t="str">
        <f t="shared" si="1425"/>
        <v>3422</v>
      </c>
      <c r="AD620" s="44" t="str">
        <f t="shared" ref="AD620:AL620" si="1426">AD400</f>
        <v>我要散射IV,帮我做一个吧！</v>
      </c>
      <c r="AE620" s="44" t="str">
        <f t="shared" si="1426"/>
        <v>不错，下次再来光顾！</v>
      </c>
      <c r="AF620" s="44" t="str">
        <f t="shared" si="1426"/>
        <v>什么呀，真没用！</v>
      </c>
      <c r="AG620" s="44" t="str">
        <f t="shared" si="1426"/>
        <v>掌柜的散射IV,做点啊什么的做点啊！</v>
      </c>
      <c r="AH620" s="44" t="str">
        <f t="shared" si="1426"/>
        <v>感谢感谢！</v>
      </c>
      <c r="AI620" s="44" t="str">
        <f t="shared" si="1426"/>
        <v>你敢不敢再傻点~！</v>
      </c>
      <c r="AJ620" s="44" t="str">
        <f t="shared" si="1426"/>
        <v>能帮忙做点散射IV,吗？</v>
      </c>
      <c r="AK620" s="44" t="str">
        <f t="shared" si="1426"/>
        <v>你太了不起啦~！</v>
      </c>
      <c r="AL620" s="44" t="str">
        <f t="shared" si="1426"/>
        <v>哎，真是失望啊~！</v>
      </c>
    </row>
    <row r="621" spans="1:38">
      <c r="A621" s="251">
        <v>6150</v>
      </c>
      <c r="B621" s="44" t="str">
        <f t="shared" si="1242"/>
        <v>[[3522,1]]</v>
      </c>
      <c r="C621" s="44" t="str">
        <f t="shared" si="1402"/>
        <v>散射V</v>
      </c>
      <c r="D621" s="44" t="str">
        <f t="shared" si="1402"/>
        <v>3522</v>
      </c>
      <c r="E621" s="44">
        <f t="shared" si="1402"/>
        <v>1</v>
      </c>
      <c r="F621" s="44"/>
      <c r="T621" s="44">
        <f t="shared" si="1243"/>
        <v>10800</v>
      </c>
      <c r="U621" s="44">
        <f t="shared" ref="U621" si="1427">U401</f>
        <v>59</v>
      </c>
      <c r="V621" s="44">
        <f t="shared" ref="V621" si="1428">V401</f>
        <v>6</v>
      </c>
      <c r="W621" s="44">
        <f t="shared" si="1246"/>
        <v>5900</v>
      </c>
      <c r="X621" s="238" t="s">
        <v>2461</v>
      </c>
      <c r="Y621" s="44">
        <v>3</v>
      </c>
      <c r="Z621" s="208" t="s">
        <v>2467</v>
      </c>
      <c r="AA621" s="44" t="str">
        <f t="shared" ref="AA621:AB621" si="1429">AA401</f>
        <v>1,2,3</v>
      </c>
      <c r="AB621" s="44" t="str">
        <f t="shared" si="1429"/>
        <v>3522</v>
      </c>
      <c r="AD621" s="44" t="str">
        <f t="shared" ref="AD621:AL621" si="1430">AD401</f>
        <v>我要散射V,帮我做一个吧！</v>
      </c>
      <c r="AE621" s="44" t="str">
        <f t="shared" si="1430"/>
        <v>不错，下次再来光顾！</v>
      </c>
      <c r="AF621" s="44" t="str">
        <f t="shared" si="1430"/>
        <v>什么呀，真没用！</v>
      </c>
      <c r="AG621" s="44" t="str">
        <f t="shared" si="1430"/>
        <v>掌柜的散射V,做点啊什么的做点啊！</v>
      </c>
      <c r="AH621" s="44" t="str">
        <f t="shared" si="1430"/>
        <v>感谢感谢！</v>
      </c>
      <c r="AI621" s="44" t="str">
        <f t="shared" si="1430"/>
        <v>你敢不敢再傻点~！</v>
      </c>
      <c r="AJ621" s="44" t="str">
        <f t="shared" si="1430"/>
        <v>能帮忙做点散射V,吗？</v>
      </c>
      <c r="AK621" s="44" t="str">
        <f t="shared" si="1430"/>
        <v>你太了不起啦~！</v>
      </c>
      <c r="AL621" s="44" t="str">
        <f t="shared" si="1430"/>
        <v>哎，真是失望啊~！</v>
      </c>
    </row>
    <row r="622" spans="1:38">
      <c r="A622" s="251">
        <v>6160</v>
      </c>
      <c r="B622" s="44" t="str">
        <f t="shared" si="1242"/>
        <v>[[3622,1]]</v>
      </c>
      <c r="C622" s="44" t="str">
        <f t="shared" si="1402"/>
        <v>迅驰I</v>
      </c>
      <c r="D622" s="44" t="str">
        <f t="shared" si="1402"/>
        <v>3622</v>
      </c>
      <c r="E622" s="44">
        <f t="shared" si="1402"/>
        <v>1</v>
      </c>
      <c r="F622" s="44"/>
      <c r="T622" s="44">
        <f t="shared" si="1243"/>
        <v>3600</v>
      </c>
      <c r="U622" s="44">
        <f t="shared" ref="U622" si="1431">U402</f>
        <v>60</v>
      </c>
      <c r="V622" s="44">
        <f t="shared" ref="V622" si="1432">V402</f>
        <v>6</v>
      </c>
      <c r="W622" s="44">
        <f t="shared" si="1246"/>
        <v>1000</v>
      </c>
      <c r="X622" s="238" t="s">
        <v>2461</v>
      </c>
      <c r="Y622" s="44">
        <v>3</v>
      </c>
      <c r="Z622" s="208" t="s">
        <v>2467</v>
      </c>
      <c r="AA622" s="44" t="str">
        <f t="shared" ref="AA622:AB622" si="1433">AA402</f>
        <v>1,2,3</v>
      </c>
      <c r="AB622" s="44" t="str">
        <f t="shared" si="1433"/>
        <v>3622</v>
      </c>
      <c r="AD622" s="44" t="str">
        <f t="shared" ref="AD622:AL622" si="1434">AD402</f>
        <v>我要迅驰I,帮我做一个吧！</v>
      </c>
      <c r="AE622" s="44" t="str">
        <f t="shared" si="1434"/>
        <v>不错，下次再来光顾！</v>
      </c>
      <c r="AF622" s="44" t="str">
        <f t="shared" si="1434"/>
        <v>什么呀，真没用！</v>
      </c>
      <c r="AG622" s="44" t="str">
        <f t="shared" si="1434"/>
        <v>掌柜的迅驰I,做点啊什么的做点啊！</v>
      </c>
      <c r="AH622" s="44" t="str">
        <f t="shared" si="1434"/>
        <v>感谢感谢！</v>
      </c>
      <c r="AI622" s="44" t="str">
        <f t="shared" si="1434"/>
        <v>你敢不敢再傻点~！</v>
      </c>
      <c r="AJ622" s="44" t="str">
        <f t="shared" si="1434"/>
        <v>能帮忙做点迅驰I,吗？</v>
      </c>
      <c r="AK622" s="44" t="str">
        <f t="shared" si="1434"/>
        <v>你太了不起啦~！</v>
      </c>
      <c r="AL622" s="44" t="str">
        <f t="shared" si="1434"/>
        <v>哎，真是失望啊~！</v>
      </c>
    </row>
    <row r="623" spans="1:38">
      <c r="A623" s="251">
        <v>6170</v>
      </c>
      <c r="B623" s="44" t="str">
        <f t="shared" si="1242"/>
        <v>[[3722,1]]</v>
      </c>
      <c r="C623" s="44" t="str">
        <f t="shared" si="1402"/>
        <v>迅驰II</v>
      </c>
      <c r="D623" s="44" t="str">
        <f t="shared" si="1402"/>
        <v>3722</v>
      </c>
      <c r="E623" s="44">
        <f t="shared" si="1402"/>
        <v>1</v>
      </c>
      <c r="F623" s="44"/>
      <c r="T623" s="44">
        <f t="shared" si="1243"/>
        <v>7200</v>
      </c>
      <c r="U623" s="44">
        <f t="shared" ref="U623" si="1435">U403</f>
        <v>60</v>
      </c>
      <c r="V623" s="44">
        <f t="shared" ref="V623" si="1436">V403</f>
        <v>6</v>
      </c>
      <c r="W623" s="44">
        <f t="shared" si="1246"/>
        <v>3000</v>
      </c>
      <c r="X623" s="238" t="s">
        <v>2461</v>
      </c>
      <c r="Y623" s="44">
        <v>3</v>
      </c>
      <c r="Z623" s="208" t="s">
        <v>2467</v>
      </c>
      <c r="AA623" s="44" t="str">
        <f t="shared" ref="AA623:AB623" si="1437">AA403</f>
        <v>1,2,3</v>
      </c>
      <c r="AB623" s="44" t="str">
        <f t="shared" si="1437"/>
        <v>3722</v>
      </c>
      <c r="AD623" s="44" t="str">
        <f t="shared" ref="AD623:AL623" si="1438">AD403</f>
        <v>我要迅驰II,帮我做一个吧！</v>
      </c>
      <c r="AE623" s="44" t="str">
        <f t="shared" si="1438"/>
        <v>不错，下次再来光顾！</v>
      </c>
      <c r="AF623" s="44" t="str">
        <f t="shared" si="1438"/>
        <v>什么呀，真没用！</v>
      </c>
      <c r="AG623" s="44" t="str">
        <f t="shared" si="1438"/>
        <v>掌柜的迅驰II,做点啊什么的做点啊！</v>
      </c>
      <c r="AH623" s="44" t="str">
        <f t="shared" si="1438"/>
        <v>感谢感谢！</v>
      </c>
      <c r="AI623" s="44" t="str">
        <f t="shared" si="1438"/>
        <v>你敢不敢再傻点~！</v>
      </c>
      <c r="AJ623" s="44" t="str">
        <f t="shared" si="1438"/>
        <v>能帮忙做点迅驰II,吗？</v>
      </c>
      <c r="AK623" s="44" t="str">
        <f t="shared" si="1438"/>
        <v>你太了不起啦~！</v>
      </c>
      <c r="AL623" s="44" t="str">
        <f t="shared" si="1438"/>
        <v>哎，真是失望啊~！</v>
      </c>
    </row>
    <row r="624" spans="1:38">
      <c r="A624" s="251">
        <v>6180</v>
      </c>
      <c r="B624" s="44" t="str">
        <f t="shared" si="1242"/>
        <v>[[3822,1]]</v>
      </c>
      <c r="C624" s="44" t="str">
        <f t="shared" si="1402"/>
        <v>迅驰III</v>
      </c>
      <c r="D624" s="44" t="str">
        <f t="shared" si="1402"/>
        <v>3822</v>
      </c>
      <c r="E624" s="44">
        <f t="shared" si="1402"/>
        <v>1</v>
      </c>
      <c r="F624" s="44"/>
      <c r="T624" s="44">
        <f t="shared" si="1243"/>
        <v>10800</v>
      </c>
      <c r="U624" s="44">
        <f t="shared" ref="U624" si="1439">U404</f>
        <v>60</v>
      </c>
      <c r="V624" s="44">
        <f t="shared" ref="V624" si="1440">V404</f>
        <v>6</v>
      </c>
      <c r="W624" s="44">
        <f t="shared" si="1246"/>
        <v>5900</v>
      </c>
      <c r="X624" s="238" t="s">
        <v>2461</v>
      </c>
      <c r="Y624" s="44">
        <v>3</v>
      </c>
      <c r="Z624" s="208" t="s">
        <v>2467</v>
      </c>
      <c r="AA624" s="44" t="str">
        <f t="shared" ref="AA624:AB624" si="1441">AA404</f>
        <v>1,2,3</v>
      </c>
      <c r="AB624" s="44" t="str">
        <f t="shared" si="1441"/>
        <v>3822</v>
      </c>
      <c r="AD624" s="44" t="str">
        <f t="shared" ref="AD624:AL624" si="1442">AD404</f>
        <v>我要迅驰III,帮我做一个吧！</v>
      </c>
      <c r="AE624" s="44" t="str">
        <f t="shared" si="1442"/>
        <v>不错，下次再来光顾！</v>
      </c>
      <c r="AF624" s="44" t="str">
        <f t="shared" si="1442"/>
        <v>什么呀，真没用！</v>
      </c>
      <c r="AG624" s="44" t="str">
        <f t="shared" si="1442"/>
        <v>掌柜的迅驰III,做点啊什么的做点啊！</v>
      </c>
      <c r="AH624" s="44" t="str">
        <f t="shared" si="1442"/>
        <v>感谢感谢！</v>
      </c>
      <c r="AI624" s="44" t="str">
        <f t="shared" si="1442"/>
        <v>你敢不敢再傻点~！</v>
      </c>
      <c r="AJ624" s="44" t="str">
        <f t="shared" si="1442"/>
        <v>能帮忙做点迅驰III,吗？</v>
      </c>
      <c r="AK624" s="44" t="str">
        <f t="shared" si="1442"/>
        <v>你太了不起啦~！</v>
      </c>
      <c r="AL624" s="44" t="str">
        <f t="shared" si="1442"/>
        <v>哎，真是失望啊~！</v>
      </c>
    </row>
    <row r="625" spans="1:38">
      <c r="A625" s="251">
        <v>6190</v>
      </c>
      <c r="B625" s="44" t="str">
        <f t="shared" si="1242"/>
        <v>[[3922,1]]</v>
      </c>
      <c r="C625" s="44" t="str">
        <f t="shared" si="1402"/>
        <v>迅驰IV</v>
      </c>
      <c r="D625" s="44" t="str">
        <f t="shared" si="1402"/>
        <v>3922</v>
      </c>
      <c r="E625" s="44">
        <f t="shared" si="1402"/>
        <v>1</v>
      </c>
      <c r="F625" s="44"/>
      <c r="T625" s="44">
        <f t="shared" si="1243"/>
        <v>14400</v>
      </c>
      <c r="U625" s="44">
        <f t="shared" ref="U625" si="1443">U405</f>
        <v>61</v>
      </c>
      <c r="V625" s="44">
        <f t="shared" ref="V625" si="1444">V405</f>
        <v>7</v>
      </c>
      <c r="W625" s="44">
        <f t="shared" si="1246"/>
        <v>10080</v>
      </c>
      <c r="X625" s="238" t="s">
        <v>2461</v>
      </c>
      <c r="Y625" s="44">
        <v>3</v>
      </c>
      <c r="Z625" s="208" t="s">
        <v>2467</v>
      </c>
      <c r="AA625" s="44" t="str">
        <f t="shared" ref="AA625:AB625" si="1445">AA405</f>
        <v>1,2,3</v>
      </c>
      <c r="AB625" s="44" t="str">
        <f t="shared" si="1445"/>
        <v>3922</v>
      </c>
      <c r="AD625" s="44" t="str">
        <f t="shared" ref="AD625:AL625" si="1446">AD405</f>
        <v>我要迅驰IV,帮我做一个吧！</v>
      </c>
      <c r="AE625" s="44" t="str">
        <f t="shared" si="1446"/>
        <v>不错，下次再来光顾！</v>
      </c>
      <c r="AF625" s="44" t="str">
        <f t="shared" si="1446"/>
        <v>什么呀，真没用！</v>
      </c>
      <c r="AG625" s="44" t="str">
        <f t="shared" si="1446"/>
        <v>掌柜的迅驰IV,做点啊什么的做点啊！</v>
      </c>
      <c r="AH625" s="44" t="str">
        <f t="shared" si="1446"/>
        <v>感谢感谢！</v>
      </c>
      <c r="AI625" s="44" t="str">
        <f t="shared" si="1446"/>
        <v>你敢不敢再傻点~！</v>
      </c>
      <c r="AJ625" s="44" t="str">
        <f t="shared" si="1446"/>
        <v>能帮忙做点迅驰IV,吗？</v>
      </c>
      <c r="AK625" s="44" t="str">
        <f t="shared" si="1446"/>
        <v>你太了不起啦~！</v>
      </c>
      <c r="AL625" s="44" t="str">
        <f t="shared" si="1446"/>
        <v>哎，真是失望啊~！</v>
      </c>
    </row>
    <row r="626" spans="1:38">
      <c r="A626" s="251">
        <v>6200</v>
      </c>
      <c r="B626" s="44" t="str">
        <f t="shared" si="1242"/>
        <v>[[4022,1]]</v>
      </c>
      <c r="C626" s="44" t="str">
        <f t="shared" si="1402"/>
        <v>迅驰V</v>
      </c>
      <c r="D626" s="44" t="str">
        <f t="shared" si="1402"/>
        <v>4022</v>
      </c>
      <c r="E626" s="44">
        <f t="shared" si="1402"/>
        <v>1</v>
      </c>
      <c r="F626" s="44"/>
      <c r="T626" s="44">
        <f t="shared" si="1243"/>
        <v>18000</v>
      </c>
      <c r="U626" s="44">
        <f t="shared" ref="U626" si="1447">U406</f>
        <v>61</v>
      </c>
      <c r="V626" s="44">
        <f t="shared" ref="V626" si="1448">V406</f>
        <v>7</v>
      </c>
      <c r="W626" s="44">
        <f t="shared" si="1246"/>
        <v>16000</v>
      </c>
      <c r="X626" s="238" t="s">
        <v>2461</v>
      </c>
      <c r="Y626" s="44">
        <v>3</v>
      </c>
      <c r="Z626" s="208" t="s">
        <v>2467</v>
      </c>
      <c r="AA626" s="44" t="str">
        <f t="shared" ref="AA626:AB626" si="1449">AA406</f>
        <v>1,2,3</v>
      </c>
      <c r="AB626" s="44" t="str">
        <f t="shared" si="1449"/>
        <v>4022</v>
      </c>
      <c r="AD626" s="44" t="str">
        <f t="shared" ref="AD626:AL626" si="1450">AD406</f>
        <v>我要迅驰V,帮我做一个吧！</v>
      </c>
      <c r="AE626" s="44" t="str">
        <f t="shared" si="1450"/>
        <v>不错，下次再来光顾！</v>
      </c>
      <c r="AF626" s="44" t="str">
        <f t="shared" si="1450"/>
        <v>什么呀，真没用！</v>
      </c>
      <c r="AG626" s="44" t="str">
        <f t="shared" si="1450"/>
        <v>掌柜的迅驰V,做点啊什么的做点啊！</v>
      </c>
      <c r="AH626" s="44" t="str">
        <f t="shared" si="1450"/>
        <v>感谢感谢！</v>
      </c>
      <c r="AI626" s="44" t="str">
        <f t="shared" si="1450"/>
        <v>你敢不敢再傻点~！</v>
      </c>
      <c r="AJ626" s="44" t="str">
        <f t="shared" si="1450"/>
        <v>能帮忙做点迅驰V,吗？</v>
      </c>
      <c r="AK626" s="44" t="str">
        <f t="shared" si="1450"/>
        <v>你太了不起啦~！</v>
      </c>
      <c r="AL626" s="44" t="str">
        <f t="shared" si="1450"/>
        <v>哎，真是失望啊~！</v>
      </c>
    </row>
    <row r="627" spans="1:38">
      <c r="A627" s="251">
        <v>6210</v>
      </c>
      <c r="B627" s="44" t="str">
        <f t="shared" si="1242"/>
        <v>[[4122,1]]</v>
      </c>
      <c r="C627" s="44" t="str">
        <f t="shared" si="1402"/>
        <v>贯通射I</v>
      </c>
      <c r="D627" s="44" t="str">
        <f t="shared" si="1402"/>
        <v>4122</v>
      </c>
      <c r="E627" s="44">
        <f t="shared" si="1402"/>
        <v>1</v>
      </c>
      <c r="F627" s="44"/>
      <c r="T627" s="44">
        <f t="shared" si="1243"/>
        <v>7200</v>
      </c>
      <c r="U627" s="44">
        <f t="shared" ref="U627" si="1451">U407</f>
        <v>61</v>
      </c>
      <c r="V627" s="44">
        <f t="shared" ref="V627" si="1452">V407</f>
        <v>7</v>
      </c>
      <c r="W627" s="44">
        <f t="shared" si="1246"/>
        <v>2700</v>
      </c>
      <c r="X627" s="238" t="s">
        <v>2461</v>
      </c>
      <c r="Y627" s="44">
        <v>3</v>
      </c>
      <c r="Z627" s="208" t="s">
        <v>2467</v>
      </c>
      <c r="AA627" s="44" t="str">
        <f t="shared" ref="AA627:AB627" si="1453">AA407</f>
        <v>1,2,3</v>
      </c>
      <c r="AB627" s="44" t="str">
        <f t="shared" si="1453"/>
        <v>4122</v>
      </c>
      <c r="AD627" s="44" t="str">
        <f t="shared" ref="AD627:AL627" si="1454">AD407</f>
        <v>我要贯通射I,帮我做一个吧！</v>
      </c>
      <c r="AE627" s="44" t="str">
        <f t="shared" si="1454"/>
        <v>不错，下次再来光顾！</v>
      </c>
      <c r="AF627" s="44" t="str">
        <f t="shared" si="1454"/>
        <v>什么呀，真没用！</v>
      </c>
      <c r="AG627" s="44" t="str">
        <f t="shared" si="1454"/>
        <v>掌柜的贯通射I,做点啊什么的做点啊！</v>
      </c>
      <c r="AH627" s="44" t="str">
        <f t="shared" si="1454"/>
        <v>感谢感谢！</v>
      </c>
      <c r="AI627" s="44" t="str">
        <f t="shared" si="1454"/>
        <v>你敢不敢再傻点~！</v>
      </c>
      <c r="AJ627" s="44" t="str">
        <f t="shared" si="1454"/>
        <v>能帮忙做点贯通射I,吗？</v>
      </c>
      <c r="AK627" s="44" t="str">
        <f t="shared" si="1454"/>
        <v>你太了不起啦~！</v>
      </c>
      <c r="AL627" s="44" t="str">
        <f t="shared" si="1454"/>
        <v>哎，真是失望啊~！</v>
      </c>
    </row>
    <row r="628" spans="1:38">
      <c r="A628" s="251">
        <v>6220</v>
      </c>
      <c r="B628" s="44" t="str">
        <f t="shared" si="1242"/>
        <v>[[4222,1]]</v>
      </c>
      <c r="C628" s="44" t="str">
        <f t="shared" si="1402"/>
        <v>贯通射II</v>
      </c>
      <c r="D628" s="44" t="str">
        <f t="shared" si="1402"/>
        <v>4222</v>
      </c>
      <c r="E628" s="44">
        <f t="shared" si="1402"/>
        <v>1</v>
      </c>
      <c r="F628" s="44"/>
      <c r="T628" s="44">
        <f t="shared" si="1243"/>
        <v>10800</v>
      </c>
      <c r="U628" s="44">
        <f t="shared" ref="U628" si="1455">U408</f>
        <v>62</v>
      </c>
      <c r="V628" s="44">
        <f t="shared" ref="V628" si="1456">V408</f>
        <v>7</v>
      </c>
      <c r="W628" s="44">
        <f t="shared" si="1246"/>
        <v>5900</v>
      </c>
      <c r="X628" s="238" t="s">
        <v>2461</v>
      </c>
      <c r="Y628" s="44">
        <v>3</v>
      </c>
      <c r="Z628" s="208" t="s">
        <v>2467</v>
      </c>
      <c r="AA628" s="44" t="str">
        <f t="shared" ref="AA628:AB628" si="1457">AA408</f>
        <v>1,2,3</v>
      </c>
      <c r="AB628" s="44" t="str">
        <f t="shared" si="1457"/>
        <v>4222</v>
      </c>
      <c r="AD628" s="44" t="str">
        <f t="shared" ref="AD628:AL628" si="1458">AD408</f>
        <v>我要贯通射II,帮我做一个吧！</v>
      </c>
      <c r="AE628" s="44" t="str">
        <f t="shared" si="1458"/>
        <v>不错，下次再来光顾！</v>
      </c>
      <c r="AF628" s="44" t="str">
        <f t="shared" si="1458"/>
        <v>什么呀，真没用！</v>
      </c>
      <c r="AG628" s="44" t="str">
        <f t="shared" si="1458"/>
        <v>掌柜的贯通射II,做点啊什么的做点啊！</v>
      </c>
      <c r="AH628" s="44" t="str">
        <f t="shared" si="1458"/>
        <v>感谢感谢！</v>
      </c>
      <c r="AI628" s="44" t="str">
        <f t="shared" si="1458"/>
        <v>你敢不敢再傻点~！</v>
      </c>
      <c r="AJ628" s="44" t="str">
        <f t="shared" si="1458"/>
        <v>能帮忙做点贯通射II,吗？</v>
      </c>
      <c r="AK628" s="44" t="str">
        <f t="shared" si="1458"/>
        <v>你太了不起啦~！</v>
      </c>
      <c r="AL628" s="44" t="str">
        <f t="shared" si="1458"/>
        <v>哎，真是失望啊~！</v>
      </c>
    </row>
    <row r="629" spans="1:38">
      <c r="A629" s="251">
        <v>6230</v>
      </c>
      <c r="B629" s="44" t="str">
        <f t="shared" si="1242"/>
        <v>[[4322,1]]</v>
      </c>
      <c r="C629" s="44" t="str">
        <f t="shared" si="1402"/>
        <v>贯通射III</v>
      </c>
      <c r="D629" s="44" t="str">
        <f t="shared" si="1402"/>
        <v>4322</v>
      </c>
      <c r="E629" s="44">
        <f t="shared" si="1402"/>
        <v>1</v>
      </c>
      <c r="F629" s="44"/>
      <c r="T629" s="44">
        <f t="shared" si="1243"/>
        <v>14400</v>
      </c>
      <c r="U629" s="44">
        <f t="shared" ref="U629" si="1459">U409</f>
        <v>62</v>
      </c>
      <c r="V629" s="44">
        <f t="shared" ref="V629" si="1460">V409</f>
        <v>7</v>
      </c>
      <c r="W629" s="44">
        <f t="shared" si="1246"/>
        <v>10080</v>
      </c>
      <c r="X629" s="238" t="s">
        <v>2461</v>
      </c>
      <c r="Y629" s="44">
        <v>3</v>
      </c>
      <c r="Z629" s="208" t="s">
        <v>2467</v>
      </c>
      <c r="AA629" s="44" t="str">
        <f t="shared" ref="AA629:AB629" si="1461">AA409</f>
        <v>1,2,3</v>
      </c>
      <c r="AB629" s="44" t="str">
        <f t="shared" si="1461"/>
        <v>4322</v>
      </c>
      <c r="AD629" s="44" t="str">
        <f t="shared" ref="AD629:AL629" si="1462">AD409</f>
        <v>我要贯通射III,帮我做一个吧！</v>
      </c>
      <c r="AE629" s="44" t="str">
        <f t="shared" si="1462"/>
        <v>不错，下次再来光顾！</v>
      </c>
      <c r="AF629" s="44" t="str">
        <f t="shared" si="1462"/>
        <v>什么呀，真没用！</v>
      </c>
      <c r="AG629" s="44" t="str">
        <f t="shared" si="1462"/>
        <v>掌柜的贯通射III,做点啊什么的做点啊！</v>
      </c>
      <c r="AH629" s="44" t="str">
        <f t="shared" si="1462"/>
        <v>感谢感谢！</v>
      </c>
      <c r="AI629" s="44" t="str">
        <f t="shared" si="1462"/>
        <v>你敢不敢再傻点~！</v>
      </c>
      <c r="AJ629" s="44" t="str">
        <f t="shared" si="1462"/>
        <v>能帮忙做点贯通射III,吗？</v>
      </c>
      <c r="AK629" s="44" t="str">
        <f t="shared" si="1462"/>
        <v>你太了不起啦~！</v>
      </c>
      <c r="AL629" s="44" t="str">
        <f t="shared" si="1462"/>
        <v>哎，真是失望啊~！</v>
      </c>
    </row>
    <row r="630" spans="1:38">
      <c r="A630" s="251">
        <v>6240</v>
      </c>
      <c r="B630" s="44" t="str">
        <f t="shared" si="1242"/>
        <v>[[4422,1]]</v>
      </c>
      <c r="C630" s="44" t="str">
        <f t="shared" si="1402"/>
        <v>贯通射IV</v>
      </c>
      <c r="D630" s="44" t="str">
        <f t="shared" si="1402"/>
        <v>4422</v>
      </c>
      <c r="E630" s="44">
        <f t="shared" si="1402"/>
        <v>1</v>
      </c>
      <c r="F630" s="44"/>
      <c r="T630" s="44">
        <f t="shared" si="1243"/>
        <v>18000</v>
      </c>
      <c r="U630" s="44">
        <f t="shared" ref="U630" si="1463">U410</f>
        <v>62</v>
      </c>
      <c r="V630" s="44">
        <f t="shared" ref="V630" si="1464">V410</f>
        <v>7</v>
      </c>
      <c r="W630" s="44">
        <f t="shared" si="1246"/>
        <v>16000</v>
      </c>
      <c r="X630" s="238" t="s">
        <v>2461</v>
      </c>
      <c r="Y630" s="44">
        <v>3</v>
      </c>
      <c r="Z630" s="208" t="s">
        <v>2467</v>
      </c>
      <c r="AA630" s="44" t="str">
        <f t="shared" ref="AA630:AB630" si="1465">AA410</f>
        <v>1,2,3</v>
      </c>
      <c r="AB630" s="44" t="str">
        <f t="shared" si="1465"/>
        <v>4422</v>
      </c>
      <c r="AD630" s="44" t="str">
        <f t="shared" ref="AD630:AL630" si="1466">AD410</f>
        <v>我要贯通射IV,帮我做一个吧！</v>
      </c>
      <c r="AE630" s="44" t="str">
        <f t="shared" si="1466"/>
        <v>不错，下次再来光顾！</v>
      </c>
      <c r="AF630" s="44" t="str">
        <f t="shared" si="1466"/>
        <v>什么呀，真没用！</v>
      </c>
      <c r="AG630" s="44" t="str">
        <f t="shared" si="1466"/>
        <v>掌柜的贯通射IV,做点啊什么的做点啊！</v>
      </c>
      <c r="AH630" s="44" t="str">
        <f t="shared" si="1466"/>
        <v>感谢感谢！</v>
      </c>
      <c r="AI630" s="44" t="str">
        <f t="shared" si="1466"/>
        <v>你敢不敢再傻点~！</v>
      </c>
      <c r="AJ630" s="44" t="str">
        <f t="shared" si="1466"/>
        <v>能帮忙做点贯通射IV,吗？</v>
      </c>
      <c r="AK630" s="44" t="str">
        <f t="shared" si="1466"/>
        <v>你太了不起啦~！</v>
      </c>
      <c r="AL630" s="44" t="str">
        <f t="shared" si="1466"/>
        <v>哎，真是失望啊~！</v>
      </c>
    </row>
    <row r="631" spans="1:38">
      <c r="A631" s="251">
        <v>6250</v>
      </c>
      <c r="B631" s="44" t="str">
        <f t="shared" si="1242"/>
        <v>[[4522,1]]</v>
      </c>
      <c r="C631" s="44" t="str">
        <f t="shared" ref="C631:E639" si="1467">C191</f>
        <v>贯通射V</v>
      </c>
      <c r="D631" s="44" t="str">
        <f t="shared" si="1467"/>
        <v>4522</v>
      </c>
      <c r="E631" s="44">
        <f t="shared" si="1467"/>
        <v>1</v>
      </c>
      <c r="F631" s="44"/>
      <c r="T631" s="44">
        <f t="shared" si="1243"/>
        <v>21600</v>
      </c>
      <c r="U631" s="44">
        <f t="shared" ref="U631" si="1468">U411</f>
        <v>63</v>
      </c>
      <c r="V631" s="44">
        <f t="shared" ref="V631" si="1469">V411</f>
        <v>7</v>
      </c>
      <c r="W631" s="44">
        <f t="shared" si="1246"/>
        <v>24300</v>
      </c>
      <c r="X631" s="238" t="s">
        <v>2461</v>
      </c>
      <c r="Y631" s="44">
        <v>3</v>
      </c>
      <c r="Z631" s="208" t="s">
        <v>2467</v>
      </c>
      <c r="AA631" s="44" t="str">
        <f t="shared" ref="AA631:AB631" si="1470">AA411</f>
        <v>1,2,3</v>
      </c>
      <c r="AB631" s="44" t="str">
        <f t="shared" si="1470"/>
        <v>4522</v>
      </c>
      <c r="AD631" s="44" t="str">
        <f t="shared" ref="AD631:AL631" si="1471">AD411</f>
        <v>我要贯通射V,帮我做一个吧！</v>
      </c>
      <c r="AE631" s="44" t="str">
        <f t="shared" si="1471"/>
        <v>不错，下次再来光顾！</v>
      </c>
      <c r="AF631" s="44" t="str">
        <f t="shared" si="1471"/>
        <v>什么呀，真没用！</v>
      </c>
      <c r="AG631" s="44" t="str">
        <f t="shared" si="1471"/>
        <v>掌柜的贯通射V,做点啊什么的做点啊！</v>
      </c>
      <c r="AH631" s="44" t="str">
        <f t="shared" si="1471"/>
        <v>感谢感谢！</v>
      </c>
      <c r="AI631" s="44" t="str">
        <f t="shared" si="1471"/>
        <v>你敢不敢再傻点~！</v>
      </c>
      <c r="AJ631" s="44" t="str">
        <f t="shared" si="1471"/>
        <v>能帮忙做点贯通射V,吗？</v>
      </c>
      <c r="AK631" s="44" t="str">
        <f t="shared" si="1471"/>
        <v>你太了不起啦~！</v>
      </c>
      <c r="AL631" s="44" t="str">
        <f t="shared" si="1471"/>
        <v>哎，真是失望啊~！</v>
      </c>
    </row>
    <row r="632" spans="1:38">
      <c r="A632" s="251">
        <v>6260</v>
      </c>
      <c r="B632" s="44" t="str">
        <f t="shared" si="1242"/>
        <v>[[4622,1]]</v>
      </c>
      <c r="C632" s="44" t="str">
        <f t="shared" si="1467"/>
        <v>乱射I</v>
      </c>
      <c r="D632" s="44" t="str">
        <f t="shared" si="1467"/>
        <v>4622</v>
      </c>
      <c r="E632" s="44">
        <f t="shared" si="1467"/>
        <v>1</v>
      </c>
      <c r="F632" s="44"/>
      <c r="T632" s="44">
        <f t="shared" si="1243"/>
        <v>10800</v>
      </c>
      <c r="U632" s="44">
        <f t="shared" ref="U632" si="1472">U412</f>
        <v>63</v>
      </c>
      <c r="V632" s="44">
        <f t="shared" ref="V632" si="1473">V412</f>
        <v>7</v>
      </c>
      <c r="W632" s="44">
        <f t="shared" si="1246"/>
        <v>5300</v>
      </c>
      <c r="X632" s="238" t="s">
        <v>2461</v>
      </c>
      <c r="Y632" s="44">
        <v>3</v>
      </c>
      <c r="Z632" s="208" t="s">
        <v>2467</v>
      </c>
      <c r="AA632" s="44" t="str">
        <f t="shared" ref="AA632:AB632" si="1474">AA412</f>
        <v>1,2,3</v>
      </c>
      <c r="AB632" s="44" t="str">
        <f t="shared" si="1474"/>
        <v>4622</v>
      </c>
      <c r="AD632" s="44" t="str">
        <f t="shared" ref="AD632:AL632" si="1475">AD412</f>
        <v>我要乱射I,帮我做一个吧！</v>
      </c>
      <c r="AE632" s="44" t="str">
        <f t="shared" si="1475"/>
        <v>不错，下次再来光顾！</v>
      </c>
      <c r="AF632" s="44" t="str">
        <f t="shared" si="1475"/>
        <v>什么呀，真没用！</v>
      </c>
      <c r="AG632" s="44" t="str">
        <f t="shared" si="1475"/>
        <v>掌柜的乱射I,做点啊什么的做点啊！</v>
      </c>
      <c r="AH632" s="44" t="str">
        <f t="shared" si="1475"/>
        <v>感谢感谢！</v>
      </c>
      <c r="AI632" s="44" t="str">
        <f t="shared" si="1475"/>
        <v>你敢不敢再傻点~！</v>
      </c>
      <c r="AJ632" s="44" t="str">
        <f t="shared" si="1475"/>
        <v>能帮忙做点乱射I,吗？</v>
      </c>
      <c r="AK632" s="44" t="str">
        <f t="shared" si="1475"/>
        <v>你太了不起啦~！</v>
      </c>
      <c r="AL632" s="44" t="str">
        <f t="shared" si="1475"/>
        <v>哎，真是失望啊~！</v>
      </c>
    </row>
    <row r="633" spans="1:38">
      <c r="A633" s="251">
        <v>6270</v>
      </c>
      <c r="B633" s="44" t="str">
        <f t="shared" si="1242"/>
        <v>[[4722,1]]</v>
      </c>
      <c r="C633" s="44" t="str">
        <f t="shared" si="1467"/>
        <v>乱射II</v>
      </c>
      <c r="D633" s="44" t="str">
        <f t="shared" si="1467"/>
        <v>4722</v>
      </c>
      <c r="E633" s="44">
        <f t="shared" si="1467"/>
        <v>1</v>
      </c>
      <c r="F633" s="44"/>
      <c r="T633" s="44">
        <f t="shared" si="1243"/>
        <v>14400</v>
      </c>
      <c r="U633" s="44">
        <f t="shared" ref="U633" si="1476">U413</f>
        <v>63</v>
      </c>
      <c r="V633" s="44">
        <f t="shared" ref="V633" si="1477">V413</f>
        <v>7</v>
      </c>
      <c r="W633" s="44">
        <f t="shared" si="1246"/>
        <v>10080</v>
      </c>
      <c r="X633" s="238" t="s">
        <v>2461</v>
      </c>
      <c r="Y633" s="44">
        <v>3</v>
      </c>
      <c r="Z633" s="208" t="s">
        <v>2467</v>
      </c>
      <c r="AA633" s="44" t="str">
        <f t="shared" ref="AA633:AB633" si="1478">AA413</f>
        <v>1,2,3</v>
      </c>
      <c r="AB633" s="44" t="str">
        <f t="shared" si="1478"/>
        <v>4722</v>
      </c>
      <c r="AD633" s="44" t="str">
        <f t="shared" ref="AD633:AL633" si="1479">AD413</f>
        <v>我要乱射II,帮我做一个吧！</v>
      </c>
      <c r="AE633" s="44" t="str">
        <f t="shared" si="1479"/>
        <v>不错，下次再来光顾！</v>
      </c>
      <c r="AF633" s="44" t="str">
        <f t="shared" si="1479"/>
        <v>什么呀，真没用！</v>
      </c>
      <c r="AG633" s="44" t="str">
        <f t="shared" si="1479"/>
        <v>掌柜的乱射II,做点啊什么的做点啊！</v>
      </c>
      <c r="AH633" s="44" t="str">
        <f t="shared" si="1479"/>
        <v>感谢感谢！</v>
      </c>
      <c r="AI633" s="44" t="str">
        <f t="shared" si="1479"/>
        <v>你敢不敢再傻点~！</v>
      </c>
      <c r="AJ633" s="44" t="str">
        <f t="shared" si="1479"/>
        <v>能帮忙做点乱射II,吗？</v>
      </c>
      <c r="AK633" s="44" t="str">
        <f t="shared" si="1479"/>
        <v>你太了不起啦~！</v>
      </c>
      <c r="AL633" s="44" t="str">
        <f t="shared" si="1479"/>
        <v>哎，真是失望啊~！</v>
      </c>
    </row>
    <row r="634" spans="1:38">
      <c r="A634" s="251">
        <v>6280</v>
      </c>
      <c r="B634" s="44" t="str">
        <f t="shared" si="1242"/>
        <v>[[4822,1]]</v>
      </c>
      <c r="C634" s="44" t="str">
        <f t="shared" si="1467"/>
        <v>乱射III</v>
      </c>
      <c r="D634" s="44" t="str">
        <f t="shared" si="1467"/>
        <v>4822</v>
      </c>
      <c r="E634" s="44">
        <f t="shared" si="1467"/>
        <v>1</v>
      </c>
      <c r="F634" s="44"/>
      <c r="T634" s="44">
        <f t="shared" si="1243"/>
        <v>18000</v>
      </c>
      <c r="U634" s="44">
        <f t="shared" ref="U634" si="1480">U414</f>
        <v>64</v>
      </c>
      <c r="V634" s="44">
        <f t="shared" ref="V634" si="1481">V414</f>
        <v>7</v>
      </c>
      <c r="W634" s="44">
        <f t="shared" si="1246"/>
        <v>16000</v>
      </c>
      <c r="X634" s="238" t="s">
        <v>2461</v>
      </c>
      <c r="Y634" s="44">
        <v>3</v>
      </c>
      <c r="Z634" s="208" t="s">
        <v>2467</v>
      </c>
      <c r="AA634" s="44" t="str">
        <f t="shared" ref="AA634:AB634" si="1482">AA414</f>
        <v>1,2,3</v>
      </c>
      <c r="AB634" s="44" t="str">
        <f t="shared" si="1482"/>
        <v>4822</v>
      </c>
      <c r="AD634" s="44" t="str">
        <f t="shared" ref="AD634:AL634" si="1483">AD414</f>
        <v>我要乱射III,帮我做一个吧！</v>
      </c>
      <c r="AE634" s="44" t="str">
        <f t="shared" si="1483"/>
        <v>不错，下次再来光顾！</v>
      </c>
      <c r="AF634" s="44" t="str">
        <f t="shared" si="1483"/>
        <v>什么呀，真没用！</v>
      </c>
      <c r="AG634" s="44" t="str">
        <f t="shared" si="1483"/>
        <v>掌柜的乱射III,做点啊什么的做点啊！</v>
      </c>
      <c r="AH634" s="44" t="str">
        <f t="shared" si="1483"/>
        <v>感谢感谢！</v>
      </c>
      <c r="AI634" s="44" t="str">
        <f t="shared" si="1483"/>
        <v>你敢不敢再傻点~！</v>
      </c>
      <c r="AJ634" s="44" t="str">
        <f t="shared" si="1483"/>
        <v>能帮忙做点乱射III,吗？</v>
      </c>
      <c r="AK634" s="44" t="str">
        <f t="shared" si="1483"/>
        <v>你太了不起啦~！</v>
      </c>
      <c r="AL634" s="44" t="str">
        <f t="shared" si="1483"/>
        <v>哎，真是失望啊~！</v>
      </c>
    </row>
    <row r="635" spans="1:38">
      <c r="A635" s="251">
        <v>6290</v>
      </c>
      <c r="B635" s="44" t="str">
        <f t="shared" si="1242"/>
        <v>[[4922,1]]</v>
      </c>
      <c r="C635" s="44" t="str">
        <f t="shared" si="1467"/>
        <v>乱射IV</v>
      </c>
      <c r="D635" s="44" t="str">
        <f t="shared" si="1467"/>
        <v>4922</v>
      </c>
      <c r="E635" s="44">
        <f t="shared" si="1467"/>
        <v>1</v>
      </c>
      <c r="F635" s="44"/>
      <c r="T635" s="44">
        <f t="shared" si="1243"/>
        <v>21600</v>
      </c>
      <c r="U635" s="44">
        <f t="shared" ref="U635" si="1484">U415</f>
        <v>64</v>
      </c>
      <c r="V635" s="44">
        <f t="shared" ref="V635" si="1485">V415</f>
        <v>7</v>
      </c>
      <c r="W635" s="44">
        <f t="shared" si="1246"/>
        <v>24300</v>
      </c>
      <c r="X635" s="238" t="s">
        <v>2461</v>
      </c>
      <c r="Y635" s="44">
        <v>3</v>
      </c>
      <c r="Z635" s="208" t="s">
        <v>2467</v>
      </c>
      <c r="AA635" s="44" t="str">
        <f t="shared" ref="AA635:AB635" si="1486">AA415</f>
        <v>1,2,3</v>
      </c>
      <c r="AB635" s="44" t="str">
        <f t="shared" si="1486"/>
        <v>4922</v>
      </c>
      <c r="AD635" s="44" t="str">
        <f t="shared" ref="AD635:AL635" si="1487">AD415</f>
        <v>我要乱射IV,帮我做一个吧！</v>
      </c>
      <c r="AE635" s="44" t="str">
        <f t="shared" si="1487"/>
        <v>不错，下次再来光顾！</v>
      </c>
      <c r="AF635" s="44" t="str">
        <f t="shared" si="1487"/>
        <v>什么呀，真没用！</v>
      </c>
      <c r="AG635" s="44" t="str">
        <f t="shared" si="1487"/>
        <v>掌柜的乱射IV,做点啊什么的做点啊！</v>
      </c>
      <c r="AH635" s="44" t="str">
        <f t="shared" si="1487"/>
        <v>感谢感谢！</v>
      </c>
      <c r="AI635" s="44" t="str">
        <f t="shared" si="1487"/>
        <v>你敢不敢再傻点~！</v>
      </c>
      <c r="AJ635" s="44" t="str">
        <f t="shared" si="1487"/>
        <v>能帮忙做点乱射IV,吗？</v>
      </c>
      <c r="AK635" s="44" t="str">
        <f t="shared" si="1487"/>
        <v>你太了不起啦~！</v>
      </c>
      <c r="AL635" s="44" t="str">
        <f t="shared" si="1487"/>
        <v>哎，真是失望啊~！</v>
      </c>
    </row>
    <row r="636" spans="1:38">
      <c r="A636" s="251">
        <v>6300</v>
      </c>
      <c r="B636" s="44" t="str">
        <f t="shared" si="1242"/>
        <v>[[5022,1]]</v>
      </c>
      <c r="C636" s="44" t="str">
        <f t="shared" si="1467"/>
        <v>乱射V</v>
      </c>
      <c r="D636" s="44" t="str">
        <f t="shared" si="1467"/>
        <v>5022</v>
      </c>
      <c r="E636" s="44">
        <f t="shared" si="1467"/>
        <v>1</v>
      </c>
      <c r="F636" s="44"/>
      <c r="T636" s="44">
        <f t="shared" si="1243"/>
        <v>25200</v>
      </c>
      <c r="U636" s="44">
        <f t="shared" ref="U636" si="1488">U416</f>
        <v>64</v>
      </c>
      <c r="V636" s="44">
        <f t="shared" ref="V636" si="1489">V416</f>
        <v>7</v>
      </c>
      <c r="W636" s="44">
        <f t="shared" si="1246"/>
        <v>36000</v>
      </c>
      <c r="X636" s="238" t="s">
        <v>2461</v>
      </c>
      <c r="Y636" s="44">
        <v>3</v>
      </c>
      <c r="Z636" s="208" t="s">
        <v>2467</v>
      </c>
      <c r="AA636" s="44" t="str">
        <f t="shared" ref="AA636:AB636" si="1490">AA416</f>
        <v>1,2,3</v>
      </c>
      <c r="AB636" s="44" t="str">
        <f t="shared" si="1490"/>
        <v>5022</v>
      </c>
      <c r="AD636" s="44" t="str">
        <f t="shared" ref="AD636:AL636" si="1491">AD416</f>
        <v>我要乱射V,帮我做一个吧！</v>
      </c>
      <c r="AE636" s="44" t="str">
        <f t="shared" si="1491"/>
        <v>不错，下次再来光顾！</v>
      </c>
      <c r="AF636" s="44" t="str">
        <f t="shared" si="1491"/>
        <v>什么呀，真没用！</v>
      </c>
      <c r="AG636" s="44" t="str">
        <f t="shared" si="1491"/>
        <v>掌柜的乱射V,做点啊什么的做点啊！</v>
      </c>
      <c r="AH636" s="44" t="str">
        <f t="shared" si="1491"/>
        <v>感谢感谢！</v>
      </c>
      <c r="AI636" s="44" t="str">
        <f t="shared" si="1491"/>
        <v>你敢不敢再傻点~！</v>
      </c>
      <c r="AJ636" s="44" t="str">
        <f t="shared" si="1491"/>
        <v>能帮忙做点乱射V,吗？</v>
      </c>
      <c r="AK636" s="44" t="str">
        <f t="shared" si="1491"/>
        <v>你太了不起啦~！</v>
      </c>
      <c r="AL636" s="44" t="str">
        <f t="shared" si="1491"/>
        <v>哎，真是失望啊~！</v>
      </c>
    </row>
    <row r="637" spans="1:38">
      <c r="A637" s="251">
        <v>6310</v>
      </c>
      <c r="B637" s="44" t="str">
        <f t="shared" si="1242"/>
        <v>[[5122,1]]</v>
      </c>
      <c r="C637" s="44" t="str">
        <f t="shared" si="1467"/>
        <v>火球术I</v>
      </c>
      <c r="D637" s="44" t="str">
        <f t="shared" si="1467"/>
        <v>5122</v>
      </c>
      <c r="E637" s="44">
        <f t="shared" si="1467"/>
        <v>1</v>
      </c>
      <c r="F637" s="44"/>
      <c r="T637" s="44">
        <f t="shared" si="1243"/>
        <v>120</v>
      </c>
      <c r="U637" s="44">
        <f t="shared" ref="U637" si="1492">U417</f>
        <v>65</v>
      </c>
      <c r="V637" s="44">
        <f t="shared" ref="V637" si="1493">V417</f>
        <v>7</v>
      </c>
      <c r="W637" s="44">
        <f t="shared" si="1246"/>
        <v>60</v>
      </c>
      <c r="X637" s="238" t="s">
        <v>2461</v>
      </c>
      <c r="Y637" s="44">
        <v>3</v>
      </c>
      <c r="Z637" s="208" t="s">
        <v>2467</v>
      </c>
      <c r="AA637" s="44" t="str">
        <f t="shared" ref="AA637:AB637" si="1494">AA417</f>
        <v>1,2,3</v>
      </c>
      <c r="AB637" s="44" t="str">
        <f t="shared" si="1494"/>
        <v>5122</v>
      </c>
      <c r="AD637" s="44" t="str">
        <f t="shared" ref="AD637:AL637" si="1495">AD417</f>
        <v>我要火球术I,帮我做一个吧！</v>
      </c>
      <c r="AE637" s="44" t="str">
        <f t="shared" si="1495"/>
        <v>不错，下次再来光顾！</v>
      </c>
      <c r="AF637" s="44" t="str">
        <f t="shared" si="1495"/>
        <v>什么呀，真没用！</v>
      </c>
      <c r="AG637" s="44" t="str">
        <f t="shared" si="1495"/>
        <v>掌柜的火球术I,做点啊什么的做点啊！</v>
      </c>
      <c r="AH637" s="44" t="str">
        <f t="shared" si="1495"/>
        <v>感谢感谢！</v>
      </c>
      <c r="AI637" s="44" t="str">
        <f t="shared" si="1495"/>
        <v>你敢不敢再傻点~！</v>
      </c>
      <c r="AJ637" s="44" t="str">
        <f t="shared" si="1495"/>
        <v>能帮忙做点火球术I,吗？</v>
      </c>
      <c r="AK637" s="44" t="str">
        <f t="shared" si="1495"/>
        <v>你太了不起啦~！</v>
      </c>
      <c r="AL637" s="44" t="str">
        <f t="shared" si="1495"/>
        <v>哎，真是失望啊~！</v>
      </c>
    </row>
    <row r="638" spans="1:38">
      <c r="A638" s="251">
        <v>6320</v>
      </c>
      <c r="B638" s="44" t="str">
        <f t="shared" si="1242"/>
        <v>[[5222,1]]</v>
      </c>
      <c r="C638" s="44" t="str">
        <f t="shared" si="1467"/>
        <v>火球术II</v>
      </c>
      <c r="D638" s="44" t="str">
        <f t="shared" si="1467"/>
        <v>5222</v>
      </c>
      <c r="E638" s="44">
        <f t="shared" si="1467"/>
        <v>1</v>
      </c>
      <c r="F638" s="44"/>
      <c r="T638" s="44">
        <f t="shared" si="1243"/>
        <v>1200</v>
      </c>
      <c r="U638" s="44">
        <f t="shared" ref="U638" si="1496">U418</f>
        <v>65</v>
      </c>
      <c r="V638" s="44">
        <f t="shared" ref="V638" si="1497">V418</f>
        <v>7</v>
      </c>
      <c r="W638" s="44">
        <f t="shared" si="1246"/>
        <v>160</v>
      </c>
      <c r="X638" s="238" t="s">
        <v>2461</v>
      </c>
      <c r="Y638" s="44">
        <v>3</v>
      </c>
      <c r="Z638" s="208" t="s">
        <v>2467</v>
      </c>
      <c r="AA638" s="44" t="str">
        <f t="shared" ref="AA638:AB638" si="1498">AA418</f>
        <v>1,2,3</v>
      </c>
      <c r="AB638" s="44" t="str">
        <f t="shared" si="1498"/>
        <v>5222</v>
      </c>
      <c r="AD638" s="44" t="str">
        <f t="shared" ref="AD638:AL638" si="1499">AD418</f>
        <v>我要火球术II,帮我做一个吧！</v>
      </c>
      <c r="AE638" s="44" t="str">
        <f t="shared" si="1499"/>
        <v>不错，下次再来光顾！</v>
      </c>
      <c r="AF638" s="44" t="str">
        <f t="shared" si="1499"/>
        <v>什么呀，真没用！</v>
      </c>
      <c r="AG638" s="44" t="str">
        <f t="shared" si="1499"/>
        <v>掌柜的火球术II,做点啊什么的做点啊！</v>
      </c>
      <c r="AH638" s="44" t="str">
        <f t="shared" si="1499"/>
        <v>感谢感谢！</v>
      </c>
      <c r="AI638" s="44" t="str">
        <f t="shared" si="1499"/>
        <v>你敢不敢再傻点~！</v>
      </c>
      <c r="AJ638" s="44" t="str">
        <f t="shared" si="1499"/>
        <v>能帮忙做点火球术II,吗？</v>
      </c>
      <c r="AK638" s="44" t="str">
        <f t="shared" si="1499"/>
        <v>你太了不起啦~！</v>
      </c>
      <c r="AL638" s="44" t="str">
        <f t="shared" si="1499"/>
        <v>哎，真是失望啊~！</v>
      </c>
    </row>
    <row r="639" spans="1:38">
      <c r="A639" s="251">
        <v>6330</v>
      </c>
      <c r="B639" s="44" t="str">
        <f t="shared" si="1242"/>
        <v>[[5322,1]]</v>
      </c>
      <c r="C639" s="44" t="str">
        <f t="shared" si="1467"/>
        <v>火球术III</v>
      </c>
      <c r="D639" s="44" t="str">
        <f t="shared" si="1467"/>
        <v>5322</v>
      </c>
      <c r="E639" s="44">
        <f t="shared" si="1467"/>
        <v>1</v>
      </c>
      <c r="F639" s="44"/>
      <c r="T639" s="44">
        <f t="shared" si="1243"/>
        <v>2400</v>
      </c>
      <c r="U639" s="44">
        <f t="shared" ref="U639" si="1500">U419</f>
        <v>65</v>
      </c>
      <c r="V639" s="44">
        <f t="shared" ref="V639" si="1501">V419</f>
        <v>7</v>
      </c>
      <c r="W639" s="44">
        <f t="shared" si="1246"/>
        <v>520</v>
      </c>
      <c r="X639" s="238" t="s">
        <v>2461</v>
      </c>
      <c r="Y639" s="44">
        <v>3</v>
      </c>
      <c r="Z639" s="208" t="s">
        <v>2467</v>
      </c>
      <c r="AA639" s="44" t="str">
        <f t="shared" ref="AA639:AB639" si="1502">AA419</f>
        <v>1,2,3</v>
      </c>
      <c r="AB639" s="44" t="str">
        <f t="shared" si="1502"/>
        <v>5322</v>
      </c>
      <c r="AD639" s="44" t="str">
        <f t="shared" ref="AD639:AL639" si="1503">AD419</f>
        <v>我要火球术III,帮我做一个吧！</v>
      </c>
      <c r="AE639" s="44" t="str">
        <f t="shared" si="1503"/>
        <v>不错，下次再来光顾！</v>
      </c>
      <c r="AF639" s="44" t="str">
        <f t="shared" si="1503"/>
        <v>什么呀，真没用！</v>
      </c>
      <c r="AG639" s="44" t="str">
        <f t="shared" si="1503"/>
        <v>掌柜的火球术III,做点啊什么的做点啊！</v>
      </c>
      <c r="AH639" s="44" t="str">
        <f t="shared" si="1503"/>
        <v>感谢感谢！</v>
      </c>
      <c r="AI639" s="44" t="str">
        <f t="shared" si="1503"/>
        <v>你敢不敢再傻点~！</v>
      </c>
      <c r="AJ639" s="44" t="str">
        <f t="shared" si="1503"/>
        <v>能帮忙做点火球术III,吗？</v>
      </c>
      <c r="AK639" s="44" t="str">
        <f t="shared" si="1503"/>
        <v>你太了不起啦~！</v>
      </c>
      <c r="AL639" s="44" t="str">
        <f t="shared" si="1503"/>
        <v>哎，真是失望啊~！</v>
      </c>
    </row>
    <row r="640" spans="1:38">
      <c r="A640" s="251">
        <v>6340</v>
      </c>
      <c r="B640" s="44" t="str">
        <f t="shared" ref="B640:E703" si="1504">B200</f>
        <v>[[5422,1]]</v>
      </c>
      <c r="C640" s="44" t="str">
        <f t="shared" si="1504"/>
        <v>火球术IV</v>
      </c>
      <c r="D640" s="44" t="str">
        <f t="shared" si="1504"/>
        <v>5422</v>
      </c>
      <c r="E640" s="44">
        <f t="shared" si="1504"/>
        <v>1</v>
      </c>
      <c r="F640" s="44"/>
      <c r="T640" s="44">
        <f t="shared" ref="T640:T666" si="1505">T200*$T$4</f>
        <v>3600</v>
      </c>
      <c r="U640" s="44">
        <f t="shared" ref="U640" si="1506">U420</f>
        <v>66</v>
      </c>
      <c r="V640" s="44">
        <f t="shared" ref="V640" si="1507">V420</f>
        <v>7</v>
      </c>
      <c r="W640" s="44">
        <f t="shared" ref="W640:W666" si="1508">W200*$W$4</f>
        <v>1100</v>
      </c>
      <c r="X640" s="238" t="s">
        <v>2461</v>
      </c>
      <c r="Y640" s="44">
        <v>3</v>
      </c>
      <c r="Z640" s="208" t="s">
        <v>2467</v>
      </c>
      <c r="AA640" s="44" t="str">
        <f t="shared" ref="AA640:AB640" si="1509">AA420</f>
        <v>1,2,3</v>
      </c>
      <c r="AB640" s="44" t="str">
        <f t="shared" si="1509"/>
        <v>5422</v>
      </c>
      <c r="AD640" s="44" t="str">
        <f t="shared" ref="AD640:AL640" si="1510">AD420</f>
        <v>我要火球术IV,帮我做一个吧！</v>
      </c>
      <c r="AE640" s="44" t="str">
        <f t="shared" si="1510"/>
        <v>不错，下次再来光顾！</v>
      </c>
      <c r="AF640" s="44" t="str">
        <f t="shared" si="1510"/>
        <v>什么呀，真没用！</v>
      </c>
      <c r="AG640" s="44" t="str">
        <f t="shared" si="1510"/>
        <v>掌柜的火球术IV,做点啊什么的做点啊！</v>
      </c>
      <c r="AH640" s="44" t="str">
        <f t="shared" si="1510"/>
        <v>感谢感谢！</v>
      </c>
      <c r="AI640" s="44" t="str">
        <f t="shared" si="1510"/>
        <v>你敢不敢再傻点~！</v>
      </c>
      <c r="AJ640" s="44" t="str">
        <f t="shared" si="1510"/>
        <v>能帮忙做点火球术IV,吗？</v>
      </c>
      <c r="AK640" s="44" t="str">
        <f t="shared" si="1510"/>
        <v>你太了不起啦~！</v>
      </c>
      <c r="AL640" s="44" t="str">
        <f t="shared" si="1510"/>
        <v>哎，真是失望啊~！</v>
      </c>
    </row>
    <row r="641" spans="1:38">
      <c r="A641" s="251">
        <v>6350</v>
      </c>
      <c r="B641" s="44" t="str">
        <f t="shared" si="1504"/>
        <v>[[5522,1]]</v>
      </c>
      <c r="C641" s="44" t="str">
        <f t="shared" si="1504"/>
        <v>火球术V</v>
      </c>
      <c r="D641" s="44" t="str">
        <f t="shared" si="1504"/>
        <v>5522</v>
      </c>
      <c r="E641" s="44">
        <f t="shared" si="1504"/>
        <v>1</v>
      </c>
      <c r="F641" s="44"/>
      <c r="T641" s="44">
        <f t="shared" si="1505"/>
        <v>7200</v>
      </c>
      <c r="U641" s="44">
        <f t="shared" ref="U641" si="1511">U421</f>
        <v>66</v>
      </c>
      <c r="V641" s="44">
        <f t="shared" ref="V641" si="1512">V421</f>
        <v>7</v>
      </c>
      <c r="W641" s="44">
        <f t="shared" si="1508"/>
        <v>3000</v>
      </c>
      <c r="X641" s="238" t="s">
        <v>2461</v>
      </c>
      <c r="Y641" s="44">
        <v>3</v>
      </c>
      <c r="Z641" s="208" t="s">
        <v>2467</v>
      </c>
      <c r="AA641" s="44" t="str">
        <f t="shared" ref="AA641:AB641" si="1513">AA421</f>
        <v>1,2,3</v>
      </c>
      <c r="AB641" s="44" t="str">
        <f t="shared" si="1513"/>
        <v>5522</v>
      </c>
      <c r="AD641" s="44" t="str">
        <f t="shared" ref="AD641:AL641" si="1514">AD421</f>
        <v>我要火球术V,帮我做一个吧！</v>
      </c>
      <c r="AE641" s="44" t="str">
        <f t="shared" si="1514"/>
        <v>不错，下次再来光顾！</v>
      </c>
      <c r="AF641" s="44" t="str">
        <f t="shared" si="1514"/>
        <v>什么呀，真没用！</v>
      </c>
      <c r="AG641" s="44" t="str">
        <f t="shared" si="1514"/>
        <v>掌柜的火球术V,做点啊什么的做点啊！</v>
      </c>
      <c r="AH641" s="44" t="str">
        <f t="shared" si="1514"/>
        <v>感谢感谢！</v>
      </c>
      <c r="AI641" s="44" t="str">
        <f t="shared" si="1514"/>
        <v>你敢不敢再傻点~！</v>
      </c>
      <c r="AJ641" s="44" t="str">
        <f t="shared" si="1514"/>
        <v>能帮忙做点火球术V,吗？</v>
      </c>
      <c r="AK641" s="44" t="str">
        <f t="shared" si="1514"/>
        <v>你太了不起啦~！</v>
      </c>
      <c r="AL641" s="44" t="str">
        <f t="shared" si="1514"/>
        <v>哎，真是失望啊~！</v>
      </c>
    </row>
    <row r="642" spans="1:38">
      <c r="A642" s="251">
        <v>6360</v>
      </c>
      <c r="B642" s="44" t="str">
        <f t="shared" si="1504"/>
        <v>[[5622,1]]</v>
      </c>
      <c r="C642" s="44" t="str">
        <f t="shared" si="1504"/>
        <v>陨石术I</v>
      </c>
      <c r="D642" s="44" t="str">
        <f t="shared" si="1504"/>
        <v>5622</v>
      </c>
      <c r="E642" s="44">
        <f t="shared" si="1504"/>
        <v>1</v>
      </c>
      <c r="F642" s="44"/>
      <c r="T642" s="44">
        <f t="shared" si="1505"/>
        <v>1200</v>
      </c>
      <c r="U642" s="44">
        <f t="shared" ref="U642" si="1515">U422</f>
        <v>66</v>
      </c>
      <c r="V642" s="44">
        <f t="shared" ref="V642" si="1516">V422</f>
        <v>7</v>
      </c>
      <c r="W642" s="44">
        <f t="shared" si="1508"/>
        <v>140</v>
      </c>
      <c r="X642" s="238" t="s">
        <v>2461</v>
      </c>
      <c r="Y642" s="44">
        <v>3</v>
      </c>
      <c r="Z642" s="208" t="s">
        <v>2467</v>
      </c>
      <c r="AA642" s="44" t="str">
        <f t="shared" ref="AA642:AB642" si="1517">AA422</f>
        <v>1,2,3</v>
      </c>
      <c r="AB642" s="44" t="str">
        <f t="shared" si="1517"/>
        <v>5622</v>
      </c>
      <c r="AD642" s="44" t="str">
        <f t="shared" ref="AD642:AL642" si="1518">AD422</f>
        <v>我要陨石术I,帮我做一个吧！</v>
      </c>
      <c r="AE642" s="44" t="str">
        <f t="shared" si="1518"/>
        <v>不错，下次再来光顾！</v>
      </c>
      <c r="AF642" s="44" t="str">
        <f t="shared" si="1518"/>
        <v>什么呀，真没用！</v>
      </c>
      <c r="AG642" s="44" t="str">
        <f t="shared" si="1518"/>
        <v>掌柜的陨石术I,做点啊什么的做点啊！</v>
      </c>
      <c r="AH642" s="44" t="str">
        <f t="shared" si="1518"/>
        <v>感谢感谢！</v>
      </c>
      <c r="AI642" s="44" t="str">
        <f t="shared" si="1518"/>
        <v>你敢不敢再傻点~！</v>
      </c>
      <c r="AJ642" s="44" t="str">
        <f t="shared" si="1518"/>
        <v>能帮忙做点陨石术I,吗？</v>
      </c>
      <c r="AK642" s="44" t="str">
        <f t="shared" si="1518"/>
        <v>你太了不起啦~！</v>
      </c>
      <c r="AL642" s="44" t="str">
        <f t="shared" si="1518"/>
        <v>哎，真是失望啊~！</v>
      </c>
    </row>
    <row r="643" spans="1:38">
      <c r="A643" s="251">
        <v>6370</v>
      </c>
      <c r="B643" s="44" t="str">
        <f t="shared" si="1504"/>
        <v>[[5722,1]]</v>
      </c>
      <c r="C643" s="44" t="str">
        <f t="shared" si="1504"/>
        <v>陨石术II</v>
      </c>
      <c r="D643" s="44" t="str">
        <f t="shared" si="1504"/>
        <v>5722</v>
      </c>
      <c r="E643" s="44">
        <f t="shared" si="1504"/>
        <v>1</v>
      </c>
      <c r="F643" s="44"/>
      <c r="T643" s="44">
        <f t="shared" si="1505"/>
        <v>2400</v>
      </c>
      <c r="U643" s="44">
        <f t="shared" ref="U643" si="1519">U423</f>
        <v>67</v>
      </c>
      <c r="V643" s="44">
        <f t="shared" ref="V643" si="1520">V423</f>
        <v>7</v>
      </c>
      <c r="W643" s="44">
        <f t="shared" si="1508"/>
        <v>520</v>
      </c>
      <c r="X643" s="238" t="s">
        <v>2461</v>
      </c>
      <c r="Y643" s="44">
        <v>3</v>
      </c>
      <c r="Z643" s="208" t="s">
        <v>2467</v>
      </c>
      <c r="AA643" s="44" t="str">
        <f t="shared" ref="AA643:AB643" si="1521">AA423</f>
        <v>1,2,3</v>
      </c>
      <c r="AB643" s="44" t="str">
        <f t="shared" si="1521"/>
        <v>5722</v>
      </c>
      <c r="AD643" s="44" t="str">
        <f t="shared" ref="AD643:AL643" si="1522">AD423</f>
        <v>我要陨石术II,帮我做一个吧！</v>
      </c>
      <c r="AE643" s="44" t="str">
        <f t="shared" si="1522"/>
        <v>不错，下次再来光顾！</v>
      </c>
      <c r="AF643" s="44" t="str">
        <f t="shared" si="1522"/>
        <v>什么呀，真没用！</v>
      </c>
      <c r="AG643" s="44" t="str">
        <f t="shared" si="1522"/>
        <v>掌柜的陨石术II,做点啊什么的做点啊！</v>
      </c>
      <c r="AH643" s="44" t="str">
        <f t="shared" si="1522"/>
        <v>感谢感谢！</v>
      </c>
      <c r="AI643" s="44" t="str">
        <f t="shared" si="1522"/>
        <v>你敢不敢再傻点~！</v>
      </c>
      <c r="AJ643" s="44" t="str">
        <f t="shared" si="1522"/>
        <v>能帮忙做点陨石术II,吗？</v>
      </c>
      <c r="AK643" s="44" t="str">
        <f t="shared" si="1522"/>
        <v>你太了不起啦~！</v>
      </c>
      <c r="AL643" s="44" t="str">
        <f t="shared" si="1522"/>
        <v>哎，真是失望啊~！</v>
      </c>
    </row>
    <row r="644" spans="1:38">
      <c r="A644" s="251">
        <v>6380</v>
      </c>
      <c r="B644" s="44" t="str">
        <f t="shared" si="1504"/>
        <v>[[5822,1]]</v>
      </c>
      <c r="C644" s="44" t="str">
        <f t="shared" si="1504"/>
        <v>陨石术III</v>
      </c>
      <c r="D644" s="44" t="str">
        <f t="shared" si="1504"/>
        <v>5822</v>
      </c>
      <c r="E644" s="44">
        <f t="shared" si="1504"/>
        <v>1</v>
      </c>
      <c r="F644" s="44"/>
      <c r="T644" s="44">
        <f t="shared" si="1505"/>
        <v>3600</v>
      </c>
      <c r="U644" s="44">
        <f t="shared" ref="U644" si="1523">U424</f>
        <v>67</v>
      </c>
      <c r="V644" s="44">
        <f t="shared" ref="V644" si="1524">V424</f>
        <v>7</v>
      </c>
      <c r="W644" s="44">
        <f t="shared" si="1508"/>
        <v>1100</v>
      </c>
      <c r="X644" s="238" t="s">
        <v>2461</v>
      </c>
      <c r="Y644" s="44">
        <v>3</v>
      </c>
      <c r="Z644" s="208" t="s">
        <v>2467</v>
      </c>
      <c r="AA644" s="44" t="str">
        <f t="shared" ref="AA644:AB644" si="1525">AA424</f>
        <v>1,2,3</v>
      </c>
      <c r="AB644" s="44" t="str">
        <f t="shared" si="1525"/>
        <v>5822</v>
      </c>
      <c r="AD644" s="44" t="str">
        <f t="shared" ref="AD644:AL644" si="1526">AD424</f>
        <v>我要陨石术III,帮我做一个吧！</v>
      </c>
      <c r="AE644" s="44" t="str">
        <f t="shared" si="1526"/>
        <v>不错，下次再来光顾！</v>
      </c>
      <c r="AF644" s="44" t="str">
        <f t="shared" si="1526"/>
        <v>什么呀，真没用！</v>
      </c>
      <c r="AG644" s="44" t="str">
        <f t="shared" si="1526"/>
        <v>掌柜的陨石术III,做点啊什么的做点啊！</v>
      </c>
      <c r="AH644" s="44" t="str">
        <f t="shared" si="1526"/>
        <v>感谢感谢！</v>
      </c>
      <c r="AI644" s="44" t="str">
        <f t="shared" si="1526"/>
        <v>你敢不敢再傻点~！</v>
      </c>
      <c r="AJ644" s="44" t="str">
        <f t="shared" si="1526"/>
        <v>能帮忙做点陨石术III,吗？</v>
      </c>
      <c r="AK644" s="44" t="str">
        <f t="shared" si="1526"/>
        <v>你太了不起啦~！</v>
      </c>
      <c r="AL644" s="44" t="str">
        <f t="shared" si="1526"/>
        <v>哎，真是失望啊~！</v>
      </c>
    </row>
    <row r="645" spans="1:38">
      <c r="A645" s="251">
        <v>6390</v>
      </c>
      <c r="B645" s="44" t="str">
        <f t="shared" si="1504"/>
        <v>[[5922,1]]</v>
      </c>
      <c r="C645" s="44" t="str">
        <f t="shared" si="1504"/>
        <v>陨石术IV</v>
      </c>
      <c r="D645" s="44" t="str">
        <f t="shared" si="1504"/>
        <v>5922</v>
      </c>
      <c r="E645" s="44">
        <f t="shared" si="1504"/>
        <v>1</v>
      </c>
      <c r="F645" s="44"/>
      <c r="T645" s="44">
        <f t="shared" si="1505"/>
        <v>7200</v>
      </c>
      <c r="U645" s="44">
        <f t="shared" ref="U645" si="1527">U425</f>
        <v>67</v>
      </c>
      <c r="V645" s="44">
        <f t="shared" ref="V645" si="1528">V425</f>
        <v>7</v>
      </c>
      <c r="W645" s="44">
        <f t="shared" si="1508"/>
        <v>3000</v>
      </c>
      <c r="X645" s="238" t="s">
        <v>2461</v>
      </c>
      <c r="Y645" s="44">
        <v>3</v>
      </c>
      <c r="Z645" s="208" t="s">
        <v>2467</v>
      </c>
      <c r="AA645" s="44" t="str">
        <f t="shared" ref="AA645:AB645" si="1529">AA425</f>
        <v>1,2,3</v>
      </c>
      <c r="AB645" s="44" t="str">
        <f t="shared" si="1529"/>
        <v>5922</v>
      </c>
      <c r="AD645" s="44" t="str">
        <f t="shared" ref="AD645:AL645" si="1530">AD425</f>
        <v>我要陨石术IV,帮我做一个吧！</v>
      </c>
      <c r="AE645" s="44" t="str">
        <f t="shared" si="1530"/>
        <v>不错，下次再来光顾！</v>
      </c>
      <c r="AF645" s="44" t="str">
        <f t="shared" si="1530"/>
        <v>什么呀，真没用！</v>
      </c>
      <c r="AG645" s="44" t="str">
        <f t="shared" si="1530"/>
        <v>掌柜的陨石术IV,做点啊什么的做点啊！</v>
      </c>
      <c r="AH645" s="44" t="str">
        <f t="shared" si="1530"/>
        <v>感谢感谢！</v>
      </c>
      <c r="AI645" s="44" t="str">
        <f t="shared" si="1530"/>
        <v>你敢不敢再傻点~！</v>
      </c>
      <c r="AJ645" s="44" t="str">
        <f t="shared" si="1530"/>
        <v>能帮忙做点陨石术IV,吗？</v>
      </c>
      <c r="AK645" s="44" t="str">
        <f t="shared" si="1530"/>
        <v>你太了不起啦~！</v>
      </c>
      <c r="AL645" s="44" t="str">
        <f t="shared" si="1530"/>
        <v>哎，真是失望啊~！</v>
      </c>
    </row>
    <row r="646" spans="1:38">
      <c r="A646" s="251">
        <v>6400</v>
      </c>
      <c r="B646" s="44" t="str">
        <f t="shared" si="1504"/>
        <v>[[6022,1]]</v>
      </c>
      <c r="C646" s="44" t="str">
        <f t="shared" si="1504"/>
        <v>陨石术V</v>
      </c>
      <c r="D646" s="44" t="str">
        <f t="shared" si="1504"/>
        <v>6022</v>
      </c>
      <c r="E646" s="44">
        <f t="shared" si="1504"/>
        <v>1</v>
      </c>
      <c r="F646" s="44"/>
      <c r="T646" s="44">
        <f t="shared" si="1505"/>
        <v>10800</v>
      </c>
      <c r="U646" s="44">
        <f t="shared" ref="U646" si="1531">U426</f>
        <v>68</v>
      </c>
      <c r="V646" s="44">
        <f t="shared" ref="V646" si="1532">V426</f>
        <v>7</v>
      </c>
      <c r="W646" s="44">
        <f t="shared" si="1508"/>
        <v>5900</v>
      </c>
      <c r="X646" s="238" t="s">
        <v>2461</v>
      </c>
      <c r="Y646" s="44">
        <v>3</v>
      </c>
      <c r="Z646" s="208" t="s">
        <v>2467</v>
      </c>
      <c r="AA646" s="44" t="str">
        <f t="shared" ref="AA646:AB646" si="1533">AA426</f>
        <v>1,2,3</v>
      </c>
      <c r="AB646" s="44" t="str">
        <f t="shared" si="1533"/>
        <v>6022</v>
      </c>
      <c r="AD646" s="44" t="str">
        <f t="shared" ref="AD646:AL646" si="1534">AD426</f>
        <v>我要陨石术V,帮我做一个吧！</v>
      </c>
      <c r="AE646" s="44" t="str">
        <f t="shared" si="1534"/>
        <v>不错，下次再来光顾！</v>
      </c>
      <c r="AF646" s="44" t="str">
        <f t="shared" si="1534"/>
        <v>什么呀，真没用！</v>
      </c>
      <c r="AG646" s="44" t="str">
        <f t="shared" si="1534"/>
        <v>掌柜的陨石术V,做点啊什么的做点啊！</v>
      </c>
      <c r="AH646" s="44" t="str">
        <f t="shared" si="1534"/>
        <v>感谢感谢！</v>
      </c>
      <c r="AI646" s="44" t="str">
        <f t="shared" si="1534"/>
        <v>你敢不敢再傻点~！</v>
      </c>
      <c r="AJ646" s="44" t="str">
        <f t="shared" si="1534"/>
        <v>能帮忙做点陨石术V,吗？</v>
      </c>
      <c r="AK646" s="44" t="str">
        <f t="shared" si="1534"/>
        <v>你太了不起啦~！</v>
      </c>
      <c r="AL646" s="44" t="str">
        <f t="shared" si="1534"/>
        <v>哎，真是失望啊~！</v>
      </c>
    </row>
    <row r="647" spans="1:38">
      <c r="A647" s="251">
        <v>6410</v>
      </c>
      <c r="B647" s="44" t="str">
        <f t="shared" si="1504"/>
        <v>[[6122,1]]</v>
      </c>
      <c r="C647" s="44" t="str">
        <f t="shared" si="1504"/>
        <v>石化术I</v>
      </c>
      <c r="D647" s="44" t="str">
        <f t="shared" si="1504"/>
        <v>6122</v>
      </c>
      <c r="E647" s="44">
        <f t="shared" si="1504"/>
        <v>1</v>
      </c>
      <c r="F647" s="44"/>
      <c r="T647" s="44">
        <f t="shared" si="1505"/>
        <v>2400</v>
      </c>
      <c r="U647" s="44">
        <f t="shared" ref="U647" si="1535">U427</f>
        <v>68</v>
      </c>
      <c r="V647" s="44">
        <f t="shared" ref="V647" si="1536">V427</f>
        <v>7</v>
      </c>
      <c r="W647" s="44">
        <f t="shared" si="1508"/>
        <v>460</v>
      </c>
      <c r="X647" s="238" t="s">
        <v>2461</v>
      </c>
      <c r="Y647" s="44">
        <v>3</v>
      </c>
      <c r="Z647" s="208" t="s">
        <v>2467</v>
      </c>
      <c r="AA647" s="44" t="str">
        <f t="shared" ref="AA647:AB647" si="1537">AA427</f>
        <v>1,2,3</v>
      </c>
      <c r="AB647" s="44" t="str">
        <f t="shared" si="1537"/>
        <v>6122</v>
      </c>
      <c r="AD647" s="44" t="str">
        <f t="shared" ref="AD647:AL647" si="1538">AD427</f>
        <v>我要石化术I,帮我做一个吧！</v>
      </c>
      <c r="AE647" s="44" t="str">
        <f t="shared" si="1538"/>
        <v>不错，下次再来光顾！</v>
      </c>
      <c r="AF647" s="44" t="str">
        <f t="shared" si="1538"/>
        <v>什么呀，真没用！</v>
      </c>
      <c r="AG647" s="44" t="str">
        <f t="shared" si="1538"/>
        <v>掌柜的石化术I,做点啊什么的做点啊！</v>
      </c>
      <c r="AH647" s="44" t="str">
        <f t="shared" si="1538"/>
        <v>感谢感谢！</v>
      </c>
      <c r="AI647" s="44" t="str">
        <f t="shared" si="1538"/>
        <v>你敢不敢再傻点~！</v>
      </c>
      <c r="AJ647" s="44" t="str">
        <f t="shared" si="1538"/>
        <v>能帮忙做点石化术I,吗？</v>
      </c>
      <c r="AK647" s="44" t="str">
        <f t="shared" si="1538"/>
        <v>你太了不起啦~！</v>
      </c>
      <c r="AL647" s="44" t="str">
        <f t="shared" si="1538"/>
        <v>哎，真是失望啊~！</v>
      </c>
    </row>
    <row r="648" spans="1:38">
      <c r="A648" s="251">
        <v>6420</v>
      </c>
      <c r="B648" s="44" t="str">
        <f t="shared" si="1504"/>
        <v>[[6222,1]]</v>
      </c>
      <c r="C648" s="44" t="str">
        <f t="shared" si="1504"/>
        <v>石化术II</v>
      </c>
      <c r="D648" s="44" t="str">
        <f t="shared" si="1504"/>
        <v>6222</v>
      </c>
      <c r="E648" s="44">
        <f t="shared" si="1504"/>
        <v>1</v>
      </c>
      <c r="F648" s="44"/>
      <c r="T648" s="44">
        <f t="shared" si="1505"/>
        <v>3600</v>
      </c>
      <c r="U648" s="44">
        <f t="shared" ref="U648" si="1539">U428</f>
        <v>68</v>
      </c>
      <c r="V648" s="44">
        <f t="shared" ref="V648" si="1540">V428</f>
        <v>7</v>
      </c>
      <c r="W648" s="44">
        <f t="shared" si="1508"/>
        <v>1100</v>
      </c>
      <c r="X648" s="238" t="s">
        <v>2461</v>
      </c>
      <c r="Y648" s="44">
        <v>3</v>
      </c>
      <c r="Z648" s="208" t="s">
        <v>2467</v>
      </c>
      <c r="AA648" s="44" t="str">
        <f t="shared" ref="AA648:AB648" si="1541">AA428</f>
        <v>1,2,3</v>
      </c>
      <c r="AB648" s="44" t="str">
        <f t="shared" si="1541"/>
        <v>6222</v>
      </c>
      <c r="AD648" s="44" t="str">
        <f t="shared" ref="AD648:AL648" si="1542">AD428</f>
        <v>我要石化术II,帮我做一个吧！</v>
      </c>
      <c r="AE648" s="44" t="str">
        <f t="shared" si="1542"/>
        <v>不错，下次再来光顾！</v>
      </c>
      <c r="AF648" s="44" t="str">
        <f t="shared" si="1542"/>
        <v>什么呀，真没用！</v>
      </c>
      <c r="AG648" s="44" t="str">
        <f t="shared" si="1542"/>
        <v>掌柜的石化术II,做点啊什么的做点啊！</v>
      </c>
      <c r="AH648" s="44" t="str">
        <f t="shared" si="1542"/>
        <v>感谢感谢！</v>
      </c>
      <c r="AI648" s="44" t="str">
        <f t="shared" si="1542"/>
        <v>你敢不敢再傻点~！</v>
      </c>
      <c r="AJ648" s="44" t="str">
        <f t="shared" si="1542"/>
        <v>能帮忙做点石化术II,吗？</v>
      </c>
      <c r="AK648" s="44" t="str">
        <f t="shared" si="1542"/>
        <v>你太了不起啦~！</v>
      </c>
      <c r="AL648" s="44" t="str">
        <f t="shared" si="1542"/>
        <v>哎，真是失望啊~！</v>
      </c>
    </row>
    <row r="649" spans="1:38">
      <c r="A649" s="251">
        <v>6430</v>
      </c>
      <c r="B649" s="44" t="str">
        <f t="shared" si="1504"/>
        <v>[[6322,1]]</v>
      </c>
      <c r="C649" s="44" t="str">
        <f t="shared" si="1504"/>
        <v>石化术III</v>
      </c>
      <c r="D649" s="44" t="str">
        <f t="shared" si="1504"/>
        <v>6322</v>
      </c>
      <c r="E649" s="44">
        <f t="shared" si="1504"/>
        <v>1</v>
      </c>
      <c r="F649" s="44"/>
      <c r="T649" s="44">
        <f t="shared" si="1505"/>
        <v>7200</v>
      </c>
      <c r="U649" s="44">
        <f t="shared" ref="U649" si="1543">U429</f>
        <v>69</v>
      </c>
      <c r="V649" s="44">
        <f t="shared" ref="V649" si="1544">V429</f>
        <v>7</v>
      </c>
      <c r="W649" s="44">
        <f t="shared" si="1508"/>
        <v>3000</v>
      </c>
      <c r="X649" s="238" t="s">
        <v>2461</v>
      </c>
      <c r="Y649" s="44">
        <v>3</v>
      </c>
      <c r="Z649" s="208" t="s">
        <v>2467</v>
      </c>
      <c r="AA649" s="44" t="str">
        <f t="shared" ref="AA649:AB649" si="1545">AA429</f>
        <v>1,2,3</v>
      </c>
      <c r="AB649" s="44" t="str">
        <f t="shared" si="1545"/>
        <v>6322</v>
      </c>
      <c r="AD649" s="44" t="str">
        <f t="shared" ref="AD649:AL649" si="1546">AD429</f>
        <v>我要石化术III,帮我做一个吧！</v>
      </c>
      <c r="AE649" s="44" t="str">
        <f t="shared" si="1546"/>
        <v>不错，下次再来光顾！</v>
      </c>
      <c r="AF649" s="44" t="str">
        <f t="shared" si="1546"/>
        <v>什么呀，真没用！</v>
      </c>
      <c r="AG649" s="44" t="str">
        <f t="shared" si="1546"/>
        <v>掌柜的石化术III,做点啊什么的做点啊！</v>
      </c>
      <c r="AH649" s="44" t="str">
        <f t="shared" si="1546"/>
        <v>感谢感谢！</v>
      </c>
      <c r="AI649" s="44" t="str">
        <f t="shared" si="1546"/>
        <v>你敢不敢再傻点~！</v>
      </c>
      <c r="AJ649" s="44" t="str">
        <f t="shared" si="1546"/>
        <v>能帮忙做点石化术III,吗？</v>
      </c>
      <c r="AK649" s="44" t="str">
        <f t="shared" si="1546"/>
        <v>你太了不起啦~！</v>
      </c>
      <c r="AL649" s="44" t="str">
        <f t="shared" si="1546"/>
        <v>哎，真是失望啊~！</v>
      </c>
    </row>
    <row r="650" spans="1:38">
      <c r="A650" s="251">
        <v>6440</v>
      </c>
      <c r="B650" s="44" t="str">
        <f t="shared" si="1504"/>
        <v>[[6422,1]]</v>
      </c>
      <c r="C650" s="44" t="str">
        <f t="shared" si="1504"/>
        <v>石化术IV</v>
      </c>
      <c r="D650" s="44" t="str">
        <f t="shared" si="1504"/>
        <v>6422</v>
      </c>
      <c r="E650" s="44">
        <f t="shared" si="1504"/>
        <v>1</v>
      </c>
      <c r="F650" s="44"/>
      <c r="T650" s="44">
        <f t="shared" si="1505"/>
        <v>10800</v>
      </c>
      <c r="U650" s="44">
        <f t="shared" ref="U650" si="1547">U430</f>
        <v>69</v>
      </c>
      <c r="V650" s="44">
        <f t="shared" ref="V650" si="1548">V430</f>
        <v>7</v>
      </c>
      <c r="W650" s="44">
        <f t="shared" si="1508"/>
        <v>5900</v>
      </c>
      <c r="X650" s="238" t="s">
        <v>2461</v>
      </c>
      <c r="Y650" s="44">
        <v>3</v>
      </c>
      <c r="Z650" s="208" t="s">
        <v>2467</v>
      </c>
      <c r="AA650" s="44" t="str">
        <f t="shared" ref="AA650:AB650" si="1549">AA430</f>
        <v>1,2,3</v>
      </c>
      <c r="AB650" s="44" t="str">
        <f t="shared" si="1549"/>
        <v>6422</v>
      </c>
      <c r="AD650" s="44" t="str">
        <f t="shared" ref="AD650:AL650" si="1550">AD430</f>
        <v>我要石化术IV,帮我做一个吧！</v>
      </c>
      <c r="AE650" s="44" t="str">
        <f t="shared" si="1550"/>
        <v>不错，下次再来光顾！</v>
      </c>
      <c r="AF650" s="44" t="str">
        <f t="shared" si="1550"/>
        <v>什么呀，真没用！</v>
      </c>
      <c r="AG650" s="44" t="str">
        <f t="shared" si="1550"/>
        <v>掌柜的石化术IV,做点啊什么的做点啊！</v>
      </c>
      <c r="AH650" s="44" t="str">
        <f t="shared" si="1550"/>
        <v>感谢感谢！</v>
      </c>
      <c r="AI650" s="44" t="str">
        <f t="shared" si="1550"/>
        <v>你敢不敢再傻点~！</v>
      </c>
      <c r="AJ650" s="44" t="str">
        <f t="shared" si="1550"/>
        <v>能帮忙做点石化术IV,吗？</v>
      </c>
      <c r="AK650" s="44" t="str">
        <f t="shared" si="1550"/>
        <v>你太了不起啦~！</v>
      </c>
      <c r="AL650" s="44" t="str">
        <f t="shared" si="1550"/>
        <v>哎，真是失望啊~！</v>
      </c>
    </row>
    <row r="651" spans="1:38">
      <c r="A651" s="251">
        <v>6450</v>
      </c>
      <c r="B651" s="44" t="str">
        <f t="shared" si="1504"/>
        <v>[[6522,1]]</v>
      </c>
      <c r="C651" s="44" t="str">
        <f t="shared" si="1504"/>
        <v>石化术V</v>
      </c>
      <c r="D651" s="44" t="str">
        <f t="shared" si="1504"/>
        <v>6522</v>
      </c>
      <c r="E651" s="44">
        <f t="shared" si="1504"/>
        <v>1</v>
      </c>
      <c r="F651" s="44"/>
      <c r="T651" s="44">
        <f t="shared" si="1505"/>
        <v>14400</v>
      </c>
      <c r="U651" s="44">
        <f t="shared" ref="U651" si="1551">U431</f>
        <v>69</v>
      </c>
      <c r="V651" s="44">
        <f t="shared" ref="V651" si="1552">V431</f>
        <v>7</v>
      </c>
      <c r="W651" s="44">
        <f t="shared" si="1508"/>
        <v>10080</v>
      </c>
      <c r="X651" s="238" t="s">
        <v>2461</v>
      </c>
      <c r="Y651" s="44">
        <v>3</v>
      </c>
      <c r="Z651" s="208" t="s">
        <v>2467</v>
      </c>
      <c r="AA651" s="44" t="str">
        <f t="shared" ref="AA651:AB651" si="1553">AA431</f>
        <v>1,2,3</v>
      </c>
      <c r="AB651" s="44" t="str">
        <f t="shared" si="1553"/>
        <v>6522</v>
      </c>
      <c r="AD651" s="44" t="str">
        <f t="shared" ref="AD651:AL651" si="1554">AD431</f>
        <v>我要石化术V,帮我做一个吧！</v>
      </c>
      <c r="AE651" s="44" t="str">
        <f t="shared" si="1554"/>
        <v>不错，下次再来光顾！</v>
      </c>
      <c r="AF651" s="44" t="str">
        <f t="shared" si="1554"/>
        <v>什么呀，真没用！</v>
      </c>
      <c r="AG651" s="44" t="str">
        <f t="shared" si="1554"/>
        <v>掌柜的石化术V,做点啊什么的做点啊！</v>
      </c>
      <c r="AH651" s="44" t="str">
        <f t="shared" si="1554"/>
        <v>感谢感谢！</v>
      </c>
      <c r="AI651" s="44" t="str">
        <f t="shared" si="1554"/>
        <v>你敢不敢再傻点~！</v>
      </c>
      <c r="AJ651" s="44" t="str">
        <f t="shared" si="1554"/>
        <v>能帮忙做点石化术V,吗？</v>
      </c>
      <c r="AK651" s="44" t="str">
        <f t="shared" si="1554"/>
        <v>你太了不起啦~！</v>
      </c>
      <c r="AL651" s="44" t="str">
        <f t="shared" si="1554"/>
        <v>哎，真是失望啊~！</v>
      </c>
    </row>
    <row r="652" spans="1:38">
      <c r="A652" s="251">
        <v>6460</v>
      </c>
      <c r="B652" s="44" t="str">
        <f t="shared" si="1504"/>
        <v>[[6622,1]]</v>
      </c>
      <c r="C652" s="44" t="str">
        <f t="shared" si="1504"/>
        <v>全体石化术I</v>
      </c>
      <c r="D652" s="44" t="str">
        <f t="shared" si="1504"/>
        <v>6622</v>
      </c>
      <c r="E652" s="44">
        <f t="shared" si="1504"/>
        <v>1</v>
      </c>
      <c r="F652" s="44"/>
      <c r="T652" s="44">
        <f t="shared" si="1505"/>
        <v>3600</v>
      </c>
      <c r="U652" s="44">
        <f t="shared" ref="U652" si="1555">U432</f>
        <v>70</v>
      </c>
      <c r="V652" s="44">
        <f t="shared" ref="V652" si="1556">V432</f>
        <v>7</v>
      </c>
      <c r="W652" s="44">
        <f t="shared" si="1508"/>
        <v>1000</v>
      </c>
      <c r="X652" s="238" t="s">
        <v>2461</v>
      </c>
      <c r="Y652" s="44">
        <v>3</v>
      </c>
      <c r="Z652" s="208" t="s">
        <v>2467</v>
      </c>
      <c r="AA652" s="44" t="str">
        <f t="shared" ref="AA652:AB652" si="1557">AA432</f>
        <v>1,2,3</v>
      </c>
      <c r="AB652" s="44" t="str">
        <f t="shared" si="1557"/>
        <v>6622</v>
      </c>
      <c r="AD652" s="44" t="str">
        <f t="shared" ref="AD652:AL652" si="1558">AD432</f>
        <v>我要全体石化术I,帮我做一个吧！</v>
      </c>
      <c r="AE652" s="44" t="str">
        <f t="shared" si="1558"/>
        <v>不错，下次再来光顾！</v>
      </c>
      <c r="AF652" s="44" t="str">
        <f t="shared" si="1558"/>
        <v>什么呀，真没用！</v>
      </c>
      <c r="AG652" s="44" t="str">
        <f t="shared" si="1558"/>
        <v>掌柜的全体石化术I,做点啊什么的做点啊！</v>
      </c>
      <c r="AH652" s="44" t="str">
        <f t="shared" si="1558"/>
        <v>感谢感谢！</v>
      </c>
      <c r="AI652" s="44" t="str">
        <f t="shared" si="1558"/>
        <v>你敢不敢再傻点~！</v>
      </c>
      <c r="AJ652" s="44" t="str">
        <f t="shared" si="1558"/>
        <v>能帮忙做点全体石化术I,吗？</v>
      </c>
      <c r="AK652" s="44" t="str">
        <f t="shared" si="1558"/>
        <v>你太了不起啦~！</v>
      </c>
      <c r="AL652" s="44" t="str">
        <f t="shared" si="1558"/>
        <v>哎，真是失望啊~！</v>
      </c>
    </row>
    <row r="653" spans="1:38">
      <c r="A653" s="251">
        <v>6470</v>
      </c>
      <c r="B653" s="44" t="str">
        <f t="shared" si="1504"/>
        <v>[[6722,1]]</v>
      </c>
      <c r="C653" s="44" t="str">
        <f t="shared" si="1504"/>
        <v>全体石化术II</v>
      </c>
      <c r="D653" s="44" t="str">
        <f t="shared" si="1504"/>
        <v>6722</v>
      </c>
      <c r="E653" s="44">
        <f t="shared" si="1504"/>
        <v>1</v>
      </c>
      <c r="F653" s="44"/>
      <c r="T653" s="44">
        <f t="shared" si="1505"/>
        <v>7200</v>
      </c>
      <c r="U653" s="44">
        <f t="shared" ref="U653" si="1559">U433</f>
        <v>70</v>
      </c>
      <c r="V653" s="44">
        <f t="shared" ref="V653" si="1560">V433</f>
        <v>7</v>
      </c>
      <c r="W653" s="44">
        <f t="shared" si="1508"/>
        <v>3000</v>
      </c>
      <c r="X653" s="238" t="s">
        <v>2461</v>
      </c>
      <c r="Y653" s="44">
        <v>3</v>
      </c>
      <c r="Z653" s="208" t="s">
        <v>2467</v>
      </c>
      <c r="AA653" s="44" t="str">
        <f t="shared" ref="AA653:AB653" si="1561">AA433</f>
        <v>1,2,3</v>
      </c>
      <c r="AB653" s="44" t="str">
        <f t="shared" si="1561"/>
        <v>6722</v>
      </c>
      <c r="AD653" s="44" t="str">
        <f t="shared" ref="AD653:AL653" si="1562">AD433</f>
        <v>我要全体石化术II,帮我做一个吧！</v>
      </c>
      <c r="AE653" s="44" t="str">
        <f t="shared" si="1562"/>
        <v>不错，下次再来光顾！</v>
      </c>
      <c r="AF653" s="44" t="str">
        <f t="shared" si="1562"/>
        <v>什么呀，真没用！</v>
      </c>
      <c r="AG653" s="44" t="str">
        <f t="shared" si="1562"/>
        <v>掌柜的全体石化术II,做点啊什么的做点啊！</v>
      </c>
      <c r="AH653" s="44" t="str">
        <f t="shared" si="1562"/>
        <v>感谢感谢！</v>
      </c>
      <c r="AI653" s="44" t="str">
        <f t="shared" si="1562"/>
        <v>你敢不敢再傻点~！</v>
      </c>
      <c r="AJ653" s="44" t="str">
        <f t="shared" si="1562"/>
        <v>能帮忙做点全体石化术II,吗？</v>
      </c>
      <c r="AK653" s="44" t="str">
        <f t="shared" si="1562"/>
        <v>你太了不起啦~！</v>
      </c>
      <c r="AL653" s="44" t="str">
        <f t="shared" si="1562"/>
        <v>哎，真是失望啊~！</v>
      </c>
    </row>
    <row r="654" spans="1:38">
      <c r="A654" s="251">
        <v>6480</v>
      </c>
      <c r="B654" s="44" t="str">
        <f t="shared" si="1504"/>
        <v>[[6822,1]]</v>
      </c>
      <c r="C654" s="44" t="str">
        <f t="shared" si="1504"/>
        <v>全体石化术III</v>
      </c>
      <c r="D654" s="44" t="str">
        <f t="shared" si="1504"/>
        <v>6822</v>
      </c>
      <c r="E654" s="44">
        <f t="shared" si="1504"/>
        <v>1</v>
      </c>
      <c r="F654" s="44"/>
      <c r="T654" s="44">
        <f t="shared" si="1505"/>
        <v>10800</v>
      </c>
      <c r="U654" s="44">
        <f t="shared" ref="U654" si="1563">U434</f>
        <v>70</v>
      </c>
      <c r="V654" s="44">
        <f t="shared" ref="V654" si="1564">V434</f>
        <v>7</v>
      </c>
      <c r="W654" s="44">
        <f t="shared" si="1508"/>
        <v>5900</v>
      </c>
      <c r="X654" s="238" t="s">
        <v>2461</v>
      </c>
      <c r="Y654" s="44">
        <v>3</v>
      </c>
      <c r="Z654" s="208" t="s">
        <v>2467</v>
      </c>
      <c r="AA654" s="44" t="str">
        <f t="shared" ref="AA654:AB654" si="1565">AA434</f>
        <v>1,2,3</v>
      </c>
      <c r="AB654" s="44" t="str">
        <f t="shared" si="1565"/>
        <v>6822</v>
      </c>
      <c r="AD654" s="44" t="str">
        <f t="shared" ref="AD654:AL654" si="1566">AD434</f>
        <v>我要全体石化术III,帮我做一个吧！</v>
      </c>
      <c r="AE654" s="44" t="str">
        <f t="shared" si="1566"/>
        <v>不错，下次再来光顾！</v>
      </c>
      <c r="AF654" s="44" t="str">
        <f t="shared" si="1566"/>
        <v>什么呀，真没用！</v>
      </c>
      <c r="AG654" s="44" t="str">
        <f t="shared" si="1566"/>
        <v>掌柜的全体石化术III,做点啊什么的做点啊！</v>
      </c>
      <c r="AH654" s="44" t="str">
        <f t="shared" si="1566"/>
        <v>感谢感谢！</v>
      </c>
      <c r="AI654" s="44" t="str">
        <f t="shared" si="1566"/>
        <v>你敢不敢再傻点~！</v>
      </c>
      <c r="AJ654" s="44" t="str">
        <f t="shared" si="1566"/>
        <v>能帮忙做点全体石化术III,吗？</v>
      </c>
      <c r="AK654" s="44" t="str">
        <f t="shared" si="1566"/>
        <v>你太了不起啦~！</v>
      </c>
      <c r="AL654" s="44" t="str">
        <f t="shared" si="1566"/>
        <v>哎，真是失望啊~！</v>
      </c>
    </row>
    <row r="655" spans="1:38">
      <c r="A655" s="251">
        <v>6490</v>
      </c>
      <c r="B655" s="44" t="str">
        <f t="shared" si="1504"/>
        <v>[[6922,1]]</v>
      </c>
      <c r="C655" s="44" t="str">
        <f t="shared" si="1504"/>
        <v>全体石化术IV</v>
      </c>
      <c r="D655" s="44" t="str">
        <f t="shared" si="1504"/>
        <v>6922</v>
      </c>
      <c r="E655" s="44">
        <f t="shared" si="1504"/>
        <v>1</v>
      </c>
      <c r="F655" s="44"/>
      <c r="T655" s="44">
        <f t="shared" si="1505"/>
        <v>14400</v>
      </c>
      <c r="U655" s="44">
        <f t="shared" ref="U655" si="1567">U435</f>
        <v>71</v>
      </c>
      <c r="V655" s="44">
        <f t="shared" ref="V655" si="1568">V435</f>
        <v>8</v>
      </c>
      <c r="W655" s="44">
        <f t="shared" si="1508"/>
        <v>10080</v>
      </c>
      <c r="X655" s="238" t="s">
        <v>2461</v>
      </c>
      <c r="Y655" s="44">
        <v>3</v>
      </c>
      <c r="Z655" s="208" t="s">
        <v>2467</v>
      </c>
      <c r="AA655" s="44" t="str">
        <f t="shared" ref="AA655:AB655" si="1569">AA435</f>
        <v>1,2,3</v>
      </c>
      <c r="AB655" s="44" t="str">
        <f t="shared" si="1569"/>
        <v>6922</v>
      </c>
      <c r="AD655" s="44" t="str">
        <f t="shared" ref="AD655:AL655" si="1570">AD435</f>
        <v>我要全体石化术IV,帮我做一个吧！</v>
      </c>
      <c r="AE655" s="44" t="str">
        <f t="shared" si="1570"/>
        <v>不错，下次再来光顾！</v>
      </c>
      <c r="AF655" s="44" t="str">
        <f t="shared" si="1570"/>
        <v>什么呀，真没用！</v>
      </c>
      <c r="AG655" s="44" t="str">
        <f t="shared" si="1570"/>
        <v>掌柜的全体石化术IV,做点啊什么的做点啊！</v>
      </c>
      <c r="AH655" s="44" t="str">
        <f t="shared" si="1570"/>
        <v>感谢感谢！</v>
      </c>
      <c r="AI655" s="44" t="str">
        <f t="shared" si="1570"/>
        <v>你敢不敢再傻点~！</v>
      </c>
      <c r="AJ655" s="44" t="str">
        <f t="shared" si="1570"/>
        <v>能帮忙做点全体石化术IV,吗？</v>
      </c>
      <c r="AK655" s="44" t="str">
        <f t="shared" si="1570"/>
        <v>你太了不起啦~！</v>
      </c>
      <c r="AL655" s="44" t="str">
        <f t="shared" si="1570"/>
        <v>哎，真是失望啊~！</v>
      </c>
    </row>
    <row r="656" spans="1:38">
      <c r="A656" s="251">
        <v>6500</v>
      </c>
      <c r="B656" s="44" t="str">
        <f t="shared" si="1504"/>
        <v>[[7022,1]]</v>
      </c>
      <c r="C656" s="44" t="str">
        <f t="shared" si="1504"/>
        <v>全体石化术V</v>
      </c>
      <c r="D656" s="44" t="str">
        <f t="shared" si="1504"/>
        <v>7022</v>
      </c>
      <c r="E656" s="44">
        <f t="shared" si="1504"/>
        <v>1</v>
      </c>
      <c r="F656" s="44"/>
      <c r="T656" s="44">
        <f t="shared" si="1505"/>
        <v>18000</v>
      </c>
      <c r="U656" s="44">
        <f t="shared" ref="U656" si="1571">U436</f>
        <v>71</v>
      </c>
      <c r="V656" s="44">
        <f t="shared" ref="V656" si="1572">V436</f>
        <v>8</v>
      </c>
      <c r="W656" s="44">
        <f t="shared" si="1508"/>
        <v>16000</v>
      </c>
      <c r="X656" s="238" t="s">
        <v>2461</v>
      </c>
      <c r="Y656" s="44">
        <v>3</v>
      </c>
      <c r="Z656" s="208" t="s">
        <v>2467</v>
      </c>
      <c r="AA656" s="44" t="str">
        <f t="shared" ref="AA656:AB656" si="1573">AA436</f>
        <v>1,2,3</v>
      </c>
      <c r="AB656" s="44" t="str">
        <f t="shared" si="1573"/>
        <v>7022</v>
      </c>
      <c r="AD656" s="44" t="str">
        <f t="shared" ref="AD656:AL656" si="1574">AD436</f>
        <v>我要全体石化术V,帮我做一个吧！</v>
      </c>
      <c r="AE656" s="44" t="str">
        <f t="shared" si="1574"/>
        <v>不错，下次再来光顾！</v>
      </c>
      <c r="AF656" s="44" t="str">
        <f t="shared" si="1574"/>
        <v>什么呀，真没用！</v>
      </c>
      <c r="AG656" s="44" t="str">
        <f t="shared" si="1574"/>
        <v>掌柜的全体石化术V,做点啊什么的做点啊！</v>
      </c>
      <c r="AH656" s="44" t="str">
        <f t="shared" si="1574"/>
        <v>感谢感谢！</v>
      </c>
      <c r="AI656" s="44" t="str">
        <f t="shared" si="1574"/>
        <v>你敢不敢再傻点~！</v>
      </c>
      <c r="AJ656" s="44" t="str">
        <f t="shared" si="1574"/>
        <v>能帮忙做点全体石化术V,吗？</v>
      </c>
      <c r="AK656" s="44" t="str">
        <f t="shared" si="1574"/>
        <v>你太了不起啦~！</v>
      </c>
      <c r="AL656" s="44" t="str">
        <f t="shared" si="1574"/>
        <v>哎，真是失望啊~！</v>
      </c>
    </row>
    <row r="657" spans="1:38">
      <c r="A657" s="251">
        <v>6510</v>
      </c>
      <c r="B657" s="44" t="str">
        <f t="shared" si="1504"/>
        <v>[[7122,1]]</v>
      </c>
      <c r="C657" s="44" t="str">
        <f t="shared" si="1504"/>
        <v>攻击力上升I</v>
      </c>
      <c r="D657" s="44" t="str">
        <f t="shared" si="1504"/>
        <v>7122</v>
      </c>
      <c r="E657" s="44">
        <f t="shared" si="1504"/>
        <v>1</v>
      </c>
      <c r="F657" s="44"/>
      <c r="T657" s="44">
        <f t="shared" si="1505"/>
        <v>7200</v>
      </c>
      <c r="U657" s="44">
        <f t="shared" ref="U657" si="1575">U437</f>
        <v>71</v>
      </c>
      <c r="V657" s="44">
        <f t="shared" ref="V657" si="1576">V437</f>
        <v>8</v>
      </c>
      <c r="W657" s="44">
        <f t="shared" si="1508"/>
        <v>2700</v>
      </c>
      <c r="X657" s="238" t="s">
        <v>2461</v>
      </c>
      <c r="Y657" s="44">
        <v>3</v>
      </c>
      <c r="Z657" s="208" t="s">
        <v>2467</v>
      </c>
      <c r="AA657" s="44" t="str">
        <f t="shared" ref="AA657:AB657" si="1577">AA437</f>
        <v>1,2,3</v>
      </c>
      <c r="AB657" s="44" t="str">
        <f t="shared" si="1577"/>
        <v>7122</v>
      </c>
      <c r="AD657" s="44" t="str">
        <f t="shared" ref="AD657:AL657" si="1578">AD437</f>
        <v>我要攻击力上升I,帮我做一个吧！</v>
      </c>
      <c r="AE657" s="44" t="str">
        <f t="shared" si="1578"/>
        <v>不错，下次再来光顾！</v>
      </c>
      <c r="AF657" s="44" t="str">
        <f t="shared" si="1578"/>
        <v>什么呀，真没用！</v>
      </c>
      <c r="AG657" s="44" t="str">
        <f t="shared" si="1578"/>
        <v>掌柜的攻击力上升I,做点啊什么的做点啊！</v>
      </c>
      <c r="AH657" s="44" t="str">
        <f t="shared" si="1578"/>
        <v>感谢感谢！</v>
      </c>
      <c r="AI657" s="44" t="str">
        <f t="shared" si="1578"/>
        <v>你敢不敢再傻点~！</v>
      </c>
      <c r="AJ657" s="44" t="str">
        <f t="shared" si="1578"/>
        <v>能帮忙做点攻击力上升I,吗？</v>
      </c>
      <c r="AK657" s="44" t="str">
        <f t="shared" si="1578"/>
        <v>你太了不起啦~！</v>
      </c>
      <c r="AL657" s="44" t="str">
        <f t="shared" si="1578"/>
        <v>哎，真是失望啊~！</v>
      </c>
    </row>
    <row r="658" spans="1:38">
      <c r="A658" s="251">
        <v>6520</v>
      </c>
      <c r="B658" s="44" t="str">
        <f t="shared" si="1504"/>
        <v>[[7222,1]]</v>
      </c>
      <c r="C658" s="44" t="str">
        <f t="shared" si="1504"/>
        <v>攻击力上升II</v>
      </c>
      <c r="D658" s="44" t="str">
        <f t="shared" si="1504"/>
        <v>7222</v>
      </c>
      <c r="E658" s="44">
        <f t="shared" si="1504"/>
        <v>1</v>
      </c>
      <c r="F658" s="44"/>
      <c r="T658" s="44">
        <f t="shared" si="1505"/>
        <v>10800</v>
      </c>
      <c r="U658" s="44">
        <f t="shared" ref="U658" si="1579">U438</f>
        <v>72</v>
      </c>
      <c r="V658" s="44">
        <f t="shared" ref="V658" si="1580">V438</f>
        <v>8</v>
      </c>
      <c r="W658" s="44">
        <f t="shared" si="1508"/>
        <v>5900</v>
      </c>
      <c r="X658" s="238" t="s">
        <v>2461</v>
      </c>
      <c r="Y658" s="44">
        <v>3</v>
      </c>
      <c r="Z658" s="208" t="s">
        <v>2467</v>
      </c>
      <c r="AA658" s="44" t="str">
        <f t="shared" ref="AA658:AB658" si="1581">AA438</f>
        <v>1,2,3</v>
      </c>
      <c r="AB658" s="44" t="str">
        <f t="shared" si="1581"/>
        <v>7222</v>
      </c>
      <c r="AD658" s="44" t="str">
        <f t="shared" ref="AD658:AL658" si="1582">AD438</f>
        <v>我要攻击力上升II,帮我做一个吧！</v>
      </c>
      <c r="AE658" s="44" t="str">
        <f t="shared" si="1582"/>
        <v>不错，下次再来光顾！</v>
      </c>
      <c r="AF658" s="44" t="str">
        <f t="shared" si="1582"/>
        <v>什么呀，真没用！</v>
      </c>
      <c r="AG658" s="44" t="str">
        <f t="shared" si="1582"/>
        <v>掌柜的攻击力上升II,做点啊什么的做点啊！</v>
      </c>
      <c r="AH658" s="44" t="str">
        <f t="shared" si="1582"/>
        <v>感谢感谢！</v>
      </c>
      <c r="AI658" s="44" t="str">
        <f t="shared" si="1582"/>
        <v>你敢不敢再傻点~！</v>
      </c>
      <c r="AJ658" s="44" t="str">
        <f t="shared" si="1582"/>
        <v>能帮忙做点攻击力上升II,吗？</v>
      </c>
      <c r="AK658" s="44" t="str">
        <f t="shared" si="1582"/>
        <v>你太了不起啦~！</v>
      </c>
      <c r="AL658" s="44" t="str">
        <f t="shared" si="1582"/>
        <v>哎，真是失望啊~！</v>
      </c>
    </row>
    <row r="659" spans="1:38">
      <c r="A659" s="251">
        <v>6530</v>
      </c>
      <c r="B659" s="44" t="str">
        <f t="shared" si="1504"/>
        <v>[[7322,1]]</v>
      </c>
      <c r="C659" s="44" t="str">
        <f t="shared" si="1504"/>
        <v>攻击力上升III</v>
      </c>
      <c r="D659" s="44" t="str">
        <f t="shared" si="1504"/>
        <v>7322</v>
      </c>
      <c r="E659" s="44">
        <f t="shared" si="1504"/>
        <v>1</v>
      </c>
      <c r="F659" s="44"/>
      <c r="T659" s="44">
        <f t="shared" si="1505"/>
        <v>14400</v>
      </c>
      <c r="U659" s="44">
        <f t="shared" ref="U659" si="1583">U439</f>
        <v>72</v>
      </c>
      <c r="V659" s="44">
        <f t="shared" ref="V659" si="1584">V439</f>
        <v>8</v>
      </c>
      <c r="W659" s="44">
        <f t="shared" si="1508"/>
        <v>10080</v>
      </c>
      <c r="X659" s="238" t="s">
        <v>2461</v>
      </c>
      <c r="Y659" s="44">
        <v>3</v>
      </c>
      <c r="Z659" s="208" t="s">
        <v>2467</v>
      </c>
      <c r="AA659" s="44" t="str">
        <f t="shared" ref="AA659:AB659" si="1585">AA439</f>
        <v>1,2,3</v>
      </c>
      <c r="AB659" s="44" t="str">
        <f t="shared" si="1585"/>
        <v>7322</v>
      </c>
      <c r="AD659" s="44" t="str">
        <f t="shared" ref="AD659:AL659" si="1586">AD439</f>
        <v>我要攻击力上升III,帮我做一个吧！</v>
      </c>
      <c r="AE659" s="44" t="str">
        <f t="shared" si="1586"/>
        <v>不错，下次再来光顾！</v>
      </c>
      <c r="AF659" s="44" t="str">
        <f t="shared" si="1586"/>
        <v>什么呀，真没用！</v>
      </c>
      <c r="AG659" s="44" t="str">
        <f t="shared" si="1586"/>
        <v>掌柜的攻击力上升III,做点啊什么的做点啊！</v>
      </c>
      <c r="AH659" s="44" t="str">
        <f t="shared" si="1586"/>
        <v>感谢感谢！</v>
      </c>
      <c r="AI659" s="44" t="str">
        <f t="shared" si="1586"/>
        <v>你敢不敢再傻点~！</v>
      </c>
      <c r="AJ659" s="44" t="str">
        <f t="shared" si="1586"/>
        <v>能帮忙做点攻击力上升III,吗？</v>
      </c>
      <c r="AK659" s="44" t="str">
        <f t="shared" si="1586"/>
        <v>你太了不起啦~！</v>
      </c>
      <c r="AL659" s="44" t="str">
        <f t="shared" si="1586"/>
        <v>哎，真是失望啊~！</v>
      </c>
    </row>
    <row r="660" spans="1:38">
      <c r="A660" s="251">
        <v>6540</v>
      </c>
      <c r="B660" s="44" t="str">
        <f t="shared" si="1504"/>
        <v>[[7422,1]]</v>
      </c>
      <c r="C660" s="44" t="str">
        <f t="shared" si="1504"/>
        <v>攻击力上升IV</v>
      </c>
      <c r="D660" s="44" t="str">
        <f t="shared" si="1504"/>
        <v>7422</v>
      </c>
      <c r="E660" s="44">
        <f t="shared" si="1504"/>
        <v>1</v>
      </c>
      <c r="F660" s="44"/>
      <c r="T660" s="44">
        <f t="shared" si="1505"/>
        <v>18000</v>
      </c>
      <c r="U660" s="44">
        <f t="shared" ref="U660" si="1587">U440</f>
        <v>72</v>
      </c>
      <c r="V660" s="44">
        <f t="shared" ref="V660" si="1588">V440</f>
        <v>8</v>
      </c>
      <c r="W660" s="44">
        <f t="shared" si="1508"/>
        <v>16000</v>
      </c>
      <c r="X660" s="238" t="s">
        <v>2461</v>
      </c>
      <c r="Y660" s="44">
        <v>3</v>
      </c>
      <c r="Z660" s="208" t="s">
        <v>2467</v>
      </c>
      <c r="AA660" s="44" t="str">
        <f t="shared" ref="AA660:AB660" si="1589">AA440</f>
        <v>1,2,3</v>
      </c>
      <c r="AB660" s="44" t="str">
        <f t="shared" si="1589"/>
        <v>7422</v>
      </c>
      <c r="AD660" s="44" t="str">
        <f t="shared" ref="AD660:AL660" si="1590">AD440</f>
        <v>我要攻击力上升IV,帮我做一个吧！</v>
      </c>
      <c r="AE660" s="44" t="str">
        <f t="shared" si="1590"/>
        <v>不错，下次再来光顾！</v>
      </c>
      <c r="AF660" s="44" t="str">
        <f t="shared" si="1590"/>
        <v>什么呀，真没用！</v>
      </c>
      <c r="AG660" s="44" t="str">
        <f t="shared" si="1590"/>
        <v>掌柜的攻击力上升IV,做点啊什么的做点啊！</v>
      </c>
      <c r="AH660" s="44" t="str">
        <f t="shared" si="1590"/>
        <v>感谢感谢！</v>
      </c>
      <c r="AI660" s="44" t="str">
        <f t="shared" si="1590"/>
        <v>你敢不敢再傻点~！</v>
      </c>
      <c r="AJ660" s="44" t="str">
        <f t="shared" si="1590"/>
        <v>能帮忙做点攻击力上升IV,吗？</v>
      </c>
      <c r="AK660" s="44" t="str">
        <f t="shared" si="1590"/>
        <v>你太了不起啦~！</v>
      </c>
      <c r="AL660" s="44" t="str">
        <f t="shared" si="1590"/>
        <v>哎，真是失望啊~！</v>
      </c>
    </row>
    <row r="661" spans="1:38">
      <c r="A661" s="251">
        <v>6550</v>
      </c>
      <c r="B661" s="44" t="str">
        <f t="shared" si="1504"/>
        <v>[[7522,1]]</v>
      </c>
      <c r="C661" s="44" t="str">
        <f t="shared" si="1504"/>
        <v>攻击力上升V</v>
      </c>
      <c r="D661" s="44" t="str">
        <f t="shared" si="1504"/>
        <v>7522</v>
      </c>
      <c r="E661" s="44">
        <f t="shared" si="1504"/>
        <v>1</v>
      </c>
      <c r="F661" s="44"/>
      <c r="T661" s="44">
        <f t="shared" si="1505"/>
        <v>21600</v>
      </c>
      <c r="U661" s="44">
        <f t="shared" ref="U661" si="1591">U441</f>
        <v>73</v>
      </c>
      <c r="V661" s="44">
        <f t="shared" ref="V661" si="1592">V441</f>
        <v>8</v>
      </c>
      <c r="W661" s="44">
        <f t="shared" si="1508"/>
        <v>24300</v>
      </c>
      <c r="X661" s="238" t="s">
        <v>2461</v>
      </c>
      <c r="Y661" s="44">
        <v>3</v>
      </c>
      <c r="Z661" s="208" t="s">
        <v>2467</v>
      </c>
      <c r="AA661" s="44" t="str">
        <f t="shared" ref="AA661:AB661" si="1593">AA441</f>
        <v>1,2,3</v>
      </c>
      <c r="AB661" s="44" t="str">
        <f t="shared" si="1593"/>
        <v>7522</v>
      </c>
      <c r="AD661" s="44" t="str">
        <f t="shared" ref="AD661:AL661" si="1594">AD441</f>
        <v>我要攻击力上升V,帮我做一个吧！</v>
      </c>
      <c r="AE661" s="44" t="str">
        <f t="shared" si="1594"/>
        <v>不错，下次再来光顾！</v>
      </c>
      <c r="AF661" s="44" t="str">
        <f t="shared" si="1594"/>
        <v>什么呀，真没用！</v>
      </c>
      <c r="AG661" s="44" t="str">
        <f t="shared" si="1594"/>
        <v>掌柜的攻击力上升V,做点啊什么的做点啊！</v>
      </c>
      <c r="AH661" s="44" t="str">
        <f t="shared" si="1594"/>
        <v>感谢感谢！</v>
      </c>
      <c r="AI661" s="44" t="str">
        <f t="shared" si="1594"/>
        <v>你敢不敢再傻点~！</v>
      </c>
      <c r="AJ661" s="44" t="str">
        <f t="shared" si="1594"/>
        <v>能帮忙做点攻击力上升V,吗？</v>
      </c>
      <c r="AK661" s="44" t="str">
        <f t="shared" si="1594"/>
        <v>你太了不起啦~！</v>
      </c>
      <c r="AL661" s="44" t="str">
        <f t="shared" si="1594"/>
        <v>哎，真是失望啊~！</v>
      </c>
    </row>
    <row r="662" spans="1:38">
      <c r="A662" s="251">
        <v>6560</v>
      </c>
      <c r="B662" s="44" t="str">
        <f t="shared" si="1504"/>
        <v>[[7622,1]]</v>
      </c>
      <c r="C662" s="44" t="str">
        <f t="shared" si="1504"/>
        <v>防御力上升I</v>
      </c>
      <c r="D662" s="44" t="str">
        <f t="shared" si="1504"/>
        <v>7622</v>
      </c>
      <c r="E662" s="44">
        <f t="shared" si="1504"/>
        <v>1</v>
      </c>
      <c r="F662" s="44"/>
      <c r="T662" s="44">
        <f t="shared" si="1505"/>
        <v>10800</v>
      </c>
      <c r="U662" s="44">
        <f t="shared" ref="U662" si="1595">U442</f>
        <v>73</v>
      </c>
      <c r="V662" s="44">
        <f t="shared" ref="V662" si="1596">V442</f>
        <v>8</v>
      </c>
      <c r="W662" s="44">
        <f t="shared" si="1508"/>
        <v>5300</v>
      </c>
      <c r="X662" s="238" t="s">
        <v>2461</v>
      </c>
      <c r="Y662" s="44">
        <v>3</v>
      </c>
      <c r="Z662" s="208" t="s">
        <v>2467</v>
      </c>
      <c r="AA662" s="44" t="str">
        <f t="shared" ref="AA662:AB662" si="1597">AA442</f>
        <v>1,2,3</v>
      </c>
      <c r="AB662" s="44" t="str">
        <f t="shared" si="1597"/>
        <v>7622</v>
      </c>
      <c r="AD662" s="44" t="str">
        <f t="shared" ref="AD662:AL662" si="1598">AD442</f>
        <v>我要防御力上升I,帮我做一个吧！</v>
      </c>
      <c r="AE662" s="44" t="str">
        <f t="shared" si="1598"/>
        <v>不错，下次再来光顾！</v>
      </c>
      <c r="AF662" s="44" t="str">
        <f t="shared" si="1598"/>
        <v>什么呀，真没用！</v>
      </c>
      <c r="AG662" s="44" t="str">
        <f t="shared" si="1598"/>
        <v>掌柜的防御力上升I,做点啊什么的做点啊！</v>
      </c>
      <c r="AH662" s="44" t="str">
        <f t="shared" si="1598"/>
        <v>感谢感谢！</v>
      </c>
      <c r="AI662" s="44" t="str">
        <f t="shared" si="1598"/>
        <v>你敢不敢再傻点~！</v>
      </c>
      <c r="AJ662" s="44" t="str">
        <f t="shared" si="1598"/>
        <v>能帮忙做点防御力上升I,吗？</v>
      </c>
      <c r="AK662" s="44" t="str">
        <f t="shared" si="1598"/>
        <v>你太了不起啦~！</v>
      </c>
      <c r="AL662" s="44" t="str">
        <f t="shared" si="1598"/>
        <v>哎，真是失望啊~！</v>
      </c>
    </row>
    <row r="663" spans="1:38">
      <c r="A663" s="251">
        <v>6570</v>
      </c>
      <c r="B663" s="44" t="str">
        <f t="shared" si="1504"/>
        <v>[[7722,1]]</v>
      </c>
      <c r="C663" s="44" t="str">
        <f t="shared" si="1504"/>
        <v>防御力上升II</v>
      </c>
      <c r="D663" s="44" t="str">
        <f t="shared" si="1504"/>
        <v>7722</v>
      </c>
      <c r="E663" s="44">
        <f t="shared" si="1504"/>
        <v>1</v>
      </c>
      <c r="F663" s="44"/>
      <c r="T663" s="44">
        <f t="shared" si="1505"/>
        <v>14400</v>
      </c>
      <c r="U663" s="44">
        <f t="shared" ref="U663" si="1599">U443</f>
        <v>73</v>
      </c>
      <c r="V663" s="44">
        <f t="shared" ref="V663" si="1600">V443</f>
        <v>8</v>
      </c>
      <c r="W663" s="44">
        <f t="shared" si="1508"/>
        <v>10080</v>
      </c>
      <c r="X663" s="238" t="s">
        <v>2461</v>
      </c>
      <c r="Y663" s="44">
        <v>3</v>
      </c>
      <c r="Z663" s="208" t="s">
        <v>2467</v>
      </c>
      <c r="AA663" s="44" t="str">
        <f t="shared" ref="AA663:AB663" si="1601">AA443</f>
        <v>1,2,3</v>
      </c>
      <c r="AB663" s="44" t="str">
        <f t="shared" si="1601"/>
        <v>7722</v>
      </c>
      <c r="AD663" s="44" t="str">
        <f t="shared" ref="AD663:AL663" si="1602">AD443</f>
        <v>我要防御力上升II,帮我做一个吧！</v>
      </c>
      <c r="AE663" s="44" t="str">
        <f t="shared" si="1602"/>
        <v>不错，下次再来光顾！</v>
      </c>
      <c r="AF663" s="44" t="str">
        <f t="shared" si="1602"/>
        <v>什么呀，真没用！</v>
      </c>
      <c r="AG663" s="44" t="str">
        <f t="shared" si="1602"/>
        <v>掌柜的防御力上升II,做点啊什么的做点啊！</v>
      </c>
      <c r="AH663" s="44" t="str">
        <f t="shared" si="1602"/>
        <v>感谢感谢！</v>
      </c>
      <c r="AI663" s="44" t="str">
        <f t="shared" si="1602"/>
        <v>你敢不敢再傻点~！</v>
      </c>
      <c r="AJ663" s="44" t="str">
        <f t="shared" si="1602"/>
        <v>能帮忙做点防御力上升II,吗？</v>
      </c>
      <c r="AK663" s="44" t="str">
        <f t="shared" si="1602"/>
        <v>你太了不起啦~！</v>
      </c>
      <c r="AL663" s="44" t="str">
        <f t="shared" si="1602"/>
        <v>哎，真是失望啊~！</v>
      </c>
    </row>
    <row r="664" spans="1:38">
      <c r="A664" s="251">
        <v>6580</v>
      </c>
      <c r="B664" s="44" t="str">
        <f t="shared" si="1504"/>
        <v>[[7822,1]]</v>
      </c>
      <c r="C664" s="44" t="str">
        <f t="shared" ref="C664:E678" si="1603">C224</f>
        <v>防御力上升III</v>
      </c>
      <c r="D664" s="44" t="str">
        <f t="shared" si="1603"/>
        <v>7822</v>
      </c>
      <c r="E664" s="44">
        <f t="shared" si="1603"/>
        <v>1</v>
      </c>
      <c r="F664" s="44"/>
      <c r="T664" s="44">
        <f t="shared" si="1505"/>
        <v>18000</v>
      </c>
      <c r="U664" s="44">
        <f t="shared" ref="U664" si="1604">U444</f>
        <v>74</v>
      </c>
      <c r="V664" s="44">
        <f t="shared" ref="V664" si="1605">V444</f>
        <v>8</v>
      </c>
      <c r="W664" s="44">
        <f t="shared" si="1508"/>
        <v>16000</v>
      </c>
      <c r="X664" s="238" t="s">
        <v>2461</v>
      </c>
      <c r="Y664" s="44">
        <v>3</v>
      </c>
      <c r="Z664" s="208" t="s">
        <v>2467</v>
      </c>
      <c r="AA664" s="44" t="str">
        <f t="shared" ref="AA664:AB664" si="1606">AA444</f>
        <v>1,2,3</v>
      </c>
      <c r="AB664" s="44" t="str">
        <f t="shared" si="1606"/>
        <v>7822</v>
      </c>
      <c r="AD664" s="44" t="str">
        <f t="shared" ref="AD664:AL664" si="1607">AD444</f>
        <v>我要防御力上升III,帮我做一个吧！</v>
      </c>
      <c r="AE664" s="44" t="str">
        <f t="shared" si="1607"/>
        <v>不错，下次再来光顾！</v>
      </c>
      <c r="AF664" s="44" t="str">
        <f t="shared" si="1607"/>
        <v>什么呀，真没用！</v>
      </c>
      <c r="AG664" s="44" t="str">
        <f t="shared" si="1607"/>
        <v>掌柜的防御力上升III,做点啊什么的做点啊！</v>
      </c>
      <c r="AH664" s="44" t="str">
        <f t="shared" si="1607"/>
        <v>感谢感谢！</v>
      </c>
      <c r="AI664" s="44" t="str">
        <f t="shared" si="1607"/>
        <v>你敢不敢再傻点~！</v>
      </c>
      <c r="AJ664" s="44" t="str">
        <f t="shared" si="1607"/>
        <v>能帮忙做点防御力上升III,吗？</v>
      </c>
      <c r="AK664" s="44" t="str">
        <f t="shared" si="1607"/>
        <v>你太了不起啦~！</v>
      </c>
      <c r="AL664" s="44" t="str">
        <f t="shared" si="1607"/>
        <v>哎，真是失望啊~！</v>
      </c>
    </row>
    <row r="665" spans="1:38">
      <c r="A665" s="251">
        <v>6590</v>
      </c>
      <c r="B665" s="44" t="str">
        <f t="shared" si="1504"/>
        <v>[[7922,1]]</v>
      </c>
      <c r="C665" s="44" t="str">
        <f t="shared" si="1603"/>
        <v>防御力上升IV</v>
      </c>
      <c r="D665" s="44" t="str">
        <f t="shared" si="1603"/>
        <v>7922</v>
      </c>
      <c r="E665" s="44">
        <f t="shared" si="1603"/>
        <v>1</v>
      </c>
      <c r="F665" s="44"/>
      <c r="T665" s="44">
        <f t="shared" si="1505"/>
        <v>21600</v>
      </c>
      <c r="U665" s="44">
        <f t="shared" ref="U665" si="1608">U445</f>
        <v>74</v>
      </c>
      <c r="V665" s="44">
        <f t="shared" ref="V665" si="1609">V445</f>
        <v>8</v>
      </c>
      <c r="W665" s="44">
        <f t="shared" si="1508"/>
        <v>24300</v>
      </c>
      <c r="X665" s="238" t="s">
        <v>2461</v>
      </c>
      <c r="Y665" s="44">
        <v>3</v>
      </c>
      <c r="Z665" s="208" t="s">
        <v>2467</v>
      </c>
      <c r="AA665" s="44" t="str">
        <f t="shared" ref="AA665:AB665" si="1610">AA445</f>
        <v>1,2,3</v>
      </c>
      <c r="AB665" s="44" t="str">
        <f t="shared" si="1610"/>
        <v>7922</v>
      </c>
      <c r="AD665" s="44" t="str">
        <f t="shared" ref="AD665:AL665" si="1611">AD445</f>
        <v>我要防御力上升IV,帮我做一个吧！</v>
      </c>
      <c r="AE665" s="44" t="str">
        <f t="shared" si="1611"/>
        <v>不错，下次再来光顾！</v>
      </c>
      <c r="AF665" s="44" t="str">
        <f t="shared" si="1611"/>
        <v>什么呀，真没用！</v>
      </c>
      <c r="AG665" s="44" t="str">
        <f t="shared" si="1611"/>
        <v>掌柜的防御力上升IV,做点啊什么的做点啊！</v>
      </c>
      <c r="AH665" s="44" t="str">
        <f t="shared" si="1611"/>
        <v>感谢感谢！</v>
      </c>
      <c r="AI665" s="44" t="str">
        <f t="shared" si="1611"/>
        <v>你敢不敢再傻点~！</v>
      </c>
      <c r="AJ665" s="44" t="str">
        <f t="shared" si="1611"/>
        <v>能帮忙做点防御力上升IV,吗？</v>
      </c>
      <c r="AK665" s="44" t="str">
        <f t="shared" si="1611"/>
        <v>你太了不起啦~！</v>
      </c>
      <c r="AL665" s="44" t="str">
        <f t="shared" si="1611"/>
        <v>哎，真是失望啊~！</v>
      </c>
    </row>
    <row r="666" spans="1:38">
      <c r="A666" s="251">
        <v>6600</v>
      </c>
      <c r="B666" s="44" t="str">
        <f t="shared" si="1504"/>
        <v>[[8022,1]]</v>
      </c>
      <c r="C666" s="44" t="str">
        <f t="shared" si="1603"/>
        <v>防御力上升V</v>
      </c>
      <c r="D666" s="44" t="str">
        <f t="shared" si="1603"/>
        <v>8022</v>
      </c>
      <c r="E666" s="44">
        <f t="shared" si="1603"/>
        <v>1</v>
      </c>
      <c r="F666" s="44"/>
      <c r="T666" s="44">
        <f t="shared" si="1505"/>
        <v>25200</v>
      </c>
      <c r="U666" s="44">
        <f t="shared" ref="U666" si="1612">U446</f>
        <v>74</v>
      </c>
      <c r="V666" s="44">
        <f t="shared" ref="V666" si="1613">V446</f>
        <v>8</v>
      </c>
      <c r="W666" s="44">
        <f t="shared" si="1508"/>
        <v>36000</v>
      </c>
      <c r="X666" s="238" t="s">
        <v>2461</v>
      </c>
      <c r="Y666" s="44">
        <v>3</v>
      </c>
      <c r="Z666" s="208" t="s">
        <v>2467</v>
      </c>
      <c r="AA666" s="44" t="str">
        <f t="shared" ref="AA666:AB666" si="1614">AA446</f>
        <v>1,2,3</v>
      </c>
      <c r="AB666" s="44" t="str">
        <f t="shared" si="1614"/>
        <v>8022</v>
      </c>
      <c r="AD666" s="44" t="str">
        <f t="shared" ref="AD666:AL666" si="1615">AD446</f>
        <v>我要防御力上升V,帮我做一个吧！</v>
      </c>
      <c r="AE666" s="44" t="str">
        <f t="shared" si="1615"/>
        <v>不错，下次再来光顾！</v>
      </c>
      <c r="AF666" s="44" t="str">
        <f t="shared" si="1615"/>
        <v>什么呀，真没用！</v>
      </c>
      <c r="AG666" s="44" t="str">
        <f t="shared" si="1615"/>
        <v>掌柜的防御力上升V,做点啊什么的做点啊！</v>
      </c>
      <c r="AH666" s="44" t="str">
        <f t="shared" si="1615"/>
        <v>感谢感谢！</v>
      </c>
      <c r="AI666" s="44" t="str">
        <f t="shared" si="1615"/>
        <v>你敢不敢再傻点~！</v>
      </c>
      <c r="AJ666" s="44" t="str">
        <f t="shared" si="1615"/>
        <v>能帮忙做点防御力上升V,吗？</v>
      </c>
      <c r="AK666" s="44" t="str">
        <f t="shared" si="1615"/>
        <v>你太了不起啦~！</v>
      </c>
      <c r="AL666" s="44" t="str">
        <f t="shared" si="1615"/>
        <v>哎，真是失望啊~！</v>
      </c>
    </row>
    <row r="667" spans="1:38">
      <c r="A667" s="252">
        <v>6610</v>
      </c>
      <c r="B667" s="44" t="str">
        <f t="shared" si="1504"/>
        <v>[[531,1]]</v>
      </c>
      <c r="C667" s="44" t="str">
        <f t="shared" si="1603"/>
        <v>木材</v>
      </c>
      <c r="D667" s="44" t="str">
        <f t="shared" si="1603"/>
        <v>531</v>
      </c>
      <c r="E667" s="44">
        <f t="shared" si="1603"/>
        <v>1</v>
      </c>
      <c r="F667" s="44"/>
      <c r="T667" s="44">
        <f t="shared" ref="T667:T698" si="1616">T8*$T$5</f>
        <v>105</v>
      </c>
      <c r="U667" s="44">
        <f t="shared" ref="U667" si="1617">U447</f>
        <v>1</v>
      </c>
      <c r="V667" s="44">
        <f t="shared" ref="V667" si="1618">V447</f>
        <v>1</v>
      </c>
      <c r="W667" s="44">
        <f t="shared" ref="W667:W698" si="1619">W8*$W$5</f>
        <v>25</v>
      </c>
      <c r="X667" s="238" t="s">
        <v>2461</v>
      </c>
      <c r="Y667" s="44">
        <v>4</v>
      </c>
      <c r="Z667" s="208" t="s">
        <v>2467</v>
      </c>
      <c r="AA667" s="44" t="str">
        <f t="shared" ref="AA667:AB667" si="1620">AA447</f>
        <v>1,2,3,4,5,6,7,8,9,10,11,12,13,14,15,16,17,18,19,20,21,22,23,24,25,26,27,28,29</v>
      </c>
      <c r="AB667" s="44" t="str">
        <f t="shared" si="1620"/>
        <v>531</v>
      </c>
      <c r="AD667" s="44" t="str">
        <f t="shared" ref="AD667:AL667" si="1621">AD447</f>
        <v>听说你这有木材,我要订一块！</v>
      </c>
      <c r="AE667" s="44" t="str">
        <f t="shared" si="1621"/>
        <v>不错，下次再来光顾！</v>
      </c>
      <c r="AF667" s="44" t="str">
        <f t="shared" si="1621"/>
        <v>什么呀，真没用！</v>
      </c>
      <c r="AG667" s="44" t="str">
        <f t="shared" si="1621"/>
        <v>家里需要木材,修理下门哦！</v>
      </c>
      <c r="AH667" s="44" t="str">
        <f t="shared" si="1621"/>
        <v>感谢感谢！</v>
      </c>
      <c r="AI667" s="44" t="str">
        <f t="shared" si="1621"/>
        <v>你敢不敢再傻点~！</v>
      </c>
      <c r="AJ667" s="44" t="str">
        <f t="shared" si="1621"/>
        <v>听说你有了个炼金炉可以做木材了啊？</v>
      </c>
      <c r="AK667" s="44" t="str">
        <f t="shared" si="1621"/>
        <v>你太了不起啦~！</v>
      </c>
      <c r="AL667" s="44" t="str">
        <f t="shared" si="1621"/>
        <v>哎，真是失望啊~！</v>
      </c>
    </row>
    <row r="668" spans="1:38">
      <c r="A668" s="252">
        <v>6620</v>
      </c>
      <c r="B668" s="44" t="str">
        <f t="shared" si="1504"/>
        <v>[[632,1]]</v>
      </c>
      <c r="C668" s="44" t="str">
        <f t="shared" si="1603"/>
        <v>砖头</v>
      </c>
      <c r="D668" s="44" t="str">
        <f t="shared" si="1603"/>
        <v>632</v>
      </c>
      <c r="E668" s="44">
        <f t="shared" si="1603"/>
        <v>1</v>
      </c>
      <c r="F668" s="44"/>
      <c r="T668" s="44">
        <f t="shared" si="1616"/>
        <v>105</v>
      </c>
      <c r="U668" s="44">
        <f t="shared" ref="U668" si="1622">U448</f>
        <v>2</v>
      </c>
      <c r="V668" s="44">
        <f t="shared" ref="V668" si="1623">V448</f>
        <v>1</v>
      </c>
      <c r="W668" s="44">
        <f t="shared" si="1619"/>
        <v>25</v>
      </c>
      <c r="X668" s="238" t="s">
        <v>2461</v>
      </c>
      <c r="Y668" s="44">
        <v>4</v>
      </c>
      <c r="Z668" s="208" t="s">
        <v>2467</v>
      </c>
      <c r="AA668" s="44">
        <f t="shared" ref="AA668:AB668" si="1624">AA448</f>
        <v>1</v>
      </c>
      <c r="AB668" s="44" t="str">
        <f t="shared" si="1624"/>
        <v>632</v>
      </c>
      <c r="AD668" s="44" t="str">
        <f t="shared" ref="AD668:AL668" si="1625">AD448</f>
        <v>求板砖一块！</v>
      </c>
      <c r="AE668" s="44" t="str">
        <f t="shared" si="1625"/>
        <v>你做的砖头质量不错。</v>
      </c>
      <c r="AF668" s="44" t="str">
        <f t="shared" si="1625"/>
        <v>怎么开门营业的，砖头都做不好。</v>
      </c>
      <c r="AG668" s="44" t="str">
        <f t="shared" si="1625"/>
        <v>我要订一块砖头，装修防身都有用。</v>
      </c>
      <c r="AH668" s="44" t="str">
        <f t="shared" si="1625"/>
        <v>谢谢你啦！砖头都做得这么好。</v>
      </c>
      <c r="AI668" s="44" t="str">
        <f t="shared" si="1625"/>
        <v>我有砖头就先砸了你铺子。</v>
      </c>
      <c r="AJ668" s="44" t="str">
        <f t="shared" si="1625"/>
        <v>帮我做块砖头吧，我急着砌新围墙。</v>
      </c>
      <c r="AK668" s="44" t="str">
        <f t="shared" si="1625"/>
        <v>做得真好，太感谢啦！</v>
      </c>
      <c r="AL668" s="44" t="str">
        <f t="shared" si="1625"/>
        <v>真想一砖拍翻你。</v>
      </c>
    </row>
    <row r="669" spans="1:38">
      <c r="A669" s="252">
        <v>6630</v>
      </c>
      <c r="B669" s="44" t="str">
        <f t="shared" si="1504"/>
        <v>[[731,1]]</v>
      </c>
      <c r="C669" s="44" t="str">
        <f t="shared" si="1603"/>
        <v>面粉</v>
      </c>
      <c r="D669" s="44" t="str">
        <f t="shared" si="1603"/>
        <v>731</v>
      </c>
      <c r="E669" s="44">
        <f t="shared" si="1603"/>
        <v>1</v>
      </c>
      <c r="F669" s="44"/>
      <c r="T669" s="44">
        <f t="shared" si="1616"/>
        <v>105</v>
      </c>
      <c r="U669" s="44">
        <f t="shared" ref="U669" si="1626">U449</f>
        <v>2</v>
      </c>
      <c r="V669" s="44">
        <f t="shared" ref="V669" si="1627">V449</f>
        <v>1</v>
      </c>
      <c r="W669" s="44">
        <f t="shared" si="1619"/>
        <v>25</v>
      </c>
      <c r="X669" s="238" t="s">
        <v>2461</v>
      </c>
      <c r="Y669" s="44">
        <v>4</v>
      </c>
      <c r="Z669" s="208" t="s">
        <v>2467</v>
      </c>
      <c r="AA669" s="44">
        <f t="shared" ref="AA669:AB669" si="1628">AA449</f>
        <v>2</v>
      </c>
      <c r="AB669" s="44" t="str">
        <f t="shared" si="1628"/>
        <v>731</v>
      </c>
      <c r="AD669" s="44" t="str">
        <f t="shared" ref="AD669:AL669" si="1629">AD449</f>
        <v>我要订一袋面粉，回家做面包吃。</v>
      </c>
      <c r="AE669" s="44" t="str">
        <f t="shared" si="1629"/>
        <v>你的面粉又白又细，没添加增白剂吧。</v>
      </c>
      <c r="AF669" s="44" t="str">
        <f t="shared" si="1629"/>
        <v>我建议你洗洗关门吧。</v>
      </c>
      <c r="AG669" s="44" t="str">
        <f t="shared" si="1629"/>
        <v>面粉，快！我要面粉！饿啊~~</v>
      </c>
      <c r="AH669" s="44" t="str">
        <f t="shared" si="1629"/>
        <v>终于有面粉了，这下饿不死了。</v>
      </c>
      <c r="AI669" s="44" t="str">
        <f t="shared" si="1629"/>
        <v>连点面粉都做不好，你故意想饿死我啊！</v>
      </c>
      <c r="AJ669" s="44" t="str">
        <f t="shared" si="1629"/>
        <v>听说你家的面粉很不错，帮我做点吧。</v>
      </c>
      <c r="AK669" s="44" t="str">
        <f t="shared" si="1629"/>
        <v>这面粉的确是好啊，以后我会常来的。</v>
      </c>
      <c r="AL669" s="44" t="str">
        <f t="shared" si="1629"/>
        <v>这家店太糟糕了！</v>
      </c>
    </row>
    <row r="670" spans="1:38">
      <c r="A670" s="252">
        <v>6640</v>
      </c>
      <c r="B670" s="44" t="str">
        <f t="shared" si="1504"/>
        <v>[[831,1]]</v>
      </c>
      <c r="C670" s="44" t="str">
        <f t="shared" si="1603"/>
        <v>麻绳</v>
      </c>
      <c r="D670" s="44" t="str">
        <f t="shared" si="1603"/>
        <v>831</v>
      </c>
      <c r="E670" s="44">
        <f t="shared" si="1603"/>
        <v>1</v>
      </c>
      <c r="F670" s="44"/>
      <c r="T670" s="44">
        <f t="shared" si="1616"/>
        <v>105</v>
      </c>
      <c r="U670" s="44">
        <f t="shared" ref="U670" si="1630">U450</f>
        <v>2</v>
      </c>
      <c r="V670" s="44">
        <f t="shared" ref="V670" si="1631">V450</f>
        <v>1</v>
      </c>
      <c r="W670" s="44">
        <f t="shared" si="1619"/>
        <v>25</v>
      </c>
      <c r="X670" s="238" t="s">
        <v>2461</v>
      </c>
      <c r="Y670" s="44">
        <v>4</v>
      </c>
      <c r="Z670" s="208" t="s">
        <v>2467</v>
      </c>
      <c r="AA670" s="44">
        <f t="shared" ref="AA670:AB670" si="1632">AA450</f>
        <v>3</v>
      </c>
      <c r="AB670" s="44" t="str">
        <f t="shared" si="1632"/>
        <v>831</v>
      </c>
      <c r="AD670" s="44" t="str">
        <f t="shared" ref="AD670:AL670" si="1633">AD450</f>
        <v>听说你这里什么都有，帮我做根麻绳吧。</v>
      </c>
      <c r="AE670" s="44" t="str">
        <f t="shared" si="1633"/>
        <v>这麻绳挺结实的，不错！</v>
      </c>
      <c r="AF670" s="44" t="str">
        <f t="shared" si="1633"/>
        <v>小样，我要去投诉你！</v>
      </c>
      <c r="AG670" s="44" t="str">
        <f t="shared" si="1633"/>
        <v>我要麻绳捆东西，记得做得结实点。</v>
      </c>
      <c r="AH670" s="44" t="str">
        <f t="shared" si="1633"/>
        <v>钱不用找了，给猫咪买猫粮吧。</v>
      </c>
      <c r="AI670" s="44" t="str">
        <f t="shared" si="1633"/>
        <v>什么破店？竟然还没倒闭关门。</v>
      </c>
      <c r="AJ670" s="44" t="str">
        <f t="shared" si="1633"/>
        <v>你这里有麻绳吗？给我一捆。</v>
      </c>
      <c r="AK670" s="44" t="str">
        <f t="shared" si="1633"/>
        <v>太谢谢啦！帮我谢谢你全家哦。</v>
      </c>
      <c r="AL670" s="44" t="str">
        <f t="shared" si="1633"/>
        <v>恨你这家破店！我还恨你全家。</v>
      </c>
    </row>
    <row r="671" spans="1:38">
      <c r="A671" s="252">
        <v>6650</v>
      </c>
      <c r="B671" s="44" t="str">
        <f t="shared" si="1504"/>
        <v>[[1534,1]]</v>
      </c>
      <c r="C671" s="44" t="str">
        <f t="shared" si="1603"/>
        <v>粗布</v>
      </c>
      <c r="D671" s="44" t="str">
        <f t="shared" si="1603"/>
        <v>1534</v>
      </c>
      <c r="E671" s="44">
        <f t="shared" si="1603"/>
        <v>1</v>
      </c>
      <c r="F671" s="44"/>
      <c r="T671" s="44">
        <f t="shared" si="1616"/>
        <v>1050</v>
      </c>
      <c r="U671" s="44">
        <f t="shared" ref="U671" si="1634">U451</f>
        <v>3</v>
      </c>
      <c r="V671" s="44">
        <f t="shared" ref="V671" si="1635">V451</f>
        <v>1</v>
      </c>
      <c r="W671" s="44">
        <f t="shared" si="1619"/>
        <v>75</v>
      </c>
      <c r="X671" s="238" t="s">
        <v>2461</v>
      </c>
      <c r="Y671" s="44">
        <v>4</v>
      </c>
      <c r="Z671" s="208" t="s">
        <v>2467</v>
      </c>
      <c r="AA671" s="44">
        <f t="shared" ref="AA671:AB671" si="1636">AA451</f>
        <v>1</v>
      </c>
      <c r="AB671" s="44" t="str">
        <f t="shared" si="1636"/>
        <v>1534</v>
      </c>
      <c r="AD671" s="44" t="str">
        <f t="shared" ref="AD671:AL671" si="1637">AD451</f>
        <v>没钱买丝绸，只能买块粗布做衣裳。</v>
      </c>
      <c r="AE671" s="44" t="str">
        <f t="shared" si="1637"/>
        <v>你竟然把粗布做出了丝绸的手感。</v>
      </c>
      <c r="AF671" s="44" t="str">
        <f t="shared" si="1637"/>
        <v>我对你不仅是失望，更是绝望！</v>
      </c>
      <c r="AG671" s="44" t="str">
        <f t="shared" si="1637"/>
        <v>穿惯了丝绸，买块粗布尝试下自然风。</v>
      </c>
      <c r="AH671" s="44" t="str">
        <f t="shared" si="1637"/>
        <v>这布一摸就是纯天然手工制作。</v>
      </c>
      <c r="AI671" s="44" t="str">
        <f t="shared" si="1637"/>
        <v>哼，等着我的律师信吧。</v>
      </c>
      <c r="AJ671" s="44" t="str">
        <f t="shared" si="1637"/>
        <v>粗布还有货吗，亲~</v>
      </c>
      <c r="AK671" s="44" t="str">
        <f t="shared" si="1637"/>
        <v>亲，东西太好了，全5星评价哦！</v>
      </c>
      <c r="AL671" s="44" t="str">
        <f t="shared" si="1637"/>
        <v>我要给你差评！</v>
      </c>
    </row>
    <row r="672" spans="1:38">
      <c r="A672" s="252">
        <v>6660</v>
      </c>
      <c r="B672" s="44" t="str">
        <f t="shared" si="1504"/>
        <v>[[1634,1]]</v>
      </c>
      <c r="C672" s="44" t="str">
        <f t="shared" si="1603"/>
        <v>粗线</v>
      </c>
      <c r="D672" s="44" t="str">
        <f t="shared" si="1603"/>
        <v>1634</v>
      </c>
      <c r="E672" s="44">
        <f t="shared" si="1603"/>
        <v>1</v>
      </c>
      <c r="F672" s="44"/>
      <c r="T672" s="44">
        <f t="shared" si="1616"/>
        <v>1050</v>
      </c>
      <c r="U672" s="44">
        <f t="shared" ref="U672" si="1638">U452</f>
        <v>3</v>
      </c>
      <c r="V672" s="44">
        <f t="shared" ref="V672" si="1639">V452</f>
        <v>1</v>
      </c>
      <c r="W672" s="44">
        <f t="shared" si="1619"/>
        <v>75</v>
      </c>
      <c r="X672" s="238" t="s">
        <v>2461</v>
      </c>
      <c r="Y672" s="44">
        <v>4</v>
      </c>
      <c r="Z672" s="208" t="s">
        <v>2467</v>
      </c>
      <c r="AA672" s="44">
        <f t="shared" ref="AA672:AB672" si="1640">AA452</f>
        <v>2</v>
      </c>
      <c r="AB672" s="44" t="str">
        <f t="shared" si="1640"/>
        <v>1634</v>
      </c>
      <c r="AD672" s="44" t="str">
        <f t="shared" ref="AD672:AL672" si="1641">AD452</f>
        <v>你们出售粗线吗？我要订一卷。</v>
      </c>
      <c r="AE672" s="44" t="str">
        <f t="shared" si="1641"/>
        <v>这线的确够粗，赞！</v>
      </c>
      <c r="AF672" s="44" t="str">
        <f t="shared" si="1641"/>
        <v>我不会再来了！</v>
      </c>
      <c r="AG672" s="44" t="str">
        <f t="shared" si="1641"/>
        <v>我需要粗线缝麻袋。</v>
      </c>
      <c r="AH672" s="44" t="str">
        <f t="shared" si="1641"/>
        <v>货不错，改天介绍朋友来。</v>
      </c>
      <c r="AI672" s="44" t="str">
        <f t="shared" si="1641"/>
        <v>这么垃圾的店，怎么没人管的？</v>
      </c>
      <c r="AJ672" s="44" t="str">
        <f t="shared" si="1641"/>
        <v>你们的粗线怎么卖？</v>
      </c>
      <c r="AK672" s="44" t="str">
        <f t="shared" si="1641"/>
        <v>这就是粗线啊，没想象中那么粗嘛。</v>
      </c>
      <c r="AL672" s="44" t="str">
        <f t="shared" si="1641"/>
        <v>不会做生意就不要出来开店。</v>
      </c>
    </row>
    <row r="673" spans="1:38">
      <c r="A673" s="252">
        <v>6670</v>
      </c>
      <c r="B673" s="44" t="str">
        <f t="shared" si="1504"/>
        <v>[[1933,1]]</v>
      </c>
      <c r="C673" s="44" t="str">
        <f t="shared" si="1603"/>
        <v>皮带</v>
      </c>
      <c r="D673" s="44" t="str">
        <f t="shared" si="1603"/>
        <v>1933</v>
      </c>
      <c r="E673" s="44">
        <f t="shared" si="1603"/>
        <v>1</v>
      </c>
      <c r="F673" s="44"/>
      <c r="T673" s="44">
        <f t="shared" si="1616"/>
        <v>3150</v>
      </c>
      <c r="U673" s="44">
        <f t="shared" ref="U673" si="1642">U453</f>
        <v>3</v>
      </c>
      <c r="V673" s="44">
        <f t="shared" ref="V673" si="1643">V453</f>
        <v>1</v>
      </c>
      <c r="W673" s="44">
        <f t="shared" si="1619"/>
        <v>200</v>
      </c>
      <c r="X673" s="238" t="s">
        <v>2461</v>
      </c>
      <c r="Y673" s="44">
        <v>4</v>
      </c>
      <c r="Z673" s="208" t="s">
        <v>2467</v>
      </c>
      <c r="AA673" s="44">
        <f t="shared" ref="AA673:AB673" si="1644">AA453</f>
        <v>3</v>
      </c>
      <c r="AB673" s="44" t="str">
        <f t="shared" si="1644"/>
        <v>1933</v>
      </c>
      <c r="AD673" s="44" t="str">
        <f t="shared" ref="AD673:AL673" si="1645">AD453</f>
        <v>我要买根皮带，不然裤子总往下掉。</v>
      </c>
      <c r="AE673" s="44" t="str">
        <f t="shared" si="1645"/>
        <v>谢谢你的皮带，拯救了我的裤子。</v>
      </c>
      <c r="AF673" s="44" t="str">
        <f t="shared" si="1645"/>
        <v>没有皮带，让我怎么活啊！</v>
      </c>
      <c r="AG673" s="44" t="str">
        <f t="shared" si="1645"/>
        <v>听说你家的皮货不错，帮我做根皮带吧。</v>
      </c>
      <c r="AH673" s="44" t="str">
        <f t="shared" si="1645"/>
        <v>皮带做得不错，看赏！</v>
      </c>
      <c r="AI673" s="44" t="str">
        <f t="shared" si="1645"/>
        <v>你还有脸开店？</v>
      </c>
      <c r="AJ673" s="44" t="str">
        <f t="shared" si="1645"/>
        <v>订做高级皮带一根。</v>
      </c>
      <c r="AK673" s="44" t="str">
        <f t="shared" si="1645"/>
        <v>这是给你的赏钱。</v>
      </c>
      <c r="AL673" s="44" t="str">
        <f t="shared" si="1645"/>
        <v>你们这种低级小店果然做不出高级货。</v>
      </c>
    </row>
    <row r="674" spans="1:38">
      <c r="A674" s="252">
        <v>6680</v>
      </c>
      <c r="B674" s="44" t="str">
        <f t="shared" si="1504"/>
        <v>[[2033,1]]</v>
      </c>
      <c r="C674" s="44" t="str">
        <f t="shared" si="1603"/>
        <v>皮革</v>
      </c>
      <c r="D674" s="44" t="str">
        <f t="shared" si="1603"/>
        <v>2033</v>
      </c>
      <c r="E674" s="44">
        <f t="shared" si="1603"/>
        <v>1</v>
      </c>
      <c r="F674" s="44"/>
      <c r="T674" s="44">
        <f t="shared" si="1616"/>
        <v>3150</v>
      </c>
      <c r="U674" s="44">
        <f t="shared" ref="U674" si="1646">U454</f>
        <v>4</v>
      </c>
      <c r="V674" s="44">
        <f t="shared" ref="V674" si="1647">V454</f>
        <v>1</v>
      </c>
      <c r="W674" s="44">
        <f t="shared" si="1619"/>
        <v>200</v>
      </c>
      <c r="X674" s="238" t="s">
        <v>2461</v>
      </c>
      <c r="Y674" s="44">
        <v>4</v>
      </c>
      <c r="Z674" s="208" t="s">
        <v>2467</v>
      </c>
      <c r="AA674" s="44" t="str">
        <f t="shared" ref="AA674:AB674" si="1648">AA454</f>
        <v>1,2</v>
      </c>
      <c r="AB674" s="44" t="str">
        <f t="shared" si="1648"/>
        <v>2033</v>
      </c>
      <c r="AD674" s="44" t="str">
        <f t="shared" ref="AD674:AL674" si="1649">AD454</f>
        <v>给我块上好的皮革，我要做皮草大衣。</v>
      </c>
      <c r="AE674" s="44" t="str">
        <f t="shared" si="1649"/>
        <v>这么好的皮革一定能做出最好的大衣。</v>
      </c>
      <c r="AF674" s="44" t="str">
        <f t="shared" si="1649"/>
        <v>你要赔偿我的损失！</v>
      </c>
      <c r="AG674" s="44" t="str">
        <f t="shared" si="1649"/>
        <v>听说你这里有上好的皮革，我要买！</v>
      </c>
      <c r="AH674" s="44" t="str">
        <f t="shared" si="1649"/>
        <v>百闻不如一见，真是好货色！</v>
      </c>
      <c r="AI674" s="44" t="str">
        <f t="shared" si="1649"/>
        <v>气死我了！</v>
      </c>
      <c r="AJ674" s="44" t="str">
        <f t="shared" si="1649"/>
        <v>我要皮革，用来做靴子。</v>
      </c>
      <c r="AK674" s="44" t="str">
        <f t="shared" si="1649"/>
        <v>这皮革真心不错。</v>
      </c>
      <c r="AL674" s="44" t="str">
        <f t="shared" si="1649"/>
        <v>我再也不来了！</v>
      </c>
    </row>
    <row r="675" spans="1:38">
      <c r="A675" s="252">
        <v>6690</v>
      </c>
      <c r="B675" s="44" t="str">
        <f t="shared" si="1504"/>
        <v>[[2532,1]]</v>
      </c>
      <c r="C675" s="44" t="str">
        <f t="shared" si="1603"/>
        <v>铁锭</v>
      </c>
      <c r="D675" s="44" t="str">
        <f t="shared" si="1603"/>
        <v>2532</v>
      </c>
      <c r="E675" s="44">
        <f t="shared" si="1603"/>
        <v>1</v>
      </c>
      <c r="F675" s="44"/>
      <c r="T675" s="44">
        <f t="shared" si="1616"/>
        <v>1050</v>
      </c>
      <c r="U675" s="44">
        <f t="shared" ref="U675" si="1650">U455</f>
        <v>4</v>
      </c>
      <c r="V675" s="44">
        <f t="shared" ref="V675" si="1651">V455</f>
        <v>1</v>
      </c>
      <c r="W675" s="44">
        <f t="shared" si="1619"/>
        <v>75</v>
      </c>
      <c r="X675" s="238" t="s">
        <v>2461</v>
      </c>
      <c r="Y675" s="44">
        <v>4</v>
      </c>
      <c r="Z675" s="208" t="s">
        <v>2467</v>
      </c>
      <c r="AA675" s="44" t="str">
        <f t="shared" ref="AA675:AB675" si="1652">AA455</f>
        <v>2,3</v>
      </c>
      <c r="AB675" s="44" t="str">
        <f t="shared" si="1652"/>
        <v>2532</v>
      </c>
      <c r="AD675" s="44" t="str">
        <f t="shared" ref="AD675:AL675" si="1653">AD455</f>
        <v>我要纯铁打造的铁锭。</v>
      </c>
      <c r="AE675" s="44" t="str">
        <f t="shared" si="1653"/>
        <v>这铁锭真沉，看来用足了料。</v>
      </c>
      <c r="AF675" s="44" t="str">
        <f t="shared" si="1653"/>
        <v>你这么信任你们，结果却灵我太失望了。</v>
      </c>
      <c r="AG675" s="44" t="str">
        <f t="shared" si="1653"/>
        <v>订一个铁锭，可别缺斤短两哦。</v>
      </c>
      <c r="AH675" s="44" t="str">
        <f t="shared" si="1653"/>
        <v>哇，做得这么好，我太爱你了！</v>
      </c>
      <c r="AI675" s="44" t="str">
        <f t="shared" si="1653"/>
        <v>没见过比你更二的人，哼~</v>
      </c>
      <c r="AJ675" s="44" t="str">
        <f t="shared" si="1653"/>
        <v>用你的炼金炉帮我烧制块铁锭吧。</v>
      </c>
      <c r="AK675" s="44" t="str">
        <f t="shared" si="1653"/>
        <v>好炉子少出好铁锭啊。</v>
      </c>
      <c r="AL675" s="44" t="str">
        <f t="shared" si="1653"/>
        <v>诅咒你的店明天就倒闭。</v>
      </c>
    </row>
    <row r="676" spans="1:38">
      <c r="A676" s="252">
        <v>6700</v>
      </c>
      <c r="B676" s="44" t="str">
        <f t="shared" si="1504"/>
        <v>[[2634,1]]</v>
      </c>
      <c r="C676" s="44" t="str">
        <f t="shared" si="1603"/>
        <v>玻璃</v>
      </c>
      <c r="D676" s="44" t="str">
        <f t="shared" si="1603"/>
        <v>2634</v>
      </c>
      <c r="E676" s="44">
        <f t="shared" si="1603"/>
        <v>1</v>
      </c>
      <c r="F676" s="44"/>
      <c r="T676" s="44">
        <f t="shared" si="1616"/>
        <v>3150</v>
      </c>
      <c r="U676" s="44">
        <f t="shared" ref="U676" si="1654">U456</f>
        <v>4</v>
      </c>
      <c r="V676" s="44">
        <f t="shared" ref="V676" si="1655">V456</f>
        <v>1</v>
      </c>
      <c r="W676" s="44">
        <f t="shared" si="1619"/>
        <v>425</v>
      </c>
      <c r="X676" s="238" t="s">
        <v>2461</v>
      </c>
      <c r="Y676" s="44">
        <v>4</v>
      </c>
      <c r="Z676" s="208" t="s">
        <v>2467</v>
      </c>
      <c r="AA676" s="44" t="str">
        <f t="shared" ref="AA676:AB676" si="1656">AA456</f>
        <v>1,3</v>
      </c>
      <c r="AB676" s="44" t="str">
        <f t="shared" si="1656"/>
        <v>2634</v>
      </c>
      <c r="AD676" s="44" t="str">
        <f t="shared" ref="AD676:AL676" si="1657">AD456</f>
        <v>我喜欢闪闪亮亮的玻璃，我要订一大块。</v>
      </c>
      <c r="AE676" s="44" t="str">
        <f t="shared" si="1657"/>
        <v>哇，玻璃真闪亮！</v>
      </c>
      <c r="AF676" s="44" t="str">
        <f t="shared" si="1657"/>
        <v>你是把我订的玻璃砸了还是吃了？</v>
      </c>
      <c r="AG676" s="44" t="str">
        <f t="shared" si="1657"/>
        <v>家里的窗户坏了，需要重安块玻璃。</v>
      </c>
      <c r="AH676" s="44" t="str">
        <f t="shared" si="1657"/>
        <v>大小尺寸都很合适，不错。</v>
      </c>
      <c r="AI676" s="44" t="str">
        <f t="shared" si="1657"/>
        <v>我太让我失望了！</v>
      </c>
      <c r="AJ676" s="44" t="str">
        <f t="shared" si="1657"/>
        <v>玻璃玻璃，快做块玻璃给我。</v>
      </c>
      <c r="AK676" s="44" t="str">
        <f t="shared" si="1657"/>
        <v>银货两讫，拿货走人。</v>
      </c>
      <c r="AL676" s="44" t="str">
        <f t="shared" si="1657"/>
        <v>早知道应该签份超时赔偿的合同了。</v>
      </c>
    </row>
    <row r="677" spans="1:38">
      <c r="A677" s="252">
        <v>6710</v>
      </c>
      <c r="B677" s="44" t="str">
        <f t="shared" si="1504"/>
        <v>[[2732,1]]</v>
      </c>
      <c r="C677" s="44" t="str">
        <f t="shared" si="1603"/>
        <v>铁钉</v>
      </c>
      <c r="D677" s="44" t="str">
        <f t="shared" si="1603"/>
        <v>2732</v>
      </c>
      <c r="E677" s="44">
        <f t="shared" si="1603"/>
        <v>1</v>
      </c>
      <c r="F677" s="44"/>
      <c r="T677" s="44">
        <f t="shared" si="1616"/>
        <v>2100</v>
      </c>
      <c r="U677" s="44">
        <f t="shared" ref="U677" si="1658">U457</f>
        <v>5</v>
      </c>
      <c r="V677" s="44">
        <f t="shared" ref="V677" si="1659">V457</f>
        <v>1</v>
      </c>
      <c r="W677" s="44">
        <f t="shared" si="1619"/>
        <v>100</v>
      </c>
      <c r="X677" s="238" t="s">
        <v>2461</v>
      </c>
      <c r="Y677" s="44">
        <v>4</v>
      </c>
      <c r="Z677" s="208" t="s">
        <v>2467</v>
      </c>
      <c r="AA677" s="44" t="str">
        <f t="shared" ref="AA677:AB677" si="1660">AA457</f>
        <v>2,3</v>
      </c>
      <c r="AB677" s="44" t="str">
        <f t="shared" si="1660"/>
        <v>2732</v>
      </c>
      <c r="AD677" s="44" t="str">
        <f t="shared" ref="AD677:AL677" si="1661">AD457</f>
        <v>请问一盒铁钉多少钱？</v>
      </c>
      <c r="AE677" s="44" t="str">
        <f t="shared" si="1661"/>
        <v>闪亮的铁钉，很适合恶作剧，hoho~</v>
      </c>
      <c r="AF677" s="44" t="str">
        <f t="shared" si="1661"/>
        <v>什么破店~</v>
      </c>
      <c r="AG677" s="44" t="str">
        <f t="shared" si="1661"/>
        <v>家里要装修，急需铁钉。</v>
      </c>
      <c r="AH677" s="44" t="str">
        <f t="shared" si="1661"/>
        <v>小小铁钉，大大用处。</v>
      </c>
      <c r="AI677" s="44" t="str">
        <f t="shared" si="1661"/>
        <v>家里要装修，急需铁钉。</v>
      </c>
      <c r="AJ677" s="44" t="str">
        <f t="shared" si="1661"/>
        <v>听说你会做铁钉哦，我要订做！</v>
      </c>
      <c r="AK677" s="44" t="str">
        <f t="shared" si="1661"/>
        <v>哇，铁钉的型号很齐全哦。</v>
      </c>
      <c r="AL677" s="44" t="str">
        <f t="shared" si="1661"/>
        <v>小东西都做不好，你们怎么接大订单啊？</v>
      </c>
    </row>
    <row r="678" spans="1:38">
      <c r="A678" s="252">
        <v>6720</v>
      </c>
      <c r="B678" s="44" t="str">
        <f t="shared" si="1504"/>
        <v>[[3034,1]]</v>
      </c>
      <c r="C678" s="44" t="str">
        <f t="shared" si="1603"/>
        <v>空瓶子</v>
      </c>
      <c r="D678" s="44" t="str">
        <f t="shared" si="1603"/>
        <v>3034</v>
      </c>
      <c r="E678" s="44">
        <f t="shared" si="1603"/>
        <v>1</v>
      </c>
      <c r="F678" s="44"/>
      <c r="T678" s="44">
        <f t="shared" si="1616"/>
        <v>6300</v>
      </c>
      <c r="U678" s="44">
        <f t="shared" ref="U678" si="1662">U458</f>
        <v>5</v>
      </c>
      <c r="V678" s="44">
        <f t="shared" ref="V678" si="1663">V458</f>
        <v>1</v>
      </c>
      <c r="W678" s="44">
        <f t="shared" si="1619"/>
        <v>275</v>
      </c>
      <c r="X678" s="238" t="s">
        <v>2461</v>
      </c>
      <c r="Y678" s="44">
        <v>4</v>
      </c>
      <c r="Z678" s="208" t="s">
        <v>2467</v>
      </c>
      <c r="AA678" s="44" t="str">
        <f t="shared" ref="AA678:AB678" si="1664">AA458</f>
        <v>1,3</v>
      </c>
      <c r="AB678" s="44" t="str">
        <f t="shared" si="1664"/>
        <v>3034</v>
      </c>
      <c r="AD678" s="44" t="str">
        <f t="shared" ref="AD678:AL678" si="1665">AD458</f>
        <v>我要下订单！我要空瓶子。</v>
      </c>
      <c r="AE678" s="44" t="str">
        <f t="shared" si="1665"/>
        <v>这回家里的油盐酱醋有东西装了。</v>
      </c>
      <c r="AF678" s="44" t="str">
        <f t="shared" si="1665"/>
        <v>打死也不来这里买东西了。</v>
      </c>
      <c r="AG678" s="44" t="str">
        <f t="shared" si="1665"/>
        <v>求一打空瓶子！</v>
      </c>
      <c r="AH678" s="44" t="str">
        <f t="shared" si="1665"/>
        <v>瓶子很漂亮哦。</v>
      </c>
      <c r="AI678" s="44" t="str">
        <f t="shared" si="1665"/>
        <v>还我瓶子~~瓶子啊~</v>
      </c>
      <c r="AJ678" s="44" t="str">
        <f t="shared" si="1665"/>
        <v>我需要瓶子装杂物。</v>
      </c>
      <c r="AK678" s="44" t="str">
        <f t="shared" si="1665"/>
        <v>这个瓶子我喜欢。</v>
      </c>
      <c r="AL678" s="44" t="str">
        <f t="shared" si="1665"/>
        <v>顾客是上帝，你懂不懂啊？</v>
      </c>
    </row>
    <row r="679" spans="1:38">
      <c r="A679" s="252">
        <v>6730</v>
      </c>
      <c r="B679" s="44" t="str">
        <f t="shared" si="1504"/>
        <v>[[3134,1]]</v>
      </c>
      <c r="C679" s="44" t="str">
        <f t="shared" ref="C679:E694" si="1666">C239</f>
        <v>墨水</v>
      </c>
      <c r="D679" s="44" t="str">
        <f t="shared" si="1666"/>
        <v>3134</v>
      </c>
      <c r="E679" s="44">
        <f t="shared" si="1666"/>
        <v>1</v>
      </c>
      <c r="F679" s="44"/>
      <c r="T679" s="44">
        <f t="shared" si="1616"/>
        <v>6300</v>
      </c>
      <c r="U679" s="44">
        <f t="shared" ref="U679" si="1667">U459</f>
        <v>5</v>
      </c>
      <c r="V679" s="44">
        <f t="shared" ref="V679" si="1668">V459</f>
        <v>1</v>
      </c>
      <c r="W679" s="44">
        <f t="shared" si="1619"/>
        <v>575</v>
      </c>
      <c r="X679" s="238" t="s">
        <v>2461</v>
      </c>
      <c r="Y679" s="44">
        <v>4</v>
      </c>
      <c r="Z679" s="208" t="s">
        <v>2467</v>
      </c>
      <c r="AA679" s="44" t="str">
        <f t="shared" ref="AA679:AB679" si="1669">AA459</f>
        <v>1,2</v>
      </c>
      <c r="AB679" s="44" t="str">
        <f t="shared" si="1669"/>
        <v>3134</v>
      </c>
      <c r="AD679" s="44" t="str">
        <f t="shared" ref="AD679:AL679" si="1670">AD459</f>
        <v>订瓶墨水，我要尝试用墨水染衣服。</v>
      </c>
      <c r="AE679" s="44" t="str">
        <f t="shared" si="1670"/>
        <v>这个墨水的颜色很不错嘛。</v>
      </c>
      <c r="AF679" s="44" t="str">
        <f t="shared" si="1670"/>
        <v>等我有了墨水，肯定泼你一脸。</v>
      </c>
      <c r="AG679" s="44" t="str">
        <f t="shared" si="1670"/>
        <v>家里墨水用光了，来补货。</v>
      </c>
      <c r="AH679" s="44" t="str">
        <f t="shared" si="1670"/>
        <v>你做的东西，肯定没问题。</v>
      </c>
      <c r="AI679" s="44" t="str">
        <f t="shared" si="1670"/>
        <v>又不是只有你这里有卖墨水。</v>
      </c>
      <c r="AJ679" s="44" t="str">
        <f t="shared" si="1670"/>
        <v>明天要上写字课，急需墨水一瓶。</v>
      </c>
      <c r="AK679" s="44" t="str">
        <f t="shared" si="1670"/>
        <v>你们店的效率太高了。</v>
      </c>
      <c r="AL679" s="44" t="str">
        <f t="shared" si="1670"/>
        <v>我是急用啊急用！现在怎么办？</v>
      </c>
    </row>
    <row r="680" spans="1:38">
      <c r="A680" s="252">
        <v>6740</v>
      </c>
      <c r="B680" s="44" t="str">
        <f t="shared" si="1504"/>
        <v>[[3234,1]]</v>
      </c>
      <c r="C680" s="44" t="str">
        <f t="shared" si="1666"/>
        <v>细线</v>
      </c>
      <c r="D680" s="44" t="str">
        <f t="shared" si="1666"/>
        <v>3234</v>
      </c>
      <c r="E680" s="44">
        <f t="shared" si="1666"/>
        <v>1</v>
      </c>
      <c r="F680" s="44"/>
      <c r="T680" s="44">
        <f t="shared" si="1616"/>
        <v>6300</v>
      </c>
      <c r="U680" s="44">
        <f t="shared" ref="U680" si="1671">U460</f>
        <v>6</v>
      </c>
      <c r="V680" s="44">
        <f t="shared" ref="V680" si="1672">V460</f>
        <v>1</v>
      </c>
      <c r="W680" s="44">
        <f t="shared" si="1619"/>
        <v>575</v>
      </c>
      <c r="X680" s="238" t="s">
        <v>2461</v>
      </c>
      <c r="Y680" s="44">
        <v>4</v>
      </c>
      <c r="Z680" s="208" t="s">
        <v>2467</v>
      </c>
      <c r="AA680" s="44" t="str">
        <f t="shared" ref="AA680:AB680" si="1673">AA460</f>
        <v>1,3</v>
      </c>
      <c r="AB680" s="44" t="str">
        <f t="shared" si="1673"/>
        <v>3234</v>
      </c>
      <c r="AD680" s="44" t="str">
        <f t="shared" ref="AD680:AL680" si="1674">AD460</f>
        <v>衣服破了，买卷细线补一补。</v>
      </c>
      <c r="AE680" s="44" t="str">
        <f t="shared" si="1674"/>
        <v>你家的线柔韧性很强嘛。</v>
      </c>
      <c r="AF680" s="44" t="str">
        <f t="shared" si="1674"/>
        <v>简直就是浪费我的时间和感情嘛。</v>
      </c>
      <c r="AG680" s="44" t="str">
        <f t="shared" si="1674"/>
        <v>老板，你家的线批发还是零售？</v>
      </c>
      <c r="AH680" s="44" t="str">
        <f t="shared" si="1674"/>
        <v>订单处理速度真是快！</v>
      </c>
      <c r="AI680" s="44" t="str">
        <f t="shared" si="1674"/>
        <v>就你这处理订单的速度，还开店？</v>
      </c>
      <c r="AJ680" s="44" t="str">
        <f t="shared" si="1674"/>
        <v>我要卷细线，什么时候可以交货？</v>
      </c>
      <c r="AK680" s="44" t="str">
        <f t="shared" si="1674"/>
        <v>哇哈哈，真是好线啊好线！</v>
      </c>
      <c r="AL680" s="44" t="str">
        <f t="shared" si="1674"/>
        <v>突然觉得你是我见过最傻的卖家。</v>
      </c>
    </row>
    <row r="681" spans="1:38">
      <c r="A681" s="252">
        <v>6750</v>
      </c>
      <c r="B681" s="44" t="str">
        <f t="shared" si="1504"/>
        <v>[[3434,1]]</v>
      </c>
      <c r="C681" s="44" t="str">
        <f t="shared" si="1666"/>
        <v>丝绸</v>
      </c>
      <c r="D681" s="44" t="str">
        <f t="shared" si="1666"/>
        <v>3434</v>
      </c>
      <c r="E681" s="44">
        <f t="shared" si="1666"/>
        <v>1</v>
      </c>
      <c r="F681" s="44"/>
      <c r="T681" s="44">
        <f t="shared" si="1616"/>
        <v>6300</v>
      </c>
      <c r="U681" s="44">
        <f t="shared" ref="U681" si="1675">U461</f>
        <v>6</v>
      </c>
      <c r="V681" s="44">
        <f t="shared" ref="V681" si="1676">V461</f>
        <v>1</v>
      </c>
      <c r="W681" s="44">
        <f t="shared" si="1619"/>
        <v>575</v>
      </c>
      <c r="X681" s="238" t="s">
        <v>2461</v>
      </c>
      <c r="Y681" s="44">
        <v>4</v>
      </c>
      <c r="Z681" s="208" t="s">
        <v>2467</v>
      </c>
      <c r="AA681" s="44" t="str">
        <f t="shared" ref="AA681:AB681" si="1677">AA461</f>
        <v>1,2</v>
      </c>
      <c r="AB681" s="44" t="str">
        <f t="shared" si="1677"/>
        <v>3434</v>
      </c>
      <c r="AD681" s="44" t="str">
        <f t="shared" ref="AD681:AL681" si="1678">AD461</f>
        <v>我要上好的丝绸。</v>
      </c>
      <c r="AE681" s="44" t="str">
        <f t="shared" si="1678"/>
        <v>这丝绸摸起来太滑了，喜欢！</v>
      </c>
      <c r="AF681" s="44" t="str">
        <f t="shared" si="1678"/>
        <v>不会做就早说，又不是只有你一家店。</v>
      </c>
      <c r="AG681" s="44" t="str">
        <f t="shared" si="1678"/>
        <v>朋友过生日，订匹丝绸做礼物。</v>
      </c>
      <c r="AH681" s="44" t="str">
        <f t="shared" si="1678"/>
        <v>就冲你这速度，我下回还来。</v>
      </c>
      <c r="AI681" s="44" t="str">
        <f t="shared" si="1678"/>
        <v>什么订单都接，难怪你忙不过来。</v>
      </c>
      <c r="AJ681" s="44" t="str">
        <f t="shared" si="1678"/>
        <v>你这里有没有世上最美丽的丝绸？</v>
      </c>
      <c r="AK681" s="44" t="str">
        <f t="shared" si="1678"/>
        <v>这是我见过的最美的丝绸了。</v>
      </c>
      <c r="AL681" s="44" t="str">
        <f t="shared" si="1678"/>
        <v>你的店能不能再二点？</v>
      </c>
    </row>
    <row r="682" spans="1:38">
      <c r="A682" s="252">
        <v>6760</v>
      </c>
      <c r="B682" s="44" t="str">
        <f t="shared" si="1504"/>
        <v>[[3634,1]]</v>
      </c>
      <c r="C682" s="44" t="str">
        <f t="shared" si="1666"/>
        <v>麻布</v>
      </c>
      <c r="D682" s="44" t="str">
        <f t="shared" si="1666"/>
        <v>3634</v>
      </c>
      <c r="E682" s="44">
        <f t="shared" si="1666"/>
        <v>1</v>
      </c>
      <c r="F682" s="44"/>
      <c r="T682" s="44">
        <f t="shared" si="1616"/>
        <v>3150</v>
      </c>
      <c r="U682" s="44">
        <f t="shared" ref="U682" si="1679">U462</f>
        <v>6</v>
      </c>
      <c r="V682" s="44">
        <f t="shared" ref="V682" si="1680">V462</f>
        <v>1</v>
      </c>
      <c r="W682" s="44">
        <f t="shared" si="1619"/>
        <v>425</v>
      </c>
      <c r="X682" s="238" t="s">
        <v>2461</v>
      </c>
      <c r="Y682" s="44">
        <v>4</v>
      </c>
      <c r="Z682" s="208" t="s">
        <v>2467</v>
      </c>
      <c r="AA682" s="44" t="str">
        <f t="shared" ref="AA682:AB682" si="1681">AA462</f>
        <v>2,3</v>
      </c>
      <c r="AB682" s="44" t="str">
        <f t="shared" si="1681"/>
        <v>3634</v>
      </c>
      <c r="AD682" s="44" t="str">
        <f t="shared" ref="AD682:AL682" si="1682">AD462</f>
        <v>现在流行麻布衣服，我也订块麻布。</v>
      </c>
      <c r="AE682" s="44" t="str">
        <f t="shared" si="1682"/>
        <v>纯属手工制作，确实不错。</v>
      </c>
      <c r="AF682" s="44" t="str">
        <f t="shared" si="1682"/>
        <v>哎~~我只能仰天长叹了~</v>
      </c>
      <c r="AG682" s="44" t="str">
        <f t="shared" si="1682"/>
        <v>我要订制最透气的麻布。</v>
      </c>
      <c r="AH682" s="44" t="str">
        <f t="shared" si="1682"/>
        <v>麻布真透气。</v>
      </c>
      <c r="AI682" s="44" t="str">
        <f t="shared" si="1682"/>
        <v>你在搞什么呀~</v>
      </c>
      <c r="AJ682" s="44" t="str">
        <f t="shared" si="1682"/>
        <v>为了回归自然，我要块麻布做衣裳。</v>
      </c>
      <c r="AK682" s="44" t="str">
        <f t="shared" si="1682"/>
        <v>这是我关顾过的最好的店铺。</v>
      </c>
      <c r="AL682" s="44" t="str">
        <f t="shared" si="1682"/>
        <v>这是我遇到的最糟糕的店铺。</v>
      </c>
    </row>
    <row r="683" spans="1:38">
      <c r="A683" s="252">
        <v>6770</v>
      </c>
      <c r="B683" s="44" t="str">
        <f t="shared" si="1504"/>
        <v>[[3734,1]]</v>
      </c>
      <c r="C683" s="44" t="str">
        <f t="shared" si="1666"/>
        <v>麻线</v>
      </c>
      <c r="D683" s="44" t="str">
        <f t="shared" si="1666"/>
        <v>3734</v>
      </c>
      <c r="E683" s="44">
        <f t="shared" si="1666"/>
        <v>1</v>
      </c>
      <c r="F683" s="44"/>
      <c r="T683" s="44">
        <f t="shared" si="1616"/>
        <v>3150</v>
      </c>
      <c r="U683" s="44">
        <f t="shared" ref="U683" si="1683">U463</f>
        <v>7</v>
      </c>
      <c r="V683" s="44">
        <f t="shared" ref="V683" si="1684">V463</f>
        <v>1</v>
      </c>
      <c r="W683" s="44">
        <f t="shared" si="1619"/>
        <v>425</v>
      </c>
      <c r="X683" s="238" t="s">
        <v>2461</v>
      </c>
      <c r="Y683" s="44">
        <v>4</v>
      </c>
      <c r="Z683" s="208" t="s">
        <v>2467</v>
      </c>
      <c r="AA683" s="44" t="str">
        <f t="shared" ref="AA683:AB683" si="1685">AA463</f>
        <v>1,2</v>
      </c>
      <c r="AB683" s="44" t="str">
        <f t="shared" si="1685"/>
        <v>3734</v>
      </c>
      <c r="AD683" s="44" t="str">
        <f t="shared" ref="AD683:AL683" si="1686">AD463</f>
        <v>我要一卷麻线。</v>
      </c>
      <c r="AE683" s="44" t="str">
        <f t="shared" si="1686"/>
        <v>好货好货~~</v>
      </c>
      <c r="AF683" s="44" t="str">
        <f t="shared" si="1686"/>
        <v>算了，我大人大量不和你计较。</v>
      </c>
      <c r="AG683" s="44" t="str">
        <f t="shared" si="1686"/>
        <v>你能做出最坚韧牢固的麻线吗？</v>
      </c>
      <c r="AH683" s="44" t="str">
        <f t="shared" si="1686"/>
        <v>麻线这东西真是剪不断理还乱啊~</v>
      </c>
      <c r="AI683" s="44" t="str">
        <f t="shared" si="1686"/>
        <v>你已经被我拖入黑名单了。</v>
      </c>
      <c r="AJ683" s="44" t="str">
        <f t="shared" si="1686"/>
        <v>我要用麻线做装备，有多少我全要了。</v>
      </c>
      <c r="AK683" s="44" t="str">
        <f t="shared" si="1686"/>
        <v>有了麻线，我就能做装备了。</v>
      </c>
      <c r="AL683" s="44" t="str">
        <f t="shared" si="1686"/>
        <v>没见过比你脸皮更厚的卖家。</v>
      </c>
    </row>
    <row r="684" spans="1:38">
      <c r="A684" s="252">
        <v>6780</v>
      </c>
      <c r="B684" s="44" t="str">
        <f t="shared" si="1504"/>
        <v>[[3833,1]]</v>
      </c>
      <c r="C684" s="44" t="str">
        <f t="shared" si="1666"/>
        <v>厚皮革</v>
      </c>
      <c r="D684" s="44" t="str">
        <f t="shared" si="1666"/>
        <v>3833</v>
      </c>
      <c r="E684" s="44">
        <f t="shared" si="1666"/>
        <v>1</v>
      </c>
      <c r="F684" s="44"/>
      <c r="T684" s="44">
        <f t="shared" si="1616"/>
        <v>3150</v>
      </c>
      <c r="U684" s="44">
        <f t="shared" ref="U684" si="1687">U464</f>
        <v>7</v>
      </c>
      <c r="V684" s="44">
        <f t="shared" ref="V684" si="1688">V464</f>
        <v>1</v>
      </c>
      <c r="W684" s="44">
        <f t="shared" si="1619"/>
        <v>425</v>
      </c>
      <c r="X684" s="238" t="s">
        <v>2461</v>
      </c>
      <c r="Y684" s="44">
        <v>4</v>
      </c>
      <c r="Z684" s="208" t="s">
        <v>2467</v>
      </c>
      <c r="AA684" s="44" t="str">
        <f t="shared" ref="AA684:AB684" si="1689">AA464</f>
        <v>1,3</v>
      </c>
      <c r="AB684" s="44" t="str">
        <f t="shared" si="1689"/>
        <v>3833</v>
      </c>
      <c r="AD684" s="44" t="str">
        <f t="shared" ref="AD684:AL684" si="1690">AD464</f>
        <v>普通皮革已无法满足我了，我要加厚的皮革。</v>
      </c>
      <c r="AE684" s="44" t="str">
        <f t="shared" si="1690"/>
        <v>加厚的皮革能做出更牢固的装备。</v>
      </c>
      <c r="AF684" s="44" t="str">
        <f t="shared" si="1690"/>
        <v>我真是高估你了。</v>
      </c>
      <c r="AG684" s="44" t="str">
        <f t="shared" si="1690"/>
        <v>下订单来咯！厚皮革来上一块。</v>
      </c>
      <c r="AH684" s="44" t="str">
        <f t="shared" si="1690"/>
        <v>超赞的皮革，够厚实！</v>
      </c>
      <c r="AI684" s="44" t="str">
        <f t="shared" si="1690"/>
        <v>竟然没有按时完成订单，太让我桑心了。</v>
      </c>
      <c r="AJ684" s="44" t="str">
        <f t="shared" si="1690"/>
        <v>我要厚皮革，快点帮我做。</v>
      </c>
      <c r="AK684" s="44" t="str">
        <f t="shared" si="1690"/>
        <v>做得还算可以，我就勉强收下了。</v>
      </c>
      <c r="AL684" s="44" t="str">
        <f t="shared" si="1690"/>
        <v>我的内心受到了创伤。</v>
      </c>
    </row>
    <row r="685" spans="1:38">
      <c r="A685" s="252">
        <v>6790</v>
      </c>
      <c r="B685" s="44" t="str">
        <f t="shared" si="1504"/>
        <v>[[3933,1]]</v>
      </c>
      <c r="C685" s="44" t="str">
        <f t="shared" si="1666"/>
        <v>厚皮带</v>
      </c>
      <c r="D685" s="44" t="str">
        <f t="shared" si="1666"/>
        <v>3933</v>
      </c>
      <c r="E685" s="44">
        <f t="shared" si="1666"/>
        <v>1</v>
      </c>
      <c r="F685" s="44"/>
      <c r="T685" s="44">
        <f t="shared" si="1616"/>
        <v>3150</v>
      </c>
      <c r="U685" s="44">
        <f t="shared" ref="U685" si="1691">U465</f>
        <v>7</v>
      </c>
      <c r="V685" s="44">
        <f t="shared" ref="V685" si="1692">V465</f>
        <v>1</v>
      </c>
      <c r="W685" s="44">
        <f t="shared" si="1619"/>
        <v>425</v>
      </c>
      <c r="X685" s="238" t="s">
        <v>2461</v>
      </c>
      <c r="Y685" s="44">
        <v>4</v>
      </c>
      <c r="Z685" s="208" t="s">
        <v>2467</v>
      </c>
      <c r="AA685" s="44" t="str">
        <f t="shared" ref="AA685:AB685" si="1693">AA465</f>
        <v>1,2</v>
      </c>
      <c r="AB685" s="44" t="str">
        <f t="shared" si="1693"/>
        <v>3933</v>
      </c>
      <c r="AD685" s="44" t="str">
        <f t="shared" ref="AD685:AL685" si="1694">AD465</f>
        <v>来根厚皮带，越厚的越好。</v>
      </c>
      <c r="AE685" s="44" t="str">
        <f t="shared" si="1694"/>
        <v>这皮带真够厚的，不错。</v>
      </c>
      <c r="AF685" s="44" t="str">
        <f t="shared" si="1694"/>
        <v>一根皮带也要拖时间，至于嘛~</v>
      </c>
      <c r="AG685" s="44" t="str">
        <f t="shared" si="1694"/>
        <v>给我根厚皮带，看谁以后还敢欺负我。</v>
      </c>
      <c r="AH685" s="44" t="str">
        <f t="shared" si="1694"/>
        <v>这皮带穿戴防身都可以用，好物！</v>
      </c>
      <c r="AI685" s="44" t="str">
        <f t="shared" si="1694"/>
        <v>看我抽不死你！</v>
      </c>
      <c r="AJ685" s="44" t="str">
        <f t="shared" si="1694"/>
        <v>给我厚皮带！我求抽，我是M~（|||）</v>
      </c>
      <c r="AK685" s="44" t="str">
        <f t="shared" si="1694"/>
        <v>这皮带抽起来就是爽啊。</v>
      </c>
      <c r="AL685" s="44" t="str">
        <f t="shared" si="1694"/>
        <v>你让我好郁闷~</v>
      </c>
    </row>
    <row r="686" spans="1:38">
      <c r="A686" s="252">
        <v>6800</v>
      </c>
      <c r="B686" s="44" t="str">
        <f t="shared" si="1504"/>
        <v>[[4033,1]]</v>
      </c>
      <c r="C686" s="44" t="str">
        <f t="shared" si="1666"/>
        <v>重皮</v>
      </c>
      <c r="D686" s="44" t="str">
        <f t="shared" si="1666"/>
        <v>4033</v>
      </c>
      <c r="E686" s="44">
        <f t="shared" si="1666"/>
        <v>1</v>
      </c>
      <c r="F686" s="44"/>
      <c r="T686" s="44">
        <f t="shared" si="1616"/>
        <v>6300</v>
      </c>
      <c r="U686" s="44">
        <f t="shared" ref="U686" si="1695">U466</f>
        <v>8</v>
      </c>
      <c r="V686" s="44">
        <f t="shared" ref="V686" si="1696">V466</f>
        <v>1</v>
      </c>
      <c r="W686" s="44">
        <f t="shared" si="1619"/>
        <v>1700</v>
      </c>
      <c r="X686" s="238" t="s">
        <v>2461</v>
      </c>
      <c r="Y686" s="44">
        <v>4</v>
      </c>
      <c r="Z686" s="208" t="s">
        <v>2467</v>
      </c>
      <c r="AA686" s="44" t="str">
        <f t="shared" ref="AA686:AB686" si="1697">AA466</f>
        <v>1,2</v>
      </c>
      <c r="AB686" s="44" t="str">
        <f t="shared" si="1697"/>
        <v>4033</v>
      </c>
      <c r="AD686" s="44" t="str">
        <f t="shared" ref="AD686:AL686" si="1698">AD466</f>
        <v>订购重皮，回家做铠甲。</v>
      </c>
      <c r="AE686" s="44" t="str">
        <f t="shared" si="1698"/>
        <v>这是牛皮的还是猪皮的？</v>
      </c>
      <c r="AF686" s="44" t="str">
        <f t="shared" si="1698"/>
        <v>你个背信弃义忘恩负义的家伙。</v>
      </c>
      <c r="AG686" s="44" t="str">
        <f t="shared" si="1698"/>
        <v>听说你家啥都卖，我要订一块重皮。</v>
      </c>
      <c r="AH686" s="44" t="str">
        <f t="shared" si="1698"/>
        <v>这次我很满意，下次再来买其它的东西。</v>
      </c>
      <c r="AI686" s="44" t="str">
        <f t="shared" si="1698"/>
        <v>我记住你了！</v>
      </c>
      <c r="AJ686" s="44" t="str">
        <f t="shared" si="1698"/>
        <v>去了好多店都不卖重皮，还好你这里有。</v>
      </c>
      <c r="AK686" s="44" t="str">
        <f t="shared" si="1698"/>
        <v>一流的重皮，完美的服务。</v>
      </c>
      <c r="AL686" s="44" t="str">
        <f t="shared" si="1698"/>
        <v>别再让我见到你。</v>
      </c>
    </row>
    <row r="687" spans="1:38">
      <c r="A687" s="252">
        <v>6810</v>
      </c>
      <c r="B687" s="44" t="str">
        <f t="shared" si="1504"/>
        <v>[[4132,1]]</v>
      </c>
      <c r="C687" s="44" t="str">
        <f t="shared" si="1666"/>
        <v>钢锭</v>
      </c>
      <c r="D687" s="44" t="str">
        <f t="shared" si="1666"/>
        <v>4132</v>
      </c>
      <c r="E687" s="44">
        <f t="shared" si="1666"/>
        <v>1</v>
      </c>
      <c r="F687" s="44"/>
      <c r="T687" s="44">
        <f t="shared" si="1616"/>
        <v>3150</v>
      </c>
      <c r="U687" s="44">
        <f t="shared" ref="U687" si="1699">U467</f>
        <v>8</v>
      </c>
      <c r="V687" s="44">
        <f t="shared" ref="V687" si="1700">V467</f>
        <v>1</v>
      </c>
      <c r="W687" s="44">
        <f t="shared" si="1619"/>
        <v>425</v>
      </c>
      <c r="X687" s="238" t="s">
        <v>2461</v>
      </c>
      <c r="Y687" s="44">
        <v>4</v>
      </c>
      <c r="Z687" s="208" t="s">
        <v>2467</v>
      </c>
      <c r="AA687" s="44" t="str">
        <f t="shared" ref="AA687:AB687" si="1701">AA467</f>
        <v>1,2,3</v>
      </c>
      <c r="AB687" s="44" t="str">
        <f t="shared" si="1701"/>
        <v>4132</v>
      </c>
      <c r="AD687" s="44" t="str">
        <f t="shared" ref="AD687:AL687" si="1702">AD467</f>
        <v>我要纯钢的钢锭，可别偷工减料了。</v>
      </c>
      <c r="AE687" s="44" t="str">
        <f t="shared" si="1702"/>
        <v>这钢锭十足十打造的，都可以砸死人。</v>
      </c>
      <c r="AF687" s="44" t="str">
        <f t="shared" si="1702"/>
        <v>这是黑店！</v>
      </c>
      <c r="AG687" s="44" t="str">
        <f t="shared" si="1702"/>
        <v>钢锭一块多少钱啊？我要订购。</v>
      </c>
      <c r="AH687" s="44" t="str">
        <f t="shared" si="1702"/>
        <v>非常感谢你能按时完工。</v>
      </c>
      <c r="AI687" s="44" t="str">
        <f t="shared" si="1702"/>
        <v>别逼我说三字经。</v>
      </c>
      <c r="AJ687" s="44" t="str">
        <f t="shared" si="1702"/>
        <v>给我最坚硬的钢锭，我要造最强的兵器。</v>
      </c>
      <c r="AK687" s="44" t="str">
        <f t="shared" si="1702"/>
        <v>这钢锭够硬，咬都咬不动。</v>
      </c>
      <c r="AL687" s="44" t="str">
        <f t="shared" si="1702"/>
        <v>没见过比你更二的。</v>
      </c>
    </row>
    <row r="688" spans="1:38">
      <c r="A688" s="252">
        <v>6820</v>
      </c>
      <c r="B688" s="44" t="str">
        <f t="shared" si="1504"/>
        <v>[[4232,1]]</v>
      </c>
      <c r="C688" s="44" t="str">
        <f t="shared" si="1666"/>
        <v>银锭</v>
      </c>
      <c r="D688" s="44" t="str">
        <f t="shared" si="1666"/>
        <v>4232</v>
      </c>
      <c r="E688" s="44">
        <f t="shared" si="1666"/>
        <v>1</v>
      </c>
      <c r="F688" s="44"/>
      <c r="T688" s="44">
        <f t="shared" si="1616"/>
        <v>6300</v>
      </c>
      <c r="U688" s="44">
        <f t="shared" ref="U688" si="1703">U468</f>
        <v>8</v>
      </c>
      <c r="V688" s="44">
        <f t="shared" ref="V688" si="1704">V468</f>
        <v>1</v>
      </c>
      <c r="W688" s="44">
        <f t="shared" si="1619"/>
        <v>1400</v>
      </c>
      <c r="X688" s="238" t="s">
        <v>2461</v>
      </c>
      <c r="Y688" s="44">
        <v>4</v>
      </c>
      <c r="Z688" s="208" t="s">
        <v>2467</v>
      </c>
      <c r="AA688" s="44" t="str">
        <f t="shared" ref="AA688:AB688" si="1705">AA468</f>
        <v>1,2,3</v>
      </c>
      <c r="AB688" s="44" t="str">
        <f t="shared" si="1705"/>
        <v>4232</v>
      </c>
      <c r="AD688" s="44" t="str">
        <f t="shared" ref="AD688:AL688" si="1706">AD468</f>
        <v>纯银的银锭有吗？订做要多少钱？</v>
      </c>
      <c r="AE688" s="44" t="str">
        <f t="shared" si="1706"/>
        <v>感觉挺沉的，应该没有缺斤少两。</v>
      </c>
      <c r="AF688" s="44" t="str">
        <f t="shared" si="1706"/>
        <v>我要找人砸了你的店。</v>
      </c>
      <c r="AG688" s="44" t="str">
        <f t="shared" si="1706"/>
        <v>你的银锭不是镀银的吧？我先订块看看。</v>
      </c>
      <c r="AH688" s="44" t="str">
        <f t="shared" si="1706"/>
        <v>果然是纯银的好货，谢啦！</v>
      </c>
      <c r="AI688" s="44" t="str">
        <f t="shared" si="1706"/>
        <v>我很想骂人怎么办？</v>
      </c>
      <c r="AJ688" s="44" t="str">
        <f t="shared" si="1706"/>
        <v>现在银价飞涨，买块银锭存着保值。</v>
      </c>
      <c r="AK688" s="44" t="str">
        <f t="shared" si="1706"/>
        <v>好大块银子啊！</v>
      </c>
      <c r="AL688" s="44" t="str">
        <f t="shared" si="1706"/>
        <v>这家店太没有信誉了。</v>
      </c>
    </row>
    <row r="689" spans="1:38">
      <c r="A689" s="252">
        <v>6830</v>
      </c>
      <c r="B689" s="44" t="str">
        <f t="shared" si="1504"/>
        <v>[[4732,1]]</v>
      </c>
      <c r="C689" s="44" t="str">
        <f t="shared" si="1666"/>
        <v>银线</v>
      </c>
      <c r="D689" s="44" t="str">
        <f t="shared" si="1666"/>
        <v>4732</v>
      </c>
      <c r="E689" s="44">
        <f t="shared" si="1666"/>
        <v>1</v>
      </c>
      <c r="F689" s="44"/>
      <c r="T689" s="44">
        <f t="shared" si="1616"/>
        <v>9450</v>
      </c>
      <c r="U689" s="44">
        <f t="shared" ref="U689" si="1707">U469</f>
        <v>9</v>
      </c>
      <c r="V689" s="44">
        <f t="shared" ref="V689" si="1708">V469</f>
        <v>1</v>
      </c>
      <c r="W689" s="44">
        <f t="shared" si="1619"/>
        <v>1625</v>
      </c>
      <c r="X689" s="238" t="s">
        <v>2461</v>
      </c>
      <c r="Y689" s="44">
        <v>4</v>
      </c>
      <c r="Z689" s="208" t="s">
        <v>2467</v>
      </c>
      <c r="AA689" s="44" t="str">
        <f t="shared" ref="AA689:AB689" si="1709">AA469</f>
        <v>1,2,3</v>
      </c>
      <c r="AB689" s="44" t="str">
        <f t="shared" si="1709"/>
        <v>4732</v>
      </c>
      <c r="AD689" s="44" t="str">
        <f t="shared" ref="AD689:AL689" si="1710">AD469</f>
        <v>银线很少见，你家竟然有卖！</v>
      </c>
      <c r="AE689" s="44" t="str">
        <f t="shared" si="1710"/>
        <v>你家银线的做工真是好。</v>
      </c>
      <c r="AF689" s="44" t="str">
        <f t="shared" si="1710"/>
        <v>就知道你的技术做不出银线来。</v>
      </c>
      <c r="AG689" s="44" t="str">
        <f t="shared" si="1710"/>
        <v>订购一卷银线，质量不好我可不付钱哦。</v>
      </c>
      <c r="AH689" s="44" t="str">
        <f t="shared" si="1710"/>
        <v>银线能有这样的韧性，你的技术太厉害了！</v>
      </c>
      <c r="AI689" s="44" t="str">
        <f t="shared" si="1710"/>
        <v>没这金刚钻就别揽这瓷器活呀。</v>
      </c>
      <c r="AJ689" s="44" t="str">
        <f t="shared" si="1710"/>
        <v>我想在衣服上装饰银线，一定很美。</v>
      </c>
      <c r="AK689" s="44" t="str">
        <f t="shared" si="1710"/>
        <v>哇，这银线闪闪发亮，太美了。</v>
      </c>
      <c r="AL689" s="44" t="str">
        <f t="shared" si="1710"/>
        <v>太让我失望了。</v>
      </c>
    </row>
    <row r="690" spans="1:38">
      <c r="A690" s="252">
        <v>6840</v>
      </c>
      <c r="B690" s="44" t="str">
        <f t="shared" si="1504"/>
        <v>[[313,1]]</v>
      </c>
      <c r="C690" s="44" t="str">
        <f t="shared" si="1666"/>
        <v>铁镐</v>
      </c>
      <c r="D690" s="44" t="str">
        <f t="shared" si="1666"/>
        <v>313</v>
      </c>
      <c r="E690" s="44">
        <f t="shared" si="1666"/>
        <v>1</v>
      </c>
      <c r="F690" s="44"/>
      <c r="T690" s="44">
        <f t="shared" si="1616"/>
        <v>2100</v>
      </c>
      <c r="U690" s="44">
        <f t="shared" ref="U690" si="1711">U470</f>
        <v>9</v>
      </c>
      <c r="V690" s="44">
        <f t="shared" ref="V690" si="1712">V470</f>
        <v>1</v>
      </c>
      <c r="W690" s="44">
        <f t="shared" si="1619"/>
        <v>300</v>
      </c>
      <c r="X690" s="238" t="s">
        <v>2461</v>
      </c>
      <c r="Y690" s="44">
        <v>4</v>
      </c>
      <c r="Z690" s="208" t="s">
        <v>2467</v>
      </c>
      <c r="AA690" s="44" t="str">
        <f t="shared" ref="AA690:AB690" si="1713">AA470</f>
        <v>1,2,3</v>
      </c>
      <c r="AB690" s="44" t="str">
        <f t="shared" si="1713"/>
        <v>313</v>
      </c>
      <c r="AD690" s="44" t="str">
        <f t="shared" ref="AD690:AL690" si="1714">AD470</f>
        <v>作为一名工人，我缺少一把铁镐。</v>
      </c>
      <c r="AE690" s="44" t="str">
        <f t="shared" si="1714"/>
        <v>拿你的地板来试试这铁镐。</v>
      </c>
      <c r="AF690" s="44" t="str">
        <f t="shared" si="1714"/>
        <v>你这是欺骗消费者。</v>
      </c>
      <c r="AG690" s="44" t="str">
        <f t="shared" si="1714"/>
        <v>铁镐用处多，我要订一把。</v>
      </c>
      <c r="AH690" s="44" t="str">
        <f t="shared" si="1714"/>
        <v>铁镐可是居家旅行杀怪越货的必备物品。</v>
      </c>
      <c r="AI690" s="44" t="str">
        <f t="shared" si="1714"/>
        <v>就凭你这小样，还想把店做大？</v>
      </c>
      <c r="AJ690" s="44" t="str">
        <f t="shared" si="1714"/>
        <v>给我做把万能铁镐吧。</v>
      </c>
      <c r="AK690" s="44" t="str">
        <f t="shared" si="1714"/>
        <v>铁镐在手，万事不愁。</v>
      </c>
      <c r="AL690" s="44" t="str">
        <f t="shared" si="1714"/>
        <v>你到底有没有时间概念？</v>
      </c>
    </row>
    <row r="691" spans="1:38">
      <c r="A691" s="252">
        <v>6850</v>
      </c>
      <c r="B691" s="44" t="str">
        <f t="shared" si="1504"/>
        <v>[[413,1]]</v>
      </c>
      <c r="C691" s="44" t="str">
        <f t="shared" si="1666"/>
        <v>木钥匙</v>
      </c>
      <c r="D691" s="44" t="str">
        <f t="shared" si="1666"/>
        <v>413</v>
      </c>
      <c r="E691" s="44">
        <f t="shared" si="1666"/>
        <v>1</v>
      </c>
      <c r="F691" s="44"/>
      <c r="T691" s="44">
        <f t="shared" si="1616"/>
        <v>2100</v>
      </c>
      <c r="U691" s="44">
        <f t="shared" ref="U691" si="1715">U471</f>
        <v>9</v>
      </c>
      <c r="V691" s="44">
        <f t="shared" ref="V691" si="1716">V471</f>
        <v>1</v>
      </c>
      <c r="W691" s="44">
        <f t="shared" si="1619"/>
        <v>200</v>
      </c>
      <c r="X691" s="238" t="s">
        <v>2461</v>
      </c>
      <c r="Y691" s="44">
        <v>4</v>
      </c>
      <c r="Z691" s="208" t="s">
        <v>2467</v>
      </c>
      <c r="AA691" s="44" t="str">
        <f t="shared" ref="AA691:AB691" si="1717">AA471</f>
        <v>1,2,3</v>
      </c>
      <c r="AB691" s="44" t="str">
        <f t="shared" si="1717"/>
        <v>413</v>
      </c>
      <c r="AD691" s="44" t="str">
        <f t="shared" ref="AD691:AL691" si="1718">AD471</f>
        <v>我的钥匙丢了，你帮我用木头做把钥匙吧。</v>
      </c>
      <c r="AE691" s="44" t="str">
        <f t="shared" si="1718"/>
        <v>不知道这钥匙能不能开锁。</v>
      </c>
      <c r="AF691" s="44" t="str">
        <f t="shared" si="1718"/>
        <v>这什么服务质量，太差了！</v>
      </c>
      <c r="AG691" s="44" t="str">
        <f t="shared" si="1718"/>
        <v>听说你啥都会做，我要订做一把木钥匙。</v>
      </c>
      <c r="AH691" s="44" t="str">
        <f t="shared" si="1718"/>
        <v>又能开锁又能做装饰，这的确是好东西。</v>
      </c>
      <c r="AI691" s="44" t="str">
        <f t="shared" si="1718"/>
        <v>徒有虚名的家伙。</v>
      </c>
      <c r="AJ691" s="44" t="str">
        <f t="shared" si="1718"/>
        <v>木钥匙你会不会做？</v>
      </c>
      <c r="AK691" s="44" t="str">
        <f t="shared" si="1718"/>
        <v>没想到你真会做木钥匙。</v>
      </c>
      <c r="AL691" s="44" t="str">
        <f t="shared" si="1718"/>
        <v>早就料到你不会做了。</v>
      </c>
    </row>
    <row r="692" spans="1:38">
      <c r="A692" s="252">
        <v>6860</v>
      </c>
      <c r="B692" s="44" t="str">
        <f t="shared" si="1504"/>
        <v>[[2014,1]]</v>
      </c>
      <c r="C692" s="44" t="str">
        <f t="shared" si="1666"/>
        <v>石头弹丸</v>
      </c>
      <c r="D692" s="44" t="str">
        <f t="shared" si="1666"/>
        <v>2014</v>
      </c>
      <c r="E692" s="44">
        <f t="shared" si="1666"/>
        <v>1</v>
      </c>
      <c r="F692" s="44"/>
      <c r="T692" s="44">
        <f t="shared" si="1616"/>
        <v>1050</v>
      </c>
      <c r="U692" s="44">
        <f t="shared" ref="U692" si="1719">U472</f>
        <v>10</v>
      </c>
      <c r="V692" s="44">
        <f t="shared" ref="V692" si="1720">V472</f>
        <v>1</v>
      </c>
      <c r="W692" s="44">
        <f t="shared" si="1619"/>
        <v>75</v>
      </c>
      <c r="X692" s="238" t="s">
        <v>2461</v>
      </c>
      <c r="Y692" s="44">
        <v>4</v>
      </c>
      <c r="Z692" s="208" t="s">
        <v>2467</v>
      </c>
      <c r="AA692" s="44" t="str">
        <f t="shared" ref="AA692:AB692" si="1721">AA472</f>
        <v>1,2,3</v>
      </c>
      <c r="AB692" s="44" t="str">
        <f t="shared" si="1721"/>
        <v>2014</v>
      </c>
      <c r="AD692" s="44" t="str">
        <f t="shared" ref="AD692:AL692" si="1722">AD472</f>
        <v>我要外出冒险，先订制一个石头弹丸。</v>
      </c>
      <c r="AE692" s="44" t="str">
        <f t="shared" si="1722"/>
        <v>这东西还是有一定杀伤力的。</v>
      </c>
      <c r="AF692" s="44" t="str">
        <f t="shared" si="1722"/>
        <v>石头弹丸都做不好，看来你没有童年啊。</v>
      </c>
      <c r="AG692" s="44" t="str">
        <f t="shared" si="1722"/>
        <v>最近外头不太平，买个石头弹丸防身。</v>
      </c>
      <c r="AH692" s="44" t="str">
        <f t="shared" si="1722"/>
        <v>有了石头弹丸，我要让那些怪物知道厉害。</v>
      </c>
      <c r="AI692" s="44" t="str">
        <f t="shared" si="1722"/>
        <v>你看不起我是不是？以后不来了！</v>
      </c>
      <c r="AJ692" s="44" t="str">
        <f t="shared" si="1722"/>
        <v>请帮我做个石头弹丸。</v>
      </c>
      <c r="AK692" s="44" t="str">
        <f t="shared" si="1722"/>
        <v>石头弹丸的做工不错，不知杀伤力如何。</v>
      </c>
      <c r="AL692" s="44" t="str">
        <f t="shared" si="1722"/>
        <v>我是好人，没做好我也不会责怪你。</v>
      </c>
    </row>
    <row r="693" spans="1:38">
      <c r="A693" s="252">
        <v>6870</v>
      </c>
      <c r="B693" s="44" t="str">
        <f t="shared" si="1504"/>
        <v>[[2313,1]]</v>
      </c>
      <c r="C693" s="44" t="str">
        <f t="shared" si="1666"/>
        <v>铁质钥匙</v>
      </c>
      <c r="D693" s="44" t="str">
        <f t="shared" si="1666"/>
        <v>2313</v>
      </c>
      <c r="E693" s="44">
        <f t="shared" si="1666"/>
        <v>1</v>
      </c>
      <c r="F693" s="44"/>
      <c r="T693" s="44">
        <f t="shared" si="1616"/>
        <v>2100</v>
      </c>
      <c r="U693" s="44">
        <f t="shared" ref="U693" si="1723">U473</f>
        <v>10</v>
      </c>
      <c r="V693" s="44">
        <f t="shared" ref="V693" si="1724">V473</f>
        <v>1</v>
      </c>
      <c r="W693" s="44">
        <f t="shared" si="1619"/>
        <v>150</v>
      </c>
      <c r="X693" s="238" t="s">
        <v>2461</v>
      </c>
      <c r="Y693" s="44">
        <v>4</v>
      </c>
      <c r="Z693" s="208" t="s">
        <v>2467</v>
      </c>
      <c r="AA693" s="44" t="str">
        <f t="shared" ref="AA693:AB693" si="1725">AA473</f>
        <v>1,2,3</v>
      </c>
      <c r="AB693" s="44" t="str">
        <f t="shared" si="1725"/>
        <v>2313</v>
      </c>
      <c r="AD693" s="44" t="str">
        <f t="shared" ref="AD693:AL693" si="1726">AD473</f>
        <v>钥匙丢了，只能重新做把铁质钥匙。</v>
      </c>
      <c r="AE693" s="44" t="str">
        <f t="shared" si="1726"/>
        <v>我先回家试试能不能开门。</v>
      </c>
      <c r="AF693" s="44" t="str">
        <f t="shared" si="1726"/>
        <v>钥匙没做好，我怎么回家啊？</v>
      </c>
      <c r="AG693" s="44" t="str">
        <f t="shared" si="1726"/>
        <v>开宝箱的铁质钥匙能订做吗？</v>
      </c>
      <c r="AH693" s="44" t="str">
        <f t="shared" si="1726"/>
        <v>希望能用它打开所有的宝箱。</v>
      </c>
      <c r="AI693" s="44" t="str">
        <f t="shared" si="1726"/>
        <v>你有愧老板这个职位。</v>
      </c>
      <c r="AJ693" s="44" t="str">
        <f t="shared" si="1726"/>
        <v>钥匙还是铁打的好，我订把铁质钥匙。</v>
      </c>
      <c r="AK693" s="44" t="str">
        <f t="shared" si="1726"/>
        <v>做工精细，手艺上乘！</v>
      </c>
      <c r="AL693" s="44" t="str">
        <f t="shared" si="1726"/>
        <v>从头到脚都鄙视你！</v>
      </c>
    </row>
    <row r="694" spans="1:38">
      <c r="A694" s="252">
        <v>6880</v>
      </c>
      <c r="B694" s="44" t="str">
        <f t="shared" si="1504"/>
        <v>[[1000151,1]]</v>
      </c>
      <c r="C694" s="44" t="str">
        <f t="shared" si="1666"/>
        <v>木头地板</v>
      </c>
      <c r="D694" s="44" t="str">
        <f t="shared" si="1666"/>
        <v>1000151</v>
      </c>
      <c r="E694" s="44">
        <f t="shared" si="1666"/>
        <v>1</v>
      </c>
      <c r="F694" s="44"/>
      <c r="T694" s="44">
        <f t="shared" si="1616"/>
        <v>2100</v>
      </c>
      <c r="U694" s="44">
        <f t="shared" ref="U694" si="1727">U474</f>
        <v>10</v>
      </c>
      <c r="V694" s="44">
        <f t="shared" ref="V694" si="1728">V474</f>
        <v>1</v>
      </c>
      <c r="W694" s="44">
        <f t="shared" si="1619"/>
        <v>200</v>
      </c>
      <c r="X694" s="238" t="s">
        <v>2461</v>
      </c>
      <c r="Y694" s="44">
        <v>4</v>
      </c>
      <c r="Z694" s="208" t="s">
        <v>2467</v>
      </c>
      <c r="AA694" s="44" t="str">
        <f t="shared" ref="AA694:AB694" si="1729">AA474</f>
        <v>1,2,3</v>
      </c>
      <c r="AB694" s="44" t="str">
        <f t="shared" si="1729"/>
        <v>1000151</v>
      </c>
      <c r="AD694" s="44" t="str">
        <f t="shared" ref="AD694:AL694" si="1730">AD474</f>
        <v>家里的水泥地太冷了，我想订木质地板。</v>
      </c>
      <c r="AE694" s="44" t="str">
        <f t="shared" si="1730"/>
        <v>还是木头地板看起来有品位。</v>
      </c>
      <c r="AF694" s="44" t="str">
        <f t="shared" si="1730"/>
        <v>店破，老板看起来更poor~</v>
      </c>
      <c r="AG694" s="44" t="str">
        <f t="shared" si="1730"/>
        <v>木头地板是按平方卖的吗？</v>
      </c>
      <c r="AH694" s="44" t="str">
        <f t="shared" si="1730"/>
        <v>不错不错，我很喜欢。</v>
      </c>
      <c r="AI694" s="44" t="str">
        <f t="shared" si="1730"/>
        <v>我的损失谁来赔偿？</v>
      </c>
      <c r="AJ694" s="44" t="str">
        <f t="shared" si="1730"/>
        <v>家里装修，准备铺木头地板。</v>
      </c>
      <c r="AK694" s="44" t="str">
        <f t="shared" si="1730"/>
        <v>你顺便帮我把木头地板铺好吧。</v>
      </c>
      <c r="AL694" s="44" t="str">
        <f t="shared" si="1730"/>
        <v>你太没用了，我鄙视你。</v>
      </c>
    </row>
    <row r="695" spans="1:38">
      <c r="A695" s="252">
        <v>6890</v>
      </c>
      <c r="B695" s="44" t="str">
        <f t="shared" si="1504"/>
        <v>[[1000252,1]]</v>
      </c>
      <c r="C695" s="44" t="str">
        <f t="shared" ref="C695:E703" si="1731">C255</f>
        <v>红砖墙纸</v>
      </c>
      <c r="D695" s="44" t="str">
        <f t="shared" si="1731"/>
        <v>1000252</v>
      </c>
      <c r="E695" s="44">
        <f t="shared" si="1731"/>
        <v>1</v>
      </c>
      <c r="F695" s="44"/>
      <c r="T695" s="44">
        <f t="shared" si="1616"/>
        <v>2100</v>
      </c>
      <c r="U695" s="44">
        <f t="shared" ref="U695" si="1732">U475</f>
        <v>11</v>
      </c>
      <c r="V695" s="44">
        <f t="shared" ref="V695" si="1733">V475</f>
        <v>2</v>
      </c>
      <c r="W695" s="44">
        <f t="shared" si="1619"/>
        <v>250</v>
      </c>
      <c r="X695" s="238" t="s">
        <v>2461</v>
      </c>
      <c r="Y695" s="44">
        <v>4</v>
      </c>
      <c r="Z695" s="208" t="s">
        <v>2467</v>
      </c>
      <c r="AA695" s="44" t="str">
        <f t="shared" ref="AA695:AB695" si="1734">AA475</f>
        <v>1,2,3</v>
      </c>
      <c r="AB695" s="44" t="str">
        <f t="shared" si="1734"/>
        <v>1000252</v>
      </c>
      <c r="AD695" s="44" t="str">
        <f t="shared" ref="AD695:AL695" si="1735">AD475</f>
        <v>房子想换个风格，买张红砖墙纸试试。</v>
      </c>
      <c r="AE695" s="44" t="str">
        <f t="shared" si="1735"/>
        <v>红砖墙纸太逼真了。</v>
      </c>
      <c r="AF695" s="44" t="str">
        <f t="shared" si="1735"/>
        <v>这都做不好，你太失败了。</v>
      </c>
      <c r="AG695" s="44" t="str">
        <f t="shared" si="1735"/>
        <v>现在流行红砖墙纸，我也要买。</v>
      </c>
      <c r="AH695" s="44" t="str">
        <f t="shared" si="1735"/>
        <v>红砖墙纸太符合我的审美风格了。</v>
      </c>
      <c r="AI695" s="44" t="str">
        <f t="shared" si="1735"/>
        <v>你弄块砖自裁吧。</v>
      </c>
      <c r="AJ695" s="44" t="str">
        <f t="shared" si="1735"/>
        <v>你的红砖墙纸粘性够吗？我先买张试试。</v>
      </c>
      <c r="AK695" s="44" t="str">
        <f t="shared" si="1735"/>
        <v>东西很不错，过几天再来光顾。</v>
      </c>
      <c r="AL695" s="44" t="str">
        <f t="shared" si="1735"/>
        <v>我的订单都不按时做好，你是活腻了。</v>
      </c>
    </row>
    <row r="696" spans="1:38">
      <c r="A696" s="252">
        <v>6900</v>
      </c>
      <c r="B696" s="44" t="str">
        <f t="shared" si="1504"/>
        <v>[[1000353,1]]</v>
      </c>
      <c r="C696" s="44" t="str">
        <f t="shared" si="1731"/>
        <v>木质床</v>
      </c>
      <c r="D696" s="44" t="str">
        <f t="shared" si="1731"/>
        <v>1000353</v>
      </c>
      <c r="E696" s="44">
        <f t="shared" si="1731"/>
        <v>1</v>
      </c>
      <c r="F696" s="44"/>
      <c r="T696" s="44">
        <f t="shared" si="1616"/>
        <v>2100</v>
      </c>
      <c r="U696" s="44">
        <f t="shared" ref="U696" si="1736">U476</f>
        <v>11</v>
      </c>
      <c r="V696" s="44">
        <f t="shared" ref="V696" si="1737">V476</f>
        <v>2</v>
      </c>
      <c r="W696" s="44">
        <f t="shared" si="1619"/>
        <v>300</v>
      </c>
      <c r="X696" s="238" t="s">
        <v>2461</v>
      </c>
      <c r="Y696" s="44">
        <v>4</v>
      </c>
      <c r="Z696" s="208" t="s">
        <v>2467</v>
      </c>
      <c r="AA696" s="44" t="str">
        <f t="shared" ref="AA696:AB696" si="1738">AA476</f>
        <v>1,2,3</v>
      </c>
      <c r="AB696" s="44" t="str">
        <f t="shared" si="1738"/>
        <v>1000353</v>
      </c>
      <c r="AD696" s="44" t="str">
        <f t="shared" ref="AD696:AL696" si="1739">AD476</f>
        <v>睡木床有益健康，我要订做张木质床。</v>
      </c>
      <c r="AE696" s="44" t="str">
        <f t="shared" si="1739"/>
        <v>木质床又漂亮又牢固。</v>
      </c>
      <c r="AF696" s="44" t="str">
        <f t="shared" si="1739"/>
        <v>如果你以死谢罪，我就原谅你。</v>
      </c>
      <c r="AG696" s="44" t="str">
        <f t="shared" si="1739"/>
        <v>我要买张木质床，记得做大点。</v>
      </c>
      <c r="AH696" s="44" t="str">
        <f t="shared" si="1739"/>
        <v>这床不错，很适合滚床单。</v>
      </c>
      <c r="AI696" s="44" t="str">
        <f t="shared" si="1739"/>
        <v>你买块豆腐撞死算了。</v>
      </c>
      <c r="AJ696" s="44" t="str">
        <f t="shared" si="1739"/>
        <v>记得选用最好的木材给我做张木质床。</v>
      </c>
      <c r="AK696" s="44" t="str">
        <f t="shared" si="1739"/>
        <v>今晚可以睡个好觉了。</v>
      </c>
      <c r="AL696" s="44" t="str">
        <f t="shared" si="1739"/>
        <v>诅咒你以后没床睡。</v>
      </c>
    </row>
    <row r="697" spans="1:38">
      <c r="A697" s="252">
        <v>6910</v>
      </c>
      <c r="B697" s="44" t="str">
        <f t="shared" si="1504"/>
        <v>[[1000454,1]]</v>
      </c>
      <c r="C697" s="44" t="str">
        <f t="shared" si="1731"/>
        <v>挂钟</v>
      </c>
      <c r="D697" s="44" t="str">
        <f t="shared" si="1731"/>
        <v>1000454</v>
      </c>
      <c r="E697" s="44">
        <f t="shared" si="1731"/>
        <v>1</v>
      </c>
      <c r="F697" s="44"/>
      <c r="T697" s="44">
        <f t="shared" si="1616"/>
        <v>2100</v>
      </c>
      <c r="U697" s="44">
        <f t="shared" ref="U697" si="1740">U477</f>
        <v>11</v>
      </c>
      <c r="V697" s="44">
        <f t="shared" ref="V697" si="1741">V477</f>
        <v>2</v>
      </c>
      <c r="W697" s="44">
        <f t="shared" si="1619"/>
        <v>300</v>
      </c>
      <c r="X697" s="238" t="s">
        <v>2461</v>
      </c>
      <c r="Y697" s="44">
        <v>4</v>
      </c>
      <c r="Z697" s="208" t="s">
        <v>2467</v>
      </c>
      <c r="AA697" s="44" t="str">
        <f t="shared" ref="AA697:AB697" si="1742">AA477</f>
        <v>1,2,3</v>
      </c>
      <c r="AB697" s="44" t="str">
        <f t="shared" si="1742"/>
        <v>1000454</v>
      </c>
      <c r="AD697" s="44" t="str">
        <f t="shared" ref="AD697:AL697" si="1743">AD477</f>
        <v>没有时间概念的我，急需挂钟。</v>
      </c>
      <c r="AE697" s="44" t="str">
        <f t="shared" si="1743"/>
        <v>希望挂钟能让我有点时间概念。</v>
      </c>
      <c r="AF697" s="44" t="str">
        <f t="shared" si="1743"/>
        <v>没想到你比我还没有时间概念。</v>
      </c>
      <c r="AG697" s="44" t="str">
        <f t="shared" si="1743"/>
        <v>挂个挂钟，就不会忘记吃饭时间了。</v>
      </c>
      <c r="AH697" s="44" t="str">
        <f t="shared" si="1743"/>
        <v>样子做得不错，就是不知道准不准时。</v>
      </c>
      <c r="AI697" s="44" t="str">
        <f t="shared" si="1743"/>
        <v>不完成顾客的订单是不对的。</v>
      </c>
      <c r="AJ697" s="44" t="str">
        <f t="shared" si="1743"/>
        <v>有没有会报时的挂钟？</v>
      </c>
      <c r="AK697" s="44" t="str">
        <f t="shared" si="1743"/>
        <v>不错不错，我很满意。</v>
      </c>
      <c r="AL697" s="44" t="str">
        <f t="shared" si="1743"/>
        <v>你这是在砸自己的招牌。</v>
      </c>
    </row>
    <row r="698" spans="1:38">
      <c r="A698" s="252">
        <v>6920</v>
      </c>
      <c r="B698" s="44" t="str">
        <f t="shared" si="1504"/>
        <v>[[1000555,1]]</v>
      </c>
      <c r="C698" s="44" t="str">
        <f t="shared" si="1731"/>
        <v>木门</v>
      </c>
      <c r="D698" s="44" t="str">
        <f t="shared" si="1731"/>
        <v>1000555</v>
      </c>
      <c r="E698" s="44">
        <f t="shared" si="1731"/>
        <v>1</v>
      </c>
      <c r="F698" s="44"/>
      <c r="T698" s="44">
        <f t="shared" si="1616"/>
        <v>2100</v>
      </c>
      <c r="U698" s="44">
        <f t="shared" ref="U698" si="1744">U478</f>
        <v>12</v>
      </c>
      <c r="V698" s="44">
        <f t="shared" ref="V698" si="1745">V478</f>
        <v>2</v>
      </c>
      <c r="W698" s="44">
        <f t="shared" si="1619"/>
        <v>250</v>
      </c>
      <c r="X698" s="238" t="s">
        <v>2461</v>
      </c>
      <c r="Y698" s="44">
        <v>4</v>
      </c>
      <c r="Z698" s="208" t="s">
        <v>2467</v>
      </c>
      <c r="AA698" s="44" t="str">
        <f t="shared" ref="AA698:AB698" si="1746">AA478</f>
        <v>1,2,3</v>
      </c>
      <c r="AB698" s="44" t="str">
        <f t="shared" si="1746"/>
        <v>1000555</v>
      </c>
      <c r="AD698" s="44" t="str">
        <f t="shared" ref="AD698:AL698" si="1747">AD478</f>
        <v>家里的木门被我踢坏了，赶快来订一扇。</v>
      </c>
      <c r="AE698" s="44" t="str">
        <f t="shared" si="1747"/>
        <v>希望这扇木门不会再被我踢坏了。</v>
      </c>
      <c r="AF698" s="44" t="str">
        <f t="shared" si="1747"/>
        <v>你害得我家里没有门用了。</v>
      </c>
      <c r="AG698" s="44" t="str">
        <f t="shared" si="1747"/>
        <v>请用上好的木材帮我做扇木门。</v>
      </c>
      <c r="AH698" s="44" t="str">
        <f t="shared" si="1747"/>
        <v>门的式样不错，但这木材不知道好不好。</v>
      </c>
      <c r="AI698" s="44" t="str">
        <f t="shared" si="1747"/>
        <v>你真是难堪大任。</v>
      </c>
      <c r="AJ698" s="44" t="str">
        <f t="shared" si="1747"/>
        <v>订做木门一扇。做好了有赏，做不好请你吃耳光。</v>
      </c>
      <c r="AK698" s="44" t="str">
        <f t="shared" si="1747"/>
        <v>我日思夜想的木门啊，终于盼到你了。</v>
      </c>
      <c r="AL698" s="44" t="str">
        <f t="shared" si="1747"/>
        <v>我代替所有人狠狠地鄙视你。</v>
      </c>
    </row>
    <row r="699" spans="1:38">
      <c r="A699" s="252">
        <v>6930</v>
      </c>
      <c r="B699" s="44" t="str">
        <f t="shared" si="1504"/>
        <v>[[1000653,1]]</v>
      </c>
      <c r="C699" s="44" t="str">
        <f t="shared" si="1731"/>
        <v>花束</v>
      </c>
      <c r="D699" s="44" t="str">
        <f t="shared" si="1731"/>
        <v>1000653</v>
      </c>
      <c r="E699" s="44">
        <f t="shared" si="1731"/>
        <v>1</v>
      </c>
      <c r="F699" s="44"/>
      <c r="T699" s="44">
        <f t="shared" ref="T699:T730" si="1748">T40*$T$5</f>
        <v>2100</v>
      </c>
      <c r="U699" s="44">
        <f t="shared" ref="U699" si="1749">U479</f>
        <v>12</v>
      </c>
      <c r="V699" s="44">
        <f t="shared" ref="V699" si="1750">V479</f>
        <v>2</v>
      </c>
      <c r="W699" s="44">
        <f t="shared" ref="W699:W730" si="1751">W40*$W$5</f>
        <v>300</v>
      </c>
      <c r="X699" s="238" t="s">
        <v>2461</v>
      </c>
      <c r="Y699" s="44">
        <v>4</v>
      </c>
      <c r="Z699" s="208" t="s">
        <v>2467</v>
      </c>
      <c r="AA699" s="44" t="str">
        <f t="shared" ref="AA699:AB699" si="1752">AA479</f>
        <v>1,2,3</v>
      </c>
      <c r="AB699" s="44" t="str">
        <f t="shared" si="1752"/>
        <v>1000653</v>
      </c>
      <c r="AD699" s="44" t="str">
        <f t="shared" ref="AD699:AL699" si="1753">AD479</f>
        <v>我要去求婚了，特意来订做把花束。</v>
      </c>
      <c r="AE699" s="44" t="str">
        <f t="shared" si="1753"/>
        <v>这花束真美！希望能促成我的姻缘。</v>
      </c>
      <c r="AF699" s="44" t="str">
        <f t="shared" si="1753"/>
        <v>如果这次求婚不成功，我会恨你一辈子。</v>
      </c>
      <c r="AG699" s="44" t="str">
        <f t="shared" si="1753"/>
        <v>生日快到了，自己订束花送自己。</v>
      </c>
      <c r="AH699" s="44" t="str">
        <f t="shared" si="1753"/>
        <v>这花真漂亮，不知道会不会引蜜蜂。</v>
      </c>
      <c r="AI699" s="44" t="str">
        <f t="shared" si="1753"/>
        <v>这东西对我很重要，你怎能做不好？</v>
      </c>
      <c r="AJ699" s="44" t="str">
        <f t="shared" si="1753"/>
        <v>我要一束鲜花，去追求我爱的人！</v>
      </c>
      <c r="AK699" s="44" t="str">
        <f t="shared" si="1753"/>
        <v>为了下一代，抓紧谈恋爱。</v>
      </c>
      <c r="AL699" s="44" t="str">
        <f t="shared" si="1753"/>
        <v>你准备现在才开始种花吗？</v>
      </c>
    </row>
    <row r="700" spans="1:38">
      <c r="A700" s="252">
        <v>6940</v>
      </c>
      <c r="B700" s="44" t="str">
        <f t="shared" si="1504"/>
        <v>[[1000753,1]]</v>
      </c>
      <c r="C700" s="44" t="str">
        <f t="shared" si="1731"/>
        <v>稻草人</v>
      </c>
      <c r="D700" s="44" t="str">
        <f t="shared" si="1731"/>
        <v>1000753</v>
      </c>
      <c r="E700" s="44">
        <f t="shared" si="1731"/>
        <v>1</v>
      </c>
      <c r="F700" s="44"/>
      <c r="T700" s="44">
        <f t="shared" si="1748"/>
        <v>2100</v>
      </c>
      <c r="U700" s="44">
        <f t="shared" ref="U700" si="1754">U480</f>
        <v>12</v>
      </c>
      <c r="V700" s="44">
        <f t="shared" ref="V700" si="1755">V480</f>
        <v>2</v>
      </c>
      <c r="W700" s="44">
        <f t="shared" si="1751"/>
        <v>250</v>
      </c>
      <c r="X700" s="238" t="s">
        <v>2461</v>
      </c>
      <c r="Y700" s="44">
        <v>4</v>
      </c>
      <c r="Z700" s="208" t="s">
        <v>2467</v>
      </c>
      <c r="AA700" s="44" t="str">
        <f t="shared" ref="AA700:AB700" si="1756">AA480</f>
        <v>1,2,3</v>
      </c>
      <c r="AB700" s="44" t="str">
        <f t="shared" si="1756"/>
        <v>1000753</v>
      </c>
      <c r="AD700" s="44" t="str">
        <f t="shared" ref="AD700:AL700" si="1757">AD480</f>
        <v>田里乌鸦满天飞，快帮我做个稻草人吧。</v>
      </c>
      <c r="AE700" s="44" t="str">
        <f t="shared" si="1757"/>
        <v>这个稻草人真逼真，乌鸦一定会被吓跑。</v>
      </c>
      <c r="AF700" s="44" t="str">
        <f t="shared" si="1757"/>
        <v>身为老板的你，不会明白农民的苦楚。</v>
      </c>
      <c r="AG700" s="44" t="str">
        <f t="shared" si="1757"/>
        <v>平日太孤单，订做个稻草人陪我玩。</v>
      </c>
      <c r="AH700" s="44" t="str">
        <f t="shared" si="1757"/>
        <v>这稻草人看起来很桀骜不驯啊。</v>
      </c>
      <c r="AI700" s="44" t="str">
        <f t="shared" si="1757"/>
        <v>尼玛的太坑爹了有木有。</v>
      </c>
      <c r="AJ700" s="44" t="str">
        <f t="shared" si="1757"/>
        <v>听说你连稻草人也会做，帮我做个吧。</v>
      </c>
      <c r="AK700" s="44" t="str">
        <f t="shared" si="1757"/>
        <v>你果然心灵手巧！</v>
      </c>
      <c r="AL700" s="44" t="str">
        <f t="shared" si="1757"/>
        <v>搞神马东东啊？</v>
      </c>
    </row>
    <row r="701" spans="1:38">
      <c r="A701" s="252">
        <v>6950</v>
      </c>
      <c r="B701" s="44" t="str">
        <f t="shared" si="1504"/>
        <v>[[212,1]]</v>
      </c>
      <c r="C701" s="44" t="str">
        <f t="shared" si="1731"/>
        <v>面包</v>
      </c>
      <c r="D701" s="44" t="str">
        <f t="shared" si="1731"/>
        <v>212</v>
      </c>
      <c r="E701" s="44">
        <f t="shared" si="1731"/>
        <v>1</v>
      </c>
      <c r="F701" s="44"/>
      <c r="T701" s="44">
        <f t="shared" si="1748"/>
        <v>3150</v>
      </c>
      <c r="U701" s="44">
        <f t="shared" ref="U701" si="1758">U481</f>
        <v>13</v>
      </c>
      <c r="V701" s="44">
        <f t="shared" ref="V701" si="1759">V481</f>
        <v>2</v>
      </c>
      <c r="W701" s="44">
        <f t="shared" si="1751"/>
        <v>625</v>
      </c>
      <c r="X701" s="238" t="s">
        <v>2461</v>
      </c>
      <c r="Y701" s="44">
        <v>4</v>
      </c>
      <c r="Z701" s="208" t="s">
        <v>2467</v>
      </c>
      <c r="AA701" s="44" t="str">
        <f t="shared" ref="AA701:AB701" si="1760">AA481</f>
        <v>1,2,3</v>
      </c>
      <c r="AB701" s="44" t="str">
        <f t="shared" si="1760"/>
        <v>212</v>
      </c>
      <c r="AD701" s="44" t="str">
        <f t="shared" ref="AD701:AL701" si="1761">AD481</f>
        <v>好饿，求面包！</v>
      </c>
      <c r="AE701" s="44" t="str">
        <f t="shared" si="1761"/>
        <v>面包真美味！</v>
      </c>
      <c r="AF701" s="44" t="str">
        <f t="shared" si="1761"/>
        <v>你想饿死我啊？</v>
      </c>
      <c r="AG701" s="44" t="str">
        <f t="shared" si="1761"/>
        <v>听说你开始卖面包了，我特意来捧场。</v>
      </c>
      <c r="AH701" s="44" t="str">
        <f t="shared" si="1761"/>
        <v>面包太好吃了，你干脆改行开面包房吧。</v>
      </c>
      <c r="AI701" s="44" t="str">
        <f t="shared" si="1761"/>
        <v>别说我没来捧场，是你自己不珍惜机会。</v>
      </c>
      <c r="AJ701" s="44" t="str">
        <f t="shared" si="1761"/>
        <v>最近减肥，我只吃全麦面包。</v>
      </c>
      <c r="AK701" s="44" t="str">
        <f t="shared" si="1761"/>
        <v>面包好吃得我都想哭了。</v>
      </c>
      <c r="AL701" s="44" t="str">
        <f t="shared" si="1761"/>
        <v>没有面包就算了，我当减肥了。</v>
      </c>
    </row>
    <row r="702" spans="1:38">
      <c r="A702" s="252">
        <v>6960</v>
      </c>
      <c r="B702" s="44" t="str">
        <f t="shared" si="1504"/>
        <v>[[1712,1]]</v>
      </c>
      <c r="C702" s="44" t="str">
        <f t="shared" si="1731"/>
        <v>葡萄酒</v>
      </c>
      <c r="D702" s="44" t="str">
        <f t="shared" si="1731"/>
        <v>1712</v>
      </c>
      <c r="E702" s="44">
        <f t="shared" si="1731"/>
        <v>1</v>
      </c>
      <c r="F702" s="44"/>
      <c r="T702" s="44">
        <f t="shared" si="1748"/>
        <v>9450</v>
      </c>
      <c r="U702" s="44">
        <f t="shared" ref="U702" si="1762">U482</f>
        <v>13</v>
      </c>
      <c r="V702" s="44">
        <f t="shared" ref="V702" si="1763">V482</f>
        <v>2</v>
      </c>
      <c r="W702" s="44">
        <f t="shared" si="1751"/>
        <v>2150</v>
      </c>
      <c r="X702" s="238" t="s">
        <v>2461</v>
      </c>
      <c r="Y702" s="44">
        <v>4</v>
      </c>
      <c r="Z702" s="208" t="s">
        <v>2467</v>
      </c>
      <c r="AA702" s="44" t="str">
        <f t="shared" ref="AA702:AB702" si="1764">AA482</f>
        <v>1,2,3</v>
      </c>
      <c r="AB702" s="44" t="str">
        <f t="shared" si="1764"/>
        <v>1712</v>
      </c>
      <c r="AD702" s="44" t="str">
        <f t="shared" ref="AD702:AL702" si="1765">AD482</f>
        <v>老远就闻到葡萄酒的芳香，我要订一瓶。</v>
      </c>
      <c r="AE702" s="44" t="str">
        <f t="shared" si="1765"/>
        <v>今朝有酒今朝醉，明天要喝再来订。</v>
      </c>
      <c r="AF702" s="44" t="str">
        <f t="shared" si="1765"/>
        <v>你不会是自己把葡萄酒偷偷喝完了吧。</v>
      </c>
      <c r="AG702" s="44" t="str">
        <f t="shared" si="1765"/>
        <v>我要一瓶美容又养颜的葡萄酒。</v>
      </c>
      <c r="AH702" s="44" t="str">
        <f t="shared" si="1765"/>
        <v>喝了葡萄酒，面色就会更红润哦。</v>
      </c>
      <c r="AI702" s="44" t="str">
        <f t="shared" si="1765"/>
        <v>我似乎闻到你身上有酒味哦。</v>
      </c>
      <c r="AJ702" s="44" t="str">
        <f t="shared" si="1765"/>
        <v>我要酒，上好的葡萄酒！</v>
      </c>
      <c r="AK702" s="44" t="str">
        <f t="shared" si="1765"/>
        <v>来，我们干一杯。</v>
      </c>
      <c r="AL702" s="44" t="str">
        <f t="shared" si="1765"/>
        <v>代我问候你全家。</v>
      </c>
    </row>
    <row r="703" spans="1:38">
      <c r="A703" s="252">
        <v>6970</v>
      </c>
      <c r="B703" s="44" t="str">
        <f t="shared" si="1504"/>
        <v>[[1812,1]]</v>
      </c>
      <c r="C703" s="44" t="str">
        <f t="shared" si="1731"/>
        <v>酸酸乳</v>
      </c>
      <c r="D703" s="44" t="str">
        <f t="shared" si="1731"/>
        <v>1812</v>
      </c>
      <c r="E703" s="44">
        <f t="shared" si="1731"/>
        <v>1</v>
      </c>
      <c r="F703" s="44"/>
      <c r="T703" s="44">
        <f t="shared" si="1748"/>
        <v>2100</v>
      </c>
      <c r="U703" s="44">
        <f t="shared" ref="U703" si="1766">U483</f>
        <v>13</v>
      </c>
      <c r="V703" s="44">
        <f t="shared" ref="V703" si="1767">V483</f>
        <v>2</v>
      </c>
      <c r="W703" s="44">
        <f t="shared" si="1751"/>
        <v>400</v>
      </c>
      <c r="X703" s="238" t="s">
        <v>2461</v>
      </c>
      <c r="Y703" s="44">
        <v>4</v>
      </c>
      <c r="Z703" s="208" t="s">
        <v>2467</v>
      </c>
      <c r="AA703" s="44" t="str">
        <f t="shared" ref="AA703:AB703" si="1768">AA483</f>
        <v>1,2,3</v>
      </c>
      <c r="AB703" s="44" t="str">
        <f t="shared" si="1768"/>
        <v>1812</v>
      </c>
      <c r="AD703" s="44" t="str">
        <f t="shared" ref="AD703:AL703" si="1769">AD483</f>
        <v>最近肠胃不通畅，只能指望你的酸酸乳了。</v>
      </c>
      <c r="AE703" s="44" t="str">
        <f t="shared" si="1769"/>
        <v>希望酸酸乳能帮助肠胃动起来。</v>
      </c>
      <c r="AF703" s="44" t="str">
        <f t="shared" si="1769"/>
        <v>你是不是彻底遗忘了我的订单？</v>
      </c>
      <c r="AG703" s="44" t="str">
        <f t="shared" si="1769"/>
        <v>我爱喝酸酸甜甜的酸酸乳，我要订做！</v>
      </c>
      <c r="AH703" s="44" t="str">
        <f t="shared" si="1769"/>
        <v>嘻嘻，真好喝~</v>
      </c>
      <c r="AI703" s="44" t="str">
        <f t="shared" si="1769"/>
        <v>原来你就是传说中的奸商。</v>
      </c>
      <c r="AJ703" s="44" t="str">
        <f t="shared" si="1769"/>
        <v>我家马桶吸力不够，只能靠你的酸酸乳了。</v>
      </c>
      <c r="AK703" s="44" t="str">
        <f t="shared" si="1769"/>
        <v>哈~通畅了~</v>
      </c>
      <c r="AL703" s="44" t="str">
        <f t="shared" si="1769"/>
        <v>没有酸酸乳，我的便秘哪天才能好啊！</v>
      </c>
    </row>
    <row r="704" spans="1:38">
      <c r="A704" s="252">
        <v>6980</v>
      </c>
      <c r="B704" s="44" t="str">
        <f t="shared" ref="B704:E767" si="1770">B264</f>
        <v>[[1912,1]]</v>
      </c>
      <c r="C704" s="44" t="str">
        <f t="shared" si="1770"/>
        <v>果冻三明治</v>
      </c>
      <c r="D704" s="44" t="str">
        <f t="shared" si="1770"/>
        <v>1912</v>
      </c>
      <c r="E704" s="44">
        <f t="shared" si="1770"/>
        <v>1</v>
      </c>
      <c r="F704" s="44"/>
      <c r="T704" s="44">
        <f t="shared" si="1748"/>
        <v>6300</v>
      </c>
      <c r="U704" s="44">
        <f t="shared" ref="U704" si="1771">U484</f>
        <v>14</v>
      </c>
      <c r="V704" s="44">
        <f t="shared" ref="V704" si="1772">V484</f>
        <v>2</v>
      </c>
      <c r="W704" s="44">
        <f t="shared" si="1751"/>
        <v>1700</v>
      </c>
      <c r="X704" s="238" t="s">
        <v>2461</v>
      </c>
      <c r="Y704" s="44">
        <v>4</v>
      </c>
      <c r="Z704" s="208" t="s">
        <v>2467</v>
      </c>
      <c r="AA704" s="44" t="str">
        <f t="shared" ref="AA704:AB704" si="1773">AA484</f>
        <v>1,2,3</v>
      </c>
      <c r="AB704" s="44" t="str">
        <f t="shared" si="1773"/>
        <v>1912</v>
      </c>
      <c r="AD704" s="44" t="str">
        <f t="shared" ref="AD704:AL704" si="1774">AD484</f>
        <v>果冻三明治是你家的新品？给我来一份。</v>
      </c>
      <c r="AE704" s="44" t="str">
        <f t="shared" si="1774"/>
        <v>哇，好吃！你不开甜品店真是可惜了。</v>
      </c>
      <c r="AF704" s="44" t="str">
        <f t="shared" si="1774"/>
        <v>我的三明治不会是被那只黑猫吃掉了吧。</v>
      </c>
      <c r="AG704" s="44" t="str">
        <f t="shared" si="1774"/>
        <v>我爱果冻也爱三明治，那就来份果冻三明治。</v>
      </c>
      <c r="AH704" s="44" t="str">
        <f t="shared" si="1774"/>
        <v>果冻好吃，三明治也好吃，果冻三明治真好吃。</v>
      </c>
      <c r="AI704" s="44" t="str">
        <f t="shared" si="1774"/>
        <v>你到底会不会做果冻三明治呀？</v>
      </c>
      <c r="AJ704" s="44" t="str">
        <f t="shared" si="1774"/>
        <v>我要一份果冻三明治。</v>
      </c>
      <c r="AK704" s="44" t="str">
        <f t="shared" si="1774"/>
        <v>尼玛太好吃了！</v>
      </c>
      <c r="AL704" s="44" t="str">
        <f t="shared" si="1774"/>
        <v>投诉！我要投诉到底！</v>
      </c>
    </row>
    <row r="705" spans="1:38">
      <c r="A705" s="252">
        <v>6990</v>
      </c>
      <c r="B705" s="44" t="str">
        <f t="shared" si="1770"/>
        <v>[[2112,1]]</v>
      </c>
      <c r="C705" s="44" t="str">
        <f t="shared" si="1770"/>
        <v>烧肉</v>
      </c>
      <c r="D705" s="44" t="str">
        <f t="shared" si="1770"/>
        <v>2112</v>
      </c>
      <c r="E705" s="44">
        <f t="shared" si="1770"/>
        <v>1</v>
      </c>
      <c r="F705" s="44"/>
      <c r="T705" s="44">
        <f t="shared" si="1748"/>
        <v>6300</v>
      </c>
      <c r="U705" s="44">
        <f t="shared" ref="U705" si="1775">U485</f>
        <v>14</v>
      </c>
      <c r="V705" s="44">
        <f t="shared" ref="V705" si="1776">V485</f>
        <v>2</v>
      </c>
      <c r="W705" s="44">
        <f t="shared" si="1751"/>
        <v>1125</v>
      </c>
      <c r="X705" s="238" t="s">
        <v>2461</v>
      </c>
      <c r="Y705" s="44">
        <v>4</v>
      </c>
      <c r="Z705" s="208" t="s">
        <v>2467</v>
      </c>
      <c r="AA705" s="44" t="str">
        <f t="shared" ref="AA705:AB705" si="1777">AA485</f>
        <v>1,2,3</v>
      </c>
      <c r="AB705" s="44" t="str">
        <f t="shared" si="1777"/>
        <v>2112</v>
      </c>
      <c r="AD705" s="44" t="str">
        <f t="shared" ref="AD705:AL705" si="1778">AD485</f>
        <v>民以食为天，来块烧肉，回家下酒。</v>
      </c>
      <c r="AE705" s="44" t="str">
        <f t="shared" si="1778"/>
        <v>我可是无肉不欢的。</v>
      </c>
      <c r="AF705" s="44" t="str">
        <f t="shared" si="1778"/>
        <v>没有肉，让我怎么活啊？</v>
      </c>
      <c r="AG705" s="44" t="str">
        <f t="shared" si="1778"/>
        <v>听闻你家的烧肉是秘制的，来一块。</v>
      </c>
      <c r="AH705" s="44" t="str">
        <f t="shared" si="1778"/>
        <v>烧肉真好吃，真庆幸自己是食肉动物。</v>
      </c>
      <c r="AI705" s="44" t="str">
        <f t="shared" si="1778"/>
        <v>你这是在逼我去吃草。</v>
      </c>
      <c r="AJ705" s="44" t="str">
        <f t="shared" si="1778"/>
        <v>吃了烧肉才有力气，记得给我块大的。</v>
      </c>
      <c r="AK705" s="44" t="str">
        <f t="shared" si="1778"/>
        <v>谢谢你的烧肉，带回家慢慢品尝。</v>
      </c>
      <c r="AL705" s="44" t="str">
        <f t="shared" si="1778"/>
        <v>当心我把你炖炖吃了，再加点孜然。</v>
      </c>
    </row>
    <row r="706" spans="1:38">
      <c r="A706" s="252">
        <v>7000</v>
      </c>
      <c r="B706" s="44" t="str">
        <f t="shared" si="1770"/>
        <v>[[2212,1]]</v>
      </c>
      <c r="C706" s="44" t="str">
        <f t="shared" si="1770"/>
        <v>骨头汤</v>
      </c>
      <c r="D706" s="44" t="str">
        <f t="shared" si="1770"/>
        <v>2212</v>
      </c>
      <c r="E706" s="44">
        <f t="shared" si="1770"/>
        <v>1</v>
      </c>
      <c r="F706" s="44"/>
      <c r="T706" s="44">
        <f t="shared" si="1748"/>
        <v>6300</v>
      </c>
      <c r="U706" s="44">
        <f t="shared" ref="U706" si="1779">U486</f>
        <v>14</v>
      </c>
      <c r="V706" s="44">
        <f t="shared" ref="V706" si="1780">V486</f>
        <v>2</v>
      </c>
      <c r="W706" s="44">
        <f t="shared" si="1751"/>
        <v>1125</v>
      </c>
      <c r="X706" s="238" t="s">
        <v>2461</v>
      </c>
      <c r="Y706" s="44">
        <v>4</v>
      </c>
      <c r="Z706" s="208" t="s">
        <v>2467</v>
      </c>
      <c r="AA706" s="44" t="str">
        <f t="shared" ref="AA706:AB706" si="1781">AA486</f>
        <v>1,2,3</v>
      </c>
      <c r="AB706" s="44" t="str">
        <f t="shared" si="1781"/>
        <v>2212</v>
      </c>
      <c r="AD706" s="44" t="str">
        <f t="shared" ref="AD706:AL706" si="1782">AD486</f>
        <v>最近缺钙，买份骨头汤补补。</v>
      </c>
      <c r="AE706" s="44" t="str">
        <f t="shared" si="1782"/>
        <v>神仙不老骨头汤，美味！</v>
      </c>
      <c r="AF706" s="44" t="str">
        <f t="shared" si="1782"/>
        <v>早知道我自己熬骨头汤喝了。</v>
      </c>
      <c r="AG706" s="44" t="str">
        <f t="shared" si="1782"/>
        <v>我要尝遍天下美食，这次试试你的骨头汤。</v>
      </c>
      <c r="AH706" s="44" t="str">
        <f t="shared" si="1782"/>
        <v>你考虑下开饭店吧。</v>
      </c>
      <c r="AI706" s="44" t="str">
        <f t="shared" si="1782"/>
        <v>就你这小样还熬骨头汤？</v>
      </c>
      <c r="AJ706" s="44" t="str">
        <f t="shared" si="1782"/>
        <v>喝点骨头汤，可以回复元气。</v>
      </c>
      <c r="AK706" s="44" t="str">
        <f t="shared" si="1782"/>
        <v>养身又养心，真是好汤。</v>
      </c>
      <c r="AL706" s="44" t="str">
        <f t="shared" si="1782"/>
        <v>你让我充满了怨气！</v>
      </c>
    </row>
    <row r="707" spans="1:38">
      <c r="A707" s="252">
        <v>7010</v>
      </c>
      <c r="B707" s="44" t="str">
        <f t="shared" si="1770"/>
        <v>[[962,1]]</v>
      </c>
      <c r="C707" s="44" t="str">
        <f t="shared" si="1770"/>
        <v>皮衣</v>
      </c>
      <c r="D707" s="44" t="str">
        <f t="shared" si="1770"/>
        <v>962</v>
      </c>
      <c r="E707" s="44">
        <f t="shared" si="1770"/>
        <v>1</v>
      </c>
      <c r="F707" s="44"/>
      <c r="T707" s="44">
        <f t="shared" si="1748"/>
        <v>1050</v>
      </c>
      <c r="U707" s="44">
        <f t="shared" ref="U707" si="1783">U487</f>
        <v>15</v>
      </c>
      <c r="V707" s="44">
        <f t="shared" ref="V707" si="1784">V487</f>
        <v>2</v>
      </c>
      <c r="W707" s="44">
        <f t="shared" si="1751"/>
        <v>125</v>
      </c>
      <c r="X707" s="238" t="s">
        <v>2461</v>
      </c>
      <c r="Y707" s="44">
        <v>4</v>
      </c>
      <c r="Z707" s="208" t="s">
        <v>2467</v>
      </c>
      <c r="AA707" s="44" t="str">
        <f t="shared" ref="AA707:AB707" si="1785">AA487</f>
        <v>1,2,3</v>
      </c>
      <c r="AB707" s="44" t="str">
        <f t="shared" si="1785"/>
        <v>962</v>
      </c>
      <c r="AD707" s="44" t="str">
        <f t="shared" ref="AD707:AL707" si="1786">AD487</f>
        <v>感觉衣柜里永远少件衣服，我要订做件皮衣。</v>
      </c>
      <c r="AE707" s="44" t="str">
        <f t="shared" si="1786"/>
        <v>穿了皮衣的我，是不是更有精神了？</v>
      </c>
      <c r="AF707" s="44" t="str">
        <f t="shared" si="1786"/>
        <v>遇到这么悲惨的事，我太伤心了。</v>
      </c>
      <c r="AG707" s="44" t="str">
        <f t="shared" si="1786"/>
        <v>天冷了，买件皮衣御寒。</v>
      </c>
      <c r="AH707" s="44" t="str">
        <f t="shared" si="1786"/>
        <v>你可以考虑做裁缝去了。</v>
      </c>
      <c r="AI707" s="44" t="str">
        <f t="shared" si="1786"/>
        <v>我要去微博曝光这家店的恶劣行径！</v>
      </c>
      <c r="AJ707" s="44" t="str">
        <f t="shared" si="1786"/>
        <v>没衣服穿了，快帮我做件皮衣。</v>
      </c>
      <c r="AK707" s="44" t="str">
        <f t="shared" si="1786"/>
        <v>宽大的皮衣穿起来舒服又自由。</v>
      </c>
      <c r="AL707" s="44" t="str">
        <f t="shared" si="1786"/>
        <v>不穿衣服会被警察抓起来的，怎么办？</v>
      </c>
    </row>
    <row r="708" spans="1:38">
      <c r="A708" s="252">
        <v>7020</v>
      </c>
      <c r="B708" s="44" t="str">
        <f t="shared" si="1770"/>
        <v>[[1062,1]]</v>
      </c>
      <c r="C708" s="44" t="str">
        <f t="shared" si="1770"/>
        <v>布袍</v>
      </c>
      <c r="D708" s="44" t="str">
        <f t="shared" si="1770"/>
        <v>1062</v>
      </c>
      <c r="E708" s="44">
        <f t="shared" si="1770"/>
        <v>1</v>
      </c>
      <c r="F708" s="44"/>
      <c r="T708" s="44">
        <f t="shared" si="1748"/>
        <v>1050</v>
      </c>
      <c r="U708" s="44">
        <f t="shared" ref="U708" si="1787">U488</f>
        <v>15</v>
      </c>
      <c r="V708" s="44">
        <f t="shared" ref="V708" si="1788">V488</f>
        <v>2</v>
      </c>
      <c r="W708" s="44">
        <f t="shared" si="1751"/>
        <v>125</v>
      </c>
      <c r="X708" s="238" t="s">
        <v>2461</v>
      </c>
      <c r="Y708" s="44">
        <v>4</v>
      </c>
      <c r="Z708" s="208" t="s">
        <v>2467</v>
      </c>
      <c r="AA708" s="44" t="str">
        <f t="shared" ref="AA708:AB708" si="1789">AA488</f>
        <v>1,2,3</v>
      </c>
      <c r="AB708" s="44" t="str">
        <f t="shared" si="1789"/>
        <v>1062</v>
      </c>
      <c r="AD708" s="44" t="str">
        <f t="shared" ref="AD708:AL708" si="1790">AD488</f>
        <v>我要去学习法术，先订做件布袍。</v>
      </c>
      <c r="AE708" s="44" t="str">
        <f t="shared" si="1790"/>
        <v>穿了布袍，真像个法师了。</v>
      </c>
      <c r="AF708" s="44" t="str">
        <f t="shared" si="1790"/>
        <v>我早就怀疑你的手艺了。</v>
      </c>
      <c r="AG708" s="44" t="str">
        <f t="shared" si="1790"/>
        <v>终于把衣服穿坏了，可以买件新布袍了。</v>
      </c>
      <c r="AH708" s="44" t="str">
        <f t="shared" si="1790"/>
        <v>很合身，款式也不错。</v>
      </c>
      <c r="AI708" s="44" t="str">
        <f t="shared" si="1790"/>
        <v>怎么有你这样的卖家？</v>
      </c>
      <c r="AJ708" s="44" t="str">
        <f t="shared" si="1790"/>
        <v>还是喜欢布料的衣服，就订做见布袍吧。</v>
      </c>
      <c r="AK708" s="44" t="str">
        <f t="shared" si="1790"/>
        <v>这件袍子太适合我了。</v>
      </c>
      <c r="AL708" s="44" t="str">
        <f t="shared" si="1790"/>
        <v>小样你等着，我会要你好看的。</v>
      </c>
    </row>
    <row r="709" spans="1:38">
      <c r="A709" s="252">
        <v>7030</v>
      </c>
      <c r="B709" s="44" t="str">
        <f t="shared" si="1770"/>
        <v>[[1562,1]]</v>
      </c>
      <c r="C709" s="44" t="str">
        <f t="shared" si="1770"/>
        <v>软皮衣</v>
      </c>
      <c r="D709" s="44" t="str">
        <f t="shared" si="1770"/>
        <v>1562</v>
      </c>
      <c r="E709" s="44">
        <f t="shared" si="1770"/>
        <v>1</v>
      </c>
      <c r="F709" s="44"/>
      <c r="T709" s="44">
        <f t="shared" si="1748"/>
        <v>2100</v>
      </c>
      <c r="U709" s="44">
        <f t="shared" ref="U709" si="1791">U489</f>
        <v>15</v>
      </c>
      <c r="V709" s="44">
        <f t="shared" ref="V709" si="1792">V489</f>
        <v>2</v>
      </c>
      <c r="W709" s="44">
        <f t="shared" si="1751"/>
        <v>450</v>
      </c>
      <c r="X709" s="238" t="s">
        <v>2461</v>
      </c>
      <c r="Y709" s="44">
        <v>4</v>
      </c>
      <c r="Z709" s="208" t="s">
        <v>2467</v>
      </c>
      <c r="AA709" s="44" t="str">
        <f t="shared" ref="AA709:AB709" si="1793">AA489</f>
        <v>1,2,3</v>
      </c>
      <c r="AB709" s="44" t="str">
        <f t="shared" si="1793"/>
        <v>1562</v>
      </c>
      <c r="AD709" s="44" t="str">
        <f t="shared" ref="AD709:AL709" si="1794">AD489</f>
        <v>皮衣太硬了，订做件软皮衣。</v>
      </c>
      <c r="AE709" s="44" t="str">
        <f t="shared" si="1794"/>
        <v>软皮衣穿着真是舒服。</v>
      </c>
      <c r="AF709" s="44" t="str">
        <f t="shared" si="1794"/>
        <v>我想揍你，可以吗？</v>
      </c>
      <c r="AG709" s="44" t="str">
        <f t="shared" si="1794"/>
        <v>帮我量身定做一件软皮衣。</v>
      </c>
      <c r="AH709" s="44" t="str">
        <f t="shared" si="1794"/>
        <v>专为我订做的衣服，世上可只有一件。</v>
      </c>
      <c r="AI709" s="44" t="str">
        <f t="shared" si="1794"/>
        <v>你能不能再无耻一点？</v>
      </c>
      <c r="AJ709" s="44" t="str">
        <f t="shared" si="1794"/>
        <v>软皮衣适合打怪时穿，给我来一件。</v>
      </c>
      <c r="AK709" s="44" t="str">
        <f t="shared" si="1794"/>
        <v>皮质够软，不错不错！</v>
      </c>
      <c r="AL709" s="44" t="str">
        <f t="shared" si="1794"/>
        <v>我等着这件衣服呢，没它怎么打怪啊？</v>
      </c>
    </row>
    <row r="710" spans="1:38">
      <c r="A710" s="252">
        <v>7040</v>
      </c>
      <c r="B710" s="44" t="str">
        <f t="shared" si="1770"/>
        <v>[[1662,1]]</v>
      </c>
      <c r="C710" s="44" t="str">
        <f t="shared" si="1770"/>
        <v>绣纹布袍</v>
      </c>
      <c r="D710" s="44" t="str">
        <f t="shared" si="1770"/>
        <v>1662</v>
      </c>
      <c r="E710" s="44">
        <f t="shared" si="1770"/>
        <v>1</v>
      </c>
      <c r="F710" s="44"/>
      <c r="T710" s="44">
        <f t="shared" si="1748"/>
        <v>2100</v>
      </c>
      <c r="U710" s="44">
        <f t="shared" ref="U710" si="1795">U490</f>
        <v>16</v>
      </c>
      <c r="V710" s="44">
        <f t="shared" ref="V710" si="1796">V490</f>
        <v>2</v>
      </c>
      <c r="W710" s="44">
        <f t="shared" si="1751"/>
        <v>450</v>
      </c>
      <c r="X710" s="238" t="s">
        <v>2461</v>
      </c>
      <c r="Y710" s="44">
        <v>4</v>
      </c>
      <c r="Z710" s="208" t="s">
        <v>2467</v>
      </c>
      <c r="AA710" s="44" t="str">
        <f t="shared" ref="AA710:AB710" si="1797">AA490</f>
        <v>1,2,3</v>
      </c>
      <c r="AB710" s="44" t="str">
        <f t="shared" si="1797"/>
        <v>1662</v>
      </c>
      <c r="AD710" s="44" t="str">
        <f t="shared" ref="AD710:AL710" si="1798">AD490</f>
        <v>帮我在布袍上绣点美丽的花纹。</v>
      </c>
      <c r="AE710" s="44" t="str">
        <f t="shared" si="1798"/>
        <v>有了花纹布袍变得超有气场。</v>
      </c>
      <c r="AF710" s="44" t="str">
        <f t="shared" si="1798"/>
        <v>果然绣花这种事已经快要失传了。</v>
      </c>
      <c r="AG710" s="44" t="str">
        <f t="shared" si="1798"/>
        <v>我想要件不一般的衣裳，绣纹布袍值得一试。</v>
      </c>
      <c r="AH710" s="44" t="str">
        <f t="shared" si="1798"/>
        <v>穿上绣纹布袍超有范。</v>
      </c>
      <c r="AI710" s="44" t="str">
        <f t="shared" si="1798"/>
        <v>财神会代替我惩罚你的。</v>
      </c>
      <c r="AJ710" s="44" t="str">
        <f t="shared" si="1798"/>
        <v>听说你们家有新货了，给我来件绣纹布袍。</v>
      </c>
      <c r="AK710" s="44" t="str">
        <f t="shared" si="1798"/>
        <v>绣上花纹的布袍会不会防御力更强？</v>
      </c>
      <c r="AL710" s="44" t="str">
        <f t="shared" si="1798"/>
        <v>我要绣纹布袍！不做给我我就和你拼命！</v>
      </c>
    </row>
    <row r="711" spans="1:38">
      <c r="A711" s="252">
        <v>7050</v>
      </c>
      <c r="B711" s="44" t="str">
        <f t="shared" si="1770"/>
        <v>[[2162,1]]</v>
      </c>
      <c r="C711" s="44" t="str">
        <f t="shared" si="1770"/>
        <v>革铠</v>
      </c>
      <c r="D711" s="44" t="str">
        <f t="shared" si="1770"/>
        <v>2162</v>
      </c>
      <c r="E711" s="44">
        <f t="shared" si="1770"/>
        <v>1</v>
      </c>
      <c r="F711" s="44"/>
      <c r="T711" s="44">
        <f t="shared" si="1748"/>
        <v>3150</v>
      </c>
      <c r="U711" s="44">
        <f t="shared" ref="U711" si="1799">U491</f>
        <v>16</v>
      </c>
      <c r="V711" s="44">
        <f t="shared" ref="V711" si="1800">V491</f>
        <v>2</v>
      </c>
      <c r="W711" s="44">
        <f t="shared" si="1751"/>
        <v>950</v>
      </c>
      <c r="X711" s="238" t="s">
        <v>2461</v>
      </c>
      <c r="Y711" s="44">
        <v>4</v>
      </c>
      <c r="Z711" s="208" t="s">
        <v>2467</v>
      </c>
      <c r="AA711" s="44" t="str">
        <f t="shared" ref="AA711:AB711" si="1801">AA491</f>
        <v>1,2,3</v>
      </c>
      <c r="AB711" s="44" t="str">
        <f t="shared" si="1801"/>
        <v>2162</v>
      </c>
      <c r="AD711" s="44" t="str">
        <f t="shared" ref="AD711:AL711" si="1802">AD491</f>
        <v>我要订做一件革铠，穿着它去寻找卡迪尔之书。</v>
      </c>
      <c r="AE711" s="44" t="str">
        <f t="shared" si="1802"/>
        <v>穿上这件革铠，我是不是英气焕发？</v>
      </c>
      <c r="AF711" s="44" t="str">
        <f t="shared" si="1802"/>
        <v>你这里真是道具店？</v>
      </c>
      <c r="AG711" s="44" t="str">
        <f t="shared" si="1802"/>
        <v>我要外出打怪，帮我做件防身的革铠。</v>
      </c>
      <c r="AH711" s="44" t="str">
        <f t="shared" si="1802"/>
        <v>这件革铠真厚实，防御力一定很强。</v>
      </c>
      <c r="AI711" s="44" t="str">
        <f t="shared" si="1802"/>
        <v>作为一名老板，你是失败的典范。</v>
      </c>
      <c r="AJ711" s="44" t="str">
        <f t="shared" si="1802"/>
        <v>你家的皮革不错，我要订一件革铠。</v>
      </c>
      <c r="AK711" s="44" t="str">
        <f t="shared" si="1802"/>
        <v>用的是上好的皮革，革铠很不错。</v>
      </c>
      <c r="AL711" s="44" t="str">
        <f t="shared" si="1802"/>
        <v>以后有空我来教你怎么开店吧。</v>
      </c>
    </row>
    <row r="712" spans="1:38">
      <c r="A712" s="252">
        <v>7060</v>
      </c>
      <c r="B712" s="44" t="str">
        <f t="shared" si="1770"/>
        <v>[[2262,1]]</v>
      </c>
      <c r="C712" s="44" t="str">
        <f t="shared" si="1770"/>
        <v>厚袍</v>
      </c>
      <c r="D712" s="44" t="str">
        <f t="shared" si="1770"/>
        <v>2262</v>
      </c>
      <c r="E712" s="44">
        <f t="shared" si="1770"/>
        <v>1</v>
      </c>
      <c r="F712" s="44"/>
      <c r="T712" s="44">
        <f t="shared" si="1748"/>
        <v>3150</v>
      </c>
      <c r="U712" s="44">
        <f t="shared" ref="U712" si="1803">U492</f>
        <v>16</v>
      </c>
      <c r="V712" s="44">
        <f t="shared" ref="V712" si="1804">V492</f>
        <v>2</v>
      </c>
      <c r="W712" s="44">
        <f t="shared" si="1751"/>
        <v>950</v>
      </c>
      <c r="X712" s="238" t="s">
        <v>2461</v>
      </c>
      <c r="Y712" s="44">
        <v>4</v>
      </c>
      <c r="Z712" s="208" t="s">
        <v>2467</v>
      </c>
      <c r="AA712" s="44" t="str">
        <f t="shared" ref="AA712:AB712" si="1805">AA492</f>
        <v>1,2,3</v>
      </c>
      <c r="AB712" s="44" t="str">
        <f t="shared" si="1805"/>
        <v>2262</v>
      </c>
      <c r="AD712" s="44" t="str">
        <f t="shared" ref="AD712:AL712" si="1806">AD492</f>
        <v>最近天好冷，必须买件厚袍来御寒。</v>
      </c>
      <c r="AE712" s="44" t="str">
        <f t="shared" si="1806"/>
        <v>这件厚袍真暖和。</v>
      </c>
      <c r="AF712" s="44" t="str">
        <f t="shared" si="1806"/>
        <v>再见！以后最好不要相见。</v>
      </c>
      <c r="AG712" s="44" t="str">
        <f t="shared" si="1806"/>
        <v>我要件厚袍，要足够厚才行哦。</v>
      </c>
      <c r="AH712" s="44" t="str">
        <f t="shared" si="1806"/>
        <v>袍子太厚了，我都快不能动了。</v>
      </c>
      <c r="AI712" s="44" t="str">
        <f t="shared" si="1806"/>
        <v>给你记左勾拳，再来记右勾拳，痛快！</v>
      </c>
      <c r="AJ712" s="44" t="str">
        <f t="shared" si="1806"/>
        <v>你家厚袍质量如何呀？帮我做件看看。</v>
      </c>
      <c r="AK712" s="44" t="str">
        <f t="shared" si="1806"/>
        <v>用料足，这是家好店！</v>
      </c>
      <c r="AL712" s="44" t="str">
        <f t="shared" si="1806"/>
        <v>不是裁缝，做衣服就是不可靠。</v>
      </c>
    </row>
    <row r="713" spans="1:38">
      <c r="A713" s="252">
        <v>7070</v>
      </c>
      <c r="B713" s="44" t="str">
        <f t="shared" si="1770"/>
        <v>[[2463,1]]</v>
      </c>
      <c r="C713" s="44" t="str">
        <f t="shared" si="1770"/>
        <v>皮手套</v>
      </c>
      <c r="D713" s="44" t="str">
        <f t="shared" si="1770"/>
        <v>2463</v>
      </c>
      <c r="E713" s="44">
        <f t="shared" si="1770"/>
        <v>1</v>
      </c>
      <c r="F713" s="44"/>
      <c r="T713" s="44">
        <f t="shared" si="1748"/>
        <v>3150</v>
      </c>
      <c r="U713" s="44">
        <f t="shared" ref="U713" si="1807">U493</f>
        <v>17</v>
      </c>
      <c r="V713" s="44">
        <f t="shared" ref="V713" si="1808">V493</f>
        <v>2</v>
      </c>
      <c r="W713" s="44">
        <f t="shared" si="1751"/>
        <v>750</v>
      </c>
      <c r="X713" s="238" t="s">
        <v>2461</v>
      </c>
      <c r="Y713" s="44">
        <v>4</v>
      </c>
      <c r="Z713" s="208" t="s">
        <v>2467</v>
      </c>
      <c r="AA713" s="44" t="str">
        <f t="shared" ref="AA713:AB713" si="1809">AA493</f>
        <v>1,2,3</v>
      </c>
      <c r="AB713" s="44" t="str">
        <f t="shared" si="1809"/>
        <v>2463</v>
      </c>
      <c r="AD713" s="44" t="str">
        <f t="shared" ref="AD713:AL713" si="1810">AD493</f>
        <v>我还缺副皮手套，今天特别来订做。</v>
      </c>
      <c r="AE713" s="44" t="str">
        <f t="shared" si="1810"/>
        <v>戴上手套，气场也强大了。</v>
      </c>
      <c r="AF713" s="44" t="str">
        <f t="shared" si="1810"/>
        <v>有钱你都不会赚，够傻！</v>
      </c>
      <c r="AG713" s="44" t="str">
        <f t="shared" si="1810"/>
        <v>我的手总是很冷，买副皮手套戴戴。</v>
      </c>
      <c r="AH713" s="44" t="str">
        <f t="shared" si="1810"/>
        <v>好精美的皮手套。</v>
      </c>
      <c r="AI713" s="44" t="str">
        <f t="shared" si="1810"/>
        <v>你好回家洗洗睡了。</v>
      </c>
      <c r="AJ713" s="44" t="str">
        <f t="shared" si="1810"/>
        <v>作为皮货的忠实爱好者，这次要订一副皮手套。</v>
      </c>
      <c r="AK713" s="44" t="str">
        <f t="shared" si="1810"/>
        <v>你家的皮货我最信任了。</v>
      </c>
      <c r="AL713" s="44" t="str">
        <f t="shared" si="1810"/>
        <v>你是老板还是来打酱油的？</v>
      </c>
    </row>
    <row r="714" spans="1:38">
      <c r="A714" s="252">
        <v>7080</v>
      </c>
      <c r="B714" s="44" t="str">
        <f t="shared" si="1770"/>
        <v>[[2563,1]]</v>
      </c>
      <c r="C714" s="44" t="str">
        <f t="shared" si="1770"/>
        <v>布帽</v>
      </c>
      <c r="D714" s="44" t="str">
        <f t="shared" si="1770"/>
        <v>2563</v>
      </c>
      <c r="E714" s="44">
        <f t="shared" si="1770"/>
        <v>1</v>
      </c>
      <c r="F714" s="44"/>
      <c r="T714" s="44">
        <f t="shared" si="1748"/>
        <v>3150</v>
      </c>
      <c r="U714" s="44">
        <f t="shared" ref="U714" si="1811">U494</f>
        <v>17</v>
      </c>
      <c r="V714" s="44">
        <f t="shared" ref="V714" si="1812">V494</f>
        <v>2</v>
      </c>
      <c r="W714" s="44">
        <f t="shared" si="1751"/>
        <v>750</v>
      </c>
      <c r="X714" s="238" t="s">
        <v>2461</v>
      </c>
      <c r="Y714" s="44">
        <v>4</v>
      </c>
      <c r="Z714" s="208" t="s">
        <v>2467</v>
      </c>
      <c r="AA714" s="44" t="str">
        <f t="shared" ref="AA714:AB714" si="1813">AA494</f>
        <v>1,2,3</v>
      </c>
      <c r="AB714" s="44" t="str">
        <f t="shared" si="1813"/>
        <v>2563</v>
      </c>
      <c r="AD714" s="44" t="str">
        <f t="shared" ref="AD714:AL714" si="1814">AD494</f>
        <v>为了保护头发，我要买顶布帽。</v>
      </c>
      <c r="AE714" s="44" t="str">
        <f t="shared" si="1814"/>
        <v>我戴布帽的样子是不是很搞笑？</v>
      </c>
      <c r="AF714" s="44" t="str">
        <f t="shared" si="1814"/>
        <v>我看错你了！</v>
      </c>
      <c r="AG714" s="44" t="str">
        <f t="shared" si="1814"/>
        <v>我爱收集各种帽子，这次想收一顶布帽。</v>
      </c>
      <c r="AH714" s="44" t="str">
        <f t="shared" si="1814"/>
        <v>每次看到这顶帽子，我都会想起你的。</v>
      </c>
      <c r="AI714" s="44" t="str">
        <f t="shared" si="1814"/>
        <v>不做我的订单就是对我莫大的羞辱！</v>
      </c>
      <c r="AJ714" s="44" t="str">
        <f t="shared" si="1814"/>
        <v>买顶布帽戴戴，冒充一下文化人。</v>
      </c>
      <c r="AK714" s="44" t="str">
        <f t="shared" si="1814"/>
        <v>戴上布帽果然气质非凡了。</v>
      </c>
      <c r="AL714" s="44" t="str">
        <f t="shared" si="1814"/>
        <v>怎么看你怎么没文化。</v>
      </c>
    </row>
    <row r="715" spans="1:38">
      <c r="A715" s="252">
        <v>7090</v>
      </c>
      <c r="B715" s="44" t="str">
        <f t="shared" si="1770"/>
        <v>[[3062,1]]</v>
      </c>
      <c r="C715" s="44" t="str">
        <f t="shared" si="1770"/>
        <v>加固的革铠</v>
      </c>
      <c r="D715" s="44" t="str">
        <f t="shared" si="1770"/>
        <v>3062</v>
      </c>
      <c r="E715" s="44">
        <f t="shared" si="1770"/>
        <v>1</v>
      </c>
      <c r="F715" s="44"/>
      <c r="T715" s="44">
        <f t="shared" si="1748"/>
        <v>6300</v>
      </c>
      <c r="U715" s="44">
        <f t="shared" ref="U715" si="1815">U495</f>
        <v>17</v>
      </c>
      <c r="V715" s="44">
        <f t="shared" ref="V715" si="1816">V495</f>
        <v>2</v>
      </c>
      <c r="W715" s="44">
        <f t="shared" si="1751"/>
        <v>2450</v>
      </c>
      <c r="X715" s="238" t="s">
        <v>2461</v>
      </c>
      <c r="Y715" s="44">
        <v>4</v>
      </c>
      <c r="Z715" s="208" t="s">
        <v>2467</v>
      </c>
      <c r="AA715" s="44" t="str">
        <f t="shared" ref="AA715:AB715" si="1817">AA495</f>
        <v>1,2,3</v>
      </c>
      <c r="AB715" s="44" t="str">
        <f t="shared" si="1817"/>
        <v>3062</v>
      </c>
      <c r="AD715" s="44" t="str">
        <f t="shared" ref="AD715:AL715" si="1818">AD495</f>
        <v>为了让冒险旅程更精彩，请帮我加固革铠。</v>
      </c>
      <c r="AE715" s="44" t="str">
        <f t="shared" si="1818"/>
        <v>有了这件加固的革铠，我可以放心去冒险了。</v>
      </c>
      <c r="AF715" s="44" t="str">
        <f t="shared" si="1818"/>
        <v>你毁了我的冒险，毁了我的梦想！</v>
      </c>
      <c r="AG715" s="44" t="str">
        <f t="shared" si="1818"/>
        <v>订一件加固的革铠，我好期待这件新装备。</v>
      </c>
      <c r="AH715" s="44" t="str">
        <f t="shared" si="1818"/>
        <v>你没有让我失望，我太喜欢了。</v>
      </c>
      <c r="AI715" s="44" t="str">
        <f t="shared" si="1818"/>
        <v>你必须赔偿我的精神损失。</v>
      </c>
      <c r="AJ715" s="44" t="str">
        <f t="shared" si="1818"/>
        <v>约了人打架，快帮我做件加固的革铠。</v>
      </c>
      <c r="AK715" s="44" t="str">
        <f t="shared" si="1818"/>
        <v>革铠很牢固。我穿着它干架去了。</v>
      </c>
      <c r="AL715" s="44" t="str">
        <f t="shared" si="1818"/>
        <v>你害死我了！</v>
      </c>
    </row>
    <row r="716" spans="1:38">
      <c r="A716" s="252">
        <v>7100</v>
      </c>
      <c r="B716" s="44" t="str">
        <f t="shared" si="1770"/>
        <v>[[3162,1]]</v>
      </c>
      <c r="C716" s="44" t="str">
        <f t="shared" si="1770"/>
        <v>花纹厚袍</v>
      </c>
      <c r="D716" s="44" t="str">
        <f t="shared" si="1770"/>
        <v>3162</v>
      </c>
      <c r="E716" s="44">
        <f t="shared" si="1770"/>
        <v>1</v>
      </c>
      <c r="F716" s="44"/>
      <c r="T716" s="44">
        <f t="shared" si="1748"/>
        <v>6300</v>
      </c>
      <c r="U716" s="44">
        <f t="shared" ref="U716" si="1819">U496</f>
        <v>18</v>
      </c>
      <c r="V716" s="44">
        <f t="shared" ref="V716" si="1820">V496</f>
        <v>2</v>
      </c>
      <c r="W716" s="44">
        <f t="shared" si="1751"/>
        <v>2450</v>
      </c>
      <c r="X716" s="238" t="s">
        <v>2461</v>
      </c>
      <c r="Y716" s="44">
        <v>4</v>
      </c>
      <c r="Z716" s="208" t="s">
        <v>2467</v>
      </c>
      <c r="AA716" s="44" t="str">
        <f t="shared" ref="AA716:AB716" si="1821">AA496</f>
        <v>1,2,3</v>
      </c>
      <c r="AB716" s="44" t="str">
        <f t="shared" si="1821"/>
        <v>3162</v>
      </c>
      <c r="AD716" s="44" t="str">
        <f t="shared" ref="AD716:AL716" si="1822">AD496</f>
        <v>给厚袍绣上花纹，一定会更美哦！</v>
      </c>
      <c r="AE716" s="44" t="str">
        <f t="shared" si="1822"/>
        <v>厚袍只是多了点花纹，就多收这么多钱。</v>
      </c>
      <c r="AF716" s="44" t="str">
        <f t="shared" si="1822"/>
        <v>看你那样子也不像会绣花的。</v>
      </c>
      <c r="AG716" s="44" t="str">
        <f t="shared" si="1822"/>
        <v>我要件纯手工制作的花纹厚袍。</v>
      </c>
      <c r="AH716" s="44" t="str">
        <f t="shared" si="1822"/>
        <v>这花纹是用机器绣的吧~太假了~</v>
      </c>
      <c r="AI716" s="44" t="str">
        <f t="shared" si="1822"/>
        <v>你妈叫你回家吃饭，吃完饭就别回来了。</v>
      </c>
      <c r="AJ716" s="44" t="str">
        <f t="shared" si="1822"/>
        <v>花纹厚袍是新货吗？给我来一件。</v>
      </c>
      <c r="AK716" s="44" t="str">
        <f t="shared" si="1822"/>
        <v>做工精良，手艺出众！</v>
      </c>
      <c r="AL716" s="44" t="str">
        <f t="shared" si="1822"/>
        <v>改天我会带人把你的店给砸了。</v>
      </c>
    </row>
    <row r="717" spans="1:38">
      <c r="A717" s="252">
        <v>7110</v>
      </c>
      <c r="B717" s="44" t="str">
        <f t="shared" si="1770"/>
        <v>[[3363,1]]</v>
      </c>
      <c r="C717" s="44" t="str">
        <f t="shared" si="1770"/>
        <v>漆黑的皮手套</v>
      </c>
      <c r="D717" s="44" t="str">
        <f t="shared" si="1770"/>
        <v>3363</v>
      </c>
      <c r="E717" s="44">
        <f t="shared" si="1770"/>
        <v>1</v>
      </c>
      <c r="F717" s="44"/>
      <c r="T717" s="44">
        <f t="shared" si="1748"/>
        <v>6300</v>
      </c>
      <c r="U717" s="44">
        <f t="shared" ref="U717" si="1823">U497</f>
        <v>18</v>
      </c>
      <c r="V717" s="44">
        <f t="shared" ref="V717" si="1824">V497</f>
        <v>2</v>
      </c>
      <c r="W717" s="44">
        <f t="shared" si="1751"/>
        <v>2450</v>
      </c>
      <c r="X717" s="238" t="s">
        <v>2461</v>
      </c>
      <c r="Y717" s="44">
        <v>4</v>
      </c>
      <c r="Z717" s="208" t="s">
        <v>2467</v>
      </c>
      <c r="AA717" s="44" t="str">
        <f t="shared" ref="AA717:AB717" si="1825">AA497</f>
        <v>1,2,3</v>
      </c>
      <c r="AB717" s="44" t="str">
        <f t="shared" si="1825"/>
        <v>3363</v>
      </c>
      <c r="AD717" s="44" t="str">
        <f t="shared" ref="AD717:AL717" si="1826">AD497</f>
        <v>最近在装酷，订一副漆黑的皮手套。</v>
      </c>
      <c r="AE717" s="44" t="str">
        <f t="shared" si="1826"/>
        <v>戴上漆黑的皮手套，感觉自己像杀手。</v>
      </c>
      <c r="AF717" s="44" t="str">
        <f t="shared" si="1826"/>
        <v>脑袋傻就算了，但你的脑袋还进了水。</v>
      </c>
      <c r="AG717" s="44" t="str">
        <f t="shared" si="1826"/>
        <v>戴上漆黑的皮手套是不是打怪会更顺手？</v>
      </c>
      <c r="AH717" s="44" t="str">
        <f t="shared" si="1826"/>
        <v>这手套戴上感觉很好嘛。</v>
      </c>
      <c r="AI717" s="44" t="str">
        <f t="shared" si="1826"/>
        <v>连我都敢骗，胆子不小嘛。</v>
      </c>
      <c r="AJ717" s="44" t="str">
        <f t="shared" si="1826"/>
        <v>我看中漆黑的皮手套了，赶快给我做一副。</v>
      </c>
      <c r="AK717" s="44" t="str">
        <f t="shared" si="1826"/>
        <v>东西看上去不错，等用过再来评价。</v>
      </c>
      <c r="AL717" s="44" t="str">
        <f t="shared" si="1826"/>
        <v>你会激起民愤的！</v>
      </c>
    </row>
    <row r="718" spans="1:38">
      <c r="A718" s="252">
        <v>7120</v>
      </c>
      <c r="B718" s="44" t="str">
        <f t="shared" si="1770"/>
        <v>[[3463,1]]</v>
      </c>
      <c r="C718" s="44" t="str">
        <f t="shared" si="1770"/>
        <v>旅人布帽</v>
      </c>
      <c r="D718" s="44" t="str">
        <f t="shared" si="1770"/>
        <v>3463</v>
      </c>
      <c r="E718" s="44">
        <f t="shared" si="1770"/>
        <v>1</v>
      </c>
      <c r="F718" s="44"/>
      <c r="T718" s="44">
        <f t="shared" si="1748"/>
        <v>6300</v>
      </c>
      <c r="U718" s="44">
        <f t="shared" ref="U718" si="1827">U498</f>
        <v>18</v>
      </c>
      <c r="V718" s="44">
        <f t="shared" ref="V718" si="1828">V498</f>
        <v>2</v>
      </c>
      <c r="W718" s="44">
        <f t="shared" si="1751"/>
        <v>2450</v>
      </c>
      <c r="X718" s="238" t="s">
        <v>2461</v>
      </c>
      <c r="Y718" s="44">
        <v>4</v>
      </c>
      <c r="Z718" s="208" t="s">
        <v>2467</v>
      </c>
      <c r="AA718" s="44" t="str">
        <f t="shared" ref="AA718:AB718" si="1829">AA498</f>
        <v>1,2,3</v>
      </c>
      <c r="AB718" s="44" t="str">
        <f t="shared" si="1829"/>
        <v>3463</v>
      </c>
      <c r="AD718" s="44" t="str">
        <f t="shared" ref="AD718:AL718" si="1830">AD498</f>
        <v>我就要去远行，需要一顶旅人布帽。</v>
      </c>
      <c r="AE718" s="44" t="str">
        <f t="shared" si="1830"/>
        <v>希望这顶旅人布帽能陪伴我的整个旅程。</v>
      </c>
      <c r="AF718" s="44" t="str">
        <f t="shared" si="1830"/>
        <v>你欺负伦家，555~~</v>
      </c>
      <c r="AG718" s="44" t="str">
        <f t="shared" si="1830"/>
        <v>买顶旅人布帽，送给即将远行的朋友。</v>
      </c>
      <c r="AH718" s="44" t="str">
        <f t="shared" si="1830"/>
        <v>希望我朋友会喜欢这顶旅人布帽。</v>
      </c>
      <c r="AI718" s="44" t="str">
        <f t="shared" si="1830"/>
        <v>这店真黑，比黑洞还黑。</v>
      </c>
      <c r="AJ718" s="44" t="str">
        <f t="shared" si="1830"/>
        <v>啊~我是远行的旅人，我要订做旅人布帽。</v>
      </c>
      <c r="AK718" s="44" t="str">
        <f t="shared" si="1830"/>
        <v>作为远行的旅人，我很赞赏你的手艺。</v>
      </c>
      <c r="AL718" s="44" t="str">
        <f t="shared" si="1830"/>
        <v>你这是在逼我动手！</v>
      </c>
    </row>
    <row r="719" spans="1:38">
      <c r="A719" s="252">
        <v>7130</v>
      </c>
      <c r="B719" s="44" t="str">
        <f t="shared" si="1770"/>
        <v>[[3962,1]]</v>
      </c>
      <c r="C719" s="44" t="str">
        <f t="shared" si="1770"/>
        <v>硬皮大衣</v>
      </c>
      <c r="D719" s="44" t="str">
        <f t="shared" si="1770"/>
        <v>3962</v>
      </c>
      <c r="E719" s="44">
        <f t="shared" si="1770"/>
        <v>1</v>
      </c>
      <c r="F719" s="44"/>
      <c r="T719" s="44">
        <f t="shared" si="1748"/>
        <v>9450</v>
      </c>
      <c r="U719" s="44">
        <f t="shared" ref="U719" si="1831">U499</f>
        <v>19</v>
      </c>
      <c r="V719" s="44">
        <f t="shared" ref="V719" si="1832">V499</f>
        <v>2</v>
      </c>
      <c r="W719" s="44">
        <f t="shared" si="1751"/>
        <v>3775</v>
      </c>
      <c r="X719" s="238" t="s">
        <v>2461</v>
      </c>
      <c r="Y719" s="44">
        <v>4</v>
      </c>
      <c r="Z719" s="208" t="s">
        <v>2467</v>
      </c>
      <c r="AA719" s="44" t="str">
        <f t="shared" ref="AA719:AB719" si="1833">AA499</f>
        <v>1,2,3</v>
      </c>
      <c r="AB719" s="44" t="str">
        <f t="shared" si="1833"/>
        <v>3962</v>
      </c>
      <c r="AD719" s="44" t="str">
        <f t="shared" ref="AD719:AL719" si="1834">AD499</f>
        <v>硬皮大衣的防御力够高，帮我做一件吧。</v>
      </c>
      <c r="AE719" s="44" t="str">
        <f t="shared" si="1834"/>
        <v>硬皮大衣让我的防御力大幅度提升。</v>
      </c>
      <c r="AF719" s="44" t="str">
        <f t="shared" si="1834"/>
        <v>你到底会不会做生意？</v>
      </c>
      <c r="AG719" s="44" t="str">
        <f t="shared" si="1834"/>
        <v>最近很流行硬皮大衣，我也要潮一把！</v>
      </c>
      <c r="AH719" s="44" t="str">
        <f t="shared" si="1834"/>
        <v>穿上大衣的我酷毙了！</v>
      </c>
      <c r="AI719" s="44" t="str">
        <f t="shared" si="1834"/>
        <v>我不是容易发火的人，但发起火来不是人！</v>
      </c>
      <c r="AJ719" s="44" t="str">
        <f t="shared" si="1834"/>
        <v>为了相亲这件大事，我要订做件硬皮大衣。</v>
      </c>
      <c r="AK719" s="44" t="str">
        <f t="shared" si="1834"/>
        <v>这衣服太衬托我的气质了。</v>
      </c>
      <c r="AL719" s="44" t="str">
        <f t="shared" si="1834"/>
        <v>快给我个解释，不然我把你的店给砸了。</v>
      </c>
    </row>
    <row r="720" spans="1:38">
      <c r="A720" s="252">
        <v>7140</v>
      </c>
      <c r="B720" s="44" t="str">
        <f t="shared" si="1770"/>
        <v>[[4062,1]]</v>
      </c>
      <c r="C720" s="44" t="str">
        <f t="shared" si="1770"/>
        <v>环形袍</v>
      </c>
      <c r="D720" s="44" t="str">
        <f t="shared" si="1770"/>
        <v>4062</v>
      </c>
      <c r="E720" s="44">
        <f t="shared" si="1770"/>
        <v>1</v>
      </c>
      <c r="F720" s="44"/>
      <c r="T720" s="44">
        <f t="shared" si="1748"/>
        <v>9450</v>
      </c>
      <c r="U720" s="44">
        <f t="shared" ref="U720" si="1835">U500</f>
        <v>19</v>
      </c>
      <c r="V720" s="44">
        <f t="shared" ref="V720" si="1836">V500</f>
        <v>2</v>
      </c>
      <c r="W720" s="44">
        <f t="shared" si="1751"/>
        <v>3775</v>
      </c>
      <c r="X720" s="238" t="s">
        <v>2461</v>
      </c>
      <c r="Y720" s="44">
        <v>4</v>
      </c>
      <c r="Z720" s="208" t="s">
        <v>2467</v>
      </c>
      <c r="AA720" s="44" t="str">
        <f t="shared" ref="AA720:AB720" si="1837">AA500</f>
        <v>1,2,3</v>
      </c>
      <c r="AB720" s="44" t="str">
        <f t="shared" si="1837"/>
        <v>4062</v>
      </c>
      <c r="AD720" s="44" t="str">
        <f t="shared" ref="AD720:AL720" si="1838">AD500</f>
        <v>环形的袍子很个性，我要订一件。</v>
      </c>
      <c r="AE720" s="44" t="str">
        <f t="shared" si="1838"/>
        <v>环形袍穿出去，绝对不会撞衫。</v>
      </c>
      <c r="AF720" s="44" t="str">
        <f t="shared" si="1838"/>
        <v>世上竟然还有没完成订单这种事？</v>
      </c>
      <c r="AG720" s="44" t="str">
        <f t="shared" si="1838"/>
        <v>听说你们店的新品环形袍人气很高，我要一件。</v>
      </c>
      <c r="AH720" s="44" t="str">
        <f t="shared" si="1838"/>
        <v>够时尚，够前卫！</v>
      </c>
      <c r="AI720" s="44" t="str">
        <f t="shared" si="1838"/>
        <v>我现在最大的愿望就是揍飞你！</v>
      </c>
      <c r="AJ720" s="44" t="str">
        <f t="shared" si="1838"/>
        <v>老板，我要订做环形袍。</v>
      </c>
      <c r="AK720" s="44" t="str">
        <f t="shared" si="1838"/>
        <v>希望环形袍能遮住我肚子上的肥肉。</v>
      </c>
      <c r="AL720" s="44" t="str">
        <f t="shared" si="1838"/>
        <v>没见过这么做生意的。</v>
      </c>
    </row>
    <row r="721" spans="1:38">
      <c r="A721" s="252">
        <v>7150</v>
      </c>
      <c r="B721" s="44" t="str">
        <f t="shared" si="1770"/>
        <v>[[4263,1]]</v>
      </c>
      <c r="C721" s="44" t="str">
        <f t="shared" si="1770"/>
        <v>硬皮手套</v>
      </c>
      <c r="D721" s="44" t="str">
        <f t="shared" si="1770"/>
        <v>4263</v>
      </c>
      <c r="E721" s="44">
        <f t="shared" si="1770"/>
        <v>1</v>
      </c>
      <c r="F721" s="44"/>
      <c r="T721" s="44">
        <f t="shared" si="1748"/>
        <v>9450</v>
      </c>
      <c r="U721" s="44">
        <f t="shared" ref="U721" si="1839">U501</f>
        <v>19</v>
      </c>
      <c r="V721" s="44">
        <f t="shared" ref="V721" si="1840">V501</f>
        <v>2</v>
      </c>
      <c r="W721" s="44">
        <f t="shared" si="1751"/>
        <v>3775</v>
      </c>
      <c r="X721" s="238" t="s">
        <v>2461</v>
      </c>
      <c r="Y721" s="44">
        <v>4</v>
      </c>
      <c r="Z721" s="208" t="s">
        <v>2467</v>
      </c>
      <c r="AA721" s="44" t="str">
        <f t="shared" ref="AA721:AB721" si="1841">AA501</f>
        <v>1,2,3</v>
      </c>
      <c r="AB721" s="44" t="str">
        <f t="shared" si="1841"/>
        <v>4263</v>
      </c>
      <c r="AD721" s="44" t="str">
        <f t="shared" ref="AD721:AL721" si="1842">AD501</f>
        <v>硬皮手套戴起来更有型，来一副！</v>
      </c>
      <c r="AE721" s="44" t="str">
        <f t="shared" si="1842"/>
        <v>哈哈，这就是我一直在寻找的手套啊！</v>
      </c>
      <c r="AF721" s="44" t="str">
        <f t="shared" si="1842"/>
        <v>信不信我一巴掌拍翻你？</v>
      </c>
      <c r="AG721" s="44" t="str">
        <f t="shared" si="1842"/>
        <v>你会不会做硬皮手套？</v>
      </c>
      <c r="AH721" s="44" t="str">
        <f t="shared" si="1842"/>
        <v>做工不错，用料上乘。</v>
      </c>
      <c r="AI721" s="44" t="str">
        <f t="shared" si="1842"/>
        <v>我要举报你，我上头有人！</v>
      </c>
      <c r="AJ721" s="44" t="str">
        <f t="shared" si="1842"/>
        <v>订做硬皮手套一副。</v>
      </c>
      <c r="AK721" s="44" t="str">
        <f t="shared" si="1842"/>
        <v>做工一般般，将就着用吧。</v>
      </c>
      <c r="AL721" s="44" t="str">
        <f t="shared" si="1842"/>
        <v>让你见识下什么是暴力事件。</v>
      </c>
    </row>
    <row r="722" spans="1:38">
      <c r="A722" s="252">
        <v>7160</v>
      </c>
      <c r="B722" s="44" t="str">
        <f t="shared" si="1770"/>
        <v>[[4363,1]]</v>
      </c>
      <c r="C722" s="44" t="str">
        <f t="shared" si="1770"/>
        <v>毛线帽</v>
      </c>
      <c r="D722" s="44" t="str">
        <f t="shared" si="1770"/>
        <v>4363</v>
      </c>
      <c r="E722" s="44">
        <f t="shared" si="1770"/>
        <v>1</v>
      </c>
      <c r="F722" s="44"/>
      <c r="T722" s="44">
        <f t="shared" si="1748"/>
        <v>9450</v>
      </c>
      <c r="U722" s="44">
        <f t="shared" ref="U722" si="1843">U502</f>
        <v>20</v>
      </c>
      <c r="V722" s="44">
        <f t="shared" ref="V722" si="1844">V502</f>
        <v>2</v>
      </c>
      <c r="W722" s="44">
        <f t="shared" si="1751"/>
        <v>3775</v>
      </c>
      <c r="X722" s="238" t="s">
        <v>2461</v>
      </c>
      <c r="Y722" s="44">
        <v>4</v>
      </c>
      <c r="Z722" s="208" t="s">
        <v>2467</v>
      </c>
      <c r="AA722" s="44" t="str">
        <f t="shared" ref="AA722:AB722" si="1845">AA502</f>
        <v>1,2,3</v>
      </c>
      <c r="AB722" s="44" t="str">
        <f t="shared" si="1845"/>
        <v>4363</v>
      </c>
      <c r="AD722" s="44" t="str">
        <f t="shared" ref="AD722:AL722" si="1846">AD502</f>
        <v>毛线帽又好看又时尚，来一顶！</v>
      </c>
      <c r="AE722" s="44" t="str">
        <f t="shared" si="1846"/>
        <v>戴了毛线帽，立刻变成时尚达人了。</v>
      </c>
      <c r="AF722" s="44" t="str">
        <f t="shared" si="1846"/>
        <v>人不要脸，天下无敌。</v>
      </c>
      <c r="AG722" s="44" t="str">
        <f t="shared" si="1846"/>
        <v>最近有点冷，毛线帽比较保暖。</v>
      </c>
      <c r="AH722" s="44" t="str">
        <f t="shared" si="1846"/>
        <v>戴上好暖和哦！</v>
      </c>
      <c r="AI722" s="44" t="str">
        <f t="shared" si="1846"/>
        <v>黑店呀黑店！</v>
      </c>
      <c r="AJ722" s="44" t="str">
        <f t="shared" si="1846"/>
        <v>作为时尚人士，怎能缺少毛线帽呢？</v>
      </c>
      <c r="AK722" s="44" t="str">
        <f t="shared" si="1846"/>
        <v>哇哈哈~~这么赞的帽子太有爱了！</v>
      </c>
      <c r="AL722" s="44" t="str">
        <f t="shared" si="1846"/>
        <v>不就是顶帽子嘛，这都做不来？</v>
      </c>
    </row>
    <row r="723" spans="1:38">
      <c r="A723" s="252">
        <v>7170</v>
      </c>
      <c r="B723" s="44" t="str">
        <f t="shared" si="1770"/>
        <v>[[4862,1]]</v>
      </c>
      <c r="C723" s="44" t="str">
        <f t="shared" si="1770"/>
        <v>斥候皮衣</v>
      </c>
      <c r="D723" s="44" t="str">
        <f t="shared" si="1770"/>
        <v>4862</v>
      </c>
      <c r="E723" s="44">
        <f t="shared" si="1770"/>
        <v>1</v>
      </c>
      <c r="F723" s="44"/>
      <c r="T723" s="44">
        <f t="shared" si="1748"/>
        <v>12600</v>
      </c>
      <c r="U723" s="44">
        <f t="shared" ref="U723" si="1847">U503</f>
        <v>20</v>
      </c>
      <c r="V723" s="44">
        <f t="shared" ref="V723" si="1848">V503</f>
        <v>2</v>
      </c>
      <c r="W723" s="44">
        <f t="shared" si="1751"/>
        <v>8000</v>
      </c>
      <c r="X723" s="238" t="s">
        <v>2461</v>
      </c>
      <c r="Y723" s="44">
        <v>4</v>
      </c>
      <c r="Z723" s="208" t="s">
        <v>2467</v>
      </c>
      <c r="AA723" s="44" t="str">
        <f t="shared" ref="AA723:AB723" si="1849">AA503</f>
        <v>1,2,3</v>
      </c>
      <c r="AB723" s="44" t="str">
        <f t="shared" si="1849"/>
        <v>4862</v>
      </c>
      <c r="AD723" s="44" t="str">
        <f t="shared" ref="AD723:AL723" si="1850">AD503</f>
        <v>哼哼，我升官了，为此来订做件斥候皮衣。</v>
      </c>
      <c r="AE723" s="44" t="str">
        <f t="shared" si="1850"/>
        <v>我是不是特别英勇神武？</v>
      </c>
      <c r="AF723" s="44" t="str">
        <f t="shared" si="1850"/>
        <v>我要变身成流氓，和你好好清算下账。</v>
      </c>
      <c r="AG723" s="44" t="str">
        <f t="shared" si="1850"/>
        <v>为了提高灵敏性，我要买件斥候皮衣。</v>
      </c>
      <c r="AH723" s="44" t="str">
        <f t="shared" si="1850"/>
        <v>穿上斥候皮衣，感觉自己更加敏捷了。</v>
      </c>
      <c r="AI723" s="44" t="str">
        <f t="shared" si="1850"/>
        <v>我恨奸商！</v>
      </c>
      <c r="AJ723" s="44" t="str">
        <f t="shared" si="1850"/>
        <v>别家的斥候皮衣好贵呀，还是在你这里买吧。</v>
      </c>
      <c r="AK723" s="44" t="str">
        <f t="shared" si="1850"/>
        <v>价格公道，你是好人啊！</v>
      </c>
      <c r="AL723" s="44" t="str">
        <f t="shared" si="1850"/>
        <v>我会让消协联系你的。</v>
      </c>
    </row>
    <row r="724" spans="1:38">
      <c r="A724" s="252">
        <v>7180</v>
      </c>
      <c r="B724" s="44" t="str">
        <f t="shared" si="1770"/>
        <v>[[4962,1]]</v>
      </c>
      <c r="C724" s="44" t="str">
        <f t="shared" si="1770"/>
        <v>巫师袍</v>
      </c>
      <c r="D724" s="44" t="str">
        <f t="shared" si="1770"/>
        <v>4962</v>
      </c>
      <c r="E724" s="44">
        <f t="shared" si="1770"/>
        <v>1</v>
      </c>
      <c r="F724" s="44"/>
      <c r="T724" s="44">
        <f t="shared" si="1748"/>
        <v>12600</v>
      </c>
      <c r="U724" s="44">
        <f t="shared" ref="U724" si="1851">U504</f>
        <v>20</v>
      </c>
      <c r="V724" s="44">
        <f t="shared" ref="V724" si="1852">V504</f>
        <v>2</v>
      </c>
      <c r="W724" s="44">
        <f t="shared" si="1751"/>
        <v>8000</v>
      </c>
      <c r="X724" s="238" t="s">
        <v>2461</v>
      </c>
      <c r="Y724" s="44">
        <v>4</v>
      </c>
      <c r="Z724" s="208" t="s">
        <v>2467</v>
      </c>
      <c r="AA724" s="44" t="str">
        <f t="shared" ref="AA724:AB724" si="1853">AA504</f>
        <v>1,2,3</v>
      </c>
      <c r="AB724" s="44" t="str">
        <f t="shared" si="1853"/>
        <v>4962</v>
      </c>
      <c r="AD724" s="44" t="str">
        <f t="shared" ref="AD724:AL724" si="1854">AD504</f>
        <v>我穿了三年的巫师袍坏了，只能来做一件。</v>
      </c>
      <c r="AE724" s="44" t="str">
        <f t="shared" si="1854"/>
        <v>希望这件巫师袍能穿上三年。</v>
      </c>
      <c r="AF724" s="44" t="str">
        <f t="shared" si="1854"/>
        <v>我不会生气的，我只会骂人。</v>
      </c>
      <c r="AG724" s="44" t="str">
        <f t="shared" si="1854"/>
        <v>终于成为巫师了，赶快买件巫师袍。</v>
      </c>
      <c r="AH724" s="44" t="str">
        <f t="shared" si="1854"/>
        <v>这是我的第一件巫师袍，激动啊！</v>
      </c>
      <c r="AI724" s="44" t="str">
        <f t="shared" si="1854"/>
        <v>我要用巫术让你赚不到钱！</v>
      </c>
      <c r="AJ724" s="44" t="str">
        <f t="shared" si="1854"/>
        <v>在你家订做了好多东了，这次订件巫师袍。</v>
      </c>
      <c r="AK724" s="44" t="str">
        <f t="shared" si="1854"/>
        <v>质量是一如既往地好，要继续努力哦！</v>
      </c>
      <c r="AL724" s="44" t="str">
        <f t="shared" si="1854"/>
        <v>我对你的失望程度比龙顶山还高！</v>
      </c>
    </row>
    <row r="725" spans="1:38">
      <c r="A725" s="252">
        <v>7190</v>
      </c>
      <c r="B725" s="44" t="str">
        <f t="shared" si="1770"/>
        <v>[[5163,1]]</v>
      </c>
      <c r="C725" s="44" t="str">
        <f t="shared" si="1770"/>
        <v>斥候手套</v>
      </c>
      <c r="D725" s="44" t="str">
        <f t="shared" si="1770"/>
        <v>5163</v>
      </c>
      <c r="E725" s="44">
        <f t="shared" si="1770"/>
        <v>1</v>
      </c>
      <c r="F725" s="44"/>
      <c r="T725" s="44">
        <f t="shared" si="1748"/>
        <v>12600</v>
      </c>
      <c r="U725" s="44">
        <f t="shared" ref="U725" si="1855">U505</f>
        <v>21</v>
      </c>
      <c r="V725" s="44">
        <f t="shared" ref="V725" si="1856">V505</f>
        <v>3</v>
      </c>
      <c r="W725" s="44">
        <f t="shared" si="1751"/>
        <v>8000</v>
      </c>
      <c r="X725" s="238" t="s">
        <v>2461</v>
      </c>
      <c r="Y725" s="44">
        <v>4</v>
      </c>
      <c r="Z725" s="208" t="s">
        <v>2467</v>
      </c>
      <c r="AA725" s="44" t="str">
        <f t="shared" ref="AA725:AB725" si="1857">AA505</f>
        <v>1,2,3</v>
      </c>
      <c r="AB725" s="44" t="str">
        <f t="shared" si="1857"/>
        <v>5163</v>
      </c>
      <c r="AD725" s="44" t="str">
        <f t="shared" ref="AD725:AL725" si="1858">AD505</f>
        <v>帮我做一副最帅的斥候手套。</v>
      </c>
      <c r="AE725" s="44" t="str">
        <f t="shared" si="1858"/>
        <v>只有斥候手套才配得上我的风姿。</v>
      </c>
      <c r="AF725" s="44" t="str">
        <f t="shared" si="1858"/>
        <v>我这种官二代你也敢得罪？</v>
      </c>
      <c r="AG725" s="44" t="str">
        <f t="shared" si="1858"/>
        <v>为了配我的皮衣，再订做副斥候手套。</v>
      </c>
      <c r="AH725" s="44" t="str">
        <f t="shared" si="1858"/>
        <v>皮衣和手套好般配。</v>
      </c>
      <c r="AI725" s="44" t="str">
        <f t="shared" si="1858"/>
        <v>我们做斥候的最后探听情报，你以后给我当心点。</v>
      </c>
      <c r="AJ725" s="44" t="str">
        <f t="shared" si="1858"/>
        <v>斥候手套是什么东东？订做副看看。</v>
      </c>
      <c r="AK725" s="44" t="str">
        <f t="shared" si="1858"/>
        <v>这幅手套我喜欢！</v>
      </c>
      <c r="AL725" s="44" t="str">
        <f t="shared" si="1858"/>
        <v>因为我比较好骗，所以欺负我吗？</v>
      </c>
    </row>
    <row r="726" spans="1:38">
      <c r="A726" s="252">
        <v>7200</v>
      </c>
      <c r="B726" s="44" t="str">
        <f t="shared" si="1770"/>
        <v>[[5263,1]]</v>
      </c>
      <c r="C726" s="44" t="str">
        <f t="shared" si="1770"/>
        <v>巫师帽</v>
      </c>
      <c r="D726" s="44" t="str">
        <f t="shared" si="1770"/>
        <v>5263</v>
      </c>
      <c r="E726" s="44">
        <f t="shared" si="1770"/>
        <v>1</v>
      </c>
      <c r="F726" s="44"/>
      <c r="T726" s="44">
        <f t="shared" si="1748"/>
        <v>12600</v>
      </c>
      <c r="U726" s="44">
        <f t="shared" ref="U726" si="1859">U506</f>
        <v>21</v>
      </c>
      <c r="V726" s="44">
        <f t="shared" ref="V726" si="1860">V506</f>
        <v>3</v>
      </c>
      <c r="W726" s="44">
        <f t="shared" si="1751"/>
        <v>8000</v>
      </c>
      <c r="X726" s="238" t="s">
        <v>2461</v>
      </c>
      <c r="Y726" s="44">
        <v>4</v>
      </c>
      <c r="Z726" s="208" t="s">
        <v>2467</v>
      </c>
      <c r="AA726" s="44" t="str">
        <f t="shared" ref="AA726:AB726" si="1861">AA506</f>
        <v>1,2,3</v>
      </c>
      <c r="AB726" s="44" t="str">
        <f t="shared" si="1861"/>
        <v>5263</v>
      </c>
      <c r="AD726" s="44" t="str">
        <f t="shared" ref="AD726:AL726" si="1862">AD506</f>
        <v>作为一名巫师，怎能缺少帽子？</v>
      </c>
      <c r="AE726" s="44" t="str">
        <f t="shared" si="1862"/>
        <v>巫师帽可是能提升巫术能力的！</v>
      </c>
      <c r="AF726" s="44" t="str">
        <f t="shared" si="1862"/>
        <v>我会诅咒你的。怕了是不是？</v>
      </c>
      <c r="AG726" s="44" t="str">
        <f t="shared" si="1862"/>
        <v>我通过巫师考试啦！为了庆祝买顶巫师帽。</v>
      </c>
      <c r="AH726" s="44" t="str">
        <f t="shared" si="1862"/>
        <v>戴上巫师帽，感觉真的像个巫师了。</v>
      </c>
      <c r="AI726" s="44" t="str">
        <f t="shared" si="1862"/>
        <v>别以为你是老板，我就不敢骂你。</v>
      </c>
      <c r="AJ726" s="44" t="str">
        <f t="shared" si="1862"/>
        <v>你家的巫师帽真漂亮，我要买一顶配我的新衣服。</v>
      </c>
      <c r="AK726" s="44" t="str">
        <f t="shared" si="1862"/>
        <v>这帽子太好看了！</v>
      </c>
      <c r="AL726" s="44" t="str">
        <f t="shared" si="1862"/>
        <v>得罪了我，你有得受了。</v>
      </c>
    </row>
    <row r="727" spans="1:38">
      <c r="A727" s="252">
        <v>7210</v>
      </c>
      <c r="B727" s="44" t="str">
        <f t="shared" si="1770"/>
        <v>[[5762,1]]</v>
      </c>
      <c r="C727" s="44" t="str">
        <f t="shared" si="1770"/>
        <v>狙击手之衣</v>
      </c>
      <c r="D727" s="44" t="str">
        <f t="shared" si="1770"/>
        <v>5762</v>
      </c>
      <c r="E727" s="44">
        <f t="shared" si="1770"/>
        <v>1</v>
      </c>
      <c r="F727" s="44"/>
      <c r="T727" s="44">
        <f t="shared" si="1748"/>
        <v>15749.999999999998</v>
      </c>
      <c r="U727" s="44">
        <f t="shared" ref="U727" si="1863">U507</f>
        <v>21</v>
      </c>
      <c r="V727" s="44">
        <f t="shared" ref="V727" si="1864">V507</f>
        <v>3</v>
      </c>
      <c r="W727" s="44">
        <f t="shared" si="1751"/>
        <v>12650</v>
      </c>
      <c r="X727" s="238" t="s">
        <v>2461</v>
      </c>
      <c r="Y727" s="44">
        <v>4</v>
      </c>
      <c r="Z727" s="208" t="s">
        <v>2467</v>
      </c>
      <c r="AA727" s="44" t="str">
        <f t="shared" ref="AA727:AB727" si="1865">AA507</f>
        <v>1,2,3</v>
      </c>
      <c r="AB727" s="44" t="str">
        <f t="shared" si="1865"/>
        <v>5762</v>
      </c>
      <c r="AD727" s="44" t="str">
        <f t="shared" ref="AD727:AL727" si="1866">AD507</f>
        <v>订做一件狙击手之衣，做得不好我可不付钱。</v>
      </c>
      <c r="AE727" s="44" t="str">
        <f t="shared" si="1866"/>
        <v>穿上狙击手之衣，我就能百发百中啦！</v>
      </c>
      <c r="AF727" s="44" t="str">
        <f t="shared" si="1866"/>
        <v>没有狙击手之衣，我照样百发百中。</v>
      </c>
      <c r="AG727" s="44" t="str">
        <f t="shared" si="1866"/>
        <v>听闻狙击手之衣可以防箭，我一定要买一件。</v>
      </c>
      <c r="AH727" s="44" t="str">
        <f t="shared" si="1866"/>
        <v>看起来很普通嘛，试穿看看。</v>
      </c>
      <c r="AI727" s="44" t="str">
        <f t="shared" si="1866"/>
        <v>我打怪时若被箭射中，就会来问你要赔偿。</v>
      </c>
      <c r="AJ727" s="44" t="str">
        <f t="shared" si="1866"/>
        <v>狙击手之衣看起来好帅，我也要一件。</v>
      </c>
      <c r="AK727" s="44" t="str">
        <f t="shared" si="1866"/>
        <v>我穿上狙击手之衣，世界立刻明亮了！</v>
      </c>
      <c r="AL727" s="44" t="str">
        <f t="shared" si="1866"/>
        <v>衣服没做好是小事，诚信丧失可是大事。</v>
      </c>
    </row>
    <row r="728" spans="1:38">
      <c r="A728" s="252">
        <v>7220</v>
      </c>
      <c r="B728" s="44" t="str">
        <f t="shared" si="1770"/>
        <v>[[5862,1]]</v>
      </c>
      <c r="C728" s="44" t="str">
        <f t="shared" ref="C728:E742" si="1867">C288</f>
        <v>魔导师法袍</v>
      </c>
      <c r="D728" s="44" t="str">
        <f t="shared" si="1867"/>
        <v>5862</v>
      </c>
      <c r="E728" s="44">
        <f t="shared" si="1867"/>
        <v>1</v>
      </c>
      <c r="F728" s="44"/>
      <c r="T728" s="44">
        <f t="shared" si="1748"/>
        <v>15749.999999999998</v>
      </c>
      <c r="U728" s="44">
        <f t="shared" ref="U728" si="1868">U508</f>
        <v>22</v>
      </c>
      <c r="V728" s="44">
        <f t="shared" ref="V728" si="1869">V508</f>
        <v>3</v>
      </c>
      <c r="W728" s="44">
        <f t="shared" si="1751"/>
        <v>12650</v>
      </c>
      <c r="X728" s="238" t="s">
        <v>2461</v>
      </c>
      <c r="Y728" s="44">
        <v>4</v>
      </c>
      <c r="Z728" s="208" t="s">
        <v>2467</v>
      </c>
      <c r="AA728" s="44" t="str">
        <f t="shared" ref="AA728:AB728" si="1870">AA508</f>
        <v>1,2,3</v>
      </c>
      <c r="AB728" s="44" t="str">
        <f t="shared" si="1870"/>
        <v>5862</v>
      </c>
      <c r="AD728" s="44" t="str">
        <f t="shared" ref="AD728:AL728" si="1871">AD508</f>
        <v>我是无所不能的魔导师，我要订做一件法袍。</v>
      </c>
      <c r="AE728" s="44" t="str">
        <f t="shared" si="1871"/>
        <v>谢谢！以后需要魔导师，记得联系我。</v>
      </c>
      <c r="AF728" s="44" t="str">
        <f t="shared" si="1871"/>
        <v>我要召唤异界的魔王，踩平你的破店。</v>
      </c>
      <c r="AG728" s="44" t="str">
        <f t="shared" si="1871"/>
        <v>我的魔导师法袍被怪抓破了，只能再买一件了。</v>
      </c>
      <c r="AH728" s="44" t="str">
        <f t="shared" si="1871"/>
        <v>我会好好爱惜这件魔导师法袍的。</v>
      </c>
      <c r="AI728" s="44" t="str">
        <f t="shared" si="1871"/>
        <v>你比野外的怪更更更可恶！</v>
      </c>
      <c r="AJ728" s="44" t="str">
        <f t="shared" si="1871"/>
        <v>听说魔导师法袍可以增强法力，给我来一件。</v>
      </c>
      <c r="AK728" s="44" t="str">
        <f t="shared" si="1871"/>
        <v>哇哈哈，穿上后感觉自己的法力无边了。</v>
      </c>
      <c r="AL728" s="44" t="str">
        <f t="shared" si="1871"/>
        <v>你知道得罪魔导师的后果是什么吗？</v>
      </c>
    </row>
    <row r="729" spans="1:38">
      <c r="A729" s="252">
        <v>7230</v>
      </c>
      <c r="B729" s="44" t="str">
        <f t="shared" si="1770"/>
        <v>[[6063,1]]</v>
      </c>
      <c r="C729" s="44" t="str">
        <f t="shared" si="1867"/>
        <v>狙击手手套</v>
      </c>
      <c r="D729" s="44" t="str">
        <f t="shared" si="1867"/>
        <v>6063</v>
      </c>
      <c r="E729" s="44">
        <f t="shared" si="1867"/>
        <v>1</v>
      </c>
      <c r="F729" s="44"/>
      <c r="T729" s="44">
        <f t="shared" si="1748"/>
        <v>15749.999999999998</v>
      </c>
      <c r="U729" s="44">
        <f t="shared" ref="U729" si="1872">U509</f>
        <v>22</v>
      </c>
      <c r="V729" s="44">
        <f t="shared" ref="V729" si="1873">V509</f>
        <v>3</v>
      </c>
      <c r="W729" s="44">
        <f t="shared" si="1751"/>
        <v>12650</v>
      </c>
      <c r="X729" s="238" t="s">
        <v>2461</v>
      </c>
      <c r="Y729" s="44">
        <v>4</v>
      </c>
      <c r="Z729" s="208" t="s">
        <v>2467</v>
      </c>
      <c r="AA729" s="44" t="str">
        <f t="shared" ref="AA729:AB729" si="1874">AA509</f>
        <v>1,2,3</v>
      </c>
      <c r="AB729" s="44" t="str">
        <f t="shared" si="1874"/>
        <v>6063</v>
      </c>
      <c r="AD729" s="44" t="str">
        <f t="shared" ref="AD729:AL729" si="1875">AD509</f>
        <v>我要一副提升准确度的狙击手手套。</v>
      </c>
      <c r="AE729" s="44" t="str">
        <f t="shared" si="1875"/>
        <v>有了狙击手手套，我就是神射手了。</v>
      </c>
      <c r="AF729" s="44" t="str">
        <f t="shared" si="1875"/>
        <v>竟然忘带箭了，不然铁定让你变成刺猬。</v>
      </c>
      <c r="AG729" s="44" t="str">
        <f t="shared" si="1875"/>
        <v>普通手套戴腻了，换副狙击手手套试试。</v>
      </c>
      <c r="AH729" s="44" t="str">
        <f t="shared" si="1875"/>
        <v>这手套手感真好~</v>
      </c>
      <c r="AI729" s="44" t="str">
        <f t="shared" si="1875"/>
        <v>我要把你当皮球拍~拍~拍~</v>
      </c>
      <c r="AJ729" s="44" t="str">
        <f t="shared" si="1875"/>
        <v>你会做狙击手手套？帮我做一副吧！</v>
      </c>
      <c r="AK729" s="44" t="str">
        <f t="shared" si="1875"/>
        <v>这手套难道也是炼金炉炼出来的？</v>
      </c>
      <c r="AL729" s="44" t="str">
        <f t="shared" si="1875"/>
        <v>我要学大师兄踢翻你的炼金炉！</v>
      </c>
    </row>
    <row r="730" spans="1:38">
      <c r="A730" s="252">
        <v>7240</v>
      </c>
      <c r="B730" s="44" t="str">
        <f t="shared" si="1770"/>
        <v>[[6163,1]]</v>
      </c>
      <c r="C730" s="44" t="str">
        <f t="shared" si="1867"/>
        <v>无穷法术帽</v>
      </c>
      <c r="D730" s="44" t="str">
        <f t="shared" si="1867"/>
        <v>6163</v>
      </c>
      <c r="E730" s="44">
        <f t="shared" si="1867"/>
        <v>1</v>
      </c>
      <c r="F730" s="44"/>
      <c r="T730" s="44">
        <f t="shared" si="1748"/>
        <v>15749.999999999998</v>
      </c>
      <c r="U730" s="44">
        <f t="shared" ref="U730" si="1876">U510</f>
        <v>22</v>
      </c>
      <c r="V730" s="44">
        <f t="shared" ref="V730" si="1877">V510</f>
        <v>3</v>
      </c>
      <c r="W730" s="44">
        <f t="shared" si="1751"/>
        <v>12650</v>
      </c>
      <c r="X730" s="238" t="s">
        <v>2461</v>
      </c>
      <c r="Y730" s="44">
        <v>4</v>
      </c>
      <c r="Z730" s="208" t="s">
        <v>2467</v>
      </c>
      <c r="AA730" s="44" t="str">
        <f t="shared" ref="AA730:AB730" si="1878">AA510</f>
        <v>1,2,3</v>
      </c>
      <c r="AB730" s="44" t="str">
        <f t="shared" si="1878"/>
        <v>6163</v>
      </c>
      <c r="AD730" s="44" t="str">
        <f t="shared" ref="AD730:AL730" si="1879">AD510</f>
        <v>快快快！快给我做顶无穷法师帽。</v>
      </c>
      <c r="AE730" s="44" t="str">
        <f t="shared" si="1879"/>
        <v>我的法术考试就指望无穷法术帽了。</v>
      </c>
      <c r="AF730" s="44" t="str">
        <f t="shared" si="1879"/>
        <v>这回我的法术课要挂了。</v>
      </c>
      <c r="AG730" s="44" t="str">
        <f t="shared" si="1879"/>
        <v>无穷法术帽真有无穷法术吗？尝试一下。</v>
      </c>
      <c r="AH730" s="44" t="str">
        <f t="shared" si="1879"/>
        <v>这帽子太神奇了，戴上后我的法力大增。</v>
      </c>
      <c r="AI730" s="44" t="str">
        <f t="shared" si="1879"/>
        <v>没有无穷法师帽，我还能靠自己！</v>
      </c>
      <c r="AJ730" s="44" t="str">
        <f t="shared" si="1879"/>
        <v>无穷法师帽这名字太吸引人了，必须定一顶。</v>
      </c>
      <c r="AK730" s="44" t="str">
        <f t="shared" si="1879"/>
        <v>让我试试是不是真能法术无穷。</v>
      </c>
      <c r="AL730" s="44" t="str">
        <f t="shared" si="1879"/>
        <v>我当从来没见过你，小二。</v>
      </c>
    </row>
    <row r="731" spans="1:38">
      <c r="A731" s="252">
        <v>7250</v>
      </c>
      <c r="B731" s="44" t="str">
        <f t="shared" si="1770"/>
        <v>[[6662,1]]</v>
      </c>
      <c r="C731" s="44" t="str">
        <f t="shared" si="1867"/>
        <v>疾风革铠</v>
      </c>
      <c r="D731" s="44" t="str">
        <f t="shared" si="1867"/>
        <v>6662</v>
      </c>
      <c r="E731" s="44">
        <f t="shared" si="1867"/>
        <v>1</v>
      </c>
      <c r="F731" s="44"/>
      <c r="T731" s="44">
        <f t="shared" ref="T731:T762" si="1880">T72*$T$5</f>
        <v>18900</v>
      </c>
      <c r="U731" s="44">
        <f t="shared" ref="U731" si="1881">U511</f>
        <v>23</v>
      </c>
      <c r="V731" s="44">
        <f t="shared" ref="V731" si="1882">V511</f>
        <v>3</v>
      </c>
      <c r="W731" s="44">
        <f t="shared" ref="W731:W762" si="1883">W72*$W$5</f>
        <v>15425</v>
      </c>
      <c r="X731" s="238" t="s">
        <v>2461</v>
      </c>
      <c r="Y731" s="44">
        <v>4</v>
      </c>
      <c r="Z731" s="208" t="s">
        <v>2467</v>
      </c>
      <c r="AA731" s="44" t="str">
        <f t="shared" ref="AA731:AB731" si="1884">AA511</f>
        <v>1,2,3</v>
      </c>
      <c r="AB731" s="44" t="str">
        <f t="shared" si="1884"/>
        <v>6662</v>
      </c>
      <c r="AD731" s="44" t="str">
        <f t="shared" ref="AD731:AL731" si="1885">AD511</f>
        <v>疾风革铠一定能让我跑得更快！我要订一件。</v>
      </c>
      <c r="AE731" s="44" t="str">
        <f t="shared" si="1885"/>
        <v>跑如疾风，势如闪电。疾风革铠非同凡响！</v>
      </c>
      <c r="AF731" s="44" t="str">
        <f t="shared" si="1885"/>
        <v>少了疾风革铠的我，就像缺了翅膀的小鸟。</v>
      </c>
      <c r="AG731" s="44" t="str">
        <f t="shared" si="1885"/>
        <v>朋友推荐我来买疾风革铠。</v>
      </c>
      <c r="AH731" s="44" t="str">
        <f t="shared" si="1885"/>
        <v>疾风像马的名字，怎么会给衣服取这名？</v>
      </c>
      <c r="AI731" s="44" t="str">
        <f t="shared" si="1885"/>
        <v>你失去的是民心啊！</v>
      </c>
      <c r="AJ731" s="44" t="str">
        <f t="shared" si="1885"/>
        <v>我想拥有飞一般的速度，疾风革铠能帮我吗？</v>
      </c>
      <c r="AK731" s="44" t="str">
        <f t="shared" si="1885"/>
        <v>穿上疾风革铠，果然更加敏捷了。</v>
      </c>
      <c r="AL731" s="44" t="str">
        <f t="shared" si="1885"/>
        <v>我为你感到悲哀。</v>
      </c>
    </row>
    <row r="732" spans="1:38">
      <c r="A732" s="252">
        <v>7260</v>
      </c>
      <c r="B732" s="44" t="str">
        <f t="shared" si="1770"/>
        <v>[[6762,1]]</v>
      </c>
      <c r="C732" s="44" t="str">
        <f t="shared" si="1867"/>
        <v>元素袍</v>
      </c>
      <c r="D732" s="44" t="str">
        <f t="shared" si="1867"/>
        <v>6762</v>
      </c>
      <c r="E732" s="44">
        <f t="shared" si="1867"/>
        <v>1</v>
      </c>
      <c r="F732" s="44"/>
      <c r="T732" s="44">
        <f t="shared" si="1880"/>
        <v>18900</v>
      </c>
      <c r="U732" s="44">
        <f t="shared" ref="U732" si="1886">U512</f>
        <v>23</v>
      </c>
      <c r="V732" s="44">
        <f t="shared" ref="V732" si="1887">V512</f>
        <v>3</v>
      </c>
      <c r="W732" s="44">
        <f t="shared" si="1883"/>
        <v>15425</v>
      </c>
      <c r="X732" s="238" t="s">
        <v>2461</v>
      </c>
      <c r="Y732" s="44">
        <v>4</v>
      </c>
      <c r="Z732" s="208" t="s">
        <v>2467</v>
      </c>
      <c r="AA732" s="44" t="str">
        <f t="shared" ref="AA732:AB732" si="1888">AA512</f>
        <v>1,2,3</v>
      </c>
      <c r="AB732" s="44" t="str">
        <f t="shared" si="1888"/>
        <v>6762</v>
      </c>
      <c r="AD732" s="44" t="str">
        <f t="shared" ref="AD732:AL732" si="1889">AD512</f>
        <v>元素袍可是样新鲜玩意，我要尝试下。</v>
      </c>
      <c r="AE732" s="44" t="str">
        <f t="shared" si="1889"/>
        <v>自然界的四大元素在这件袍子上得到了很好的体现。</v>
      </c>
      <c r="AF732" s="44" t="str">
        <f t="shared" si="1889"/>
        <v>做生意怎能如此不给力？</v>
      </c>
      <c r="AG732" s="44" t="str">
        <f t="shared" si="1889"/>
        <v>亲，元素袍有货吗？</v>
      </c>
      <c r="AH732" s="44" t="str">
        <f t="shared" si="1889"/>
        <v>我太喜欢元素袍了，谢谢亲啦！</v>
      </c>
      <c r="AI732" s="44" t="str">
        <f t="shared" si="1889"/>
        <v>亲，当心出门被雷劈哦~</v>
      </c>
      <c r="AJ732" s="44" t="str">
        <f t="shared" si="1889"/>
        <v>身为法术练习者，怎能没有强大的元素袍？</v>
      </c>
      <c r="AK732" s="44" t="str">
        <f t="shared" si="1889"/>
        <v>哇咔咔，穿上元素袍，法力无边啦！</v>
      </c>
      <c r="AL732" s="44" t="str">
        <f t="shared" si="1889"/>
        <v>我有一种想要吐血的冲动。</v>
      </c>
    </row>
    <row r="733" spans="1:38">
      <c r="A733" s="252">
        <v>7270</v>
      </c>
      <c r="B733" s="44" t="str">
        <f t="shared" si="1770"/>
        <v>[[6963,1]]</v>
      </c>
      <c r="C733" s="44" t="str">
        <f t="shared" si="1867"/>
        <v>疾风手套</v>
      </c>
      <c r="D733" s="44" t="str">
        <f t="shared" si="1867"/>
        <v>6963</v>
      </c>
      <c r="E733" s="44">
        <f t="shared" si="1867"/>
        <v>1</v>
      </c>
      <c r="F733" s="44"/>
      <c r="T733" s="44">
        <f t="shared" si="1880"/>
        <v>18900</v>
      </c>
      <c r="U733" s="44">
        <f t="shared" ref="U733" si="1890">U513</f>
        <v>23</v>
      </c>
      <c r="V733" s="44">
        <f t="shared" ref="V733" si="1891">V513</f>
        <v>3</v>
      </c>
      <c r="W733" s="44">
        <f t="shared" si="1883"/>
        <v>15425</v>
      </c>
      <c r="X733" s="238" t="s">
        <v>2461</v>
      </c>
      <c r="Y733" s="44">
        <v>4</v>
      </c>
      <c r="Z733" s="208" t="s">
        <v>2467</v>
      </c>
      <c r="AA733" s="44" t="str">
        <f t="shared" ref="AA733:AB733" si="1892">AA513</f>
        <v>1,2,3</v>
      </c>
      <c r="AB733" s="44" t="str">
        <f t="shared" si="1892"/>
        <v>6963</v>
      </c>
      <c r="AD733" s="44" t="str">
        <f t="shared" ref="AD733:AL733" si="1893">AD513</f>
        <v>万能的神啊，请赐我一副疾风手套吧。</v>
      </c>
      <c r="AE733" s="44" t="str">
        <f t="shared" si="1893"/>
        <v>有了疾风手套，我也能玩葵花点穴手。</v>
      </c>
      <c r="AF733" s="44" t="str">
        <f t="shared" si="1893"/>
        <v>果然店铺信誉神马的很不靠谱。</v>
      </c>
      <c r="AG733" s="44" t="str">
        <f t="shared" si="1893"/>
        <v>订购一副疾风手套。</v>
      </c>
      <c r="AH733" s="44" t="str">
        <f t="shared" si="1893"/>
        <v>货是好货，就是贵了点。</v>
      </c>
      <c r="AI733" s="44" t="str">
        <f t="shared" si="1893"/>
        <v>东西没做好，大家都不想的。</v>
      </c>
      <c r="AJ733" s="44" t="str">
        <f t="shared" si="1893"/>
        <v>听闻这里是专业道具店，我要副疾风手套。</v>
      </c>
      <c r="AK733" s="44" t="str">
        <f t="shared" si="1893"/>
        <v>戴上疾风手套，是不是可以飞起来？</v>
      </c>
      <c r="AL733" s="44" t="str">
        <f t="shared" si="1893"/>
        <v>此店有风险，购物需谨慎。</v>
      </c>
    </row>
    <row r="734" spans="1:38">
      <c r="A734" s="252">
        <v>7280</v>
      </c>
      <c r="B734" s="44" t="str">
        <f t="shared" si="1770"/>
        <v>[[7063,1]]</v>
      </c>
      <c r="C734" s="44" t="str">
        <f t="shared" si="1867"/>
        <v>元素帽</v>
      </c>
      <c r="D734" s="44" t="str">
        <f t="shared" si="1867"/>
        <v>7063</v>
      </c>
      <c r="E734" s="44">
        <f t="shared" si="1867"/>
        <v>1</v>
      </c>
      <c r="F734" s="44"/>
      <c r="T734" s="44">
        <f t="shared" si="1880"/>
        <v>18900</v>
      </c>
      <c r="U734" s="44">
        <f t="shared" ref="U734" si="1894">U514</f>
        <v>24</v>
      </c>
      <c r="V734" s="44">
        <f t="shared" ref="V734" si="1895">V514</f>
        <v>3</v>
      </c>
      <c r="W734" s="44">
        <f t="shared" si="1883"/>
        <v>15425</v>
      </c>
      <c r="X734" s="238" t="s">
        <v>2461</v>
      </c>
      <c r="Y734" s="44">
        <v>4</v>
      </c>
      <c r="Z734" s="208" t="s">
        <v>2467</v>
      </c>
      <c r="AA734" s="44" t="str">
        <f t="shared" ref="AA734:AB734" si="1896">AA514</f>
        <v>1,2,3</v>
      </c>
      <c r="AB734" s="44" t="str">
        <f t="shared" si="1896"/>
        <v>7063</v>
      </c>
      <c r="AD734" s="44" t="str">
        <f t="shared" ref="AD734:AL734" si="1897">AD514</f>
        <v>元素帽很酷，我也想要。</v>
      </c>
      <c r="AE734" s="44" t="str">
        <f t="shared" si="1897"/>
        <v>回家想想如何搭配。</v>
      </c>
      <c r="AF734" s="44" t="str">
        <f t="shared" si="1897"/>
        <v>人家好难过好失望好桑心哦！</v>
      </c>
      <c r="AG734" s="44" t="str">
        <f t="shared" si="1897"/>
        <v>作为潮人，必须订购一顶元素帽。</v>
      </c>
      <c r="AH734" s="44" t="str">
        <f t="shared" si="1897"/>
        <v>为什么我看不懂这帽子有啥元素？</v>
      </c>
      <c r="AI734" s="44" t="str">
        <f t="shared" si="1897"/>
        <v>人家都在巴结我，你竟然直接无视我。</v>
      </c>
      <c r="AJ734" s="44" t="str">
        <f t="shared" si="1897"/>
        <v>我素帽纸达人，我想要元素帽！</v>
      </c>
      <c r="AK734" s="44" t="str">
        <f t="shared" si="1897"/>
        <v>我素帽纸达人！我爱元素帽！</v>
      </c>
      <c r="AL734" s="44" t="str">
        <f t="shared" si="1897"/>
        <v>我会帮店铺进行负面宣传的，不收费哦。</v>
      </c>
    </row>
    <row r="735" spans="1:38">
      <c r="A735" s="252">
        <v>7290</v>
      </c>
      <c r="B735" s="44" t="str">
        <f t="shared" si="1770"/>
        <v>[[7562,1]]</v>
      </c>
      <c r="C735" s="44" t="str">
        <f t="shared" si="1867"/>
        <v>勇者服</v>
      </c>
      <c r="D735" s="44" t="str">
        <f t="shared" si="1867"/>
        <v>7562</v>
      </c>
      <c r="E735" s="44">
        <f t="shared" si="1867"/>
        <v>1</v>
      </c>
      <c r="F735" s="44"/>
      <c r="T735" s="44">
        <f t="shared" si="1880"/>
        <v>22050</v>
      </c>
      <c r="U735" s="44">
        <f t="shared" ref="U735" si="1898">U515</f>
        <v>24</v>
      </c>
      <c r="V735" s="44">
        <f t="shared" ref="V735" si="1899">V515</f>
        <v>3</v>
      </c>
      <c r="W735" s="44">
        <f t="shared" si="1883"/>
        <v>28875</v>
      </c>
      <c r="X735" s="238" t="s">
        <v>2461</v>
      </c>
      <c r="Y735" s="44">
        <v>4</v>
      </c>
      <c r="Z735" s="208" t="s">
        <v>2467</v>
      </c>
      <c r="AA735" s="44" t="str">
        <f t="shared" ref="AA735:AB735" si="1900">AA515</f>
        <v>1,2,3</v>
      </c>
      <c r="AB735" s="44" t="str">
        <f t="shared" si="1900"/>
        <v>7562</v>
      </c>
      <c r="AD735" s="44" t="str">
        <f t="shared" ref="AD735:AL735" si="1901">AD515</f>
        <v>我是勇者，自然要穿勇者服。</v>
      </c>
      <c r="AE735" s="44" t="str">
        <f t="shared" si="1901"/>
        <v>穿上勇者服的我，简直有如战神下凡！</v>
      </c>
      <c r="AF735" s="44" t="str">
        <f t="shared" si="1901"/>
        <v>勇者是不会和你这种小老百姓计较的。</v>
      </c>
      <c r="AG735" s="44" t="str">
        <f t="shared" si="1901"/>
        <v>我好想成为勇者哦，买件勇者服过过瘾吧。</v>
      </c>
      <c r="AH735" s="44" t="str">
        <f t="shared" si="1901"/>
        <v>穿上勇者服，感觉自己真的成为勇者了。</v>
      </c>
      <c r="AI735" s="44" t="str">
        <f t="shared" si="1901"/>
        <v>我成为勇者的梦想，因为订单没完成而破灭。</v>
      </c>
      <c r="AJ735" s="44" t="str">
        <f t="shared" si="1901"/>
        <v>你家的勇者服真帅，来一件。</v>
      </c>
      <c r="AK735" s="44" t="str">
        <f t="shared" si="1901"/>
        <v>真是馈赠亲友的好东西！</v>
      </c>
      <c r="AL735" s="44" t="str">
        <f t="shared" si="1901"/>
        <v>你太不给面子了。</v>
      </c>
    </row>
    <row r="736" spans="1:38">
      <c r="A736" s="252">
        <v>7300</v>
      </c>
      <c r="B736" s="44" t="str">
        <f t="shared" si="1770"/>
        <v>[[7662,1]]</v>
      </c>
      <c r="C736" s="44" t="str">
        <f t="shared" si="1867"/>
        <v>勇者法袍</v>
      </c>
      <c r="D736" s="44" t="str">
        <f t="shared" si="1867"/>
        <v>7662</v>
      </c>
      <c r="E736" s="44">
        <f t="shared" si="1867"/>
        <v>1</v>
      </c>
      <c r="F736" s="44"/>
      <c r="T736" s="44">
        <f t="shared" si="1880"/>
        <v>22050</v>
      </c>
      <c r="U736" s="44">
        <f t="shared" ref="U736" si="1902">U516</f>
        <v>24</v>
      </c>
      <c r="V736" s="44">
        <f t="shared" ref="V736" si="1903">V516</f>
        <v>3</v>
      </c>
      <c r="W736" s="44">
        <f t="shared" si="1883"/>
        <v>28875</v>
      </c>
      <c r="X736" s="238" t="s">
        <v>2461</v>
      </c>
      <c r="Y736" s="44">
        <v>4</v>
      </c>
      <c r="Z736" s="208" t="s">
        <v>2467</v>
      </c>
      <c r="AA736" s="44" t="str">
        <f t="shared" ref="AA736:AB736" si="1904">AA516</f>
        <v>1,2,3</v>
      </c>
      <c r="AB736" s="44" t="str">
        <f t="shared" si="1904"/>
        <v>7662</v>
      </c>
      <c r="AD736" s="44" t="str">
        <f t="shared" ref="AD736:AL736" si="1905">AD516</f>
        <v>只有勇者法袍才配得上我那高贵的气质。</v>
      </c>
      <c r="AE736" s="44" t="str">
        <f t="shared" si="1905"/>
        <v>勇者法袍似乎没有我想象中的那么高级嘛。</v>
      </c>
      <c r="AF736" s="44" t="str">
        <f t="shared" si="1905"/>
        <v>乌龟的爬行速度都比你做订单的速度快。</v>
      </c>
      <c r="AG736" s="44" t="str">
        <f t="shared" si="1905"/>
        <v>请问~能帮我做件勇者法袍吗？</v>
      </c>
      <c r="AH736" s="44" t="str">
        <f t="shared" si="1905"/>
        <v>感谢你为我制作这么棒的勇者法袍。</v>
      </c>
      <c r="AI736" s="44" t="str">
        <f t="shared" si="1905"/>
        <v>哎，也许我是没有穿勇者法袍的命。</v>
      </c>
      <c r="AJ736" s="44" t="str">
        <f t="shared" si="1905"/>
        <v>勇者法袍是法袍中的战斗机，必须订一件！</v>
      </c>
      <c r="AK736" s="44" t="str">
        <f t="shared" si="1905"/>
        <v>哇，既能增加攻击力又能提升法力值哦！</v>
      </c>
      <c r="AL736" s="44" t="str">
        <f t="shared" si="1905"/>
        <v>订单神马的都是浮云啊。</v>
      </c>
    </row>
    <row r="737" spans="1:38">
      <c r="A737" s="252">
        <v>7310</v>
      </c>
      <c r="B737" s="44" t="str">
        <f t="shared" si="1770"/>
        <v>[[7863,1]]</v>
      </c>
      <c r="C737" s="44" t="str">
        <f t="shared" si="1867"/>
        <v>勇者手套</v>
      </c>
      <c r="D737" s="44" t="str">
        <f t="shared" si="1867"/>
        <v>7863</v>
      </c>
      <c r="E737" s="44">
        <f t="shared" si="1867"/>
        <v>1</v>
      </c>
      <c r="F737" s="44"/>
      <c r="T737" s="44">
        <f t="shared" si="1880"/>
        <v>22050</v>
      </c>
      <c r="U737" s="44">
        <f t="shared" ref="U737" si="1906">U517</f>
        <v>25</v>
      </c>
      <c r="V737" s="44">
        <f t="shared" ref="V737" si="1907">V517</f>
        <v>3</v>
      </c>
      <c r="W737" s="44">
        <f t="shared" si="1883"/>
        <v>28875</v>
      </c>
      <c r="X737" s="238" t="s">
        <v>2461</v>
      </c>
      <c r="Y737" s="44">
        <v>4</v>
      </c>
      <c r="Z737" s="208" t="s">
        <v>2467</v>
      </c>
      <c r="AA737" s="44" t="str">
        <f t="shared" ref="AA737:AB737" si="1908">AA517</f>
        <v>1,2,3</v>
      </c>
      <c r="AB737" s="44" t="str">
        <f t="shared" si="1908"/>
        <v>7863</v>
      </c>
      <c r="AD737" s="44" t="str">
        <f t="shared" ref="AD737:AL737" si="1909">AD517</f>
        <v>我要勇者手套，快快帮我做！</v>
      </c>
      <c r="AE737" s="44" t="str">
        <f t="shared" si="1909"/>
        <v>听说戴上勇者手套就能天下无敌哦！</v>
      </c>
      <c r="AF737" s="44" t="str">
        <f t="shared" si="1909"/>
        <v>这真是一个奸商横行的时代。</v>
      </c>
      <c r="AG737" s="44" t="str">
        <f t="shared" si="1909"/>
        <v>我要做勇者，给我来副用这手套。</v>
      </c>
      <c r="AH737" s="44" t="str">
        <f t="shared" si="1909"/>
        <v>凡是和勇者沾边的东西，我都喜欢！</v>
      </c>
      <c r="AI737" s="44" t="str">
        <f t="shared" si="1909"/>
        <v>这破店竟然不做我的生意，太气人了。</v>
      </c>
      <c r="AJ737" s="44" t="str">
        <f t="shared" si="1909"/>
        <v>我是勇者，就必须戴勇者手套！</v>
      </c>
      <c r="AK737" s="44" t="str">
        <f t="shared" si="1909"/>
        <v>勇者手套质量过关，绝对是信得过产品。</v>
      </c>
      <c r="AL737" s="44" t="str">
        <f t="shared" si="1909"/>
        <v>我以勇者的身份来讨伐这家经常交不出货的店铺。</v>
      </c>
    </row>
    <row r="738" spans="1:38">
      <c r="A738" s="252">
        <v>7320</v>
      </c>
      <c r="B738" s="44" t="str">
        <f t="shared" si="1770"/>
        <v>[[7963,1]]</v>
      </c>
      <c r="C738" s="44" t="str">
        <f t="shared" si="1867"/>
        <v>勇者帽</v>
      </c>
      <c r="D738" s="44" t="str">
        <f t="shared" si="1867"/>
        <v>7963</v>
      </c>
      <c r="E738" s="44">
        <f t="shared" si="1867"/>
        <v>1</v>
      </c>
      <c r="F738" s="44"/>
      <c r="T738" s="44">
        <f t="shared" si="1880"/>
        <v>22050</v>
      </c>
      <c r="U738" s="44">
        <f t="shared" ref="U738" si="1910">U518</f>
        <v>25</v>
      </c>
      <c r="V738" s="44">
        <f t="shared" ref="V738" si="1911">V518</f>
        <v>3</v>
      </c>
      <c r="W738" s="44">
        <f t="shared" si="1883"/>
        <v>28875</v>
      </c>
      <c r="X738" s="238" t="s">
        <v>2461</v>
      </c>
      <c r="Y738" s="44">
        <v>4</v>
      </c>
      <c r="Z738" s="208" t="s">
        <v>2467</v>
      </c>
      <c r="AA738" s="44" t="str">
        <f t="shared" ref="AA738:AB738" si="1912">AA518</f>
        <v>1,2,3</v>
      </c>
      <c r="AB738" s="44" t="str">
        <f t="shared" si="1912"/>
        <v>7963</v>
      </c>
      <c r="AD738" s="44" t="str">
        <f t="shared" ref="AD738:AL738" si="1913">AD518</f>
        <v>订做勇者帽要多少钱？</v>
      </c>
      <c r="AE738" s="44" t="str">
        <f t="shared" si="1913"/>
        <v>勇者帽太适合我了。</v>
      </c>
      <c r="AF738" s="44" t="str">
        <f t="shared" si="1913"/>
        <v>在这个二货横行的时代，我还要和奸商斗智斗勇。</v>
      </c>
      <c r="AG738" s="44" t="str">
        <f t="shared" si="1913"/>
        <v>这里开始卖勇者帽了，怎么不早通知我呀？</v>
      </c>
      <c r="AH738" s="44" t="str">
        <f t="shared" si="1913"/>
        <v>我早就想要顶勇者帽，终于了却心愿了。</v>
      </c>
      <c r="AI738" s="44" t="str">
        <f t="shared" si="1913"/>
        <v>我恨你的人，更恨你的店。</v>
      </c>
      <c r="AJ738" s="44" t="str">
        <f t="shared" si="1913"/>
        <v>做一顶勇者帽要多久？</v>
      </c>
      <c r="AK738" s="44" t="str">
        <f t="shared" si="1913"/>
        <v>千盼万盼终于盼到我的勇者帽了。</v>
      </c>
      <c r="AL738" s="44" t="str">
        <f t="shared" si="1913"/>
        <v>你的RP很有问题。</v>
      </c>
    </row>
    <row r="739" spans="1:38">
      <c r="A739" s="252">
        <v>7330</v>
      </c>
      <c r="B739" s="44" t="str">
        <f t="shared" si="1770"/>
        <v>[[8462,1]]</v>
      </c>
      <c r="C739" s="44" t="str">
        <f t="shared" si="1867"/>
        <v>查堤拉之服</v>
      </c>
      <c r="D739" s="44" t="str">
        <f t="shared" si="1867"/>
        <v>8462</v>
      </c>
      <c r="E739" s="44">
        <f t="shared" si="1867"/>
        <v>1</v>
      </c>
      <c r="F739" s="44"/>
      <c r="T739" s="44">
        <f t="shared" si="1880"/>
        <v>25200</v>
      </c>
      <c r="U739" s="44">
        <f t="shared" ref="U739" si="1914">U519</f>
        <v>25</v>
      </c>
      <c r="V739" s="44">
        <f t="shared" ref="V739" si="1915">V519</f>
        <v>3</v>
      </c>
      <c r="W739" s="44">
        <f t="shared" si="1883"/>
        <v>43200</v>
      </c>
      <c r="X739" s="238" t="s">
        <v>2461</v>
      </c>
      <c r="Y739" s="44">
        <v>4</v>
      </c>
      <c r="Z739" s="208" t="s">
        <v>2467</v>
      </c>
      <c r="AA739" s="44" t="str">
        <f t="shared" ref="AA739:AB739" si="1916">AA519</f>
        <v>1,2,3</v>
      </c>
      <c r="AB739" s="44" t="str">
        <f t="shared" si="1916"/>
        <v>8462</v>
      </c>
      <c r="AD739" s="44" t="str">
        <f t="shared" ref="AD739:AL739" si="1917">AD519</f>
        <v>最近很流行查堤拉之服，我也要一件。</v>
      </c>
      <c r="AE739" s="44" t="str">
        <f t="shared" si="1917"/>
        <v>做工精美，值得表扬。</v>
      </c>
      <c r="AF739" s="44" t="str">
        <f t="shared" si="1917"/>
        <v>我代表游戏研发团队，狠狠批评你！</v>
      </c>
      <c r="AG739" s="44" t="str">
        <f t="shared" si="1917"/>
        <v>你家有没有最新产品，查堤拉之服？</v>
      </c>
      <c r="AH739" s="44" t="str">
        <f t="shared" si="1917"/>
        <v>新产品就是让人眼前一亮。</v>
      </c>
      <c r="AI739" s="44" t="str">
        <f t="shared" si="1917"/>
        <v>期望越高，失望越大。</v>
      </c>
      <c r="AJ739" s="44" t="str">
        <f t="shared" si="1917"/>
        <v>我要量身定做一件查堤拉之服。</v>
      </c>
      <c r="AK739" s="44" t="str">
        <f t="shared" si="1917"/>
        <v>超级合身，极其赞！</v>
      </c>
      <c r="AL739" s="44" t="str">
        <f t="shared" si="1917"/>
        <v>这件事不是这么容易就能了结的。</v>
      </c>
    </row>
    <row r="740" spans="1:38">
      <c r="A740" s="252">
        <v>7340</v>
      </c>
      <c r="B740" s="44" t="e">
        <f t="shared" si="1770"/>
        <v>#REF!</v>
      </c>
      <c r="C740" s="44" t="e">
        <f t="shared" si="1867"/>
        <v>#REF!</v>
      </c>
      <c r="D740" s="44" t="e">
        <f t="shared" si="1867"/>
        <v>#REF!</v>
      </c>
      <c r="E740" s="44" t="e">
        <f t="shared" si="1867"/>
        <v>#REF!</v>
      </c>
      <c r="F740" s="44"/>
      <c r="T740" s="44" t="e">
        <f>#REF!*$T$5</f>
        <v>#REF!</v>
      </c>
      <c r="U740" s="44" t="e">
        <f t="shared" ref="U740" si="1918">U520</f>
        <v>#REF!</v>
      </c>
      <c r="V740" s="44" t="e">
        <f t="shared" ref="V740" si="1919">V520</f>
        <v>#REF!</v>
      </c>
      <c r="W740" s="44" t="e">
        <f>#REF!*$W$5</f>
        <v>#REF!</v>
      </c>
      <c r="X740" s="238" t="s">
        <v>2461</v>
      </c>
      <c r="Y740" s="44">
        <v>4</v>
      </c>
      <c r="Z740" s="208" t="s">
        <v>2467</v>
      </c>
      <c r="AA740" s="44" t="e">
        <f t="shared" ref="AA740:AB740" si="1920">AA520</f>
        <v>#REF!</v>
      </c>
      <c r="AB740" s="44" t="e">
        <f t="shared" si="1920"/>
        <v>#REF!</v>
      </c>
      <c r="AD740" s="44" t="e">
        <f t="shared" ref="AD740:AL740" si="1921">AD520</f>
        <v>#REF!</v>
      </c>
      <c r="AE740" s="44" t="e">
        <f t="shared" si="1921"/>
        <v>#REF!</v>
      </c>
      <c r="AF740" s="44" t="e">
        <f t="shared" si="1921"/>
        <v>#REF!</v>
      </c>
      <c r="AG740" s="44" t="e">
        <f t="shared" si="1921"/>
        <v>#REF!</v>
      </c>
      <c r="AH740" s="44" t="e">
        <f t="shared" si="1921"/>
        <v>#REF!</v>
      </c>
      <c r="AI740" s="44" t="e">
        <f t="shared" si="1921"/>
        <v>#REF!</v>
      </c>
      <c r="AJ740" s="44" t="e">
        <f t="shared" si="1921"/>
        <v>#REF!</v>
      </c>
      <c r="AK740" s="44" t="e">
        <f t="shared" si="1921"/>
        <v>#REF!</v>
      </c>
      <c r="AL740" s="44" t="e">
        <f t="shared" si="1921"/>
        <v>#REF!</v>
      </c>
    </row>
    <row r="741" spans="1:38">
      <c r="A741" s="252">
        <v>7350</v>
      </c>
      <c r="B741" s="44" t="str">
        <f t="shared" si="1770"/>
        <v>[[8763,1]]</v>
      </c>
      <c r="C741" s="44" t="str">
        <f t="shared" si="1867"/>
        <v>普罗休斯手套</v>
      </c>
      <c r="D741" s="44" t="str">
        <f t="shared" si="1867"/>
        <v>8763</v>
      </c>
      <c r="E741" s="44">
        <f t="shared" si="1867"/>
        <v>1</v>
      </c>
      <c r="F741" s="44"/>
      <c r="T741" s="44">
        <f t="shared" ref="T741:T795" si="1922">T81*$T$5</f>
        <v>25200</v>
      </c>
      <c r="U741" s="44">
        <f t="shared" ref="U741" si="1923">U521</f>
        <v>26</v>
      </c>
      <c r="V741" s="44">
        <f t="shared" ref="V741" si="1924">V521</f>
        <v>3</v>
      </c>
      <c r="W741" s="44">
        <f t="shared" ref="W741:W795" si="1925">W81*$W$5</f>
        <v>43200</v>
      </c>
      <c r="X741" s="238" t="s">
        <v>2461</v>
      </c>
      <c r="Y741" s="44">
        <v>4</v>
      </c>
      <c r="Z741" s="208" t="s">
        <v>2467</v>
      </c>
      <c r="AA741" s="44" t="str">
        <f t="shared" ref="AA741:AB741" si="1926">AA521</f>
        <v>1,2,3</v>
      </c>
      <c r="AB741" s="44" t="str">
        <f t="shared" si="1926"/>
        <v>8763</v>
      </c>
      <c r="AD741" s="44" t="str">
        <f t="shared" ref="AD741:AL741" si="1927">AD521</f>
        <v>买道具买上瘾了，这次要买普罗休斯手套。</v>
      </c>
      <c r="AE741" s="44" t="str">
        <f t="shared" si="1927"/>
        <v>我又多了一件珍藏的道具。</v>
      </c>
      <c r="AF741" s="44" t="str">
        <f t="shared" si="1927"/>
        <v>看来我和普罗休斯手套有缘无分啊。</v>
      </c>
      <c r="AG741" s="44" t="str">
        <f t="shared" si="1927"/>
        <v>挑花眼了，就买普罗休斯手套吧。</v>
      </c>
      <c r="AH741" s="44" t="str">
        <f t="shared" si="1927"/>
        <v>东西还真不错！今天没带小费，抱歉了。</v>
      </c>
      <c r="AI741" s="44" t="str">
        <f t="shared" si="1927"/>
        <v>虽然这次交易失败了，希望下次能够交易愉快。</v>
      </c>
      <c r="AJ741" s="44" t="str">
        <f t="shared" si="1927"/>
        <v>能帮忙做点普罗休斯手套,吗？</v>
      </c>
      <c r="AK741" s="44" t="str">
        <f t="shared" si="1927"/>
        <v>你太了不起啦~！</v>
      </c>
      <c r="AL741" s="44" t="str">
        <f t="shared" si="1927"/>
        <v>哎，真是失望啊~！</v>
      </c>
    </row>
    <row r="742" spans="1:38">
      <c r="A742" s="252">
        <v>7360</v>
      </c>
      <c r="B742" s="44" t="str">
        <f t="shared" si="1770"/>
        <v>[[8863,1]]</v>
      </c>
      <c r="C742" s="44" t="str">
        <f t="shared" si="1867"/>
        <v>奥美拉之帽</v>
      </c>
      <c r="D742" s="44" t="str">
        <f t="shared" si="1867"/>
        <v>8863</v>
      </c>
      <c r="E742" s="44">
        <f t="shared" si="1867"/>
        <v>1</v>
      </c>
      <c r="F742" s="44"/>
      <c r="T742" s="44">
        <f t="shared" si="1922"/>
        <v>25200</v>
      </c>
      <c r="U742" s="44">
        <f t="shared" ref="U742" si="1928">U522</f>
        <v>26</v>
      </c>
      <c r="V742" s="44">
        <f t="shared" ref="V742" si="1929">V522</f>
        <v>3</v>
      </c>
      <c r="W742" s="44">
        <f t="shared" si="1925"/>
        <v>43200</v>
      </c>
      <c r="X742" s="238" t="s">
        <v>2461</v>
      </c>
      <c r="Y742" s="44">
        <v>4</v>
      </c>
      <c r="Z742" s="208" t="s">
        <v>2467</v>
      </c>
      <c r="AA742" s="44" t="str">
        <f t="shared" ref="AA742:AB742" si="1930">AA522</f>
        <v>1,2,3</v>
      </c>
      <c r="AB742" s="44" t="str">
        <f t="shared" si="1930"/>
        <v>8863</v>
      </c>
      <c r="AD742" s="44" t="str">
        <f t="shared" ref="AD742:AL742" si="1931">AD522</f>
        <v>奥美拉之帽到底美不美？</v>
      </c>
      <c r="AE742" s="44" t="str">
        <f t="shared" si="1931"/>
        <v>奥美拉之帽不错，适合我！</v>
      </c>
      <c r="AF742" s="44" t="str">
        <f t="shared" si="1931"/>
        <v>是我来打你，还是你自己来挨打，选吧！</v>
      </c>
      <c r="AG742" s="44" t="str">
        <f t="shared" si="1931"/>
        <v>好久没买新帽子了，这次买顶奥美拉之帽。</v>
      </c>
      <c r="AH742" s="44" t="str">
        <f t="shared" si="1931"/>
        <v>戴上新帽子，真神奇！</v>
      </c>
      <c r="AI742" s="44" t="str">
        <f t="shared" si="1931"/>
        <v>你可以把可爱的黑猫当货物给我。</v>
      </c>
      <c r="AJ742" s="44" t="str">
        <f t="shared" si="1931"/>
        <v>能帮忙做点奥美拉之帽,吗？</v>
      </c>
      <c r="AK742" s="44" t="str">
        <f t="shared" si="1931"/>
        <v>你太了不起啦~！</v>
      </c>
      <c r="AL742" s="44" t="str">
        <f t="shared" si="1931"/>
        <v>哎，真是失望啊~！</v>
      </c>
    </row>
    <row r="743" spans="1:38">
      <c r="A743" s="252">
        <v>7370</v>
      </c>
      <c r="B743" s="44" t="str">
        <f t="shared" si="1770"/>
        <v>[[10762,1]]</v>
      </c>
      <c r="C743" s="44" t="str">
        <f t="shared" ref="C743:E758" si="1932">C303</f>
        <v>学徒服</v>
      </c>
      <c r="D743" s="44" t="str">
        <f t="shared" si="1932"/>
        <v>10762</v>
      </c>
      <c r="E743" s="44">
        <f t="shared" si="1932"/>
        <v>1</v>
      </c>
      <c r="F743" s="44"/>
      <c r="T743" s="44">
        <f t="shared" si="1922"/>
        <v>105</v>
      </c>
      <c r="U743" s="44">
        <f t="shared" ref="U743" si="1933">U523</f>
        <v>27</v>
      </c>
      <c r="V743" s="44">
        <f t="shared" ref="V743" si="1934">V523</f>
        <v>3</v>
      </c>
      <c r="W743" s="44">
        <f t="shared" si="1925"/>
        <v>25</v>
      </c>
      <c r="X743" s="238" t="s">
        <v>2461</v>
      </c>
      <c r="Y743" s="44">
        <v>4</v>
      </c>
      <c r="Z743" s="208" t="s">
        <v>2467</v>
      </c>
      <c r="AA743" s="44" t="str">
        <f t="shared" ref="AA743:AB743" si="1935">AA523</f>
        <v>1,2,3</v>
      </c>
      <c r="AB743" s="44" t="str">
        <f t="shared" si="1935"/>
        <v>10762</v>
      </c>
      <c r="AD743" s="44" t="str">
        <f t="shared" ref="AD743:AL743" si="1936">AD523</f>
        <v>我要件学徒服，急需！</v>
      </c>
      <c r="AE743" s="44" t="str">
        <f t="shared" si="1936"/>
        <v>穿上学徒服做学徒去了。</v>
      </c>
      <c r="AF743" s="44" t="str">
        <f t="shared" si="1936"/>
        <v>都说我是急需了，你到底听进去没有？</v>
      </c>
      <c r="AG743" s="44" t="str">
        <f t="shared" si="1936"/>
        <v>什么衣服都有了，就缺件学徒服了。</v>
      </c>
      <c r="AH743" s="44" t="str">
        <f t="shared" si="1936"/>
        <v>你的东西，我放心。</v>
      </c>
      <c r="AI743" s="44" t="str">
        <f t="shared" si="1936"/>
        <v>再这么下去，你在游戏里的声望会越来越差。</v>
      </c>
      <c r="AJ743" s="44" t="str">
        <f t="shared" si="1936"/>
        <v>能帮忙做点学徒服,吗？</v>
      </c>
      <c r="AK743" s="44" t="str">
        <f t="shared" si="1936"/>
        <v>你太了不起啦~！</v>
      </c>
      <c r="AL743" s="44" t="str">
        <f t="shared" si="1936"/>
        <v>哎，真是失望啊~！</v>
      </c>
    </row>
    <row r="744" spans="1:38">
      <c r="A744" s="252">
        <v>7380</v>
      </c>
      <c r="B744" s="44" t="str">
        <f t="shared" si="1770"/>
        <v>[[561,1]]</v>
      </c>
      <c r="C744" s="44" t="str">
        <f t="shared" si="1932"/>
        <v>石质剑</v>
      </c>
      <c r="D744" s="44" t="str">
        <f t="shared" si="1932"/>
        <v>561</v>
      </c>
      <c r="E744" s="44">
        <f t="shared" si="1932"/>
        <v>1</v>
      </c>
      <c r="F744" s="44"/>
      <c r="T744" s="44">
        <f t="shared" si="1922"/>
        <v>1050</v>
      </c>
      <c r="U744" s="44">
        <f t="shared" ref="U744" si="1937">U524</f>
        <v>27</v>
      </c>
      <c r="V744" s="44">
        <f t="shared" ref="V744" si="1938">V524</f>
        <v>3</v>
      </c>
      <c r="W744" s="44">
        <f t="shared" si="1925"/>
        <v>125</v>
      </c>
      <c r="X744" s="238" t="s">
        <v>2461</v>
      </c>
      <c r="Y744" s="44">
        <v>4</v>
      </c>
      <c r="Z744" s="208" t="s">
        <v>2467</v>
      </c>
      <c r="AA744" s="44" t="str">
        <f t="shared" ref="AA744:AB744" si="1939">AA524</f>
        <v>1,2,3</v>
      </c>
      <c r="AB744" s="44" t="str">
        <f t="shared" si="1939"/>
        <v>561</v>
      </c>
      <c r="AD744" s="44" t="str">
        <f t="shared" ref="AD744:AL744" si="1940">AD524</f>
        <v>我想要把石质剑，但又怕自己拿不动。</v>
      </c>
      <c r="AE744" s="44" t="str">
        <f t="shared" si="1940"/>
        <v>石质剑太沉了！</v>
      </c>
      <c r="AF744" s="44" t="str">
        <f t="shared" si="1940"/>
        <v>我对你的信任已随春水向东流。</v>
      </c>
      <c r="AG744" s="44" t="str">
        <f t="shared" si="1940"/>
        <v>贱贱贱，石质剑~~我要订做哦！</v>
      </c>
      <c r="AH744" s="44" t="str">
        <f t="shared" si="1940"/>
        <v>这石质剑真是好贱，好贱~</v>
      </c>
      <c r="AI744" s="44" t="str">
        <f t="shared" si="1940"/>
        <v>我的梦想是做名剑客，现在却成了贱客。</v>
      </c>
      <c r="AJ744" s="44" t="str">
        <f t="shared" si="1940"/>
        <v>能帮忙做点石质剑,吗？</v>
      </c>
      <c r="AK744" s="44" t="str">
        <f t="shared" si="1940"/>
        <v>你太了不起啦~！</v>
      </c>
      <c r="AL744" s="44" t="str">
        <f t="shared" si="1940"/>
        <v>哎，真是失望啊~！</v>
      </c>
    </row>
    <row r="745" spans="1:38">
      <c r="A745" s="252">
        <v>7390</v>
      </c>
      <c r="B745" s="44" t="str">
        <f t="shared" si="1770"/>
        <v>[[661,1]]</v>
      </c>
      <c r="C745" s="44" t="str">
        <f t="shared" si="1932"/>
        <v>石弓</v>
      </c>
      <c r="D745" s="44" t="str">
        <f t="shared" si="1932"/>
        <v>661</v>
      </c>
      <c r="E745" s="44">
        <f t="shared" si="1932"/>
        <v>1</v>
      </c>
      <c r="F745" s="44"/>
      <c r="T745" s="44">
        <f t="shared" si="1922"/>
        <v>1050</v>
      </c>
      <c r="U745" s="44">
        <f t="shared" ref="U745" si="1941">U525</f>
        <v>27</v>
      </c>
      <c r="V745" s="44">
        <f t="shared" ref="V745" si="1942">V525</f>
        <v>3</v>
      </c>
      <c r="W745" s="44">
        <f t="shared" si="1925"/>
        <v>125</v>
      </c>
      <c r="X745" s="238" t="s">
        <v>2461</v>
      </c>
      <c r="Y745" s="44">
        <v>4</v>
      </c>
      <c r="Z745" s="208" t="s">
        <v>2467</v>
      </c>
      <c r="AA745" s="44" t="str">
        <f t="shared" ref="AA745:AB745" si="1943">AA525</f>
        <v>1,2,3</v>
      </c>
      <c r="AB745" s="44" t="str">
        <f t="shared" si="1943"/>
        <v>661</v>
      </c>
      <c r="AD745" s="44" t="str">
        <f t="shared" ref="AD745:AL745" si="1944">AD525</f>
        <v>弓手怎能少了弓？给我一把石弓。</v>
      </c>
      <c r="AE745" s="44" t="str">
        <f t="shared" si="1944"/>
        <v>有了石弓，我又可以上战场杀敌。</v>
      </c>
      <c r="AF745" s="44" t="str">
        <f t="shared" si="1944"/>
        <v>受惊了！你竟连最简单的武器都做不好？</v>
      </c>
      <c r="AG745" s="44" t="str">
        <f t="shared" si="1944"/>
        <v>我要学习射箭，先订一把石弓。</v>
      </c>
      <c r="AH745" s="44" t="str">
        <f t="shared" si="1944"/>
        <v>我马上就开始学习射箭。</v>
      </c>
      <c r="AI745" s="44" t="str">
        <f t="shared" si="1944"/>
        <v>等我学会射箭，就先拿你当靶子。</v>
      </c>
      <c r="AJ745" s="44" t="str">
        <f t="shared" si="1944"/>
        <v>能帮忙做点石弓,吗？</v>
      </c>
      <c r="AK745" s="44" t="str">
        <f t="shared" si="1944"/>
        <v>你太了不起啦~！</v>
      </c>
      <c r="AL745" s="44" t="str">
        <f t="shared" si="1944"/>
        <v>哎，真是失望啊~！</v>
      </c>
    </row>
    <row r="746" spans="1:38">
      <c r="A746" s="252">
        <v>7400</v>
      </c>
      <c r="B746" s="44" t="str">
        <f t="shared" si="1770"/>
        <v>[[761,1]]</v>
      </c>
      <c r="C746" s="44" t="str">
        <f t="shared" si="1932"/>
        <v>石杖</v>
      </c>
      <c r="D746" s="44" t="str">
        <f t="shared" si="1932"/>
        <v>761</v>
      </c>
      <c r="E746" s="44">
        <f t="shared" si="1932"/>
        <v>1</v>
      </c>
      <c r="F746" s="44"/>
      <c r="T746" s="44">
        <f t="shared" si="1922"/>
        <v>1050</v>
      </c>
      <c r="U746" s="44">
        <f t="shared" ref="U746" si="1945">U526</f>
        <v>28</v>
      </c>
      <c r="V746" s="44">
        <f t="shared" ref="V746" si="1946">V526</f>
        <v>3</v>
      </c>
      <c r="W746" s="44">
        <f t="shared" si="1925"/>
        <v>125</v>
      </c>
      <c r="X746" s="238" t="s">
        <v>2461</v>
      </c>
      <c r="Y746" s="44">
        <v>4</v>
      </c>
      <c r="Z746" s="208" t="s">
        <v>2467</v>
      </c>
      <c r="AA746" s="44" t="str">
        <f t="shared" ref="AA746:AB746" si="1947">AA526</f>
        <v>1,2,3</v>
      </c>
      <c r="AB746" s="44" t="str">
        <f t="shared" si="1947"/>
        <v>761</v>
      </c>
      <c r="AD746" s="44" t="str">
        <f t="shared" ref="AD746:AL746" si="1948">AD526</f>
        <v>你能把石杖做得轻一些吗？</v>
      </c>
      <c r="AE746" s="44" t="str">
        <f t="shared" si="1948"/>
        <v>用石杖施法，不如拿它直接拍人更具杀伤力。</v>
      </c>
      <c r="AF746" s="44" t="str">
        <f t="shared" si="1948"/>
        <v>我知道卖石杖没赚头，你就不能当是为人民服务？</v>
      </c>
      <c r="AG746" s="44" t="str">
        <f t="shared" si="1948"/>
        <v>我的石杖断了，只能订根新的。</v>
      </c>
      <c r="AH746" s="44" t="str">
        <f t="shared" si="1948"/>
        <v>感觉用起来不太顺手嘛~</v>
      </c>
      <c r="AI746" s="44" t="str">
        <f t="shared" si="1948"/>
        <v>难怪没见你挂招牌，原来是已经砸了。</v>
      </c>
      <c r="AJ746" s="44" t="str">
        <f t="shared" si="1948"/>
        <v>能帮忙做点石杖,吗？</v>
      </c>
      <c r="AK746" s="44" t="str">
        <f t="shared" si="1948"/>
        <v>你太了不起啦~！</v>
      </c>
      <c r="AL746" s="44" t="str">
        <f t="shared" si="1948"/>
        <v>哎，真是失望啊~！</v>
      </c>
    </row>
    <row r="747" spans="1:38">
      <c r="A747" s="252">
        <v>7410</v>
      </c>
      <c r="B747" s="44" t="str">
        <f t="shared" si="1770"/>
        <v>[[862,1]]</v>
      </c>
      <c r="C747" s="44" t="str">
        <f t="shared" si="1932"/>
        <v>轻甲</v>
      </c>
      <c r="D747" s="44" t="str">
        <f t="shared" si="1932"/>
        <v>862</v>
      </c>
      <c r="E747" s="44">
        <f t="shared" si="1932"/>
        <v>1</v>
      </c>
      <c r="F747" s="44"/>
      <c r="T747" s="44">
        <f t="shared" si="1922"/>
        <v>1050</v>
      </c>
      <c r="U747" s="44">
        <f t="shared" ref="U747" si="1949">U527</f>
        <v>28</v>
      </c>
      <c r="V747" s="44">
        <f t="shared" ref="V747" si="1950">V527</f>
        <v>3</v>
      </c>
      <c r="W747" s="44">
        <f t="shared" si="1925"/>
        <v>125</v>
      </c>
      <c r="X747" s="238" t="s">
        <v>2461</v>
      </c>
      <c r="Y747" s="44">
        <v>4</v>
      </c>
      <c r="Z747" s="208" t="s">
        <v>2467</v>
      </c>
      <c r="AA747" s="44" t="str">
        <f t="shared" ref="AA747:AB747" si="1951">AA527</f>
        <v>1,2,3</v>
      </c>
      <c r="AB747" s="44" t="str">
        <f t="shared" si="1951"/>
        <v>862</v>
      </c>
      <c r="AD747" s="44" t="str">
        <f t="shared" ref="AD747:AL747" si="1952">AD527</f>
        <v>上次的重甲快把我压死了，还是换件轻甲吧。</v>
      </c>
      <c r="AE747" s="44" t="str">
        <f t="shared" si="1952"/>
        <v>还是轻甲穿起来舒服，还透气！</v>
      </c>
      <c r="AF747" s="44" t="str">
        <f t="shared" si="1952"/>
        <v>做不好早说，有必要拖到现在嘛~</v>
      </c>
      <c r="AG747" s="44" t="str">
        <f t="shared" si="1952"/>
        <v>我这小身板，也只能穿轻甲了。</v>
      </c>
      <c r="AH747" s="44" t="str">
        <f t="shared" si="1952"/>
        <v>做得不错，名副其实的“轻”甲。</v>
      </c>
      <c r="AI747" s="44" t="str">
        <f t="shared" si="1952"/>
        <v>你是让我赤膊上阵打怪吗？</v>
      </c>
      <c r="AJ747" s="44" t="str">
        <f t="shared" si="1952"/>
        <v>能帮忙做点轻甲,吗？</v>
      </c>
      <c r="AK747" s="44" t="str">
        <f t="shared" si="1952"/>
        <v>你太了不起啦~！</v>
      </c>
      <c r="AL747" s="44" t="str">
        <f t="shared" si="1952"/>
        <v>哎，真是失望啊~！</v>
      </c>
    </row>
    <row r="748" spans="1:38">
      <c r="A748" s="252">
        <v>7420</v>
      </c>
      <c r="B748" s="44" t="str">
        <f t="shared" si="1770"/>
        <v>[[1161,1]]</v>
      </c>
      <c r="C748" s="44" t="str">
        <f t="shared" si="1932"/>
        <v>铁剑</v>
      </c>
      <c r="D748" s="44" t="str">
        <f t="shared" si="1932"/>
        <v>1161</v>
      </c>
      <c r="E748" s="44">
        <f t="shared" si="1932"/>
        <v>1</v>
      </c>
      <c r="F748" s="44"/>
      <c r="T748" s="44">
        <f t="shared" si="1922"/>
        <v>2100</v>
      </c>
      <c r="U748" s="44">
        <f t="shared" ref="U748" si="1953">U528</f>
        <v>28</v>
      </c>
      <c r="V748" s="44">
        <f t="shared" ref="V748" si="1954">V528</f>
        <v>3</v>
      </c>
      <c r="W748" s="44">
        <f t="shared" si="1925"/>
        <v>375</v>
      </c>
      <c r="X748" s="238" t="s">
        <v>2461</v>
      </c>
      <c r="Y748" s="44">
        <v>4</v>
      </c>
      <c r="Z748" s="208" t="s">
        <v>2467</v>
      </c>
      <c r="AA748" s="44" t="str">
        <f t="shared" ref="AA748:AB748" si="1955">AA528</f>
        <v>1,2,3</v>
      </c>
      <c r="AB748" s="44" t="str">
        <f t="shared" si="1955"/>
        <v>1161</v>
      </c>
      <c r="AD748" s="44" t="str">
        <f t="shared" ref="AD748:AL748" si="1956">AD528</f>
        <v>去冒险前，订把铁剑防身。</v>
      </c>
      <c r="AE748" s="44" t="str">
        <f t="shared" si="1956"/>
        <v>有了这把铁剑，鬼怪都不敢近身了。</v>
      </c>
      <c r="AF748" s="44" t="str">
        <f t="shared" si="1956"/>
        <v>我猜到了开头，没猜到这结局，ca~</v>
      </c>
      <c r="AG748" s="44" t="str">
        <f t="shared" si="1956"/>
        <v>求铁剑一把。</v>
      </c>
      <c r="AH748" s="44" t="str">
        <f t="shared" si="1956"/>
        <v>额，铁剑好沉，只能扛回家了。</v>
      </c>
      <c r="AI748" s="44" t="str">
        <f t="shared" si="1956"/>
        <v>只听说金价大涨，没听说铁涨价呀~</v>
      </c>
      <c r="AJ748" s="44" t="str">
        <f t="shared" si="1956"/>
        <v>能帮忙做点铁剑,吗？</v>
      </c>
      <c r="AK748" s="44" t="str">
        <f t="shared" si="1956"/>
        <v>你太了不起啦~！</v>
      </c>
      <c r="AL748" s="44" t="str">
        <f t="shared" si="1956"/>
        <v>哎，真是失望啊~！</v>
      </c>
    </row>
    <row r="749" spans="1:38">
      <c r="A749" s="252">
        <v>7430</v>
      </c>
      <c r="B749" s="44" t="str">
        <f t="shared" si="1770"/>
        <v>[[1261,1]]</v>
      </c>
      <c r="C749" s="44" t="str">
        <f t="shared" si="1932"/>
        <v>铁弓</v>
      </c>
      <c r="D749" s="44" t="str">
        <f t="shared" si="1932"/>
        <v>1261</v>
      </c>
      <c r="E749" s="44">
        <f t="shared" si="1932"/>
        <v>1</v>
      </c>
      <c r="F749" s="44"/>
      <c r="T749" s="44">
        <f t="shared" si="1922"/>
        <v>2100</v>
      </c>
      <c r="U749" s="44">
        <f t="shared" ref="U749" si="1957">U529</f>
        <v>29</v>
      </c>
      <c r="V749" s="44">
        <f t="shared" ref="V749" si="1958">V529</f>
        <v>3</v>
      </c>
      <c r="W749" s="44">
        <f t="shared" si="1925"/>
        <v>375</v>
      </c>
      <c r="X749" s="238" t="s">
        <v>2461</v>
      </c>
      <c r="Y749" s="44">
        <v>4</v>
      </c>
      <c r="Z749" s="208" t="s">
        <v>2467</v>
      </c>
      <c r="AA749" s="44" t="str">
        <f t="shared" ref="AA749:AB749" si="1959">AA529</f>
        <v>1,2,3</v>
      </c>
      <c r="AB749" s="44" t="str">
        <f t="shared" si="1959"/>
        <v>1261</v>
      </c>
      <c r="AD749" s="44" t="str">
        <f t="shared" ref="AD749:AL749" si="1960">AD529</f>
        <v>我要买把铁弓，升级下武器。</v>
      </c>
      <c r="AE749" s="44" t="str">
        <f t="shared" si="1960"/>
        <v>铁弓的攻击力真是不错。</v>
      </c>
      <c r="AF749" s="44" t="str">
        <f t="shared" si="1960"/>
        <v>赔偿我的铁弓！！！</v>
      </c>
      <c r="AG749" s="44" t="str">
        <f t="shared" si="1960"/>
        <v>铁弓是不是很贵？不贵就买一把。</v>
      </c>
      <c r="AH749" s="44" t="str">
        <f t="shared" si="1960"/>
        <v>铁弓的精准度还是挺高的。</v>
      </c>
      <c r="AI749" s="44" t="str">
        <f t="shared" si="1960"/>
        <v>你得罪的可是传说中的勇士哦~</v>
      </c>
      <c r="AJ749" s="44" t="str">
        <f t="shared" si="1960"/>
        <v>能帮忙做点铁弓,吗？</v>
      </c>
      <c r="AK749" s="44" t="str">
        <f t="shared" si="1960"/>
        <v>你太了不起啦~！</v>
      </c>
      <c r="AL749" s="44" t="str">
        <f t="shared" si="1960"/>
        <v>哎，真是失望啊~！</v>
      </c>
    </row>
    <row r="750" spans="1:38">
      <c r="A750" s="252">
        <v>7440</v>
      </c>
      <c r="B750" s="44" t="str">
        <f t="shared" si="1770"/>
        <v>[[1361,1]]</v>
      </c>
      <c r="C750" s="44" t="str">
        <f t="shared" si="1932"/>
        <v>铁杖</v>
      </c>
      <c r="D750" s="44" t="str">
        <f t="shared" si="1932"/>
        <v>1361</v>
      </c>
      <c r="E750" s="44">
        <f t="shared" si="1932"/>
        <v>1</v>
      </c>
      <c r="F750" s="44"/>
      <c r="T750" s="44">
        <f t="shared" si="1922"/>
        <v>2100</v>
      </c>
      <c r="U750" s="44">
        <f t="shared" ref="U750" si="1961">U530</f>
        <v>29</v>
      </c>
      <c r="V750" s="44">
        <f t="shared" ref="V750" si="1962">V530</f>
        <v>3</v>
      </c>
      <c r="W750" s="44">
        <f t="shared" si="1925"/>
        <v>375</v>
      </c>
      <c r="X750" s="238" t="s">
        <v>2461</v>
      </c>
      <c r="Y750" s="44">
        <v>4</v>
      </c>
      <c r="Z750" s="208" t="s">
        <v>2467</v>
      </c>
      <c r="AA750" s="44" t="str">
        <f t="shared" ref="AA750:AB750" si="1963">AA530</f>
        <v>1,2,3</v>
      </c>
      <c r="AB750" s="44" t="str">
        <f t="shared" si="1963"/>
        <v>1361</v>
      </c>
      <c r="AD750" s="44" t="str">
        <f t="shared" ref="AD750:AL750" si="1964">AD530</f>
        <v>为了百姓安居乐业，我要买根铁杖去杀怪。</v>
      </c>
      <c r="AE750" s="44" t="str">
        <f t="shared" si="1964"/>
        <v>回家好好擦一擦我的新铁杖。</v>
      </c>
      <c r="AF750" s="44" t="str">
        <f t="shared" si="1964"/>
        <v>你就是这么对待为人民服务的英雄的吗？</v>
      </c>
      <c r="AG750" s="44" t="str">
        <f t="shared" si="1964"/>
        <v>各种法杖我都要收集，这次要买铁杖啦！</v>
      </c>
      <c r="AH750" s="44" t="str">
        <f t="shared" si="1964"/>
        <v>铁杖是我的新收藏品。</v>
      </c>
      <c r="AI750" s="44" t="str">
        <f t="shared" si="1964"/>
        <v>让我想想新学的那个诅咒术怎么使来着~</v>
      </c>
      <c r="AJ750" s="44" t="str">
        <f t="shared" si="1964"/>
        <v>能帮忙做点铁杖,吗？</v>
      </c>
      <c r="AK750" s="44" t="str">
        <f t="shared" si="1964"/>
        <v>你太了不起啦~！</v>
      </c>
      <c r="AL750" s="44" t="str">
        <f t="shared" si="1964"/>
        <v>哎，真是失望啊~！</v>
      </c>
    </row>
    <row r="751" spans="1:38">
      <c r="A751" s="252">
        <v>7450</v>
      </c>
      <c r="B751" s="44" t="str">
        <f t="shared" si="1770"/>
        <v>[[1462,1]]</v>
      </c>
      <c r="C751" s="44" t="str">
        <f t="shared" si="1932"/>
        <v>轻铠甲</v>
      </c>
      <c r="D751" s="44" t="str">
        <f t="shared" si="1932"/>
        <v>1462</v>
      </c>
      <c r="E751" s="44">
        <f t="shared" si="1932"/>
        <v>1</v>
      </c>
      <c r="F751" s="44"/>
      <c r="T751" s="44">
        <f t="shared" si="1922"/>
        <v>2100</v>
      </c>
      <c r="U751" s="44">
        <f t="shared" ref="U751" si="1965">U531</f>
        <v>29</v>
      </c>
      <c r="V751" s="44">
        <f t="shared" ref="V751" si="1966">V531</f>
        <v>3</v>
      </c>
      <c r="W751" s="44">
        <f t="shared" si="1925"/>
        <v>375</v>
      </c>
      <c r="X751" s="238" t="s">
        <v>2461</v>
      </c>
      <c r="Y751" s="44">
        <v>4</v>
      </c>
      <c r="Z751" s="208" t="s">
        <v>2467</v>
      </c>
      <c r="AA751" s="44" t="str">
        <f t="shared" ref="AA751:AB751" si="1967">AA531</f>
        <v>1,2,3</v>
      </c>
      <c r="AB751" s="44" t="str">
        <f t="shared" si="1967"/>
        <v>1462</v>
      </c>
      <c r="AD751" s="44" t="str">
        <f t="shared" ref="AD751:AL751" si="1968">AD531</f>
        <v>我来升级装备啦！请给我做一件轻铠甲吧。</v>
      </c>
      <c r="AE751" s="44" t="str">
        <f t="shared" si="1968"/>
        <v>轻铠甲穿着很舒服，装备升级成功啦！</v>
      </c>
      <c r="AF751" s="44" t="str">
        <f t="shared" si="1968"/>
        <v>你素坏人，我再也不想见到你啦！</v>
      </c>
      <c r="AG751" s="44" t="str">
        <f t="shared" si="1968"/>
        <v>我力气小，只能买轻铠甲穿。</v>
      </c>
      <c r="AH751" s="44" t="str">
        <f t="shared" si="1968"/>
        <v>轻铠甲真的很轻，防御力也不错。</v>
      </c>
      <c r="AI751" s="44" t="str">
        <f t="shared" si="1968"/>
        <v>祝福你的店生意惨淡，早日关门。</v>
      </c>
      <c r="AJ751" s="44" t="str">
        <f t="shared" si="1968"/>
        <v>能帮忙做点轻铠甲,吗？</v>
      </c>
      <c r="AK751" s="44" t="str">
        <f t="shared" si="1968"/>
        <v>你太了不起啦~！</v>
      </c>
      <c r="AL751" s="44" t="str">
        <f t="shared" si="1968"/>
        <v>哎，真是失望啊~！</v>
      </c>
    </row>
    <row r="752" spans="1:38">
      <c r="A752" s="252">
        <v>7460</v>
      </c>
      <c r="B752" s="44" t="str">
        <f t="shared" si="1770"/>
        <v>[[1761,1]]</v>
      </c>
      <c r="C752" s="44" t="str">
        <f t="shared" si="1932"/>
        <v>突刺剑</v>
      </c>
      <c r="D752" s="44" t="str">
        <f t="shared" si="1932"/>
        <v>1761</v>
      </c>
      <c r="E752" s="44">
        <f t="shared" si="1932"/>
        <v>1</v>
      </c>
      <c r="F752" s="44"/>
      <c r="T752" s="44">
        <f t="shared" si="1922"/>
        <v>3150</v>
      </c>
      <c r="U752" s="44">
        <f t="shared" ref="U752" si="1969">U532</f>
        <v>30</v>
      </c>
      <c r="V752" s="44">
        <f t="shared" ref="V752" si="1970">V532</f>
        <v>3</v>
      </c>
      <c r="W752" s="44">
        <f t="shared" si="1925"/>
        <v>950</v>
      </c>
      <c r="X752" s="238" t="s">
        <v>2461</v>
      </c>
      <c r="Y752" s="44">
        <v>4</v>
      </c>
      <c r="Z752" s="208" t="s">
        <v>2467</v>
      </c>
      <c r="AA752" s="44" t="str">
        <f t="shared" ref="AA752:AB752" si="1971">AA532</f>
        <v>1,2,3</v>
      </c>
      <c r="AB752" s="44" t="str">
        <f t="shared" si="1971"/>
        <v>1761</v>
      </c>
      <c r="AD752" s="44" t="str">
        <f t="shared" ref="AD752:AL752" si="1972">AD532</f>
        <v>作为速度型的战士，突刺剑很适合我。</v>
      </c>
      <c r="AE752" s="44" t="str">
        <f t="shared" si="1972"/>
        <v>小怪们，等待着本大爷华丽的一击吧！</v>
      </c>
      <c r="AF752" s="44" t="str">
        <f t="shared" si="1972"/>
        <v>你坏了我的大事！</v>
      </c>
      <c r="AG752" s="44" t="str">
        <f t="shared" si="1972"/>
        <v>用惯了普通的剑，换把突刺剑试试。</v>
      </c>
      <c r="AH752" s="44" t="str">
        <f t="shared" si="1972"/>
        <v>突刺剑让我出手的速度更快了！</v>
      </c>
      <c r="AI752" s="44" t="str">
        <f t="shared" si="1972"/>
        <v>终于遇到个有钱不赚的傻子了。</v>
      </c>
      <c r="AJ752" s="44" t="str">
        <f t="shared" si="1972"/>
        <v>能帮忙做点突刺剑,吗？</v>
      </c>
      <c r="AK752" s="44" t="str">
        <f t="shared" si="1972"/>
        <v>你太了不起啦~！</v>
      </c>
      <c r="AL752" s="44" t="str">
        <f t="shared" si="1972"/>
        <v>哎，真是失望啊~！</v>
      </c>
    </row>
    <row r="753" spans="1:38">
      <c r="A753" s="252">
        <v>7470</v>
      </c>
      <c r="B753" s="44" t="str">
        <f t="shared" si="1770"/>
        <v>[[1861,1]]</v>
      </c>
      <c r="C753" s="44" t="str">
        <f t="shared" si="1932"/>
        <v>长弓</v>
      </c>
      <c r="D753" s="44" t="str">
        <f t="shared" si="1932"/>
        <v>1861</v>
      </c>
      <c r="E753" s="44">
        <f t="shared" si="1932"/>
        <v>1</v>
      </c>
      <c r="F753" s="44"/>
      <c r="T753" s="44">
        <f t="shared" si="1922"/>
        <v>3150</v>
      </c>
      <c r="U753" s="44">
        <f t="shared" ref="U753" si="1973">U533</f>
        <v>30</v>
      </c>
      <c r="V753" s="44">
        <f t="shared" ref="V753" si="1974">V533</f>
        <v>3</v>
      </c>
      <c r="W753" s="44">
        <f t="shared" si="1925"/>
        <v>950</v>
      </c>
      <c r="X753" s="238" t="s">
        <v>2461</v>
      </c>
      <c r="Y753" s="44">
        <v>4</v>
      </c>
      <c r="Z753" s="208" t="s">
        <v>2467</v>
      </c>
      <c r="AA753" s="44" t="str">
        <f t="shared" ref="AA753:AB753" si="1975">AA533</f>
        <v>1,2,3</v>
      </c>
      <c r="AB753" s="44" t="str">
        <f t="shared" si="1975"/>
        <v>1861</v>
      </c>
      <c r="AD753" s="44" t="str">
        <f t="shared" ref="AD753:AL753" si="1976">AD533</f>
        <v>求长弓一把，多少钱？</v>
      </c>
      <c r="AE753" s="44" t="str">
        <f t="shared" si="1976"/>
        <v>长弓有多好，用过才知道。</v>
      </c>
      <c r="AF753" s="44" t="str">
        <f t="shared" si="1976"/>
        <v>看在你家猫咪的份上，原谅你了。</v>
      </c>
      <c r="AG753" s="44" t="str">
        <f t="shared" si="1976"/>
        <v>我来买长弓啦！多久能做完？</v>
      </c>
      <c r="AH753" s="44" t="str">
        <f t="shared" si="1976"/>
        <v>速度快，做工好，以后我会常来的。</v>
      </c>
      <c r="AI753" s="44" t="str">
        <f t="shared" si="1976"/>
        <v>神马破店啊？都让我吐槽无能了。</v>
      </c>
      <c r="AJ753" s="44" t="str">
        <f t="shared" si="1976"/>
        <v>能帮忙做点长弓,吗？</v>
      </c>
      <c r="AK753" s="44" t="str">
        <f t="shared" si="1976"/>
        <v>你太了不起啦~！</v>
      </c>
      <c r="AL753" s="44" t="str">
        <f t="shared" si="1976"/>
        <v>哎，真是失望啊~！</v>
      </c>
    </row>
    <row r="754" spans="1:38">
      <c r="A754" s="252">
        <v>7480</v>
      </c>
      <c r="B754" s="44" t="str">
        <f t="shared" si="1770"/>
        <v>[[1961,1]]</v>
      </c>
      <c r="C754" s="44" t="str">
        <f t="shared" si="1932"/>
        <v>魔杖</v>
      </c>
      <c r="D754" s="44" t="str">
        <f t="shared" si="1932"/>
        <v>1961</v>
      </c>
      <c r="E754" s="44">
        <f t="shared" si="1932"/>
        <v>1</v>
      </c>
      <c r="F754" s="44"/>
      <c r="T754" s="44">
        <f t="shared" si="1922"/>
        <v>3150</v>
      </c>
      <c r="U754" s="44">
        <f t="shared" ref="U754" si="1977">U534</f>
        <v>30</v>
      </c>
      <c r="V754" s="44">
        <f t="shared" ref="V754" si="1978">V534</f>
        <v>3</v>
      </c>
      <c r="W754" s="44">
        <f t="shared" si="1925"/>
        <v>950</v>
      </c>
      <c r="X754" s="238" t="s">
        <v>2461</v>
      </c>
      <c r="Y754" s="44">
        <v>4</v>
      </c>
      <c r="Z754" s="208" t="s">
        <v>2467</v>
      </c>
      <c r="AA754" s="44" t="str">
        <f t="shared" ref="AA754:AB754" si="1979">AA534</f>
        <v>1,2,3</v>
      </c>
      <c r="AB754" s="44" t="str">
        <f t="shared" si="1979"/>
        <v>1961</v>
      </c>
      <c r="AD754" s="44" t="str">
        <f t="shared" ref="AD754:AL754" si="1980">AD534</f>
        <v>听说很多人用的都是你家的魔杖，所以我跟风来买了。</v>
      </c>
      <c r="AE754" s="44" t="str">
        <f t="shared" si="1980"/>
        <v>下次能给我打个8折吗？</v>
      </c>
      <c r="AF754" s="44" t="str">
        <f t="shared" si="1980"/>
        <v>各种怨念~我都可以去拍咒怨了。</v>
      </c>
      <c r="AG754" s="44" t="str">
        <f t="shared" si="1980"/>
        <v>每个法师都需要一根魔杖。</v>
      </c>
      <c r="AH754" s="44" t="str">
        <f t="shared" si="1980"/>
        <v>货是好货，就是贵了点。</v>
      </c>
      <c r="AI754" s="44" t="str">
        <f t="shared" si="1980"/>
        <v>点做大了，就开始欺客了。</v>
      </c>
      <c r="AJ754" s="44" t="str">
        <f t="shared" si="1980"/>
        <v>能帮忙做点魔杖,吗？</v>
      </c>
      <c r="AK754" s="44" t="str">
        <f t="shared" si="1980"/>
        <v>你太了不起啦~！</v>
      </c>
      <c r="AL754" s="44" t="str">
        <f t="shared" si="1980"/>
        <v>哎，真是失望啊~！</v>
      </c>
    </row>
    <row r="755" spans="1:38">
      <c r="A755" s="252">
        <v>7490</v>
      </c>
      <c r="B755" s="44" t="str">
        <f t="shared" si="1770"/>
        <v>[[2062,1]]</v>
      </c>
      <c r="C755" s="44" t="str">
        <f t="shared" si="1932"/>
        <v>重甲</v>
      </c>
      <c r="D755" s="44" t="str">
        <f t="shared" si="1932"/>
        <v>2062</v>
      </c>
      <c r="E755" s="44">
        <f t="shared" si="1932"/>
        <v>1</v>
      </c>
      <c r="F755" s="44"/>
      <c r="T755" s="44">
        <f t="shared" si="1922"/>
        <v>3150</v>
      </c>
      <c r="U755" s="44">
        <f t="shared" ref="U755" si="1981">U535</f>
        <v>31</v>
      </c>
      <c r="V755" s="44">
        <f t="shared" ref="V755" si="1982">V535</f>
        <v>4</v>
      </c>
      <c r="W755" s="44">
        <f t="shared" si="1925"/>
        <v>950</v>
      </c>
      <c r="X755" s="238" t="s">
        <v>2461</v>
      </c>
      <c r="Y755" s="44">
        <v>4</v>
      </c>
      <c r="Z755" s="208" t="s">
        <v>2467</v>
      </c>
      <c r="AA755" s="44" t="str">
        <f t="shared" ref="AA755:AB755" si="1983">AA535</f>
        <v>1,2,3</v>
      </c>
      <c r="AB755" s="44" t="str">
        <f t="shared" si="1983"/>
        <v>2062</v>
      </c>
      <c r="AD755" s="44" t="str">
        <f t="shared" ref="AD755:AL755" si="1984">AD535</f>
        <v>你家的重甲有多重？</v>
      </c>
      <c r="AE755" s="44" t="str">
        <f t="shared" si="1984"/>
        <v>重甲的确够重，不过这说明用料足嘛。</v>
      </c>
      <c r="AF755" s="44" t="str">
        <f t="shared" si="1984"/>
        <v>你的店改名叫专业拖单吧。</v>
      </c>
      <c r="AG755" s="44" t="str">
        <f t="shared" si="1984"/>
        <v>掌柜的，赶快给我做件重甲。</v>
      </c>
      <c r="AH755" s="44" t="str">
        <f t="shared" si="1984"/>
        <v>只有我这种健壮的身材，才能把重甲撑起来。</v>
      </c>
      <c r="AI755" s="44" t="str">
        <f t="shared" si="1984"/>
        <v>你这小胳膊小细腿的，估计连我一拳都吃不消。</v>
      </c>
      <c r="AJ755" s="44" t="str">
        <f t="shared" si="1984"/>
        <v>能帮忙做点重甲,吗？</v>
      </c>
      <c r="AK755" s="44" t="str">
        <f t="shared" si="1984"/>
        <v>你太了不起啦~！</v>
      </c>
      <c r="AL755" s="44" t="str">
        <f t="shared" si="1984"/>
        <v>哎，真是失望啊~！</v>
      </c>
    </row>
    <row r="756" spans="1:38">
      <c r="A756" s="252">
        <v>7500</v>
      </c>
      <c r="B756" s="44" t="str">
        <f t="shared" si="1770"/>
        <v>[[2363,1]]</v>
      </c>
      <c r="C756" s="44" t="str">
        <f t="shared" si="1932"/>
        <v>大盾</v>
      </c>
      <c r="D756" s="44" t="str">
        <f t="shared" si="1932"/>
        <v>2363</v>
      </c>
      <c r="E756" s="44">
        <f t="shared" si="1932"/>
        <v>1</v>
      </c>
      <c r="F756" s="44"/>
      <c r="T756" s="44">
        <f t="shared" si="1922"/>
        <v>3150</v>
      </c>
      <c r="U756" s="44">
        <f t="shared" ref="U756" si="1985">U536</f>
        <v>31</v>
      </c>
      <c r="V756" s="44">
        <f t="shared" ref="V756" si="1986">V536</f>
        <v>4</v>
      </c>
      <c r="W756" s="44">
        <f t="shared" si="1925"/>
        <v>750</v>
      </c>
      <c r="X756" s="238" t="s">
        <v>2461</v>
      </c>
      <c r="Y756" s="44">
        <v>4</v>
      </c>
      <c r="Z756" s="208" t="s">
        <v>2467</v>
      </c>
      <c r="AA756" s="44" t="str">
        <f t="shared" ref="AA756:AB756" si="1987">AA536</f>
        <v>1,2,3</v>
      </c>
      <c r="AB756" s="44" t="str">
        <f t="shared" si="1987"/>
        <v>2363</v>
      </c>
      <c r="AD756" s="44" t="str">
        <f t="shared" ref="AD756:AL756" si="1988">AD536</f>
        <v>流年不利，总是被打伤，赶快订购大盾。</v>
      </c>
      <c r="AE756" s="44" t="str">
        <f t="shared" si="1988"/>
        <v>大盾给予我全方位的保护。</v>
      </c>
      <c r="AF756" s="44" t="str">
        <f t="shared" si="1988"/>
        <v>这个订单对我很重要啊！</v>
      </c>
      <c r="AG756" s="44" t="str">
        <f t="shared" si="1988"/>
        <v>订做一面很大的大盾。</v>
      </c>
      <c r="AH756" s="44" t="str">
        <f t="shared" si="1988"/>
        <v>大盾足够大，很符合我的追求。</v>
      </c>
      <c r="AI756" s="44" t="str">
        <f t="shared" si="1988"/>
        <v>我们的恩怨从这个订单开始。</v>
      </c>
      <c r="AJ756" s="44" t="str">
        <f t="shared" si="1988"/>
        <v>能帮忙做点大盾,吗？</v>
      </c>
      <c r="AK756" s="44" t="str">
        <f t="shared" si="1988"/>
        <v>你太了不起啦~！</v>
      </c>
      <c r="AL756" s="44" t="str">
        <f t="shared" si="1988"/>
        <v>哎，真是失望啊~！</v>
      </c>
    </row>
    <row r="757" spans="1:38">
      <c r="A757" s="252">
        <v>7510</v>
      </c>
      <c r="B757" s="44" t="str">
        <f t="shared" si="1770"/>
        <v>[[2661,1]]</v>
      </c>
      <c r="C757" s="44" t="str">
        <f t="shared" si="1932"/>
        <v>阔剑</v>
      </c>
      <c r="D757" s="44" t="str">
        <f t="shared" si="1932"/>
        <v>2661</v>
      </c>
      <c r="E757" s="44">
        <f t="shared" si="1932"/>
        <v>1</v>
      </c>
      <c r="F757" s="44"/>
      <c r="T757" s="44">
        <f t="shared" si="1922"/>
        <v>6300</v>
      </c>
      <c r="U757" s="44">
        <f t="shared" ref="U757" si="1989">U537</f>
        <v>31</v>
      </c>
      <c r="V757" s="44">
        <f t="shared" ref="V757" si="1990">V537</f>
        <v>4</v>
      </c>
      <c r="W757" s="44">
        <f t="shared" si="1925"/>
        <v>2450</v>
      </c>
      <c r="X757" s="238" t="s">
        <v>2461</v>
      </c>
      <c r="Y757" s="44">
        <v>4</v>
      </c>
      <c r="Z757" s="208" t="s">
        <v>2467</v>
      </c>
      <c r="AA757" s="44" t="str">
        <f t="shared" ref="AA757:AB757" si="1991">AA537</f>
        <v>1,2,3</v>
      </c>
      <c r="AB757" s="44" t="str">
        <f t="shared" si="1991"/>
        <v>2661</v>
      </c>
      <c r="AD757" s="44" t="str">
        <f t="shared" ref="AD757:AL757" si="1992">AD537</f>
        <v>万能的老板，这次我要买阔剑。</v>
      </c>
      <c r="AE757" s="44" t="str">
        <f t="shared" si="1992"/>
        <v>阔剑果然比普通的剑有特色。</v>
      </c>
      <c r="AF757" s="44" t="str">
        <f t="shared" si="1992"/>
        <v>我打赌你压根不知道啥是阔剑。</v>
      </c>
      <c r="AG757" s="44" t="str">
        <f t="shared" si="1992"/>
        <v>听说阔剑是种很好的武器，我要订做把。</v>
      </c>
      <c r="AH757" s="44" t="str">
        <f t="shared" si="1992"/>
        <v>阔剑的攻击力果然够BT。</v>
      </c>
      <c r="AI757" s="44" t="str">
        <f t="shared" si="1992"/>
        <v>老板，你肿么了？</v>
      </c>
      <c r="AJ757" s="44" t="str">
        <f t="shared" si="1992"/>
        <v>能帮忙做点阔剑,吗？</v>
      </c>
      <c r="AK757" s="44" t="str">
        <f t="shared" si="1992"/>
        <v>你太了不起啦~！</v>
      </c>
      <c r="AL757" s="44" t="str">
        <f t="shared" si="1992"/>
        <v>哎，真是失望啊~！</v>
      </c>
    </row>
    <row r="758" spans="1:38">
      <c r="A758" s="252">
        <v>7520</v>
      </c>
      <c r="B758" s="44" t="str">
        <f t="shared" si="1770"/>
        <v>[[2761,1]]</v>
      </c>
      <c r="C758" s="44" t="str">
        <f t="shared" si="1932"/>
        <v>猎弓</v>
      </c>
      <c r="D758" s="44" t="str">
        <f t="shared" si="1932"/>
        <v>2761</v>
      </c>
      <c r="E758" s="44">
        <f t="shared" si="1932"/>
        <v>1</v>
      </c>
      <c r="F758" s="44"/>
      <c r="T758" s="44">
        <f t="shared" si="1922"/>
        <v>6300</v>
      </c>
      <c r="U758" s="44">
        <f t="shared" ref="U758" si="1993">U538</f>
        <v>32</v>
      </c>
      <c r="V758" s="44">
        <f t="shared" ref="V758" si="1994">V538</f>
        <v>4</v>
      </c>
      <c r="W758" s="44">
        <f t="shared" si="1925"/>
        <v>2450</v>
      </c>
      <c r="X758" s="238" t="s">
        <v>2461</v>
      </c>
      <c r="Y758" s="44">
        <v>4</v>
      </c>
      <c r="Z758" s="208" t="s">
        <v>2467</v>
      </c>
      <c r="AA758" s="44" t="str">
        <f t="shared" ref="AA758:AB758" si="1995">AA538</f>
        <v>1,2,3</v>
      </c>
      <c r="AB758" s="44" t="str">
        <f t="shared" si="1995"/>
        <v>2761</v>
      </c>
      <c r="AD758" s="44" t="str">
        <f t="shared" ref="AD758:AL758" si="1996">AD538</f>
        <v>我要买把猎弓练习射箭。</v>
      </c>
      <c r="AE758" s="44" t="str">
        <f t="shared" si="1996"/>
        <v>猫咪，你陪我练射箭吧。你会是个好靶子的。</v>
      </c>
      <c r="AF758" s="44" t="str">
        <f t="shared" si="1996"/>
        <v>没有猎弓你让我如何练功？</v>
      </c>
      <c r="AG758" s="44" t="str">
        <f t="shared" si="1996"/>
        <v>求购优质猎弓一把，必须线条流畅。</v>
      </c>
      <c r="AH758" s="44" t="str">
        <f t="shared" si="1996"/>
        <v>猎弓这顺滑的线条，真是比美女还诱人啊！</v>
      </c>
      <c r="AI758" s="44" t="str">
        <f t="shared" si="1996"/>
        <v>你把我订的猎弓给我吐出来！</v>
      </c>
      <c r="AJ758" s="44" t="str">
        <f t="shared" si="1996"/>
        <v>能帮忙做点猎弓,吗？</v>
      </c>
      <c r="AK758" s="44" t="str">
        <f t="shared" si="1996"/>
        <v>你太了不起啦~！</v>
      </c>
      <c r="AL758" s="44" t="str">
        <f t="shared" si="1996"/>
        <v>哎，真是失望啊~！</v>
      </c>
    </row>
    <row r="759" spans="1:38">
      <c r="A759" s="252">
        <v>7530</v>
      </c>
      <c r="B759" s="44" t="str">
        <f t="shared" si="1770"/>
        <v>[[2861,1]]</v>
      </c>
      <c r="C759" s="44" t="str">
        <f t="shared" ref="C759:E767" si="1997">C319</f>
        <v>漆黑的魔杖</v>
      </c>
      <c r="D759" s="44" t="str">
        <f t="shared" si="1997"/>
        <v>2861</v>
      </c>
      <c r="E759" s="44">
        <f t="shared" si="1997"/>
        <v>1</v>
      </c>
      <c r="F759" s="44"/>
      <c r="T759" s="44">
        <f t="shared" si="1922"/>
        <v>6300</v>
      </c>
      <c r="U759" s="44">
        <f t="shared" ref="U759" si="1998">U539</f>
        <v>32</v>
      </c>
      <c r="V759" s="44">
        <f t="shared" ref="V759" si="1999">V539</f>
        <v>4</v>
      </c>
      <c r="W759" s="44">
        <f t="shared" si="1925"/>
        <v>2450</v>
      </c>
      <c r="X759" s="238" t="s">
        <v>2461</v>
      </c>
      <c r="Y759" s="44">
        <v>4</v>
      </c>
      <c r="Z759" s="208" t="s">
        <v>2467</v>
      </c>
      <c r="AA759" s="44" t="str">
        <f t="shared" ref="AA759:AB759" si="2000">AA539</f>
        <v>1,2,3</v>
      </c>
      <c r="AB759" s="44" t="str">
        <f t="shared" si="2000"/>
        <v>2861</v>
      </c>
      <c r="AD759" s="44" t="str">
        <f t="shared" ref="AD759:AL759" si="2001">AD539</f>
        <v>为了突显我的个性，订做根漆黑的魔杖。</v>
      </c>
      <c r="AE759" s="44" t="str">
        <f t="shared" si="2001"/>
        <v>漆黑的魔杖把我衬托得更酷了。</v>
      </c>
      <c r="AF759" s="44" t="str">
        <f t="shared" si="2001"/>
        <v>你这是小瞧法师吗？</v>
      </c>
      <c r="AG759" s="44" t="str">
        <f t="shared" si="2001"/>
        <v>请给我根漆黑的魔杖，它能增强我的法力。</v>
      </c>
      <c r="AH759" s="44" t="str">
        <f t="shared" si="2001"/>
        <v>别人都把黑色魔杖当装饰，只有我知道它的强大！</v>
      </c>
      <c r="AI759" s="44" t="str">
        <f t="shared" si="2001"/>
        <v>如果我有漆黑的魔杖，现在就能把你的店铲平了。</v>
      </c>
      <c r="AJ759" s="44" t="str">
        <f t="shared" si="2001"/>
        <v>能帮忙做点漆黑的魔杖,吗？</v>
      </c>
      <c r="AK759" s="44" t="str">
        <f t="shared" si="2001"/>
        <v>你太了不起啦~！</v>
      </c>
      <c r="AL759" s="44" t="str">
        <f t="shared" si="2001"/>
        <v>哎，真是失望啊~！</v>
      </c>
    </row>
    <row r="760" spans="1:38">
      <c r="A760" s="252">
        <v>7540</v>
      </c>
      <c r="B760" s="44" t="str">
        <f t="shared" si="1770"/>
        <v>[[2962,1]]</v>
      </c>
      <c r="C760" s="44" t="str">
        <f t="shared" si="1997"/>
        <v>钢铁铠甲</v>
      </c>
      <c r="D760" s="44" t="str">
        <f t="shared" si="1997"/>
        <v>2962</v>
      </c>
      <c r="E760" s="44">
        <f t="shared" si="1997"/>
        <v>1</v>
      </c>
      <c r="F760" s="44"/>
      <c r="T760" s="44">
        <f t="shared" si="1922"/>
        <v>6300</v>
      </c>
      <c r="U760" s="44">
        <f t="shared" ref="U760" si="2002">U540</f>
        <v>32</v>
      </c>
      <c r="V760" s="44">
        <f t="shared" ref="V760" si="2003">V540</f>
        <v>4</v>
      </c>
      <c r="W760" s="44">
        <f t="shared" si="1925"/>
        <v>2450</v>
      </c>
      <c r="X760" s="238" t="s">
        <v>2461</v>
      </c>
      <c r="Y760" s="44">
        <v>4</v>
      </c>
      <c r="Z760" s="208" t="s">
        <v>2467</v>
      </c>
      <c r="AA760" s="44" t="str">
        <f t="shared" ref="AA760:AB760" si="2004">AA540</f>
        <v>1,2,3</v>
      </c>
      <c r="AB760" s="44" t="str">
        <f t="shared" si="2004"/>
        <v>2962</v>
      </c>
      <c r="AD760" s="44" t="str">
        <f t="shared" ref="AD760:AL760" si="2005">AD540</f>
        <v>听说你会做超酷的钢铁铠甲，我要订！</v>
      </c>
      <c r="AE760" s="44" t="str">
        <f t="shared" si="2005"/>
        <v>穿上了钢铁铠甲，觉得自己比超人还厉害。</v>
      </c>
      <c r="AF760" s="44" t="str">
        <f t="shared" si="2005"/>
        <v>听闻你很厉害，现在才知道只是误传。</v>
      </c>
      <c r="AG760" s="44" t="str">
        <f t="shared" si="2005"/>
        <v>有了钢铁铠甲，我是不是就能变身成钢铁侠？</v>
      </c>
      <c r="AH760" s="44" t="str">
        <f t="shared" si="2005"/>
        <v>钢铁铠甲质量不错，可惜没附带变身功能。</v>
      </c>
      <c r="AI760" s="44" t="str">
        <f t="shared" si="2005"/>
        <v>不能变身就算了，没必要货都不给我吧。</v>
      </c>
      <c r="AJ760" s="44" t="str">
        <f t="shared" si="2005"/>
        <v>能帮忙做点钢铁铠甲,吗？</v>
      </c>
      <c r="AK760" s="44" t="str">
        <f t="shared" si="2005"/>
        <v>你太了不起啦~！</v>
      </c>
      <c r="AL760" s="44" t="str">
        <f t="shared" si="2005"/>
        <v>哎，真是失望啊~！</v>
      </c>
    </row>
    <row r="761" spans="1:38">
      <c r="A761" s="252">
        <v>7550</v>
      </c>
      <c r="B761" s="44" t="str">
        <f t="shared" si="1770"/>
        <v>[[3263,1]]</v>
      </c>
      <c r="C761" s="44" t="str">
        <f t="shared" si="1997"/>
        <v>钢铁大盾</v>
      </c>
      <c r="D761" s="44" t="str">
        <f t="shared" si="1997"/>
        <v>3263</v>
      </c>
      <c r="E761" s="44">
        <f t="shared" si="1997"/>
        <v>1</v>
      </c>
      <c r="F761" s="44"/>
      <c r="T761" s="44">
        <f t="shared" si="1922"/>
        <v>6300</v>
      </c>
      <c r="U761" s="44">
        <f t="shared" ref="U761" si="2006">U541</f>
        <v>33</v>
      </c>
      <c r="V761" s="44">
        <f t="shared" ref="V761" si="2007">V541</f>
        <v>4</v>
      </c>
      <c r="W761" s="44">
        <f t="shared" si="1925"/>
        <v>2450</v>
      </c>
      <c r="X761" s="238" t="s">
        <v>2461</v>
      </c>
      <c r="Y761" s="44">
        <v>4</v>
      </c>
      <c r="Z761" s="208" t="s">
        <v>2467</v>
      </c>
      <c r="AA761" s="44" t="str">
        <f t="shared" ref="AA761:AB761" si="2008">AA541</f>
        <v>1,2,3</v>
      </c>
      <c r="AB761" s="44" t="str">
        <f t="shared" si="2008"/>
        <v>3263</v>
      </c>
      <c r="AD761" s="44" t="str">
        <f t="shared" ref="AD761:AL761" si="2009">AD541</f>
        <v>要对自己好点，买面钢铁大盾防身。</v>
      </c>
      <c r="AE761" s="44" t="str">
        <f t="shared" si="2009"/>
        <v>钢铁大盾让我防御力大增。</v>
      </c>
      <c r="AF761" s="44" t="str">
        <f t="shared" si="2009"/>
        <v>老板，你这是在耍我吗？</v>
      </c>
      <c r="AG761" s="44" t="str">
        <f t="shared" si="2009"/>
        <v>我需要防御力超强的钢铁大盾。</v>
      </c>
      <c r="AH761" s="44" t="str">
        <f t="shared" si="2009"/>
        <v>再也不用怕打怪时受伤了。</v>
      </c>
      <c r="AI761" s="44" t="str">
        <f t="shared" si="2009"/>
        <v>等我吃饱了回来和你打一架！</v>
      </c>
      <c r="AJ761" s="44" t="str">
        <f t="shared" si="2009"/>
        <v>能帮忙做点钢铁大盾,吗？</v>
      </c>
      <c r="AK761" s="44" t="str">
        <f t="shared" si="2009"/>
        <v>你太了不起啦~！</v>
      </c>
      <c r="AL761" s="44" t="str">
        <f t="shared" si="2009"/>
        <v>哎，真是失望啊~！</v>
      </c>
    </row>
    <row r="762" spans="1:38">
      <c r="A762" s="252">
        <v>7560</v>
      </c>
      <c r="B762" s="44" t="str">
        <f t="shared" si="1770"/>
        <v>[[3561,1]]</v>
      </c>
      <c r="C762" s="44" t="str">
        <f t="shared" si="1997"/>
        <v>双刃长剑</v>
      </c>
      <c r="D762" s="44" t="str">
        <f t="shared" si="1997"/>
        <v>3561</v>
      </c>
      <c r="E762" s="44">
        <f t="shared" si="1997"/>
        <v>1</v>
      </c>
      <c r="F762" s="44"/>
      <c r="T762" s="44">
        <f t="shared" si="1922"/>
        <v>9450</v>
      </c>
      <c r="U762" s="44">
        <f t="shared" ref="U762" si="2010">U542</f>
        <v>33</v>
      </c>
      <c r="V762" s="44">
        <f t="shared" ref="V762" si="2011">V542</f>
        <v>4</v>
      </c>
      <c r="W762" s="44">
        <f t="shared" si="1925"/>
        <v>3775</v>
      </c>
      <c r="X762" s="238" t="s">
        <v>2461</v>
      </c>
      <c r="Y762" s="44">
        <v>4</v>
      </c>
      <c r="Z762" s="208" t="s">
        <v>2467</v>
      </c>
      <c r="AA762" s="44" t="str">
        <f t="shared" ref="AA762:AB762" si="2012">AA542</f>
        <v>1,2,3</v>
      </c>
      <c r="AB762" s="44" t="str">
        <f t="shared" si="2012"/>
        <v>3561</v>
      </c>
      <c r="AD762" s="44" t="str">
        <f t="shared" ref="AD762:AL762" si="2013">AD542</f>
        <v>买把双刃长剑好耍给大家看我刚学的剑法。</v>
      </c>
      <c r="AE762" s="44" t="str">
        <f t="shared" si="2013"/>
        <v>好剑，好剑！</v>
      </c>
      <c r="AF762" s="44" t="str">
        <f t="shared" si="2013"/>
        <v>好贱，好贱！</v>
      </c>
      <c r="AG762" s="44" t="str">
        <f t="shared" si="2013"/>
        <v>我来买把新武器，就双刃长剑好了。</v>
      </c>
      <c r="AH762" s="44" t="str">
        <f t="shared" si="2013"/>
        <v>我是剑客我好帅！</v>
      </c>
      <c r="AI762" s="44" t="str">
        <f t="shared" si="2013"/>
        <v>你可以想象一下，惹恼剑客的下场。</v>
      </c>
      <c r="AJ762" s="44" t="str">
        <f t="shared" si="2013"/>
        <v>能帮忙做点双刃长剑,吗？</v>
      </c>
      <c r="AK762" s="44" t="str">
        <f t="shared" si="2013"/>
        <v>你太了不起啦~！</v>
      </c>
      <c r="AL762" s="44" t="str">
        <f t="shared" si="2013"/>
        <v>哎，真是失望啊~！</v>
      </c>
    </row>
    <row r="763" spans="1:38">
      <c r="A763" s="252">
        <v>7570</v>
      </c>
      <c r="B763" s="44" t="str">
        <f t="shared" si="1770"/>
        <v>[[3661,1]]</v>
      </c>
      <c r="C763" s="44" t="str">
        <f t="shared" si="1997"/>
        <v>粘花弓</v>
      </c>
      <c r="D763" s="44" t="str">
        <f t="shared" si="1997"/>
        <v>3661</v>
      </c>
      <c r="E763" s="44">
        <f t="shared" si="1997"/>
        <v>1</v>
      </c>
      <c r="F763" s="44"/>
      <c r="T763" s="44">
        <f t="shared" si="1922"/>
        <v>9450</v>
      </c>
      <c r="U763" s="44">
        <f t="shared" ref="U763" si="2014">U543</f>
        <v>33</v>
      </c>
      <c r="V763" s="44">
        <f t="shared" ref="V763" si="2015">V543</f>
        <v>4</v>
      </c>
      <c r="W763" s="44">
        <f t="shared" si="1925"/>
        <v>3775</v>
      </c>
      <c r="X763" s="238" t="s">
        <v>2461</v>
      </c>
      <c r="Y763" s="44">
        <v>4</v>
      </c>
      <c r="Z763" s="208" t="s">
        <v>2467</v>
      </c>
      <c r="AA763" s="44" t="str">
        <f t="shared" ref="AA763:AB763" si="2016">AA543</f>
        <v>1,2,3</v>
      </c>
      <c r="AB763" s="44" t="str">
        <f t="shared" si="2016"/>
        <v>3661</v>
      </c>
      <c r="AD763" s="44" t="str">
        <f t="shared" ref="AD763:AL763" si="2017">AD543</f>
        <v>听说你会做粘花弓，我要下订单。</v>
      </c>
      <c r="AE763" s="44" t="str">
        <f t="shared" si="2017"/>
        <v>这么快就做好了，我很满意。</v>
      </c>
      <c r="AF763" s="44" t="str">
        <f t="shared" si="2017"/>
        <v>给你差评！全部零分！</v>
      </c>
      <c r="AG763" s="44" t="str">
        <f t="shared" si="2017"/>
        <v>订做一把粘花弓。</v>
      </c>
      <c r="AH763" s="44" t="str">
        <f t="shared" si="2017"/>
        <v>别人那都没有货，就你这里有呢。</v>
      </c>
      <c r="AI763" s="44" t="str">
        <f t="shared" si="2017"/>
        <v>怎么到处都买不到粘花弓？</v>
      </c>
      <c r="AJ763" s="44" t="str">
        <f t="shared" si="2017"/>
        <v>能帮忙做点粘花弓,吗？</v>
      </c>
      <c r="AK763" s="44" t="str">
        <f t="shared" si="2017"/>
        <v>你太了不起啦~！</v>
      </c>
      <c r="AL763" s="44" t="str">
        <f t="shared" si="2017"/>
        <v>哎，真是失望啊~！</v>
      </c>
    </row>
    <row r="764" spans="1:38">
      <c r="A764" s="252">
        <v>7580</v>
      </c>
      <c r="B764" s="44" t="str">
        <f t="shared" si="1770"/>
        <v>[[3761,1]]</v>
      </c>
      <c r="C764" s="44" t="str">
        <f t="shared" si="1997"/>
        <v>导士手杖</v>
      </c>
      <c r="D764" s="44" t="str">
        <f t="shared" si="1997"/>
        <v>3761</v>
      </c>
      <c r="E764" s="44">
        <f t="shared" si="1997"/>
        <v>1</v>
      </c>
      <c r="F764" s="44"/>
      <c r="T764" s="44">
        <f t="shared" si="1922"/>
        <v>9450</v>
      </c>
      <c r="U764" s="44">
        <f t="shared" ref="U764" si="2018">U544</f>
        <v>34</v>
      </c>
      <c r="V764" s="44">
        <f t="shared" ref="V764" si="2019">V544</f>
        <v>4</v>
      </c>
      <c r="W764" s="44">
        <f t="shared" si="1925"/>
        <v>3775</v>
      </c>
      <c r="X764" s="238" t="s">
        <v>2461</v>
      </c>
      <c r="Y764" s="44">
        <v>4</v>
      </c>
      <c r="Z764" s="208" t="s">
        <v>2467</v>
      </c>
      <c r="AA764" s="44" t="str">
        <f t="shared" ref="AA764:AB764" si="2020">AA544</f>
        <v>1,2,3</v>
      </c>
      <c r="AB764" s="44" t="str">
        <f t="shared" si="2020"/>
        <v>3761</v>
      </c>
      <c r="AD764" s="44" t="str">
        <f t="shared" ref="AD764:AL764" si="2021">AD544</f>
        <v>今天心情极好，来买根导士手杖。</v>
      </c>
      <c r="AE764" s="44" t="str">
        <f t="shared" si="2021"/>
        <v>下单是一时冲动，现在不想要了怎么办？</v>
      </c>
      <c r="AF764" s="44" t="str">
        <f t="shared" si="2021"/>
        <v>你看，你家猫咪都对你不满了！</v>
      </c>
      <c r="AG764" s="44" t="str">
        <f t="shared" si="2021"/>
        <v>近来法力大涨，奖励自己一根导士手杖。</v>
      </c>
      <c r="AH764" s="44" t="str">
        <f t="shared" si="2021"/>
        <v>主角做出来的东西果然非同一般。</v>
      </c>
      <c r="AI764" s="44" t="str">
        <f t="shared" si="2021"/>
        <v>店铺越做越大，怎么信誉越来越差？</v>
      </c>
      <c r="AJ764" s="44" t="str">
        <f t="shared" si="2021"/>
        <v>能帮忙做点导士手杖,吗？</v>
      </c>
      <c r="AK764" s="44" t="str">
        <f t="shared" si="2021"/>
        <v>你太了不起啦~！</v>
      </c>
      <c r="AL764" s="44" t="str">
        <f t="shared" si="2021"/>
        <v>哎，真是失望啊~！</v>
      </c>
    </row>
    <row r="765" spans="1:38">
      <c r="A765" s="252">
        <v>7590</v>
      </c>
      <c r="B765" s="44" t="str">
        <f t="shared" si="1770"/>
        <v>[[3862,1]]</v>
      </c>
      <c r="C765" s="44" t="str">
        <f t="shared" si="1997"/>
        <v>环形铠</v>
      </c>
      <c r="D765" s="44" t="str">
        <f t="shared" si="1997"/>
        <v>3862</v>
      </c>
      <c r="E765" s="44">
        <f t="shared" si="1997"/>
        <v>1</v>
      </c>
      <c r="F765" s="44"/>
      <c r="T765" s="44">
        <f t="shared" si="1922"/>
        <v>9450</v>
      </c>
      <c r="U765" s="44">
        <f t="shared" ref="U765" si="2022">U545</f>
        <v>34</v>
      </c>
      <c r="V765" s="44">
        <f t="shared" ref="V765" si="2023">V545</f>
        <v>4</v>
      </c>
      <c r="W765" s="44">
        <f t="shared" si="1925"/>
        <v>3775</v>
      </c>
      <c r="X765" s="238" t="s">
        <v>2461</v>
      </c>
      <c r="Y765" s="44">
        <v>4</v>
      </c>
      <c r="Z765" s="208" t="s">
        <v>2467</v>
      </c>
      <c r="AA765" s="44" t="str">
        <f t="shared" ref="AA765:AB765" si="2024">AA545</f>
        <v>1,2,3</v>
      </c>
      <c r="AB765" s="44" t="str">
        <f t="shared" si="2024"/>
        <v>3862</v>
      </c>
      <c r="AD765" s="44" t="str">
        <f t="shared" ref="AD765:AL765" si="2025">AD545</f>
        <v>妈妈说打架一定要穿环形铠，于是我来买了。</v>
      </c>
      <c r="AE765" s="44" t="str">
        <f t="shared" si="2025"/>
        <v>我不喜欢环形铠甲，能换货吗？</v>
      </c>
      <c r="AF765" s="44" t="str">
        <f t="shared" si="2025"/>
        <v>我不再信任这家店了。</v>
      </c>
      <c r="AG765" s="44" t="str">
        <f t="shared" si="2025"/>
        <v>现在订做环形铠，明天能做好吗？</v>
      </c>
      <c r="AH765" s="44" t="str">
        <f t="shared" si="2025"/>
        <v>环形铠能给我周全的保护。</v>
      </c>
      <c r="AI765" s="44" t="str">
        <f t="shared" si="2025"/>
        <v>二货，吃我一招天马流星拳！</v>
      </c>
      <c r="AJ765" s="44" t="str">
        <f t="shared" si="2025"/>
        <v>能帮忙做点环形铠,吗？</v>
      </c>
      <c r="AK765" s="44" t="str">
        <f t="shared" si="2025"/>
        <v>你太了不起啦~！</v>
      </c>
      <c r="AL765" s="44" t="str">
        <f t="shared" si="2025"/>
        <v>哎，真是失望啊~！</v>
      </c>
    </row>
    <row r="766" spans="1:38">
      <c r="A766" s="252">
        <v>7600</v>
      </c>
      <c r="B766" s="44" t="str">
        <f t="shared" si="1770"/>
        <v>[[4163,1]]</v>
      </c>
      <c r="C766" s="44" t="str">
        <f t="shared" si="1997"/>
        <v>环形盾</v>
      </c>
      <c r="D766" s="44" t="str">
        <f t="shared" si="1997"/>
        <v>4163</v>
      </c>
      <c r="E766" s="44">
        <f t="shared" si="1997"/>
        <v>1</v>
      </c>
      <c r="F766" s="44"/>
      <c r="T766" s="44">
        <f t="shared" si="1922"/>
        <v>9450</v>
      </c>
      <c r="U766" s="44">
        <f t="shared" ref="U766" si="2026">U546</f>
        <v>34</v>
      </c>
      <c r="V766" s="44">
        <f t="shared" ref="V766" si="2027">V546</f>
        <v>4</v>
      </c>
      <c r="W766" s="44">
        <f t="shared" si="1925"/>
        <v>3775</v>
      </c>
      <c r="X766" s="238" t="s">
        <v>2461</v>
      </c>
      <c r="Y766" s="44">
        <v>4</v>
      </c>
      <c r="Z766" s="208" t="s">
        <v>2467</v>
      </c>
      <c r="AA766" s="44" t="str">
        <f t="shared" ref="AA766:AB766" si="2028">AA546</f>
        <v>1,2,3</v>
      </c>
      <c r="AB766" s="44" t="str">
        <f t="shared" si="2028"/>
        <v>4163</v>
      </c>
      <c r="AD766" s="44" t="str">
        <f t="shared" ref="AD766:AL766" si="2029">AD546</f>
        <v>求环形盾防身！</v>
      </c>
      <c r="AE766" s="44" t="str">
        <f t="shared" si="2029"/>
        <v>环形盾可是现在最流行的盾牌。</v>
      </c>
      <c r="AF766" s="44" t="str">
        <f t="shared" si="2029"/>
        <v>再这么下去，我都不想认你这个主角了。</v>
      </c>
      <c r="AG766" s="44" t="str">
        <f t="shared" si="2029"/>
        <v>赶下时髦，订面环形盾玩玩。</v>
      </c>
      <c r="AH766" s="44" t="str">
        <f t="shared" si="2029"/>
        <v>东西不错，很感谢！</v>
      </c>
      <c r="AI766" s="44" t="str">
        <f t="shared" si="2029"/>
        <v>我对你的失望如滔滔江水，延绵不绝。</v>
      </c>
      <c r="AJ766" s="44" t="str">
        <f t="shared" si="2029"/>
        <v>能帮忙做点环形盾,吗？</v>
      </c>
      <c r="AK766" s="44" t="str">
        <f t="shared" si="2029"/>
        <v>你太了不起啦~！</v>
      </c>
      <c r="AL766" s="44" t="str">
        <f t="shared" si="2029"/>
        <v>哎，真是失望啊~！</v>
      </c>
    </row>
    <row r="767" spans="1:38">
      <c r="A767" s="252">
        <v>7610</v>
      </c>
      <c r="B767" s="44" t="str">
        <f t="shared" si="1770"/>
        <v>[[4461,1]]</v>
      </c>
      <c r="C767" s="44" t="str">
        <f t="shared" si="1997"/>
        <v>骑士剑</v>
      </c>
      <c r="D767" s="44" t="str">
        <f t="shared" si="1997"/>
        <v>4461</v>
      </c>
      <c r="E767" s="44">
        <f t="shared" si="1997"/>
        <v>1</v>
      </c>
      <c r="F767" s="44"/>
      <c r="T767" s="44">
        <f t="shared" si="1922"/>
        <v>12600</v>
      </c>
      <c r="U767" s="44">
        <f t="shared" ref="U767" si="2030">U547</f>
        <v>35</v>
      </c>
      <c r="V767" s="44">
        <f t="shared" ref="V767" si="2031">V547</f>
        <v>4</v>
      </c>
      <c r="W767" s="44">
        <f t="shared" si="1925"/>
        <v>8000</v>
      </c>
      <c r="X767" s="238" t="s">
        <v>2461</v>
      </c>
      <c r="Y767" s="44">
        <v>4</v>
      </c>
      <c r="Z767" s="208" t="s">
        <v>2467</v>
      </c>
      <c r="AA767" s="44" t="str">
        <f t="shared" ref="AA767:AB767" si="2032">AA547</f>
        <v>1,2,3</v>
      </c>
      <c r="AB767" s="44" t="str">
        <f t="shared" si="2032"/>
        <v>4461</v>
      </c>
      <c r="AD767" s="44" t="str">
        <f t="shared" ref="AD767:AL767" si="2033">AD547</f>
        <v>我的骑士剑坏了，来买把新的。</v>
      </c>
      <c r="AE767" s="44" t="str">
        <f t="shared" si="2033"/>
        <v>这把骑士剑一看就出自名家之手。</v>
      </c>
      <c r="AF767" s="44" t="str">
        <f t="shared" si="2033"/>
        <v>主角童鞋，你不能这么不自觉啊！</v>
      </c>
      <c r="AG767" s="44" t="str">
        <f t="shared" si="2033"/>
        <v>我终于存够钱买骑士剑了！</v>
      </c>
      <c r="AH767" s="44" t="str">
        <f t="shared" si="2033"/>
        <v>下次一定要给我打折啊！</v>
      </c>
      <c r="AI767" s="44" t="str">
        <f t="shared" si="2033"/>
        <v>打折我也不来，除非白送我。</v>
      </c>
      <c r="AJ767" s="44" t="str">
        <f t="shared" si="2033"/>
        <v>能帮忙做点骑士剑,吗？</v>
      </c>
      <c r="AK767" s="44" t="str">
        <f t="shared" si="2033"/>
        <v>你太了不起啦~！</v>
      </c>
      <c r="AL767" s="44" t="str">
        <f t="shared" si="2033"/>
        <v>哎，真是失望啊~！</v>
      </c>
    </row>
    <row r="768" spans="1:38">
      <c r="A768" s="252">
        <v>7620</v>
      </c>
      <c r="B768" s="44" t="str">
        <f t="shared" ref="B768:E831" si="2034">B328</f>
        <v>[[4561,1]]</v>
      </c>
      <c r="C768" s="44" t="str">
        <f t="shared" si="2034"/>
        <v>格斗弓</v>
      </c>
      <c r="D768" s="44" t="str">
        <f t="shared" si="2034"/>
        <v>4561</v>
      </c>
      <c r="E768" s="44">
        <f t="shared" si="2034"/>
        <v>1</v>
      </c>
      <c r="F768" s="44"/>
      <c r="T768" s="44">
        <f t="shared" si="1922"/>
        <v>12600</v>
      </c>
      <c r="U768" s="44">
        <f t="shared" ref="U768" si="2035">U548</f>
        <v>35</v>
      </c>
      <c r="V768" s="44">
        <f t="shared" ref="V768" si="2036">V548</f>
        <v>4</v>
      </c>
      <c r="W768" s="44">
        <f t="shared" si="1925"/>
        <v>8000</v>
      </c>
      <c r="X768" s="238" t="s">
        <v>2461</v>
      </c>
      <c r="Y768" s="44">
        <v>4</v>
      </c>
      <c r="Z768" s="208" t="s">
        <v>2467</v>
      </c>
      <c r="AA768" s="44" t="str">
        <f t="shared" ref="AA768:AB768" si="2037">AA548</f>
        <v>1,2,3</v>
      </c>
      <c r="AB768" s="44" t="str">
        <f t="shared" si="2037"/>
        <v>4561</v>
      </c>
      <c r="AD768" s="44" t="str">
        <f t="shared" ref="AD768:AL768" si="2038">AD548</f>
        <v>听说格斗弓既能远程攻击又能近身格斗哦！</v>
      </c>
      <c r="AE768" s="44" t="str">
        <f t="shared" si="2038"/>
        <v>格斗弓实乃神器也！</v>
      </c>
      <c r="AF768" s="44" t="str">
        <f t="shared" si="2038"/>
        <v>就说你做不出这么高级的武器吧。</v>
      </c>
      <c r="AG768" s="44" t="str">
        <f t="shared" si="2038"/>
        <v>升级武器咯！这次试试格斗弓。</v>
      </c>
      <c r="AH768" s="44" t="str">
        <f t="shared" si="2038"/>
        <v>哇！格斗弓何止是牛X，简直就是牛X。</v>
      </c>
      <c r="AI768" s="44" t="str">
        <f t="shared" si="2038"/>
        <v>你的所作所为，让我内牛满面。</v>
      </c>
      <c r="AJ768" s="44" t="str">
        <f t="shared" si="2038"/>
        <v>能帮忙做点格斗弓,吗？</v>
      </c>
      <c r="AK768" s="44" t="str">
        <f t="shared" si="2038"/>
        <v>你太了不起啦~！</v>
      </c>
      <c r="AL768" s="44" t="str">
        <f t="shared" si="2038"/>
        <v>哎，真是失望啊~！</v>
      </c>
    </row>
    <row r="769" spans="1:38">
      <c r="A769" s="252">
        <v>7630</v>
      </c>
      <c r="B769" s="44" t="str">
        <f t="shared" si="2034"/>
        <v>[[4661,1]]</v>
      </c>
      <c r="C769" s="44" t="str">
        <f t="shared" si="2034"/>
        <v>魔术师之杖</v>
      </c>
      <c r="D769" s="44" t="str">
        <f t="shared" si="2034"/>
        <v>4661</v>
      </c>
      <c r="E769" s="44">
        <f t="shared" si="2034"/>
        <v>1</v>
      </c>
      <c r="F769" s="44"/>
      <c r="T769" s="44">
        <f t="shared" si="1922"/>
        <v>12600</v>
      </c>
      <c r="U769" s="44">
        <f t="shared" ref="U769" si="2039">U549</f>
        <v>35</v>
      </c>
      <c r="V769" s="44">
        <f t="shared" ref="V769" si="2040">V549</f>
        <v>4</v>
      </c>
      <c r="W769" s="44">
        <f t="shared" si="1925"/>
        <v>8000</v>
      </c>
      <c r="X769" s="238" t="s">
        <v>2461</v>
      </c>
      <c r="Y769" s="44">
        <v>4</v>
      </c>
      <c r="Z769" s="208" t="s">
        <v>2467</v>
      </c>
      <c r="AA769" s="44" t="str">
        <f t="shared" ref="AA769:AB769" si="2041">AA549</f>
        <v>1,2,3</v>
      </c>
      <c r="AB769" s="44" t="str">
        <f t="shared" si="2041"/>
        <v>4661</v>
      </c>
      <c r="AD769" s="44" t="str">
        <f t="shared" ref="AD769:AL769" si="2042">AD549</f>
        <v>来根魔术师之杖。</v>
      </c>
      <c r="AE769" s="44" t="str">
        <f t="shared" si="2042"/>
        <v>法术可以打怪，变魔术可以赚钱哦~</v>
      </c>
      <c r="AF769" s="44" t="str">
        <f t="shared" si="2042"/>
        <v>你自己不想赚钱，不要妨碍我赚钱呀！</v>
      </c>
      <c r="AG769" s="44" t="str">
        <f t="shared" si="2042"/>
        <v>你会做魔术师之杖吗？</v>
      </c>
      <c r="AH769" s="44" t="str">
        <f t="shared" si="2042"/>
        <v>只有这家店铺会做魔术师之杖。</v>
      </c>
      <c r="AI769" s="44" t="str">
        <f t="shared" si="2042"/>
        <v>我这么善良的人不会为难你的。</v>
      </c>
      <c r="AJ769" s="44" t="str">
        <f t="shared" si="2042"/>
        <v>能帮忙做点魔术师之杖,吗？</v>
      </c>
      <c r="AK769" s="44" t="str">
        <f t="shared" si="2042"/>
        <v>你太了不起啦~！</v>
      </c>
      <c r="AL769" s="44" t="str">
        <f t="shared" si="2042"/>
        <v>哎，真是失望啊~！</v>
      </c>
    </row>
    <row r="770" spans="1:38">
      <c r="A770" s="252">
        <v>7640</v>
      </c>
      <c r="B770" s="44" t="str">
        <f t="shared" si="2034"/>
        <v>[[4762,1]]</v>
      </c>
      <c r="C770" s="44" t="str">
        <f t="shared" si="2034"/>
        <v>骑士铠</v>
      </c>
      <c r="D770" s="44" t="str">
        <f t="shared" si="2034"/>
        <v>4762</v>
      </c>
      <c r="E770" s="44">
        <f t="shared" si="2034"/>
        <v>1</v>
      </c>
      <c r="F770" s="44"/>
      <c r="T770" s="44">
        <f t="shared" si="1922"/>
        <v>12600</v>
      </c>
      <c r="U770" s="44">
        <f t="shared" ref="U770" si="2043">U550</f>
        <v>36</v>
      </c>
      <c r="V770" s="44">
        <f t="shared" ref="V770" si="2044">V550</f>
        <v>4</v>
      </c>
      <c r="W770" s="44">
        <f t="shared" si="1925"/>
        <v>8000</v>
      </c>
      <c r="X770" s="238" t="s">
        <v>2461</v>
      </c>
      <c r="Y770" s="44">
        <v>4</v>
      </c>
      <c r="Z770" s="208" t="s">
        <v>2467</v>
      </c>
      <c r="AA770" s="44" t="str">
        <f t="shared" ref="AA770:AB770" si="2045">AA550</f>
        <v>1,2,3</v>
      </c>
      <c r="AB770" s="44" t="str">
        <f t="shared" si="2045"/>
        <v>4762</v>
      </c>
      <c r="AD770" s="44" t="str">
        <f t="shared" ref="AD770:AL770" si="2046">AD550</f>
        <v>作为一名骑士，怎能缺少骑士铠？</v>
      </c>
      <c r="AE770" s="44" t="str">
        <f t="shared" si="2046"/>
        <v>我是一名骑士，我要去营救公主了。</v>
      </c>
      <c r="AF770" s="44" t="str">
        <f t="shared" si="2046"/>
        <v>你的疏忽让你失去了我这么一位好客户。</v>
      </c>
      <c r="AG770" s="44" t="str">
        <f t="shared" si="2046"/>
        <v>我要骑士铠甲，多久能做好！</v>
      </c>
      <c r="AH770" s="44" t="str">
        <f t="shared" si="2046"/>
        <v>我很喜欢骑士铠甲哦！</v>
      </c>
      <c r="AI770" s="44" t="str">
        <f t="shared" si="2046"/>
        <v>不用你以死谢罪，自断经脉就行了。</v>
      </c>
      <c r="AJ770" s="44" t="str">
        <f t="shared" si="2046"/>
        <v>能帮忙做点骑士铠,吗？</v>
      </c>
      <c r="AK770" s="44" t="str">
        <f t="shared" si="2046"/>
        <v>你太了不起啦~！</v>
      </c>
      <c r="AL770" s="44" t="str">
        <f t="shared" si="2046"/>
        <v>哎，真是失望啊~！</v>
      </c>
    </row>
    <row r="771" spans="1:38">
      <c r="A771" s="252">
        <v>7650</v>
      </c>
      <c r="B771" s="44" t="str">
        <f t="shared" si="2034"/>
        <v>[[5063,1]]</v>
      </c>
      <c r="C771" s="44" t="str">
        <f t="shared" si="2034"/>
        <v>骑士盾</v>
      </c>
      <c r="D771" s="44" t="str">
        <f t="shared" si="2034"/>
        <v>5063</v>
      </c>
      <c r="E771" s="44">
        <f t="shared" si="2034"/>
        <v>1</v>
      </c>
      <c r="F771" s="44"/>
      <c r="T771" s="44">
        <f t="shared" si="1922"/>
        <v>12600</v>
      </c>
      <c r="U771" s="44">
        <f t="shared" ref="U771" si="2047">U551</f>
        <v>36</v>
      </c>
      <c r="V771" s="44">
        <f t="shared" ref="V771" si="2048">V551</f>
        <v>4</v>
      </c>
      <c r="W771" s="44">
        <f t="shared" si="1925"/>
        <v>8000</v>
      </c>
      <c r="X771" s="238" t="s">
        <v>2461</v>
      </c>
      <c r="Y771" s="44">
        <v>4</v>
      </c>
      <c r="Z771" s="208" t="s">
        <v>2467</v>
      </c>
      <c r="AA771" s="44" t="str">
        <f t="shared" ref="AA771:AB771" si="2049">AA551</f>
        <v>1,2,3</v>
      </c>
      <c r="AB771" s="44" t="str">
        <f t="shared" si="2049"/>
        <v>5063</v>
      </c>
      <c r="AD771" s="44" t="str">
        <f t="shared" ref="AD771:AL771" si="2050">AD551</f>
        <v>我要骑士盾,帮我做一个吧！</v>
      </c>
      <c r="AE771" s="44" t="str">
        <f t="shared" si="2050"/>
        <v>不错，下次再来光顾！</v>
      </c>
      <c r="AF771" s="44" t="str">
        <f t="shared" si="2050"/>
        <v>什么呀，真没用！</v>
      </c>
      <c r="AG771" s="44" t="str">
        <f t="shared" si="2050"/>
        <v>掌柜的骑士盾,做点啊什么的做点啊！</v>
      </c>
      <c r="AH771" s="44" t="str">
        <f t="shared" si="2050"/>
        <v>感谢感谢！</v>
      </c>
      <c r="AI771" s="44" t="str">
        <f t="shared" si="2050"/>
        <v>你敢不敢再傻点~！</v>
      </c>
      <c r="AJ771" s="44" t="str">
        <f t="shared" si="2050"/>
        <v>能帮忙做点骑士盾,吗？</v>
      </c>
      <c r="AK771" s="44" t="str">
        <f t="shared" si="2050"/>
        <v>你太了不起啦~！</v>
      </c>
      <c r="AL771" s="44" t="str">
        <f t="shared" si="2050"/>
        <v>哎，真是失望啊~！</v>
      </c>
    </row>
    <row r="772" spans="1:38">
      <c r="A772" s="252">
        <v>7660</v>
      </c>
      <c r="B772" s="44" t="str">
        <f t="shared" si="2034"/>
        <v>[[5361,1]]</v>
      </c>
      <c r="C772" s="44" t="str">
        <f t="shared" si="2034"/>
        <v>骑士长之剑</v>
      </c>
      <c r="D772" s="44" t="str">
        <f t="shared" si="2034"/>
        <v>5361</v>
      </c>
      <c r="E772" s="44">
        <f t="shared" si="2034"/>
        <v>1</v>
      </c>
      <c r="F772" s="44"/>
      <c r="T772" s="44">
        <f t="shared" si="1922"/>
        <v>15749.999999999998</v>
      </c>
      <c r="U772" s="44">
        <f t="shared" ref="U772" si="2051">U552</f>
        <v>36</v>
      </c>
      <c r="V772" s="44">
        <f t="shared" ref="V772" si="2052">V552</f>
        <v>4</v>
      </c>
      <c r="W772" s="44">
        <f t="shared" si="1925"/>
        <v>12650</v>
      </c>
      <c r="X772" s="238" t="s">
        <v>2461</v>
      </c>
      <c r="Y772" s="44">
        <v>4</v>
      </c>
      <c r="Z772" s="208" t="s">
        <v>2467</v>
      </c>
      <c r="AA772" s="44" t="str">
        <f t="shared" ref="AA772:AB772" si="2053">AA552</f>
        <v>1,2,3</v>
      </c>
      <c r="AB772" s="44" t="str">
        <f t="shared" si="2053"/>
        <v>5361</v>
      </c>
      <c r="AD772" s="44" t="str">
        <f t="shared" ref="AD772:AL772" si="2054">AD552</f>
        <v>我要骑士长之剑,帮我做一个吧！</v>
      </c>
      <c r="AE772" s="44" t="str">
        <f t="shared" si="2054"/>
        <v>不错，下次再来光顾！</v>
      </c>
      <c r="AF772" s="44" t="str">
        <f t="shared" si="2054"/>
        <v>什么呀，真没用！</v>
      </c>
      <c r="AG772" s="44" t="str">
        <f t="shared" si="2054"/>
        <v>掌柜的骑士长之剑,做点啊什么的做点啊！</v>
      </c>
      <c r="AH772" s="44" t="str">
        <f t="shared" si="2054"/>
        <v>感谢感谢！</v>
      </c>
      <c r="AI772" s="44" t="str">
        <f t="shared" si="2054"/>
        <v>你敢不敢再傻点~！</v>
      </c>
      <c r="AJ772" s="44" t="str">
        <f t="shared" si="2054"/>
        <v>能帮忙做点骑士长之剑,吗？</v>
      </c>
      <c r="AK772" s="44" t="str">
        <f t="shared" si="2054"/>
        <v>你太了不起啦~！</v>
      </c>
      <c r="AL772" s="44" t="str">
        <f t="shared" si="2054"/>
        <v>哎，真是失望啊~！</v>
      </c>
    </row>
    <row r="773" spans="1:38">
      <c r="A773" s="252">
        <v>7670</v>
      </c>
      <c r="B773" s="44" t="str">
        <f t="shared" si="2034"/>
        <v>[[5461,1]]</v>
      </c>
      <c r="C773" s="44" t="str">
        <f t="shared" si="2034"/>
        <v>狙击弓</v>
      </c>
      <c r="D773" s="44" t="str">
        <f t="shared" si="2034"/>
        <v>5461</v>
      </c>
      <c r="E773" s="44">
        <f t="shared" si="2034"/>
        <v>1</v>
      </c>
      <c r="F773" s="44"/>
      <c r="T773" s="44">
        <f t="shared" si="1922"/>
        <v>15749.999999999998</v>
      </c>
      <c r="U773" s="44">
        <f t="shared" ref="U773" si="2055">U553</f>
        <v>37</v>
      </c>
      <c r="V773" s="44">
        <f t="shared" ref="V773" si="2056">V553</f>
        <v>4</v>
      </c>
      <c r="W773" s="44">
        <f t="shared" si="1925"/>
        <v>12650</v>
      </c>
      <c r="X773" s="238" t="s">
        <v>2461</v>
      </c>
      <c r="Y773" s="44">
        <v>4</v>
      </c>
      <c r="Z773" s="208" t="s">
        <v>2467</v>
      </c>
      <c r="AA773" s="44" t="str">
        <f t="shared" ref="AA773:AB773" si="2057">AA553</f>
        <v>1,2,3</v>
      </c>
      <c r="AB773" s="44" t="str">
        <f t="shared" si="2057"/>
        <v>5461</v>
      </c>
      <c r="AD773" s="44" t="str">
        <f t="shared" ref="AD773:AL773" si="2058">AD553</f>
        <v>我要狙击弓,帮我做一个吧！</v>
      </c>
      <c r="AE773" s="44" t="str">
        <f t="shared" si="2058"/>
        <v>不错，下次再来光顾！</v>
      </c>
      <c r="AF773" s="44" t="str">
        <f t="shared" si="2058"/>
        <v>什么呀，真没用！</v>
      </c>
      <c r="AG773" s="44" t="str">
        <f t="shared" si="2058"/>
        <v>掌柜的狙击弓,做点啊什么的做点啊！</v>
      </c>
      <c r="AH773" s="44" t="str">
        <f t="shared" si="2058"/>
        <v>感谢感谢！</v>
      </c>
      <c r="AI773" s="44" t="str">
        <f t="shared" si="2058"/>
        <v>你敢不敢再傻点~！</v>
      </c>
      <c r="AJ773" s="44" t="str">
        <f t="shared" si="2058"/>
        <v>能帮忙做点狙击弓,吗？</v>
      </c>
      <c r="AK773" s="44" t="str">
        <f t="shared" si="2058"/>
        <v>你太了不起啦~！</v>
      </c>
      <c r="AL773" s="44" t="str">
        <f t="shared" si="2058"/>
        <v>哎，真是失望啊~！</v>
      </c>
    </row>
    <row r="774" spans="1:38">
      <c r="A774" s="252">
        <v>7680</v>
      </c>
      <c r="B774" s="44" t="str">
        <f t="shared" si="2034"/>
        <v>[[5561,1]]</v>
      </c>
      <c r="C774" s="44" t="str">
        <f t="shared" si="2034"/>
        <v>月光之杖</v>
      </c>
      <c r="D774" s="44" t="str">
        <f t="shared" si="2034"/>
        <v>5561</v>
      </c>
      <c r="E774" s="44">
        <f t="shared" si="2034"/>
        <v>1</v>
      </c>
      <c r="F774" s="44"/>
      <c r="T774" s="44">
        <f t="shared" si="1922"/>
        <v>15749.999999999998</v>
      </c>
      <c r="U774" s="44">
        <f t="shared" ref="U774" si="2059">U554</f>
        <v>37</v>
      </c>
      <c r="V774" s="44">
        <f t="shared" ref="V774" si="2060">V554</f>
        <v>4</v>
      </c>
      <c r="W774" s="44">
        <f t="shared" si="1925"/>
        <v>12650</v>
      </c>
      <c r="X774" s="238" t="s">
        <v>2461</v>
      </c>
      <c r="Y774" s="44">
        <v>4</v>
      </c>
      <c r="Z774" s="208" t="s">
        <v>2467</v>
      </c>
      <c r="AA774" s="44" t="str">
        <f t="shared" ref="AA774:AB774" si="2061">AA554</f>
        <v>1,2,3</v>
      </c>
      <c r="AB774" s="44" t="str">
        <f t="shared" si="2061"/>
        <v>5561</v>
      </c>
      <c r="AD774" s="44" t="str">
        <f t="shared" ref="AD774:AL774" si="2062">AD554</f>
        <v>我要月光之杖,帮我做一个吧！</v>
      </c>
      <c r="AE774" s="44" t="str">
        <f t="shared" si="2062"/>
        <v>不错，下次再来光顾！</v>
      </c>
      <c r="AF774" s="44" t="str">
        <f t="shared" si="2062"/>
        <v>什么呀，真没用！</v>
      </c>
      <c r="AG774" s="44" t="str">
        <f t="shared" si="2062"/>
        <v>掌柜的月光之杖,做点啊什么的做点啊！</v>
      </c>
      <c r="AH774" s="44" t="str">
        <f t="shared" si="2062"/>
        <v>感谢感谢！</v>
      </c>
      <c r="AI774" s="44" t="str">
        <f t="shared" si="2062"/>
        <v>你敢不敢再傻点~！</v>
      </c>
      <c r="AJ774" s="44" t="str">
        <f t="shared" si="2062"/>
        <v>能帮忙做点月光之杖,吗？</v>
      </c>
      <c r="AK774" s="44" t="str">
        <f t="shared" si="2062"/>
        <v>你太了不起啦~！</v>
      </c>
      <c r="AL774" s="44" t="str">
        <f t="shared" si="2062"/>
        <v>哎，真是失望啊~！</v>
      </c>
    </row>
    <row r="775" spans="1:38">
      <c r="A775" s="252">
        <v>7690</v>
      </c>
      <c r="B775" s="44" t="str">
        <f t="shared" si="2034"/>
        <v>[[5662,1]]</v>
      </c>
      <c r="C775" s="44" t="str">
        <f t="shared" si="2034"/>
        <v>骑士长之铠</v>
      </c>
      <c r="D775" s="44" t="str">
        <f t="shared" si="2034"/>
        <v>5662</v>
      </c>
      <c r="E775" s="44">
        <f t="shared" si="2034"/>
        <v>1</v>
      </c>
      <c r="F775" s="44"/>
      <c r="T775" s="44">
        <f t="shared" si="1922"/>
        <v>15749.999999999998</v>
      </c>
      <c r="U775" s="44">
        <f t="shared" ref="U775" si="2063">U555</f>
        <v>37</v>
      </c>
      <c r="V775" s="44">
        <f t="shared" ref="V775" si="2064">V555</f>
        <v>4</v>
      </c>
      <c r="W775" s="44">
        <f t="shared" si="1925"/>
        <v>12650</v>
      </c>
      <c r="X775" s="238" t="s">
        <v>2461</v>
      </c>
      <c r="Y775" s="44">
        <v>4</v>
      </c>
      <c r="Z775" s="208" t="s">
        <v>2467</v>
      </c>
      <c r="AA775" s="44" t="str">
        <f t="shared" ref="AA775:AB775" si="2065">AA555</f>
        <v>1,2,3</v>
      </c>
      <c r="AB775" s="44" t="str">
        <f t="shared" si="2065"/>
        <v>5662</v>
      </c>
      <c r="AD775" s="44" t="str">
        <f t="shared" ref="AD775:AL775" si="2066">AD555</f>
        <v>我要骑士长之铠,帮我做一个吧！</v>
      </c>
      <c r="AE775" s="44" t="str">
        <f t="shared" si="2066"/>
        <v>不错，下次再来光顾！</v>
      </c>
      <c r="AF775" s="44" t="str">
        <f t="shared" si="2066"/>
        <v>什么呀，真没用！</v>
      </c>
      <c r="AG775" s="44" t="str">
        <f t="shared" si="2066"/>
        <v>掌柜的骑士长之铠,做点啊什么的做点啊！</v>
      </c>
      <c r="AH775" s="44" t="str">
        <f t="shared" si="2066"/>
        <v>感谢感谢！</v>
      </c>
      <c r="AI775" s="44" t="str">
        <f t="shared" si="2066"/>
        <v>你敢不敢再傻点~！</v>
      </c>
      <c r="AJ775" s="44" t="str">
        <f t="shared" si="2066"/>
        <v>能帮忙做点骑士长之铠,吗？</v>
      </c>
      <c r="AK775" s="44" t="str">
        <f t="shared" si="2066"/>
        <v>你太了不起啦~！</v>
      </c>
      <c r="AL775" s="44" t="str">
        <f t="shared" si="2066"/>
        <v>哎，真是失望啊~！</v>
      </c>
    </row>
    <row r="776" spans="1:38">
      <c r="A776" s="252">
        <v>7700</v>
      </c>
      <c r="B776" s="44" t="str">
        <f t="shared" si="2034"/>
        <v>[[5963,1]]</v>
      </c>
      <c r="C776" s="44" t="str">
        <f t="shared" si="2034"/>
        <v>骑士长之盾</v>
      </c>
      <c r="D776" s="44" t="str">
        <f t="shared" si="2034"/>
        <v>5963</v>
      </c>
      <c r="E776" s="44">
        <f t="shared" si="2034"/>
        <v>1</v>
      </c>
      <c r="F776" s="44"/>
      <c r="T776" s="44">
        <f t="shared" si="1922"/>
        <v>15749.999999999998</v>
      </c>
      <c r="U776" s="44">
        <f t="shared" ref="U776" si="2067">U556</f>
        <v>38</v>
      </c>
      <c r="V776" s="44">
        <f t="shared" ref="V776" si="2068">V556</f>
        <v>4</v>
      </c>
      <c r="W776" s="44">
        <f t="shared" si="1925"/>
        <v>12650</v>
      </c>
      <c r="X776" s="238" t="s">
        <v>2461</v>
      </c>
      <c r="Y776" s="44">
        <v>4</v>
      </c>
      <c r="Z776" s="208" t="s">
        <v>2467</v>
      </c>
      <c r="AA776" s="44" t="str">
        <f t="shared" ref="AA776:AB776" si="2069">AA556</f>
        <v>1,2,3</v>
      </c>
      <c r="AB776" s="44" t="str">
        <f t="shared" si="2069"/>
        <v>5963</v>
      </c>
      <c r="AD776" s="44" t="str">
        <f t="shared" ref="AD776:AL776" si="2070">AD556</f>
        <v>我要骑士长之盾,帮我做一个吧！</v>
      </c>
      <c r="AE776" s="44" t="str">
        <f t="shared" si="2070"/>
        <v>不错，下次再来光顾！</v>
      </c>
      <c r="AF776" s="44" t="str">
        <f t="shared" si="2070"/>
        <v>什么呀，真没用！</v>
      </c>
      <c r="AG776" s="44" t="str">
        <f t="shared" si="2070"/>
        <v>掌柜的骑士长之盾,做点啊什么的做点啊！</v>
      </c>
      <c r="AH776" s="44" t="str">
        <f t="shared" si="2070"/>
        <v>感谢感谢！</v>
      </c>
      <c r="AI776" s="44" t="str">
        <f t="shared" si="2070"/>
        <v>你敢不敢再傻点~！</v>
      </c>
      <c r="AJ776" s="44" t="str">
        <f t="shared" si="2070"/>
        <v>能帮忙做点骑士长之盾,吗？</v>
      </c>
      <c r="AK776" s="44" t="str">
        <f t="shared" si="2070"/>
        <v>你太了不起啦~！</v>
      </c>
      <c r="AL776" s="44" t="str">
        <f t="shared" si="2070"/>
        <v>哎，真是失望啊~！</v>
      </c>
    </row>
    <row r="777" spans="1:38">
      <c r="A777" s="252">
        <v>7710</v>
      </c>
      <c r="B777" s="44" t="str">
        <f t="shared" si="2034"/>
        <v>[[6261,1]]</v>
      </c>
      <c r="C777" s="44" t="str">
        <f t="shared" si="2034"/>
        <v>十杰剑</v>
      </c>
      <c r="D777" s="44" t="str">
        <f t="shared" si="2034"/>
        <v>6261</v>
      </c>
      <c r="E777" s="44">
        <f t="shared" si="2034"/>
        <v>1</v>
      </c>
      <c r="F777" s="44"/>
      <c r="T777" s="44">
        <f t="shared" si="1922"/>
        <v>18900</v>
      </c>
      <c r="U777" s="44">
        <f t="shared" ref="U777" si="2071">U557</f>
        <v>38</v>
      </c>
      <c r="V777" s="44">
        <f t="shared" ref="V777" si="2072">V557</f>
        <v>4</v>
      </c>
      <c r="W777" s="44">
        <f t="shared" si="1925"/>
        <v>15425</v>
      </c>
      <c r="X777" s="238" t="s">
        <v>2461</v>
      </c>
      <c r="Y777" s="44">
        <v>4</v>
      </c>
      <c r="Z777" s="208" t="s">
        <v>2467</v>
      </c>
      <c r="AA777" s="44" t="str">
        <f t="shared" ref="AA777:AB777" si="2073">AA557</f>
        <v>1,2,3</v>
      </c>
      <c r="AB777" s="44" t="str">
        <f t="shared" si="2073"/>
        <v>6261</v>
      </c>
      <c r="AD777" s="44" t="str">
        <f t="shared" ref="AD777:AL777" si="2074">AD557</f>
        <v>我要十杰剑,帮我做一个吧！</v>
      </c>
      <c r="AE777" s="44" t="str">
        <f t="shared" si="2074"/>
        <v>不错，下次再来光顾！</v>
      </c>
      <c r="AF777" s="44" t="str">
        <f t="shared" si="2074"/>
        <v>什么呀，真没用！</v>
      </c>
      <c r="AG777" s="44" t="str">
        <f t="shared" si="2074"/>
        <v>掌柜的十杰剑,做点啊什么的做点啊！</v>
      </c>
      <c r="AH777" s="44" t="str">
        <f t="shared" si="2074"/>
        <v>感谢感谢！</v>
      </c>
      <c r="AI777" s="44" t="str">
        <f t="shared" si="2074"/>
        <v>你敢不敢再傻点~！</v>
      </c>
      <c r="AJ777" s="44" t="str">
        <f t="shared" si="2074"/>
        <v>能帮忙做点十杰剑,吗？</v>
      </c>
      <c r="AK777" s="44" t="str">
        <f t="shared" si="2074"/>
        <v>你太了不起啦~！</v>
      </c>
      <c r="AL777" s="44" t="str">
        <f t="shared" si="2074"/>
        <v>哎，真是失望啊~！</v>
      </c>
    </row>
    <row r="778" spans="1:38">
      <c r="A778" s="252">
        <v>7720</v>
      </c>
      <c r="B778" s="44" t="str">
        <f t="shared" si="2034"/>
        <v>[[6361,1]]</v>
      </c>
      <c r="C778" s="44" t="str">
        <f t="shared" si="2034"/>
        <v>竞技之弓</v>
      </c>
      <c r="D778" s="44" t="str">
        <f t="shared" si="2034"/>
        <v>6361</v>
      </c>
      <c r="E778" s="44">
        <f t="shared" si="2034"/>
        <v>1</v>
      </c>
      <c r="F778" s="44"/>
      <c r="T778" s="44">
        <f t="shared" si="1922"/>
        <v>18900</v>
      </c>
      <c r="U778" s="44">
        <f t="shared" ref="U778" si="2075">U558</f>
        <v>38</v>
      </c>
      <c r="V778" s="44">
        <f t="shared" ref="V778" si="2076">V558</f>
        <v>4</v>
      </c>
      <c r="W778" s="44">
        <f t="shared" si="1925"/>
        <v>15425</v>
      </c>
      <c r="X778" s="238" t="s">
        <v>2461</v>
      </c>
      <c r="Y778" s="44">
        <v>4</v>
      </c>
      <c r="Z778" s="208" t="s">
        <v>2467</v>
      </c>
      <c r="AA778" s="44" t="str">
        <f t="shared" ref="AA778:AB778" si="2077">AA558</f>
        <v>1,2,3</v>
      </c>
      <c r="AB778" s="44" t="str">
        <f t="shared" si="2077"/>
        <v>6361</v>
      </c>
      <c r="AD778" s="44" t="str">
        <f t="shared" ref="AD778:AL778" si="2078">AD558</f>
        <v>我要竞技之弓,帮我做一个吧！</v>
      </c>
      <c r="AE778" s="44" t="str">
        <f t="shared" si="2078"/>
        <v>不错，下次再来光顾！</v>
      </c>
      <c r="AF778" s="44" t="str">
        <f t="shared" si="2078"/>
        <v>什么呀，真没用！</v>
      </c>
      <c r="AG778" s="44" t="str">
        <f t="shared" si="2078"/>
        <v>掌柜的竞技之弓,做点啊什么的做点啊！</v>
      </c>
      <c r="AH778" s="44" t="str">
        <f t="shared" si="2078"/>
        <v>感谢感谢！</v>
      </c>
      <c r="AI778" s="44" t="str">
        <f t="shared" si="2078"/>
        <v>你敢不敢再傻点~！</v>
      </c>
      <c r="AJ778" s="44" t="str">
        <f t="shared" si="2078"/>
        <v>能帮忙做点竞技之弓,吗？</v>
      </c>
      <c r="AK778" s="44" t="str">
        <f t="shared" si="2078"/>
        <v>你太了不起啦~！</v>
      </c>
      <c r="AL778" s="44" t="str">
        <f t="shared" si="2078"/>
        <v>哎，真是失望啊~！</v>
      </c>
    </row>
    <row r="779" spans="1:38">
      <c r="A779" s="252">
        <v>7730</v>
      </c>
      <c r="B779" s="44" t="str">
        <f t="shared" si="2034"/>
        <v>[[6461,1]]</v>
      </c>
      <c r="C779" s="44" t="str">
        <f t="shared" si="2034"/>
        <v>元素杖</v>
      </c>
      <c r="D779" s="44" t="str">
        <f t="shared" si="2034"/>
        <v>6461</v>
      </c>
      <c r="E779" s="44">
        <f t="shared" si="2034"/>
        <v>1</v>
      </c>
      <c r="F779" s="44"/>
      <c r="T779" s="44">
        <f t="shared" si="1922"/>
        <v>18900</v>
      </c>
      <c r="U779" s="44">
        <f t="shared" ref="U779" si="2079">U559</f>
        <v>39</v>
      </c>
      <c r="V779" s="44">
        <f t="shared" ref="V779" si="2080">V559</f>
        <v>4</v>
      </c>
      <c r="W779" s="44">
        <f t="shared" si="1925"/>
        <v>15425</v>
      </c>
      <c r="X779" s="238" t="s">
        <v>2461</v>
      </c>
      <c r="Y779" s="44">
        <v>4</v>
      </c>
      <c r="Z779" s="208" t="s">
        <v>2467</v>
      </c>
      <c r="AA779" s="44" t="str">
        <f t="shared" ref="AA779:AB779" si="2081">AA559</f>
        <v>1,2,3</v>
      </c>
      <c r="AB779" s="44" t="str">
        <f t="shared" si="2081"/>
        <v>6461</v>
      </c>
      <c r="AD779" s="44" t="str">
        <f t="shared" ref="AD779:AL779" si="2082">AD559</f>
        <v>我要元素杖,帮我做一个吧！</v>
      </c>
      <c r="AE779" s="44" t="str">
        <f t="shared" si="2082"/>
        <v>不错，下次再来光顾！</v>
      </c>
      <c r="AF779" s="44" t="str">
        <f t="shared" si="2082"/>
        <v>什么呀，真没用！</v>
      </c>
      <c r="AG779" s="44" t="str">
        <f t="shared" si="2082"/>
        <v>掌柜的元素杖,做点啊什么的做点啊！</v>
      </c>
      <c r="AH779" s="44" t="str">
        <f t="shared" si="2082"/>
        <v>感谢感谢！</v>
      </c>
      <c r="AI779" s="44" t="str">
        <f t="shared" si="2082"/>
        <v>你敢不敢再傻点~！</v>
      </c>
      <c r="AJ779" s="44" t="str">
        <f t="shared" si="2082"/>
        <v>能帮忙做点元素杖,吗？</v>
      </c>
      <c r="AK779" s="44" t="str">
        <f t="shared" si="2082"/>
        <v>你太了不起啦~！</v>
      </c>
      <c r="AL779" s="44" t="str">
        <f t="shared" si="2082"/>
        <v>哎，真是失望啊~！</v>
      </c>
    </row>
    <row r="780" spans="1:38">
      <c r="A780" s="252">
        <v>7740</v>
      </c>
      <c r="B780" s="44" t="str">
        <f t="shared" si="2034"/>
        <v>[[6562,1]]</v>
      </c>
      <c r="C780" s="44" t="str">
        <f t="shared" si="2034"/>
        <v>巧匠铠甲</v>
      </c>
      <c r="D780" s="44" t="str">
        <f t="shared" si="2034"/>
        <v>6562</v>
      </c>
      <c r="E780" s="44">
        <f t="shared" si="2034"/>
        <v>1</v>
      </c>
      <c r="F780" s="44"/>
      <c r="T780" s="44">
        <f t="shared" si="1922"/>
        <v>18900</v>
      </c>
      <c r="U780" s="44">
        <f t="shared" ref="U780" si="2083">U560</f>
        <v>39</v>
      </c>
      <c r="V780" s="44">
        <f t="shared" ref="V780" si="2084">V560</f>
        <v>4</v>
      </c>
      <c r="W780" s="44">
        <f t="shared" si="1925"/>
        <v>15425</v>
      </c>
      <c r="X780" s="238" t="s">
        <v>2461</v>
      </c>
      <c r="Y780" s="44">
        <v>4</v>
      </c>
      <c r="Z780" s="208" t="s">
        <v>2467</v>
      </c>
      <c r="AA780" s="44" t="str">
        <f t="shared" ref="AA780:AB780" si="2085">AA560</f>
        <v>1,2,3</v>
      </c>
      <c r="AB780" s="44" t="str">
        <f t="shared" si="2085"/>
        <v>6562</v>
      </c>
      <c r="AD780" s="44" t="str">
        <f t="shared" ref="AD780:AL780" si="2086">AD560</f>
        <v>我要巧匠铠甲,帮我做一个吧！</v>
      </c>
      <c r="AE780" s="44" t="str">
        <f t="shared" si="2086"/>
        <v>不错，下次再来光顾！</v>
      </c>
      <c r="AF780" s="44" t="str">
        <f t="shared" si="2086"/>
        <v>什么呀，真没用！</v>
      </c>
      <c r="AG780" s="44" t="str">
        <f t="shared" si="2086"/>
        <v>掌柜的巧匠铠甲,做点啊什么的做点啊！</v>
      </c>
      <c r="AH780" s="44" t="str">
        <f t="shared" si="2086"/>
        <v>感谢感谢！</v>
      </c>
      <c r="AI780" s="44" t="str">
        <f t="shared" si="2086"/>
        <v>你敢不敢再傻点~！</v>
      </c>
      <c r="AJ780" s="44" t="str">
        <f t="shared" si="2086"/>
        <v>能帮忙做点巧匠铠甲,吗？</v>
      </c>
      <c r="AK780" s="44" t="str">
        <f t="shared" si="2086"/>
        <v>你太了不起啦~！</v>
      </c>
      <c r="AL780" s="44" t="str">
        <f t="shared" si="2086"/>
        <v>哎，真是失望啊~！</v>
      </c>
    </row>
    <row r="781" spans="1:38">
      <c r="A781" s="252">
        <v>7750</v>
      </c>
      <c r="B781" s="44" t="str">
        <f t="shared" si="2034"/>
        <v>[[6863,1]]</v>
      </c>
      <c r="C781" s="44" t="str">
        <f t="shared" si="2034"/>
        <v>巧匠之盾</v>
      </c>
      <c r="D781" s="44" t="str">
        <f t="shared" si="2034"/>
        <v>6863</v>
      </c>
      <c r="E781" s="44">
        <f t="shared" si="2034"/>
        <v>1</v>
      </c>
      <c r="F781" s="44"/>
      <c r="T781" s="44">
        <f t="shared" si="1922"/>
        <v>18900</v>
      </c>
      <c r="U781" s="44">
        <f t="shared" ref="U781" si="2087">U561</f>
        <v>39</v>
      </c>
      <c r="V781" s="44">
        <f t="shared" ref="V781" si="2088">V561</f>
        <v>4</v>
      </c>
      <c r="W781" s="44">
        <f t="shared" si="1925"/>
        <v>15425</v>
      </c>
      <c r="X781" s="238" t="s">
        <v>2461</v>
      </c>
      <c r="Y781" s="44">
        <v>4</v>
      </c>
      <c r="Z781" s="208" t="s">
        <v>2467</v>
      </c>
      <c r="AA781" s="44" t="str">
        <f t="shared" ref="AA781:AB781" si="2089">AA561</f>
        <v>1,2,3</v>
      </c>
      <c r="AB781" s="44" t="str">
        <f t="shared" si="2089"/>
        <v>6863</v>
      </c>
      <c r="AD781" s="44" t="str">
        <f t="shared" ref="AD781:AL781" si="2090">AD561</f>
        <v>我要巧匠之盾,帮我做一个吧！</v>
      </c>
      <c r="AE781" s="44" t="str">
        <f t="shared" si="2090"/>
        <v>不错，下次再来光顾！</v>
      </c>
      <c r="AF781" s="44" t="str">
        <f t="shared" si="2090"/>
        <v>什么呀，真没用！</v>
      </c>
      <c r="AG781" s="44" t="str">
        <f t="shared" si="2090"/>
        <v>掌柜的巧匠之盾,做点啊什么的做点啊！</v>
      </c>
      <c r="AH781" s="44" t="str">
        <f t="shared" si="2090"/>
        <v>感谢感谢！</v>
      </c>
      <c r="AI781" s="44" t="str">
        <f t="shared" si="2090"/>
        <v>你敢不敢再傻点~！</v>
      </c>
      <c r="AJ781" s="44" t="str">
        <f t="shared" si="2090"/>
        <v>能帮忙做点巧匠之盾,吗？</v>
      </c>
      <c r="AK781" s="44" t="str">
        <f t="shared" si="2090"/>
        <v>你太了不起啦~！</v>
      </c>
      <c r="AL781" s="44" t="str">
        <f t="shared" si="2090"/>
        <v>哎，真是失望啊~！</v>
      </c>
    </row>
    <row r="782" spans="1:38">
      <c r="A782" s="252">
        <v>7760</v>
      </c>
      <c r="B782" s="44" t="str">
        <f t="shared" si="2034"/>
        <v>[[7161,1]]</v>
      </c>
      <c r="C782" s="44" t="str">
        <f t="shared" si="2034"/>
        <v>勇者锋刃</v>
      </c>
      <c r="D782" s="44" t="str">
        <f t="shared" si="2034"/>
        <v>7161</v>
      </c>
      <c r="E782" s="44">
        <f t="shared" si="2034"/>
        <v>1</v>
      </c>
      <c r="F782" s="44"/>
      <c r="T782" s="44">
        <f t="shared" si="1922"/>
        <v>22050</v>
      </c>
      <c r="U782" s="44">
        <f t="shared" ref="U782" si="2091">U562</f>
        <v>40</v>
      </c>
      <c r="V782" s="44">
        <f t="shared" ref="V782" si="2092">V562</f>
        <v>4</v>
      </c>
      <c r="W782" s="44">
        <f t="shared" si="1925"/>
        <v>28875</v>
      </c>
      <c r="X782" s="238" t="s">
        <v>2461</v>
      </c>
      <c r="Y782" s="44">
        <v>4</v>
      </c>
      <c r="Z782" s="208" t="s">
        <v>2467</v>
      </c>
      <c r="AA782" s="44" t="str">
        <f t="shared" ref="AA782:AB782" si="2093">AA562</f>
        <v>1,2,3</v>
      </c>
      <c r="AB782" s="44" t="str">
        <f t="shared" si="2093"/>
        <v>7161</v>
      </c>
      <c r="AD782" s="44" t="str">
        <f t="shared" ref="AD782:AL782" si="2094">AD562</f>
        <v>我要勇者锋刃,帮我做一个吧！</v>
      </c>
      <c r="AE782" s="44" t="str">
        <f t="shared" si="2094"/>
        <v>不错，下次再来光顾！</v>
      </c>
      <c r="AF782" s="44" t="str">
        <f t="shared" si="2094"/>
        <v>什么呀，真没用！</v>
      </c>
      <c r="AG782" s="44" t="str">
        <f t="shared" si="2094"/>
        <v>掌柜的勇者锋刃,做点啊什么的做点啊！</v>
      </c>
      <c r="AH782" s="44" t="str">
        <f t="shared" si="2094"/>
        <v>感谢感谢！</v>
      </c>
      <c r="AI782" s="44" t="str">
        <f t="shared" si="2094"/>
        <v>你敢不敢再傻点~！</v>
      </c>
      <c r="AJ782" s="44" t="str">
        <f t="shared" si="2094"/>
        <v>能帮忙做点勇者锋刃,吗？</v>
      </c>
      <c r="AK782" s="44" t="str">
        <f t="shared" si="2094"/>
        <v>你太了不起啦~！</v>
      </c>
      <c r="AL782" s="44" t="str">
        <f t="shared" si="2094"/>
        <v>哎，真是失望啊~！</v>
      </c>
    </row>
    <row r="783" spans="1:38">
      <c r="A783" s="252">
        <v>7770</v>
      </c>
      <c r="B783" s="44" t="str">
        <f t="shared" si="2034"/>
        <v>[[7261,1]]</v>
      </c>
      <c r="C783" s="44" t="str">
        <f t="shared" si="2034"/>
        <v>勇者之弓</v>
      </c>
      <c r="D783" s="44" t="str">
        <f t="shared" si="2034"/>
        <v>7261</v>
      </c>
      <c r="E783" s="44">
        <f t="shared" si="2034"/>
        <v>1</v>
      </c>
      <c r="F783" s="44"/>
      <c r="T783" s="44">
        <f t="shared" si="1922"/>
        <v>22050</v>
      </c>
      <c r="U783" s="44">
        <f t="shared" ref="U783" si="2095">U563</f>
        <v>40</v>
      </c>
      <c r="V783" s="44">
        <f t="shared" ref="V783" si="2096">V563</f>
        <v>4</v>
      </c>
      <c r="W783" s="44">
        <f t="shared" si="1925"/>
        <v>28875</v>
      </c>
      <c r="X783" s="238" t="s">
        <v>2461</v>
      </c>
      <c r="Y783" s="44">
        <v>4</v>
      </c>
      <c r="Z783" s="208" t="s">
        <v>2467</v>
      </c>
      <c r="AA783" s="44" t="str">
        <f t="shared" ref="AA783:AB783" si="2097">AA563</f>
        <v>1,2,3</v>
      </c>
      <c r="AB783" s="44" t="str">
        <f t="shared" si="2097"/>
        <v>7261</v>
      </c>
      <c r="AD783" s="44" t="str">
        <f t="shared" ref="AD783:AL783" si="2098">AD563</f>
        <v>我要勇者之弓,帮我做一个吧！</v>
      </c>
      <c r="AE783" s="44" t="str">
        <f t="shared" si="2098"/>
        <v>不错，下次再来光顾！</v>
      </c>
      <c r="AF783" s="44" t="str">
        <f t="shared" si="2098"/>
        <v>什么呀，真没用！</v>
      </c>
      <c r="AG783" s="44" t="str">
        <f t="shared" si="2098"/>
        <v>掌柜的勇者之弓,做点啊什么的做点啊！</v>
      </c>
      <c r="AH783" s="44" t="str">
        <f t="shared" si="2098"/>
        <v>感谢感谢！</v>
      </c>
      <c r="AI783" s="44" t="str">
        <f t="shared" si="2098"/>
        <v>你敢不敢再傻点~！</v>
      </c>
      <c r="AJ783" s="44" t="str">
        <f t="shared" si="2098"/>
        <v>能帮忙做点勇者之弓,吗？</v>
      </c>
      <c r="AK783" s="44" t="str">
        <f t="shared" si="2098"/>
        <v>你太了不起啦~！</v>
      </c>
      <c r="AL783" s="44" t="str">
        <f t="shared" si="2098"/>
        <v>哎，真是失望啊~！</v>
      </c>
    </row>
    <row r="784" spans="1:38">
      <c r="A784" s="252">
        <v>7780</v>
      </c>
      <c r="B784" s="44" t="str">
        <f t="shared" si="2034"/>
        <v>[[7361,1]]</v>
      </c>
      <c r="C784" s="44" t="str">
        <f t="shared" si="2034"/>
        <v>勇者之杖</v>
      </c>
      <c r="D784" s="44" t="str">
        <f t="shared" si="2034"/>
        <v>7361</v>
      </c>
      <c r="E784" s="44">
        <f t="shared" si="2034"/>
        <v>1</v>
      </c>
      <c r="F784" s="44"/>
      <c r="T784" s="44">
        <f t="shared" si="1922"/>
        <v>22050</v>
      </c>
      <c r="U784" s="44">
        <f t="shared" ref="U784" si="2099">U564</f>
        <v>40</v>
      </c>
      <c r="V784" s="44">
        <f t="shared" ref="V784" si="2100">V564</f>
        <v>4</v>
      </c>
      <c r="W784" s="44">
        <f t="shared" si="1925"/>
        <v>28875</v>
      </c>
      <c r="X784" s="238" t="s">
        <v>2461</v>
      </c>
      <c r="Y784" s="44">
        <v>4</v>
      </c>
      <c r="Z784" s="208" t="s">
        <v>2467</v>
      </c>
      <c r="AA784" s="44" t="str">
        <f t="shared" ref="AA784:AB784" si="2101">AA564</f>
        <v>1,2,3</v>
      </c>
      <c r="AB784" s="44" t="str">
        <f t="shared" si="2101"/>
        <v>7361</v>
      </c>
      <c r="AD784" s="44" t="str">
        <f t="shared" ref="AD784:AL784" si="2102">AD564</f>
        <v>我要勇者之杖,帮我做一个吧！</v>
      </c>
      <c r="AE784" s="44" t="str">
        <f t="shared" si="2102"/>
        <v>不错，下次再来光顾！</v>
      </c>
      <c r="AF784" s="44" t="str">
        <f t="shared" si="2102"/>
        <v>什么呀，真没用！</v>
      </c>
      <c r="AG784" s="44" t="str">
        <f t="shared" si="2102"/>
        <v>掌柜的勇者之杖,做点啊什么的做点啊！</v>
      </c>
      <c r="AH784" s="44" t="str">
        <f t="shared" si="2102"/>
        <v>感谢感谢！</v>
      </c>
      <c r="AI784" s="44" t="str">
        <f t="shared" si="2102"/>
        <v>你敢不敢再傻点~！</v>
      </c>
      <c r="AJ784" s="44" t="str">
        <f t="shared" si="2102"/>
        <v>能帮忙做点勇者之杖,吗？</v>
      </c>
      <c r="AK784" s="44" t="str">
        <f t="shared" si="2102"/>
        <v>你太了不起啦~！</v>
      </c>
      <c r="AL784" s="44" t="str">
        <f t="shared" si="2102"/>
        <v>哎，真是失望啊~！</v>
      </c>
    </row>
    <row r="785" spans="1:38">
      <c r="A785" s="252">
        <v>7790</v>
      </c>
      <c r="B785" s="44" t="str">
        <f t="shared" si="2034"/>
        <v>[[7462,1]]</v>
      </c>
      <c r="C785" s="44" t="str">
        <f t="shared" si="2034"/>
        <v>勇者铠甲</v>
      </c>
      <c r="D785" s="44" t="str">
        <f t="shared" si="2034"/>
        <v>7462</v>
      </c>
      <c r="E785" s="44">
        <f t="shared" si="2034"/>
        <v>1</v>
      </c>
      <c r="F785" s="44"/>
      <c r="T785" s="44">
        <f t="shared" si="1922"/>
        <v>22050</v>
      </c>
      <c r="U785" s="44">
        <f t="shared" ref="U785" si="2103">U565</f>
        <v>41</v>
      </c>
      <c r="V785" s="44">
        <f t="shared" ref="V785" si="2104">V565</f>
        <v>5</v>
      </c>
      <c r="W785" s="44">
        <f t="shared" si="1925"/>
        <v>28875</v>
      </c>
      <c r="X785" s="238" t="s">
        <v>2461</v>
      </c>
      <c r="Y785" s="44">
        <v>4</v>
      </c>
      <c r="Z785" s="208" t="s">
        <v>2467</v>
      </c>
      <c r="AA785" s="44" t="str">
        <f t="shared" ref="AA785:AB785" si="2105">AA565</f>
        <v>1,2,3</v>
      </c>
      <c r="AB785" s="44" t="str">
        <f t="shared" si="2105"/>
        <v>7462</v>
      </c>
      <c r="AD785" s="44" t="str">
        <f t="shared" ref="AD785:AL785" si="2106">AD565</f>
        <v>我要勇者铠甲,帮我做一个吧！</v>
      </c>
      <c r="AE785" s="44" t="str">
        <f t="shared" si="2106"/>
        <v>不错，下次再来光顾！</v>
      </c>
      <c r="AF785" s="44" t="str">
        <f t="shared" si="2106"/>
        <v>什么呀，真没用！</v>
      </c>
      <c r="AG785" s="44" t="str">
        <f t="shared" si="2106"/>
        <v>掌柜的勇者铠甲,做点啊什么的做点啊！</v>
      </c>
      <c r="AH785" s="44" t="str">
        <f t="shared" si="2106"/>
        <v>感谢感谢！</v>
      </c>
      <c r="AI785" s="44" t="str">
        <f t="shared" si="2106"/>
        <v>你敢不敢再傻点~！</v>
      </c>
      <c r="AJ785" s="44" t="str">
        <f t="shared" si="2106"/>
        <v>能帮忙做点勇者铠甲,吗？</v>
      </c>
      <c r="AK785" s="44" t="str">
        <f t="shared" si="2106"/>
        <v>你太了不起啦~！</v>
      </c>
      <c r="AL785" s="44" t="str">
        <f t="shared" si="2106"/>
        <v>哎，真是失望啊~！</v>
      </c>
    </row>
    <row r="786" spans="1:38">
      <c r="A786" s="252">
        <v>7800</v>
      </c>
      <c r="B786" s="44" t="str">
        <f t="shared" si="2034"/>
        <v>[[7763,1]]</v>
      </c>
      <c r="C786" s="44" t="str">
        <f t="shared" si="2034"/>
        <v>勇者盾</v>
      </c>
      <c r="D786" s="44" t="str">
        <f t="shared" si="2034"/>
        <v>7763</v>
      </c>
      <c r="E786" s="44">
        <f t="shared" si="2034"/>
        <v>1</v>
      </c>
      <c r="F786" s="44"/>
      <c r="T786" s="44">
        <f t="shared" si="1922"/>
        <v>22050</v>
      </c>
      <c r="U786" s="44">
        <f t="shared" ref="U786" si="2107">U566</f>
        <v>41</v>
      </c>
      <c r="V786" s="44">
        <f t="shared" ref="V786" si="2108">V566</f>
        <v>5</v>
      </c>
      <c r="W786" s="44">
        <f t="shared" si="1925"/>
        <v>28875</v>
      </c>
      <c r="X786" s="238" t="s">
        <v>2461</v>
      </c>
      <c r="Y786" s="44">
        <v>4</v>
      </c>
      <c r="Z786" s="208" t="s">
        <v>2467</v>
      </c>
      <c r="AA786" s="44" t="str">
        <f t="shared" ref="AA786:AB786" si="2109">AA566</f>
        <v>1,2,3</v>
      </c>
      <c r="AB786" s="44" t="str">
        <f t="shared" si="2109"/>
        <v>7763</v>
      </c>
      <c r="AD786" s="44" t="str">
        <f t="shared" ref="AD786:AL786" si="2110">AD566</f>
        <v>我要勇者盾,帮我做一个吧！</v>
      </c>
      <c r="AE786" s="44" t="str">
        <f t="shared" si="2110"/>
        <v>不错，下次再来光顾！</v>
      </c>
      <c r="AF786" s="44" t="str">
        <f t="shared" si="2110"/>
        <v>什么呀，真没用！</v>
      </c>
      <c r="AG786" s="44" t="str">
        <f t="shared" si="2110"/>
        <v>掌柜的勇者盾,做点啊什么的做点啊！</v>
      </c>
      <c r="AH786" s="44" t="str">
        <f t="shared" si="2110"/>
        <v>感谢感谢！</v>
      </c>
      <c r="AI786" s="44" t="str">
        <f t="shared" si="2110"/>
        <v>你敢不敢再傻点~！</v>
      </c>
      <c r="AJ786" s="44" t="str">
        <f t="shared" si="2110"/>
        <v>能帮忙做点勇者盾,吗？</v>
      </c>
      <c r="AK786" s="44" t="str">
        <f t="shared" si="2110"/>
        <v>你太了不起啦~！</v>
      </c>
      <c r="AL786" s="44" t="str">
        <f t="shared" si="2110"/>
        <v>哎，真是失望啊~！</v>
      </c>
    </row>
    <row r="787" spans="1:38">
      <c r="A787" s="252">
        <v>7810</v>
      </c>
      <c r="B787" s="44" t="str">
        <f t="shared" si="2034"/>
        <v>[[8061,1]]</v>
      </c>
      <c r="C787" s="44" t="str">
        <f t="shared" si="2034"/>
        <v>普罗之剑</v>
      </c>
      <c r="D787" s="44" t="str">
        <f t="shared" si="2034"/>
        <v>8061</v>
      </c>
      <c r="E787" s="44">
        <f t="shared" si="2034"/>
        <v>1</v>
      </c>
      <c r="F787" s="44"/>
      <c r="T787" s="44">
        <f t="shared" si="1922"/>
        <v>25200</v>
      </c>
      <c r="U787" s="44">
        <f t="shared" ref="U787" si="2111">U567</f>
        <v>41</v>
      </c>
      <c r="V787" s="44">
        <f t="shared" ref="V787" si="2112">V567</f>
        <v>5</v>
      </c>
      <c r="W787" s="44">
        <f t="shared" si="1925"/>
        <v>43200</v>
      </c>
      <c r="X787" s="238" t="s">
        <v>2461</v>
      </c>
      <c r="Y787" s="44">
        <v>4</v>
      </c>
      <c r="Z787" s="208" t="s">
        <v>2467</v>
      </c>
      <c r="AA787" s="44" t="str">
        <f t="shared" ref="AA787:AB787" si="2113">AA567</f>
        <v>1,2,3</v>
      </c>
      <c r="AB787" s="44" t="str">
        <f t="shared" si="2113"/>
        <v>8061</v>
      </c>
      <c r="AD787" s="44" t="str">
        <f t="shared" ref="AD787:AL787" si="2114">AD567</f>
        <v>我要普罗之剑,帮我做一个吧！</v>
      </c>
      <c r="AE787" s="44" t="str">
        <f t="shared" si="2114"/>
        <v>不错，下次再来光顾！</v>
      </c>
      <c r="AF787" s="44" t="str">
        <f t="shared" si="2114"/>
        <v>什么呀，真没用！</v>
      </c>
      <c r="AG787" s="44" t="str">
        <f t="shared" si="2114"/>
        <v>掌柜的普罗之剑,做点啊什么的做点啊！</v>
      </c>
      <c r="AH787" s="44" t="str">
        <f t="shared" si="2114"/>
        <v>感谢感谢！</v>
      </c>
      <c r="AI787" s="44" t="str">
        <f t="shared" si="2114"/>
        <v>你敢不敢再傻点~！</v>
      </c>
      <c r="AJ787" s="44" t="str">
        <f t="shared" si="2114"/>
        <v>能帮忙做点普罗之剑,吗？</v>
      </c>
      <c r="AK787" s="44" t="str">
        <f t="shared" si="2114"/>
        <v>你太了不起啦~！</v>
      </c>
      <c r="AL787" s="44" t="str">
        <f t="shared" si="2114"/>
        <v>哎，真是失望啊~！</v>
      </c>
    </row>
    <row r="788" spans="1:38">
      <c r="A788" s="252">
        <v>7820</v>
      </c>
      <c r="B788" s="44" t="str">
        <f t="shared" si="2034"/>
        <v>[[8161,1]]</v>
      </c>
      <c r="C788" s="44" t="str">
        <f t="shared" si="2034"/>
        <v>比纳西尔之弩</v>
      </c>
      <c r="D788" s="44" t="str">
        <f t="shared" si="2034"/>
        <v>8161</v>
      </c>
      <c r="E788" s="44">
        <f t="shared" si="2034"/>
        <v>1</v>
      </c>
      <c r="F788" s="44"/>
      <c r="T788" s="44">
        <f t="shared" si="1922"/>
        <v>25200</v>
      </c>
      <c r="U788" s="44">
        <f t="shared" ref="U788" si="2115">U568</f>
        <v>42</v>
      </c>
      <c r="V788" s="44">
        <f t="shared" ref="V788" si="2116">V568</f>
        <v>5</v>
      </c>
      <c r="W788" s="44">
        <f t="shared" si="1925"/>
        <v>43200</v>
      </c>
      <c r="X788" s="238" t="s">
        <v>2461</v>
      </c>
      <c r="Y788" s="44">
        <v>4</v>
      </c>
      <c r="Z788" s="208" t="s">
        <v>2467</v>
      </c>
      <c r="AA788" s="44" t="str">
        <f t="shared" ref="AA788:AB788" si="2117">AA568</f>
        <v>1,2,3</v>
      </c>
      <c r="AB788" s="44" t="str">
        <f t="shared" si="2117"/>
        <v>8161</v>
      </c>
      <c r="AD788" s="44" t="str">
        <f t="shared" ref="AD788:AL788" si="2118">AD568</f>
        <v>我要比纳西尔之弩,帮我做一个吧！</v>
      </c>
      <c r="AE788" s="44" t="str">
        <f t="shared" si="2118"/>
        <v>不错，下次再来光顾！</v>
      </c>
      <c r="AF788" s="44" t="str">
        <f t="shared" si="2118"/>
        <v>什么呀，真没用！</v>
      </c>
      <c r="AG788" s="44" t="str">
        <f t="shared" si="2118"/>
        <v>掌柜的比纳西尔之弩,做点啊什么的做点啊！</v>
      </c>
      <c r="AH788" s="44" t="str">
        <f t="shared" si="2118"/>
        <v>感谢感谢！</v>
      </c>
      <c r="AI788" s="44" t="str">
        <f t="shared" si="2118"/>
        <v>你敢不敢再傻点~！</v>
      </c>
      <c r="AJ788" s="44" t="str">
        <f t="shared" si="2118"/>
        <v>能帮忙做点比纳西尔之弩,吗？</v>
      </c>
      <c r="AK788" s="44" t="str">
        <f t="shared" si="2118"/>
        <v>你太了不起啦~！</v>
      </c>
      <c r="AL788" s="44" t="str">
        <f t="shared" si="2118"/>
        <v>哎，真是失望啊~！</v>
      </c>
    </row>
    <row r="789" spans="1:38">
      <c r="A789" s="252">
        <v>7830</v>
      </c>
      <c r="B789" s="44" t="str">
        <f t="shared" si="2034"/>
        <v>[[8261,1]]</v>
      </c>
      <c r="C789" s="44" t="str">
        <f t="shared" si="2034"/>
        <v>基梅尔之杖</v>
      </c>
      <c r="D789" s="44" t="str">
        <f t="shared" si="2034"/>
        <v>8261</v>
      </c>
      <c r="E789" s="44">
        <f t="shared" si="2034"/>
        <v>1</v>
      </c>
      <c r="F789" s="44"/>
      <c r="T789" s="44">
        <f t="shared" si="1922"/>
        <v>25200</v>
      </c>
      <c r="U789" s="44">
        <f t="shared" ref="U789" si="2119">U569</f>
        <v>42</v>
      </c>
      <c r="V789" s="44">
        <f t="shared" ref="V789" si="2120">V569</f>
        <v>5</v>
      </c>
      <c r="W789" s="44">
        <f t="shared" si="1925"/>
        <v>43200</v>
      </c>
      <c r="X789" s="238" t="s">
        <v>2461</v>
      </c>
      <c r="Y789" s="44">
        <v>4</v>
      </c>
      <c r="Z789" s="208" t="s">
        <v>2467</v>
      </c>
      <c r="AA789" s="44" t="str">
        <f t="shared" ref="AA789:AB789" si="2121">AA569</f>
        <v>1,2,3</v>
      </c>
      <c r="AB789" s="44" t="str">
        <f t="shared" si="2121"/>
        <v>8261</v>
      </c>
      <c r="AD789" s="44" t="str">
        <f t="shared" ref="AD789:AL789" si="2122">AD569</f>
        <v>我要基梅尔之杖,帮我做一个吧！</v>
      </c>
      <c r="AE789" s="44" t="str">
        <f t="shared" si="2122"/>
        <v>不错，下次再来光顾！</v>
      </c>
      <c r="AF789" s="44" t="str">
        <f t="shared" si="2122"/>
        <v>什么呀，真没用！</v>
      </c>
      <c r="AG789" s="44" t="str">
        <f t="shared" si="2122"/>
        <v>掌柜的基梅尔之杖,做点啊什么的做点啊！</v>
      </c>
      <c r="AH789" s="44" t="str">
        <f t="shared" si="2122"/>
        <v>感谢感谢！</v>
      </c>
      <c r="AI789" s="44" t="str">
        <f t="shared" si="2122"/>
        <v>你敢不敢再傻点~！</v>
      </c>
      <c r="AJ789" s="44" t="str">
        <f t="shared" si="2122"/>
        <v>能帮忙做点基梅尔之杖,吗？</v>
      </c>
      <c r="AK789" s="44" t="str">
        <f t="shared" si="2122"/>
        <v>你太了不起啦~！</v>
      </c>
      <c r="AL789" s="44" t="str">
        <f t="shared" si="2122"/>
        <v>哎，真是失望啊~！</v>
      </c>
    </row>
    <row r="790" spans="1:38">
      <c r="A790" s="252">
        <v>7840</v>
      </c>
      <c r="B790" s="44" t="str">
        <f t="shared" si="2034"/>
        <v>[[8362,1]]</v>
      </c>
      <c r="C790" s="44" t="str">
        <f t="shared" si="2034"/>
        <v>艾杰利亚之铠</v>
      </c>
      <c r="D790" s="44" t="str">
        <f t="shared" si="2034"/>
        <v>8362</v>
      </c>
      <c r="E790" s="44">
        <f t="shared" si="2034"/>
        <v>1</v>
      </c>
      <c r="F790" s="44"/>
      <c r="T790" s="44">
        <f t="shared" si="1922"/>
        <v>25200</v>
      </c>
      <c r="U790" s="44">
        <f t="shared" ref="U790" si="2123">U570</f>
        <v>42</v>
      </c>
      <c r="V790" s="44">
        <f t="shared" ref="V790" si="2124">V570</f>
        <v>5</v>
      </c>
      <c r="W790" s="44">
        <f t="shared" si="1925"/>
        <v>43200</v>
      </c>
      <c r="X790" s="238" t="s">
        <v>2461</v>
      </c>
      <c r="Y790" s="44">
        <v>4</v>
      </c>
      <c r="Z790" s="208" t="s">
        <v>2467</v>
      </c>
      <c r="AA790" s="44" t="str">
        <f t="shared" ref="AA790:AB790" si="2125">AA570</f>
        <v>1,2,3</v>
      </c>
      <c r="AB790" s="44" t="str">
        <f t="shared" si="2125"/>
        <v>8362</v>
      </c>
      <c r="AD790" s="44" t="str">
        <f t="shared" ref="AD790:AL790" si="2126">AD570</f>
        <v>我要艾杰利亚之铠,帮我做一个吧！</v>
      </c>
      <c r="AE790" s="44" t="str">
        <f t="shared" si="2126"/>
        <v>不错，下次再来光顾！</v>
      </c>
      <c r="AF790" s="44" t="str">
        <f t="shared" si="2126"/>
        <v>什么呀，真没用！</v>
      </c>
      <c r="AG790" s="44" t="str">
        <f t="shared" si="2126"/>
        <v>掌柜的艾杰利亚之铠,做点啊什么的做点啊！</v>
      </c>
      <c r="AH790" s="44" t="str">
        <f t="shared" si="2126"/>
        <v>感谢感谢！</v>
      </c>
      <c r="AI790" s="44" t="str">
        <f t="shared" si="2126"/>
        <v>你敢不敢再傻点~！</v>
      </c>
      <c r="AJ790" s="44" t="str">
        <f t="shared" si="2126"/>
        <v>能帮忙做点艾杰利亚之铠,吗？</v>
      </c>
      <c r="AK790" s="44" t="str">
        <f t="shared" si="2126"/>
        <v>你太了不起啦~！</v>
      </c>
      <c r="AL790" s="44" t="str">
        <f t="shared" si="2126"/>
        <v>哎，真是失望啊~！</v>
      </c>
    </row>
    <row r="791" spans="1:38">
      <c r="A791" s="252">
        <v>7850</v>
      </c>
      <c r="B791" s="44" t="str">
        <f t="shared" si="2034"/>
        <v>[[8462,1]]</v>
      </c>
      <c r="C791" s="44" t="str">
        <f t="shared" si="2034"/>
        <v>爱德拉之盾</v>
      </c>
      <c r="D791" s="44" t="str">
        <f t="shared" si="2034"/>
        <v>8462</v>
      </c>
      <c r="E791" s="44">
        <f t="shared" si="2034"/>
        <v>1</v>
      </c>
      <c r="F791" s="44"/>
      <c r="T791" s="44">
        <f t="shared" si="1922"/>
        <v>25200</v>
      </c>
      <c r="U791" s="44">
        <f t="shared" ref="U791" si="2127">U571</f>
        <v>43</v>
      </c>
      <c r="V791" s="44">
        <f t="shared" ref="V791" si="2128">V571</f>
        <v>5</v>
      </c>
      <c r="W791" s="44">
        <f t="shared" si="1925"/>
        <v>43200</v>
      </c>
      <c r="X791" s="238" t="s">
        <v>2461</v>
      </c>
      <c r="Y791" s="44">
        <v>4</v>
      </c>
      <c r="Z791" s="208" t="s">
        <v>2467</v>
      </c>
      <c r="AA791" s="44" t="str">
        <f t="shared" ref="AA791:AB791" si="2129">AA571</f>
        <v>1,2,3</v>
      </c>
      <c r="AB791" s="44" t="str">
        <f t="shared" si="2129"/>
        <v>8462</v>
      </c>
      <c r="AD791" s="44" t="str">
        <f t="shared" ref="AD791:AL791" si="2130">AD571</f>
        <v>我要爱德拉之盾,帮我做一个吧！</v>
      </c>
      <c r="AE791" s="44" t="str">
        <f t="shared" si="2130"/>
        <v>不错，下次再来光顾！</v>
      </c>
      <c r="AF791" s="44" t="str">
        <f t="shared" si="2130"/>
        <v>什么呀，真没用！</v>
      </c>
      <c r="AG791" s="44" t="str">
        <f t="shared" si="2130"/>
        <v>掌柜的爱德拉之盾,做点啊什么的做点啊！</v>
      </c>
      <c r="AH791" s="44" t="str">
        <f t="shared" si="2130"/>
        <v>感谢感谢！</v>
      </c>
      <c r="AI791" s="44" t="str">
        <f t="shared" si="2130"/>
        <v>你敢不敢再傻点~！</v>
      </c>
      <c r="AJ791" s="44" t="str">
        <f t="shared" si="2130"/>
        <v>能帮忙做点爱德拉之盾,吗？</v>
      </c>
      <c r="AK791" s="44" t="str">
        <f t="shared" si="2130"/>
        <v>你太了不起啦~！</v>
      </c>
      <c r="AL791" s="44" t="str">
        <f t="shared" si="2130"/>
        <v>哎，真是失望啊~！</v>
      </c>
    </row>
    <row r="792" spans="1:38">
      <c r="A792" s="252">
        <v>7860</v>
      </c>
      <c r="B792" s="44" t="str">
        <f t="shared" si="2034"/>
        <v>[[8964,1]]</v>
      </c>
      <c r="C792" s="44" t="str">
        <f t="shared" ref="C792:E806" si="2131">C352</f>
        <v>木质十字架</v>
      </c>
      <c r="D792" s="44" t="str">
        <f t="shared" si="2131"/>
        <v>8964</v>
      </c>
      <c r="E792" s="44">
        <f t="shared" si="2131"/>
        <v>1</v>
      </c>
      <c r="F792" s="44"/>
      <c r="T792" s="44">
        <f t="shared" si="1922"/>
        <v>9450</v>
      </c>
      <c r="U792" s="44">
        <f t="shared" ref="U792" si="2132">U572</f>
        <v>43</v>
      </c>
      <c r="V792" s="44">
        <f t="shared" ref="V792" si="2133">V572</f>
        <v>5</v>
      </c>
      <c r="W792" s="44">
        <f t="shared" si="1925"/>
        <v>7550</v>
      </c>
      <c r="X792" s="238" t="s">
        <v>2461</v>
      </c>
      <c r="Y792" s="44">
        <v>4</v>
      </c>
      <c r="Z792" s="208" t="s">
        <v>2467</v>
      </c>
      <c r="AA792" s="44" t="str">
        <f t="shared" ref="AA792:AB792" si="2134">AA572</f>
        <v>1,2,3</v>
      </c>
      <c r="AB792" s="44" t="str">
        <f t="shared" si="2134"/>
        <v>8964</v>
      </c>
      <c r="AD792" s="44" t="str">
        <f t="shared" ref="AD792:AL792" si="2135">AD572</f>
        <v>我要木质十字架,帮我做一个吧！</v>
      </c>
      <c r="AE792" s="44" t="str">
        <f t="shared" si="2135"/>
        <v>不错，下次再来光顾！</v>
      </c>
      <c r="AF792" s="44" t="str">
        <f t="shared" si="2135"/>
        <v>什么呀，真没用！</v>
      </c>
      <c r="AG792" s="44" t="str">
        <f t="shared" si="2135"/>
        <v>掌柜的木质十字架,做点啊什么的做点啊！</v>
      </c>
      <c r="AH792" s="44" t="str">
        <f t="shared" si="2135"/>
        <v>感谢感谢！</v>
      </c>
      <c r="AI792" s="44" t="str">
        <f t="shared" si="2135"/>
        <v>你敢不敢再傻点~！</v>
      </c>
      <c r="AJ792" s="44" t="str">
        <f t="shared" si="2135"/>
        <v>能帮忙做点木质十字架,吗？</v>
      </c>
      <c r="AK792" s="44" t="str">
        <f t="shared" si="2135"/>
        <v>你太了不起啦~！</v>
      </c>
      <c r="AL792" s="44" t="str">
        <f t="shared" si="2135"/>
        <v>哎，真是失望啊~！</v>
      </c>
    </row>
    <row r="793" spans="1:38">
      <c r="A793" s="252">
        <v>7870</v>
      </c>
      <c r="B793" s="44" t="str">
        <f t="shared" si="2034"/>
        <v>[[9064,1]]</v>
      </c>
      <c r="C793" s="44" t="str">
        <f t="shared" si="2131"/>
        <v>木质护身符</v>
      </c>
      <c r="D793" s="44" t="str">
        <f t="shared" si="2131"/>
        <v>9064</v>
      </c>
      <c r="E793" s="44">
        <f t="shared" si="2131"/>
        <v>1</v>
      </c>
      <c r="F793" s="44"/>
      <c r="T793" s="44">
        <f t="shared" si="1922"/>
        <v>9450</v>
      </c>
      <c r="U793" s="44">
        <f t="shared" ref="U793" si="2136">U573</f>
        <v>43</v>
      </c>
      <c r="V793" s="44">
        <f t="shared" ref="V793" si="2137">V573</f>
        <v>5</v>
      </c>
      <c r="W793" s="44">
        <f t="shared" si="1925"/>
        <v>7550</v>
      </c>
      <c r="X793" s="238" t="s">
        <v>2461</v>
      </c>
      <c r="Y793" s="44">
        <v>4</v>
      </c>
      <c r="Z793" s="208" t="s">
        <v>2467</v>
      </c>
      <c r="AA793" s="44" t="str">
        <f t="shared" ref="AA793:AB793" si="2138">AA573</f>
        <v>1,2,3</v>
      </c>
      <c r="AB793" s="44" t="str">
        <f t="shared" si="2138"/>
        <v>9064</v>
      </c>
      <c r="AD793" s="44" t="str">
        <f t="shared" ref="AD793:AL793" si="2139">AD573</f>
        <v>我要木质护身符,帮我做一个吧！</v>
      </c>
      <c r="AE793" s="44" t="str">
        <f t="shared" si="2139"/>
        <v>不错，下次再来光顾！</v>
      </c>
      <c r="AF793" s="44" t="str">
        <f t="shared" si="2139"/>
        <v>什么呀，真没用！</v>
      </c>
      <c r="AG793" s="44" t="str">
        <f t="shared" si="2139"/>
        <v>掌柜的木质护身符,做点啊什么的做点啊！</v>
      </c>
      <c r="AH793" s="44" t="str">
        <f t="shared" si="2139"/>
        <v>感谢感谢！</v>
      </c>
      <c r="AI793" s="44" t="str">
        <f t="shared" si="2139"/>
        <v>你敢不敢再傻点~！</v>
      </c>
      <c r="AJ793" s="44" t="str">
        <f t="shared" si="2139"/>
        <v>能帮忙做点木质护身符,吗？</v>
      </c>
      <c r="AK793" s="44" t="str">
        <f t="shared" si="2139"/>
        <v>你太了不起啦~！</v>
      </c>
      <c r="AL793" s="44" t="str">
        <f t="shared" si="2139"/>
        <v>哎，真是失望啊~！</v>
      </c>
    </row>
    <row r="794" spans="1:38">
      <c r="A794" s="252">
        <v>7880</v>
      </c>
      <c r="B794" s="44" t="str">
        <f t="shared" si="2034"/>
        <v>[[9164,1]]</v>
      </c>
      <c r="C794" s="44" t="str">
        <f t="shared" si="2131"/>
        <v>木质项链</v>
      </c>
      <c r="D794" s="44" t="str">
        <f t="shared" si="2131"/>
        <v>9164</v>
      </c>
      <c r="E794" s="44">
        <f t="shared" si="2131"/>
        <v>1</v>
      </c>
      <c r="F794" s="44"/>
      <c r="T794" s="44">
        <f t="shared" si="1922"/>
        <v>9450</v>
      </c>
      <c r="U794" s="44">
        <f t="shared" ref="U794" si="2140">U574</f>
        <v>44</v>
      </c>
      <c r="V794" s="44">
        <f t="shared" ref="V794" si="2141">V574</f>
        <v>5</v>
      </c>
      <c r="W794" s="44">
        <f t="shared" si="1925"/>
        <v>7550</v>
      </c>
      <c r="X794" s="238" t="s">
        <v>2461</v>
      </c>
      <c r="Y794" s="44">
        <v>4</v>
      </c>
      <c r="Z794" s="208" t="s">
        <v>2467</v>
      </c>
      <c r="AA794" s="44" t="str">
        <f t="shared" ref="AA794:AB794" si="2142">AA574</f>
        <v>1,2,3</v>
      </c>
      <c r="AB794" s="44" t="str">
        <f t="shared" si="2142"/>
        <v>9164</v>
      </c>
      <c r="AD794" s="44" t="str">
        <f t="shared" ref="AD794:AL794" si="2143">AD574</f>
        <v>我要木质项链,帮我做一个吧！</v>
      </c>
      <c r="AE794" s="44" t="str">
        <f t="shared" si="2143"/>
        <v>不错，下次再来光顾！</v>
      </c>
      <c r="AF794" s="44" t="str">
        <f t="shared" si="2143"/>
        <v>什么呀，真没用！</v>
      </c>
      <c r="AG794" s="44" t="str">
        <f t="shared" si="2143"/>
        <v>掌柜的木质项链,做点啊什么的做点啊！</v>
      </c>
      <c r="AH794" s="44" t="str">
        <f t="shared" si="2143"/>
        <v>感谢感谢！</v>
      </c>
      <c r="AI794" s="44" t="str">
        <f t="shared" si="2143"/>
        <v>你敢不敢再傻点~！</v>
      </c>
      <c r="AJ794" s="44" t="str">
        <f t="shared" si="2143"/>
        <v>能帮忙做点木质项链,吗？</v>
      </c>
      <c r="AK794" s="44" t="str">
        <f t="shared" si="2143"/>
        <v>你太了不起啦~！</v>
      </c>
      <c r="AL794" s="44" t="str">
        <f t="shared" si="2143"/>
        <v>哎，真是失望啊~！</v>
      </c>
    </row>
    <row r="795" spans="1:38">
      <c r="A795" s="252">
        <v>7890</v>
      </c>
      <c r="B795" s="44" t="str">
        <f t="shared" si="2034"/>
        <v>[[9264,1]]</v>
      </c>
      <c r="C795" s="44" t="str">
        <f t="shared" si="2131"/>
        <v>金属十字架</v>
      </c>
      <c r="D795" s="44" t="str">
        <f t="shared" si="2131"/>
        <v>9264</v>
      </c>
      <c r="E795" s="44">
        <f t="shared" si="2131"/>
        <v>1</v>
      </c>
      <c r="F795" s="44"/>
      <c r="T795" s="44">
        <f t="shared" si="1922"/>
        <v>12600</v>
      </c>
      <c r="U795" s="44">
        <f t="shared" ref="U795" si="2144">U575</f>
        <v>44</v>
      </c>
      <c r="V795" s="44">
        <f t="shared" ref="V795" si="2145">V575</f>
        <v>5</v>
      </c>
      <c r="W795" s="44">
        <f t="shared" si="1925"/>
        <v>12800</v>
      </c>
      <c r="X795" s="238" t="s">
        <v>2461</v>
      </c>
      <c r="Y795" s="44">
        <v>4</v>
      </c>
      <c r="Z795" s="208" t="s">
        <v>2467</v>
      </c>
      <c r="AA795" s="44" t="str">
        <f t="shared" ref="AA795:AB795" si="2146">AA575</f>
        <v>1,2,3</v>
      </c>
      <c r="AB795" s="44" t="str">
        <f t="shared" si="2146"/>
        <v>9264</v>
      </c>
      <c r="AD795" s="44" t="str">
        <f t="shared" ref="AD795:AL795" si="2147">AD575</f>
        <v>我要金属十字架,帮我做一个吧！</v>
      </c>
      <c r="AE795" s="44" t="str">
        <f t="shared" si="2147"/>
        <v>不错，下次再来光顾！</v>
      </c>
      <c r="AF795" s="44" t="str">
        <f t="shared" si="2147"/>
        <v>什么呀，真没用！</v>
      </c>
      <c r="AG795" s="44" t="str">
        <f t="shared" si="2147"/>
        <v>掌柜的金属十字架,做点啊什么的做点啊！</v>
      </c>
      <c r="AH795" s="44" t="str">
        <f t="shared" si="2147"/>
        <v>感谢感谢！</v>
      </c>
      <c r="AI795" s="44" t="str">
        <f t="shared" si="2147"/>
        <v>你敢不敢再傻点~！</v>
      </c>
      <c r="AJ795" s="44" t="str">
        <f t="shared" si="2147"/>
        <v>能帮忙做点金属十字架,吗？</v>
      </c>
      <c r="AK795" s="44" t="str">
        <f t="shared" si="2147"/>
        <v>你太了不起啦~！</v>
      </c>
      <c r="AL795" s="44" t="str">
        <f t="shared" si="2147"/>
        <v>哎，真是失望啊~！</v>
      </c>
    </row>
    <row r="796" spans="1:38">
      <c r="A796" s="252">
        <v>7900</v>
      </c>
      <c r="B796" s="44" t="str">
        <f t="shared" si="2034"/>
        <v>[[9364,1]]</v>
      </c>
      <c r="C796" s="44" t="str">
        <f t="shared" si="2131"/>
        <v>金属护身符</v>
      </c>
      <c r="D796" s="44" t="str">
        <f t="shared" si="2131"/>
        <v>9364</v>
      </c>
      <c r="E796" s="44">
        <f t="shared" si="2131"/>
        <v>1</v>
      </c>
      <c r="F796" s="44"/>
      <c r="T796" s="44">
        <f t="shared" ref="T796:T859" si="2148">T136*$T$5</f>
        <v>12600</v>
      </c>
      <c r="U796" s="44">
        <f t="shared" ref="U796" si="2149">U576</f>
        <v>44</v>
      </c>
      <c r="V796" s="44">
        <f t="shared" ref="V796" si="2150">V576</f>
        <v>5</v>
      </c>
      <c r="W796" s="44">
        <f t="shared" ref="W796:W859" si="2151">W136*$W$5</f>
        <v>12800</v>
      </c>
      <c r="X796" s="238" t="s">
        <v>2461</v>
      </c>
      <c r="Y796" s="44">
        <v>4</v>
      </c>
      <c r="Z796" s="208" t="s">
        <v>2467</v>
      </c>
      <c r="AA796" s="44" t="str">
        <f t="shared" ref="AA796:AB796" si="2152">AA576</f>
        <v>1,2,3</v>
      </c>
      <c r="AB796" s="44" t="str">
        <f t="shared" si="2152"/>
        <v>9364</v>
      </c>
      <c r="AD796" s="44" t="str">
        <f t="shared" ref="AD796:AL796" si="2153">AD576</f>
        <v>我要金属护身符,帮我做一个吧！</v>
      </c>
      <c r="AE796" s="44" t="str">
        <f t="shared" si="2153"/>
        <v>不错，下次再来光顾！</v>
      </c>
      <c r="AF796" s="44" t="str">
        <f t="shared" si="2153"/>
        <v>什么呀，真没用！</v>
      </c>
      <c r="AG796" s="44" t="str">
        <f t="shared" si="2153"/>
        <v>掌柜的金属护身符,做点啊什么的做点啊！</v>
      </c>
      <c r="AH796" s="44" t="str">
        <f t="shared" si="2153"/>
        <v>感谢感谢！</v>
      </c>
      <c r="AI796" s="44" t="str">
        <f t="shared" si="2153"/>
        <v>你敢不敢再傻点~！</v>
      </c>
      <c r="AJ796" s="44" t="str">
        <f t="shared" si="2153"/>
        <v>能帮忙做点金属护身符,吗？</v>
      </c>
      <c r="AK796" s="44" t="str">
        <f t="shared" si="2153"/>
        <v>你太了不起啦~！</v>
      </c>
      <c r="AL796" s="44" t="str">
        <f t="shared" si="2153"/>
        <v>哎，真是失望啊~！</v>
      </c>
    </row>
    <row r="797" spans="1:38">
      <c r="A797" s="252">
        <v>7910</v>
      </c>
      <c r="B797" s="44" t="str">
        <f t="shared" si="2034"/>
        <v>[[9464,1]]</v>
      </c>
      <c r="C797" s="44" t="str">
        <f t="shared" si="2131"/>
        <v>坚果项链</v>
      </c>
      <c r="D797" s="44" t="str">
        <f t="shared" si="2131"/>
        <v>9464</v>
      </c>
      <c r="E797" s="44">
        <f t="shared" si="2131"/>
        <v>1</v>
      </c>
      <c r="F797" s="44"/>
      <c r="T797" s="44">
        <f t="shared" si="2148"/>
        <v>12600</v>
      </c>
      <c r="U797" s="44">
        <f t="shared" ref="U797" si="2154">U577</f>
        <v>45</v>
      </c>
      <c r="V797" s="44">
        <f t="shared" ref="V797" si="2155">V577</f>
        <v>5</v>
      </c>
      <c r="W797" s="44">
        <f t="shared" si="2151"/>
        <v>12800</v>
      </c>
      <c r="X797" s="238" t="s">
        <v>2461</v>
      </c>
      <c r="Y797" s="44">
        <v>4</v>
      </c>
      <c r="Z797" s="208" t="s">
        <v>2467</v>
      </c>
      <c r="AA797" s="44" t="str">
        <f t="shared" ref="AA797:AB797" si="2156">AA577</f>
        <v>1,2,3</v>
      </c>
      <c r="AB797" s="44" t="str">
        <f t="shared" si="2156"/>
        <v>9464</v>
      </c>
      <c r="AD797" s="44" t="str">
        <f t="shared" ref="AD797:AL797" si="2157">AD577</f>
        <v>我要坚果项链,帮我做一个吧！</v>
      </c>
      <c r="AE797" s="44" t="str">
        <f t="shared" si="2157"/>
        <v>不错，下次再来光顾！</v>
      </c>
      <c r="AF797" s="44" t="str">
        <f t="shared" si="2157"/>
        <v>什么呀，真没用！</v>
      </c>
      <c r="AG797" s="44" t="str">
        <f t="shared" si="2157"/>
        <v>掌柜的坚果项链,做点啊什么的做点啊！</v>
      </c>
      <c r="AH797" s="44" t="str">
        <f t="shared" si="2157"/>
        <v>感谢感谢！</v>
      </c>
      <c r="AI797" s="44" t="str">
        <f t="shared" si="2157"/>
        <v>你敢不敢再傻点~！</v>
      </c>
      <c r="AJ797" s="44" t="str">
        <f t="shared" si="2157"/>
        <v>能帮忙做点坚果项链,吗？</v>
      </c>
      <c r="AK797" s="44" t="str">
        <f t="shared" si="2157"/>
        <v>你太了不起啦~！</v>
      </c>
      <c r="AL797" s="44" t="str">
        <f t="shared" si="2157"/>
        <v>哎，真是失望啊~！</v>
      </c>
    </row>
    <row r="798" spans="1:38">
      <c r="A798" s="252">
        <v>7920</v>
      </c>
      <c r="B798" s="44" t="str">
        <f t="shared" si="2034"/>
        <v>[[9564,1]]</v>
      </c>
      <c r="C798" s="44" t="str">
        <f t="shared" si="2131"/>
        <v>甲壳符</v>
      </c>
      <c r="D798" s="44" t="str">
        <f t="shared" si="2131"/>
        <v>9564</v>
      </c>
      <c r="E798" s="44">
        <f t="shared" si="2131"/>
        <v>1</v>
      </c>
      <c r="F798" s="44"/>
      <c r="T798" s="44">
        <f t="shared" si="2148"/>
        <v>15749.999999999998</v>
      </c>
      <c r="U798" s="44">
        <f t="shared" ref="U798" si="2158">U578</f>
        <v>45</v>
      </c>
      <c r="V798" s="44">
        <f t="shared" ref="V798" si="2159">V578</f>
        <v>5</v>
      </c>
      <c r="W798" s="44">
        <f t="shared" si="2151"/>
        <v>22775</v>
      </c>
      <c r="X798" s="238" t="s">
        <v>2461</v>
      </c>
      <c r="Y798" s="44">
        <v>4</v>
      </c>
      <c r="Z798" s="208" t="s">
        <v>2467</v>
      </c>
      <c r="AA798" s="44" t="str">
        <f t="shared" ref="AA798:AB798" si="2160">AA578</f>
        <v>1,2,3</v>
      </c>
      <c r="AB798" s="44" t="str">
        <f t="shared" si="2160"/>
        <v>9564</v>
      </c>
      <c r="AD798" s="44" t="str">
        <f t="shared" ref="AD798:AL798" si="2161">AD578</f>
        <v>我要甲壳符,帮我做一个吧！</v>
      </c>
      <c r="AE798" s="44" t="str">
        <f t="shared" si="2161"/>
        <v>不错，下次再来光顾！</v>
      </c>
      <c r="AF798" s="44" t="str">
        <f t="shared" si="2161"/>
        <v>什么呀，真没用！</v>
      </c>
      <c r="AG798" s="44" t="str">
        <f t="shared" si="2161"/>
        <v>掌柜的甲壳符,做点啊什么的做点啊！</v>
      </c>
      <c r="AH798" s="44" t="str">
        <f t="shared" si="2161"/>
        <v>感谢感谢！</v>
      </c>
      <c r="AI798" s="44" t="str">
        <f t="shared" si="2161"/>
        <v>你敢不敢再傻点~！</v>
      </c>
      <c r="AJ798" s="44" t="str">
        <f t="shared" si="2161"/>
        <v>能帮忙做点甲壳符,吗？</v>
      </c>
      <c r="AK798" s="44" t="str">
        <f t="shared" si="2161"/>
        <v>你太了不起啦~！</v>
      </c>
      <c r="AL798" s="44" t="str">
        <f t="shared" si="2161"/>
        <v>哎，真是失望啊~！</v>
      </c>
    </row>
    <row r="799" spans="1:38">
      <c r="A799" s="252">
        <v>7930</v>
      </c>
      <c r="B799" s="44" t="str">
        <f t="shared" si="2034"/>
        <v>[[9664,1]]</v>
      </c>
      <c r="C799" s="44" t="str">
        <f t="shared" si="2131"/>
        <v>放大挂件</v>
      </c>
      <c r="D799" s="44" t="str">
        <f t="shared" si="2131"/>
        <v>9664</v>
      </c>
      <c r="E799" s="44">
        <f t="shared" si="2131"/>
        <v>1</v>
      </c>
      <c r="F799" s="44"/>
      <c r="T799" s="44">
        <f t="shared" si="2148"/>
        <v>15749.999999999998</v>
      </c>
      <c r="U799" s="44">
        <f t="shared" ref="U799" si="2162">U579</f>
        <v>45</v>
      </c>
      <c r="V799" s="44">
        <f t="shared" ref="V799" si="2163">V579</f>
        <v>5</v>
      </c>
      <c r="W799" s="44">
        <f t="shared" si="2151"/>
        <v>22775</v>
      </c>
      <c r="X799" s="238" t="s">
        <v>2461</v>
      </c>
      <c r="Y799" s="44">
        <v>4</v>
      </c>
      <c r="Z799" s="208" t="s">
        <v>2467</v>
      </c>
      <c r="AA799" s="44" t="str">
        <f t="shared" ref="AA799:AB799" si="2164">AA579</f>
        <v>1,2,3</v>
      </c>
      <c r="AB799" s="44" t="str">
        <f t="shared" si="2164"/>
        <v>9664</v>
      </c>
      <c r="AD799" s="44" t="str">
        <f t="shared" ref="AD799:AL799" si="2165">AD579</f>
        <v>我要放大挂件,帮我做一个吧！</v>
      </c>
      <c r="AE799" s="44" t="str">
        <f t="shared" si="2165"/>
        <v>不错，下次再来光顾！</v>
      </c>
      <c r="AF799" s="44" t="str">
        <f t="shared" si="2165"/>
        <v>什么呀，真没用！</v>
      </c>
      <c r="AG799" s="44" t="str">
        <f t="shared" si="2165"/>
        <v>掌柜的放大挂件,做点啊什么的做点啊！</v>
      </c>
      <c r="AH799" s="44" t="str">
        <f t="shared" si="2165"/>
        <v>感谢感谢！</v>
      </c>
      <c r="AI799" s="44" t="str">
        <f t="shared" si="2165"/>
        <v>你敢不敢再傻点~！</v>
      </c>
      <c r="AJ799" s="44" t="str">
        <f t="shared" si="2165"/>
        <v>能帮忙做点放大挂件,吗？</v>
      </c>
      <c r="AK799" s="44" t="str">
        <f t="shared" si="2165"/>
        <v>你太了不起啦~！</v>
      </c>
      <c r="AL799" s="44" t="str">
        <f t="shared" si="2165"/>
        <v>哎，真是失望啊~！</v>
      </c>
    </row>
    <row r="800" spans="1:38">
      <c r="A800" s="252">
        <v>7940</v>
      </c>
      <c r="B800" s="44" t="str">
        <f t="shared" si="2034"/>
        <v>[[9764,1]]</v>
      </c>
      <c r="C800" s="44" t="str">
        <f t="shared" si="2131"/>
        <v>魔法石项链</v>
      </c>
      <c r="D800" s="44" t="str">
        <f t="shared" si="2131"/>
        <v>9764</v>
      </c>
      <c r="E800" s="44">
        <f t="shared" si="2131"/>
        <v>1</v>
      </c>
      <c r="F800" s="44"/>
      <c r="T800" s="44">
        <f t="shared" si="2148"/>
        <v>15749.999999999998</v>
      </c>
      <c r="U800" s="44">
        <f t="shared" ref="U800" si="2166">U580</f>
        <v>46</v>
      </c>
      <c r="V800" s="44">
        <f t="shared" ref="V800" si="2167">V580</f>
        <v>5</v>
      </c>
      <c r="W800" s="44">
        <f t="shared" si="2151"/>
        <v>22775</v>
      </c>
      <c r="X800" s="238" t="s">
        <v>2461</v>
      </c>
      <c r="Y800" s="44">
        <v>4</v>
      </c>
      <c r="Z800" s="208" t="s">
        <v>2467</v>
      </c>
      <c r="AA800" s="44" t="str">
        <f t="shared" ref="AA800:AB800" si="2168">AA580</f>
        <v>1,2,3</v>
      </c>
      <c r="AB800" s="44" t="str">
        <f t="shared" si="2168"/>
        <v>9764</v>
      </c>
      <c r="AD800" s="44" t="str">
        <f t="shared" ref="AD800:AL800" si="2169">AD580</f>
        <v>我要魔法石项链,帮我做一个吧！</v>
      </c>
      <c r="AE800" s="44" t="str">
        <f t="shared" si="2169"/>
        <v>不错，下次再来光顾！</v>
      </c>
      <c r="AF800" s="44" t="str">
        <f t="shared" si="2169"/>
        <v>什么呀，真没用！</v>
      </c>
      <c r="AG800" s="44" t="str">
        <f t="shared" si="2169"/>
        <v>掌柜的魔法石项链,做点啊什么的做点啊！</v>
      </c>
      <c r="AH800" s="44" t="str">
        <f t="shared" si="2169"/>
        <v>感谢感谢！</v>
      </c>
      <c r="AI800" s="44" t="str">
        <f t="shared" si="2169"/>
        <v>你敢不敢再傻点~！</v>
      </c>
      <c r="AJ800" s="44" t="str">
        <f t="shared" si="2169"/>
        <v>能帮忙做点魔法石项链,吗？</v>
      </c>
      <c r="AK800" s="44" t="str">
        <f t="shared" si="2169"/>
        <v>你太了不起啦~！</v>
      </c>
      <c r="AL800" s="44" t="str">
        <f t="shared" si="2169"/>
        <v>哎，真是失望啊~！</v>
      </c>
    </row>
    <row r="801" spans="1:38">
      <c r="A801" s="252">
        <v>7950</v>
      </c>
      <c r="B801" s="44" t="str">
        <f t="shared" si="2034"/>
        <v>[[9864,1]]</v>
      </c>
      <c r="C801" s="44" t="str">
        <f t="shared" si="2131"/>
        <v>青纱符</v>
      </c>
      <c r="D801" s="44" t="str">
        <f t="shared" si="2131"/>
        <v>9864</v>
      </c>
      <c r="E801" s="44">
        <f t="shared" si="2131"/>
        <v>1</v>
      </c>
      <c r="F801" s="44"/>
      <c r="T801" s="44">
        <f t="shared" si="2148"/>
        <v>18900</v>
      </c>
      <c r="U801" s="44">
        <f t="shared" ref="U801" si="2170">U581</f>
        <v>46</v>
      </c>
      <c r="V801" s="44">
        <f t="shared" ref="V801" si="2171">V581</f>
        <v>5</v>
      </c>
      <c r="W801" s="44">
        <f t="shared" si="2151"/>
        <v>38575</v>
      </c>
      <c r="X801" s="238" t="s">
        <v>2461</v>
      </c>
      <c r="Y801" s="44">
        <v>4</v>
      </c>
      <c r="Z801" s="208" t="s">
        <v>2467</v>
      </c>
      <c r="AA801" s="44" t="str">
        <f t="shared" ref="AA801:AB801" si="2172">AA581</f>
        <v>1,2,3</v>
      </c>
      <c r="AB801" s="44" t="str">
        <f t="shared" si="2172"/>
        <v>9864</v>
      </c>
      <c r="AD801" s="44" t="str">
        <f t="shared" ref="AD801:AL801" si="2173">AD581</f>
        <v>我要青纱符,帮我做一个吧！</v>
      </c>
      <c r="AE801" s="44" t="str">
        <f t="shared" si="2173"/>
        <v>不错，下次再来光顾！</v>
      </c>
      <c r="AF801" s="44" t="str">
        <f t="shared" si="2173"/>
        <v>什么呀，真没用！</v>
      </c>
      <c r="AG801" s="44" t="str">
        <f t="shared" si="2173"/>
        <v>掌柜的青纱符,做点啊什么的做点啊！</v>
      </c>
      <c r="AH801" s="44" t="str">
        <f t="shared" si="2173"/>
        <v>感谢感谢！</v>
      </c>
      <c r="AI801" s="44" t="str">
        <f t="shared" si="2173"/>
        <v>你敢不敢再傻点~！</v>
      </c>
      <c r="AJ801" s="44" t="str">
        <f t="shared" si="2173"/>
        <v>能帮忙做点青纱符,吗？</v>
      </c>
      <c r="AK801" s="44" t="str">
        <f t="shared" si="2173"/>
        <v>你太了不起啦~！</v>
      </c>
      <c r="AL801" s="44" t="str">
        <f t="shared" si="2173"/>
        <v>哎，真是失望啊~！</v>
      </c>
    </row>
    <row r="802" spans="1:38">
      <c r="A802" s="252">
        <v>7960</v>
      </c>
      <c r="B802" s="44" t="str">
        <f t="shared" si="2034"/>
        <v>[[9964,1]]</v>
      </c>
      <c r="C802" s="44" t="str">
        <f t="shared" si="2131"/>
        <v>时尚挂件</v>
      </c>
      <c r="D802" s="44" t="str">
        <f t="shared" si="2131"/>
        <v>9964</v>
      </c>
      <c r="E802" s="44">
        <f t="shared" si="2131"/>
        <v>1</v>
      </c>
      <c r="F802" s="44"/>
      <c r="T802" s="44">
        <f t="shared" si="2148"/>
        <v>18900</v>
      </c>
      <c r="U802" s="44">
        <f t="shared" ref="U802" si="2174">U582</f>
        <v>46</v>
      </c>
      <c r="V802" s="44">
        <f t="shared" ref="V802" si="2175">V582</f>
        <v>5</v>
      </c>
      <c r="W802" s="44">
        <f t="shared" si="2151"/>
        <v>38575</v>
      </c>
      <c r="X802" s="238" t="s">
        <v>2461</v>
      </c>
      <c r="Y802" s="44">
        <v>4</v>
      </c>
      <c r="Z802" s="208" t="s">
        <v>2467</v>
      </c>
      <c r="AA802" s="44" t="str">
        <f t="shared" ref="AA802:AB802" si="2176">AA582</f>
        <v>1,2,3</v>
      </c>
      <c r="AB802" s="44" t="str">
        <f t="shared" si="2176"/>
        <v>9964</v>
      </c>
      <c r="AD802" s="44" t="str">
        <f t="shared" ref="AD802:AL802" si="2177">AD582</f>
        <v>我要时尚挂件,帮我做一个吧！</v>
      </c>
      <c r="AE802" s="44" t="str">
        <f t="shared" si="2177"/>
        <v>不错，下次再来光顾！</v>
      </c>
      <c r="AF802" s="44" t="str">
        <f t="shared" si="2177"/>
        <v>什么呀，真没用！</v>
      </c>
      <c r="AG802" s="44" t="str">
        <f t="shared" si="2177"/>
        <v>掌柜的时尚挂件,做点啊什么的做点啊！</v>
      </c>
      <c r="AH802" s="44" t="str">
        <f t="shared" si="2177"/>
        <v>感谢感谢！</v>
      </c>
      <c r="AI802" s="44" t="str">
        <f t="shared" si="2177"/>
        <v>你敢不敢再傻点~！</v>
      </c>
      <c r="AJ802" s="44" t="str">
        <f t="shared" si="2177"/>
        <v>能帮忙做点时尚挂件,吗？</v>
      </c>
      <c r="AK802" s="44" t="str">
        <f t="shared" si="2177"/>
        <v>你太了不起啦~！</v>
      </c>
      <c r="AL802" s="44" t="str">
        <f t="shared" si="2177"/>
        <v>哎，真是失望啊~！</v>
      </c>
    </row>
    <row r="803" spans="1:38">
      <c r="A803" s="252">
        <v>7970</v>
      </c>
      <c r="B803" s="44" t="str">
        <f t="shared" si="2034"/>
        <v>[[10064,1]]</v>
      </c>
      <c r="C803" s="44" t="str">
        <f t="shared" si="2131"/>
        <v>贵重的项链</v>
      </c>
      <c r="D803" s="44" t="str">
        <f t="shared" si="2131"/>
        <v>10064</v>
      </c>
      <c r="E803" s="44">
        <f t="shared" si="2131"/>
        <v>1</v>
      </c>
      <c r="F803" s="44"/>
      <c r="T803" s="44">
        <f t="shared" si="2148"/>
        <v>18900</v>
      </c>
      <c r="U803" s="44">
        <f t="shared" ref="U803" si="2178">U583</f>
        <v>47</v>
      </c>
      <c r="V803" s="44">
        <f t="shared" ref="V803" si="2179">V583</f>
        <v>5</v>
      </c>
      <c r="W803" s="44">
        <f t="shared" si="2151"/>
        <v>38575</v>
      </c>
      <c r="X803" s="238" t="s">
        <v>2461</v>
      </c>
      <c r="Y803" s="44">
        <v>4</v>
      </c>
      <c r="Z803" s="208" t="s">
        <v>2467</v>
      </c>
      <c r="AA803" s="44" t="str">
        <f t="shared" ref="AA803:AB803" si="2180">AA583</f>
        <v>1,2,3</v>
      </c>
      <c r="AB803" s="44" t="str">
        <f t="shared" si="2180"/>
        <v>10064</v>
      </c>
      <c r="AD803" s="44" t="str">
        <f t="shared" ref="AD803:AL803" si="2181">AD583</f>
        <v>我要贵重的项链,帮我做一个吧！</v>
      </c>
      <c r="AE803" s="44" t="str">
        <f t="shared" si="2181"/>
        <v>不错，下次再来光顾！</v>
      </c>
      <c r="AF803" s="44" t="str">
        <f t="shared" si="2181"/>
        <v>什么呀，真没用！</v>
      </c>
      <c r="AG803" s="44" t="str">
        <f t="shared" si="2181"/>
        <v>掌柜的贵重的项链,做点啊什么的做点啊！</v>
      </c>
      <c r="AH803" s="44" t="str">
        <f t="shared" si="2181"/>
        <v>感谢感谢！</v>
      </c>
      <c r="AI803" s="44" t="str">
        <f t="shared" si="2181"/>
        <v>你敢不敢再傻点~！</v>
      </c>
      <c r="AJ803" s="44" t="str">
        <f t="shared" si="2181"/>
        <v>能帮忙做点贵重的项链,吗？</v>
      </c>
      <c r="AK803" s="44" t="str">
        <f t="shared" si="2181"/>
        <v>你太了不起啦~！</v>
      </c>
      <c r="AL803" s="44" t="str">
        <f t="shared" si="2181"/>
        <v>哎，真是失望啊~！</v>
      </c>
    </row>
    <row r="804" spans="1:38">
      <c r="A804" s="252">
        <v>7980</v>
      </c>
      <c r="B804" s="44" t="str">
        <f t="shared" si="2034"/>
        <v>[[10164,1]]</v>
      </c>
      <c r="C804" s="44" t="str">
        <f t="shared" si="2131"/>
        <v>血玉挂件</v>
      </c>
      <c r="D804" s="44" t="str">
        <f t="shared" si="2131"/>
        <v>10164</v>
      </c>
      <c r="E804" s="44">
        <f t="shared" si="2131"/>
        <v>1</v>
      </c>
      <c r="F804" s="44"/>
      <c r="T804" s="44">
        <f t="shared" si="2148"/>
        <v>22050</v>
      </c>
      <c r="U804" s="44">
        <f t="shared" ref="U804" si="2182">U584</f>
        <v>47</v>
      </c>
      <c r="V804" s="44">
        <f t="shared" ref="V804" si="2183">V584</f>
        <v>5</v>
      </c>
      <c r="W804" s="44">
        <f t="shared" si="2151"/>
        <v>98175</v>
      </c>
      <c r="X804" s="238" t="s">
        <v>2461</v>
      </c>
      <c r="Y804" s="44">
        <v>4</v>
      </c>
      <c r="Z804" s="208" t="s">
        <v>2467</v>
      </c>
      <c r="AA804" s="44" t="str">
        <f t="shared" ref="AA804:AB804" si="2184">AA584</f>
        <v>1,2,3</v>
      </c>
      <c r="AB804" s="44" t="str">
        <f t="shared" si="2184"/>
        <v>10164</v>
      </c>
      <c r="AD804" s="44" t="str">
        <f t="shared" ref="AD804:AL804" si="2185">AD584</f>
        <v>我要血玉挂件,帮我做一个吧！</v>
      </c>
      <c r="AE804" s="44" t="str">
        <f t="shared" si="2185"/>
        <v>不错，下次再来光顾！</v>
      </c>
      <c r="AF804" s="44" t="str">
        <f t="shared" si="2185"/>
        <v>什么呀，真没用！</v>
      </c>
      <c r="AG804" s="44" t="str">
        <f t="shared" si="2185"/>
        <v>掌柜的血玉挂件,做点啊什么的做点啊！</v>
      </c>
      <c r="AH804" s="44" t="str">
        <f t="shared" si="2185"/>
        <v>感谢感谢！</v>
      </c>
      <c r="AI804" s="44" t="str">
        <f t="shared" si="2185"/>
        <v>你敢不敢再傻点~！</v>
      </c>
      <c r="AJ804" s="44" t="str">
        <f t="shared" si="2185"/>
        <v>能帮忙做点血玉挂件,吗？</v>
      </c>
      <c r="AK804" s="44" t="str">
        <f t="shared" si="2185"/>
        <v>你太了不起啦~！</v>
      </c>
      <c r="AL804" s="44" t="str">
        <f t="shared" si="2185"/>
        <v>哎，真是失望啊~！</v>
      </c>
    </row>
    <row r="805" spans="1:38">
      <c r="A805" s="252">
        <v>7990</v>
      </c>
      <c r="B805" s="44" t="str">
        <f t="shared" si="2034"/>
        <v>[[10264,1]]</v>
      </c>
      <c r="C805" s="44" t="str">
        <f t="shared" si="2131"/>
        <v>青绿石项链</v>
      </c>
      <c r="D805" s="44" t="str">
        <f t="shared" si="2131"/>
        <v>10264</v>
      </c>
      <c r="E805" s="44">
        <f t="shared" si="2131"/>
        <v>1</v>
      </c>
      <c r="F805" s="44"/>
      <c r="T805" s="44">
        <f t="shared" si="2148"/>
        <v>22050</v>
      </c>
      <c r="U805" s="44">
        <f t="shared" ref="U805" si="2186">U585</f>
        <v>47</v>
      </c>
      <c r="V805" s="44">
        <f t="shared" ref="V805" si="2187">V585</f>
        <v>5</v>
      </c>
      <c r="W805" s="44">
        <f t="shared" si="2151"/>
        <v>98175</v>
      </c>
      <c r="X805" s="238" t="s">
        <v>2461</v>
      </c>
      <c r="Y805" s="44">
        <v>4</v>
      </c>
      <c r="Z805" s="208" t="s">
        <v>2467</v>
      </c>
      <c r="AA805" s="44" t="str">
        <f t="shared" ref="AA805:AB805" si="2188">AA585</f>
        <v>1,2,3</v>
      </c>
      <c r="AB805" s="44" t="str">
        <f t="shared" si="2188"/>
        <v>10264</v>
      </c>
      <c r="AD805" s="44" t="str">
        <f t="shared" ref="AD805:AL805" si="2189">AD585</f>
        <v>我要青绿石项链,帮我做一个吧！</v>
      </c>
      <c r="AE805" s="44" t="str">
        <f t="shared" si="2189"/>
        <v>不错，下次再来光顾！</v>
      </c>
      <c r="AF805" s="44" t="str">
        <f t="shared" si="2189"/>
        <v>什么呀，真没用！</v>
      </c>
      <c r="AG805" s="44" t="str">
        <f t="shared" si="2189"/>
        <v>掌柜的青绿石项链,做点啊什么的做点啊！</v>
      </c>
      <c r="AH805" s="44" t="str">
        <f t="shared" si="2189"/>
        <v>感谢感谢！</v>
      </c>
      <c r="AI805" s="44" t="str">
        <f t="shared" si="2189"/>
        <v>你敢不敢再傻点~！</v>
      </c>
      <c r="AJ805" s="44" t="str">
        <f t="shared" si="2189"/>
        <v>能帮忙做点青绿石项链,吗？</v>
      </c>
      <c r="AK805" s="44" t="str">
        <f t="shared" si="2189"/>
        <v>你太了不起啦~！</v>
      </c>
      <c r="AL805" s="44" t="str">
        <f t="shared" si="2189"/>
        <v>哎，真是失望啊~！</v>
      </c>
    </row>
    <row r="806" spans="1:38">
      <c r="A806" s="252">
        <v>8000</v>
      </c>
      <c r="B806" s="44" t="str">
        <f t="shared" si="2034"/>
        <v>[[10364,1]]</v>
      </c>
      <c r="C806" s="44" t="str">
        <f t="shared" si="2131"/>
        <v>闪电护符</v>
      </c>
      <c r="D806" s="44" t="str">
        <f t="shared" si="2131"/>
        <v>10364</v>
      </c>
      <c r="E806" s="44">
        <f t="shared" si="2131"/>
        <v>1</v>
      </c>
      <c r="F806" s="44"/>
      <c r="T806" s="44">
        <f t="shared" si="2148"/>
        <v>22050</v>
      </c>
      <c r="U806" s="44">
        <f t="shared" ref="U806" si="2190">U586</f>
        <v>48</v>
      </c>
      <c r="V806" s="44">
        <f t="shared" ref="V806" si="2191">V586</f>
        <v>5</v>
      </c>
      <c r="W806" s="44">
        <f t="shared" si="2151"/>
        <v>121275</v>
      </c>
      <c r="X806" s="238" t="s">
        <v>2461</v>
      </c>
      <c r="Y806" s="44">
        <v>4</v>
      </c>
      <c r="Z806" s="208" t="s">
        <v>2467</v>
      </c>
      <c r="AA806" s="44" t="str">
        <f t="shared" ref="AA806:AB806" si="2192">AA586</f>
        <v>1,2,3</v>
      </c>
      <c r="AB806" s="44" t="str">
        <f t="shared" si="2192"/>
        <v>10364</v>
      </c>
      <c r="AD806" s="44" t="str">
        <f t="shared" ref="AD806:AL806" si="2193">AD586</f>
        <v>我要闪电护符,帮我做一个吧！</v>
      </c>
      <c r="AE806" s="44" t="str">
        <f t="shared" si="2193"/>
        <v>不错，下次再来光顾！</v>
      </c>
      <c r="AF806" s="44" t="str">
        <f t="shared" si="2193"/>
        <v>什么呀，真没用！</v>
      </c>
      <c r="AG806" s="44" t="str">
        <f t="shared" si="2193"/>
        <v>掌柜的闪电护符,做点啊什么的做点啊！</v>
      </c>
      <c r="AH806" s="44" t="str">
        <f t="shared" si="2193"/>
        <v>感谢感谢！</v>
      </c>
      <c r="AI806" s="44" t="str">
        <f t="shared" si="2193"/>
        <v>你敢不敢再傻点~！</v>
      </c>
      <c r="AJ806" s="44" t="str">
        <f t="shared" si="2193"/>
        <v>能帮忙做点闪电护符,吗？</v>
      </c>
      <c r="AK806" s="44" t="str">
        <f t="shared" si="2193"/>
        <v>你太了不起啦~！</v>
      </c>
      <c r="AL806" s="44" t="str">
        <f t="shared" si="2193"/>
        <v>哎，真是失望啊~！</v>
      </c>
    </row>
    <row r="807" spans="1:38">
      <c r="A807" s="252">
        <v>8010</v>
      </c>
      <c r="B807" s="44" t="str">
        <f t="shared" si="2034"/>
        <v>[[122,1]]</v>
      </c>
      <c r="C807" s="44" t="str">
        <f t="shared" ref="C807:E822" si="2194">C367</f>
        <v>火焰斩I</v>
      </c>
      <c r="D807" s="44" t="str">
        <f t="shared" si="2194"/>
        <v>122</v>
      </c>
      <c r="E807" s="44">
        <f t="shared" si="2194"/>
        <v>1</v>
      </c>
      <c r="F807" s="44"/>
      <c r="T807" s="44">
        <f t="shared" si="2148"/>
        <v>105</v>
      </c>
      <c r="U807" s="44">
        <f t="shared" ref="U807" si="2195">U587</f>
        <v>48</v>
      </c>
      <c r="V807" s="44">
        <f t="shared" ref="V807" si="2196">V587</f>
        <v>5</v>
      </c>
      <c r="W807" s="44">
        <f t="shared" si="2151"/>
        <v>75</v>
      </c>
      <c r="X807" s="238" t="s">
        <v>2461</v>
      </c>
      <c r="Y807" s="44">
        <v>4</v>
      </c>
      <c r="Z807" s="208" t="s">
        <v>2467</v>
      </c>
      <c r="AA807" s="44" t="str">
        <f t="shared" ref="AA807:AB807" si="2197">AA587</f>
        <v>1,2,3</v>
      </c>
      <c r="AB807" s="44" t="str">
        <f t="shared" si="2197"/>
        <v>122</v>
      </c>
      <c r="AD807" s="44" t="str">
        <f t="shared" ref="AD807:AL807" si="2198">AD587</f>
        <v>我要火焰斩I,帮我做一个吧！</v>
      </c>
      <c r="AE807" s="44" t="str">
        <f t="shared" si="2198"/>
        <v>不错，下次再来光顾！</v>
      </c>
      <c r="AF807" s="44" t="str">
        <f t="shared" si="2198"/>
        <v>什么呀，真没用！</v>
      </c>
      <c r="AG807" s="44" t="str">
        <f t="shared" si="2198"/>
        <v>掌柜的火焰斩I,做点啊什么的做点啊！</v>
      </c>
      <c r="AH807" s="44" t="str">
        <f t="shared" si="2198"/>
        <v>感谢感谢！</v>
      </c>
      <c r="AI807" s="44" t="str">
        <f t="shared" si="2198"/>
        <v>你敢不敢再傻点~！</v>
      </c>
      <c r="AJ807" s="44" t="str">
        <f t="shared" si="2198"/>
        <v>能帮忙做点火焰斩I,吗？</v>
      </c>
      <c r="AK807" s="44" t="str">
        <f t="shared" si="2198"/>
        <v>你太了不起啦~！</v>
      </c>
      <c r="AL807" s="44" t="str">
        <f t="shared" si="2198"/>
        <v>哎，真是失望啊~！</v>
      </c>
    </row>
    <row r="808" spans="1:38">
      <c r="A808" s="252">
        <v>8020</v>
      </c>
      <c r="B808" s="44" t="str">
        <f t="shared" si="2034"/>
        <v>[[222,1]]</v>
      </c>
      <c r="C808" s="44" t="str">
        <f t="shared" si="2194"/>
        <v>火焰斩II</v>
      </c>
      <c r="D808" s="44" t="str">
        <f t="shared" si="2194"/>
        <v>222</v>
      </c>
      <c r="E808" s="44">
        <f t="shared" si="2194"/>
        <v>1</v>
      </c>
      <c r="F808" s="44"/>
      <c r="T808" s="44">
        <f t="shared" si="2148"/>
        <v>1050</v>
      </c>
      <c r="U808" s="44">
        <f t="shared" ref="U808" si="2199">U588</f>
        <v>48</v>
      </c>
      <c r="V808" s="44">
        <f t="shared" ref="V808" si="2200">V588</f>
        <v>5</v>
      </c>
      <c r="W808" s="44">
        <f t="shared" si="2151"/>
        <v>200</v>
      </c>
      <c r="X808" s="238" t="s">
        <v>2461</v>
      </c>
      <c r="Y808" s="44">
        <v>4</v>
      </c>
      <c r="Z808" s="208" t="s">
        <v>2467</v>
      </c>
      <c r="AA808" s="44" t="str">
        <f t="shared" ref="AA808:AB808" si="2201">AA588</f>
        <v>1,2,3</v>
      </c>
      <c r="AB808" s="44" t="str">
        <f t="shared" si="2201"/>
        <v>222</v>
      </c>
      <c r="AD808" s="44" t="str">
        <f t="shared" ref="AD808:AL808" si="2202">AD588</f>
        <v>我要火焰斩II,帮我做一个吧！</v>
      </c>
      <c r="AE808" s="44" t="str">
        <f t="shared" si="2202"/>
        <v>不错，下次再来光顾！</v>
      </c>
      <c r="AF808" s="44" t="str">
        <f t="shared" si="2202"/>
        <v>什么呀，真没用！</v>
      </c>
      <c r="AG808" s="44" t="str">
        <f t="shared" si="2202"/>
        <v>掌柜的火焰斩II,做点啊什么的做点啊！</v>
      </c>
      <c r="AH808" s="44" t="str">
        <f t="shared" si="2202"/>
        <v>感谢感谢！</v>
      </c>
      <c r="AI808" s="44" t="str">
        <f t="shared" si="2202"/>
        <v>你敢不敢再傻点~！</v>
      </c>
      <c r="AJ808" s="44" t="str">
        <f t="shared" si="2202"/>
        <v>能帮忙做点火焰斩II,吗？</v>
      </c>
      <c r="AK808" s="44" t="str">
        <f t="shared" si="2202"/>
        <v>你太了不起啦~！</v>
      </c>
      <c r="AL808" s="44" t="str">
        <f t="shared" si="2202"/>
        <v>哎，真是失望啊~！</v>
      </c>
    </row>
    <row r="809" spans="1:38">
      <c r="A809" s="252">
        <v>8030</v>
      </c>
      <c r="B809" s="44" t="str">
        <f t="shared" si="2034"/>
        <v>[[322,1]]</v>
      </c>
      <c r="C809" s="44" t="str">
        <f t="shared" si="2194"/>
        <v>火焰斩III</v>
      </c>
      <c r="D809" s="44" t="str">
        <f t="shared" si="2194"/>
        <v>322</v>
      </c>
      <c r="E809" s="44">
        <f t="shared" si="2194"/>
        <v>1</v>
      </c>
      <c r="F809" s="44"/>
      <c r="T809" s="44">
        <f t="shared" si="2148"/>
        <v>2100</v>
      </c>
      <c r="U809" s="44">
        <f t="shared" ref="U809" si="2203">U589</f>
        <v>49</v>
      </c>
      <c r="V809" s="44">
        <f t="shared" ref="V809" si="2204">V589</f>
        <v>5</v>
      </c>
      <c r="W809" s="44">
        <f t="shared" si="2151"/>
        <v>650</v>
      </c>
      <c r="X809" s="238" t="s">
        <v>2461</v>
      </c>
      <c r="Y809" s="44">
        <v>4</v>
      </c>
      <c r="Z809" s="208" t="s">
        <v>2467</v>
      </c>
      <c r="AA809" s="44" t="str">
        <f t="shared" ref="AA809:AB809" si="2205">AA589</f>
        <v>1,2,3</v>
      </c>
      <c r="AB809" s="44" t="str">
        <f t="shared" si="2205"/>
        <v>322</v>
      </c>
      <c r="AD809" s="44" t="str">
        <f t="shared" ref="AD809:AL809" si="2206">AD589</f>
        <v>我要火焰斩III,帮我做一个吧！</v>
      </c>
      <c r="AE809" s="44" t="str">
        <f t="shared" si="2206"/>
        <v>不错，下次再来光顾！</v>
      </c>
      <c r="AF809" s="44" t="str">
        <f t="shared" si="2206"/>
        <v>什么呀，真没用！</v>
      </c>
      <c r="AG809" s="44" t="str">
        <f t="shared" si="2206"/>
        <v>掌柜的火焰斩III,做点啊什么的做点啊！</v>
      </c>
      <c r="AH809" s="44" t="str">
        <f t="shared" si="2206"/>
        <v>感谢感谢！</v>
      </c>
      <c r="AI809" s="44" t="str">
        <f t="shared" si="2206"/>
        <v>你敢不敢再傻点~！</v>
      </c>
      <c r="AJ809" s="44" t="str">
        <f t="shared" si="2206"/>
        <v>能帮忙做点火焰斩III,吗？</v>
      </c>
      <c r="AK809" s="44" t="str">
        <f t="shared" si="2206"/>
        <v>你太了不起啦~！</v>
      </c>
      <c r="AL809" s="44" t="str">
        <f t="shared" si="2206"/>
        <v>哎，真是失望啊~！</v>
      </c>
    </row>
    <row r="810" spans="1:38">
      <c r="A810" s="252">
        <v>8040</v>
      </c>
      <c r="B810" s="44" t="str">
        <f t="shared" si="2034"/>
        <v>[[422,1]]</v>
      </c>
      <c r="C810" s="44" t="str">
        <f t="shared" si="2194"/>
        <v>火焰斩IV</v>
      </c>
      <c r="D810" s="44" t="str">
        <f t="shared" si="2194"/>
        <v>422</v>
      </c>
      <c r="E810" s="44">
        <f t="shared" si="2194"/>
        <v>1</v>
      </c>
      <c r="F810" s="44"/>
      <c r="T810" s="44">
        <f t="shared" si="2148"/>
        <v>3150</v>
      </c>
      <c r="U810" s="44">
        <f t="shared" ref="U810" si="2207">U590</f>
        <v>49</v>
      </c>
      <c r="V810" s="44">
        <f t="shared" ref="V810" si="2208">V590</f>
        <v>5</v>
      </c>
      <c r="W810" s="44">
        <f t="shared" si="2151"/>
        <v>1375</v>
      </c>
      <c r="X810" s="238" t="s">
        <v>2461</v>
      </c>
      <c r="Y810" s="44">
        <v>4</v>
      </c>
      <c r="Z810" s="208" t="s">
        <v>2467</v>
      </c>
      <c r="AA810" s="44" t="str">
        <f t="shared" ref="AA810:AB810" si="2209">AA590</f>
        <v>1,2,3</v>
      </c>
      <c r="AB810" s="44" t="str">
        <f t="shared" si="2209"/>
        <v>422</v>
      </c>
      <c r="AD810" s="44" t="str">
        <f t="shared" ref="AD810:AL810" si="2210">AD590</f>
        <v>我要火焰斩IV,帮我做一个吧！</v>
      </c>
      <c r="AE810" s="44" t="str">
        <f t="shared" si="2210"/>
        <v>不错，下次再来光顾！</v>
      </c>
      <c r="AF810" s="44" t="str">
        <f t="shared" si="2210"/>
        <v>什么呀，真没用！</v>
      </c>
      <c r="AG810" s="44" t="str">
        <f t="shared" si="2210"/>
        <v>掌柜的火焰斩IV,做点啊什么的做点啊！</v>
      </c>
      <c r="AH810" s="44" t="str">
        <f t="shared" si="2210"/>
        <v>感谢感谢！</v>
      </c>
      <c r="AI810" s="44" t="str">
        <f t="shared" si="2210"/>
        <v>你敢不敢再傻点~！</v>
      </c>
      <c r="AJ810" s="44" t="str">
        <f t="shared" si="2210"/>
        <v>能帮忙做点火焰斩IV,吗？</v>
      </c>
      <c r="AK810" s="44" t="str">
        <f t="shared" si="2210"/>
        <v>你太了不起啦~！</v>
      </c>
      <c r="AL810" s="44" t="str">
        <f t="shared" si="2210"/>
        <v>哎，真是失望啊~！</v>
      </c>
    </row>
    <row r="811" spans="1:38">
      <c r="A811" s="252">
        <v>8050</v>
      </c>
      <c r="B811" s="44" t="str">
        <f t="shared" si="2034"/>
        <v>[[522,1]]</v>
      </c>
      <c r="C811" s="44" t="str">
        <f t="shared" si="2194"/>
        <v>火焰斩V</v>
      </c>
      <c r="D811" s="44" t="str">
        <f t="shared" si="2194"/>
        <v>522</v>
      </c>
      <c r="E811" s="44">
        <f t="shared" si="2194"/>
        <v>1</v>
      </c>
      <c r="F811" s="44"/>
      <c r="T811" s="44">
        <f t="shared" si="2148"/>
        <v>6300</v>
      </c>
      <c r="U811" s="44">
        <f t="shared" ref="U811" si="2211">U591</f>
        <v>49</v>
      </c>
      <c r="V811" s="44">
        <f t="shared" ref="V811" si="2212">V591</f>
        <v>5</v>
      </c>
      <c r="W811" s="44">
        <f t="shared" si="2151"/>
        <v>3750</v>
      </c>
      <c r="X811" s="238" t="s">
        <v>2461</v>
      </c>
      <c r="Y811" s="44">
        <v>4</v>
      </c>
      <c r="Z811" s="208" t="s">
        <v>2467</v>
      </c>
      <c r="AA811" s="44" t="str">
        <f t="shared" ref="AA811:AB811" si="2213">AA591</f>
        <v>1,2,3</v>
      </c>
      <c r="AB811" s="44" t="str">
        <f t="shared" si="2213"/>
        <v>522</v>
      </c>
      <c r="AD811" s="44" t="str">
        <f t="shared" ref="AD811:AL811" si="2214">AD591</f>
        <v>我要火焰斩V,帮我做一个吧！</v>
      </c>
      <c r="AE811" s="44" t="str">
        <f t="shared" si="2214"/>
        <v>不错，下次再来光顾！</v>
      </c>
      <c r="AF811" s="44" t="str">
        <f t="shared" si="2214"/>
        <v>什么呀，真没用！</v>
      </c>
      <c r="AG811" s="44" t="str">
        <f t="shared" si="2214"/>
        <v>掌柜的火焰斩V,做点啊什么的做点啊！</v>
      </c>
      <c r="AH811" s="44" t="str">
        <f t="shared" si="2214"/>
        <v>感谢感谢！</v>
      </c>
      <c r="AI811" s="44" t="str">
        <f t="shared" si="2214"/>
        <v>你敢不敢再傻点~！</v>
      </c>
      <c r="AJ811" s="44" t="str">
        <f t="shared" si="2214"/>
        <v>能帮忙做点火焰斩V,吗？</v>
      </c>
      <c r="AK811" s="44" t="str">
        <f t="shared" si="2214"/>
        <v>你太了不起啦~！</v>
      </c>
      <c r="AL811" s="44" t="str">
        <f t="shared" si="2214"/>
        <v>哎，真是失望啊~！</v>
      </c>
    </row>
    <row r="812" spans="1:38">
      <c r="A812" s="252">
        <v>8060</v>
      </c>
      <c r="B812" s="44" t="str">
        <f t="shared" si="2034"/>
        <v>[[622,1]]</v>
      </c>
      <c r="C812" s="44" t="str">
        <f t="shared" si="2194"/>
        <v>一字斩I</v>
      </c>
      <c r="D812" s="44" t="str">
        <f t="shared" si="2194"/>
        <v>622</v>
      </c>
      <c r="E812" s="44">
        <f t="shared" si="2194"/>
        <v>1</v>
      </c>
      <c r="F812" s="44"/>
      <c r="T812" s="44">
        <f t="shared" si="2148"/>
        <v>1050</v>
      </c>
      <c r="U812" s="44">
        <f t="shared" ref="U812" si="2215">U592</f>
        <v>50</v>
      </c>
      <c r="V812" s="44">
        <f t="shared" ref="V812" si="2216">V592</f>
        <v>5</v>
      </c>
      <c r="W812" s="44">
        <f t="shared" si="2151"/>
        <v>175</v>
      </c>
      <c r="X812" s="238" t="s">
        <v>2461</v>
      </c>
      <c r="Y812" s="44">
        <v>4</v>
      </c>
      <c r="Z812" s="208" t="s">
        <v>2467</v>
      </c>
      <c r="AA812" s="44" t="str">
        <f t="shared" ref="AA812:AB812" si="2217">AA592</f>
        <v>1,2,3</v>
      </c>
      <c r="AB812" s="44" t="str">
        <f t="shared" si="2217"/>
        <v>622</v>
      </c>
      <c r="AD812" s="44" t="str">
        <f t="shared" ref="AD812:AL812" si="2218">AD592</f>
        <v>我要一字斩I,帮我做一个吧！</v>
      </c>
      <c r="AE812" s="44" t="str">
        <f t="shared" si="2218"/>
        <v>不错，下次再来光顾！</v>
      </c>
      <c r="AF812" s="44" t="str">
        <f t="shared" si="2218"/>
        <v>什么呀，真没用！</v>
      </c>
      <c r="AG812" s="44" t="str">
        <f t="shared" si="2218"/>
        <v>掌柜的一字斩I,做点啊什么的做点啊！</v>
      </c>
      <c r="AH812" s="44" t="str">
        <f t="shared" si="2218"/>
        <v>感谢感谢！</v>
      </c>
      <c r="AI812" s="44" t="str">
        <f t="shared" si="2218"/>
        <v>你敢不敢再傻点~！</v>
      </c>
      <c r="AJ812" s="44" t="str">
        <f t="shared" si="2218"/>
        <v>能帮忙做点一字斩I,吗？</v>
      </c>
      <c r="AK812" s="44" t="str">
        <f t="shared" si="2218"/>
        <v>你太了不起啦~！</v>
      </c>
      <c r="AL812" s="44" t="str">
        <f t="shared" si="2218"/>
        <v>哎，真是失望啊~！</v>
      </c>
    </row>
    <row r="813" spans="1:38">
      <c r="A813" s="252">
        <v>8070</v>
      </c>
      <c r="B813" s="44" t="str">
        <f t="shared" si="2034"/>
        <v>[[722,1]]</v>
      </c>
      <c r="C813" s="44" t="str">
        <f t="shared" si="2194"/>
        <v>一字斩II</v>
      </c>
      <c r="D813" s="44" t="str">
        <f t="shared" si="2194"/>
        <v>722</v>
      </c>
      <c r="E813" s="44">
        <f t="shared" si="2194"/>
        <v>1</v>
      </c>
      <c r="F813" s="44"/>
      <c r="T813" s="44">
        <f t="shared" si="2148"/>
        <v>2100</v>
      </c>
      <c r="U813" s="44">
        <f t="shared" ref="U813" si="2219">U593</f>
        <v>50</v>
      </c>
      <c r="V813" s="44">
        <f t="shared" ref="V813" si="2220">V593</f>
        <v>5</v>
      </c>
      <c r="W813" s="44">
        <f t="shared" si="2151"/>
        <v>650</v>
      </c>
      <c r="X813" s="238" t="s">
        <v>2461</v>
      </c>
      <c r="Y813" s="44">
        <v>4</v>
      </c>
      <c r="Z813" s="208" t="s">
        <v>2467</v>
      </c>
      <c r="AA813" s="44" t="str">
        <f t="shared" ref="AA813:AB813" si="2221">AA593</f>
        <v>1,2,3</v>
      </c>
      <c r="AB813" s="44" t="str">
        <f t="shared" si="2221"/>
        <v>722</v>
      </c>
      <c r="AD813" s="44" t="str">
        <f t="shared" ref="AD813:AL813" si="2222">AD593</f>
        <v>我要一字斩II,帮我做一个吧！</v>
      </c>
      <c r="AE813" s="44" t="str">
        <f t="shared" si="2222"/>
        <v>不错，下次再来光顾！</v>
      </c>
      <c r="AF813" s="44" t="str">
        <f t="shared" si="2222"/>
        <v>什么呀，真没用！</v>
      </c>
      <c r="AG813" s="44" t="str">
        <f t="shared" si="2222"/>
        <v>掌柜的一字斩II,做点啊什么的做点啊！</v>
      </c>
      <c r="AH813" s="44" t="str">
        <f t="shared" si="2222"/>
        <v>感谢感谢！</v>
      </c>
      <c r="AI813" s="44" t="str">
        <f t="shared" si="2222"/>
        <v>你敢不敢再傻点~！</v>
      </c>
      <c r="AJ813" s="44" t="str">
        <f t="shared" si="2222"/>
        <v>能帮忙做点一字斩II,吗？</v>
      </c>
      <c r="AK813" s="44" t="str">
        <f t="shared" si="2222"/>
        <v>你太了不起啦~！</v>
      </c>
      <c r="AL813" s="44" t="str">
        <f t="shared" si="2222"/>
        <v>哎，真是失望啊~！</v>
      </c>
    </row>
    <row r="814" spans="1:38">
      <c r="A814" s="252">
        <v>8080</v>
      </c>
      <c r="B814" s="44" t="str">
        <f t="shared" si="2034"/>
        <v>[[822,1]]</v>
      </c>
      <c r="C814" s="44" t="str">
        <f t="shared" si="2194"/>
        <v>一字斩III</v>
      </c>
      <c r="D814" s="44" t="str">
        <f t="shared" si="2194"/>
        <v>822</v>
      </c>
      <c r="E814" s="44">
        <f t="shared" si="2194"/>
        <v>1</v>
      </c>
      <c r="F814" s="44"/>
      <c r="T814" s="44">
        <f t="shared" si="2148"/>
        <v>3150</v>
      </c>
      <c r="U814" s="44">
        <f t="shared" ref="U814" si="2223">U594</f>
        <v>50</v>
      </c>
      <c r="V814" s="44">
        <f t="shared" ref="V814" si="2224">V594</f>
        <v>5</v>
      </c>
      <c r="W814" s="44">
        <f t="shared" si="2151"/>
        <v>1375</v>
      </c>
      <c r="X814" s="238" t="s">
        <v>2461</v>
      </c>
      <c r="Y814" s="44">
        <v>4</v>
      </c>
      <c r="Z814" s="208" t="s">
        <v>2467</v>
      </c>
      <c r="AA814" s="44" t="str">
        <f t="shared" ref="AA814:AB814" si="2225">AA594</f>
        <v>1,2,3</v>
      </c>
      <c r="AB814" s="44" t="str">
        <f t="shared" si="2225"/>
        <v>822</v>
      </c>
      <c r="AD814" s="44" t="str">
        <f t="shared" ref="AD814:AL814" si="2226">AD594</f>
        <v>我要一字斩III,帮我做一个吧！</v>
      </c>
      <c r="AE814" s="44" t="str">
        <f t="shared" si="2226"/>
        <v>不错，下次再来光顾！</v>
      </c>
      <c r="AF814" s="44" t="str">
        <f t="shared" si="2226"/>
        <v>什么呀，真没用！</v>
      </c>
      <c r="AG814" s="44" t="str">
        <f t="shared" si="2226"/>
        <v>掌柜的一字斩III,做点啊什么的做点啊！</v>
      </c>
      <c r="AH814" s="44" t="str">
        <f t="shared" si="2226"/>
        <v>感谢感谢！</v>
      </c>
      <c r="AI814" s="44" t="str">
        <f t="shared" si="2226"/>
        <v>你敢不敢再傻点~！</v>
      </c>
      <c r="AJ814" s="44" t="str">
        <f t="shared" si="2226"/>
        <v>能帮忙做点一字斩III,吗？</v>
      </c>
      <c r="AK814" s="44" t="str">
        <f t="shared" si="2226"/>
        <v>你太了不起啦~！</v>
      </c>
      <c r="AL814" s="44" t="str">
        <f t="shared" si="2226"/>
        <v>哎，真是失望啊~！</v>
      </c>
    </row>
    <row r="815" spans="1:38">
      <c r="A815" s="252">
        <v>8090</v>
      </c>
      <c r="B815" s="44" t="str">
        <f t="shared" si="2034"/>
        <v>[[922,1]]</v>
      </c>
      <c r="C815" s="44" t="str">
        <f t="shared" si="2194"/>
        <v>一字斩IV</v>
      </c>
      <c r="D815" s="44" t="str">
        <f t="shared" si="2194"/>
        <v>922</v>
      </c>
      <c r="E815" s="44">
        <f t="shared" si="2194"/>
        <v>1</v>
      </c>
      <c r="F815" s="44"/>
      <c r="T815" s="44">
        <f t="shared" si="2148"/>
        <v>6300</v>
      </c>
      <c r="U815" s="44">
        <f t="shared" ref="U815" si="2227">U595</f>
        <v>51</v>
      </c>
      <c r="V815" s="44">
        <f t="shared" ref="V815" si="2228">V595</f>
        <v>6</v>
      </c>
      <c r="W815" s="44">
        <f t="shared" si="2151"/>
        <v>3750</v>
      </c>
      <c r="X815" s="238" t="s">
        <v>2461</v>
      </c>
      <c r="Y815" s="44">
        <v>4</v>
      </c>
      <c r="Z815" s="208" t="s">
        <v>2467</v>
      </c>
      <c r="AA815" s="44" t="str">
        <f t="shared" ref="AA815:AB815" si="2229">AA595</f>
        <v>1,2,3</v>
      </c>
      <c r="AB815" s="44" t="str">
        <f t="shared" si="2229"/>
        <v>922</v>
      </c>
      <c r="AD815" s="44" t="str">
        <f t="shared" ref="AD815:AL815" si="2230">AD595</f>
        <v>我要一字斩IV,帮我做一个吧！</v>
      </c>
      <c r="AE815" s="44" t="str">
        <f t="shared" si="2230"/>
        <v>不错，下次再来光顾！</v>
      </c>
      <c r="AF815" s="44" t="str">
        <f t="shared" si="2230"/>
        <v>什么呀，真没用！</v>
      </c>
      <c r="AG815" s="44" t="str">
        <f t="shared" si="2230"/>
        <v>掌柜的一字斩IV,做点啊什么的做点啊！</v>
      </c>
      <c r="AH815" s="44" t="str">
        <f t="shared" si="2230"/>
        <v>感谢感谢！</v>
      </c>
      <c r="AI815" s="44" t="str">
        <f t="shared" si="2230"/>
        <v>你敢不敢再傻点~！</v>
      </c>
      <c r="AJ815" s="44" t="str">
        <f t="shared" si="2230"/>
        <v>能帮忙做点一字斩IV,吗？</v>
      </c>
      <c r="AK815" s="44" t="str">
        <f t="shared" si="2230"/>
        <v>你太了不起啦~！</v>
      </c>
      <c r="AL815" s="44" t="str">
        <f t="shared" si="2230"/>
        <v>哎，真是失望啊~！</v>
      </c>
    </row>
    <row r="816" spans="1:38">
      <c r="A816" s="252">
        <v>8100</v>
      </c>
      <c r="B816" s="44" t="str">
        <f t="shared" si="2034"/>
        <v>[[1022,1]]</v>
      </c>
      <c r="C816" s="44" t="str">
        <f t="shared" si="2194"/>
        <v>一字斩V</v>
      </c>
      <c r="D816" s="44" t="str">
        <f t="shared" si="2194"/>
        <v>1022</v>
      </c>
      <c r="E816" s="44">
        <f t="shared" si="2194"/>
        <v>1</v>
      </c>
      <c r="F816" s="44"/>
      <c r="T816" s="44">
        <f t="shared" si="2148"/>
        <v>9450</v>
      </c>
      <c r="U816" s="44">
        <f t="shared" ref="U816" si="2231">U596</f>
        <v>51</v>
      </c>
      <c r="V816" s="44">
        <f t="shared" ref="V816" si="2232">V596</f>
        <v>6</v>
      </c>
      <c r="W816" s="44">
        <f t="shared" si="2151"/>
        <v>7375</v>
      </c>
      <c r="X816" s="238" t="s">
        <v>2461</v>
      </c>
      <c r="Y816" s="44">
        <v>4</v>
      </c>
      <c r="Z816" s="208" t="s">
        <v>2467</v>
      </c>
      <c r="AA816" s="44" t="str">
        <f t="shared" ref="AA816:AB816" si="2233">AA596</f>
        <v>1,2,3</v>
      </c>
      <c r="AB816" s="44" t="str">
        <f t="shared" si="2233"/>
        <v>1022</v>
      </c>
      <c r="AD816" s="44" t="str">
        <f t="shared" ref="AD816:AL816" si="2234">AD596</f>
        <v>我要一字斩V,帮我做一个吧！</v>
      </c>
      <c r="AE816" s="44" t="str">
        <f t="shared" si="2234"/>
        <v>不错，下次再来光顾！</v>
      </c>
      <c r="AF816" s="44" t="str">
        <f t="shared" si="2234"/>
        <v>什么呀，真没用！</v>
      </c>
      <c r="AG816" s="44" t="str">
        <f t="shared" si="2234"/>
        <v>掌柜的一字斩V,做点啊什么的做点啊！</v>
      </c>
      <c r="AH816" s="44" t="str">
        <f t="shared" si="2234"/>
        <v>感谢感谢！</v>
      </c>
      <c r="AI816" s="44" t="str">
        <f t="shared" si="2234"/>
        <v>你敢不敢再傻点~！</v>
      </c>
      <c r="AJ816" s="44" t="str">
        <f t="shared" si="2234"/>
        <v>能帮忙做点一字斩V,吗？</v>
      </c>
      <c r="AK816" s="44" t="str">
        <f t="shared" si="2234"/>
        <v>你太了不起啦~！</v>
      </c>
      <c r="AL816" s="44" t="str">
        <f t="shared" si="2234"/>
        <v>哎，真是失望啊~！</v>
      </c>
    </row>
    <row r="817" spans="1:38">
      <c r="A817" s="252">
        <v>8110</v>
      </c>
      <c r="B817" s="44" t="str">
        <f t="shared" si="2034"/>
        <v>[[1122,1]]</v>
      </c>
      <c r="C817" s="44" t="str">
        <f t="shared" si="2194"/>
        <v>贯通斩I</v>
      </c>
      <c r="D817" s="44" t="str">
        <f t="shared" si="2194"/>
        <v>1122</v>
      </c>
      <c r="E817" s="44">
        <f t="shared" si="2194"/>
        <v>1</v>
      </c>
      <c r="F817" s="44"/>
      <c r="T817" s="44">
        <f t="shared" si="2148"/>
        <v>2100</v>
      </c>
      <c r="U817" s="44">
        <f t="shared" ref="U817" si="2235">U597</f>
        <v>51</v>
      </c>
      <c r="V817" s="44">
        <f t="shared" ref="V817" si="2236">V597</f>
        <v>6</v>
      </c>
      <c r="W817" s="44">
        <f t="shared" si="2151"/>
        <v>575</v>
      </c>
      <c r="X817" s="238" t="s">
        <v>2461</v>
      </c>
      <c r="Y817" s="44">
        <v>4</v>
      </c>
      <c r="Z817" s="208" t="s">
        <v>2467</v>
      </c>
      <c r="AA817" s="44" t="str">
        <f t="shared" ref="AA817:AB817" si="2237">AA597</f>
        <v>1,2,3</v>
      </c>
      <c r="AB817" s="44" t="str">
        <f t="shared" si="2237"/>
        <v>1122</v>
      </c>
      <c r="AD817" s="44" t="str">
        <f t="shared" ref="AD817:AL817" si="2238">AD597</f>
        <v>我要贯通斩I,帮我做一个吧！</v>
      </c>
      <c r="AE817" s="44" t="str">
        <f t="shared" si="2238"/>
        <v>不错，下次再来光顾！</v>
      </c>
      <c r="AF817" s="44" t="str">
        <f t="shared" si="2238"/>
        <v>什么呀，真没用！</v>
      </c>
      <c r="AG817" s="44" t="str">
        <f t="shared" si="2238"/>
        <v>掌柜的贯通斩I,做点啊什么的做点啊！</v>
      </c>
      <c r="AH817" s="44" t="str">
        <f t="shared" si="2238"/>
        <v>感谢感谢！</v>
      </c>
      <c r="AI817" s="44" t="str">
        <f t="shared" si="2238"/>
        <v>你敢不敢再傻点~！</v>
      </c>
      <c r="AJ817" s="44" t="str">
        <f t="shared" si="2238"/>
        <v>能帮忙做点贯通斩I,吗？</v>
      </c>
      <c r="AK817" s="44" t="str">
        <f t="shared" si="2238"/>
        <v>你太了不起啦~！</v>
      </c>
      <c r="AL817" s="44" t="str">
        <f t="shared" si="2238"/>
        <v>哎，真是失望啊~！</v>
      </c>
    </row>
    <row r="818" spans="1:38">
      <c r="A818" s="252">
        <v>8120</v>
      </c>
      <c r="B818" s="44" t="str">
        <f t="shared" si="2034"/>
        <v>[[1222,1]]</v>
      </c>
      <c r="C818" s="44" t="str">
        <f t="shared" si="2194"/>
        <v>贯通斩II</v>
      </c>
      <c r="D818" s="44" t="str">
        <f t="shared" si="2194"/>
        <v>1222</v>
      </c>
      <c r="E818" s="44">
        <f t="shared" si="2194"/>
        <v>1</v>
      </c>
      <c r="F818" s="44"/>
      <c r="T818" s="44">
        <f t="shared" si="2148"/>
        <v>3150</v>
      </c>
      <c r="U818" s="44">
        <f t="shared" ref="U818" si="2239">U598</f>
        <v>52</v>
      </c>
      <c r="V818" s="44">
        <f t="shared" ref="V818" si="2240">V598</f>
        <v>6</v>
      </c>
      <c r="W818" s="44">
        <f t="shared" si="2151"/>
        <v>1375</v>
      </c>
      <c r="X818" s="238" t="s">
        <v>2461</v>
      </c>
      <c r="Y818" s="44">
        <v>4</v>
      </c>
      <c r="Z818" s="208" t="s">
        <v>2467</v>
      </c>
      <c r="AA818" s="44" t="str">
        <f t="shared" ref="AA818:AB818" si="2241">AA598</f>
        <v>1,2,3</v>
      </c>
      <c r="AB818" s="44" t="str">
        <f t="shared" si="2241"/>
        <v>1222</v>
      </c>
      <c r="AD818" s="44" t="str">
        <f t="shared" ref="AD818:AL818" si="2242">AD598</f>
        <v>我要贯通斩II,帮我做一个吧！</v>
      </c>
      <c r="AE818" s="44" t="str">
        <f t="shared" si="2242"/>
        <v>不错，下次再来光顾！</v>
      </c>
      <c r="AF818" s="44" t="str">
        <f t="shared" si="2242"/>
        <v>什么呀，真没用！</v>
      </c>
      <c r="AG818" s="44" t="str">
        <f t="shared" si="2242"/>
        <v>掌柜的贯通斩II,做点啊什么的做点啊！</v>
      </c>
      <c r="AH818" s="44" t="str">
        <f t="shared" si="2242"/>
        <v>感谢感谢！</v>
      </c>
      <c r="AI818" s="44" t="str">
        <f t="shared" si="2242"/>
        <v>你敢不敢再傻点~！</v>
      </c>
      <c r="AJ818" s="44" t="str">
        <f t="shared" si="2242"/>
        <v>能帮忙做点贯通斩II,吗？</v>
      </c>
      <c r="AK818" s="44" t="str">
        <f t="shared" si="2242"/>
        <v>你太了不起啦~！</v>
      </c>
      <c r="AL818" s="44" t="str">
        <f t="shared" si="2242"/>
        <v>哎，真是失望啊~！</v>
      </c>
    </row>
    <row r="819" spans="1:38">
      <c r="A819" s="252">
        <v>8130</v>
      </c>
      <c r="B819" s="44" t="str">
        <f t="shared" si="2034"/>
        <v>[[1322,1]]</v>
      </c>
      <c r="C819" s="44" t="str">
        <f t="shared" si="2194"/>
        <v>贯通斩III</v>
      </c>
      <c r="D819" s="44" t="str">
        <f t="shared" si="2194"/>
        <v>1322</v>
      </c>
      <c r="E819" s="44">
        <f t="shared" si="2194"/>
        <v>1</v>
      </c>
      <c r="F819" s="44"/>
      <c r="T819" s="44">
        <f t="shared" si="2148"/>
        <v>6300</v>
      </c>
      <c r="U819" s="44">
        <f t="shared" ref="U819" si="2243">U599</f>
        <v>52</v>
      </c>
      <c r="V819" s="44">
        <f t="shared" ref="V819" si="2244">V599</f>
        <v>6</v>
      </c>
      <c r="W819" s="44">
        <f t="shared" si="2151"/>
        <v>3750</v>
      </c>
      <c r="X819" s="238" t="s">
        <v>2461</v>
      </c>
      <c r="Y819" s="44">
        <v>4</v>
      </c>
      <c r="Z819" s="208" t="s">
        <v>2467</v>
      </c>
      <c r="AA819" s="44" t="str">
        <f t="shared" ref="AA819:AB819" si="2245">AA599</f>
        <v>1,2,3</v>
      </c>
      <c r="AB819" s="44" t="str">
        <f t="shared" si="2245"/>
        <v>1322</v>
      </c>
      <c r="AD819" s="44" t="str">
        <f t="shared" ref="AD819:AL819" si="2246">AD599</f>
        <v>我要贯通斩III,帮我做一个吧！</v>
      </c>
      <c r="AE819" s="44" t="str">
        <f t="shared" si="2246"/>
        <v>不错，下次再来光顾！</v>
      </c>
      <c r="AF819" s="44" t="str">
        <f t="shared" si="2246"/>
        <v>什么呀，真没用！</v>
      </c>
      <c r="AG819" s="44" t="str">
        <f t="shared" si="2246"/>
        <v>掌柜的贯通斩III,做点啊什么的做点啊！</v>
      </c>
      <c r="AH819" s="44" t="str">
        <f t="shared" si="2246"/>
        <v>感谢感谢！</v>
      </c>
      <c r="AI819" s="44" t="str">
        <f t="shared" si="2246"/>
        <v>你敢不敢再傻点~！</v>
      </c>
      <c r="AJ819" s="44" t="str">
        <f t="shared" si="2246"/>
        <v>能帮忙做点贯通斩III,吗？</v>
      </c>
      <c r="AK819" s="44" t="str">
        <f t="shared" si="2246"/>
        <v>你太了不起啦~！</v>
      </c>
      <c r="AL819" s="44" t="str">
        <f t="shared" si="2246"/>
        <v>哎，真是失望啊~！</v>
      </c>
    </row>
    <row r="820" spans="1:38">
      <c r="A820" s="252">
        <v>8140</v>
      </c>
      <c r="B820" s="44" t="str">
        <f t="shared" si="2034"/>
        <v>[[1422,1]]</v>
      </c>
      <c r="C820" s="44" t="str">
        <f t="shared" si="2194"/>
        <v>贯通斩IV</v>
      </c>
      <c r="D820" s="44" t="str">
        <f t="shared" si="2194"/>
        <v>1422</v>
      </c>
      <c r="E820" s="44">
        <f t="shared" si="2194"/>
        <v>1</v>
      </c>
      <c r="F820" s="44"/>
      <c r="T820" s="44">
        <f t="shared" si="2148"/>
        <v>9450</v>
      </c>
      <c r="U820" s="44">
        <f t="shared" ref="U820" si="2247">U600</f>
        <v>52</v>
      </c>
      <c r="V820" s="44">
        <f t="shared" ref="V820" si="2248">V600</f>
        <v>6</v>
      </c>
      <c r="W820" s="44">
        <f t="shared" si="2151"/>
        <v>7375</v>
      </c>
      <c r="X820" s="238" t="s">
        <v>2461</v>
      </c>
      <c r="Y820" s="44">
        <v>4</v>
      </c>
      <c r="Z820" s="208" t="s">
        <v>2467</v>
      </c>
      <c r="AA820" s="44" t="str">
        <f t="shared" ref="AA820:AB820" si="2249">AA600</f>
        <v>1,2,3</v>
      </c>
      <c r="AB820" s="44" t="str">
        <f t="shared" si="2249"/>
        <v>1422</v>
      </c>
      <c r="AD820" s="44" t="str">
        <f t="shared" ref="AD820:AL820" si="2250">AD600</f>
        <v>我要贯通斩IV,帮我做一个吧！</v>
      </c>
      <c r="AE820" s="44" t="str">
        <f t="shared" si="2250"/>
        <v>不错，下次再来光顾！</v>
      </c>
      <c r="AF820" s="44" t="str">
        <f t="shared" si="2250"/>
        <v>什么呀，真没用！</v>
      </c>
      <c r="AG820" s="44" t="str">
        <f t="shared" si="2250"/>
        <v>掌柜的贯通斩IV,做点啊什么的做点啊！</v>
      </c>
      <c r="AH820" s="44" t="str">
        <f t="shared" si="2250"/>
        <v>感谢感谢！</v>
      </c>
      <c r="AI820" s="44" t="str">
        <f t="shared" si="2250"/>
        <v>你敢不敢再傻点~！</v>
      </c>
      <c r="AJ820" s="44" t="str">
        <f t="shared" si="2250"/>
        <v>能帮忙做点贯通斩IV,吗？</v>
      </c>
      <c r="AK820" s="44" t="str">
        <f t="shared" si="2250"/>
        <v>你太了不起啦~！</v>
      </c>
      <c r="AL820" s="44" t="str">
        <f t="shared" si="2250"/>
        <v>哎，真是失望啊~！</v>
      </c>
    </row>
    <row r="821" spans="1:38">
      <c r="A821" s="252">
        <v>8150</v>
      </c>
      <c r="B821" s="44" t="str">
        <f t="shared" si="2034"/>
        <v>[[1522,1]]</v>
      </c>
      <c r="C821" s="44" t="str">
        <f t="shared" si="2194"/>
        <v>贯通斩V</v>
      </c>
      <c r="D821" s="44" t="str">
        <f t="shared" si="2194"/>
        <v>1522</v>
      </c>
      <c r="E821" s="44">
        <f t="shared" si="2194"/>
        <v>1</v>
      </c>
      <c r="F821" s="44"/>
      <c r="T821" s="44">
        <f t="shared" si="2148"/>
        <v>12600</v>
      </c>
      <c r="U821" s="44">
        <f t="shared" ref="U821" si="2251">U601</f>
        <v>53</v>
      </c>
      <c r="V821" s="44">
        <f t="shared" ref="V821" si="2252">V601</f>
        <v>6</v>
      </c>
      <c r="W821" s="44">
        <f t="shared" si="2151"/>
        <v>12600</v>
      </c>
      <c r="X821" s="238" t="s">
        <v>2461</v>
      </c>
      <c r="Y821" s="44">
        <v>4</v>
      </c>
      <c r="Z821" s="208" t="s">
        <v>2467</v>
      </c>
      <c r="AA821" s="44" t="str">
        <f t="shared" ref="AA821:AB821" si="2253">AA601</f>
        <v>1,2,3</v>
      </c>
      <c r="AB821" s="44" t="str">
        <f t="shared" si="2253"/>
        <v>1522</v>
      </c>
      <c r="AD821" s="44" t="str">
        <f t="shared" ref="AD821:AL821" si="2254">AD601</f>
        <v>我要贯通斩V,帮我做一个吧！</v>
      </c>
      <c r="AE821" s="44" t="str">
        <f t="shared" si="2254"/>
        <v>不错，下次再来光顾！</v>
      </c>
      <c r="AF821" s="44" t="str">
        <f t="shared" si="2254"/>
        <v>什么呀，真没用！</v>
      </c>
      <c r="AG821" s="44" t="str">
        <f t="shared" si="2254"/>
        <v>掌柜的贯通斩V,做点啊什么的做点啊！</v>
      </c>
      <c r="AH821" s="44" t="str">
        <f t="shared" si="2254"/>
        <v>感谢感谢！</v>
      </c>
      <c r="AI821" s="44" t="str">
        <f t="shared" si="2254"/>
        <v>你敢不敢再傻点~！</v>
      </c>
      <c r="AJ821" s="44" t="str">
        <f t="shared" si="2254"/>
        <v>能帮忙做点贯通斩V,吗？</v>
      </c>
      <c r="AK821" s="44" t="str">
        <f t="shared" si="2254"/>
        <v>你太了不起啦~！</v>
      </c>
      <c r="AL821" s="44" t="str">
        <f t="shared" si="2254"/>
        <v>哎，真是失望啊~！</v>
      </c>
    </row>
    <row r="822" spans="1:38">
      <c r="A822" s="252">
        <v>8160</v>
      </c>
      <c r="B822" s="44" t="str">
        <f t="shared" si="2034"/>
        <v>[[1622,1]]</v>
      </c>
      <c r="C822" s="44" t="str">
        <f t="shared" si="2194"/>
        <v>十字斩I</v>
      </c>
      <c r="D822" s="44" t="str">
        <f t="shared" si="2194"/>
        <v>1622</v>
      </c>
      <c r="E822" s="44">
        <f t="shared" si="2194"/>
        <v>1</v>
      </c>
      <c r="F822" s="44"/>
      <c r="T822" s="44">
        <f t="shared" si="2148"/>
        <v>15749.999999999998</v>
      </c>
      <c r="U822" s="44">
        <f t="shared" ref="U822" si="2255">U602</f>
        <v>53</v>
      </c>
      <c r="V822" s="44">
        <f t="shared" ref="V822" si="2256">V602</f>
        <v>6</v>
      </c>
      <c r="W822" s="44">
        <f t="shared" si="2151"/>
        <v>18000</v>
      </c>
      <c r="X822" s="238" t="s">
        <v>2461</v>
      </c>
      <c r="Y822" s="44">
        <v>4</v>
      </c>
      <c r="Z822" s="208" t="s">
        <v>2467</v>
      </c>
      <c r="AA822" s="44" t="str">
        <f t="shared" ref="AA822:AB822" si="2257">AA602</f>
        <v>1,2,3</v>
      </c>
      <c r="AB822" s="44" t="str">
        <f t="shared" si="2257"/>
        <v>1622</v>
      </c>
      <c r="AD822" s="44" t="str">
        <f t="shared" ref="AD822:AL822" si="2258">AD602</f>
        <v>我要十字斩I,帮我做一个吧！</v>
      </c>
      <c r="AE822" s="44" t="str">
        <f t="shared" si="2258"/>
        <v>不错，下次再来光顾！</v>
      </c>
      <c r="AF822" s="44" t="str">
        <f t="shared" si="2258"/>
        <v>什么呀，真没用！</v>
      </c>
      <c r="AG822" s="44" t="str">
        <f t="shared" si="2258"/>
        <v>掌柜的十字斩I,做点啊什么的做点啊！</v>
      </c>
      <c r="AH822" s="44" t="str">
        <f t="shared" si="2258"/>
        <v>感谢感谢！</v>
      </c>
      <c r="AI822" s="44" t="str">
        <f t="shared" si="2258"/>
        <v>你敢不敢再傻点~！</v>
      </c>
      <c r="AJ822" s="44" t="str">
        <f t="shared" si="2258"/>
        <v>能帮忙做点十字斩I,吗？</v>
      </c>
      <c r="AK822" s="44" t="str">
        <f t="shared" si="2258"/>
        <v>你太了不起啦~！</v>
      </c>
      <c r="AL822" s="44" t="str">
        <f t="shared" si="2258"/>
        <v>哎，真是失望啊~！</v>
      </c>
    </row>
    <row r="823" spans="1:38">
      <c r="A823" s="252">
        <v>8170</v>
      </c>
      <c r="B823" s="44" t="str">
        <f t="shared" si="2034"/>
        <v>[[1722,1]]</v>
      </c>
      <c r="C823" s="44" t="str">
        <f t="shared" ref="C823:E831" si="2259">C383</f>
        <v>十字斩II</v>
      </c>
      <c r="D823" s="44" t="str">
        <f t="shared" si="2259"/>
        <v>1722</v>
      </c>
      <c r="E823" s="44">
        <f t="shared" si="2259"/>
        <v>1</v>
      </c>
      <c r="F823" s="44"/>
      <c r="T823" s="44">
        <f t="shared" si="2148"/>
        <v>18900</v>
      </c>
      <c r="U823" s="44">
        <f t="shared" ref="U823" si="2260">U603</f>
        <v>53</v>
      </c>
      <c r="V823" s="44">
        <f t="shared" ref="V823" si="2261">V603</f>
        <v>6</v>
      </c>
      <c r="W823" s="44">
        <f t="shared" si="2151"/>
        <v>30375</v>
      </c>
      <c r="X823" s="238" t="s">
        <v>2461</v>
      </c>
      <c r="Y823" s="44">
        <v>4</v>
      </c>
      <c r="Z823" s="208" t="s">
        <v>2467</v>
      </c>
      <c r="AA823" s="44" t="str">
        <f t="shared" ref="AA823:AB823" si="2262">AA603</f>
        <v>1,2,3</v>
      </c>
      <c r="AB823" s="44" t="str">
        <f t="shared" si="2262"/>
        <v>1722</v>
      </c>
      <c r="AD823" s="44" t="str">
        <f t="shared" ref="AD823:AL823" si="2263">AD603</f>
        <v>我要十字斩II,帮我做一个吧！</v>
      </c>
      <c r="AE823" s="44" t="str">
        <f t="shared" si="2263"/>
        <v>不错，下次再来光顾！</v>
      </c>
      <c r="AF823" s="44" t="str">
        <f t="shared" si="2263"/>
        <v>什么呀，真没用！</v>
      </c>
      <c r="AG823" s="44" t="str">
        <f t="shared" si="2263"/>
        <v>掌柜的十字斩II,做点啊什么的做点啊！</v>
      </c>
      <c r="AH823" s="44" t="str">
        <f t="shared" si="2263"/>
        <v>感谢感谢！</v>
      </c>
      <c r="AI823" s="44" t="str">
        <f t="shared" si="2263"/>
        <v>你敢不敢再傻点~！</v>
      </c>
      <c r="AJ823" s="44" t="str">
        <f t="shared" si="2263"/>
        <v>能帮忙做点十字斩II,吗？</v>
      </c>
      <c r="AK823" s="44" t="str">
        <f t="shared" si="2263"/>
        <v>你太了不起啦~！</v>
      </c>
      <c r="AL823" s="44" t="str">
        <f t="shared" si="2263"/>
        <v>哎，真是失望啊~！</v>
      </c>
    </row>
    <row r="824" spans="1:38">
      <c r="A824" s="252">
        <v>8180</v>
      </c>
      <c r="B824" s="44" t="str">
        <f t="shared" si="2034"/>
        <v>[[1822,1]]</v>
      </c>
      <c r="C824" s="44" t="str">
        <f t="shared" si="2259"/>
        <v>十字斩III</v>
      </c>
      <c r="D824" s="44" t="str">
        <f t="shared" si="2259"/>
        <v>1822</v>
      </c>
      <c r="E824" s="44">
        <f t="shared" si="2259"/>
        <v>1</v>
      </c>
      <c r="F824" s="44"/>
      <c r="T824" s="44">
        <f t="shared" si="2148"/>
        <v>22050</v>
      </c>
      <c r="U824" s="44">
        <f t="shared" ref="U824" si="2264">U604</f>
        <v>54</v>
      </c>
      <c r="V824" s="44">
        <f t="shared" ref="V824" si="2265">V604</f>
        <v>6</v>
      </c>
      <c r="W824" s="44">
        <f t="shared" si="2151"/>
        <v>45000</v>
      </c>
      <c r="X824" s="238" t="s">
        <v>2461</v>
      </c>
      <c r="Y824" s="44">
        <v>4</v>
      </c>
      <c r="Z824" s="208" t="s">
        <v>2467</v>
      </c>
      <c r="AA824" s="44" t="str">
        <f t="shared" ref="AA824:AB824" si="2266">AA604</f>
        <v>1,2,3</v>
      </c>
      <c r="AB824" s="44" t="str">
        <f t="shared" si="2266"/>
        <v>1822</v>
      </c>
      <c r="AD824" s="44" t="str">
        <f t="shared" ref="AD824:AL824" si="2267">AD604</f>
        <v>我要十字斩III,帮我做一个吧！</v>
      </c>
      <c r="AE824" s="44" t="str">
        <f t="shared" si="2267"/>
        <v>不错，下次再来光顾！</v>
      </c>
      <c r="AF824" s="44" t="str">
        <f t="shared" si="2267"/>
        <v>什么呀，真没用！</v>
      </c>
      <c r="AG824" s="44" t="str">
        <f t="shared" si="2267"/>
        <v>掌柜的十字斩III,做点啊什么的做点啊！</v>
      </c>
      <c r="AH824" s="44" t="str">
        <f t="shared" si="2267"/>
        <v>感谢感谢！</v>
      </c>
      <c r="AI824" s="44" t="str">
        <f t="shared" si="2267"/>
        <v>你敢不敢再傻点~！</v>
      </c>
      <c r="AJ824" s="44" t="str">
        <f t="shared" si="2267"/>
        <v>能帮忙做点十字斩III,吗？</v>
      </c>
      <c r="AK824" s="44" t="str">
        <f t="shared" si="2267"/>
        <v>你太了不起啦~！</v>
      </c>
      <c r="AL824" s="44" t="str">
        <f t="shared" si="2267"/>
        <v>哎，真是失望啊~！</v>
      </c>
    </row>
    <row r="825" spans="1:38">
      <c r="A825" s="252">
        <v>8190</v>
      </c>
      <c r="B825" s="44" t="str">
        <f t="shared" si="2034"/>
        <v>[[1922,1]]</v>
      </c>
      <c r="C825" s="44" t="str">
        <f t="shared" si="2259"/>
        <v>十字斩IV</v>
      </c>
      <c r="D825" s="44" t="str">
        <f t="shared" si="2259"/>
        <v>1922</v>
      </c>
      <c r="E825" s="44">
        <f t="shared" si="2259"/>
        <v>1</v>
      </c>
      <c r="F825" s="44"/>
      <c r="T825" s="44">
        <f t="shared" si="2148"/>
        <v>25200</v>
      </c>
      <c r="U825" s="44">
        <f t="shared" ref="U825" si="2268">U605</f>
        <v>54</v>
      </c>
      <c r="V825" s="44">
        <f t="shared" ref="V825" si="2269">V605</f>
        <v>6</v>
      </c>
      <c r="W825" s="44">
        <f t="shared" si="2151"/>
        <v>66000</v>
      </c>
      <c r="X825" s="238" t="s">
        <v>2461</v>
      </c>
      <c r="Y825" s="44">
        <v>4</v>
      </c>
      <c r="Z825" s="208" t="s">
        <v>2467</v>
      </c>
      <c r="AA825" s="44" t="str">
        <f t="shared" ref="AA825:AB825" si="2270">AA605</f>
        <v>1,2,3</v>
      </c>
      <c r="AB825" s="44" t="str">
        <f t="shared" si="2270"/>
        <v>1922</v>
      </c>
      <c r="AD825" s="44" t="str">
        <f t="shared" ref="AD825:AL825" si="2271">AD605</f>
        <v>我要十字斩IV,帮我做一个吧！</v>
      </c>
      <c r="AE825" s="44" t="str">
        <f t="shared" si="2271"/>
        <v>不错，下次再来光顾！</v>
      </c>
      <c r="AF825" s="44" t="str">
        <f t="shared" si="2271"/>
        <v>什么呀，真没用！</v>
      </c>
      <c r="AG825" s="44" t="str">
        <f t="shared" si="2271"/>
        <v>掌柜的十字斩IV,做点啊什么的做点啊！</v>
      </c>
      <c r="AH825" s="44" t="str">
        <f t="shared" si="2271"/>
        <v>感谢感谢！</v>
      </c>
      <c r="AI825" s="44" t="str">
        <f t="shared" si="2271"/>
        <v>你敢不敢再傻点~！</v>
      </c>
      <c r="AJ825" s="44" t="str">
        <f t="shared" si="2271"/>
        <v>能帮忙做点十字斩IV,吗？</v>
      </c>
      <c r="AK825" s="44" t="str">
        <f t="shared" si="2271"/>
        <v>你太了不起啦~！</v>
      </c>
      <c r="AL825" s="44" t="str">
        <f t="shared" si="2271"/>
        <v>哎，真是失望啊~！</v>
      </c>
    </row>
    <row r="826" spans="1:38">
      <c r="A826" s="252">
        <v>8200</v>
      </c>
      <c r="B826" s="44" t="str">
        <f t="shared" si="2034"/>
        <v>[[2022,1]]</v>
      </c>
      <c r="C826" s="44" t="str">
        <f t="shared" si="2259"/>
        <v>十字斩V</v>
      </c>
      <c r="D826" s="44" t="str">
        <f t="shared" si="2259"/>
        <v>2022</v>
      </c>
      <c r="E826" s="44">
        <f t="shared" si="2259"/>
        <v>1</v>
      </c>
      <c r="F826" s="44"/>
      <c r="T826" s="44">
        <f t="shared" si="2148"/>
        <v>28350</v>
      </c>
      <c r="U826" s="44">
        <f t="shared" ref="U826" si="2272">U606</f>
        <v>54</v>
      </c>
      <c r="V826" s="44">
        <f t="shared" ref="V826" si="2273">V606</f>
        <v>6</v>
      </c>
      <c r="W826" s="44">
        <f t="shared" si="2151"/>
        <v>97200</v>
      </c>
      <c r="X826" s="238" t="s">
        <v>2461</v>
      </c>
      <c r="Y826" s="44">
        <v>4</v>
      </c>
      <c r="Z826" s="208" t="s">
        <v>2467</v>
      </c>
      <c r="AA826" s="44" t="str">
        <f t="shared" ref="AA826:AB826" si="2274">AA606</f>
        <v>1,2,3</v>
      </c>
      <c r="AB826" s="44" t="str">
        <f t="shared" si="2274"/>
        <v>2022</v>
      </c>
      <c r="AD826" s="44" t="str">
        <f t="shared" ref="AD826:AL826" si="2275">AD606</f>
        <v>我要十字斩V,帮我做一个吧！</v>
      </c>
      <c r="AE826" s="44" t="str">
        <f t="shared" si="2275"/>
        <v>不错，下次再来光顾！</v>
      </c>
      <c r="AF826" s="44" t="str">
        <f t="shared" si="2275"/>
        <v>什么呀，真没用！</v>
      </c>
      <c r="AG826" s="44" t="str">
        <f t="shared" si="2275"/>
        <v>掌柜的十字斩V,做点啊什么的做点啊！</v>
      </c>
      <c r="AH826" s="44" t="str">
        <f t="shared" si="2275"/>
        <v>感谢感谢！</v>
      </c>
      <c r="AI826" s="44" t="str">
        <f t="shared" si="2275"/>
        <v>你敢不敢再傻点~！</v>
      </c>
      <c r="AJ826" s="44" t="str">
        <f t="shared" si="2275"/>
        <v>能帮忙做点十字斩V,吗？</v>
      </c>
      <c r="AK826" s="44" t="str">
        <f t="shared" si="2275"/>
        <v>你太了不起啦~！</v>
      </c>
      <c r="AL826" s="44" t="str">
        <f t="shared" si="2275"/>
        <v>哎，真是失望啊~！</v>
      </c>
    </row>
    <row r="827" spans="1:38">
      <c r="A827" s="252">
        <v>8210</v>
      </c>
      <c r="B827" s="44" t="str">
        <f t="shared" si="2034"/>
        <v>[[2122,1]]</v>
      </c>
      <c r="C827" s="44" t="str">
        <f t="shared" si="2259"/>
        <v>怒气I</v>
      </c>
      <c r="D827" s="44" t="str">
        <f t="shared" si="2259"/>
        <v>2122</v>
      </c>
      <c r="E827" s="44">
        <f t="shared" si="2259"/>
        <v>1</v>
      </c>
      <c r="F827" s="44"/>
      <c r="T827" s="44">
        <f t="shared" si="2148"/>
        <v>18900</v>
      </c>
      <c r="U827" s="44">
        <f t="shared" ref="U827" si="2276">U607</f>
        <v>55</v>
      </c>
      <c r="V827" s="44">
        <f t="shared" ref="V827" si="2277">V607</f>
        <v>6</v>
      </c>
      <c r="W827" s="44">
        <f t="shared" si="2151"/>
        <v>27350</v>
      </c>
      <c r="X827" s="238" t="s">
        <v>2461</v>
      </c>
      <c r="Y827" s="44">
        <v>4</v>
      </c>
      <c r="Z827" s="208" t="s">
        <v>2467</v>
      </c>
      <c r="AA827" s="44" t="str">
        <f t="shared" ref="AA827:AB827" si="2278">AA607</f>
        <v>1,2,3</v>
      </c>
      <c r="AB827" s="44" t="str">
        <f t="shared" si="2278"/>
        <v>2122</v>
      </c>
      <c r="AD827" s="44" t="str">
        <f t="shared" ref="AD827:AL827" si="2279">AD607</f>
        <v>我要怒气I,帮我做一个吧！</v>
      </c>
      <c r="AE827" s="44" t="str">
        <f t="shared" si="2279"/>
        <v>不错，下次再来光顾！</v>
      </c>
      <c r="AF827" s="44" t="str">
        <f t="shared" si="2279"/>
        <v>什么呀，真没用！</v>
      </c>
      <c r="AG827" s="44" t="str">
        <f t="shared" si="2279"/>
        <v>掌柜的怒气I,做点啊什么的做点啊！</v>
      </c>
      <c r="AH827" s="44" t="str">
        <f t="shared" si="2279"/>
        <v>感谢感谢！</v>
      </c>
      <c r="AI827" s="44" t="str">
        <f t="shared" si="2279"/>
        <v>你敢不敢再傻点~！</v>
      </c>
      <c r="AJ827" s="44" t="str">
        <f t="shared" si="2279"/>
        <v>能帮忙做点怒气I,吗？</v>
      </c>
      <c r="AK827" s="44" t="str">
        <f t="shared" si="2279"/>
        <v>你太了不起啦~！</v>
      </c>
      <c r="AL827" s="44" t="str">
        <f t="shared" si="2279"/>
        <v>哎，真是失望啊~！</v>
      </c>
    </row>
    <row r="828" spans="1:38">
      <c r="A828" s="252">
        <v>8220</v>
      </c>
      <c r="B828" s="44" t="str">
        <f t="shared" si="2034"/>
        <v>[[2222,1]]</v>
      </c>
      <c r="C828" s="44" t="str">
        <f t="shared" si="2259"/>
        <v>怒气II</v>
      </c>
      <c r="D828" s="44" t="str">
        <f t="shared" si="2259"/>
        <v>2222</v>
      </c>
      <c r="E828" s="44">
        <f t="shared" si="2259"/>
        <v>1</v>
      </c>
      <c r="F828" s="44"/>
      <c r="T828" s="44">
        <f t="shared" si="2148"/>
        <v>22050</v>
      </c>
      <c r="U828" s="44">
        <f t="shared" ref="U828" si="2280">U608</f>
        <v>55</v>
      </c>
      <c r="V828" s="44">
        <f t="shared" ref="V828" si="2281">V608</f>
        <v>6</v>
      </c>
      <c r="W828" s="44">
        <f t="shared" si="2151"/>
        <v>45000</v>
      </c>
      <c r="X828" s="238" t="s">
        <v>2461</v>
      </c>
      <c r="Y828" s="44">
        <v>4</v>
      </c>
      <c r="Z828" s="208" t="s">
        <v>2467</v>
      </c>
      <c r="AA828" s="44" t="str">
        <f t="shared" ref="AA828:AB828" si="2282">AA608</f>
        <v>1,2,3</v>
      </c>
      <c r="AB828" s="44" t="str">
        <f t="shared" si="2282"/>
        <v>2222</v>
      </c>
      <c r="AD828" s="44" t="str">
        <f t="shared" ref="AD828:AL828" si="2283">AD608</f>
        <v>我要怒气II,帮我做一个吧！</v>
      </c>
      <c r="AE828" s="44" t="str">
        <f t="shared" si="2283"/>
        <v>不错，下次再来光顾！</v>
      </c>
      <c r="AF828" s="44" t="str">
        <f t="shared" si="2283"/>
        <v>什么呀，真没用！</v>
      </c>
      <c r="AG828" s="44" t="str">
        <f t="shared" si="2283"/>
        <v>掌柜的怒气II,做点啊什么的做点啊！</v>
      </c>
      <c r="AH828" s="44" t="str">
        <f t="shared" si="2283"/>
        <v>感谢感谢！</v>
      </c>
      <c r="AI828" s="44" t="str">
        <f t="shared" si="2283"/>
        <v>你敢不敢再傻点~！</v>
      </c>
      <c r="AJ828" s="44" t="str">
        <f t="shared" si="2283"/>
        <v>能帮忙做点怒气II,吗？</v>
      </c>
      <c r="AK828" s="44" t="str">
        <f t="shared" si="2283"/>
        <v>你太了不起啦~！</v>
      </c>
      <c r="AL828" s="44" t="str">
        <f t="shared" si="2283"/>
        <v>哎，真是失望啊~！</v>
      </c>
    </row>
    <row r="829" spans="1:38">
      <c r="A829" s="252">
        <v>8230</v>
      </c>
      <c r="B829" s="44" t="str">
        <f t="shared" si="2034"/>
        <v>[[2322,1]]</v>
      </c>
      <c r="C829" s="44" t="str">
        <f t="shared" si="2259"/>
        <v>怒气III</v>
      </c>
      <c r="D829" s="44" t="str">
        <f t="shared" si="2259"/>
        <v>2322</v>
      </c>
      <c r="E829" s="44">
        <f t="shared" si="2259"/>
        <v>1</v>
      </c>
      <c r="F829" s="44"/>
      <c r="T829" s="44">
        <f t="shared" si="2148"/>
        <v>25200</v>
      </c>
      <c r="U829" s="44">
        <f t="shared" ref="U829" si="2284">U609</f>
        <v>55</v>
      </c>
      <c r="V829" s="44">
        <f t="shared" ref="V829" si="2285">V609</f>
        <v>6</v>
      </c>
      <c r="W829" s="44">
        <f t="shared" si="2151"/>
        <v>66000</v>
      </c>
      <c r="X829" s="238" t="s">
        <v>2461</v>
      </c>
      <c r="Y829" s="44">
        <v>4</v>
      </c>
      <c r="Z829" s="208" t="s">
        <v>2467</v>
      </c>
      <c r="AA829" s="44" t="str">
        <f t="shared" ref="AA829:AB829" si="2286">AA609</f>
        <v>1,2,3</v>
      </c>
      <c r="AB829" s="44" t="str">
        <f t="shared" si="2286"/>
        <v>2322</v>
      </c>
      <c r="AD829" s="44" t="str">
        <f t="shared" ref="AD829:AL829" si="2287">AD609</f>
        <v>我要怒气III,帮我做一个吧！</v>
      </c>
      <c r="AE829" s="44" t="str">
        <f t="shared" si="2287"/>
        <v>不错，下次再来光顾！</v>
      </c>
      <c r="AF829" s="44" t="str">
        <f t="shared" si="2287"/>
        <v>什么呀，真没用！</v>
      </c>
      <c r="AG829" s="44" t="str">
        <f t="shared" si="2287"/>
        <v>掌柜的怒气III,做点啊什么的做点啊！</v>
      </c>
      <c r="AH829" s="44" t="str">
        <f t="shared" si="2287"/>
        <v>感谢感谢！</v>
      </c>
      <c r="AI829" s="44" t="str">
        <f t="shared" si="2287"/>
        <v>你敢不敢再傻点~！</v>
      </c>
      <c r="AJ829" s="44" t="str">
        <f t="shared" si="2287"/>
        <v>能帮忙做点怒气III,吗？</v>
      </c>
      <c r="AK829" s="44" t="str">
        <f t="shared" si="2287"/>
        <v>你太了不起啦~！</v>
      </c>
      <c r="AL829" s="44" t="str">
        <f t="shared" si="2287"/>
        <v>哎，真是失望啊~！</v>
      </c>
    </row>
    <row r="830" spans="1:38">
      <c r="A830" s="252">
        <v>8240</v>
      </c>
      <c r="B830" s="44" t="str">
        <f t="shared" si="2034"/>
        <v>[[2422,1]]</v>
      </c>
      <c r="C830" s="44" t="str">
        <f t="shared" si="2259"/>
        <v>怒气IV</v>
      </c>
      <c r="D830" s="44" t="str">
        <f t="shared" si="2259"/>
        <v>2422</v>
      </c>
      <c r="E830" s="44">
        <f t="shared" si="2259"/>
        <v>1</v>
      </c>
      <c r="F830" s="44"/>
      <c r="T830" s="44">
        <f t="shared" si="2148"/>
        <v>28350</v>
      </c>
      <c r="U830" s="44">
        <f t="shared" ref="U830" si="2288">U610</f>
        <v>56</v>
      </c>
      <c r="V830" s="44">
        <f t="shared" ref="V830" si="2289">V610</f>
        <v>6</v>
      </c>
      <c r="W830" s="44">
        <f t="shared" si="2151"/>
        <v>97200</v>
      </c>
      <c r="X830" s="238" t="s">
        <v>2461</v>
      </c>
      <c r="Y830" s="44">
        <v>4</v>
      </c>
      <c r="Z830" s="208" t="s">
        <v>2467</v>
      </c>
      <c r="AA830" s="44" t="str">
        <f t="shared" ref="AA830:AB830" si="2290">AA610</f>
        <v>1,2,3</v>
      </c>
      <c r="AB830" s="44" t="str">
        <f t="shared" si="2290"/>
        <v>2422</v>
      </c>
      <c r="AD830" s="44" t="str">
        <f t="shared" ref="AD830:AL830" si="2291">AD610</f>
        <v>我要怒气IV,帮我做一个吧！</v>
      </c>
      <c r="AE830" s="44" t="str">
        <f t="shared" si="2291"/>
        <v>不错，下次再来光顾！</v>
      </c>
      <c r="AF830" s="44" t="str">
        <f t="shared" si="2291"/>
        <v>什么呀，真没用！</v>
      </c>
      <c r="AG830" s="44" t="str">
        <f t="shared" si="2291"/>
        <v>掌柜的怒气IV,做点啊什么的做点啊！</v>
      </c>
      <c r="AH830" s="44" t="str">
        <f t="shared" si="2291"/>
        <v>感谢感谢！</v>
      </c>
      <c r="AI830" s="44" t="str">
        <f t="shared" si="2291"/>
        <v>你敢不敢再傻点~！</v>
      </c>
      <c r="AJ830" s="44" t="str">
        <f t="shared" si="2291"/>
        <v>能帮忙做点怒气IV,吗？</v>
      </c>
      <c r="AK830" s="44" t="str">
        <f t="shared" si="2291"/>
        <v>你太了不起啦~！</v>
      </c>
      <c r="AL830" s="44" t="str">
        <f t="shared" si="2291"/>
        <v>哎，真是失望啊~！</v>
      </c>
    </row>
    <row r="831" spans="1:38">
      <c r="A831" s="252">
        <v>8250</v>
      </c>
      <c r="B831" s="44" t="str">
        <f t="shared" si="2034"/>
        <v>[[2522,1]]</v>
      </c>
      <c r="C831" s="44" t="str">
        <f t="shared" si="2259"/>
        <v>怒气V</v>
      </c>
      <c r="D831" s="44" t="str">
        <f t="shared" si="2259"/>
        <v>2522</v>
      </c>
      <c r="E831" s="44">
        <f t="shared" si="2259"/>
        <v>1</v>
      </c>
      <c r="F831" s="44"/>
      <c r="T831" s="44">
        <f t="shared" si="2148"/>
        <v>31499.999999999996</v>
      </c>
      <c r="U831" s="44">
        <f t="shared" ref="U831" si="2292">U611</f>
        <v>56</v>
      </c>
      <c r="V831" s="44">
        <f t="shared" ref="V831" si="2293">V611</f>
        <v>6</v>
      </c>
      <c r="W831" s="44">
        <f t="shared" si="2151"/>
        <v>146250</v>
      </c>
      <c r="X831" s="238" t="s">
        <v>2461</v>
      </c>
      <c r="Y831" s="44">
        <v>4</v>
      </c>
      <c r="Z831" s="208" t="s">
        <v>2467</v>
      </c>
      <c r="AA831" s="44" t="str">
        <f t="shared" ref="AA831:AB831" si="2294">AA611</f>
        <v>1,2,3</v>
      </c>
      <c r="AB831" s="44" t="str">
        <f t="shared" si="2294"/>
        <v>2522</v>
      </c>
      <c r="AD831" s="44" t="str">
        <f t="shared" ref="AD831:AL831" si="2295">AD611</f>
        <v>我要怒气V,帮我做一个吧！</v>
      </c>
      <c r="AE831" s="44" t="str">
        <f t="shared" si="2295"/>
        <v>不错，下次再来光顾！</v>
      </c>
      <c r="AF831" s="44" t="str">
        <f t="shared" si="2295"/>
        <v>什么呀，真没用！</v>
      </c>
      <c r="AG831" s="44" t="str">
        <f t="shared" si="2295"/>
        <v>掌柜的怒气V,做点啊什么的做点啊！</v>
      </c>
      <c r="AH831" s="44" t="str">
        <f t="shared" si="2295"/>
        <v>感谢感谢！</v>
      </c>
      <c r="AI831" s="44" t="str">
        <f t="shared" si="2295"/>
        <v>你敢不敢再傻点~！</v>
      </c>
      <c r="AJ831" s="44" t="str">
        <f t="shared" si="2295"/>
        <v>能帮忙做点怒气V,吗？</v>
      </c>
      <c r="AK831" s="44" t="str">
        <f t="shared" si="2295"/>
        <v>你太了不起啦~！</v>
      </c>
      <c r="AL831" s="44" t="str">
        <f t="shared" si="2295"/>
        <v>哎，真是失望啊~！</v>
      </c>
    </row>
    <row r="832" spans="1:38">
      <c r="A832" s="252">
        <v>8260</v>
      </c>
      <c r="B832" s="44" t="str">
        <f t="shared" ref="B832:E886" si="2296">B392</f>
        <v>[[2622,1]]</v>
      </c>
      <c r="C832" s="44" t="str">
        <f t="shared" si="2296"/>
        <v>毒箭I</v>
      </c>
      <c r="D832" s="44" t="str">
        <f t="shared" si="2296"/>
        <v>2622</v>
      </c>
      <c r="E832" s="44">
        <f t="shared" si="2296"/>
        <v>1</v>
      </c>
      <c r="F832" s="44"/>
      <c r="T832" s="44">
        <f t="shared" si="2148"/>
        <v>105</v>
      </c>
      <c r="U832" s="44">
        <f t="shared" ref="U832" si="2297">U612</f>
        <v>56</v>
      </c>
      <c r="V832" s="44">
        <f t="shared" ref="V832" si="2298">V612</f>
        <v>6</v>
      </c>
      <c r="W832" s="44">
        <f t="shared" si="2151"/>
        <v>75</v>
      </c>
      <c r="X832" s="238" t="s">
        <v>2461</v>
      </c>
      <c r="Y832" s="44">
        <v>4</v>
      </c>
      <c r="Z832" s="208" t="s">
        <v>2467</v>
      </c>
      <c r="AA832" s="44" t="str">
        <f t="shared" ref="AA832:AB832" si="2299">AA612</f>
        <v>1,2,3</v>
      </c>
      <c r="AB832" s="44" t="str">
        <f t="shared" si="2299"/>
        <v>2622</v>
      </c>
      <c r="AD832" s="44" t="str">
        <f t="shared" ref="AD832:AL832" si="2300">AD612</f>
        <v>我要毒箭I,帮我做一个吧！</v>
      </c>
      <c r="AE832" s="44" t="str">
        <f t="shared" si="2300"/>
        <v>不错，下次再来光顾！</v>
      </c>
      <c r="AF832" s="44" t="str">
        <f t="shared" si="2300"/>
        <v>什么呀，真没用！</v>
      </c>
      <c r="AG832" s="44" t="str">
        <f t="shared" si="2300"/>
        <v>掌柜的毒箭I,做点啊什么的做点啊！</v>
      </c>
      <c r="AH832" s="44" t="str">
        <f t="shared" si="2300"/>
        <v>感谢感谢！</v>
      </c>
      <c r="AI832" s="44" t="str">
        <f t="shared" si="2300"/>
        <v>你敢不敢再傻点~！</v>
      </c>
      <c r="AJ832" s="44" t="str">
        <f t="shared" si="2300"/>
        <v>能帮忙做点毒箭I,吗？</v>
      </c>
      <c r="AK832" s="44" t="str">
        <f t="shared" si="2300"/>
        <v>你太了不起啦~！</v>
      </c>
      <c r="AL832" s="44" t="str">
        <f t="shared" si="2300"/>
        <v>哎，真是失望啊~！</v>
      </c>
    </row>
    <row r="833" spans="1:38">
      <c r="A833" s="252">
        <v>8270</v>
      </c>
      <c r="B833" s="44" t="str">
        <f t="shared" si="2296"/>
        <v>[[2722,1]]</v>
      </c>
      <c r="C833" s="44" t="str">
        <f t="shared" si="2296"/>
        <v>毒箭II</v>
      </c>
      <c r="D833" s="44" t="str">
        <f t="shared" si="2296"/>
        <v>2722</v>
      </c>
      <c r="E833" s="44">
        <f t="shared" si="2296"/>
        <v>1</v>
      </c>
      <c r="F833" s="44"/>
      <c r="T833" s="44">
        <f t="shared" si="2148"/>
        <v>1050</v>
      </c>
      <c r="U833" s="44">
        <f t="shared" ref="U833" si="2301">U613</f>
        <v>57</v>
      </c>
      <c r="V833" s="44">
        <f t="shared" ref="V833" si="2302">V613</f>
        <v>6</v>
      </c>
      <c r="W833" s="44">
        <f t="shared" si="2151"/>
        <v>200</v>
      </c>
      <c r="X833" s="238" t="s">
        <v>2461</v>
      </c>
      <c r="Y833" s="44">
        <v>4</v>
      </c>
      <c r="Z833" s="208" t="s">
        <v>2467</v>
      </c>
      <c r="AA833" s="44" t="str">
        <f t="shared" ref="AA833:AB833" si="2303">AA613</f>
        <v>1,2,3</v>
      </c>
      <c r="AB833" s="44" t="str">
        <f t="shared" si="2303"/>
        <v>2722</v>
      </c>
      <c r="AD833" s="44" t="str">
        <f t="shared" ref="AD833:AL833" si="2304">AD613</f>
        <v>我要毒箭II,帮我做一个吧！</v>
      </c>
      <c r="AE833" s="44" t="str">
        <f t="shared" si="2304"/>
        <v>不错，下次再来光顾！</v>
      </c>
      <c r="AF833" s="44" t="str">
        <f t="shared" si="2304"/>
        <v>什么呀，真没用！</v>
      </c>
      <c r="AG833" s="44" t="str">
        <f t="shared" si="2304"/>
        <v>掌柜的毒箭II,做点啊什么的做点啊！</v>
      </c>
      <c r="AH833" s="44" t="str">
        <f t="shared" si="2304"/>
        <v>感谢感谢！</v>
      </c>
      <c r="AI833" s="44" t="str">
        <f t="shared" si="2304"/>
        <v>你敢不敢再傻点~！</v>
      </c>
      <c r="AJ833" s="44" t="str">
        <f t="shared" si="2304"/>
        <v>能帮忙做点毒箭II,吗？</v>
      </c>
      <c r="AK833" s="44" t="str">
        <f t="shared" si="2304"/>
        <v>你太了不起啦~！</v>
      </c>
      <c r="AL833" s="44" t="str">
        <f t="shared" si="2304"/>
        <v>哎，真是失望啊~！</v>
      </c>
    </row>
    <row r="834" spans="1:38">
      <c r="A834" s="252">
        <v>8280</v>
      </c>
      <c r="B834" s="44" t="str">
        <f t="shared" si="2296"/>
        <v>[[2822,1]]</v>
      </c>
      <c r="C834" s="44" t="str">
        <f t="shared" si="2296"/>
        <v>毒箭III</v>
      </c>
      <c r="D834" s="44" t="str">
        <f t="shared" si="2296"/>
        <v>2822</v>
      </c>
      <c r="E834" s="44">
        <f t="shared" si="2296"/>
        <v>1</v>
      </c>
      <c r="F834" s="44"/>
      <c r="T834" s="44">
        <f t="shared" si="2148"/>
        <v>2100</v>
      </c>
      <c r="U834" s="44">
        <f t="shared" ref="U834" si="2305">U614</f>
        <v>57</v>
      </c>
      <c r="V834" s="44">
        <f t="shared" ref="V834" si="2306">V614</f>
        <v>6</v>
      </c>
      <c r="W834" s="44">
        <f t="shared" si="2151"/>
        <v>650</v>
      </c>
      <c r="X834" s="238" t="s">
        <v>2461</v>
      </c>
      <c r="Y834" s="44">
        <v>4</v>
      </c>
      <c r="Z834" s="208" t="s">
        <v>2467</v>
      </c>
      <c r="AA834" s="44" t="str">
        <f t="shared" ref="AA834:AB834" si="2307">AA614</f>
        <v>1,2,3</v>
      </c>
      <c r="AB834" s="44" t="str">
        <f t="shared" si="2307"/>
        <v>2822</v>
      </c>
      <c r="AD834" s="44" t="str">
        <f t="shared" ref="AD834:AL834" si="2308">AD614</f>
        <v>我要毒箭III,帮我做一个吧！</v>
      </c>
      <c r="AE834" s="44" t="str">
        <f t="shared" si="2308"/>
        <v>不错，下次再来光顾！</v>
      </c>
      <c r="AF834" s="44" t="str">
        <f t="shared" si="2308"/>
        <v>什么呀，真没用！</v>
      </c>
      <c r="AG834" s="44" t="str">
        <f t="shared" si="2308"/>
        <v>掌柜的毒箭III,做点啊什么的做点啊！</v>
      </c>
      <c r="AH834" s="44" t="str">
        <f t="shared" si="2308"/>
        <v>感谢感谢！</v>
      </c>
      <c r="AI834" s="44" t="str">
        <f t="shared" si="2308"/>
        <v>你敢不敢再傻点~！</v>
      </c>
      <c r="AJ834" s="44" t="str">
        <f t="shared" si="2308"/>
        <v>能帮忙做点毒箭III,吗？</v>
      </c>
      <c r="AK834" s="44" t="str">
        <f t="shared" si="2308"/>
        <v>你太了不起啦~！</v>
      </c>
      <c r="AL834" s="44" t="str">
        <f t="shared" si="2308"/>
        <v>哎，真是失望啊~！</v>
      </c>
    </row>
    <row r="835" spans="1:38">
      <c r="A835" s="252">
        <v>8290</v>
      </c>
      <c r="B835" s="44" t="str">
        <f t="shared" si="2296"/>
        <v>[[2922,1]]</v>
      </c>
      <c r="C835" s="44" t="str">
        <f t="shared" si="2296"/>
        <v>毒箭IV</v>
      </c>
      <c r="D835" s="44" t="str">
        <f t="shared" si="2296"/>
        <v>2922</v>
      </c>
      <c r="E835" s="44">
        <f t="shared" si="2296"/>
        <v>1</v>
      </c>
      <c r="F835" s="44"/>
      <c r="T835" s="44">
        <f t="shared" si="2148"/>
        <v>3150</v>
      </c>
      <c r="U835" s="44">
        <f t="shared" ref="U835" si="2309">U615</f>
        <v>57</v>
      </c>
      <c r="V835" s="44">
        <f t="shared" ref="V835" si="2310">V615</f>
        <v>6</v>
      </c>
      <c r="W835" s="44">
        <f t="shared" si="2151"/>
        <v>1375</v>
      </c>
      <c r="X835" s="238" t="s">
        <v>2461</v>
      </c>
      <c r="Y835" s="44">
        <v>4</v>
      </c>
      <c r="Z835" s="208" t="s">
        <v>2467</v>
      </c>
      <c r="AA835" s="44" t="str">
        <f t="shared" ref="AA835:AB835" si="2311">AA615</f>
        <v>1,2,3</v>
      </c>
      <c r="AB835" s="44" t="str">
        <f t="shared" si="2311"/>
        <v>2922</v>
      </c>
      <c r="AD835" s="44" t="str">
        <f t="shared" ref="AD835:AL835" si="2312">AD615</f>
        <v>我要毒箭IV,帮我做一个吧！</v>
      </c>
      <c r="AE835" s="44" t="str">
        <f t="shared" si="2312"/>
        <v>不错，下次再来光顾！</v>
      </c>
      <c r="AF835" s="44" t="str">
        <f t="shared" si="2312"/>
        <v>什么呀，真没用！</v>
      </c>
      <c r="AG835" s="44" t="str">
        <f t="shared" si="2312"/>
        <v>掌柜的毒箭IV,做点啊什么的做点啊！</v>
      </c>
      <c r="AH835" s="44" t="str">
        <f t="shared" si="2312"/>
        <v>感谢感谢！</v>
      </c>
      <c r="AI835" s="44" t="str">
        <f t="shared" si="2312"/>
        <v>你敢不敢再傻点~！</v>
      </c>
      <c r="AJ835" s="44" t="str">
        <f t="shared" si="2312"/>
        <v>能帮忙做点毒箭IV,吗？</v>
      </c>
      <c r="AK835" s="44" t="str">
        <f t="shared" si="2312"/>
        <v>你太了不起啦~！</v>
      </c>
      <c r="AL835" s="44" t="str">
        <f t="shared" si="2312"/>
        <v>哎，真是失望啊~！</v>
      </c>
    </row>
    <row r="836" spans="1:38">
      <c r="A836" s="252">
        <v>8300</v>
      </c>
      <c r="B836" s="44" t="str">
        <f t="shared" si="2296"/>
        <v>[[3022,1]]</v>
      </c>
      <c r="C836" s="44" t="str">
        <f t="shared" si="2296"/>
        <v>毒箭V</v>
      </c>
      <c r="D836" s="44" t="str">
        <f t="shared" si="2296"/>
        <v>3022</v>
      </c>
      <c r="E836" s="44">
        <f t="shared" si="2296"/>
        <v>1</v>
      </c>
      <c r="F836" s="44"/>
      <c r="T836" s="44">
        <f t="shared" si="2148"/>
        <v>6300</v>
      </c>
      <c r="U836" s="44">
        <f t="shared" ref="U836" si="2313">U616</f>
        <v>58</v>
      </c>
      <c r="V836" s="44">
        <f t="shared" ref="V836" si="2314">V616</f>
        <v>6</v>
      </c>
      <c r="W836" s="44">
        <f t="shared" si="2151"/>
        <v>3750</v>
      </c>
      <c r="X836" s="238" t="s">
        <v>2461</v>
      </c>
      <c r="Y836" s="44">
        <v>4</v>
      </c>
      <c r="Z836" s="208" t="s">
        <v>2467</v>
      </c>
      <c r="AA836" s="44" t="str">
        <f t="shared" ref="AA836:AB836" si="2315">AA616</f>
        <v>1,2,3</v>
      </c>
      <c r="AB836" s="44" t="str">
        <f t="shared" si="2315"/>
        <v>3022</v>
      </c>
      <c r="AD836" s="44" t="str">
        <f t="shared" ref="AD836:AL836" si="2316">AD616</f>
        <v>我要毒箭V,帮我做一个吧！</v>
      </c>
      <c r="AE836" s="44" t="str">
        <f t="shared" si="2316"/>
        <v>不错，下次再来光顾！</v>
      </c>
      <c r="AF836" s="44" t="str">
        <f t="shared" si="2316"/>
        <v>什么呀，真没用！</v>
      </c>
      <c r="AG836" s="44" t="str">
        <f t="shared" si="2316"/>
        <v>掌柜的毒箭V,做点啊什么的做点啊！</v>
      </c>
      <c r="AH836" s="44" t="str">
        <f t="shared" si="2316"/>
        <v>感谢感谢！</v>
      </c>
      <c r="AI836" s="44" t="str">
        <f t="shared" si="2316"/>
        <v>你敢不敢再傻点~！</v>
      </c>
      <c r="AJ836" s="44" t="str">
        <f t="shared" si="2316"/>
        <v>能帮忙做点毒箭V,吗？</v>
      </c>
      <c r="AK836" s="44" t="str">
        <f t="shared" si="2316"/>
        <v>你太了不起啦~！</v>
      </c>
      <c r="AL836" s="44" t="str">
        <f t="shared" si="2316"/>
        <v>哎，真是失望啊~！</v>
      </c>
    </row>
    <row r="837" spans="1:38">
      <c r="A837" s="252">
        <v>8310</v>
      </c>
      <c r="B837" s="44" t="str">
        <f t="shared" si="2296"/>
        <v>[[3122,1]]</v>
      </c>
      <c r="C837" s="44" t="str">
        <f t="shared" si="2296"/>
        <v>散射I</v>
      </c>
      <c r="D837" s="44" t="str">
        <f t="shared" si="2296"/>
        <v>3122</v>
      </c>
      <c r="E837" s="44">
        <f t="shared" si="2296"/>
        <v>1</v>
      </c>
      <c r="F837" s="44"/>
      <c r="T837" s="44">
        <f t="shared" si="2148"/>
        <v>1050</v>
      </c>
      <c r="U837" s="44">
        <f t="shared" ref="U837" si="2317">U617</f>
        <v>58</v>
      </c>
      <c r="V837" s="44">
        <f t="shared" ref="V837" si="2318">V617</f>
        <v>6</v>
      </c>
      <c r="W837" s="44">
        <f t="shared" si="2151"/>
        <v>175</v>
      </c>
      <c r="X837" s="238" t="s">
        <v>2461</v>
      </c>
      <c r="Y837" s="44">
        <v>4</v>
      </c>
      <c r="Z837" s="208" t="s">
        <v>2467</v>
      </c>
      <c r="AA837" s="44" t="str">
        <f t="shared" ref="AA837:AB837" si="2319">AA617</f>
        <v>1,2,3</v>
      </c>
      <c r="AB837" s="44" t="str">
        <f t="shared" si="2319"/>
        <v>3122</v>
      </c>
      <c r="AD837" s="44" t="str">
        <f t="shared" ref="AD837:AL837" si="2320">AD617</f>
        <v>我要散射I,帮我做一个吧！</v>
      </c>
      <c r="AE837" s="44" t="str">
        <f t="shared" si="2320"/>
        <v>不错，下次再来光顾！</v>
      </c>
      <c r="AF837" s="44" t="str">
        <f t="shared" si="2320"/>
        <v>什么呀，真没用！</v>
      </c>
      <c r="AG837" s="44" t="str">
        <f t="shared" si="2320"/>
        <v>掌柜的散射I,做点啊什么的做点啊！</v>
      </c>
      <c r="AH837" s="44" t="str">
        <f t="shared" si="2320"/>
        <v>感谢感谢！</v>
      </c>
      <c r="AI837" s="44" t="str">
        <f t="shared" si="2320"/>
        <v>你敢不敢再傻点~！</v>
      </c>
      <c r="AJ837" s="44" t="str">
        <f t="shared" si="2320"/>
        <v>能帮忙做点散射I,吗？</v>
      </c>
      <c r="AK837" s="44" t="str">
        <f t="shared" si="2320"/>
        <v>你太了不起啦~！</v>
      </c>
      <c r="AL837" s="44" t="str">
        <f t="shared" si="2320"/>
        <v>哎，真是失望啊~！</v>
      </c>
    </row>
    <row r="838" spans="1:38">
      <c r="A838" s="252">
        <v>8320</v>
      </c>
      <c r="B838" s="44" t="str">
        <f t="shared" si="2296"/>
        <v>[[3222,1]]</v>
      </c>
      <c r="C838" s="44" t="str">
        <f t="shared" si="2296"/>
        <v>散射II</v>
      </c>
      <c r="D838" s="44" t="str">
        <f t="shared" si="2296"/>
        <v>3222</v>
      </c>
      <c r="E838" s="44">
        <f t="shared" si="2296"/>
        <v>1</v>
      </c>
      <c r="F838" s="44"/>
      <c r="T838" s="44">
        <f t="shared" si="2148"/>
        <v>2100</v>
      </c>
      <c r="U838" s="44">
        <f t="shared" ref="U838" si="2321">U618</f>
        <v>58</v>
      </c>
      <c r="V838" s="44">
        <f t="shared" ref="V838" si="2322">V618</f>
        <v>6</v>
      </c>
      <c r="W838" s="44">
        <f t="shared" si="2151"/>
        <v>650</v>
      </c>
      <c r="X838" s="238" t="s">
        <v>2461</v>
      </c>
      <c r="Y838" s="44">
        <v>4</v>
      </c>
      <c r="Z838" s="208" t="s">
        <v>2467</v>
      </c>
      <c r="AA838" s="44" t="str">
        <f t="shared" ref="AA838:AB838" si="2323">AA618</f>
        <v>1,2,3</v>
      </c>
      <c r="AB838" s="44" t="str">
        <f t="shared" si="2323"/>
        <v>3222</v>
      </c>
      <c r="AD838" s="44" t="str">
        <f t="shared" ref="AD838:AL838" si="2324">AD618</f>
        <v>我要散射II,帮我做一个吧！</v>
      </c>
      <c r="AE838" s="44" t="str">
        <f t="shared" si="2324"/>
        <v>不错，下次再来光顾！</v>
      </c>
      <c r="AF838" s="44" t="str">
        <f t="shared" si="2324"/>
        <v>什么呀，真没用！</v>
      </c>
      <c r="AG838" s="44" t="str">
        <f t="shared" si="2324"/>
        <v>掌柜的散射II,做点啊什么的做点啊！</v>
      </c>
      <c r="AH838" s="44" t="str">
        <f t="shared" si="2324"/>
        <v>感谢感谢！</v>
      </c>
      <c r="AI838" s="44" t="str">
        <f t="shared" si="2324"/>
        <v>你敢不敢再傻点~！</v>
      </c>
      <c r="AJ838" s="44" t="str">
        <f t="shared" si="2324"/>
        <v>能帮忙做点散射II,吗？</v>
      </c>
      <c r="AK838" s="44" t="str">
        <f t="shared" si="2324"/>
        <v>你太了不起啦~！</v>
      </c>
      <c r="AL838" s="44" t="str">
        <f t="shared" si="2324"/>
        <v>哎，真是失望啊~！</v>
      </c>
    </row>
    <row r="839" spans="1:38">
      <c r="A839" s="252">
        <v>8330</v>
      </c>
      <c r="B839" s="44" t="str">
        <f t="shared" si="2296"/>
        <v>[[3322,1]]</v>
      </c>
      <c r="C839" s="44" t="str">
        <f t="shared" si="2296"/>
        <v>散射III</v>
      </c>
      <c r="D839" s="44" t="str">
        <f t="shared" si="2296"/>
        <v>3322</v>
      </c>
      <c r="E839" s="44">
        <f t="shared" si="2296"/>
        <v>1</v>
      </c>
      <c r="F839" s="44"/>
      <c r="T839" s="44">
        <f t="shared" si="2148"/>
        <v>3150</v>
      </c>
      <c r="U839" s="44">
        <f t="shared" ref="U839" si="2325">U619</f>
        <v>59</v>
      </c>
      <c r="V839" s="44">
        <f t="shared" ref="V839" si="2326">V619</f>
        <v>6</v>
      </c>
      <c r="W839" s="44">
        <f t="shared" si="2151"/>
        <v>1375</v>
      </c>
      <c r="X839" s="238" t="s">
        <v>2461</v>
      </c>
      <c r="Y839" s="44">
        <v>4</v>
      </c>
      <c r="Z839" s="208" t="s">
        <v>2467</v>
      </c>
      <c r="AA839" s="44" t="str">
        <f t="shared" ref="AA839:AB839" si="2327">AA619</f>
        <v>1,2,3</v>
      </c>
      <c r="AB839" s="44" t="str">
        <f t="shared" si="2327"/>
        <v>3322</v>
      </c>
      <c r="AD839" s="44" t="str">
        <f t="shared" ref="AD839:AL839" si="2328">AD619</f>
        <v>我要散射III,帮我做一个吧！</v>
      </c>
      <c r="AE839" s="44" t="str">
        <f t="shared" si="2328"/>
        <v>不错，下次再来光顾！</v>
      </c>
      <c r="AF839" s="44" t="str">
        <f t="shared" si="2328"/>
        <v>什么呀，真没用！</v>
      </c>
      <c r="AG839" s="44" t="str">
        <f t="shared" si="2328"/>
        <v>掌柜的散射III,做点啊什么的做点啊！</v>
      </c>
      <c r="AH839" s="44" t="str">
        <f t="shared" si="2328"/>
        <v>感谢感谢！</v>
      </c>
      <c r="AI839" s="44" t="str">
        <f t="shared" si="2328"/>
        <v>你敢不敢再傻点~！</v>
      </c>
      <c r="AJ839" s="44" t="str">
        <f t="shared" si="2328"/>
        <v>能帮忙做点散射III,吗？</v>
      </c>
      <c r="AK839" s="44" t="str">
        <f t="shared" si="2328"/>
        <v>你太了不起啦~！</v>
      </c>
      <c r="AL839" s="44" t="str">
        <f t="shared" si="2328"/>
        <v>哎，真是失望啊~！</v>
      </c>
    </row>
    <row r="840" spans="1:38">
      <c r="A840" s="252">
        <v>8340</v>
      </c>
      <c r="B840" s="44" t="str">
        <f t="shared" si="2296"/>
        <v>[[3422,1]]</v>
      </c>
      <c r="C840" s="44" t="str">
        <f t="shared" si="2296"/>
        <v>散射IV</v>
      </c>
      <c r="D840" s="44" t="str">
        <f t="shared" si="2296"/>
        <v>3422</v>
      </c>
      <c r="E840" s="44">
        <f t="shared" si="2296"/>
        <v>1</v>
      </c>
      <c r="F840" s="44"/>
      <c r="T840" s="44">
        <f t="shared" si="2148"/>
        <v>6300</v>
      </c>
      <c r="U840" s="44">
        <f t="shared" ref="U840" si="2329">U620</f>
        <v>59</v>
      </c>
      <c r="V840" s="44">
        <f t="shared" ref="V840" si="2330">V620</f>
        <v>6</v>
      </c>
      <c r="W840" s="44">
        <f t="shared" si="2151"/>
        <v>3750</v>
      </c>
      <c r="X840" s="238" t="s">
        <v>2461</v>
      </c>
      <c r="Y840" s="44">
        <v>4</v>
      </c>
      <c r="Z840" s="208" t="s">
        <v>2467</v>
      </c>
      <c r="AA840" s="44" t="str">
        <f t="shared" ref="AA840:AB840" si="2331">AA620</f>
        <v>1,2,3</v>
      </c>
      <c r="AB840" s="44" t="str">
        <f t="shared" si="2331"/>
        <v>3422</v>
      </c>
      <c r="AD840" s="44" t="str">
        <f t="shared" ref="AD840:AL840" si="2332">AD620</f>
        <v>我要散射IV,帮我做一个吧！</v>
      </c>
      <c r="AE840" s="44" t="str">
        <f t="shared" si="2332"/>
        <v>不错，下次再来光顾！</v>
      </c>
      <c r="AF840" s="44" t="str">
        <f t="shared" si="2332"/>
        <v>什么呀，真没用！</v>
      </c>
      <c r="AG840" s="44" t="str">
        <f t="shared" si="2332"/>
        <v>掌柜的散射IV,做点啊什么的做点啊！</v>
      </c>
      <c r="AH840" s="44" t="str">
        <f t="shared" si="2332"/>
        <v>感谢感谢！</v>
      </c>
      <c r="AI840" s="44" t="str">
        <f t="shared" si="2332"/>
        <v>你敢不敢再傻点~！</v>
      </c>
      <c r="AJ840" s="44" t="str">
        <f t="shared" si="2332"/>
        <v>能帮忙做点散射IV,吗？</v>
      </c>
      <c r="AK840" s="44" t="str">
        <f t="shared" si="2332"/>
        <v>你太了不起啦~！</v>
      </c>
      <c r="AL840" s="44" t="str">
        <f t="shared" si="2332"/>
        <v>哎，真是失望啊~！</v>
      </c>
    </row>
    <row r="841" spans="1:38">
      <c r="A841" s="252">
        <v>8350</v>
      </c>
      <c r="B841" s="44" t="str">
        <f t="shared" si="2296"/>
        <v>[[3522,1]]</v>
      </c>
      <c r="C841" s="44" t="str">
        <f t="shared" si="2296"/>
        <v>散射V</v>
      </c>
      <c r="D841" s="44" t="str">
        <f t="shared" si="2296"/>
        <v>3522</v>
      </c>
      <c r="E841" s="44">
        <f t="shared" si="2296"/>
        <v>1</v>
      </c>
      <c r="F841" s="44"/>
      <c r="T841" s="44">
        <f t="shared" si="2148"/>
        <v>9450</v>
      </c>
      <c r="U841" s="44">
        <f t="shared" ref="U841" si="2333">U621</f>
        <v>59</v>
      </c>
      <c r="V841" s="44">
        <f t="shared" ref="V841" si="2334">V621</f>
        <v>6</v>
      </c>
      <c r="W841" s="44">
        <f t="shared" si="2151"/>
        <v>7375</v>
      </c>
      <c r="X841" s="238" t="s">
        <v>2461</v>
      </c>
      <c r="Y841" s="44">
        <v>4</v>
      </c>
      <c r="Z841" s="208" t="s">
        <v>2467</v>
      </c>
      <c r="AA841" s="44" t="str">
        <f t="shared" ref="AA841:AB841" si="2335">AA621</f>
        <v>1,2,3</v>
      </c>
      <c r="AB841" s="44" t="str">
        <f t="shared" si="2335"/>
        <v>3522</v>
      </c>
      <c r="AD841" s="44" t="str">
        <f t="shared" ref="AD841:AL841" si="2336">AD621</f>
        <v>我要散射V,帮我做一个吧！</v>
      </c>
      <c r="AE841" s="44" t="str">
        <f t="shared" si="2336"/>
        <v>不错，下次再来光顾！</v>
      </c>
      <c r="AF841" s="44" t="str">
        <f t="shared" si="2336"/>
        <v>什么呀，真没用！</v>
      </c>
      <c r="AG841" s="44" t="str">
        <f t="shared" si="2336"/>
        <v>掌柜的散射V,做点啊什么的做点啊！</v>
      </c>
      <c r="AH841" s="44" t="str">
        <f t="shared" si="2336"/>
        <v>感谢感谢！</v>
      </c>
      <c r="AI841" s="44" t="str">
        <f t="shared" si="2336"/>
        <v>你敢不敢再傻点~！</v>
      </c>
      <c r="AJ841" s="44" t="str">
        <f t="shared" si="2336"/>
        <v>能帮忙做点散射V,吗？</v>
      </c>
      <c r="AK841" s="44" t="str">
        <f t="shared" si="2336"/>
        <v>你太了不起啦~！</v>
      </c>
      <c r="AL841" s="44" t="str">
        <f t="shared" si="2336"/>
        <v>哎，真是失望啊~！</v>
      </c>
    </row>
    <row r="842" spans="1:38">
      <c r="A842" s="252">
        <v>8360</v>
      </c>
      <c r="B842" s="44" t="str">
        <f t="shared" si="2296"/>
        <v>[[3622,1]]</v>
      </c>
      <c r="C842" s="44" t="str">
        <f t="shared" si="2296"/>
        <v>迅驰I</v>
      </c>
      <c r="D842" s="44" t="str">
        <f t="shared" si="2296"/>
        <v>3622</v>
      </c>
      <c r="E842" s="44">
        <f t="shared" si="2296"/>
        <v>1</v>
      </c>
      <c r="F842" s="44"/>
      <c r="T842" s="44">
        <f t="shared" si="2148"/>
        <v>3150</v>
      </c>
      <c r="U842" s="44">
        <f t="shared" ref="U842" si="2337">U622</f>
        <v>60</v>
      </c>
      <c r="V842" s="44">
        <f t="shared" ref="V842" si="2338">V622</f>
        <v>6</v>
      </c>
      <c r="W842" s="44">
        <f t="shared" si="2151"/>
        <v>1250</v>
      </c>
      <c r="X842" s="238" t="s">
        <v>2461</v>
      </c>
      <c r="Y842" s="44">
        <v>4</v>
      </c>
      <c r="Z842" s="208" t="s">
        <v>2467</v>
      </c>
      <c r="AA842" s="44" t="str">
        <f t="shared" ref="AA842:AB842" si="2339">AA622</f>
        <v>1,2,3</v>
      </c>
      <c r="AB842" s="44" t="str">
        <f t="shared" si="2339"/>
        <v>3622</v>
      </c>
      <c r="AD842" s="44" t="str">
        <f t="shared" ref="AD842:AL842" si="2340">AD622</f>
        <v>我要迅驰I,帮我做一个吧！</v>
      </c>
      <c r="AE842" s="44" t="str">
        <f t="shared" si="2340"/>
        <v>不错，下次再来光顾！</v>
      </c>
      <c r="AF842" s="44" t="str">
        <f t="shared" si="2340"/>
        <v>什么呀，真没用！</v>
      </c>
      <c r="AG842" s="44" t="str">
        <f t="shared" si="2340"/>
        <v>掌柜的迅驰I,做点啊什么的做点啊！</v>
      </c>
      <c r="AH842" s="44" t="str">
        <f t="shared" si="2340"/>
        <v>感谢感谢！</v>
      </c>
      <c r="AI842" s="44" t="str">
        <f t="shared" si="2340"/>
        <v>你敢不敢再傻点~！</v>
      </c>
      <c r="AJ842" s="44" t="str">
        <f t="shared" si="2340"/>
        <v>能帮忙做点迅驰I,吗？</v>
      </c>
      <c r="AK842" s="44" t="str">
        <f t="shared" si="2340"/>
        <v>你太了不起啦~！</v>
      </c>
      <c r="AL842" s="44" t="str">
        <f t="shared" si="2340"/>
        <v>哎，真是失望啊~！</v>
      </c>
    </row>
    <row r="843" spans="1:38">
      <c r="A843" s="252">
        <v>8370</v>
      </c>
      <c r="B843" s="44" t="str">
        <f t="shared" si="2296"/>
        <v>[[3722,1]]</v>
      </c>
      <c r="C843" s="44" t="str">
        <f t="shared" si="2296"/>
        <v>迅驰II</v>
      </c>
      <c r="D843" s="44" t="str">
        <f t="shared" si="2296"/>
        <v>3722</v>
      </c>
      <c r="E843" s="44">
        <f t="shared" si="2296"/>
        <v>1</v>
      </c>
      <c r="F843" s="44"/>
      <c r="T843" s="44">
        <f t="shared" si="2148"/>
        <v>6300</v>
      </c>
      <c r="U843" s="44">
        <f t="shared" ref="U843" si="2341">U623</f>
        <v>60</v>
      </c>
      <c r="V843" s="44">
        <f t="shared" ref="V843" si="2342">V623</f>
        <v>6</v>
      </c>
      <c r="W843" s="44">
        <f t="shared" si="2151"/>
        <v>3750</v>
      </c>
      <c r="X843" s="238" t="s">
        <v>2461</v>
      </c>
      <c r="Y843" s="44">
        <v>4</v>
      </c>
      <c r="Z843" s="208" t="s">
        <v>2467</v>
      </c>
      <c r="AA843" s="44" t="str">
        <f t="shared" ref="AA843:AB843" si="2343">AA623</f>
        <v>1,2,3</v>
      </c>
      <c r="AB843" s="44" t="str">
        <f t="shared" si="2343"/>
        <v>3722</v>
      </c>
      <c r="AD843" s="44" t="str">
        <f t="shared" ref="AD843:AL843" si="2344">AD623</f>
        <v>我要迅驰II,帮我做一个吧！</v>
      </c>
      <c r="AE843" s="44" t="str">
        <f t="shared" si="2344"/>
        <v>不错，下次再来光顾！</v>
      </c>
      <c r="AF843" s="44" t="str">
        <f t="shared" si="2344"/>
        <v>什么呀，真没用！</v>
      </c>
      <c r="AG843" s="44" t="str">
        <f t="shared" si="2344"/>
        <v>掌柜的迅驰II,做点啊什么的做点啊！</v>
      </c>
      <c r="AH843" s="44" t="str">
        <f t="shared" si="2344"/>
        <v>感谢感谢！</v>
      </c>
      <c r="AI843" s="44" t="str">
        <f t="shared" si="2344"/>
        <v>你敢不敢再傻点~！</v>
      </c>
      <c r="AJ843" s="44" t="str">
        <f t="shared" si="2344"/>
        <v>能帮忙做点迅驰II,吗？</v>
      </c>
      <c r="AK843" s="44" t="str">
        <f t="shared" si="2344"/>
        <v>你太了不起啦~！</v>
      </c>
      <c r="AL843" s="44" t="str">
        <f t="shared" si="2344"/>
        <v>哎，真是失望啊~！</v>
      </c>
    </row>
    <row r="844" spans="1:38">
      <c r="A844" s="252">
        <v>8380</v>
      </c>
      <c r="B844" s="44" t="str">
        <f t="shared" si="2296"/>
        <v>[[3822,1]]</v>
      </c>
      <c r="C844" s="44" t="str">
        <f t="shared" si="2296"/>
        <v>迅驰III</v>
      </c>
      <c r="D844" s="44" t="str">
        <f t="shared" si="2296"/>
        <v>3822</v>
      </c>
      <c r="E844" s="44">
        <f t="shared" si="2296"/>
        <v>1</v>
      </c>
      <c r="F844" s="44"/>
      <c r="T844" s="44">
        <f t="shared" si="2148"/>
        <v>9450</v>
      </c>
      <c r="U844" s="44">
        <f t="shared" ref="U844" si="2345">U624</f>
        <v>60</v>
      </c>
      <c r="V844" s="44">
        <f t="shared" ref="V844" si="2346">V624</f>
        <v>6</v>
      </c>
      <c r="W844" s="44">
        <f t="shared" si="2151"/>
        <v>7375</v>
      </c>
      <c r="X844" s="238" t="s">
        <v>2461</v>
      </c>
      <c r="Y844" s="44">
        <v>4</v>
      </c>
      <c r="Z844" s="208" t="s">
        <v>2467</v>
      </c>
      <c r="AA844" s="44" t="str">
        <f t="shared" ref="AA844:AB844" si="2347">AA624</f>
        <v>1,2,3</v>
      </c>
      <c r="AB844" s="44" t="str">
        <f t="shared" si="2347"/>
        <v>3822</v>
      </c>
      <c r="AD844" s="44" t="str">
        <f t="shared" ref="AD844:AL844" si="2348">AD624</f>
        <v>我要迅驰III,帮我做一个吧！</v>
      </c>
      <c r="AE844" s="44" t="str">
        <f t="shared" si="2348"/>
        <v>不错，下次再来光顾！</v>
      </c>
      <c r="AF844" s="44" t="str">
        <f t="shared" si="2348"/>
        <v>什么呀，真没用！</v>
      </c>
      <c r="AG844" s="44" t="str">
        <f t="shared" si="2348"/>
        <v>掌柜的迅驰III,做点啊什么的做点啊！</v>
      </c>
      <c r="AH844" s="44" t="str">
        <f t="shared" si="2348"/>
        <v>感谢感谢！</v>
      </c>
      <c r="AI844" s="44" t="str">
        <f t="shared" si="2348"/>
        <v>你敢不敢再傻点~！</v>
      </c>
      <c r="AJ844" s="44" t="str">
        <f t="shared" si="2348"/>
        <v>能帮忙做点迅驰III,吗？</v>
      </c>
      <c r="AK844" s="44" t="str">
        <f t="shared" si="2348"/>
        <v>你太了不起啦~！</v>
      </c>
      <c r="AL844" s="44" t="str">
        <f t="shared" si="2348"/>
        <v>哎，真是失望啊~！</v>
      </c>
    </row>
    <row r="845" spans="1:38">
      <c r="A845" s="252">
        <v>8390</v>
      </c>
      <c r="B845" s="44" t="str">
        <f t="shared" si="2296"/>
        <v>[[3922,1]]</v>
      </c>
      <c r="C845" s="44" t="str">
        <f t="shared" si="2296"/>
        <v>迅驰IV</v>
      </c>
      <c r="D845" s="44" t="str">
        <f t="shared" si="2296"/>
        <v>3922</v>
      </c>
      <c r="E845" s="44">
        <f t="shared" si="2296"/>
        <v>1</v>
      </c>
      <c r="F845" s="44"/>
      <c r="T845" s="44">
        <f t="shared" si="2148"/>
        <v>12600</v>
      </c>
      <c r="U845" s="44">
        <f t="shared" ref="U845" si="2349">U625</f>
        <v>61</v>
      </c>
      <c r="V845" s="44">
        <f t="shared" ref="V845" si="2350">V625</f>
        <v>7</v>
      </c>
      <c r="W845" s="44">
        <f t="shared" si="2151"/>
        <v>12600</v>
      </c>
      <c r="X845" s="238" t="s">
        <v>2461</v>
      </c>
      <c r="Y845" s="44">
        <v>4</v>
      </c>
      <c r="Z845" s="208" t="s">
        <v>2467</v>
      </c>
      <c r="AA845" s="44" t="str">
        <f t="shared" ref="AA845:AB845" si="2351">AA625</f>
        <v>1,2,3</v>
      </c>
      <c r="AB845" s="44" t="str">
        <f t="shared" si="2351"/>
        <v>3922</v>
      </c>
      <c r="AD845" s="44" t="str">
        <f t="shared" ref="AD845:AL845" si="2352">AD625</f>
        <v>我要迅驰IV,帮我做一个吧！</v>
      </c>
      <c r="AE845" s="44" t="str">
        <f t="shared" si="2352"/>
        <v>不错，下次再来光顾！</v>
      </c>
      <c r="AF845" s="44" t="str">
        <f t="shared" si="2352"/>
        <v>什么呀，真没用！</v>
      </c>
      <c r="AG845" s="44" t="str">
        <f t="shared" si="2352"/>
        <v>掌柜的迅驰IV,做点啊什么的做点啊！</v>
      </c>
      <c r="AH845" s="44" t="str">
        <f t="shared" si="2352"/>
        <v>感谢感谢！</v>
      </c>
      <c r="AI845" s="44" t="str">
        <f t="shared" si="2352"/>
        <v>你敢不敢再傻点~！</v>
      </c>
      <c r="AJ845" s="44" t="str">
        <f t="shared" si="2352"/>
        <v>能帮忙做点迅驰IV,吗？</v>
      </c>
      <c r="AK845" s="44" t="str">
        <f t="shared" si="2352"/>
        <v>你太了不起啦~！</v>
      </c>
      <c r="AL845" s="44" t="str">
        <f t="shared" si="2352"/>
        <v>哎，真是失望啊~！</v>
      </c>
    </row>
    <row r="846" spans="1:38">
      <c r="A846" s="252">
        <v>8400</v>
      </c>
      <c r="B846" s="44" t="str">
        <f t="shared" si="2296"/>
        <v>[[4022,1]]</v>
      </c>
      <c r="C846" s="44" t="str">
        <f t="shared" si="2296"/>
        <v>迅驰V</v>
      </c>
      <c r="D846" s="44" t="str">
        <f t="shared" si="2296"/>
        <v>4022</v>
      </c>
      <c r="E846" s="44">
        <f t="shared" si="2296"/>
        <v>1</v>
      </c>
      <c r="F846" s="44"/>
      <c r="T846" s="44">
        <f t="shared" si="2148"/>
        <v>15749.999999999998</v>
      </c>
      <c r="U846" s="44">
        <f t="shared" ref="U846" si="2353">U626</f>
        <v>61</v>
      </c>
      <c r="V846" s="44">
        <f t="shared" ref="V846" si="2354">V626</f>
        <v>7</v>
      </c>
      <c r="W846" s="44">
        <f t="shared" si="2151"/>
        <v>20000</v>
      </c>
      <c r="X846" s="238" t="s">
        <v>2461</v>
      </c>
      <c r="Y846" s="44">
        <v>4</v>
      </c>
      <c r="Z846" s="208" t="s">
        <v>2467</v>
      </c>
      <c r="AA846" s="44" t="str">
        <f t="shared" ref="AA846:AB846" si="2355">AA626</f>
        <v>1,2,3</v>
      </c>
      <c r="AB846" s="44" t="str">
        <f t="shared" si="2355"/>
        <v>4022</v>
      </c>
      <c r="AD846" s="44" t="str">
        <f t="shared" ref="AD846:AL846" si="2356">AD626</f>
        <v>我要迅驰V,帮我做一个吧！</v>
      </c>
      <c r="AE846" s="44" t="str">
        <f t="shared" si="2356"/>
        <v>不错，下次再来光顾！</v>
      </c>
      <c r="AF846" s="44" t="str">
        <f t="shared" si="2356"/>
        <v>什么呀，真没用！</v>
      </c>
      <c r="AG846" s="44" t="str">
        <f t="shared" si="2356"/>
        <v>掌柜的迅驰V,做点啊什么的做点啊！</v>
      </c>
      <c r="AH846" s="44" t="str">
        <f t="shared" si="2356"/>
        <v>感谢感谢！</v>
      </c>
      <c r="AI846" s="44" t="str">
        <f t="shared" si="2356"/>
        <v>你敢不敢再傻点~！</v>
      </c>
      <c r="AJ846" s="44" t="str">
        <f t="shared" si="2356"/>
        <v>能帮忙做点迅驰V,吗？</v>
      </c>
      <c r="AK846" s="44" t="str">
        <f t="shared" si="2356"/>
        <v>你太了不起啦~！</v>
      </c>
      <c r="AL846" s="44" t="str">
        <f t="shared" si="2356"/>
        <v>哎，真是失望啊~！</v>
      </c>
    </row>
    <row r="847" spans="1:38">
      <c r="A847" s="252">
        <v>8410</v>
      </c>
      <c r="B847" s="44" t="str">
        <f t="shared" si="2296"/>
        <v>[[4122,1]]</v>
      </c>
      <c r="C847" s="44" t="str">
        <f t="shared" si="2296"/>
        <v>贯通射I</v>
      </c>
      <c r="D847" s="44" t="str">
        <f t="shared" si="2296"/>
        <v>4122</v>
      </c>
      <c r="E847" s="44">
        <f t="shared" si="2296"/>
        <v>1</v>
      </c>
      <c r="F847" s="44"/>
      <c r="T847" s="44">
        <f t="shared" si="2148"/>
        <v>6300</v>
      </c>
      <c r="U847" s="44">
        <f t="shared" ref="U847" si="2357">U627</f>
        <v>61</v>
      </c>
      <c r="V847" s="44">
        <f t="shared" ref="V847" si="2358">V627</f>
        <v>7</v>
      </c>
      <c r="W847" s="44">
        <f t="shared" si="2151"/>
        <v>3375</v>
      </c>
      <c r="X847" s="238" t="s">
        <v>2461</v>
      </c>
      <c r="Y847" s="44">
        <v>4</v>
      </c>
      <c r="Z847" s="208" t="s">
        <v>2467</v>
      </c>
      <c r="AA847" s="44" t="str">
        <f t="shared" ref="AA847:AB847" si="2359">AA627</f>
        <v>1,2,3</v>
      </c>
      <c r="AB847" s="44" t="str">
        <f t="shared" si="2359"/>
        <v>4122</v>
      </c>
      <c r="AD847" s="44" t="str">
        <f t="shared" ref="AD847:AL847" si="2360">AD627</f>
        <v>我要贯通射I,帮我做一个吧！</v>
      </c>
      <c r="AE847" s="44" t="str">
        <f t="shared" si="2360"/>
        <v>不错，下次再来光顾！</v>
      </c>
      <c r="AF847" s="44" t="str">
        <f t="shared" si="2360"/>
        <v>什么呀，真没用！</v>
      </c>
      <c r="AG847" s="44" t="str">
        <f t="shared" si="2360"/>
        <v>掌柜的贯通射I,做点啊什么的做点啊！</v>
      </c>
      <c r="AH847" s="44" t="str">
        <f t="shared" si="2360"/>
        <v>感谢感谢！</v>
      </c>
      <c r="AI847" s="44" t="str">
        <f t="shared" si="2360"/>
        <v>你敢不敢再傻点~！</v>
      </c>
      <c r="AJ847" s="44" t="str">
        <f t="shared" si="2360"/>
        <v>能帮忙做点贯通射I,吗？</v>
      </c>
      <c r="AK847" s="44" t="str">
        <f t="shared" si="2360"/>
        <v>你太了不起啦~！</v>
      </c>
      <c r="AL847" s="44" t="str">
        <f t="shared" si="2360"/>
        <v>哎，真是失望啊~！</v>
      </c>
    </row>
    <row r="848" spans="1:38">
      <c r="A848" s="252">
        <v>8420</v>
      </c>
      <c r="B848" s="44" t="str">
        <f t="shared" si="2296"/>
        <v>[[4222,1]]</v>
      </c>
      <c r="C848" s="44" t="str">
        <f t="shared" si="2296"/>
        <v>贯通射II</v>
      </c>
      <c r="D848" s="44" t="str">
        <f t="shared" si="2296"/>
        <v>4222</v>
      </c>
      <c r="E848" s="44">
        <f t="shared" si="2296"/>
        <v>1</v>
      </c>
      <c r="F848" s="44"/>
      <c r="T848" s="44">
        <f t="shared" si="2148"/>
        <v>9450</v>
      </c>
      <c r="U848" s="44">
        <f t="shared" ref="U848" si="2361">U628</f>
        <v>62</v>
      </c>
      <c r="V848" s="44">
        <f t="shared" ref="V848" si="2362">V628</f>
        <v>7</v>
      </c>
      <c r="W848" s="44">
        <f t="shared" si="2151"/>
        <v>7375</v>
      </c>
      <c r="X848" s="238" t="s">
        <v>2461</v>
      </c>
      <c r="Y848" s="44">
        <v>4</v>
      </c>
      <c r="Z848" s="208" t="s">
        <v>2467</v>
      </c>
      <c r="AA848" s="44" t="str">
        <f t="shared" ref="AA848:AB848" si="2363">AA628</f>
        <v>1,2,3</v>
      </c>
      <c r="AB848" s="44" t="str">
        <f t="shared" si="2363"/>
        <v>4222</v>
      </c>
      <c r="AD848" s="44" t="str">
        <f t="shared" ref="AD848:AL848" si="2364">AD628</f>
        <v>我要贯通射II,帮我做一个吧！</v>
      </c>
      <c r="AE848" s="44" t="str">
        <f t="shared" si="2364"/>
        <v>不错，下次再来光顾！</v>
      </c>
      <c r="AF848" s="44" t="str">
        <f t="shared" si="2364"/>
        <v>什么呀，真没用！</v>
      </c>
      <c r="AG848" s="44" t="str">
        <f t="shared" si="2364"/>
        <v>掌柜的贯通射II,做点啊什么的做点啊！</v>
      </c>
      <c r="AH848" s="44" t="str">
        <f t="shared" si="2364"/>
        <v>感谢感谢！</v>
      </c>
      <c r="AI848" s="44" t="str">
        <f t="shared" si="2364"/>
        <v>你敢不敢再傻点~！</v>
      </c>
      <c r="AJ848" s="44" t="str">
        <f t="shared" si="2364"/>
        <v>能帮忙做点贯通射II,吗？</v>
      </c>
      <c r="AK848" s="44" t="str">
        <f t="shared" si="2364"/>
        <v>你太了不起啦~！</v>
      </c>
      <c r="AL848" s="44" t="str">
        <f t="shared" si="2364"/>
        <v>哎，真是失望啊~！</v>
      </c>
    </row>
    <row r="849" spans="1:38">
      <c r="A849" s="252">
        <v>8430</v>
      </c>
      <c r="B849" s="44" t="str">
        <f t="shared" si="2296"/>
        <v>[[4322,1]]</v>
      </c>
      <c r="C849" s="44" t="str">
        <f t="shared" si="2296"/>
        <v>贯通射III</v>
      </c>
      <c r="D849" s="44" t="str">
        <f t="shared" si="2296"/>
        <v>4322</v>
      </c>
      <c r="E849" s="44">
        <f t="shared" si="2296"/>
        <v>1</v>
      </c>
      <c r="F849" s="44"/>
      <c r="T849" s="44">
        <f t="shared" si="2148"/>
        <v>12600</v>
      </c>
      <c r="U849" s="44">
        <f t="shared" ref="U849" si="2365">U629</f>
        <v>62</v>
      </c>
      <c r="V849" s="44">
        <f t="shared" ref="V849" si="2366">V629</f>
        <v>7</v>
      </c>
      <c r="W849" s="44">
        <f t="shared" si="2151"/>
        <v>12600</v>
      </c>
      <c r="X849" s="238" t="s">
        <v>2461</v>
      </c>
      <c r="Y849" s="44">
        <v>4</v>
      </c>
      <c r="Z849" s="208" t="s">
        <v>2467</v>
      </c>
      <c r="AA849" s="44" t="str">
        <f t="shared" ref="AA849:AB849" si="2367">AA629</f>
        <v>1,2,3</v>
      </c>
      <c r="AB849" s="44" t="str">
        <f t="shared" si="2367"/>
        <v>4322</v>
      </c>
      <c r="AD849" s="44" t="str">
        <f t="shared" ref="AD849:AL849" si="2368">AD629</f>
        <v>我要贯通射III,帮我做一个吧！</v>
      </c>
      <c r="AE849" s="44" t="str">
        <f t="shared" si="2368"/>
        <v>不错，下次再来光顾！</v>
      </c>
      <c r="AF849" s="44" t="str">
        <f t="shared" si="2368"/>
        <v>什么呀，真没用！</v>
      </c>
      <c r="AG849" s="44" t="str">
        <f t="shared" si="2368"/>
        <v>掌柜的贯通射III,做点啊什么的做点啊！</v>
      </c>
      <c r="AH849" s="44" t="str">
        <f t="shared" si="2368"/>
        <v>感谢感谢！</v>
      </c>
      <c r="AI849" s="44" t="str">
        <f t="shared" si="2368"/>
        <v>你敢不敢再傻点~！</v>
      </c>
      <c r="AJ849" s="44" t="str">
        <f t="shared" si="2368"/>
        <v>能帮忙做点贯通射III,吗？</v>
      </c>
      <c r="AK849" s="44" t="str">
        <f t="shared" si="2368"/>
        <v>你太了不起啦~！</v>
      </c>
      <c r="AL849" s="44" t="str">
        <f t="shared" si="2368"/>
        <v>哎，真是失望啊~！</v>
      </c>
    </row>
    <row r="850" spans="1:38">
      <c r="A850" s="252">
        <v>8440</v>
      </c>
      <c r="B850" s="44" t="str">
        <f t="shared" si="2296"/>
        <v>[[4422,1]]</v>
      </c>
      <c r="C850" s="44" t="str">
        <f t="shared" si="2296"/>
        <v>贯通射IV</v>
      </c>
      <c r="D850" s="44" t="str">
        <f t="shared" si="2296"/>
        <v>4422</v>
      </c>
      <c r="E850" s="44">
        <f t="shared" si="2296"/>
        <v>1</v>
      </c>
      <c r="F850" s="44"/>
      <c r="T850" s="44">
        <f t="shared" si="2148"/>
        <v>15749.999999999998</v>
      </c>
      <c r="U850" s="44">
        <f t="shared" ref="U850" si="2369">U630</f>
        <v>62</v>
      </c>
      <c r="V850" s="44">
        <f t="shared" ref="V850" si="2370">V630</f>
        <v>7</v>
      </c>
      <c r="W850" s="44">
        <f t="shared" si="2151"/>
        <v>20000</v>
      </c>
      <c r="X850" s="238" t="s">
        <v>2461</v>
      </c>
      <c r="Y850" s="44">
        <v>4</v>
      </c>
      <c r="Z850" s="208" t="s">
        <v>2467</v>
      </c>
      <c r="AA850" s="44" t="str">
        <f t="shared" ref="AA850:AB850" si="2371">AA630</f>
        <v>1,2,3</v>
      </c>
      <c r="AB850" s="44" t="str">
        <f t="shared" si="2371"/>
        <v>4422</v>
      </c>
      <c r="AD850" s="44" t="str">
        <f t="shared" ref="AD850:AL850" si="2372">AD630</f>
        <v>我要贯通射IV,帮我做一个吧！</v>
      </c>
      <c r="AE850" s="44" t="str">
        <f t="shared" si="2372"/>
        <v>不错，下次再来光顾！</v>
      </c>
      <c r="AF850" s="44" t="str">
        <f t="shared" si="2372"/>
        <v>什么呀，真没用！</v>
      </c>
      <c r="AG850" s="44" t="str">
        <f t="shared" si="2372"/>
        <v>掌柜的贯通射IV,做点啊什么的做点啊！</v>
      </c>
      <c r="AH850" s="44" t="str">
        <f t="shared" si="2372"/>
        <v>感谢感谢！</v>
      </c>
      <c r="AI850" s="44" t="str">
        <f t="shared" si="2372"/>
        <v>你敢不敢再傻点~！</v>
      </c>
      <c r="AJ850" s="44" t="str">
        <f t="shared" si="2372"/>
        <v>能帮忙做点贯通射IV,吗？</v>
      </c>
      <c r="AK850" s="44" t="str">
        <f t="shared" si="2372"/>
        <v>你太了不起啦~！</v>
      </c>
      <c r="AL850" s="44" t="str">
        <f t="shared" si="2372"/>
        <v>哎，真是失望啊~！</v>
      </c>
    </row>
    <row r="851" spans="1:38">
      <c r="A851" s="252">
        <v>8450</v>
      </c>
      <c r="B851" s="44" t="str">
        <f t="shared" si="2296"/>
        <v>[[4522,1]]</v>
      </c>
      <c r="C851" s="44" t="str">
        <f t="shared" si="2296"/>
        <v>贯通射V</v>
      </c>
      <c r="D851" s="44" t="str">
        <f t="shared" si="2296"/>
        <v>4522</v>
      </c>
      <c r="E851" s="44">
        <f t="shared" si="2296"/>
        <v>1</v>
      </c>
      <c r="F851" s="44"/>
      <c r="T851" s="44">
        <f t="shared" si="2148"/>
        <v>18900</v>
      </c>
      <c r="U851" s="44">
        <f t="shared" ref="U851" si="2373">U631</f>
        <v>63</v>
      </c>
      <c r="V851" s="44">
        <f t="shared" ref="V851" si="2374">V631</f>
        <v>7</v>
      </c>
      <c r="W851" s="44">
        <f t="shared" si="2151"/>
        <v>30375</v>
      </c>
      <c r="X851" s="238" t="s">
        <v>2461</v>
      </c>
      <c r="Y851" s="44">
        <v>4</v>
      </c>
      <c r="Z851" s="208" t="s">
        <v>2467</v>
      </c>
      <c r="AA851" s="44" t="str">
        <f t="shared" ref="AA851:AB851" si="2375">AA631</f>
        <v>1,2,3</v>
      </c>
      <c r="AB851" s="44" t="str">
        <f t="shared" si="2375"/>
        <v>4522</v>
      </c>
      <c r="AD851" s="44" t="str">
        <f t="shared" ref="AD851:AL851" si="2376">AD631</f>
        <v>我要贯通射V,帮我做一个吧！</v>
      </c>
      <c r="AE851" s="44" t="str">
        <f t="shared" si="2376"/>
        <v>不错，下次再来光顾！</v>
      </c>
      <c r="AF851" s="44" t="str">
        <f t="shared" si="2376"/>
        <v>什么呀，真没用！</v>
      </c>
      <c r="AG851" s="44" t="str">
        <f t="shared" si="2376"/>
        <v>掌柜的贯通射V,做点啊什么的做点啊！</v>
      </c>
      <c r="AH851" s="44" t="str">
        <f t="shared" si="2376"/>
        <v>感谢感谢！</v>
      </c>
      <c r="AI851" s="44" t="str">
        <f t="shared" si="2376"/>
        <v>你敢不敢再傻点~！</v>
      </c>
      <c r="AJ851" s="44" t="str">
        <f t="shared" si="2376"/>
        <v>能帮忙做点贯通射V,吗？</v>
      </c>
      <c r="AK851" s="44" t="str">
        <f t="shared" si="2376"/>
        <v>你太了不起啦~！</v>
      </c>
      <c r="AL851" s="44" t="str">
        <f t="shared" si="2376"/>
        <v>哎，真是失望啊~！</v>
      </c>
    </row>
    <row r="852" spans="1:38">
      <c r="A852" s="252">
        <v>8460</v>
      </c>
      <c r="B852" s="44" t="str">
        <f t="shared" si="2296"/>
        <v>[[4622,1]]</v>
      </c>
      <c r="C852" s="44" t="str">
        <f t="shared" si="2296"/>
        <v>乱射I</v>
      </c>
      <c r="D852" s="44" t="str">
        <f t="shared" si="2296"/>
        <v>4622</v>
      </c>
      <c r="E852" s="44">
        <f t="shared" si="2296"/>
        <v>1</v>
      </c>
      <c r="F852" s="44"/>
      <c r="T852" s="44">
        <f t="shared" si="2148"/>
        <v>9450</v>
      </c>
      <c r="U852" s="44">
        <f t="shared" ref="U852" si="2377">U632</f>
        <v>63</v>
      </c>
      <c r="V852" s="44">
        <f t="shared" ref="V852" si="2378">V632</f>
        <v>7</v>
      </c>
      <c r="W852" s="44">
        <f t="shared" si="2151"/>
        <v>6625</v>
      </c>
      <c r="X852" s="238" t="s">
        <v>2461</v>
      </c>
      <c r="Y852" s="44">
        <v>4</v>
      </c>
      <c r="Z852" s="208" t="s">
        <v>2467</v>
      </c>
      <c r="AA852" s="44" t="str">
        <f t="shared" ref="AA852:AB852" si="2379">AA632</f>
        <v>1,2,3</v>
      </c>
      <c r="AB852" s="44" t="str">
        <f t="shared" si="2379"/>
        <v>4622</v>
      </c>
      <c r="AD852" s="44" t="str">
        <f t="shared" ref="AD852:AL852" si="2380">AD632</f>
        <v>我要乱射I,帮我做一个吧！</v>
      </c>
      <c r="AE852" s="44" t="str">
        <f t="shared" si="2380"/>
        <v>不错，下次再来光顾！</v>
      </c>
      <c r="AF852" s="44" t="str">
        <f t="shared" si="2380"/>
        <v>什么呀，真没用！</v>
      </c>
      <c r="AG852" s="44" t="str">
        <f t="shared" si="2380"/>
        <v>掌柜的乱射I,做点啊什么的做点啊！</v>
      </c>
      <c r="AH852" s="44" t="str">
        <f t="shared" si="2380"/>
        <v>感谢感谢！</v>
      </c>
      <c r="AI852" s="44" t="str">
        <f t="shared" si="2380"/>
        <v>你敢不敢再傻点~！</v>
      </c>
      <c r="AJ852" s="44" t="str">
        <f t="shared" si="2380"/>
        <v>能帮忙做点乱射I,吗？</v>
      </c>
      <c r="AK852" s="44" t="str">
        <f t="shared" si="2380"/>
        <v>你太了不起啦~！</v>
      </c>
      <c r="AL852" s="44" t="str">
        <f t="shared" si="2380"/>
        <v>哎，真是失望啊~！</v>
      </c>
    </row>
    <row r="853" spans="1:38">
      <c r="A853" s="252">
        <v>8470</v>
      </c>
      <c r="B853" s="44" t="str">
        <f t="shared" si="2296"/>
        <v>[[4722,1]]</v>
      </c>
      <c r="C853" s="44" t="str">
        <f t="shared" si="2296"/>
        <v>乱射II</v>
      </c>
      <c r="D853" s="44" t="str">
        <f t="shared" si="2296"/>
        <v>4722</v>
      </c>
      <c r="E853" s="44">
        <f t="shared" si="2296"/>
        <v>1</v>
      </c>
      <c r="F853" s="44"/>
      <c r="T853" s="44">
        <f t="shared" si="2148"/>
        <v>12600</v>
      </c>
      <c r="U853" s="44">
        <f t="shared" ref="U853" si="2381">U633</f>
        <v>63</v>
      </c>
      <c r="V853" s="44">
        <f t="shared" ref="V853" si="2382">V633</f>
        <v>7</v>
      </c>
      <c r="W853" s="44">
        <f t="shared" si="2151"/>
        <v>12600</v>
      </c>
      <c r="X853" s="238" t="s">
        <v>2461</v>
      </c>
      <c r="Y853" s="44">
        <v>4</v>
      </c>
      <c r="Z853" s="208" t="s">
        <v>2467</v>
      </c>
      <c r="AA853" s="44" t="str">
        <f t="shared" ref="AA853:AB853" si="2383">AA633</f>
        <v>1,2,3</v>
      </c>
      <c r="AB853" s="44" t="str">
        <f t="shared" si="2383"/>
        <v>4722</v>
      </c>
      <c r="AD853" s="44" t="str">
        <f t="shared" ref="AD853:AL853" si="2384">AD633</f>
        <v>我要乱射II,帮我做一个吧！</v>
      </c>
      <c r="AE853" s="44" t="str">
        <f t="shared" si="2384"/>
        <v>不错，下次再来光顾！</v>
      </c>
      <c r="AF853" s="44" t="str">
        <f t="shared" si="2384"/>
        <v>什么呀，真没用！</v>
      </c>
      <c r="AG853" s="44" t="str">
        <f t="shared" si="2384"/>
        <v>掌柜的乱射II,做点啊什么的做点啊！</v>
      </c>
      <c r="AH853" s="44" t="str">
        <f t="shared" si="2384"/>
        <v>感谢感谢！</v>
      </c>
      <c r="AI853" s="44" t="str">
        <f t="shared" si="2384"/>
        <v>你敢不敢再傻点~！</v>
      </c>
      <c r="AJ853" s="44" t="str">
        <f t="shared" si="2384"/>
        <v>能帮忙做点乱射II,吗？</v>
      </c>
      <c r="AK853" s="44" t="str">
        <f t="shared" si="2384"/>
        <v>你太了不起啦~！</v>
      </c>
      <c r="AL853" s="44" t="str">
        <f t="shared" si="2384"/>
        <v>哎，真是失望啊~！</v>
      </c>
    </row>
    <row r="854" spans="1:38">
      <c r="A854" s="252">
        <v>8480</v>
      </c>
      <c r="B854" s="44" t="str">
        <f t="shared" si="2296"/>
        <v>[[4822,1]]</v>
      </c>
      <c r="C854" s="44" t="str">
        <f t="shared" si="2296"/>
        <v>乱射III</v>
      </c>
      <c r="D854" s="44" t="str">
        <f t="shared" si="2296"/>
        <v>4822</v>
      </c>
      <c r="E854" s="44">
        <f t="shared" si="2296"/>
        <v>1</v>
      </c>
      <c r="F854" s="44"/>
      <c r="T854" s="44">
        <f t="shared" si="2148"/>
        <v>15749.999999999998</v>
      </c>
      <c r="U854" s="44">
        <f t="shared" ref="U854" si="2385">U634</f>
        <v>64</v>
      </c>
      <c r="V854" s="44">
        <f t="shared" ref="V854" si="2386">V634</f>
        <v>7</v>
      </c>
      <c r="W854" s="44">
        <f t="shared" si="2151"/>
        <v>20000</v>
      </c>
      <c r="X854" s="238" t="s">
        <v>2461</v>
      </c>
      <c r="Y854" s="44">
        <v>4</v>
      </c>
      <c r="Z854" s="208" t="s">
        <v>2467</v>
      </c>
      <c r="AA854" s="44" t="str">
        <f t="shared" ref="AA854:AB854" si="2387">AA634</f>
        <v>1,2,3</v>
      </c>
      <c r="AB854" s="44" t="str">
        <f t="shared" si="2387"/>
        <v>4822</v>
      </c>
      <c r="AD854" s="44" t="str">
        <f t="shared" ref="AD854:AL854" si="2388">AD634</f>
        <v>我要乱射III,帮我做一个吧！</v>
      </c>
      <c r="AE854" s="44" t="str">
        <f t="shared" si="2388"/>
        <v>不错，下次再来光顾！</v>
      </c>
      <c r="AF854" s="44" t="str">
        <f t="shared" si="2388"/>
        <v>什么呀，真没用！</v>
      </c>
      <c r="AG854" s="44" t="str">
        <f t="shared" si="2388"/>
        <v>掌柜的乱射III,做点啊什么的做点啊！</v>
      </c>
      <c r="AH854" s="44" t="str">
        <f t="shared" si="2388"/>
        <v>感谢感谢！</v>
      </c>
      <c r="AI854" s="44" t="str">
        <f t="shared" si="2388"/>
        <v>你敢不敢再傻点~！</v>
      </c>
      <c r="AJ854" s="44" t="str">
        <f t="shared" si="2388"/>
        <v>能帮忙做点乱射III,吗？</v>
      </c>
      <c r="AK854" s="44" t="str">
        <f t="shared" si="2388"/>
        <v>你太了不起啦~！</v>
      </c>
      <c r="AL854" s="44" t="str">
        <f t="shared" si="2388"/>
        <v>哎，真是失望啊~！</v>
      </c>
    </row>
    <row r="855" spans="1:38">
      <c r="A855" s="252">
        <v>8490</v>
      </c>
      <c r="B855" s="44" t="str">
        <f t="shared" si="2296"/>
        <v>[[4922,1]]</v>
      </c>
      <c r="C855" s="44" t="str">
        <f t="shared" si="2296"/>
        <v>乱射IV</v>
      </c>
      <c r="D855" s="44" t="str">
        <f t="shared" si="2296"/>
        <v>4922</v>
      </c>
      <c r="E855" s="44">
        <f t="shared" si="2296"/>
        <v>1</v>
      </c>
      <c r="F855" s="44"/>
      <c r="T855" s="44">
        <f t="shared" si="2148"/>
        <v>18900</v>
      </c>
      <c r="U855" s="44">
        <f t="shared" ref="U855" si="2389">U635</f>
        <v>64</v>
      </c>
      <c r="V855" s="44">
        <f t="shared" ref="V855" si="2390">V635</f>
        <v>7</v>
      </c>
      <c r="W855" s="44">
        <f t="shared" si="2151"/>
        <v>30375</v>
      </c>
      <c r="X855" s="238" t="s">
        <v>2461</v>
      </c>
      <c r="Y855" s="44">
        <v>4</v>
      </c>
      <c r="Z855" s="208" t="s">
        <v>2467</v>
      </c>
      <c r="AA855" s="44" t="str">
        <f t="shared" ref="AA855:AB855" si="2391">AA635</f>
        <v>1,2,3</v>
      </c>
      <c r="AB855" s="44" t="str">
        <f t="shared" si="2391"/>
        <v>4922</v>
      </c>
      <c r="AD855" s="44" t="str">
        <f t="shared" ref="AD855:AL855" si="2392">AD635</f>
        <v>我要乱射IV,帮我做一个吧！</v>
      </c>
      <c r="AE855" s="44" t="str">
        <f t="shared" si="2392"/>
        <v>不错，下次再来光顾！</v>
      </c>
      <c r="AF855" s="44" t="str">
        <f t="shared" si="2392"/>
        <v>什么呀，真没用！</v>
      </c>
      <c r="AG855" s="44" t="str">
        <f t="shared" si="2392"/>
        <v>掌柜的乱射IV,做点啊什么的做点啊！</v>
      </c>
      <c r="AH855" s="44" t="str">
        <f t="shared" si="2392"/>
        <v>感谢感谢！</v>
      </c>
      <c r="AI855" s="44" t="str">
        <f t="shared" si="2392"/>
        <v>你敢不敢再傻点~！</v>
      </c>
      <c r="AJ855" s="44" t="str">
        <f t="shared" si="2392"/>
        <v>能帮忙做点乱射IV,吗？</v>
      </c>
      <c r="AK855" s="44" t="str">
        <f t="shared" si="2392"/>
        <v>你太了不起啦~！</v>
      </c>
      <c r="AL855" s="44" t="str">
        <f t="shared" si="2392"/>
        <v>哎，真是失望啊~！</v>
      </c>
    </row>
    <row r="856" spans="1:38">
      <c r="A856" s="252">
        <v>8500</v>
      </c>
      <c r="B856" s="44" t="str">
        <f t="shared" si="2296"/>
        <v>[[5022,1]]</v>
      </c>
      <c r="C856" s="44" t="str">
        <f t="shared" si="2296"/>
        <v>乱射V</v>
      </c>
      <c r="D856" s="44" t="str">
        <f t="shared" si="2296"/>
        <v>5022</v>
      </c>
      <c r="E856" s="44">
        <f t="shared" si="2296"/>
        <v>1</v>
      </c>
      <c r="F856" s="44"/>
      <c r="T856" s="44">
        <f t="shared" si="2148"/>
        <v>22050</v>
      </c>
      <c r="U856" s="44">
        <f t="shared" ref="U856" si="2393">U636</f>
        <v>64</v>
      </c>
      <c r="V856" s="44">
        <f t="shared" ref="V856" si="2394">V636</f>
        <v>7</v>
      </c>
      <c r="W856" s="44">
        <f t="shared" si="2151"/>
        <v>45000</v>
      </c>
      <c r="X856" s="238" t="s">
        <v>2461</v>
      </c>
      <c r="Y856" s="44">
        <v>4</v>
      </c>
      <c r="Z856" s="208" t="s">
        <v>2467</v>
      </c>
      <c r="AA856" s="44" t="str">
        <f t="shared" ref="AA856:AB856" si="2395">AA636</f>
        <v>1,2,3</v>
      </c>
      <c r="AB856" s="44" t="str">
        <f t="shared" si="2395"/>
        <v>5022</v>
      </c>
      <c r="AD856" s="44" t="str">
        <f t="shared" ref="AD856:AL856" si="2396">AD636</f>
        <v>我要乱射V,帮我做一个吧！</v>
      </c>
      <c r="AE856" s="44" t="str">
        <f t="shared" si="2396"/>
        <v>不错，下次再来光顾！</v>
      </c>
      <c r="AF856" s="44" t="str">
        <f t="shared" si="2396"/>
        <v>什么呀，真没用！</v>
      </c>
      <c r="AG856" s="44" t="str">
        <f t="shared" si="2396"/>
        <v>掌柜的乱射V,做点啊什么的做点啊！</v>
      </c>
      <c r="AH856" s="44" t="str">
        <f t="shared" si="2396"/>
        <v>感谢感谢！</v>
      </c>
      <c r="AI856" s="44" t="str">
        <f t="shared" si="2396"/>
        <v>你敢不敢再傻点~！</v>
      </c>
      <c r="AJ856" s="44" t="str">
        <f t="shared" si="2396"/>
        <v>能帮忙做点乱射V,吗？</v>
      </c>
      <c r="AK856" s="44" t="str">
        <f t="shared" si="2396"/>
        <v>你太了不起啦~！</v>
      </c>
      <c r="AL856" s="44" t="str">
        <f t="shared" si="2396"/>
        <v>哎，真是失望啊~！</v>
      </c>
    </row>
    <row r="857" spans="1:38">
      <c r="A857" s="252">
        <v>8510</v>
      </c>
      <c r="B857" s="44" t="str">
        <f t="shared" si="2296"/>
        <v>[[5122,1]]</v>
      </c>
      <c r="C857" s="44" t="str">
        <f t="shared" ref="C857:E871" si="2397">C417</f>
        <v>火球术I</v>
      </c>
      <c r="D857" s="44" t="str">
        <f t="shared" si="2397"/>
        <v>5122</v>
      </c>
      <c r="E857" s="44">
        <f t="shared" si="2397"/>
        <v>1</v>
      </c>
      <c r="F857" s="44"/>
      <c r="T857" s="44">
        <f t="shared" si="2148"/>
        <v>105</v>
      </c>
      <c r="U857" s="44">
        <f t="shared" ref="U857" si="2398">U637</f>
        <v>65</v>
      </c>
      <c r="V857" s="44">
        <f t="shared" ref="V857" si="2399">V637</f>
        <v>7</v>
      </c>
      <c r="W857" s="44">
        <f t="shared" si="2151"/>
        <v>75</v>
      </c>
      <c r="X857" s="238" t="s">
        <v>2461</v>
      </c>
      <c r="Y857" s="44">
        <v>4</v>
      </c>
      <c r="Z857" s="208" t="s">
        <v>2467</v>
      </c>
      <c r="AA857" s="44" t="str">
        <f t="shared" ref="AA857:AB857" si="2400">AA637</f>
        <v>1,2,3</v>
      </c>
      <c r="AB857" s="44" t="str">
        <f t="shared" si="2400"/>
        <v>5122</v>
      </c>
      <c r="AD857" s="44" t="str">
        <f t="shared" ref="AD857:AL857" si="2401">AD637</f>
        <v>我要火球术I,帮我做一个吧！</v>
      </c>
      <c r="AE857" s="44" t="str">
        <f t="shared" si="2401"/>
        <v>不错，下次再来光顾！</v>
      </c>
      <c r="AF857" s="44" t="str">
        <f t="shared" si="2401"/>
        <v>什么呀，真没用！</v>
      </c>
      <c r="AG857" s="44" t="str">
        <f t="shared" si="2401"/>
        <v>掌柜的火球术I,做点啊什么的做点啊！</v>
      </c>
      <c r="AH857" s="44" t="str">
        <f t="shared" si="2401"/>
        <v>感谢感谢！</v>
      </c>
      <c r="AI857" s="44" t="str">
        <f t="shared" si="2401"/>
        <v>你敢不敢再傻点~！</v>
      </c>
      <c r="AJ857" s="44" t="str">
        <f t="shared" si="2401"/>
        <v>能帮忙做点火球术I,吗？</v>
      </c>
      <c r="AK857" s="44" t="str">
        <f t="shared" si="2401"/>
        <v>你太了不起啦~！</v>
      </c>
      <c r="AL857" s="44" t="str">
        <f t="shared" si="2401"/>
        <v>哎，真是失望啊~！</v>
      </c>
    </row>
    <row r="858" spans="1:38">
      <c r="A858" s="252">
        <v>8520</v>
      </c>
      <c r="B858" s="44" t="str">
        <f t="shared" si="2296"/>
        <v>[[5222,1]]</v>
      </c>
      <c r="C858" s="44" t="str">
        <f t="shared" si="2397"/>
        <v>火球术II</v>
      </c>
      <c r="D858" s="44" t="str">
        <f t="shared" si="2397"/>
        <v>5222</v>
      </c>
      <c r="E858" s="44">
        <f t="shared" si="2397"/>
        <v>1</v>
      </c>
      <c r="F858" s="44"/>
      <c r="T858" s="44">
        <f t="shared" si="2148"/>
        <v>1050</v>
      </c>
      <c r="U858" s="44">
        <f t="shared" ref="U858" si="2402">U638</f>
        <v>65</v>
      </c>
      <c r="V858" s="44">
        <f t="shared" ref="V858" si="2403">V638</f>
        <v>7</v>
      </c>
      <c r="W858" s="44">
        <f t="shared" si="2151"/>
        <v>200</v>
      </c>
      <c r="X858" s="238" t="s">
        <v>2461</v>
      </c>
      <c r="Y858" s="44">
        <v>4</v>
      </c>
      <c r="Z858" s="208" t="s">
        <v>2467</v>
      </c>
      <c r="AA858" s="44" t="str">
        <f t="shared" ref="AA858:AB858" si="2404">AA638</f>
        <v>1,2,3</v>
      </c>
      <c r="AB858" s="44" t="str">
        <f t="shared" si="2404"/>
        <v>5222</v>
      </c>
      <c r="AD858" s="44" t="str">
        <f t="shared" ref="AD858:AL858" si="2405">AD638</f>
        <v>我要火球术II,帮我做一个吧！</v>
      </c>
      <c r="AE858" s="44" t="str">
        <f t="shared" si="2405"/>
        <v>不错，下次再来光顾！</v>
      </c>
      <c r="AF858" s="44" t="str">
        <f t="shared" si="2405"/>
        <v>什么呀，真没用！</v>
      </c>
      <c r="AG858" s="44" t="str">
        <f t="shared" si="2405"/>
        <v>掌柜的火球术II,做点啊什么的做点啊！</v>
      </c>
      <c r="AH858" s="44" t="str">
        <f t="shared" si="2405"/>
        <v>感谢感谢！</v>
      </c>
      <c r="AI858" s="44" t="str">
        <f t="shared" si="2405"/>
        <v>你敢不敢再傻点~！</v>
      </c>
      <c r="AJ858" s="44" t="str">
        <f t="shared" si="2405"/>
        <v>能帮忙做点火球术II,吗？</v>
      </c>
      <c r="AK858" s="44" t="str">
        <f t="shared" si="2405"/>
        <v>你太了不起啦~！</v>
      </c>
      <c r="AL858" s="44" t="str">
        <f t="shared" si="2405"/>
        <v>哎，真是失望啊~！</v>
      </c>
    </row>
    <row r="859" spans="1:38">
      <c r="A859" s="252">
        <v>8530</v>
      </c>
      <c r="B859" s="44" t="str">
        <f t="shared" si="2296"/>
        <v>[[5322,1]]</v>
      </c>
      <c r="C859" s="44" t="str">
        <f t="shared" si="2397"/>
        <v>火球术III</v>
      </c>
      <c r="D859" s="44" t="str">
        <f t="shared" si="2397"/>
        <v>5322</v>
      </c>
      <c r="E859" s="44">
        <f t="shared" si="2397"/>
        <v>1</v>
      </c>
      <c r="F859" s="44"/>
      <c r="T859" s="44">
        <f t="shared" si="2148"/>
        <v>2100</v>
      </c>
      <c r="U859" s="44">
        <f t="shared" ref="U859" si="2406">U639</f>
        <v>65</v>
      </c>
      <c r="V859" s="44">
        <f t="shared" ref="V859" si="2407">V639</f>
        <v>7</v>
      </c>
      <c r="W859" s="44">
        <f t="shared" si="2151"/>
        <v>650</v>
      </c>
      <c r="X859" s="238" t="s">
        <v>2461</v>
      </c>
      <c r="Y859" s="44">
        <v>4</v>
      </c>
      <c r="Z859" s="208" t="s">
        <v>2467</v>
      </c>
      <c r="AA859" s="44" t="str">
        <f t="shared" ref="AA859:AB859" si="2408">AA639</f>
        <v>1,2,3</v>
      </c>
      <c r="AB859" s="44" t="str">
        <f t="shared" si="2408"/>
        <v>5322</v>
      </c>
      <c r="AD859" s="44" t="str">
        <f t="shared" ref="AD859:AL859" si="2409">AD639</f>
        <v>我要火球术III,帮我做一个吧！</v>
      </c>
      <c r="AE859" s="44" t="str">
        <f t="shared" si="2409"/>
        <v>不错，下次再来光顾！</v>
      </c>
      <c r="AF859" s="44" t="str">
        <f t="shared" si="2409"/>
        <v>什么呀，真没用！</v>
      </c>
      <c r="AG859" s="44" t="str">
        <f t="shared" si="2409"/>
        <v>掌柜的火球术III,做点啊什么的做点啊！</v>
      </c>
      <c r="AH859" s="44" t="str">
        <f t="shared" si="2409"/>
        <v>感谢感谢！</v>
      </c>
      <c r="AI859" s="44" t="str">
        <f t="shared" si="2409"/>
        <v>你敢不敢再傻点~！</v>
      </c>
      <c r="AJ859" s="44" t="str">
        <f t="shared" si="2409"/>
        <v>能帮忙做点火球术III,吗？</v>
      </c>
      <c r="AK859" s="44" t="str">
        <f t="shared" si="2409"/>
        <v>你太了不起啦~！</v>
      </c>
      <c r="AL859" s="44" t="str">
        <f t="shared" si="2409"/>
        <v>哎，真是失望啊~！</v>
      </c>
    </row>
    <row r="860" spans="1:38">
      <c r="A860" s="252">
        <v>8540</v>
      </c>
      <c r="B860" s="44" t="str">
        <f t="shared" si="2296"/>
        <v>[[5422,1]]</v>
      </c>
      <c r="C860" s="44" t="str">
        <f t="shared" si="2397"/>
        <v>火球术IV</v>
      </c>
      <c r="D860" s="44" t="str">
        <f t="shared" si="2397"/>
        <v>5422</v>
      </c>
      <c r="E860" s="44">
        <f t="shared" si="2397"/>
        <v>1</v>
      </c>
      <c r="F860" s="44"/>
      <c r="T860" s="44">
        <f t="shared" ref="T860:T886" si="2410">T200*$T$5</f>
        <v>3150</v>
      </c>
      <c r="U860" s="44">
        <f t="shared" ref="U860" si="2411">U640</f>
        <v>66</v>
      </c>
      <c r="V860" s="44">
        <f t="shared" ref="V860" si="2412">V640</f>
        <v>7</v>
      </c>
      <c r="W860" s="44">
        <f t="shared" ref="W860:W886" si="2413">W200*$W$5</f>
        <v>1375</v>
      </c>
      <c r="X860" s="238" t="s">
        <v>2461</v>
      </c>
      <c r="Y860" s="44">
        <v>4</v>
      </c>
      <c r="Z860" s="208" t="s">
        <v>2467</v>
      </c>
      <c r="AA860" s="44" t="str">
        <f t="shared" ref="AA860:AB860" si="2414">AA640</f>
        <v>1,2,3</v>
      </c>
      <c r="AB860" s="44" t="str">
        <f t="shared" si="2414"/>
        <v>5422</v>
      </c>
      <c r="AD860" s="44" t="str">
        <f t="shared" ref="AD860:AL860" si="2415">AD640</f>
        <v>我要火球术IV,帮我做一个吧！</v>
      </c>
      <c r="AE860" s="44" t="str">
        <f t="shared" si="2415"/>
        <v>不错，下次再来光顾！</v>
      </c>
      <c r="AF860" s="44" t="str">
        <f t="shared" si="2415"/>
        <v>什么呀，真没用！</v>
      </c>
      <c r="AG860" s="44" t="str">
        <f t="shared" si="2415"/>
        <v>掌柜的火球术IV,做点啊什么的做点啊！</v>
      </c>
      <c r="AH860" s="44" t="str">
        <f t="shared" si="2415"/>
        <v>感谢感谢！</v>
      </c>
      <c r="AI860" s="44" t="str">
        <f t="shared" si="2415"/>
        <v>你敢不敢再傻点~！</v>
      </c>
      <c r="AJ860" s="44" t="str">
        <f t="shared" si="2415"/>
        <v>能帮忙做点火球术IV,吗？</v>
      </c>
      <c r="AK860" s="44" t="str">
        <f t="shared" si="2415"/>
        <v>你太了不起啦~！</v>
      </c>
      <c r="AL860" s="44" t="str">
        <f t="shared" si="2415"/>
        <v>哎，真是失望啊~！</v>
      </c>
    </row>
    <row r="861" spans="1:38">
      <c r="A861" s="252">
        <v>8550</v>
      </c>
      <c r="B861" s="44" t="str">
        <f t="shared" si="2296"/>
        <v>[[5522,1]]</v>
      </c>
      <c r="C861" s="44" t="str">
        <f t="shared" si="2397"/>
        <v>火球术V</v>
      </c>
      <c r="D861" s="44" t="str">
        <f t="shared" si="2397"/>
        <v>5522</v>
      </c>
      <c r="E861" s="44">
        <f t="shared" si="2397"/>
        <v>1</v>
      </c>
      <c r="F861" s="44"/>
      <c r="T861" s="44">
        <f t="shared" si="2410"/>
        <v>6300</v>
      </c>
      <c r="U861" s="44">
        <f t="shared" ref="U861" si="2416">U641</f>
        <v>66</v>
      </c>
      <c r="V861" s="44">
        <f t="shared" ref="V861" si="2417">V641</f>
        <v>7</v>
      </c>
      <c r="W861" s="44">
        <f t="shared" si="2413"/>
        <v>3750</v>
      </c>
      <c r="X861" s="238" t="s">
        <v>2461</v>
      </c>
      <c r="Y861" s="44">
        <v>4</v>
      </c>
      <c r="Z861" s="208" t="s">
        <v>2467</v>
      </c>
      <c r="AA861" s="44" t="str">
        <f t="shared" ref="AA861:AB861" si="2418">AA641</f>
        <v>1,2,3</v>
      </c>
      <c r="AB861" s="44" t="str">
        <f t="shared" si="2418"/>
        <v>5522</v>
      </c>
      <c r="AD861" s="44" t="str">
        <f t="shared" ref="AD861:AL861" si="2419">AD641</f>
        <v>我要火球术V,帮我做一个吧！</v>
      </c>
      <c r="AE861" s="44" t="str">
        <f t="shared" si="2419"/>
        <v>不错，下次再来光顾！</v>
      </c>
      <c r="AF861" s="44" t="str">
        <f t="shared" si="2419"/>
        <v>什么呀，真没用！</v>
      </c>
      <c r="AG861" s="44" t="str">
        <f t="shared" si="2419"/>
        <v>掌柜的火球术V,做点啊什么的做点啊！</v>
      </c>
      <c r="AH861" s="44" t="str">
        <f t="shared" si="2419"/>
        <v>感谢感谢！</v>
      </c>
      <c r="AI861" s="44" t="str">
        <f t="shared" si="2419"/>
        <v>你敢不敢再傻点~！</v>
      </c>
      <c r="AJ861" s="44" t="str">
        <f t="shared" si="2419"/>
        <v>能帮忙做点火球术V,吗？</v>
      </c>
      <c r="AK861" s="44" t="str">
        <f t="shared" si="2419"/>
        <v>你太了不起啦~！</v>
      </c>
      <c r="AL861" s="44" t="str">
        <f t="shared" si="2419"/>
        <v>哎，真是失望啊~！</v>
      </c>
    </row>
    <row r="862" spans="1:38">
      <c r="A862" s="252">
        <v>8560</v>
      </c>
      <c r="B862" s="44" t="str">
        <f t="shared" si="2296"/>
        <v>[[5622,1]]</v>
      </c>
      <c r="C862" s="44" t="str">
        <f t="shared" si="2397"/>
        <v>陨石术I</v>
      </c>
      <c r="D862" s="44" t="str">
        <f t="shared" si="2397"/>
        <v>5622</v>
      </c>
      <c r="E862" s="44">
        <f t="shared" si="2397"/>
        <v>1</v>
      </c>
      <c r="F862" s="44"/>
      <c r="T862" s="44">
        <f t="shared" si="2410"/>
        <v>1050</v>
      </c>
      <c r="U862" s="44">
        <f t="shared" ref="U862" si="2420">U642</f>
        <v>66</v>
      </c>
      <c r="V862" s="44">
        <f t="shared" ref="V862" si="2421">V642</f>
        <v>7</v>
      </c>
      <c r="W862" s="44">
        <f t="shared" si="2413"/>
        <v>175</v>
      </c>
      <c r="X862" s="238" t="s">
        <v>2461</v>
      </c>
      <c r="Y862" s="44">
        <v>4</v>
      </c>
      <c r="Z862" s="208" t="s">
        <v>2467</v>
      </c>
      <c r="AA862" s="44" t="str">
        <f t="shared" ref="AA862:AB862" si="2422">AA642</f>
        <v>1,2,3</v>
      </c>
      <c r="AB862" s="44" t="str">
        <f t="shared" si="2422"/>
        <v>5622</v>
      </c>
      <c r="AD862" s="44" t="str">
        <f t="shared" ref="AD862:AL862" si="2423">AD642</f>
        <v>我要陨石术I,帮我做一个吧！</v>
      </c>
      <c r="AE862" s="44" t="str">
        <f t="shared" si="2423"/>
        <v>不错，下次再来光顾！</v>
      </c>
      <c r="AF862" s="44" t="str">
        <f t="shared" si="2423"/>
        <v>什么呀，真没用！</v>
      </c>
      <c r="AG862" s="44" t="str">
        <f t="shared" si="2423"/>
        <v>掌柜的陨石术I,做点啊什么的做点啊！</v>
      </c>
      <c r="AH862" s="44" t="str">
        <f t="shared" si="2423"/>
        <v>感谢感谢！</v>
      </c>
      <c r="AI862" s="44" t="str">
        <f t="shared" si="2423"/>
        <v>你敢不敢再傻点~！</v>
      </c>
      <c r="AJ862" s="44" t="str">
        <f t="shared" si="2423"/>
        <v>能帮忙做点陨石术I,吗？</v>
      </c>
      <c r="AK862" s="44" t="str">
        <f t="shared" si="2423"/>
        <v>你太了不起啦~！</v>
      </c>
      <c r="AL862" s="44" t="str">
        <f t="shared" si="2423"/>
        <v>哎，真是失望啊~！</v>
      </c>
    </row>
    <row r="863" spans="1:38">
      <c r="A863" s="252">
        <v>8570</v>
      </c>
      <c r="B863" s="44" t="str">
        <f t="shared" si="2296"/>
        <v>[[5722,1]]</v>
      </c>
      <c r="C863" s="44" t="str">
        <f t="shared" si="2397"/>
        <v>陨石术II</v>
      </c>
      <c r="D863" s="44" t="str">
        <f t="shared" si="2397"/>
        <v>5722</v>
      </c>
      <c r="E863" s="44">
        <f t="shared" si="2397"/>
        <v>1</v>
      </c>
      <c r="F863" s="44"/>
      <c r="T863" s="44">
        <f t="shared" si="2410"/>
        <v>2100</v>
      </c>
      <c r="U863" s="44">
        <f t="shared" ref="U863" si="2424">U643</f>
        <v>67</v>
      </c>
      <c r="V863" s="44">
        <f t="shared" ref="V863" si="2425">V643</f>
        <v>7</v>
      </c>
      <c r="W863" s="44">
        <f t="shared" si="2413"/>
        <v>650</v>
      </c>
      <c r="X863" s="238" t="s">
        <v>2461</v>
      </c>
      <c r="Y863" s="44">
        <v>4</v>
      </c>
      <c r="Z863" s="208" t="s">
        <v>2467</v>
      </c>
      <c r="AA863" s="44" t="str">
        <f t="shared" ref="AA863:AB863" si="2426">AA643</f>
        <v>1,2,3</v>
      </c>
      <c r="AB863" s="44" t="str">
        <f t="shared" si="2426"/>
        <v>5722</v>
      </c>
      <c r="AD863" s="44" t="str">
        <f t="shared" ref="AD863:AL863" si="2427">AD643</f>
        <v>我要陨石术II,帮我做一个吧！</v>
      </c>
      <c r="AE863" s="44" t="str">
        <f t="shared" si="2427"/>
        <v>不错，下次再来光顾！</v>
      </c>
      <c r="AF863" s="44" t="str">
        <f t="shared" si="2427"/>
        <v>什么呀，真没用！</v>
      </c>
      <c r="AG863" s="44" t="str">
        <f t="shared" si="2427"/>
        <v>掌柜的陨石术II,做点啊什么的做点啊！</v>
      </c>
      <c r="AH863" s="44" t="str">
        <f t="shared" si="2427"/>
        <v>感谢感谢！</v>
      </c>
      <c r="AI863" s="44" t="str">
        <f t="shared" si="2427"/>
        <v>你敢不敢再傻点~！</v>
      </c>
      <c r="AJ863" s="44" t="str">
        <f t="shared" si="2427"/>
        <v>能帮忙做点陨石术II,吗？</v>
      </c>
      <c r="AK863" s="44" t="str">
        <f t="shared" si="2427"/>
        <v>你太了不起啦~！</v>
      </c>
      <c r="AL863" s="44" t="str">
        <f t="shared" si="2427"/>
        <v>哎，真是失望啊~！</v>
      </c>
    </row>
    <row r="864" spans="1:38">
      <c r="A864" s="252">
        <v>8580</v>
      </c>
      <c r="B864" s="44" t="str">
        <f t="shared" si="2296"/>
        <v>[[5822,1]]</v>
      </c>
      <c r="C864" s="44" t="str">
        <f t="shared" si="2397"/>
        <v>陨石术III</v>
      </c>
      <c r="D864" s="44" t="str">
        <f t="shared" si="2397"/>
        <v>5822</v>
      </c>
      <c r="E864" s="44">
        <f t="shared" si="2397"/>
        <v>1</v>
      </c>
      <c r="F864" s="44"/>
      <c r="T864" s="44">
        <f t="shared" si="2410"/>
        <v>3150</v>
      </c>
      <c r="U864" s="44">
        <f t="shared" ref="U864" si="2428">U644</f>
        <v>67</v>
      </c>
      <c r="V864" s="44">
        <f t="shared" ref="V864" si="2429">V644</f>
        <v>7</v>
      </c>
      <c r="W864" s="44">
        <f t="shared" si="2413"/>
        <v>1375</v>
      </c>
      <c r="X864" s="238" t="s">
        <v>2461</v>
      </c>
      <c r="Y864" s="44">
        <v>4</v>
      </c>
      <c r="Z864" s="208" t="s">
        <v>2467</v>
      </c>
      <c r="AA864" s="44" t="str">
        <f t="shared" ref="AA864:AB864" si="2430">AA644</f>
        <v>1,2,3</v>
      </c>
      <c r="AB864" s="44" t="str">
        <f t="shared" si="2430"/>
        <v>5822</v>
      </c>
      <c r="AD864" s="44" t="str">
        <f t="shared" ref="AD864:AL864" si="2431">AD644</f>
        <v>我要陨石术III,帮我做一个吧！</v>
      </c>
      <c r="AE864" s="44" t="str">
        <f t="shared" si="2431"/>
        <v>不错，下次再来光顾！</v>
      </c>
      <c r="AF864" s="44" t="str">
        <f t="shared" si="2431"/>
        <v>什么呀，真没用！</v>
      </c>
      <c r="AG864" s="44" t="str">
        <f t="shared" si="2431"/>
        <v>掌柜的陨石术III,做点啊什么的做点啊！</v>
      </c>
      <c r="AH864" s="44" t="str">
        <f t="shared" si="2431"/>
        <v>感谢感谢！</v>
      </c>
      <c r="AI864" s="44" t="str">
        <f t="shared" si="2431"/>
        <v>你敢不敢再傻点~！</v>
      </c>
      <c r="AJ864" s="44" t="str">
        <f t="shared" si="2431"/>
        <v>能帮忙做点陨石术III,吗？</v>
      </c>
      <c r="AK864" s="44" t="str">
        <f t="shared" si="2431"/>
        <v>你太了不起啦~！</v>
      </c>
      <c r="AL864" s="44" t="str">
        <f t="shared" si="2431"/>
        <v>哎，真是失望啊~！</v>
      </c>
    </row>
    <row r="865" spans="1:38">
      <c r="A865" s="252">
        <v>8590</v>
      </c>
      <c r="B865" s="44" t="str">
        <f t="shared" si="2296"/>
        <v>[[5922,1]]</v>
      </c>
      <c r="C865" s="44" t="str">
        <f t="shared" si="2397"/>
        <v>陨石术IV</v>
      </c>
      <c r="D865" s="44" t="str">
        <f t="shared" si="2397"/>
        <v>5922</v>
      </c>
      <c r="E865" s="44">
        <f t="shared" si="2397"/>
        <v>1</v>
      </c>
      <c r="F865" s="44"/>
      <c r="T865" s="44">
        <f t="shared" si="2410"/>
        <v>6300</v>
      </c>
      <c r="U865" s="44">
        <f t="shared" ref="U865" si="2432">U645</f>
        <v>67</v>
      </c>
      <c r="V865" s="44">
        <f t="shared" ref="V865" si="2433">V645</f>
        <v>7</v>
      </c>
      <c r="W865" s="44">
        <f t="shared" si="2413"/>
        <v>3750</v>
      </c>
      <c r="X865" s="238" t="s">
        <v>2461</v>
      </c>
      <c r="Y865" s="44">
        <v>4</v>
      </c>
      <c r="Z865" s="208" t="s">
        <v>2467</v>
      </c>
      <c r="AA865" s="44" t="str">
        <f t="shared" ref="AA865:AB865" si="2434">AA645</f>
        <v>1,2,3</v>
      </c>
      <c r="AB865" s="44" t="str">
        <f t="shared" si="2434"/>
        <v>5922</v>
      </c>
      <c r="AD865" s="44" t="str">
        <f t="shared" ref="AD865:AL865" si="2435">AD645</f>
        <v>我要陨石术IV,帮我做一个吧！</v>
      </c>
      <c r="AE865" s="44" t="str">
        <f t="shared" si="2435"/>
        <v>不错，下次再来光顾！</v>
      </c>
      <c r="AF865" s="44" t="str">
        <f t="shared" si="2435"/>
        <v>什么呀，真没用！</v>
      </c>
      <c r="AG865" s="44" t="str">
        <f t="shared" si="2435"/>
        <v>掌柜的陨石术IV,做点啊什么的做点啊！</v>
      </c>
      <c r="AH865" s="44" t="str">
        <f t="shared" si="2435"/>
        <v>感谢感谢！</v>
      </c>
      <c r="AI865" s="44" t="str">
        <f t="shared" si="2435"/>
        <v>你敢不敢再傻点~！</v>
      </c>
      <c r="AJ865" s="44" t="str">
        <f t="shared" si="2435"/>
        <v>能帮忙做点陨石术IV,吗？</v>
      </c>
      <c r="AK865" s="44" t="str">
        <f t="shared" si="2435"/>
        <v>你太了不起啦~！</v>
      </c>
      <c r="AL865" s="44" t="str">
        <f t="shared" si="2435"/>
        <v>哎，真是失望啊~！</v>
      </c>
    </row>
    <row r="866" spans="1:38">
      <c r="A866" s="252">
        <v>8600</v>
      </c>
      <c r="B866" s="44" t="str">
        <f t="shared" si="2296"/>
        <v>[[6022,1]]</v>
      </c>
      <c r="C866" s="44" t="str">
        <f t="shared" si="2397"/>
        <v>陨石术V</v>
      </c>
      <c r="D866" s="44" t="str">
        <f t="shared" si="2397"/>
        <v>6022</v>
      </c>
      <c r="E866" s="44">
        <f t="shared" si="2397"/>
        <v>1</v>
      </c>
      <c r="F866" s="44"/>
      <c r="T866" s="44">
        <f t="shared" si="2410"/>
        <v>9450</v>
      </c>
      <c r="U866" s="44">
        <f t="shared" ref="U866" si="2436">U646</f>
        <v>68</v>
      </c>
      <c r="V866" s="44">
        <f t="shared" ref="V866" si="2437">V646</f>
        <v>7</v>
      </c>
      <c r="W866" s="44">
        <f t="shared" si="2413"/>
        <v>7375</v>
      </c>
      <c r="X866" s="238" t="s">
        <v>2461</v>
      </c>
      <c r="Y866" s="44">
        <v>4</v>
      </c>
      <c r="Z866" s="208" t="s">
        <v>2467</v>
      </c>
      <c r="AA866" s="44" t="str">
        <f t="shared" ref="AA866:AB866" si="2438">AA646</f>
        <v>1,2,3</v>
      </c>
      <c r="AB866" s="44" t="str">
        <f t="shared" si="2438"/>
        <v>6022</v>
      </c>
      <c r="AD866" s="44" t="str">
        <f t="shared" ref="AD866:AL866" si="2439">AD646</f>
        <v>我要陨石术V,帮我做一个吧！</v>
      </c>
      <c r="AE866" s="44" t="str">
        <f t="shared" si="2439"/>
        <v>不错，下次再来光顾！</v>
      </c>
      <c r="AF866" s="44" t="str">
        <f t="shared" si="2439"/>
        <v>什么呀，真没用！</v>
      </c>
      <c r="AG866" s="44" t="str">
        <f t="shared" si="2439"/>
        <v>掌柜的陨石术V,做点啊什么的做点啊！</v>
      </c>
      <c r="AH866" s="44" t="str">
        <f t="shared" si="2439"/>
        <v>感谢感谢！</v>
      </c>
      <c r="AI866" s="44" t="str">
        <f t="shared" si="2439"/>
        <v>你敢不敢再傻点~！</v>
      </c>
      <c r="AJ866" s="44" t="str">
        <f t="shared" si="2439"/>
        <v>能帮忙做点陨石术V,吗？</v>
      </c>
      <c r="AK866" s="44" t="str">
        <f t="shared" si="2439"/>
        <v>你太了不起啦~！</v>
      </c>
      <c r="AL866" s="44" t="str">
        <f t="shared" si="2439"/>
        <v>哎，真是失望啊~！</v>
      </c>
    </row>
    <row r="867" spans="1:38">
      <c r="A867" s="252">
        <v>8610</v>
      </c>
      <c r="B867" s="44" t="str">
        <f t="shared" si="2296"/>
        <v>[[6122,1]]</v>
      </c>
      <c r="C867" s="44" t="str">
        <f t="shared" si="2397"/>
        <v>石化术I</v>
      </c>
      <c r="D867" s="44" t="str">
        <f t="shared" si="2397"/>
        <v>6122</v>
      </c>
      <c r="E867" s="44">
        <f t="shared" si="2397"/>
        <v>1</v>
      </c>
      <c r="F867" s="44"/>
      <c r="T867" s="44">
        <f t="shared" si="2410"/>
        <v>2100</v>
      </c>
      <c r="U867" s="44">
        <f t="shared" ref="U867" si="2440">U647</f>
        <v>68</v>
      </c>
      <c r="V867" s="44">
        <f t="shared" ref="V867" si="2441">V647</f>
        <v>7</v>
      </c>
      <c r="W867" s="44">
        <f t="shared" si="2413"/>
        <v>575</v>
      </c>
      <c r="X867" s="238" t="s">
        <v>2461</v>
      </c>
      <c r="Y867" s="44">
        <v>4</v>
      </c>
      <c r="Z867" s="208" t="s">
        <v>2467</v>
      </c>
      <c r="AA867" s="44" t="str">
        <f t="shared" ref="AA867:AB867" si="2442">AA647</f>
        <v>1,2,3</v>
      </c>
      <c r="AB867" s="44" t="str">
        <f t="shared" si="2442"/>
        <v>6122</v>
      </c>
      <c r="AD867" s="44" t="str">
        <f t="shared" ref="AD867:AL867" si="2443">AD647</f>
        <v>我要石化术I,帮我做一个吧！</v>
      </c>
      <c r="AE867" s="44" t="str">
        <f t="shared" si="2443"/>
        <v>不错，下次再来光顾！</v>
      </c>
      <c r="AF867" s="44" t="str">
        <f t="shared" si="2443"/>
        <v>什么呀，真没用！</v>
      </c>
      <c r="AG867" s="44" t="str">
        <f t="shared" si="2443"/>
        <v>掌柜的石化术I,做点啊什么的做点啊！</v>
      </c>
      <c r="AH867" s="44" t="str">
        <f t="shared" si="2443"/>
        <v>感谢感谢！</v>
      </c>
      <c r="AI867" s="44" t="str">
        <f t="shared" si="2443"/>
        <v>你敢不敢再傻点~！</v>
      </c>
      <c r="AJ867" s="44" t="str">
        <f t="shared" si="2443"/>
        <v>能帮忙做点石化术I,吗？</v>
      </c>
      <c r="AK867" s="44" t="str">
        <f t="shared" si="2443"/>
        <v>你太了不起啦~！</v>
      </c>
      <c r="AL867" s="44" t="str">
        <f t="shared" si="2443"/>
        <v>哎，真是失望啊~！</v>
      </c>
    </row>
    <row r="868" spans="1:38">
      <c r="A868" s="252">
        <v>8620</v>
      </c>
      <c r="B868" s="44" t="str">
        <f t="shared" si="2296"/>
        <v>[[6222,1]]</v>
      </c>
      <c r="C868" s="44" t="str">
        <f t="shared" si="2397"/>
        <v>石化术II</v>
      </c>
      <c r="D868" s="44" t="str">
        <f t="shared" si="2397"/>
        <v>6222</v>
      </c>
      <c r="E868" s="44">
        <f t="shared" si="2397"/>
        <v>1</v>
      </c>
      <c r="F868" s="44"/>
      <c r="T868" s="44">
        <f t="shared" si="2410"/>
        <v>3150</v>
      </c>
      <c r="U868" s="44">
        <f t="shared" ref="U868" si="2444">U648</f>
        <v>68</v>
      </c>
      <c r="V868" s="44">
        <f t="shared" ref="V868" si="2445">V648</f>
        <v>7</v>
      </c>
      <c r="W868" s="44">
        <f t="shared" si="2413"/>
        <v>1375</v>
      </c>
      <c r="X868" s="238" t="s">
        <v>2461</v>
      </c>
      <c r="Y868" s="44">
        <v>4</v>
      </c>
      <c r="Z868" s="208" t="s">
        <v>2467</v>
      </c>
      <c r="AA868" s="44" t="str">
        <f t="shared" ref="AA868:AB868" si="2446">AA648</f>
        <v>1,2,3</v>
      </c>
      <c r="AB868" s="44" t="str">
        <f t="shared" si="2446"/>
        <v>6222</v>
      </c>
      <c r="AD868" s="44" t="str">
        <f t="shared" ref="AD868:AL868" si="2447">AD648</f>
        <v>我要石化术II,帮我做一个吧！</v>
      </c>
      <c r="AE868" s="44" t="str">
        <f t="shared" si="2447"/>
        <v>不错，下次再来光顾！</v>
      </c>
      <c r="AF868" s="44" t="str">
        <f t="shared" si="2447"/>
        <v>什么呀，真没用！</v>
      </c>
      <c r="AG868" s="44" t="str">
        <f t="shared" si="2447"/>
        <v>掌柜的石化术II,做点啊什么的做点啊！</v>
      </c>
      <c r="AH868" s="44" t="str">
        <f t="shared" si="2447"/>
        <v>感谢感谢！</v>
      </c>
      <c r="AI868" s="44" t="str">
        <f t="shared" si="2447"/>
        <v>你敢不敢再傻点~！</v>
      </c>
      <c r="AJ868" s="44" t="str">
        <f t="shared" si="2447"/>
        <v>能帮忙做点石化术II,吗？</v>
      </c>
      <c r="AK868" s="44" t="str">
        <f t="shared" si="2447"/>
        <v>你太了不起啦~！</v>
      </c>
      <c r="AL868" s="44" t="str">
        <f t="shared" si="2447"/>
        <v>哎，真是失望啊~！</v>
      </c>
    </row>
    <row r="869" spans="1:38">
      <c r="A869" s="252">
        <v>8630</v>
      </c>
      <c r="B869" s="44" t="str">
        <f t="shared" si="2296"/>
        <v>[[6322,1]]</v>
      </c>
      <c r="C869" s="44" t="str">
        <f t="shared" si="2397"/>
        <v>石化术III</v>
      </c>
      <c r="D869" s="44" t="str">
        <f t="shared" si="2397"/>
        <v>6322</v>
      </c>
      <c r="E869" s="44">
        <f t="shared" si="2397"/>
        <v>1</v>
      </c>
      <c r="F869" s="44"/>
      <c r="T869" s="44">
        <f t="shared" si="2410"/>
        <v>6300</v>
      </c>
      <c r="U869" s="44">
        <f t="shared" ref="U869" si="2448">U649</f>
        <v>69</v>
      </c>
      <c r="V869" s="44">
        <f t="shared" ref="V869" si="2449">V649</f>
        <v>7</v>
      </c>
      <c r="W869" s="44">
        <f t="shared" si="2413"/>
        <v>3750</v>
      </c>
      <c r="X869" s="238" t="s">
        <v>2461</v>
      </c>
      <c r="Y869" s="44">
        <v>4</v>
      </c>
      <c r="Z869" s="208" t="s">
        <v>2467</v>
      </c>
      <c r="AA869" s="44" t="str">
        <f t="shared" ref="AA869:AB869" si="2450">AA649</f>
        <v>1,2,3</v>
      </c>
      <c r="AB869" s="44" t="str">
        <f t="shared" si="2450"/>
        <v>6322</v>
      </c>
      <c r="AD869" s="44" t="str">
        <f t="shared" ref="AD869:AL869" si="2451">AD649</f>
        <v>我要石化术III,帮我做一个吧！</v>
      </c>
      <c r="AE869" s="44" t="str">
        <f t="shared" si="2451"/>
        <v>不错，下次再来光顾！</v>
      </c>
      <c r="AF869" s="44" t="str">
        <f t="shared" si="2451"/>
        <v>什么呀，真没用！</v>
      </c>
      <c r="AG869" s="44" t="str">
        <f t="shared" si="2451"/>
        <v>掌柜的石化术III,做点啊什么的做点啊！</v>
      </c>
      <c r="AH869" s="44" t="str">
        <f t="shared" si="2451"/>
        <v>感谢感谢！</v>
      </c>
      <c r="AI869" s="44" t="str">
        <f t="shared" si="2451"/>
        <v>你敢不敢再傻点~！</v>
      </c>
      <c r="AJ869" s="44" t="str">
        <f t="shared" si="2451"/>
        <v>能帮忙做点石化术III,吗？</v>
      </c>
      <c r="AK869" s="44" t="str">
        <f t="shared" si="2451"/>
        <v>你太了不起啦~！</v>
      </c>
      <c r="AL869" s="44" t="str">
        <f t="shared" si="2451"/>
        <v>哎，真是失望啊~！</v>
      </c>
    </row>
    <row r="870" spans="1:38">
      <c r="A870" s="252">
        <v>8640</v>
      </c>
      <c r="B870" s="44" t="str">
        <f t="shared" si="2296"/>
        <v>[[6422,1]]</v>
      </c>
      <c r="C870" s="44" t="str">
        <f t="shared" si="2397"/>
        <v>石化术IV</v>
      </c>
      <c r="D870" s="44" t="str">
        <f t="shared" si="2397"/>
        <v>6422</v>
      </c>
      <c r="E870" s="44">
        <f t="shared" si="2397"/>
        <v>1</v>
      </c>
      <c r="F870" s="44"/>
      <c r="T870" s="44">
        <f t="shared" si="2410"/>
        <v>9450</v>
      </c>
      <c r="U870" s="44">
        <f t="shared" ref="U870" si="2452">U650</f>
        <v>69</v>
      </c>
      <c r="V870" s="44">
        <f t="shared" ref="V870" si="2453">V650</f>
        <v>7</v>
      </c>
      <c r="W870" s="44">
        <f t="shared" si="2413"/>
        <v>7375</v>
      </c>
      <c r="X870" s="238" t="s">
        <v>2461</v>
      </c>
      <c r="Y870" s="44">
        <v>4</v>
      </c>
      <c r="Z870" s="208" t="s">
        <v>2467</v>
      </c>
      <c r="AA870" s="44" t="str">
        <f t="shared" ref="AA870:AB870" si="2454">AA650</f>
        <v>1,2,3</v>
      </c>
      <c r="AB870" s="44" t="str">
        <f t="shared" si="2454"/>
        <v>6422</v>
      </c>
      <c r="AD870" s="44" t="str">
        <f t="shared" ref="AD870:AL870" si="2455">AD650</f>
        <v>我要石化术IV,帮我做一个吧！</v>
      </c>
      <c r="AE870" s="44" t="str">
        <f t="shared" si="2455"/>
        <v>不错，下次再来光顾！</v>
      </c>
      <c r="AF870" s="44" t="str">
        <f t="shared" si="2455"/>
        <v>什么呀，真没用！</v>
      </c>
      <c r="AG870" s="44" t="str">
        <f t="shared" si="2455"/>
        <v>掌柜的石化术IV,做点啊什么的做点啊！</v>
      </c>
      <c r="AH870" s="44" t="str">
        <f t="shared" si="2455"/>
        <v>感谢感谢！</v>
      </c>
      <c r="AI870" s="44" t="str">
        <f t="shared" si="2455"/>
        <v>你敢不敢再傻点~！</v>
      </c>
      <c r="AJ870" s="44" t="str">
        <f t="shared" si="2455"/>
        <v>能帮忙做点石化术IV,吗？</v>
      </c>
      <c r="AK870" s="44" t="str">
        <f t="shared" si="2455"/>
        <v>你太了不起啦~！</v>
      </c>
      <c r="AL870" s="44" t="str">
        <f t="shared" si="2455"/>
        <v>哎，真是失望啊~！</v>
      </c>
    </row>
    <row r="871" spans="1:38">
      <c r="A871" s="252">
        <v>8650</v>
      </c>
      <c r="B871" s="44" t="str">
        <f t="shared" si="2296"/>
        <v>[[6522,1]]</v>
      </c>
      <c r="C871" s="44" t="str">
        <f t="shared" si="2397"/>
        <v>石化术V</v>
      </c>
      <c r="D871" s="44" t="str">
        <f t="shared" si="2397"/>
        <v>6522</v>
      </c>
      <c r="E871" s="44">
        <f t="shared" si="2397"/>
        <v>1</v>
      </c>
      <c r="F871" s="44"/>
      <c r="T871" s="44">
        <f t="shared" si="2410"/>
        <v>12600</v>
      </c>
      <c r="U871" s="44">
        <f t="shared" ref="U871" si="2456">U651</f>
        <v>69</v>
      </c>
      <c r="V871" s="44">
        <f t="shared" ref="V871" si="2457">V651</f>
        <v>7</v>
      </c>
      <c r="W871" s="44">
        <f t="shared" si="2413"/>
        <v>12600</v>
      </c>
      <c r="X871" s="238" t="s">
        <v>2461</v>
      </c>
      <c r="Y871" s="44">
        <v>4</v>
      </c>
      <c r="Z871" s="208" t="s">
        <v>2467</v>
      </c>
      <c r="AA871" s="44" t="str">
        <f t="shared" ref="AA871:AB871" si="2458">AA651</f>
        <v>1,2,3</v>
      </c>
      <c r="AB871" s="44" t="str">
        <f t="shared" si="2458"/>
        <v>6522</v>
      </c>
      <c r="AD871" s="44" t="str">
        <f t="shared" ref="AD871:AL871" si="2459">AD651</f>
        <v>我要石化术V,帮我做一个吧！</v>
      </c>
      <c r="AE871" s="44" t="str">
        <f t="shared" si="2459"/>
        <v>不错，下次再来光顾！</v>
      </c>
      <c r="AF871" s="44" t="str">
        <f t="shared" si="2459"/>
        <v>什么呀，真没用！</v>
      </c>
      <c r="AG871" s="44" t="str">
        <f t="shared" si="2459"/>
        <v>掌柜的石化术V,做点啊什么的做点啊！</v>
      </c>
      <c r="AH871" s="44" t="str">
        <f t="shared" si="2459"/>
        <v>感谢感谢！</v>
      </c>
      <c r="AI871" s="44" t="str">
        <f t="shared" si="2459"/>
        <v>你敢不敢再傻点~！</v>
      </c>
      <c r="AJ871" s="44" t="str">
        <f t="shared" si="2459"/>
        <v>能帮忙做点石化术V,吗？</v>
      </c>
      <c r="AK871" s="44" t="str">
        <f t="shared" si="2459"/>
        <v>你太了不起啦~！</v>
      </c>
      <c r="AL871" s="44" t="str">
        <f t="shared" si="2459"/>
        <v>哎，真是失望啊~！</v>
      </c>
    </row>
    <row r="872" spans="1:38">
      <c r="A872" s="252">
        <v>8660</v>
      </c>
      <c r="B872" s="44" t="str">
        <f t="shared" si="2296"/>
        <v>[[6622,1]]</v>
      </c>
      <c r="C872" s="44" t="str">
        <f t="shared" ref="C872:E886" si="2460">C432</f>
        <v>全体石化术I</v>
      </c>
      <c r="D872" s="44" t="str">
        <f t="shared" si="2460"/>
        <v>6622</v>
      </c>
      <c r="E872" s="44">
        <f t="shared" si="2460"/>
        <v>1</v>
      </c>
      <c r="F872" s="44"/>
      <c r="T872" s="44">
        <f t="shared" si="2410"/>
        <v>3150</v>
      </c>
      <c r="U872" s="44">
        <f t="shared" ref="U872" si="2461">U652</f>
        <v>70</v>
      </c>
      <c r="V872" s="44">
        <f t="shared" ref="V872" si="2462">V652</f>
        <v>7</v>
      </c>
      <c r="W872" s="44">
        <f t="shared" si="2413"/>
        <v>1250</v>
      </c>
      <c r="X872" s="238" t="s">
        <v>2461</v>
      </c>
      <c r="Y872" s="44">
        <v>4</v>
      </c>
      <c r="Z872" s="208" t="s">
        <v>2467</v>
      </c>
      <c r="AA872" s="44" t="str">
        <f t="shared" ref="AA872:AB872" si="2463">AA652</f>
        <v>1,2,3</v>
      </c>
      <c r="AB872" s="44" t="str">
        <f t="shared" si="2463"/>
        <v>6622</v>
      </c>
      <c r="AD872" s="44" t="str">
        <f t="shared" ref="AD872:AL872" si="2464">AD652</f>
        <v>我要全体石化术I,帮我做一个吧！</v>
      </c>
      <c r="AE872" s="44" t="str">
        <f t="shared" si="2464"/>
        <v>不错，下次再来光顾！</v>
      </c>
      <c r="AF872" s="44" t="str">
        <f t="shared" si="2464"/>
        <v>什么呀，真没用！</v>
      </c>
      <c r="AG872" s="44" t="str">
        <f t="shared" si="2464"/>
        <v>掌柜的全体石化术I,做点啊什么的做点啊！</v>
      </c>
      <c r="AH872" s="44" t="str">
        <f t="shared" si="2464"/>
        <v>感谢感谢！</v>
      </c>
      <c r="AI872" s="44" t="str">
        <f t="shared" si="2464"/>
        <v>你敢不敢再傻点~！</v>
      </c>
      <c r="AJ872" s="44" t="str">
        <f t="shared" si="2464"/>
        <v>能帮忙做点全体石化术I,吗？</v>
      </c>
      <c r="AK872" s="44" t="str">
        <f t="shared" si="2464"/>
        <v>你太了不起啦~！</v>
      </c>
      <c r="AL872" s="44" t="str">
        <f t="shared" si="2464"/>
        <v>哎，真是失望啊~！</v>
      </c>
    </row>
    <row r="873" spans="1:38">
      <c r="A873" s="252">
        <v>8670</v>
      </c>
      <c r="B873" s="44" t="str">
        <f t="shared" si="2296"/>
        <v>[[6722,1]]</v>
      </c>
      <c r="C873" s="44" t="str">
        <f t="shared" si="2460"/>
        <v>全体石化术II</v>
      </c>
      <c r="D873" s="44" t="str">
        <f t="shared" si="2460"/>
        <v>6722</v>
      </c>
      <c r="E873" s="44">
        <f t="shared" si="2460"/>
        <v>1</v>
      </c>
      <c r="F873" s="44"/>
      <c r="T873" s="44">
        <f t="shared" si="2410"/>
        <v>6300</v>
      </c>
      <c r="U873" s="44">
        <f t="shared" ref="U873" si="2465">U653</f>
        <v>70</v>
      </c>
      <c r="V873" s="44">
        <f t="shared" ref="V873" si="2466">V653</f>
        <v>7</v>
      </c>
      <c r="W873" s="44">
        <f t="shared" si="2413"/>
        <v>3750</v>
      </c>
      <c r="X873" s="238" t="s">
        <v>2461</v>
      </c>
      <c r="Y873" s="44">
        <v>4</v>
      </c>
      <c r="Z873" s="208" t="s">
        <v>2467</v>
      </c>
      <c r="AA873" s="44" t="str">
        <f t="shared" ref="AA873:AB873" si="2467">AA653</f>
        <v>1,2,3</v>
      </c>
      <c r="AB873" s="44" t="str">
        <f t="shared" si="2467"/>
        <v>6722</v>
      </c>
      <c r="AD873" s="44" t="str">
        <f t="shared" ref="AD873:AL873" si="2468">AD653</f>
        <v>我要全体石化术II,帮我做一个吧！</v>
      </c>
      <c r="AE873" s="44" t="str">
        <f t="shared" si="2468"/>
        <v>不错，下次再来光顾！</v>
      </c>
      <c r="AF873" s="44" t="str">
        <f t="shared" si="2468"/>
        <v>什么呀，真没用！</v>
      </c>
      <c r="AG873" s="44" t="str">
        <f t="shared" si="2468"/>
        <v>掌柜的全体石化术II,做点啊什么的做点啊！</v>
      </c>
      <c r="AH873" s="44" t="str">
        <f t="shared" si="2468"/>
        <v>感谢感谢！</v>
      </c>
      <c r="AI873" s="44" t="str">
        <f t="shared" si="2468"/>
        <v>你敢不敢再傻点~！</v>
      </c>
      <c r="AJ873" s="44" t="str">
        <f t="shared" si="2468"/>
        <v>能帮忙做点全体石化术II,吗？</v>
      </c>
      <c r="AK873" s="44" t="str">
        <f t="shared" si="2468"/>
        <v>你太了不起啦~！</v>
      </c>
      <c r="AL873" s="44" t="str">
        <f t="shared" si="2468"/>
        <v>哎，真是失望啊~！</v>
      </c>
    </row>
    <row r="874" spans="1:38">
      <c r="A874" s="252">
        <v>8680</v>
      </c>
      <c r="B874" s="44" t="str">
        <f t="shared" si="2296"/>
        <v>[[6822,1]]</v>
      </c>
      <c r="C874" s="44" t="str">
        <f t="shared" si="2460"/>
        <v>全体石化术III</v>
      </c>
      <c r="D874" s="44" t="str">
        <f t="shared" si="2460"/>
        <v>6822</v>
      </c>
      <c r="E874" s="44">
        <f t="shared" si="2460"/>
        <v>1</v>
      </c>
      <c r="F874" s="44"/>
      <c r="T874" s="44">
        <f t="shared" si="2410"/>
        <v>9450</v>
      </c>
      <c r="U874" s="44">
        <f t="shared" ref="U874" si="2469">U654</f>
        <v>70</v>
      </c>
      <c r="V874" s="44">
        <f t="shared" ref="V874" si="2470">V654</f>
        <v>7</v>
      </c>
      <c r="W874" s="44">
        <f t="shared" si="2413"/>
        <v>7375</v>
      </c>
      <c r="X874" s="238" t="s">
        <v>2461</v>
      </c>
      <c r="Y874" s="44">
        <v>4</v>
      </c>
      <c r="Z874" s="208" t="s">
        <v>2467</v>
      </c>
      <c r="AA874" s="44" t="str">
        <f t="shared" ref="AA874:AB874" si="2471">AA654</f>
        <v>1,2,3</v>
      </c>
      <c r="AB874" s="44" t="str">
        <f t="shared" si="2471"/>
        <v>6822</v>
      </c>
      <c r="AD874" s="44" t="str">
        <f t="shared" ref="AD874:AL874" si="2472">AD654</f>
        <v>我要全体石化术III,帮我做一个吧！</v>
      </c>
      <c r="AE874" s="44" t="str">
        <f t="shared" si="2472"/>
        <v>不错，下次再来光顾！</v>
      </c>
      <c r="AF874" s="44" t="str">
        <f t="shared" si="2472"/>
        <v>什么呀，真没用！</v>
      </c>
      <c r="AG874" s="44" t="str">
        <f t="shared" si="2472"/>
        <v>掌柜的全体石化术III,做点啊什么的做点啊！</v>
      </c>
      <c r="AH874" s="44" t="str">
        <f t="shared" si="2472"/>
        <v>感谢感谢！</v>
      </c>
      <c r="AI874" s="44" t="str">
        <f t="shared" si="2472"/>
        <v>你敢不敢再傻点~！</v>
      </c>
      <c r="AJ874" s="44" t="str">
        <f t="shared" si="2472"/>
        <v>能帮忙做点全体石化术III,吗？</v>
      </c>
      <c r="AK874" s="44" t="str">
        <f t="shared" si="2472"/>
        <v>你太了不起啦~！</v>
      </c>
      <c r="AL874" s="44" t="str">
        <f t="shared" si="2472"/>
        <v>哎，真是失望啊~！</v>
      </c>
    </row>
    <row r="875" spans="1:38">
      <c r="A875" s="252">
        <v>8690</v>
      </c>
      <c r="B875" s="44" t="str">
        <f t="shared" si="2296"/>
        <v>[[6922,1]]</v>
      </c>
      <c r="C875" s="44" t="str">
        <f t="shared" si="2460"/>
        <v>全体石化术IV</v>
      </c>
      <c r="D875" s="44" t="str">
        <f t="shared" si="2460"/>
        <v>6922</v>
      </c>
      <c r="E875" s="44">
        <f t="shared" si="2460"/>
        <v>1</v>
      </c>
      <c r="F875" s="44"/>
      <c r="T875" s="44">
        <f t="shared" si="2410"/>
        <v>12600</v>
      </c>
      <c r="U875" s="44">
        <f t="shared" ref="U875" si="2473">U655</f>
        <v>71</v>
      </c>
      <c r="V875" s="44">
        <f t="shared" ref="V875" si="2474">V655</f>
        <v>8</v>
      </c>
      <c r="W875" s="44">
        <f t="shared" si="2413"/>
        <v>12600</v>
      </c>
      <c r="X875" s="238" t="s">
        <v>2461</v>
      </c>
      <c r="Y875" s="44">
        <v>4</v>
      </c>
      <c r="Z875" s="208" t="s">
        <v>2467</v>
      </c>
      <c r="AA875" s="44" t="str">
        <f t="shared" ref="AA875:AB875" si="2475">AA655</f>
        <v>1,2,3</v>
      </c>
      <c r="AB875" s="44" t="str">
        <f t="shared" si="2475"/>
        <v>6922</v>
      </c>
      <c r="AD875" s="44" t="str">
        <f t="shared" ref="AD875:AL875" si="2476">AD655</f>
        <v>我要全体石化术IV,帮我做一个吧！</v>
      </c>
      <c r="AE875" s="44" t="str">
        <f t="shared" si="2476"/>
        <v>不错，下次再来光顾！</v>
      </c>
      <c r="AF875" s="44" t="str">
        <f t="shared" si="2476"/>
        <v>什么呀，真没用！</v>
      </c>
      <c r="AG875" s="44" t="str">
        <f t="shared" si="2476"/>
        <v>掌柜的全体石化术IV,做点啊什么的做点啊！</v>
      </c>
      <c r="AH875" s="44" t="str">
        <f t="shared" si="2476"/>
        <v>感谢感谢！</v>
      </c>
      <c r="AI875" s="44" t="str">
        <f t="shared" si="2476"/>
        <v>你敢不敢再傻点~！</v>
      </c>
      <c r="AJ875" s="44" t="str">
        <f t="shared" si="2476"/>
        <v>能帮忙做点全体石化术IV,吗？</v>
      </c>
      <c r="AK875" s="44" t="str">
        <f t="shared" si="2476"/>
        <v>你太了不起啦~！</v>
      </c>
      <c r="AL875" s="44" t="str">
        <f t="shared" si="2476"/>
        <v>哎，真是失望啊~！</v>
      </c>
    </row>
    <row r="876" spans="1:38">
      <c r="A876" s="252">
        <v>8700</v>
      </c>
      <c r="B876" s="44" t="str">
        <f t="shared" si="2296"/>
        <v>[[7022,1]]</v>
      </c>
      <c r="C876" s="44" t="str">
        <f t="shared" si="2460"/>
        <v>全体石化术V</v>
      </c>
      <c r="D876" s="44" t="str">
        <f t="shared" si="2460"/>
        <v>7022</v>
      </c>
      <c r="E876" s="44">
        <f t="shared" si="2460"/>
        <v>1</v>
      </c>
      <c r="F876" s="44"/>
      <c r="T876" s="44">
        <f t="shared" si="2410"/>
        <v>15749.999999999998</v>
      </c>
      <c r="U876" s="44">
        <f t="shared" ref="U876" si="2477">U656</f>
        <v>71</v>
      </c>
      <c r="V876" s="44">
        <f t="shared" ref="V876" si="2478">V656</f>
        <v>8</v>
      </c>
      <c r="W876" s="44">
        <f t="shared" si="2413"/>
        <v>20000</v>
      </c>
      <c r="X876" s="238" t="s">
        <v>2461</v>
      </c>
      <c r="Y876" s="44">
        <v>4</v>
      </c>
      <c r="Z876" s="208" t="s">
        <v>2467</v>
      </c>
      <c r="AA876" s="44" t="str">
        <f t="shared" ref="AA876:AB876" si="2479">AA656</f>
        <v>1,2,3</v>
      </c>
      <c r="AB876" s="44" t="str">
        <f t="shared" si="2479"/>
        <v>7022</v>
      </c>
      <c r="AD876" s="44" t="str">
        <f t="shared" ref="AD876:AL876" si="2480">AD656</f>
        <v>我要全体石化术V,帮我做一个吧！</v>
      </c>
      <c r="AE876" s="44" t="str">
        <f t="shared" si="2480"/>
        <v>不错，下次再来光顾！</v>
      </c>
      <c r="AF876" s="44" t="str">
        <f t="shared" si="2480"/>
        <v>什么呀，真没用！</v>
      </c>
      <c r="AG876" s="44" t="str">
        <f t="shared" si="2480"/>
        <v>掌柜的全体石化术V,做点啊什么的做点啊！</v>
      </c>
      <c r="AH876" s="44" t="str">
        <f t="shared" si="2480"/>
        <v>感谢感谢！</v>
      </c>
      <c r="AI876" s="44" t="str">
        <f t="shared" si="2480"/>
        <v>你敢不敢再傻点~！</v>
      </c>
      <c r="AJ876" s="44" t="str">
        <f t="shared" si="2480"/>
        <v>能帮忙做点全体石化术V,吗？</v>
      </c>
      <c r="AK876" s="44" t="str">
        <f t="shared" si="2480"/>
        <v>你太了不起啦~！</v>
      </c>
      <c r="AL876" s="44" t="str">
        <f t="shared" si="2480"/>
        <v>哎，真是失望啊~！</v>
      </c>
    </row>
    <row r="877" spans="1:38">
      <c r="A877" s="252">
        <v>8710</v>
      </c>
      <c r="B877" s="44" t="str">
        <f t="shared" si="2296"/>
        <v>[[7122,1]]</v>
      </c>
      <c r="C877" s="44" t="str">
        <f t="shared" si="2460"/>
        <v>攻击力上升I</v>
      </c>
      <c r="D877" s="44" t="str">
        <f t="shared" si="2460"/>
        <v>7122</v>
      </c>
      <c r="E877" s="44">
        <f t="shared" si="2460"/>
        <v>1</v>
      </c>
      <c r="F877" s="44"/>
      <c r="T877" s="44">
        <f t="shared" si="2410"/>
        <v>6300</v>
      </c>
      <c r="U877" s="44">
        <f t="shared" ref="U877" si="2481">U657</f>
        <v>71</v>
      </c>
      <c r="V877" s="44">
        <f t="shared" ref="V877" si="2482">V657</f>
        <v>8</v>
      </c>
      <c r="W877" s="44">
        <f t="shared" si="2413"/>
        <v>3375</v>
      </c>
      <c r="X877" s="238" t="s">
        <v>2461</v>
      </c>
      <c r="Y877" s="44">
        <v>4</v>
      </c>
      <c r="Z877" s="208" t="s">
        <v>2467</v>
      </c>
      <c r="AA877" s="44" t="str">
        <f t="shared" ref="AA877:AB877" si="2483">AA657</f>
        <v>1,2,3</v>
      </c>
      <c r="AB877" s="44" t="str">
        <f t="shared" si="2483"/>
        <v>7122</v>
      </c>
      <c r="AD877" s="44" t="str">
        <f t="shared" ref="AD877:AL877" si="2484">AD657</f>
        <v>我要攻击力上升I,帮我做一个吧！</v>
      </c>
      <c r="AE877" s="44" t="str">
        <f t="shared" si="2484"/>
        <v>不错，下次再来光顾！</v>
      </c>
      <c r="AF877" s="44" t="str">
        <f t="shared" si="2484"/>
        <v>什么呀，真没用！</v>
      </c>
      <c r="AG877" s="44" t="str">
        <f t="shared" si="2484"/>
        <v>掌柜的攻击力上升I,做点啊什么的做点啊！</v>
      </c>
      <c r="AH877" s="44" t="str">
        <f t="shared" si="2484"/>
        <v>感谢感谢！</v>
      </c>
      <c r="AI877" s="44" t="str">
        <f t="shared" si="2484"/>
        <v>你敢不敢再傻点~！</v>
      </c>
      <c r="AJ877" s="44" t="str">
        <f t="shared" si="2484"/>
        <v>能帮忙做点攻击力上升I,吗？</v>
      </c>
      <c r="AK877" s="44" t="str">
        <f t="shared" si="2484"/>
        <v>你太了不起啦~！</v>
      </c>
      <c r="AL877" s="44" t="str">
        <f t="shared" si="2484"/>
        <v>哎，真是失望啊~！</v>
      </c>
    </row>
    <row r="878" spans="1:38">
      <c r="A878" s="252">
        <v>8720</v>
      </c>
      <c r="B878" s="44" t="str">
        <f t="shared" si="2296"/>
        <v>[[7222,1]]</v>
      </c>
      <c r="C878" s="44" t="str">
        <f t="shared" si="2460"/>
        <v>攻击力上升II</v>
      </c>
      <c r="D878" s="44" t="str">
        <f t="shared" si="2460"/>
        <v>7222</v>
      </c>
      <c r="E878" s="44">
        <f t="shared" si="2460"/>
        <v>1</v>
      </c>
      <c r="F878" s="44"/>
      <c r="T878" s="44">
        <f t="shared" si="2410"/>
        <v>9450</v>
      </c>
      <c r="U878" s="44">
        <f t="shared" ref="U878" si="2485">U658</f>
        <v>72</v>
      </c>
      <c r="V878" s="44">
        <f t="shared" ref="V878" si="2486">V658</f>
        <v>8</v>
      </c>
      <c r="W878" s="44">
        <f t="shared" si="2413"/>
        <v>7375</v>
      </c>
      <c r="X878" s="238" t="s">
        <v>2461</v>
      </c>
      <c r="Y878" s="44">
        <v>4</v>
      </c>
      <c r="Z878" s="208" t="s">
        <v>2467</v>
      </c>
      <c r="AA878" s="44" t="str">
        <f t="shared" ref="AA878:AB878" si="2487">AA658</f>
        <v>1,2,3</v>
      </c>
      <c r="AB878" s="44" t="str">
        <f t="shared" si="2487"/>
        <v>7222</v>
      </c>
      <c r="AD878" s="44" t="str">
        <f t="shared" ref="AD878:AL878" si="2488">AD658</f>
        <v>我要攻击力上升II,帮我做一个吧！</v>
      </c>
      <c r="AE878" s="44" t="str">
        <f t="shared" si="2488"/>
        <v>不错，下次再来光顾！</v>
      </c>
      <c r="AF878" s="44" t="str">
        <f t="shared" si="2488"/>
        <v>什么呀，真没用！</v>
      </c>
      <c r="AG878" s="44" t="str">
        <f t="shared" si="2488"/>
        <v>掌柜的攻击力上升II,做点啊什么的做点啊！</v>
      </c>
      <c r="AH878" s="44" t="str">
        <f t="shared" si="2488"/>
        <v>感谢感谢！</v>
      </c>
      <c r="AI878" s="44" t="str">
        <f t="shared" si="2488"/>
        <v>你敢不敢再傻点~！</v>
      </c>
      <c r="AJ878" s="44" t="str">
        <f t="shared" si="2488"/>
        <v>能帮忙做点攻击力上升II,吗？</v>
      </c>
      <c r="AK878" s="44" t="str">
        <f t="shared" si="2488"/>
        <v>你太了不起啦~！</v>
      </c>
      <c r="AL878" s="44" t="str">
        <f t="shared" si="2488"/>
        <v>哎，真是失望啊~！</v>
      </c>
    </row>
    <row r="879" spans="1:38">
      <c r="A879" s="252">
        <v>8730</v>
      </c>
      <c r="B879" s="44" t="str">
        <f t="shared" si="2296"/>
        <v>[[7322,1]]</v>
      </c>
      <c r="C879" s="44" t="str">
        <f t="shared" si="2460"/>
        <v>攻击力上升III</v>
      </c>
      <c r="D879" s="44" t="str">
        <f t="shared" si="2460"/>
        <v>7322</v>
      </c>
      <c r="E879" s="44">
        <f t="shared" si="2460"/>
        <v>1</v>
      </c>
      <c r="F879" s="44"/>
      <c r="T879" s="44">
        <f t="shared" si="2410"/>
        <v>12600</v>
      </c>
      <c r="U879" s="44">
        <f t="shared" ref="U879" si="2489">U659</f>
        <v>72</v>
      </c>
      <c r="V879" s="44">
        <f t="shared" ref="V879" si="2490">V659</f>
        <v>8</v>
      </c>
      <c r="W879" s="44">
        <f t="shared" si="2413"/>
        <v>12600</v>
      </c>
      <c r="X879" s="238" t="s">
        <v>2461</v>
      </c>
      <c r="Y879" s="44">
        <v>4</v>
      </c>
      <c r="Z879" s="208" t="s">
        <v>2467</v>
      </c>
      <c r="AA879" s="44" t="str">
        <f t="shared" ref="AA879:AB879" si="2491">AA659</f>
        <v>1,2,3</v>
      </c>
      <c r="AB879" s="44" t="str">
        <f t="shared" si="2491"/>
        <v>7322</v>
      </c>
      <c r="AD879" s="44" t="str">
        <f t="shared" ref="AD879:AL879" si="2492">AD659</f>
        <v>我要攻击力上升III,帮我做一个吧！</v>
      </c>
      <c r="AE879" s="44" t="str">
        <f t="shared" si="2492"/>
        <v>不错，下次再来光顾！</v>
      </c>
      <c r="AF879" s="44" t="str">
        <f t="shared" si="2492"/>
        <v>什么呀，真没用！</v>
      </c>
      <c r="AG879" s="44" t="str">
        <f t="shared" si="2492"/>
        <v>掌柜的攻击力上升III,做点啊什么的做点啊！</v>
      </c>
      <c r="AH879" s="44" t="str">
        <f t="shared" si="2492"/>
        <v>感谢感谢！</v>
      </c>
      <c r="AI879" s="44" t="str">
        <f t="shared" si="2492"/>
        <v>你敢不敢再傻点~！</v>
      </c>
      <c r="AJ879" s="44" t="str">
        <f t="shared" si="2492"/>
        <v>能帮忙做点攻击力上升III,吗？</v>
      </c>
      <c r="AK879" s="44" t="str">
        <f t="shared" si="2492"/>
        <v>你太了不起啦~！</v>
      </c>
      <c r="AL879" s="44" t="str">
        <f t="shared" si="2492"/>
        <v>哎，真是失望啊~！</v>
      </c>
    </row>
    <row r="880" spans="1:38">
      <c r="A880" s="252">
        <v>8740</v>
      </c>
      <c r="B880" s="44" t="str">
        <f t="shared" si="2296"/>
        <v>[[7422,1]]</v>
      </c>
      <c r="C880" s="44" t="str">
        <f t="shared" si="2460"/>
        <v>攻击力上升IV</v>
      </c>
      <c r="D880" s="44" t="str">
        <f t="shared" si="2460"/>
        <v>7422</v>
      </c>
      <c r="E880" s="44">
        <f t="shared" si="2460"/>
        <v>1</v>
      </c>
      <c r="F880" s="44"/>
      <c r="T880" s="44">
        <f t="shared" si="2410"/>
        <v>15749.999999999998</v>
      </c>
      <c r="U880" s="44">
        <f t="shared" ref="U880" si="2493">U660</f>
        <v>72</v>
      </c>
      <c r="V880" s="44">
        <f t="shared" ref="V880" si="2494">V660</f>
        <v>8</v>
      </c>
      <c r="W880" s="44">
        <f t="shared" si="2413"/>
        <v>20000</v>
      </c>
      <c r="X880" s="238" t="s">
        <v>2461</v>
      </c>
      <c r="Y880" s="44">
        <v>4</v>
      </c>
      <c r="Z880" s="208" t="s">
        <v>2467</v>
      </c>
      <c r="AA880" s="44" t="str">
        <f t="shared" ref="AA880:AB880" si="2495">AA660</f>
        <v>1,2,3</v>
      </c>
      <c r="AB880" s="44" t="str">
        <f t="shared" si="2495"/>
        <v>7422</v>
      </c>
      <c r="AD880" s="44" t="str">
        <f t="shared" ref="AD880:AL880" si="2496">AD660</f>
        <v>我要攻击力上升IV,帮我做一个吧！</v>
      </c>
      <c r="AE880" s="44" t="str">
        <f t="shared" si="2496"/>
        <v>不错，下次再来光顾！</v>
      </c>
      <c r="AF880" s="44" t="str">
        <f t="shared" si="2496"/>
        <v>什么呀，真没用！</v>
      </c>
      <c r="AG880" s="44" t="str">
        <f t="shared" si="2496"/>
        <v>掌柜的攻击力上升IV,做点啊什么的做点啊！</v>
      </c>
      <c r="AH880" s="44" t="str">
        <f t="shared" si="2496"/>
        <v>感谢感谢！</v>
      </c>
      <c r="AI880" s="44" t="str">
        <f t="shared" si="2496"/>
        <v>你敢不敢再傻点~！</v>
      </c>
      <c r="AJ880" s="44" t="str">
        <f t="shared" si="2496"/>
        <v>能帮忙做点攻击力上升IV,吗？</v>
      </c>
      <c r="AK880" s="44" t="str">
        <f t="shared" si="2496"/>
        <v>你太了不起啦~！</v>
      </c>
      <c r="AL880" s="44" t="str">
        <f t="shared" si="2496"/>
        <v>哎，真是失望啊~！</v>
      </c>
    </row>
    <row r="881" spans="1:38">
      <c r="A881" s="252">
        <v>8750</v>
      </c>
      <c r="B881" s="44" t="str">
        <f t="shared" si="2296"/>
        <v>[[7522,1]]</v>
      </c>
      <c r="C881" s="44" t="str">
        <f t="shared" si="2460"/>
        <v>攻击力上升V</v>
      </c>
      <c r="D881" s="44" t="str">
        <f t="shared" si="2460"/>
        <v>7522</v>
      </c>
      <c r="E881" s="44">
        <f t="shared" si="2460"/>
        <v>1</v>
      </c>
      <c r="F881" s="44"/>
      <c r="T881" s="44">
        <f t="shared" si="2410"/>
        <v>18900</v>
      </c>
      <c r="U881" s="44">
        <f t="shared" ref="U881" si="2497">U661</f>
        <v>73</v>
      </c>
      <c r="V881" s="44">
        <f t="shared" ref="V881" si="2498">V661</f>
        <v>8</v>
      </c>
      <c r="W881" s="44">
        <f t="shared" si="2413"/>
        <v>30375</v>
      </c>
      <c r="X881" s="238" t="s">
        <v>2461</v>
      </c>
      <c r="Y881" s="44">
        <v>4</v>
      </c>
      <c r="Z881" s="208" t="s">
        <v>2467</v>
      </c>
      <c r="AA881" s="44" t="str">
        <f t="shared" ref="AA881:AB881" si="2499">AA661</f>
        <v>1,2,3</v>
      </c>
      <c r="AB881" s="44" t="str">
        <f t="shared" si="2499"/>
        <v>7522</v>
      </c>
      <c r="AD881" s="44" t="str">
        <f t="shared" ref="AD881:AL881" si="2500">AD661</f>
        <v>我要攻击力上升V,帮我做一个吧！</v>
      </c>
      <c r="AE881" s="44" t="str">
        <f t="shared" si="2500"/>
        <v>不错，下次再来光顾！</v>
      </c>
      <c r="AF881" s="44" t="str">
        <f t="shared" si="2500"/>
        <v>什么呀，真没用！</v>
      </c>
      <c r="AG881" s="44" t="str">
        <f t="shared" si="2500"/>
        <v>掌柜的攻击力上升V,做点啊什么的做点啊！</v>
      </c>
      <c r="AH881" s="44" t="str">
        <f t="shared" si="2500"/>
        <v>感谢感谢！</v>
      </c>
      <c r="AI881" s="44" t="str">
        <f t="shared" si="2500"/>
        <v>你敢不敢再傻点~！</v>
      </c>
      <c r="AJ881" s="44" t="str">
        <f t="shared" si="2500"/>
        <v>能帮忙做点攻击力上升V,吗？</v>
      </c>
      <c r="AK881" s="44" t="str">
        <f t="shared" si="2500"/>
        <v>你太了不起啦~！</v>
      </c>
      <c r="AL881" s="44" t="str">
        <f t="shared" si="2500"/>
        <v>哎，真是失望啊~！</v>
      </c>
    </row>
    <row r="882" spans="1:38">
      <c r="A882" s="252">
        <v>8760</v>
      </c>
      <c r="B882" s="44" t="str">
        <f t="shared" si="2296"/>
        <v>[[7622,1]]</v>
      </c>
      <c r="C882" s="44" t="str">
        <f t="shared" si="2460"/>
        <v>防御力上升I</v>
      </c>
      <c r="D882" s="44" t="str">
        <f t="shared" si="2460"/>
        <v>7622</v>
      </c>
      <c r="E882" s="44">
        <f t="shared" si="2460"/>
        <v>1</v>
      </c>
      <c r="F882" s="44"/>
      <c r="T882" s="44">
        <f t="shared" si="2410"/>
        <v>9450</v>
      </c>
      <c r="U882" s="44">
        <f t="shared" ref="U882" si="2501">U662</f>
        <v>73</v>
      </c>
      <c r="V882" s="44">
        <f t="shared" ref="V882" si="2502">V662</f>
        <v>8</v>
      </c>
      <c r="W882" s="44">
        <f t="shared" si="2413"/>
        <v>6625</v>
      </c>
      <c r="X882" s="238" t="s">
        <v>2461</v>
      </c>
      <c r="Y882" s="44">
        <v>4</v>
      </c>
      <c r="Z882" s="208" t="s">
        <v>2467</v>
      </c>
      <c r="AA882" s="44" t="str">
        <f t="shared" ref="AA882:AB882" si="2503">AA662</f>
        <v>1,2,3</v>
      </c>
      <c r="AB882" s="44" t="str">
        <f t="shared" si="2503"/>
        <v>7622</v>
      </c>
      <c r="AD882" s="44" t="str">
        <f t="shared" ref="AD882:AL882" si="2504">AD662</f>
        <v>我要防御力上升I,帮我做一个吧！</v>
      </c>
      <c r="AE882" s="44" t="str">
        <f t="shared" si="2504"/>
        <v>不错，下次再来光顾！</v>
      </c>
      <c r="AF882" s="44" t="str">
        <f t="shared" si="2504"/>
        <v>什么呀，真没用！</v>
      </c>
      <c r="AG882" s="44" t="str">
        <f t="shared" si="2504"/>
        <v>掌柜的防御力上升I,做点啊什么的做点啊！</v>
      </c>
      <c r="AH882" s="44" t="str">
        <f t="shared" si="2504"/>
        <v>感谢感谢！</v>
      </c>
      <c r="AI882" s="44" t="str">
        <f t="shared" si="2504"/>
        <v>你敢不敢再傻点~！</v>
      </c>
      <c r="AJ882" s="44" t="str">
        <f t="shared" si="2504"/>
        <v>能帮忙做点防御力上升I,吗？</v>
      </c>
      <c r="AK882" s="44" t="str">
        <f t="shared" si="2504"/>
        <v>你太了不起啦~！</v>
      </c>
      <c r="AL882" s="44" t="str">
        <f t="shared" si="2504"/>
        <v>哎，真是失望啊~！</v>
      </c>
    </row>
    <row r="883" spans="1:38">
      <c r="A883" s="252">
        <v>8770</v>
      </c>
      <c r="B883" s="44" t="str">
        <f t="shared" si="2296"/>
        <v>[[7722,1]]</v>
      </c>
      <c r="C883" s="44" t="str">
        <f t="shared" si="2460"/>
        <v>防御力上升II</v>
      </c>
      <c r="D883" s="44" t="str">
        <f t="shared" si="2460"/>
        <v>7722</v>
      </c>
      <c r="E883" s="44">
        <f t="shared" si="2460"/>
        <v>1</v>
      </c>
      <c r="F883" s="44"/>
      <c r="T883" s="44">
        <f t="shared" si="2410"/>
        <v>12600</v>
      </c>
      <c r="U883" s="44">
        <f t="shared" ref="U883" si="2505">U663</f>
        <v>73</v>
      </c>
      <c r="V883" s="44">
        <f t="shared" ref="V883" si="2506">V663</f>
        <v>8</v>
      </c>
      <c r="W883" s="44">
        <f t="shared" si="2413"/>
        <v>12600</v>
      </c>
      <c r="X883" s="238" t="s">
        <v>2461</v>
      </c>
      <c r="Y883" s="44">
        <v>4</v>
      </c>
      <c r="Z883" s="208" t="s">
        <v>2467</v>
      </c>
      <c r="AA883" s="44" t="str">
        <f t="shared" ref="AA883:AB883" si="2507">AA663</f>
        <v>1,2,3</v>
      </c>
      <c r="AB883" s="44" t="str">
        <f t="shared" si="2507"/>
        <v>7722</v>
      </c>
      <c r="AD883" s="44" t="str">
        <f t="shared" ref="AD883:AL883" si="2508">AD663</f>
        <v>我要防御力上升II,帮我做一个吧！</v>
      </c>
      <c r="AE883" s="44" t="str">
        <f t="shared" si="2508"/>
        <v>不错，下次再来光顾！</v>
      </c>
      <c r="AF883" s="44" t="str">
        <f t="shared" si="2508"/>
        <v>什么呀，真没用！</v>
      </c>
      <c r="AG883" s="44" t="str">
        <f t="shared" si="2508"/>
        <v>掌柜的防御力上升II,做点啊什么的做点啊！</v>
      </c>
      <c r="AH883" s="44" t="str">
        <f t="shared" si="2508"/>
        <v>感谢感谢！</v>
      </c>
      <c r="AI883" s="44" t="str">
        <f t="shared" si="2508"/>
        <v>你敢不敢再傻点~！</v>
      </c>
      <c r="AJ883" s="44" t="str">
        <f t="shared" si="2508"/>
        <v>能帮忙做点防御力上升II,吗？</v>
      </c>
      <c r="AK883" s="44" t="str">
        <f t="shared" si="2508"/>
        <v>你太了不起啦~！</v>
      </c>
      <c r="AL883" s="44" t="str">
        <f t="shared" si="2508"/>
        <v>哎，真是失望啊~！</v>
      </c>
    </row>
    <row r="884" spans="1:38">
      <c r="A884" s="252">
        <v>8780</v>
      </c>
      <c r="B884" s="44" t="str">
        <f t="shared" si="2296"/>
        <v>[[7822,1]]</v>
      </c>
      <c r="C884" s="44" t="str">
        <f t="shared" si="2460"/>
        <v>防御力上升III</v>
      </c>
      <c r="D884" s="44" t="str">
        <f t="shared" si="2460"/>
        <v>7822</v>
      </c>
      <c r="E884" s="44">
        <f t="shared" si="2460"/>
        <v>1</v>
      </c>
      <c r="F884" s="44"/>
      <c r="T884" s="44">
        <f t="shared" si="2410"/>
        <v>15749.999999999998</v>
      </c>
      <c r="U884" s="44">
        <f t="shared" ref="U884" si="2509">U664</f>
        <v>74</v>
      </c>
      <c r="V884" s="44">
        <f t="shared" ref="V884" si="2510">V664</f>
        <v>8</v>
      </c>
      <c r="W884" s="44">
        <f t="shared" si="2413"/>
        <v>20000</v>
      </c>
      <c r="X884" s="238" t="s">
        <v>2461</v>
      </c>
      <c r="Y884" s="44">
        <v>4</v>
      </c>
      <c r="Z884" s="208" t="s">
        <v>2467</v>
      </c>
      <c r="AA884" s="44" t="str">
        <f t="shared" ref="AA884:AB884" si="2511">AA664</f>
        <v>1,2,3</v>
      </c>
      <c r="AB884" s="44" t="str">
        <f t="shared" si="2511"/>
        <v>7822</v>
      </c>
      <c r="AD884" s="44" t="str">
        <f t="shared" ref="AD884:AL884" si="2512">AD664</f>
        <v>我要防御力上升III,帮我做一个吧！</v>
      </c>
      <c r="AE884" s="44" t="str">
        <f t="shared" si="2512"/>
        <v>不错，下次再来光顾！</v>
      </c>
      <c r="AF884" s="44" t="str">
        <f t="shared" si="2512"/>
        <v>什么呀，真没用！</v>
      </c>
      <c r="AG884" s="44" t="str">
        <f t="shared" si="2512"/>
        <v>掌柜的防御力上升III,做点啊什么的做点啊！</v>
      </c>
      <c r="AH884" s="44" t="str">
        <f t="shared" si="2512"/>
        <v>感谢感谢！</v>
      </c>
      <c r="AI884" s="44" t="str">
        <f t="shared" si="2512"/>
        <v>你敢不敢再傻点~！</v>
      </c>
      <c r="AJ884" s="44" t="str">
        <f t="shared" si="2512"/>
        <v>能帮忙做点防御力上升III,吗？</v>
      </c>
      <c r="AK884" s="44" t="str">
        <f t="shared" si="2512"/>
        <v>你太了不起啦~！</v>
      </c>
      <c r="AL884" s="44" t="str">
        <f t="shared" si="2512"/>
        <v>哎，真是失望啊~！</v>
      </c>
    </row>
    <row r="885" spans="1:38">
      <c r="A885" s="252">
        <v>8790</v>
      </c>
      <c r="B885" s="44" t="str">
        <f t="shared" si="2296"/>
        <v>[[7922,1]]</v>
      </c>
      <c r="C885" s="44" t="str">
        <f t="shared" si="2460"/>
        <v>防御力上升IV</v>
      </c>
      <c r="D885" s="44" t="str">
        <f t="shared" si="2460"/>
        <v>7922</v>
      </c>
      <c r="E885" s="44">
        <f t="shared" si="2460"/>
        <v>1</v>
      </c>
      <c r="F885" s="44"/>
      <c r="T885" s="44">
        <f t="shared" si="2410"/>
        <v>18900</v>
      </c>
      <c r="U885" s="44">
        <f t="shared" ref="U885" si="2513">U665</f>
        <v>74</v>
      </c>
      <c r="V885" s="44">
        <f t="shared" ref="V885" si="2514">V665</f>
        <v>8</v>
      </c>
      <c r="W885" s="44">
        <f t="shared" si="2413"/>
        <v>30375</v>
      </c>
      <c r="X885" s="238" t="s">
        <v>2461</v>
      </c>
      <c r="Y885" s="44">
        <v>4</v>
      </c>
      <c r="Z885" s="208" t="s">
        <v>2467</v>
      </c>
      <c r="AA885" s="44" t="str">
        <f t="shared" ref="AA885:AB885" si="2515">AA665</f>
        <v>1,2,3</v>
      </c>
      <c r="AB885" s="44" t="str">
        <f t="shared" si="2515"/>
        <v>7922</v>
      </c>
      <c r="AD885" s="44" t="str">
        <f t="shared" ref="AD885:AL885" si="2516">AD665</f>
        <v>我要防御力上升IV,帮我做一个吧！</v>
      </c>
      <c r="AE885" s="44" t="str">
        <f t="shared" si="2516"/>
        <v>不错，下次再来光顾！</v>
      </c>
      <c r="AF885" s="44" t="str">
        <f t="shared" si="2516"/>
        <v>什么呀，真没用！</v>
      </c>
      <c r="AG885" s="44" t="str">
        <f t="shared" si="2516"/>
        <v>掌柜的防御力上升IV,做点啊什么的做点啊！</v>
      </c>
      <c r="AH885" s="44" t="str">
        <f t="shared" si="2516"/>
        <v>感谢感谢！</v>
      </c>
      <c r="AI885" s="44" t="str">
        <f t="shared" si="2516"/>
        <v>你敢不敢再傻点~！</v>
      </c>
      <c r="AJ885" s="44" t="str">
        <f t="shared" si="2516"/>
        <v>能帮忙做点防御力上升IV,吗？</v>
      </c>
      <c r="AK885" s="44" t="str">
        <f t="shared" si="2516"/>
        <v>你太了不起啦~！</v>
      </c>
      <c r="AL885" s="44" t="str">
        <f t="shared" si="2516"/>
        <v>哎，真是失望啊~！</v>
      </c>
    </row>
    <row r="886" spans="1:38">
      <c r="A886" s="252">
        <v>8800</v>
      </c>
      <c r="B886" s="44" t="str">
        <f t="shared" si="2296"/>
        <v>[[8022,1]]</v>
      </c>
      <c r="C886" s="44" t="str">
        <f t="shared" si="2460"/>
        <v>防御力上升V</v>
      </c>
      <c r="D886" s="44" t="str">
        <f t="shared" si="2460"/>
        <v>8022</v>
      </c>
      <c r="E886" s="44">
        <f t="shared" si="2460"/>
        <v>1</v>
      </c>
      <c r="F886" s="44"/>
      <c r="T886" s="44">
        <f t="shared" si="2410"/>
        <v>22050</v>
      </c>
      <c r="U886" s="44">
        <f t="shared" ref="U886" si="2517">U666</f>
        <v>74</v>
      </c>
      <c r="V886" s="44">
        <f t="shared" ref="V886" si="2518">V666</f>
        <v>8</v>
      </c>
      <c r="W886" s="44">
        <f t="shared" si="2413"/>
        <v>45000</v>
      </c>
      <c r="X886" s="238" t="s">
        <v>2461</v>
      </c>
      <c r="Y886" s="44">
        <v>4</v>
      </c>
      <c r="Z886" s="208" t="s">
        <v>2467</v>
      </c>
      <c r="AA886" s="44" t="str">
        <f t="shared" ref="AA886:AB886" si="2519">AA666</f>
        <v>1,2,3</v>
      </c>
      <c r="AB886" s="44" t="str">
        <f t="shared" si="2519"/>
        <v>8022</v>
      </c>
      <c r="AD886" s="44" t="str">
        <f t="shared" ref="AD886:AL886" si="2520">AD666</f>
        <v>我要防御力上升V,帮我做一个吧！</v>
      </c>
      <c r="AE886" s="44" t="str">
        <f t="shared" si="2520"/>
        <v>不错，下次再来光顾！</v>
      </c>
      <c r="AF886" s="44" t="str">
        <f t="shared" si="2520"/>
        <v>什么呀，真没用！</v>
      </c>
      <c r="AG886" s="44" t="str">
        <f t="shared" si="2520"/>
        <v>掌柜的防御力上升V,做点啊什么的做点啊！</v>
      </c>
      <c r="AH886" s="44" t="str">
        <f t="shared" si="2520"/>
        <v>感谢感谢！</v>
      </c>
      <c r="AI886" s="44" t="str">
        <f t="shared" si="2520"/>
        <v>你敢不敢再傻点~！</v>
      </c>
      <c r="AJ886" s="44" t="str">
        <f t="shared" si="2520"/>
        <v>能帮忙做点防御力上升V,吗？</v>
      </c>
      <c r="AK886" s="44" t="str">
        <f t="shared" si="2520"/>
        <v>你太了不起啦~！</v>
      </c>
      <c r="AL886" s="44" t="str">
        <f t="shared" si="2520"/>
        <v>哎，真是失望啊~！</v>
      </c>
    </row>
  </sheetData>
  <autoFilter ref="A7:AM7"/>
  <phoneticPr fontId="1" type="noConversion"/>
  <pageMargins left="0.7" right="0.7" top="0.75" bottom="0.75" header="0.3" footer="0.3"/>
  <pageSetup paperSize="9"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K14" sqref="K14"/>
    </sheetView>
  </sheetViews>
  <sheetFormatPr defaultRowHeight="14.4"/>
  <sheetData>
    <row r="1" spans="1:11">
      <c r="A1" s="50" t="s">
        <v>492</v>
      </c>
      <c r="B1" s="50" t="s">
        <v>493</v>
      </c>
      <c r="C1" s="50" t="s">
        <v>494</v>
      </c>
      <c r="D1" s="50" t="s">
        <v>495</v>
      </c>
      <c r="E1" s="50" t="s">
        <v>496</v>
      </c>
      <c r="F1" s="50" t="s">
        <v>497</v>
      </c>
      <c r="G1" s="50" t="s">
        <v>498</v>
      </c>
      <c r="H1" s="50" t="s">
        <v>499</v>
      </c>
      <c r="I1" s="50" t="s">
        <v>500</v>
      </c>
      <c r="J1" s="50" t="s">
        <v>501</v>
      </c>
      <c r="K1" s="50" t="s">
        <v>502</v>
      </c>
    </row>
    <row r="2" spans="1:11">
      <c r="A2" s="50">
        <v>10</v>
      </c>
      <c r="B2" s="50">
        <v>100</v>
      </c>
      <c r="C2">
        <v>0</v>
      </c>
      <c r="D2" s="50">
        <v>0</v>
      </c>
      <c r="E2" s="50">
        <v>0</v>
      </c>
      <c r="F2" s="50">
        <v>0</v>
      </c>
      <c r="G2" s="50">
        <v>0</v>
      </c>
      <c r="H2" s="50">
        <v>0</v>
      </c>
      <c r="I2" s="50">
        <v>0</v>
      </c>
      <c r="J2" s="50">
        <v>0</v>
      </c>
      <c r="K2" s="50">
        <v>0</v>
      </c>
    </row>
    <row r="3" spans="1:11">
      <c r="A3" s="50">
        <v>20</v>
      </c>
      <c r="B3" s="50">
        <v>50</v>
      </c>
      <c r="C3" s="50">
        <v>50</v>
      </c>
      <c r="D3" s="50">
        <v>0</v>
      </c>
      <c r="E3" s="50">
        <v>0</v>
      </c>
      <c r="F3" s="50">
        <v>0</v>
      </c>
      <c r="G3" s="50">
        <v>0</v>
      </c>
      <c r="H3" s="50">
        <v>0</v>
      </c>
      <c r="I3" s="50">
        <v>0</v>
      </c>
      <c r="J3" s="50">
        <v>0</v>
      </c>
      <c r="K3" s="50">
        <v>0</v>
      </c>
    </row>
    <row r="4" spans="1:11">
      <c r="A4" s="50">
        <v>30</v>
      </c>
      <c r="B4" s="50">
        <v>30</v>
      </c>
      <c r="C4" s="50">
        <v>30</v>
      </c>
      <c r="D4" s="50">
        <v>40</v>
      </c>
      <c r="E4" s="50">
        <v>0</v>
      </c>
      <c r="F4" s="50">
        <v>0</v>
      </c>
      <c r="G4" s="50">
        <v>0</v>
      </c>
      <c r="H4" s="50">
        <v>0</v>
      </c>
      <c r="I4" s="50">
        <v>0</v>
      </c>
      <c r="J4" s="50">
        <v>0</v>
      </c>
      <c r="K4" s="50">
        <v>0</v>
      </c>
    </row>
    <row r="5" spans="1:11">
      <c r="A5" s="50">
        <v>40</v>
      </c>
      <c r="B5" s="50">
        <v>20</v>
      </c>
      <c r="C5" s="50">
        <v>20</v>
      </c>
      <c r="D5" s="50">
        <v>30</v>
      </c>
      <c r="E5" s="50">
        <v>30</v>
      </c>
      <c r="F5" s="50">
        <v>0</v>
      </c>
      <c r="G5" s="50">
        <v>0</v>
      </c>
      <c r="H5" s="50">
        <v>0</v>
      </c>
      <c r="I5" s="50">
        <v>0</v>
      </c>
      <c r="J5" s="50">
        <v>0</v>
      </c>
      <c r="K5" s="50">
        <v>0</v>
      </c>
    </row>
    <row r="6" spans="1:11">
      <c r="A6" s="50">
        <v>50</v>
      </c>
      <c r="B6" s="50">
        <v>10</v>
      </c>
      <c r="C6" s="50">
        <v>10</v>
      </c>
      <c r="D6" s="50">
        <v>20</v>
      </c>
      <c r="E6" s="50">
        <v>30</v>
      </c>
      <c r="F6" s="50">
        <v>30</v>
      </c>
      <c r="G6" s="50">
        <v>0</v>
      </c>
      <c r="H6" s="50">
        <v>0</v>
      </c>
      <c r="I6" s="50">
        <v>0</v>
      </c>
      <c r="J6" s="50">
        <v>0</v>
      </c>
      <c r="K6" s="50">
        <v>0</v>
      </c>
    </row>
    <row r="7" spans="1:11">
      <c r="A7" s="50">
        <v>60</v>
      </c>
      <c r="B7" s="50">
        <v>5</v>
      </c>
      <c r="C7" s="50">
        <v>5</v>
      </c>
      <c r="D7" s="50">
        <v>10</v>
      </c>
      <c r="E7" s="50">
        <v>20</v>
      </c>
      <c r="F7" s="50">
        <v>30</v>
      </c>
      <c r="G7" s="50">
        <v>30</v>
      </c>
      <c r="H7" s="50">
        <v>0</v>
      </c>
      <c r="I7" s="50">
        <v>0</v>
      </c>
      <c r="J7" s="50">
        <v>0</v>
      </c>
      <c r="K7" s="50">
        <v>0</v>
      </c>
    </row>
    <row r="8" spans="1:11">
      <c r="A8" s="50">
        <v>70</v>
      </c>
      <c r="B8" s="50">
        <v>5</v>
      </c>
      <c r="C8" s="50">
        <v>5</v>
      </c>
      <c r="D8" s="50">
        <v>10</v>
      </c>
      <c r="E8" s="50">
        <v>10</v>
      </c>
      <c r="F8" s="50">
        <v>10</v>
      </c>
      <c r="G8" s="50">
        <v>30</v>
      </c>
      <c r="H8" s="50">
        <v>30</v>
      </c>
      <c r="I8" s="50">
        <v>0</v>
      </c>
      <c r="J8" s="50">
        <v>0</v>
      </c>
      <c r="K8" s="50">
        <v>0</v>
      </c>
    </row>
    <row r="9" spans="1:11">
      <c r="A9" s="50">
        <v>80</v>
      </c>
      <c r="B9" s="50">
        <v>5</v>
      </c>
      <c r="C9" s="50">
        <v>5</v>
      </c>
      <c r="D9" s="50">
        <v>5</v>
      </c>
      <c r="E9" s="50">
        <v>5</v>
      </c>
      <c r="F9" s="50">
        <v>10</v>
      </c>
      <c r="G9" s="50">
        <v>10</v>
      </c>
      <c r="H9" s="50">
        <v>30</v>
      </c>
      <c r="I9" s="50">
        <v>30</v>
      </c>
      <c r="J9" s="50">
        <v>0</v>
      </c>
      <c r="K9" s="50">
        <v>0</v>
      </c>
    </row>
    <row r="10" spans="1:11">
      <c r="A10" s="50">
        <v>90</v>
      </c>
      <c r="B10" s="50">
        <v>5</v>
      </c>
      <c r="C10" s="50">
        <v>5</v>
      </c>
      <c r="D10" s="50">
        <v>5</v>
      </c>
      <c r="E10" s="50">
        <v>5</v>
      </c>
      <c r="F10" s="50">
        <v>10</v>
      </c>
      <c r="G10" s="50">
        <v>10</v>
      </c>
      <c r="H10" s="50">
        <v>10</v>
      </c>
      <c r="I10" s="50">
        <v>20</v>
      </c>
      <c r="J10" s="50">
        <v>30</v>
      </c>
      <c r="K10" s="50">
        <v>0</v>
      </c>
    </row>
    <row r="11" spans="1:11">
      <c r="A11" s="50">
        <v>100</v>
      </c>
      <c r="B11" s="50">
        <v>5</v>
      </c>
      <c r="C11" s="50">
        <v>5</v>
      </c>
      <c r="D11" s="50">
        <v>5</v>
      </c>
      <c r="E11" s="50">
        <v>5</v>
      </c>
      <c r="F11" s="50">
        <v>5</v>
      </c>
      <c r="G11" s="50">
        <v>5</v>
      </c>
      <c r="H11" s="50">
        <v>10</v>
      </c>
      <c r="I11" s="50">
        <v>10</v>
      </c>
      <c r="J11" s="50">
        <v>20</v>
      </c>
      <c r="K11" s="50">
        <v>30</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
  <sheetViews>
    <sheetView workbookViewId="0">
      <selection activeCell="B3" sqref="B3"/>
    </sheetView>
  </sheetViews>
  <sheetFormatPr defaultRowHeight="14.4"/>
  <cols>
    <col min="1" max="1" width="9.33203125" customWidth="1"/>
    <col min="8" max="8" width="13" customWidth="1"/>
    <col min="9" max="9" width="12.44140625" customWidth="1"/>
  </cols>
  <sheetData>
    <row r="1" spans="1:10">
      <c r="A1" s="1" t="s">
        <v>4</v>
      </c>
      <c r="B1" t="s">
        <v>0</v>
      </c>
      <c r="G1" s="2" t="s">
        <v>5</v>
      </c>
      <c r="H1" s="3" t="s">
        <v>7</v>
      </c>
      <c r="I1" s="4" t="s">
        <v>8</v>
      </c>
      <c r="J1" s="5" t="s">
        <v>6</v>
      </c>
    </row>
    <row r="2" spans="1:10">
      <c r="B2" t="s">
        <v>1</v>
      </c>
      <c r="G2" s="6">
        <f>H2*(H2/(H2+I2)*J2)</f>
        <v>42</v>
      </c>
      <c r="H2" s="7">
        <v>42</v>
      </c>
      <c r="I2" s="7">
        <v>0</v>
      </c>
      <c r="J2" s="8">
        <v>1</v>
      </c>
    </row>
    <row r="3" spans="1:10">
      <c r="B3" t="s">
        <v>377</v>
      </c>
      <c r="G3" s="6">
        <f>H3*(H3/(H3+I3)*J3)</f>
        <v>16</v>
      </c>
      <c r="H3" s="7">
        <v>20</v>
      </c>
      <c r="I3" s="7">
        <v>5</v>
      </c>
      <c r="J3" s="8">
        <v>1</v>
      </c>
    </row>
    <row r="4" spans="1:10">
      <c r="B4" t="s">
        <v>2</v>
      </c>
    </row>
    <row r="5" spans="1:10">
      <c r="B5" t="s">
        <v>3</v>
      </c>
    </row>
    <row r="9" spans="1:10">
      <c r="A9" t="s">
        <v>375</v>
      </c>
    </row>
    <row r="16" spans="1:10">
      <c r="A16" t="s">
        <v>376</v>
      </c>
    </row>
  </sheetData>
  <phoneticPr fontId="1"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I12" sqref="I12"/>
    </sheetView>
  </sheetViews>
  <sheetFormatPr defaultRowHeight="14.4"/>
  <cols>
    <col min="2" max="2" width="15.33203125" customWidth="1"/>
    <col min="3" max="3" width="27" customWidth="1"/>
  </cols>
  <sheetData>
    <row r="1" spans="1:5">
      <c r="A1" t="s">
        <v>349</v>
      </c>
      <c r="B1" t="s">
        <v>348</v>
      </c>
      <c r="C1" t="s">
        <v>371</v>
      </c>
      <c r="D1" t="s">
        <v>350</v>
      </c>
      <c r="E1" t="s">
        <v>370</v>
      </c>
    </row>
    <row r="2" spans="1:5">
      <c r="A2">
        <v>1</v>
      </c>
      <c r="B2" s="39" t="s">
        <v>195</v>
      </c>
      <c r="C2" s="39" t="str">
        <f>CONCATENATE("Skill.",D2,".",E2)</f>
        <v>Skill.swords.qianglizhan</v>
      </c>
      <c r="D2" t="s">
        <v>345</v>
      </c>
      <c r="E2" t="s">
        <v>351</v>
      </c>
    </row>
    <row r="3" spans="1:5">
      <c r="A3">
        <v>2</v>
      </c>
      <c r="B3" s="39" t="s">
        <v>198</v>
      </c>
      <c r="C3" s="39" t="str">
        <f t="shared" ref="C3:C21" si="0">CONCATENATE("Skill.",D3,".",E3)</f>
        <v>Skill.swords.yizizhan</v>
      </c>
      <c r="D3" t="s">
        <v>345</v>
      </c>
      <c r="E3" t="s">
        <v>352</v>
      </c>
    </row>
    <row r="4" spans="1:5">
      <c r="A4">
        <v>3</v>
      </c>
      <c r="B4" s="39" t="s">
        <v>201</v>
      </c>
      <c r="C4" s="39" t="str">
        <f t="shared" si="0"/>
        <v>Skill.swords.guantongzhan</v>
      </c>
      <c r="D4" t="s">
        <v>345</v>
      </c>
      <c r="E4" t="s">
        <v>353</v>
      </c>
    </row>
    <row r="5" spans="1:5">
      <c r="A5">
        <v>4</v>
      </c>
      <c r="B5" s="39" t="s">
        <v>204</v>
      </c>
      <c r="C5" s="39" t="str">
        <f t="shared" si="0"/>
        <v>Skill.swords.shizizhan</v>
      </c>
      <c r="D5" t="s">
        <v>345</v>
      </c>
      <c r="E5" t="s">
        <v>354</v>
      </c>
    </row>
    <row r="6" spans="1:5">
      <c r="A6">
        <v>5</v>
      </c>
      <c r="B6" s="39" t="s">
        <v>207</v>
      </c>
      <c r="C6" s="39" t="str">
        <f t="shared" si="0"/>
        <v>Skill.swords.nuqi</v>
      </c>
      <c r="D6" t="s">
        <v>345</v>
      </c>
      <c r="E6" t="s">
        <v>355</v>
      </c>
    </row>
    <row r="7" spans="1:5">
      <c r="A7">
        <v>6</v>
      </c>
      <c r="B7" s="39" t="s">
        <v>210</v>
      </c>
      <c r="C7" s="39" t="str">
        <f t="shared" si="0"/>
        <v>Skill.bow.dujian</v>
      </c>
      <c r="D7" t="s">
        <v>346</v>
      </c>
      <c r="E7" t="s">
        <v>356</v>
      </c>
    </row>
    <row r="8" spans="1:5">
      <c r="A8">
        <v>7</v>
      </c>
      <c r="B8" s="39" t="s">
        <v>213</v>
      </c>
      <c r="C8" s="39" t="str">
        <f t="shared" si="0"/>
        <v>Skill.bow.sanshe</v>
      </c>
      <c r="D8" t="s">
        <v>346</v>
      </c>
      <c r="E8" t="s">
        <v>357</v>
      </c>
    </row>
    <row r="9" spans="1:5">
      <c r="A9">
        <v>8</v>
      </c>
      <c r="B9" s="39" t="s">
        <v>216</v>
      </c>
      <c r="C9" s="39" t="str">
        <f t="shared" si="0"/>
        <v>Skill.bow.xunchi</v>
      </c>
      <c r="D9" t="s">
        <v>346</v>
      </c>
      <c r="E9" t="s">
        <v>358</v>
      </c>
    </row>
    <row r="10" spans="1:5">
      <c r="A10">
        <v>9</v>
      </c>
      <c r="B10" s="39" t="s">
        <v>219</v>
      </c>
      <c r="C10" s="39" t="str">
        <f t="shared" si="0"/>
        <v>Skill.bow.guantongshe</v>
      </c>
      <c r="D10" t="s">
        <v>346</v>
      </c>
      <c r="E10" t="s">
        <v>359</v>
      </c>
    </row>
    <row r="11" spans="1:5">
      <c r="A11">
        <v>10</v>
      </c>
      <c r="B11" s="39" t="s">
        <v>222</v>
      </c>
      <c r="C11" s="39" t="str">
        <f t="shared" si="0"/>
        <v>Skill.bow.luanshe</v>
      </c>
      <c r="D11" t="s">
        <v>346</v>
      </c>
      <c r="E11" t="s">
        <v>360</v>
      </c>
    </row>
    <row r="12" spans="1:5">
      <c r="A12">
        <v>11</v>
      </c>
      <c r="B12" s="39" t="s">
        <v>225</v>
      </c>
      <c r="C12" s="39" t="str">
        <f t="shared" si="0"/>
        <v>Skill.bow.touqu</v>
      </c>
      <c r="D12" t="s">
        <v>346</v>
      </c>
      <c r="E12" t="s">
        <v>361</v>
      </c>
    </row>
    <row r="13" spans="1:5">
      <c r="A13">
        <v>12</v>
      </c>
      <c r="B13" s="39" t="s">
        <v>228</v>
      </c>
      <c r="C13" s="39" t="str">
        <f t="shared" si="0"/>
        <v>Skill.magic.huoqiushu</v>
      </c>
      <c r="D13" t="s">
        <v>347</v>
      </c>
      <c r="E13" t="s">
        <v>362</v>
      </c>
    </row>
    <row r="14" spans="1:5">
      <c r="A14">
        <v>13</v>
      </c>
      <c r="B14" s="39" t="s">
        <v>231</v>
      </c>
      <c r="C14" s="39" t="str">
        <f t="shared" si="0"/>
        <v>Skill.magic.yunshishu</v>
      </c>
      <c r="D14" t="s">
        <v>347</v>
      </c>
      <c r="E14" t="s">
        <v>363</v>
      </c>
    </row>
    <row r="15" spans="1:5">
      <c r="A15">
        <v>14</v>
      </c>
      <c r="B15" s="39" t="s">
        <v>234</v>
      </c>
      <c r="C15" s="39" t="str">
        <f t="shared" si="0"/>
        <v>Skill.magic.shihuashu</v>
      </c>
      <c r="D15" t="s">
        <v>347</v>
      </c>
      <c r="E15" t="s">
        <v>364</v>
      </c>
    </row>
    <row r="16" spans="1:5">
      <c r="A16">
        <v>15</v>
      </c>
      <c r="B16" s="39" t="s">
        <v>237</v>
      </c>
      <c r="C16" s="39" t="str">
        <f t="shared" si="0"/>
        <v>Skill.magic.hunluanshu</v>
      </c>
      <c r="D16" t="s">
        <v>347</v>
      </c>
      <c r="E16" t="s">
        <v>365</v>
      </c>
    </row>
    <row r="17" spans="1:5">
      <c r="A17">
        <v>16</v>
      </c>
      <c r="B17" s="39" t="s">
        <v>239</v>
      </c>
      <c r="C17" s="39" t="str">
        <f t="shared" si="0"/>
        <v>Skill.magic.shuimiashu</v>
      </c>
      <c r="D17" t="s">
        <v>347</v>
      </c>
      <c r="E17" t="s">
        <v>366</v>
      </c>
    </row>
    <row r="18" spans="1:5">
      <c r="A18">
        <v>17</v>
      </c>
      <c r="B18" s="39" t="s">
        <v>241</v>
      </c>
      <c r="C18" s="39" t="str">
        <f t="shared" si="0"/>
        <v>Skill.magic.quantishihua</v>
      </c>
      <c r="D18" t="s">
        <v>347</v>
      </c>
      <c r="E18" t="s">
        <v>367</v>
      </c>
    </row>
    <row r="19" spans="1:5">
      <c r="A19">
        <v>18</v>
      </c>
      <c r="B19" s="39" t="s">
        <v>243</v>
      </c>
      <c r="C19" s="39" t="str">
        <f t="shared" si="0"/>
        <v>Skill.magic.gongjilishang</v>
      </c>
      <c r="D19" t="s">
        <v>347</v>
      </c>
      <c r="E19" t="s">
        <v>368</v>
      </c>
    </row>
    <row r="20" spans="1:5">
      <c r="A20">
        <v>19</v>
      </c>
      <c r="B20" s="39" t="s">
        <v>246</v>
      </c>
      <c r="C20" s="39" t="str">
        <f t="shared" si="0"/>
        <v>Skill.magic.gongjilixia</v>
      </c>
      <c r="D20" t="s">
        <v>347</v>
      </c>
      <c r="E20" t="s">
        <v>369</v>
      </c>
    </row>
    <row r="21" spans="1:5">
      <c r="A21">
        <v>20</v>
      </c>
      <c r="B21" s="39" t="s">
        <v>373</v>
      </c>
      <c r="C21" s="39" t="str">
        <f t="shared" si="0"/>
        <v>Skill.monster.shuimian</v>
      </c>
      <c r="D21" t="s">
        <v>372</v>
      </c>
      <c r="E21" t="s">
        <v>374</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2"/>
  <sheetViews>
    <sheetView workbookViewId="0">
      <pane xSplit="2" ySplit="1" topLeftCell="C42" activePane="bottomRight" state="frozen"/>
      <selection pane="topRight" activeCell="C1" sqref="C1"/>
      <selection pane="bottomLeft" activeCell="A2" sqref="A2"/>
      <selection pane="bottomRight" activeCell="B33" sqref="B33:G51"/>
    </sheetView>
  </sheetViews>
  <sheetFormatPr defaultRowHeight="14.4"/>
  <cols>
    <col min="1" max="1" width="11.21875" customWidth="1"/>
    <col min="2" max="2" width="18.77734375" style="39" customWidth="1"/>
    <col min="6" max="6" width="14.6640625" style="39" customWidth="1"/>
    <col min="7" max="7" width="38.33203125" style="39" customWidth="1"/>
    <col min="8" max="8" width="10.6640625" customWidth="1"/>
  </cols>
  <sheetData>
    <row r="1" spans="1:9" s="1" customFormat="1">
      <c r="A1" s="1" t="s">
        <v>143</v>
      </c>
      <c r="B1" s="9" t="s">
        <v>144</v>
      </c>
      <c r="C1" s="1" t="s">
        <v>145</v>
      </c>
      <c r="D1" s="1" t="s">
        <v>146</v>
      </c>
      <c r="E1" s="1" t="s">
        <v>147</v>
      </c>
      <c r="F1" s="9" t="s">
        <v>148</v>
      </c>
      <c r="G1" s="9" t="s">
        <v>9</v>
      </c>
      <c r="H1" s="1" t="s">
        <v>149</v>
      </c>
      <c r="I1" s="1" t="s">
        <v>150</v>
      </c>
    </row>
    <row r="2" spans="1:9">
      <c r="A2" s="334" t="s">
        <v>151</v>
      </c>
      <c r="B2" s="39" t="s">
        <v>152</v>
      </c>
      <c r="C2">
        <v>2</v>
      </c>
      <c r="D2" s="333">
        <v>12</v>
      </c>
      <c r="E2" t="s">
        <v>153</v>
      </c>
      <c r="F2" s="39" t="s">
        <v>154</v>
      </c>
      <c r="G2" s="39" t="s">
        <v>155</v>
      </c>
    </row>
    <row r="3" spans="1:9">
      <c r="A3" s="334"/>
      <c r="B3" s="39" t="s">
        <v>156</v>
      </c>
      <c r="C3">
        <v>2</v>
      </c>
      <c r="D3" s="333"/>
      <c r="E3" t="s">
        <v>153</v>
      </c>
      <c r="F3" s="39" t="s">
        <v>154</v>
      </c>
      <c r="G3" s="39" t="s">
        <v>155</v>
      </c>
    </row>
    <row r="4" spans="1:9">
      <c r="A4" s="334"/>
      <c r="B4" s="39" t="s">
        <v>157</v>
      </c>
      <c r="C4">
        <v>2</v>
      </c>
      <c r="D4" s="333"/>
      <c r="E4" t="s">
        <v>153</v>
      </c>
      <c r="F4" s="39" t="s">
        <v>154</v>
      </c>
      <c r="G4" s="39" t="s">
        <v>155</v>
      </c>
    </row>
    <row r="5" spans="1:9">
      <c r="A5" s="334"/>
      <c r="B5" s="39" t="s">
        <v>158</v>
      </c>
      <c r="C5">
        <v>2</v>
      </c>
      <c r="D5" s="333"/>
      <c r="E5" t="s">
        <v>153</v>
      </c>
      <c r="F5" s="39" t="s">
        <v>154</v>
      </c>
      <c r="G5" s="39" t="s">
        <v>155</v>
      </c>
    </row>
    <row r="6" spans="1:9">
      <c r="A6" s="334"/>
      <c r="B6" s="39" t="s">
        <v>159</v>
      </c>
      <c r="C6">
        <v>2</v>
      </c>
      <c r="D6" s="333"/>
      <c r="E6" t="s">
        <v>153</v>
      </c>
      <c r="F6" s="39" t="s">
        <v>154</v>
      </c>
      <c r="G6" s="39" t="s">
        <v>155</v>
      </c>
    </row>
    <row r="7" spans="1:9">
      <c r="A7" s="334"/>
      <c r="B7" s="39" t="s">
        <v>160</v>
      </c>
      <c r="C7">
        <v>2</v>
      </c>
      <c r="D7" s="333"/>
      <c r="E7" t="s">
        <v>153</v>
      </c>
      <c r="F7" s="39" t="s">
        <v>154</v>
      </c>
      <c r="G7" s="39" t="s">
        <v>155</v>
      </c>
    </row>
    <row r="8" spans="1:9">
      <c r="A8" s="334" t="s">
        <v>161</v>
      </c>
      <c r="B8" s="39" t="s">
        <v>162</v>
      </c>
      <c r="C8">
        <v>12</v>
      </c>
      <c r="D8" s="333">
        <f>SUM(C8:C32)</f>
        <v>196</v>
      </c>
      <c r="E8" t="s">
        <v>153</v>
      </c>
      <c r="F8" s="39" t="s">
        <v>154</v>
      </c>
      <c r="G8" s="39" t="s">
        <v>163</v>
      </c>
    </row>
    <row r="9" spans="1:9">
      <c r="A9" s="334"/>
      <c r="B9" s="39" t="s">
        <v>164</v>
      </c>
      <c r="C9">
        <v>12</v>
      </c>
      <c r="D9" s="333"/>
      <c r="E9" t="s">
        <v>153</v>
      </c>
      <c r="F9" s="39" t="s">
        <v>154</v>
      </c>
      <c r="G9" s="39" t="s">
        <v>165</v>
      </c>
    </row>
    <row r="10" spans="1:9">
      <c r="A10" s="334"/>
      <c r="B10" s="39" t="s">
        <v>166</v>
      </c>
      <c r="C10">
        <v>12</v>
      </c>
      <c r="D10" s="333"/>
      <c r="E10" t="s">
        <v>153</v>
      </c>
      <c r="F10" s="39" t="s">
        <v>154</v>
      </c>
    </row>
    <row r="11" spans="1:9">
      <c r="A11" s="334"/>
      <c r="B11" s="39" t="s">
        <v>167</v>
      </c>
      <c r="C11">
        <v>12</v>
      </c>
      <c r="D11" s="333"/>
      <c r="E11" t="s">
        <v>153</v>
      </c>
      <c r="F11" s="39" t="s">
        <v>154</v>
      </c>
    </row>
    <row r="12" spans="1:9">
      <c r="A12" s="334"/>
      <c r="B12" s="39" t="s">
        <v>168</v>
      </c>
      <c r="C12">
        <v>12</v>
      </c>
      <c r="D12" s="333"/>
      <c r="E12" t="s">
        <v>153</v>
      </c>
      <c r="F12" s="39" t="s">
        <v>154</v>
      </c>
    </row>
    <row r="13" spans="1:9">
      <c r="A13" s="334"/>
      <c r="B13" s="39" t="s">
        <v>169</v>
      </c>
      <c r="C13">
        <v>12</v>
      </c>
      <c r="D13" s="333"/>
      <c r="E13" t="s">
        <v>153</v>
      </c>
      <c r="F13" s="39" t="s">
        <v>154</v>
      </c>
    </row>
    <row r="14" spans="1:9">
      <c r="A14" s="334"/>
      <c r="B14" s="39" t="s">
        <v>170</v>
      </c>
      <c r="C14">
        <v>12</v>
      </c>
      <c r="D14" s="333"/>
      <c r="E14" t="s">
        <v>153</v>
      </c>
      <c r="F14" s="39" t="s">
        <v>154</v>
      </c>
      <c r="H14" t="s">
        <v>171</v>
      </c>
    </row>
    <row r="15" spans="1:9">
      <c r="A15" s="334"/>
      <c r="B15" s="39" t="s">
        <v>172</v>
      </c>
      <c r="C15">
        <v>12</v>
      </c>
      <c r="D15" s="333"/>
      <c r="E15" t="s">
        <v>153</v>
      </c>
      <c r="F15" s="39" t="s">
        <v>154</v>
      </c>
      <c r="H15" t="s">
        <v>173</v>
      </c>
    </row>
    <row r="16" spans="1:9">
      <c r="A16" s="334"/>
      <c r="B16" s="39" t="s">
        <v>174</v>
      </c>
      <c r="C16">
        <v>12</v>
      </c>
      <c r="D16" s="333"/>
      <c r="E16" t="s">
        <v>153</v>
      </c>
      <c r="F16" s="39" t="s">
        <v>154</v>
      </c>
    </row>
    <row r="17" spans="1:8">
      <c r="A17" s="334"/>
      <c r="B17" s="39" t="s">
        <v>175</v>
      </c>
      <c r="C17">
        <v>4</v>
      </c>
      <c r="D17" s="333"/>
      <c r="F17" s="39" t="s">
        <v>154</v>
      </c>
      <c r="G17" s="39" t="s">
        <v>176</v>
      </c>
    </row>
    <row r="18" spans="1:8">
      <c r="A18" s="334"/>
      <c r="B18" s="39" t="s">
        <v>177</v>
      </c>
      <c r="C18">
        <v>12</v>
      </c>
      <c r="D18" s="333"/>
      <c r="E18" t="s">
        <v>153</v>
      </c>
      <c r="F18" s="39" t="s">
        <v>154</v>
      </c>
      <c r="H18" t="s">
        <v>173</v>
      </c>
    </row>
    <row r="19" spans="1:8">
      <c r="A19" s="334"/>
      <c r="B19" s="39" t="s">
        <v>178</v>
      </c>
      <c r="C19">
        <v>12</v>
      </c>
      <c r="D19" s="333"/>
      <c r="E19" t="s">
        <v>153</v>
      </c>
      <c r="F19" s="39" t="s">
        <v>154</v>
      </c>
    </row>
    <row r="20" spans="1:8">
      <c r="A20" s="334"/>
      <c r="B20" s="39" t="s">
        <v>179</v>
      </c>
      <c r="C20">
        <v>12</v>
      </c>
      <c r="D20" s="333"/>
      <c r="E20" t="s">
        <v>153</v>
      </c>
      <c r="F20" s="39" t="s">
        <v>154</v>
      </c>
    </row>
    <row r="21" spans="1:8">
      <c r="A21" s="334"/>
      <c r="B21" s="39" t="s">
        <v>180</v>
      </c>
      <c r="C21">
        <v>12</v>
      </c>
      <c r="D21" s="333"/>
      <c r="E21" t="s">
        <v>153</v>
      </c>
      <c r="F21" s="39" t="s">
        <v>154</v>
      </c>
      <c r="H21" t="s">
        <v>173</v>
      </c>
    </row>
    <row r="22" spans="1:8" ht="28.8">
      <c r="A22" s="334"/>
      <c r="B22" s="39" t="s">
        <v>181</v>
      </c>
      <c r="C22">
        <v>4</v>
      </c>
      <c r="D22" s="333"/>
      <c r="E22" t="s">
        <v>153</v>
      </c>
      <c r="F22" s="39" t="s">
        <v>154</v>
      </c>
    </row>
    <row r="23" spans="1:8">
      <c r="A23" s="334"/>
      <c r="B23" s="39" t="s">
        <v>182</v>
      </c>
      <c r="C23">
        <v>12</v>
      </c>
      <c r="D23" s="333"/>
      <c r="E23" t="s">
        <v>153</v>
      </c>
      <c r="F23" s="39" t="s">
        <v>154</v>
      </c>
    </row>
    <row r="24" spans="1:8">
      <c r="A24" s="334"/>
      <c r="B24" s="39" t="s">
        <v>183</v>
      </c>
      <c r="C24">
        <v>12</v>
      </c>
      <c r="D24" s="333"/>
      <c r="E24" t="s">
        <v>153</v>
      </c>
      <c r="F24" s="39" t="s">
        <v>154</v>
      </c>
    </row>
    <row r="25" spans="1:8">
      <c r="A25" s="334"/>
      <c r="B25" s="39" t="s">
        <v>184</v>
      </c>
      <c r="C25">
        <v>1</v>
      </c>
      <c r="D25" s="333"/>
      <c r="E25" t="s">
        <v>153</v>
      </c>
      <c r="F25" s="39" t="s">
        <v>185</v>
      </c>
    </row>
    <row r="26" spans="1:8">
      <c r="A26" s="334"/>
      <c r="B26" s="39" t="s">
        <v>186</v>
      </c>
      <c r="C26">
        <v>1</v>
      </c>
      <c r="D26" s="333"/>
      <c r="E26" t="s">
        <v>153</v>
      </c>
    </row>
    <row r="27" spans="1:8">
      <c r="A27" s="334"/>
      <c r="B27" s="39" t="s">
        <v>187</v>
      </c>
      <c r="C27">
        <v>1</v>
      </c>
      <c r="D27" s="333"/>
      <c r="E27" t="s">
        <v>153</v>
      </c>
    </row>
    <row r="28" spans="1:8">
      <c r="A28" s="334"/>
      <c r="B28" s="39" t="s">
        <v>188</v>
      </c>
      <c r="C28">
        <v>1</v>
      </c>
      <c r="D28" s="333"/>
      <c r="E28" t="s">
        <v>153</v>
      </c>
    </row>
    <row r="29" spans="1:8">
      <c r="A29" s="334"/>
      <c r="B29" s="39" t="s">
        <v>189</v>
      </c>
      <c r="C29">
        <v>1</v>
      </c>
      <c r="D29" s="333"/>
      <c r="E29" t="s">
        <v>190</v>
      </c>
    </row>
    <row r="30" spans="1:8">
      <c r="A30" s="334"/>
      <c r="B30" s="39" t="s">
        <v>191</v>
      </c>
      <c r="C30">
        <v>1</v>
      </c>
      <c r="D30" s="333"/>
      <c r="E30" t="s">
        <v>190</v>
      </c>
    </row>
    <row r="31" spans="1:8" ht="28.8">
      <c r="A31" s="334"/>
      <c r="B31" s="39" t="s">
        <v>192</v>
      </c>
      <c r="C31">
        <v>1</v>
      </c>
      <c r="D31" s="333"/>
      <c r="E31" t="s">
        <v>190</v>
      </c>
    </row>
    <row r="32" spans="1:8" ht="40.5" customHeight="1">
      <c r="A32" s="334"/>
      <c r="B32" s="39" t="s">
        <v>193</v>
      </c>
      <c r="C32">
        <v>1</v>
      </c>
      <c r="D32" s="333"/>
      <c r="E32" t="s">
        <v>190</v>
      </c>
    </row>
    <row r="33" spans="1:8" ht="43.2">
      <c r="A33" s="332" t="s">
        <v>194</v>
      </c>
      <c r="B33" s="39" t="s">
        <v>195</v>
      </c>
      <c r="C33">
        <v>4</v>
      </c>
      <c r="F33" s="39" t="s">
        <v>196</v>
      </c>
      <c r="G33" s="39" t="s">
        <v>197</v>
      </c>
      <c r="H33" t="s">
        <v>173</v>
      </c>
    </row>
    <row r="34" spans="1:8" ht="43.2">
      <c r="A34" s="332"/>
      <c r="B34" s="39" t="s">
        <v>198</v>
      </c>
      <c r="C34">
        <v>4</v>
      </c>
      <c r="F34" s="39" t="s">
        <v>199</v>
      </c>
      <c r="G34" s="39" t="s">
        <v>200</v>
      </c>
      <c r="H34" t="s">
        <v>173</v>
      </c>
    </row>
    <row r="35" spans="1:8" ht="57.6">
      <c r="A35" s="332"/>
      <c r="B35" s="39" t="s">
        <v>201</v>
      </c>
      <c r="C35">
        <v>4</v>
      </c>
      <c r="F35" s="39" t="s">
        <v>202</v>
      </c>
      <c r="G35" s="39" t="s">
        <v>203</v>
      </c>
      <c r="H35" t="s">
        <v>173</v>
      </c>
    </row>
    <row r="36" spans="1:8" ht="57.6">
      <c r="A36" s="332"/>
      <c r="B36" s="39" t="s">
        <v>204</v>
      </c>
      <c r="C36">
        <v>4</v>
      </c>
      <c r="F36" s="39" t="s">
        <v>205</v>
      </c>
      <c r="G36" s="39" t="s">
        <v>206</v>
      </c>
      <c r="H36" t="s">
        <v>173</v>
      </c>
    </row>
    <row r="37" spans="1:8" ht="28.8">
      <c r="A37" s="332"/>
      <c r="B37" s="39" t="s">
        <v>207</v>
      </c>
      <c r="C37">
        <v>1</v>
      </c>
      <c r="F37" s="39" t="s">
        <v>208</v>
      </c>
      <c r="G37" s="39" t="s">
        <v>209</v>
      </c>
      <c r="H37" t="s">
        <v>173</v>
      </c>
    </row>
    <row r="38" spans="1:8" ht="43.2">
      <c r="A38" s="332"/>
      <c r="B38" s="39" t="s">
        <v>210</v>
      </c>
      <c r="F38" s="39" t="s">
        <v>211</v>
      </c>
      <c r="G38" s="39" t="s">
        <v>212</v>
      </c>
      <c r="H38" t="s">
        <v>173</v>
      </c>
    </row>
    <row r="39" spans="1:8" ht="57.6">
      <c r="A39" s="332"/>
      <c r="B39" s="39" t="s">
        <v>213</v>
      </c>
      <c r="F39" s="39" t="s">
        <v>214</v>
      </c>
      <c r="G39" s="39" t="s">
        <v>215</v>
      </c>
      <c r="H39" t="s">
        <v>173</v>
      </c>
    </row>
    <row r="40" spans="1:8" ht="28.8">
      <c r="A40" s="332"/>
      <c r="B40" s="39" t="s">
        <v>216</v>
      </c>
      <c r="C40">
        <v>1</v>
      </c>
      <c r="F40" s="39" t="s">
        <v>217</v>
      </c>
      <c r="G40" s="39" t="s">
        <v>218</v>
      </c>
      <c r="H40" t="s">
        <v>173</v>
      </c>
    </row>
    <row r="41" spans="1:8" ht="57.6">
      <c r="A41" s="332"/>
      <c r="B41" s="39" t="s">
        <v>219</v>
      </c>
      <c r="C41">
        <v>1</v>
      </c>
      <c r="F41" s="39" t="s">
        <v>220</v>
      </c>
      <c r="G41" s="39" t="s">
        <v>221</v>
      </c>
      <c r="H41" t="s">
        <v>173</v>
      </c>
    </row>
    <row r="42" spans="1:8" ht="43.2">
      <c r="A42" s="332"/>
      <c r="B42" s="39" t="s">
        <v>222</v>
      </c>
      <c r="C42">
        <v>1</v>
      </c>
      <c r="F42" s="39" t="s">
        <v>223</v>
      </c>
      <c r="G42" s="39" t="s">
        <v>224</v>
      </c>
      <c r="H42" t="s">
        <v>173</v>
      </c>
    </row>
    <row r="43" spans="1:8" ht="28.8">
      <c r="A43" s="332"/>
      <c r="B43" s="39" t="s">
        <v>225</v>
      </c>
      <c r="C43">
        <v>1</v>
      </c>
      <c r="F43" s="39" t="s">
        <v>226</v>
      </c>
      <c r="G43" s="39" t="s">
        <v>227</v>
      </c>
      <c r="H43" t="s">
        <v>173</v>
      </c>
    </row>
    <row r="44" spans="1:8" ht="43.2">
      <c r="A44" s="332"/>
      <c r="B44" s="39" t="s">
        <v>228</v>
      </c>
      <c r="C44">
        <v>1</v>
      </c>
      <c r="F44" s="39" t="s">
        <v>229</v>
      </c>
      <c r="G44" s="39" t="s">
        <v>230</v>
      </c>
      <c r="H44" t="s">
        <v>173</v>
      </c>
    </row>
    <row r="45" spans="1:8" ht="43.2">
      <c r="A45" s="332"/>
      <c r="B45" s="39" t="s">
        <v>231</v>
      </c>
      <c r="C45">
        <v>1</v>
      </c>
      <c r="F45" s="39" t="s">
        <v>232</v>
      </c>
      <c r="G45" s="39" t="s">
        <v>233</v>
      </c>
      <c r="H45" t="s">
        <v>173</v>
      </c>
    </row>
    <row r="46" spans="1:8" ht="28.8">
      <c r="A46" s="332"/>
      <c r="B46" s="39" t="s">
        <v>234</v>
      </c>
      <c r="C46">
        <v>1</v>
      </c>
      <c r="F46" s="39" t="s">
        <v>235</v>
      </c>
      <c r="G46" s="39" t="s">
        <v>236</v>
      </c>
      <c r="H46" t="s">
        <v>173</v>
      </c>
    </row>
    <row r="47" spans="1:8" ht="28.8">
      <c r="A47" s="332"/>
      <c r="B47" s="39" t="s">
        <v>237</v>
      </c>
      <c r="C47">
        <v>1</v>
      </c>
      <c r="F47" s="39" t="s">
        <v>238</v>
      </c>
      <c r="H47" t="s">
        <v>173</v>
      </c>
    </row>
    <row r="48" spans="1:8" ht="28.8">
      <c r="A48" s="332"/>
      <c r="B48" s="39" t="s">
        <v>239</v>
      </c>
      <c r="C48">
        <v>1</v>
      </c>
      <c r="F48" s="39" t="s">
        <v>240</v>
      </c>
      <c r="H48" t="s">
        <v>173</v>
      </c>
    </row>
    <row r="49" spans="1:9" ht="28.8">
      <c r="A49" s="332"/>
      <c r="B49" s="39" t="s">
        <v>241</v>
      </c>
      <c r="C49">
        <v>0</v>
      </c>
      <c r="F49" s="39" t="s">
        <v>235</v>
      </c>
      <c r="G49" s="39" t="s">
        <v>242</v>
      </c>
      <c r="H49" t="s">
        <v>173</v>
      </c>
    </row>
    <row r="50" spans="1:9" ht="28.8">
      <c r="A50" s="332"/>
      <c r="B50" s="39" t="s">
        <v>243</v>
      </c>
      <c r="C50">
        <v>0</v>
      </c>
      <c r="F50" s="39" t="s">
        <v>244</v>
      </c>
      <c r="G50" s="39" t="s">
        <v>245</v>
      </c>
      <c r="H50" t="s">
        <v>173</v>
      </c>
    </row>
    <row r="51" spans="1:9" ht="28.8">
      <c r="A51" s="332"/>
      <c r="B51" s="39" t="s">
        <v>246</v>
      </c>
      <c r="C51">
        <v>0</v>
      </c>
      <c r="F51" s="39" t="s">
        <v>244</v>
      </c>
      <c r="G51" s="39" t="s">
        <v>247</v>
      </c>
      <c r="H51" t="s">
        <v>173</v>
      </c>
    </row>
    <row r="52" spans="1:9" ht="28.8">
      <c r="A52" s="332"/>
      <c r="B52" s="40" t="s">
        <v>10</v>
      </c>
      <c r="F52" s="39" t="s">
        <v>248</v>
      </c>
      <c r="G52" s="39" t="s">
        <v>249</v>
      </c>
      <c r="H52" t="str">
        <f>B54</f>
        <v>诸刃</v>
      </c>
      <c r="I52">
        <v>13</v>
      </c>
    </row>
    <row r="53" spans="1:9">
      <c r="A53" s="332"/>
      <c r="B53" s="40" t="s">
        <v>11</v>
      </c>
      <c r="F53" s="39" t="s">
        <v>250</v>
      </c>
      <c r="G53" s="39" t="s">
        <v>12</v>
      </c>
      <c r="I53" t="s">
        <v>251</v>
      </c>
    </row>
    <row r="54" spans="1:9">
      <c r="A54" s="332"/>
      <c r="B54" s="40" t="s">
        <v>13</v>
      </c>
      <c r="F54" s="39" t="s">
        <v>250</v>
      </c>
      <c r="G54" s="39" t="s">
        <v>14</v>
      </c>
      <c r="I54" t="s">
        <v>252</v>
      </c>
    </row>
    <row r="55" spans="1:9" ht="28.8">
      <c r="A55" s="332"/>
      <c r="B55" s="40" t="s">
        <v>15</v>
      </c>
      <c r="F55" s="39" t="s">
        <v>250</v>
      </c>
      <c r="G55" s="39" t="s">
        <v>16</v>
      </c>
      <c r="I55">
        <v>5</v>
      </c>
    </row>
    <row r="56" spans="1:9" ht="28.8">
      <c r="A56" s="332"/>
      <c r="B56" s="40" t="s">
        <v>17</v>
      </c>
      <c r="F56" s="39" t="s">
        <v>250</v>
      </c>
      <c r="G56" s="39" t="s">
        <v>18</v>
      </c>
      <c r="H56" t="str">
        <f>B53</f>
        <v>乾坤一掷</v>
      </c>
      <c r="I56">
        <v>13</v>
      </c>
    </row>
    <row r="57" spans="1:9">
      <c r="A57" s="332"/>
      <c r="B57" s="40" t="s">
        <v>19</v>
      </c>
      <c r="F57" s="39" t="s">
        <v>253</v>
      </c>
      <c r="G57" s="39" t="s">
        <v>20</v>
      </c>
    </row>
    <row r="58" spans="1:9">
      <c r="A58" s="332"/>
      <c r="B58" s="40" t="s">
        <v>21</v>
      </c>
      <c r="F58" s="39" t="s">
        <v>253</v>
      </c>
      <c r="G58" s="39" t="s">
        <v>22</v>
      </c>
    </row>
    <row r="59" spans="1:9" ht="28.8">
      <c r="A59" s="332"/>
      <c r="B59" s="40" t="s">
        <v>23</v>
      </c>
      <c r="F59" s="39" t="s">
        <v>253</v>
      </c>
      <c r="G59" s="39" t="s">
        <v>24</v>
      </c>
    </row>
    <row r="60" spans="1:9">
      <c r="A60" s="332"/>
      <c r="B60" s="41" t="s">
        <v>25</v>
      </c>
      <c r="F60" s="39" t="s">
        <v>253</v>
      </c>
      <c r="G60" s="39" t="s">
        <v>26</v>
      </c>
    </row>
    <row r="61" spans="1:9">
      <c r="A61" s="332"/>
      <c r="B61" s="41" t="s">
        <v>27</v>
      </c>
      <c r="F61" s="39" t="s">
        <v>253</v>
      </c>
      <c r="G61" s="39" t="s">
        <v>28</v>
      </c>
    </row>
    <row r="62" spans="1:9" ht="28.8">
      <c r="A62" s="332"/>
      <c r="B62" s="41" t="s">
        <v>29</v>
      </c>
      <c r="F62" s="39" t="s">
        <v>253</v>
      </c>
      <c r="G62" s="39" t="s">
        <v>30</v>
      </c>
    </row>
    <row r="63" spans="1:9">
      <c r="A63" s="332"/>
      <c r="B63" s="41" t="s">
        <v>31</v>
      </c>
      <c r="F63" s="39" t="s">
        <v>254</v>
      </c>
      <c r="G63" s="39" t="s">
        <v>255</v>
      </c>
    </row>
    <row r="64" spans="1:9">
      <c r="A64" s="332"/>
      <c r="B64" s="41" t="s">
        <v>33</v>
      </c>
      <c r="F64" s="39" t="s">
        <v>254</v>
      </c>
      <c r="G64" s="39" t="s">
        <v>32</v>
      </c>
    </row>
    <row r="65" spans="1:7">
      <c r="A65" s="332"/>
      <c r="B65" s="41" t="s">
        <v>34</v>
      </c>
      <c r="F65" s="39" t="s">
        <v>254</v>
      </c>
      <c r="G65" s="39" t="s">
        <v>35</v>
      </c>
    </row>
    <row r="66" spans="1:7" ht="28.8">
      <c r="A66" s="332"/>
      <c r="B66" s="41" t="s">
        <v>36</v>
      </c>
      <c r="G66" s="39" t="s">
        <v>37</v>
      </c>
    </row>
    <row r="67" spans="1:7" ht="28.8">
      <c r="A67" s="332"/>
      <c r="B67" s="41" t="s">
        <v>38</v>
      </c>
      <c r="G67" s="39" t="s">
        <v>39</v>
      </c>
    </row>
    <row r="68" spans="1:7" ht="28.8">
      <c r="A68" s="332"/>
      <c r="B68" s="41" t="s">
        <v>40</v>
      </c>
      <c r="G68" s="39" t="s">
        <v>41</v>
      </c>
    </row>
    <row r="69" spans="1:7">
      <c r="A69" s="332"/>
      <c r="B69" s="41" t="s">
        <v>256</v>
      </c>
      <c r="G69" s="39" t="s">
        <v>42</v>
      </c>
    </row>
    <row r="70" spans="1:7">
      <c r="A70" s="332"/>
      <c r="B70" s="41" t="s">
        <v>43</v>
      </c>
      <c r="G70" s="39" t="s">
        <v>44</v>
      </c>
    </row>
    <row r="71" spans="1:7">
      <c r="A71" s="332"/>
      <c r="B71" s="41" t="s">
        <v>45</v>
      </c>
      <c r="G71" s="39" t="s">
        <v>46</v>
      </c>
    </row>
    <row r="72" spans="1:7">
      <c r="A72" s="332"/>
      <c r="B72" s="41" t="s">
        <v>257</v>
      </c>
      <c r="G72" s="39" t="s">
        <v>258</v>
      </c>
    </row>
    <row r="73" spans="1:7">
      <c r="A73" s="332"/>
      <c r="B73" s="41" t="s">
        <v>259</v>
      </c>
    </row>
    <row r="74" spans="1:7">
      <c r="A74" s="332"/>
      <c r="B74" s="41" t="s">
        <v>47</v>
      </c>
      <c r="G74" s="39" t="s">
        <v>260</v>
      </c>
    </row>
    <row r="75" spans="1:7">
      <c r="A75" s="332"/>
      <c r="B75" s="41" t="s">
        <v>261</v>
      </c>
      <c r="G75" s="39" t="s">
        <v>262</v>
      </c>
    </row>
    <row r="76" spans="1:7">
      <c r="A76" s="332"/>
      <c r="B76" s="41" t="s">
        <v>263</v>
      </c>
      <c r="G76" s="39" t="s">
        <v>264</v>
      </c>
    </row>
    <row r="77" spans="1:7">
      <c r="A77" s="332"/>
      <c r="B77" s="41" t="s">
        <v>265</v>
      </c>
      <c r="G77" s="39" t="s">
        <v>264</v>
      </c>
    </row>
    <row r="78" spans="1:7">
      <c r="A78" s="332"/>
      <c r="B78" s="41" t="s">
        <v>266</v>
      </c>
      <c r="G78" s="39" t="s">
        <v>264</v>
      </c>
    </row>
    <row r="79" spans="1:7">
      <c r="A79" s="332"/>
      <c r="B79" s="41" t="s">
        <v>267</v>
      </c>
      <c r="G79" s="39" t="s">
        <v>264</v>
      </c>
    </row>
    <row r="80" spans="1:7">
      <c r="A80" s="332"/>
      <c r="B80" s="41" t="s">
        <v>268</v>
      </c>
    </row>
    <row r="81" spans="1:7">
      <c r="A81" s="332"/>
      <c r="B81" s="41" t="s">
        <v>269</v>
      </c>
    </row>
    <row r="82" spans="1:7">
      <c r="A82" s="332"/>
      <c r="B82" s="41" t="s">
        <v>270</v>
      </c>
    </row>
    <row r="83" spans="1:7">
      <c r="A83" s="332"/>
      <c r="B83" s="41" t="s">
        <v>271</v>
      </c>
    </row>
    <row r="84" spans="1:7">
      <c r="A84" s="332"/>
      <c r="B84" s="41" t="s">
        <v>272</v>
      </c>
    </row>
    <row r="85" spans="1:7">
      <c r="A85" s="332"/>
      <c r="B85" s="41" t="s">
        <v>273</v>
      </c>
    </row>
    <row r="86" spans="1:7">
      <c r="A86" s="332"/>
      <c r="B86" s="41" t="s">
        <v>274</v>
      </c>
    </row>
    <row r="87" spans="1:7">
      <c r="A87" s="332"/>
      <c r="B87" s="41" t="s">
        <v>275</v>
      </c>
    </row>
    <row r="88" spans="1:7">
      <c r="A88" s="332"/>
      <c r="B88" s="41" t="s">
        <v>276</v>
      </c>
    </row>
    <row r="89" spans="1:7">
      <c r="A89" s="332"/>
      <c r="B89" s="41" t="s">
        <v>277</v>
      </c>
    </row>
    <row r="90" spans="1:7">
      <c r="A90" s="332"/>
      <c r="B90" s="41" t="s">
        <v>278</v>
      </c>
    </row>
    <row r="91" spans="1:7">
      <c r="A91" s="332"/>
      <c r="B91" s="41" t="s">
        <v>279</v>
      </c>
    </row>
    <row r="92" spans="1:7">
      <c r="A92" s="332"/>
      <c r="B92" s="41" t="s">
        <v>280</v>
      </c>
    </row>
    <row r="93" spans="1:7">
      <c r="A93" s="332"/>
      <c r="B93" s="41" t="s">
        <v>281</v>
      </c>
    </row>
    <row r="94" spans="1:7" ht="16.5" customHeight="1">
      <c r="A94" s="332"/>
      <c r="B94" s="41" t="s">
        <v>282</v>
      </c>
    </row>
    <row r="95" spans="1:7">
      <c r="A95" s="332" t="s">
        <v>283</v>
      </c>
      <c r="B95" s="39" t="s">
        <v>284</v>
      </c>
      <c r="C95">
        <v>5</v>
      </c>
      <c r="D95" s="333">
        <f>SUM(C95:C102)</f>
        <v>40</v>
      </c>
      <c r="E95" t="s">
        <v>285</v>
      </c>
      <c r="F95" s="39" t="s">
        <v>286</v>
      </c>
      <c r="G95" s="39" t="s">
        <v>287</v>
      </c>
    </row>
    <row r="96" spans="1:7">
      <c r="A96" s="332"/>
      <c r="B96" s="39" t="s">
        <v>288</v>
      </c>
      <c r="C96">
        <v>5</v>
      </c>
      <c r="D96" s="333"/>
      <c r="E96" t="s">
        <v>285</v>
      </c>
      <c r="F96" s="39" t="s">
        <v>286</v>
      </c>
      <c r="G96" s="39" t="s">
        <v>287</v>
      </c>
    </row>
    <row r="97" spans="1:7">
      <c r="A97" s="332"/>
      <c r="B97" s="39" t="s">
        <v>289</v>
      </c>
      <c r="C97">
        <v>5</v>
      </c>
      <c r="D97" s="333"/>
      <c r="E97" t="s">
        <v>285</v>
      </c>
      <c r="F97" s="39" t="s">
        <v>286</v>
      </c>
      <c r="G97" s="39" t="s">
        <v>287</v>
      </c>
    </row>
    <row r="98" spans="1:7">
      <c r="A98" s="332"/>
      <c r="B98" s="39" t="s">
        <v>290</v>
      </c>
      <c r="C98">
        <v>5</v>
      </c>
      <c r="D98" s="333"/>
      <c r="E98" t="s">
        <v>285</v>
      </c>
      <c r="F98" s="39" t="s">
        <v>286</v>
      </c>
      <c r="G98" s="39" t="s">
        <v>287</v>
      </c>
    </row>
    <row r="99" spans="1:7">
      <c r="A99" s="332"/>
      <c r="B99" s="39" t="s">
        <v>291</v>
      </c>
      <c r="C99">
        <v>5</v>
      </c>
      <c r="D99" s="333"/>
      <c r="E99" t="s">
        <v>285</v>
      </c>
      <c r="F99" s="39" t="s">
        <v>286</v>
      </c>
      <c r="G99" s="39" t="s">
        <v>287</v>
      </c>
    </row>
    <row r="100" spans="1:7">
      <c r="A100" s="332"/>
      <c r="B100" s="39" t="s">
        <v>292</v>
      </c>
      <c r="C100">
        <v>5</v>
      </c>
      <c r="D100" s="333"/>
      <c r="E100" t="s">
        <v>285</v>
      </c>
      <c r="F100" s="39" t="s">
        <v>286</v>
      </c>
      <c r="G100" s="39" t="s">
        <v>287</v>
      </c>
    </row>
    <row r="101" spans="1:7">
      <c r="B101" s="39" t="s">
        <v>293</v>
      </c>
      <c r="C101">
        <v>5</v>
      </c>
      <c r="D101" s="333"/>
      <c r="E101" t="s">
        <v>285</v>
      </c>
      <c r="F101" s="39" t="s">
        <v>286</v>
      </c>
      <c r="G101" s="39" t="s">
        <v>287</v>
      </c>
    </row>
    <row r="102" spans="1:7">
      <c r="B102" s="39" t="s">
        <v>294</v>
      </c>
      <c r="C102">
        <v>5</v>
      </c>
      <c r="D102" s="333"/>
      <c r="E102" t="s">
        <v>285</v>
      </c>
      <c r="F102" s="39" t="s">
        <v>286</v>
      </c>
      <c r="G102" s="39" t="s">
        <v>287</v>
      </c>
    </row>
    <row r="103" spans="1:7">
      <c r="B103" s="39" t="s">
        <v>295</v>
      </c>
      <c r="C103">
        <v>5</v>
      </c>
      <c r="D103" s="38"/>
      <c r="E103" t="s">
        <v>285</v>
      </c>
      <c r="F103" s="39" t="s">
        <v>286</v>
      </c>
      <c r="G103" s="39" t="s">
        <v>287</v>
      </c>
    </row>
    <row r="104" spans="1:7">
      <c r="A104" t="s">
        <v>296</v>
      </c>
      <c r="B104" s="39" t="s">
        <v>297</v>
      </c>
      <c r="C104">
        <v>1</v>
      </c>
      <c r="D104" s="38"/>
      <c r="E104" t="s">
        <v>298</v>
      </c>
    </row>
    <row r="105" spans="1:7">
      <c r="B105" s="39" t="s">
        <v>299</v>
      </c>
      <c r="C105">
        <v>1</v>
      </c>
      <c r="D105" s="38"/>
      <c r="E105" t="s">
        <v>298</v>
      </c>
    </row>
    <row r="106" spans="1:7">
      <c r="A106" t="s">
        <v>300</v>
      </c>
      <c r="B106" s="39" t="s">
        <v>301</v>
      </c>
      <c r="C106">
        <v>1</v>
      </c>
      <c r="F106" s="39" t="s">
        <v>302</v>
      </c>
      <c r="G106" s="39" t="s">
        <v>303</v>
      </c>
    </row>
    <row r="107" spans="1:7">
      <c r="B107" s="39" t="s">
        <v>304</v>
      </c>
      <c r="C107">
        <v>2</v>
      </c>
      <c r="F107" s="39" t="s">
        <v>302</v>
      </c>
      <c r="G107" s="39" t="s">
        <v>305</v>
      </c>
    </row>
    <row r="108" spans="1:7" ht="28.8">
      <c r="B108" s="39" t="s">
        <v>306</v>
      </c>
      <c r="C108">
        <v>33</v>
      </c>
      <c r="F108" s="39" t="s">
        <v>307</v>
      </c>
      <c r="G108" s="39" t="s">
        <v>308</v>
      </c>
    </row>
    <row r="109" spans="1:7">
      <c r="B109" s="39" t="s">
        <v>309</v>
      </c>
      <c r="C109">
        <v>23</v>
      </c>
      <c r="G109" s="39" t="s">
        <v>310</v>
      </c>
    </row>
    <row r="110" spans="1:7">
      <c r="B110" s="39" t="s">
        <v>311</v>
      </c>
      <c r="F110" s="39" t="s">
        <v>312</v>
      </c>
    </row>
    <row r="111" spans="1:7">
      <c r="B111" s="39" t="s">
        <v>313</v>
      </c>
    </row>
    <row r="112" spans="1:7" ht="43.2">
      <c r="B112" s="39" t="s">
        <v>314</v>
      </c>
      <c r="C112">
        <v>10</v>
      </c>
      <c r="F112" s="39" t="s">
        <v>315</v>
      </c>
      <c r="G112" s="39" t="s">
        <v>316</v>
      </c>
    </row>
  </sheetData>
  <mergeCells count="7">
    <mergeCell ref="A95:A100"/>
    <mergeCell ref="D95:D102"/>
    <mergeCell ref="A2:A7"/>
    <mergeCell ref="D2:D7"/>
    <mergeCell ref="A8:A32"/>
    <mergeCell ref="D8:D32"/>
    <mergeCell ref="A33:A94"/>
  </mergeCells>
  <phoneticPr fontId="1"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AG14"/>
  <sheetViews>
    <sheetView workbookViewId="0">
      <selection activeCell="G12" sqref="G12:H12"/>
    </sheetView>
  </sheetViews>
  <sheetFormatPr defaultRowHeight="14.4"/>
  <sheetData>
    <row r="11" spans="1:33" s="1" customFormat="1" ht="75" customHeight="1">
      <c r="A11" s="1" t="s">
        <v>48</v>
      </c>
      <c r="B11" s="1" t="s">
        <v>111</v>
      </c>
      <c r="C11" s="1" t="s">
        <v>50</v>
      </c>
      <c r="D11" s="1" t="s">
        <v>115</v>
      </c>
      <c r="E11" s="9" t="s">
        <v>133</v>
      </c>
      <c r="F11" s="1" t="s">
        <v>51</v>
      </c>
      <c r="G11" s="1" t="s">
        <v>343</v>
      </c>
      <c r="H11" s="1" t="s">
        <v>344</v>
      </c>
      <c r="I11" s="1" t="s">
        <v>52</v>
      </c>
      <c r="J11" s="1" t="s">
        <v>53</v>
      </c>
      <c r="K11" s="1" t="s">
        <v>54</v>
      </c>
      <c r="L11" s="1" t="s">
        <v>55</v>
      </c>
      <c r="M11" s="1" t="s">
        <v>56</v>
      </c>
      <c r="N11" s="1" t="s">
        <v>58</v>
      </c>
      <c r="O11" s="1" t="s">
        <v>57</v>
      </c>
      <c r="P11" s="1" t="s">
        <v>59</v>
      </c>
      <c r="Q11" s="1" t="s">
        <v>60</v>
      </c>
      <c r="R11" s="1" t="s">
        <v>92</v>
      </c>
      <c r="S11" s="37" t="s">
        <v>93</v>
      </c>
      <c r="T11" s="37" t="s">
        <v>94</v>
      </c>
      <c r="U11" s="37" t="s">
        <v>95</v>
      </c>
      <c r="V11" s="37" t="s">
        <v>96</v>
      </c>
      <c r="W11" s="37" t="s">
        <v>97</v>
      </c>
      <c r="X11" s="37" t="s">
        <v>98</v>
      </c>
      <c r="Y11" s="37" t="s">
        <v>99</v>
      </c>
      <c r="Z11" s="37" t="s">
        <v>100</v>
      </c>
      <c r="AA11" s="37" t="s">
        <v>101</v>
      </c>
      <c r="AB11" s="37" t="s">
        <v>102</v>
      </c>
      <c r="AC11" s="37" t="s">
        <v>103</v>
      </c>
      <c r="AD11" s="37" t="s">
        <v>104</v>
      </c>
      <c r="AE11" s="37" t="s">
        <v>105</v>
      </c>
      <c r="AF11" s="37" t="s">
        <v>106</v>
      </c>
      <c r="AG11" s="37" t="s">
        <v>107</v>
      </c>
    </row>
    <row r="12" spans="1:33">
      <c r="A12">
        <v>1</v>
      </c>
      <c r="B12" s="11" t="s">
        <v>112</v>
      </c>
      <c r="E12">
        <v>1</v>
      </c>
      <c r="F12">
        <v>1</v>
      </c>
      <c r="G12">
        <v>50</v>
      </c>
      <c r="H12">
        <v>20</v>
      </c>
      <c r="I12">
        <v>13</v>
      </c>
      <c r="J12">
        <v>8</v>
      </c>
      <c r="K12">
        <v>5</v>
      </c>
      <c r="L12">
        <f>I12*2</f>
        <v>26</v>
      </c>
      <c r="M12">
        <f>I12*2</f>
        <v>26</v>
      </c>
      <c r="N12">
        <f t="shared" ref="N12:N13" si="0">J12*2</f>
        <v>16</v>
      </c>
      <c r="O12">
        <f t="shared" ref="O12:O13" si="1">J12*2</f>
        <v>16</v>
      </c>
      <c r="P12">
        <v>10</v>
      </c>
      <c r="Q12">
        <v>10</v>
      </c>
    </row>
    <row r="13" spans="1:33">
      <c r="A13">
        <v>101</v>
      </c>
      <c r="B13" s="11" t="s">
        <v>113</v>
      </c>
      <c r="E13">
        <v>3</v>
      </c>
      <c r="F13">
        <v>1</v>
      </c>
      <c r="G13">
        <v>50</v>
      </c>
      <c r="H13">
        <v>20</v>
      </c>
      <c r="I13">
        <v>9</v>
      </c>
      <c r="J13">
        <v>4</v>
      </c>
      <c r="K13">
        <v>13</v>
      </c>
      <c r="L13">
        <f t="shared" ref="L13:L14" si="2">I13*2</f>
        <v>18</v>
      </c>
      <c r="M13">
        <f t="shared" ref="M13:M14" si="3">I13*2</f>
        <v>18</v>
      </c>
      <c r="N13">
        <f t="shared" si="0"/>
        <v>8</v>
      </c>
      <c r="O13">
        <f t="shared" si="1"/>
        <v>8</v>
      </c>
      <c r="P13">
        <v>50</v>
      </c>
      <c r="Q13">
        <v>50</v>
      </c>
    </row>
    <row r="14" spans="1:33">
      <c r="A14">
        <v>201</v>
      </c>
      <c r="B14" s="11" t="s">
        <v>114</v>
      </c>
      <c r="E14">
        <v>2</v>
      </c>
      <c r="F14">
        <v>1</v>
      </c>
      <c r="G14">
        <v>50</v>
      </c>
      <c r="H14">
        <v>20</v>
      </c>
      <c r="I14">
        <v>5</v>
      </c>
      <c r="J14">
        <v>13</v>
      </c>
      <c r="K14">
        <v>6</v>
      </c>
      <c r="L14">
        <f t="shared" si="2"/>
        <v>10</v>
      </c>
      <c r="M14">
        <f t="shared" si="3"/>
        <v>10</v>
      </c>
      <c r="N14">
        <f>J14*2</f>
        <v>26</v>
      </c>
      <c r="O14">
        <f>J14*2</f>
        <v>26</v>
      </c>
      <c r="P14">
        <v>10</v>
      </c>
      <c r="Q14">
        <v>10</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29" sqref="K29"/>
    </sheetView>
  </sheetViews>
  <sheetFormatPr defaultRowHeight="14.4"/>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3"/>
  <sheetViews>
    <sheetView workbookViewId="0">
      <selection activeCell="B10" sqref="B10"/>
    </sheetView>
  </sheetViews>
  <sheetFormatPr defaultRowHeight="14.4"/>
  <cols>
    <col min="3" max="3" width="17.6640625" customWidth="1"/>
    <col min="4" max="5" width="10.33203125" style="43" customWidth="1"/>
  </cols>
  <sheetData>
    <row r="1" spans="1:35" ht="66.75" customHeight="1">
      <c r="A1" t="s">
        <v>118</v>
      </c>
      <c r="B1" t="s">
        <v>119</v>
      </c>
      <c r="C1" s="39" t="s">
        <v>120</v>
      </c>
      <c r="D1" s="42" t="s">
        <v>134</v>
      </c>
      <c r="E1" s="42" t="s">
        <v>339</v>
      </c>
      <c r="F1" t="s">
        <v>139</v>
      </c>
      <c r="G1" t="s">
        <v>138</v>
      </c>
      <c r="H1" t="s">
        <v>137</v>
      </c>
      <c r="I1" t="s">
        <v>140</v>
      </c>
      <c r="J1" t="s">
        <v>141</v>
      </c>
      <c r="K1" t="s">
        <v>341</v>
      </c>
      <c r="L1" t="s">
        <v>342</v>
      </c>
      <c r="M1" t="s">
        <v>142</v>
      </c>
      <c r="N1" s="39" t="s">
        <v>334</v>
      </c>
      <c r="O1" t="s">
        <v>331</v>
      </c>
      <c r="P1" t="s">
        <v>332</v>
      </c>
      <c r="Q1" s="39" t="s">
        <v>336</v>
      </c>
      <c r="R1" t="s">
        <v>333</v>
      </c>
      <c r="S1" t="s">
        <v>340</v>
      </c>
      <c r="T1" t="s">
        <v>335</v>
      </c>
      <c r="U1" t="s">
        <v>326</v>
      </c>
      <c r="V1" t="s">
        <v>337</v>
      </c>
      <c r="W1" t="s">
        <v>338</v>
      </c>
      <c r="X1" t="s">
        <v>327</v>
      </c>
      <c r="Y1" t="s">
        <v>318</v>
      </c>
      <c r="Z1" t="s">
        <v>319</v>
      </c>
      <c r="AA1" t="s">
        <v>328</v>
      </c>
      <c r="AB1" t="s">
        <v>320</v>
      </c>
      <c r="AC1" t="s">
        <v>321</v>
      </c>
      <c r="AD1" t="s">
        <v>329</v>
      </c>
      <c r="AE1" t="s">
        <v>322</v>
      </c>
      <c r="AF1" t="s">
        <v>323</v>
      </c>
      <c r="AG1" t="s">
        <v>330</v>
      </c>
      <c r="AH1" t="s">
        <v>324</v>
      </c>
      <c r="AI1" t="s">
        <v>325</v>
      </c>
    </row>
    <row r="2" spans="1:35">
      <c r="A2">
        <v>1</v>
      </c>
      <c r="B2" t="s">
        <v>121</v>
      </c>
      <c r="C2">
        <v>1</v>
      </c>
      <c r="D2" s="43">
        <v>1</v>
      </c>
      <c r="E2" s="43">
        <v>1</v>
      </c>
      <c r="F2">
        <v>4</v>
      </c>
      <c r="G2">
        <v>0</v>
      </c>
      <c r="H2">
        <v>0</v>
      </c>
      <c r="I2">
        <v>0</v>
      </c>
      <c r="J2">
        <v>0</v>
      </c>
      <c r="K2">
        <v>0</v>
      </c>
      <c r="L2">
        <v>0</v>
      </c>
      <c r="M2" t="s">
        <v>317</v>
      </c>
      <c r="N2">
        <v>1</v>
      </c>
      <c r="O2">
        <v>1</v>
      </c>
      <c r="P2">
        <v>100</v>
      </c>
    </row>
    <row r="3" spans="1:35">
      <c r="A3">
        <v>2</v>
      </c>
      <c r="B3" t="s">
        <v>122</v>
      </c>
      <c r="C3">
        <v>1</v>
      </c>
      <c r="D3" s="43">
        <v>2</v>
      </c>
      <c r="E3" s="43">
        <v>1</v>
      </c>
      <c r="F3">
        <v>3</v>
      </c>
      <c r="G3">
        <v>0</v>
      </c>
      <c r="H3">
        <v>0</v>
      </c>
      <c r="I3">
        <v>0</v>
      </c>
      <c r="J3">
        <v>0</v>
      </c>
      <c r="K3">
        <v>0</v>
      </c>
      <c r="L3">
        <v>0</v>
      </c>
      <c r="M3" t="s">
        <v>317</v>
      </c>
      <c r="N3">
        <v>1</v>
      </c>
      <c r="O3">
        <v>1</v>
      </c>
      <c r="P3">
        <v>100</v>
      </c>
    </row>
    <row r="4" spans="1:35">
      <c r="A4">
        <v>3</v>
      </c>
      <c r="B4" t="s">
        <v>123</v>
      </c>
      <c r="C4">
        <v>1</v>
      </c>
      <c r="D4" s="43">
        <v>3</v>
      </c>
      <c r="E4" s="43">
        <v>1</v>
      </c>
      <c r="F4">
        <v>2</v>
      </c>
      <c r="G4">
        <v>0</v>
      </c>
      <c r="H4">
        <v>4</v>
      </c>
      <c r="I4">
        <v>4</v>
      </c>
      <c r="J4">
        <v>0</v>
      </c>
      <c r="K4">
        <v>0</v>
      </c>
      <c r="L4">
        <v>2</v>
      </c>
      <c r="M4" t="s">
        <v>317</v>
      </c>
      <c r="N4">
        <v>1</v>
      </c>
      <c r="O4">
        <v>1</v>
      </c>
      <c r="P4">
        <v>100</v>
      </c>
    </row>
    <row r="5" spans="1:35">
      <c r="A5">
        <v>4</v>
      </c>
      <c r="B5" t="s">
        <v>124</v>
      </c>
      <c r="C5">
        <v>2</v>
      </c>
      <c r="D5" s="43">
        <v>1</v>
      </c>
      <c r="E5" s="43">
        <v>1</v>
      </c>
      <c r="F5">
        <v>0</v>
      </c>
      <c r="G5">
        <v>4</v>
      </c>
      <c r="H5">
        <v>0</v>
      </c>
      <c r="I5">
        <v>0</v>
      </c>
      <c r="J5">
        <v>0</v>
      </c>
      <c r="K5">
        <v>0</v>
      </c>
      <c r="L5">
        <v>0</v>
      </c>
      <c r="M5" t="s">
        <v>317</v>
      </c>
      <c r="N5">
        <v>1</v>
      </c>
      <c r="O5">
        <v>1</v>
      </c>
      <c r="P5">
        <v>100</v>
      </c>
    </row>
    <row r="6" spans="1:35">
      <c r="A6">
        <v>5</v>
      </c>
      <c r="B6" t="s">
        <v>126</v>
      </c>
      <c r="C6">
        <v>2</v>
      </c>
      <c r="D6" s="43">
        <v>2</v>
      </c>
      <c r="E6" s="43">
        <v>1</v>
      </c>
      <c r="F6">
        <v>0</v>
      </c>
      <c r="G6">
        <v>3</v>
      </c>
      <c r="H6">
        <v>0</v>
      </c>
      <c r="I6">
        <v>0</v>
      </c>
      <c r="J6">
        <v>0</v>
      </c>
      <c r="K6">
        <v>0</v>
      </c>
      <c r="L6">
        <v>0</v>
      </c>
      <c r="M6" t="s">
        <v>317</v>
      </c>
      <c r="N6">
        <v>1</v>
      </c>
      <c r="O6">
        <v>1</v>
      </c>
      <c r="P6">
        <v>100</v>
      </c>
    </row>
    <row r="7" spans="1:35">
      <c r="A7">
        <v>6</v>
      </c>
      <c r="B7" t="s">
        <v>125</v>
      </c>
      <c r="C7">
        <v>2</v>
      </c>
      <c r="D7" s="43">
        <v>3</v>
      </c>
      <c r="E7" s="43">
        <v>1</v>
      </c>
      <c r="F7">
        <v>0</v>
      </c>
      <c r="G7">
        <v>2</v>
      </c>
      <c r="H7">
        <v>0</v>
      </c>
      <c r="I7">
        <v>0</v>
      </c>
      <c r="J7">
        <v>0</v>
      </c>
      <c r="K7">
        <v>0</v>
      </c>
      <c r="L7">
        <v>0</v>
      </c>
      <c r="M7" t="s">
        <v>317</v>
      </c>
      <c r="N7">
        <v>1</v>
      </c>
      <c r="O7">
        <v>1</v>
      </c>
      <c r="P7">
        <v>100</v>
      </c>
    </row>
    <row r="8" spans="1:35">
      <c r="A8">
        <v>7</v>
      </c>
      <c r="B8" t="s">
        <v>127</v>
      </c>
      <c r="C8">
        <v>3</v>
      </c>
      <c r="D8" s="43">
        <v>1</v>
      </c>
      <c r="E8" s="43">
        <v>1</v>
      </c>
      <c r="F8">
        <v>0</v>
      </c>
      <c r="G8">
        <v>1</v>
      </c>
      <c r="H8">
        <v>1</v>
      </c>
      <c r="I8">
        <v>1</v>
      </c>
      <c r="J8">
        <v>0</v>
      </c>
      <c r="K8">
        <v>10</v>
      </c>
      <c r="L8">
        <v>0</v>
      </c>
      <c r="M8" t="s">
        <v>317</v>
      </c>
      <c r="N8">
        <v>1</v>
      </c>
      <c r="O8">
        <v>1</v>
      </c>
      <c r="P8">
        <v>100</v>
      </c>
    </row>
    <row r="9" spans="1:35">
      <c r="A9">
        <v>8</v>
      </c>
      <c r="B9" t="s">
        <v>128</v>
      </c>
      <c r="C9">
        <v>3</v>
      </c>
      <c r="D9" s="43">
        <v>2</v>
      </c>
      <c r="E9" s="43">
        <v>1</v>
      </c>
      <c r="F9">
        <v>0</v>
      </c>
      <c r="G9">
        <v>1</v>
      </c>
      <c r="H9">
        <v>1</v>
      </c>
      <c r="I9">
        <v>1</v>
      </c>
      <c r="J9">
        <v>0</v>
      </c>
      <c r="K9">
        <v>0</v>
      </c>
      <c r="L9">
        <v>6</v>
      </c>
      <c r="M9" t="s">
        <v>317</v>
      </c>
      <c r="N9">
        <v>1</v>
      </c>
      <c r="O9">
        <v>1</v>
      </c>
      <c r="P9">
        <v>100</v>
      </c>
    </row>
    <row r="10" spans="1:35">
      <c r="A10">
        <v>9</v>
      </c>
      <c r="B10" t="s">
        <v>129</v>
      </c>
      <c r="C10">
        <v>3</v>
      </c>
      <c r="D10" s="43">
        <v>3</v>
      </c>
      <c r="E10" s="43">
        <v>1</v>
      </c>
      <c r="F10">
        <v>0</v>
      </c>
      <c r="G10">
        <v>1</v>
      </c>
      <c r="H10">
        <v>2</v>
      </c>
      <c r="I10">
        <v>5</v>
      </c>
      <c r="J10">
        <v>0</v>
      </c>
      <c r="K10">
        <v>0</v>
      </c>
      <c r="L10">
        <v>0</v>
      </c>
      <c r="M10" t="s">
        <v>317</v>
      </c>
      <c r="N10">
        <v>1</v>
      </c>
      <c r="O10">
        <v>1</v>
      </c>
      <c r="P10">
        <v>100</v>
      </c>
    </row>
    <row r="11" spans="1:35">
      <c r="A11">
        <v>10</v>
      </c>
      <c r="B11" t="s">
        <v>130</v>
      </c>
      <c r="C11">
        <v>4</v>
      </c>
      <c r="D11" s="43" t="s">
        <v>135</v>
      </c>
      <c r="E11" s="43">
        <v>1</v>
      </c>
      <c r="F11">
        <v>0</v>
      </c>
      <c r="G11">
        <v>0</v>
      </c>
      <c r="H11">
        <v>0</v>
      </c>
      <c r="I11">
        <v>0</v>
      </c>
      <c r="J11">
        <v>3</v>
      </c>
      <c r="K11">
        <v>0</v>
      </c>
      <c r="L11">
        <v>0</v>
      </c>
      <c r="M11" t="s">
        <v>317</v>
      </c>
      <c r="N11">
        <v>1</v>
      </c>
      <c r="O11">
        <v>1</v>
      </c>
      <c r="P11">
        <v>100</v>
      </c>
    </row>
    <row r="12" spans="1:35">
      <c r="A12">
        <v>11</v>
      </c>
      <c r="B12" t="s">
        <v>131</v>
      </c>
      <c r="C12">
        <v>4</v>
      </c>
      <c r="D12" s="43" t="s">
        <v>136</v>
      </c>
      <c r="E12" s="43">
        <v>1</v>
      </c>
      <c r="F12">
        <v>0</v>
      </c>
      <c r="G12">
        <v>0</v>
      </c>
      <c r="H12">
        <v>0</v>
      </c>
      <c r="I12">
        <v>0</v>
      </c>
      <c r="J12">
        <v>4</v>
      </c>
      <c r="K12">
        <v>5</v>
      </c>
      <c r="L12">
        <v>0</v>
      </c>
      <c r="M12" t="s">
        <v>317</v>
      </c>
      <c r="N12">
        <v>1</v>
      </c>
      <c r="O12">
        <v>1</v>
      </c>
      <c r="P12">
        <v>100</v>
      </c>
    </row>
    <row r="13" spans="1:35">
      <c r="A13">
        <v>12</v>
      </c>
      <c r="B13" t="s">
        <v>132</v>
      </c>
      <c r="C13">
        <v>4</v>
      </c>
      <c r="D13" s="43" t="s">
        <v>136</v>
      </c>
      <c r="E13" s="43">
        <v>1</v>
      </c>
      <c r="F13">
        <v>0</v>
      </c>
      <c r="G13">
        <v>0</v>
      </c>
      <c r="H13">
        <v>0</v>
      </c>
      <c r="I13">
        <v>0</v>
      </c>
      <c r="J13">
        <v>5</v>
      </c>
      <c r="K13">
        <v>0</v>
      </c>
      <c r="L13">
        <v>0</v>
      </c>
      <c r="M13" t="s">
        <v>317</v>
      </c>
      <c r="N13">
        <v>1</v>
      </c>
      <c r="O13">
        <v>1</v>
      </c>
      <c r="P13">
        <v>100</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2"/>
  <sheetViews>
    <sheetView workbookViewId="0">
      <selection activeCell="C7" sqref="C7"/>
    </sheetView>
  </sheetViews>
  <sheetFormatPr defaultRowHeight="14.4"/>
  <sheetData>
    <row r="1" spans="1:3">
      <c r="B1">
        <f>30/60</f>
        <v>0.5</v>
      </c>
    </row>
    <row r="2" spans="1:3">
      <c r="B2" t="s">
        <v>116</v>
      </c>
      <c r="C2" t="s">
        <v>117</v>
      </c>
    </row>
    <row r="3" spans="1:3">
      <c r="A3">
        <v>1</v>
      </c>
      <c r="B3">
        <v>10</v>
      </c>
      <c r="C3">
        <v>3</v>
      </c>
    </row>
    <row r="4" spans="1:3">
      <c r="A4">
        <v>2</v>
      </c>
      <c r="B4">
        <f t="shared" ref="B4:B35" si="0">B3+$B$1</f>
        <v>10.5</v>
      </c>
    </row>
    <row r="5" spans="1:3">
      <c r="A5">
        <v>3</v>
      </c>
      <c r="B5">
        <f t="shared" si="0"/>
        <v>11</v>
      </c>
    </row>
    <row r="6" spans="1:3">
      <c r="A6">
        <v>4</v>
      </c>
      <c r="B6">
        <f t="shared" si="0"/>
        <v>11.5</v>
      </c>
    </row>
    <row r="7" spans="1:3">
      <c r="A7">
        <v>5</v>
      </c>
      <c r="B7">
        <f t="shared" si="0"/>
        <v>12</v>
      </c>
    </row>
    <row r="8" spans="1:3">
      <c r="A8">
        <v>6</v>
      </c>
      <c r="B8">
        <f t="shared" si="0"/>
        <v>12.5</v>
      </c>
    </row>
    <row r="9" spans="1:3">
      <c r="A9">
        <v>7</v>
      </c>
      <c r="B9">
        <f t="shared" si="0"/>
        <v>13</v>
      </c>
    </row>
    <row r="10" spans="1:3">
      <c r="A10">
        <v>8</v>
      </c>
      <c r="B10">
        <f t="shared" si="0"/>
        <v>13.5</v>
      </c>
    </row>
    <row r="11" spans="1:3">
      <c r="A11">
        <v>9</v>
      </c>
      <c r="B11">
        <f t="shared" si="0"/>
        <v>14</v>
      </c>
    </row>
    <row r="12" spans="1:3">
      <c r="A12">
        <v>10</v>
      </c>
      <c r="B12">
        <f t="shared" si="0"/>
        <v>14.5</v>
      </c>
    </row>
    <row r="13" spans="1:3">
      <c r="A13">
        <v>11</v>
      </c>
      <c r="B13">
        <f t="shared" si="0"/>
        <v>15</v>
      </c>
    </row>
    <row r="14" spans="1:3">
      <c r="A14">
        <v>12</v>
      </c>
      <c r="B14">
        <f t="shared" si="0"/>
        <v>15.5</v>
      </c>
    </row>
    <row r="15" spans="1:3">
      <c r="A15">
        <v>13</v>
      </c>
      <c r="B15">
        <f t="shared" si="0"/>
        <v>16</v>
      </c>
    </row>
    <row r="16" spans="1:3">
      <c r="A16">
        <v>14</v>
      </c>
      <c r="B16">
        <f t="shared" si="0"/>
        <v>16.5</v>
      </c>
    </row>
    <row r="17" spans="1:2">
      <c r="A17">
        <v>15</v>
      </c>
      <c r="B17">
        <f t="shared" si="0"/>
        <v>17</v>
      </c>
    </row>
    <row r="18" spans="1:2">
      <c r="A18">
        <v>16</v>
      </c>
      <c r="B18">
        <f t="shared" si="0"/>
        <v>17.5</v>
      </c>
    </row>
    <row r="19" spans="1:2">
      <c r="A19">
        <v>17</v>
      </c>
      <c r="B19">
        <f t="shared" si="0"/>
        <v>18</v>
      </c>
    </row>
    <row r="20" spans="1:2">
      <c r="A20">
        <v>18</v>
      </c>
      <c r="B20">
        <f t="shared" si="0"/>
        <v>18.5</v>
      </c>
    </row>
    <row r="21" spans="1:2">
      <c r="A21">
        <v>19</v>
      </c>
      <c r="B21">
        <f t="shared" si="0"/>
        <v>19</v>
      </c>
    </row>
    <row r="22" spans="1:2">
      <c r="A22">
        <v>20</v>
      </c>
      <c r="B22">
        <f t="shared" si="0"/>
        <v>19.5</v>
      </c>
    </row>
    <row r="23" spans="1:2">
      <c r="A23">
        <v>21</v>
      </c>
      <c r="B23">
        <f t="shared" si="0"/>
        <v>20</v>
      </c>
    </row>
    <row r="24" spans="1:2">
      <c r="A24">
        <v>22</v>
      </c>
      <c r="B24">
        <f t="shared" si="0"/>
        <v>20.5</v>
      </c>
    </row>
    <row r="25" spans="1:2">
      <c r="A25">
        <v>23</v>
      </c>
      <c r="B25">
        <f t="shared" si="0"/>
        <v>21</v>
      </c>
    </row>
    <row r="26" spans="1:2">
      <c r="A26">
        <v>24</v>
      </c>
      <c r="B26">
        <f t="shared" si="0"/>
        <v>21.5</v>
      </c>
    </row>
    <row r="27" spans="1:2">
      <c r="A27">
        <v>25</v>
      </c>
      <c r="B27">
        <f t="shared" si="0"/>
        <v>22</v>
      </c>
    </row>
    <row r="28" spans="1:2">
      <c r="A28">
        <v>26</v>
      </c>
      <c r="B28">
        <f t="shared" si="0"/>
        <v>22.5</v>
      </c>
    </row>
    <row r="29" spans="1:2">
      <c r="A29">
        <v>27</v>
      </c>
      <c r="B29">
        <f t="shared" si="0"/>
        <v>23</v>
      </c>
    </row>
    <row r="30" spans="1:2">
      <c r="A30">
        <v>28</v>
      </c>
      <c r="B30">
        <f t="shared" si="0"/>
        <v>23.5</v>
      </c>
    </row>
    <row r="31" spans="1:2">
      <c r="A31">
        <v>29</v>
      </c>
      <c r="B31">
        <f t="shared" si="0"/>
        <v>24</v>
      </c>
    </row>
    <row r="32" spans="1:2">
      <c r="A32">
        <v>30</v>
      </c>
      <c r="B32">
        <f t="shared" si="0"/>
        <v>24.5</v>
      </c>
    </row>
    <row r="33" spans="1:2">
      <c r="A33">
        <v>31</v>
      </c>
      <c r="B33">
        <f t="shared" si="0"/>
        <v>25</v>
      </c>
    </row>
    <row r="34" spans="1:2">
      <c r="A34">
        <v>32</v>
      </c>
      <c r="B34">
        <f t="shared" si="0"/>
        <v>25.5</v>
      </c>
    </row>
    <row r="35" spans="1:2">
      <c r="A35">
        <v>33</v>
      </c>
      <c r="B35">
        <f t="shared" si="0"/>
        <v>26</v>
      </c>
    </row>
    <row r="36" spans="1:2">
      <c r="A36">
        <v>34</v>
      </c>
      <c r="B36">
        <f t="shared" ref="B36:B67" si="1">B35+$B$1</f>
        <v>26.5</v>
      </c>
    </row>
    <row r="37" spans="1:2">
      <c r="A37">
        <v>35</v>
      </c>
      <c r="B37">
        <f t="shared" si="1"/>
        <v>27</v>
      </c>
    </row>
    <row r="38" spans="1:2">
      <c r="A38">
        <v>36</v>
      </c>
      <c r="B38">
        <f t="shared" si="1"/>
        <v>27.5</v>
      </c>
    </row>
    <row r="39" spans="1:2">
      <c r="A39">
        <v>37</v>
      </c>
      <c r="B39">
        <f t="shared" si="1"/>
        <v>28</v>
      </c>
    </row>
    <row r="40" spans="1:2">
      <c r="A40">
        <v>38</v>
      </c>
      <c r="B40">
        <f t="shared" si="1"/>
        <v>28.5</v>
      </c>
    </row>
    <row r="41" spans="1:2">
      <c r="A41">
        <v>39</v>
      </c>
      <c r="B41">
        <f t="shared" si="1"/>
        <v>29</v>
      </c>
    </row>
    <row r="42" spans="1:2">
      <c r="A42">
        <v>40</v>
      </c>
      <c r="B42">
        <f t="shared" si="1"/>
        <v>29.5</v>
      </c>
    </row>
    <row r="43" spans="1:2">
      <c r="A43">
        <v>41</v>
      </c>
      <c r="B43">
        <f t="shared" si="1"/>
        <v>30</v>
      </c>
    </row>
    <row r="44" spans="1:2">
      <c r="A44">
        <v>42</v>
      </c>
      <c r="B44">
        <f t="shared" si="1"/>
        <v>30.5</v>
      </c>
    </row>
    <row r="45" spans="1:2">
      <c r="A45">
        <v>43</v>
      </c>
      <c r="B45">
        <f t="shared" si="1"/>
        <v>31</v>
      </c>
    </row>
    <row r="46" spans="1:2">
      <c r="A46">
        <v>44</v>
      </c>
      <c r="B46">
        <f t="shared" si="1"/>
        <v>31.5</v>
      </c>
    </row>
    <row r="47" spans="1:2">
      <c r="A47">
        <v>45</v>
      </c>
      <c r="B47">
        <f t="shared" si="1"/>
        <v>32</v>
      </c>
    </row>
    <row r="48" spans="1:2">
      <c r="A48">
        <v>46</v>
      </c>
      <c r="B48">
        <f t="shared" si="1"/>
        <v>32.5</v>
      </c>
    </row>
    <row r="49" spans="1:2">
      <c r="A49">
        <v>47</v>
      </c>
      <c r="B49">
        <f t="shared" si="1"/>
        <v>33</v>
      </c>
    </row>
    <row r="50" spans="1:2">
      <c r="A50">
        <v>48</v>
      </c>
      <c r="B50">
        <f t="shared" si="1"/>
        <v>33.5</v>
      </c>
    </row>
    <row r="51" spans="1:2">
      <c r="A51">
        <v>49</v>
      </c>
      <c r="B51">
        <f t="shared" si="1"/>
        <v>34</v>
      </c>
    </row>
    <row r="52" spans="1:2">
      <c r="A52">
        <v>50</v>
      </c>
      <c r="B52">
        <f t="shared" si="1"/>
        <v>34.5</v>
      </c>
    </row>
    <row r="53" spans="1:2">
      <c r="A53">
        <v>51</v>
      </c>
      <c r="B53">
        <f t="shared" si="1"/>
        <v>35</v>
      </c>
    </row>
    <row r="54" spans="1:2">
      <c r="A54">
        <v>52</v>
      </c>
      <c r="B54">
        <f t="shared" si="1"/>
        <v>35.5</v>
      </c>
    </row>
    <row r="55" spans="1:2">
      <c r="A55">
        <v>53</v>
      </c>
      <c r="B55">
        <f t="shared" si="1"/>
        <v>36</v>
      </c>
    </row>
    <row r="56" spans="1:2">
      <c r="A56">
        <v>54</v>
      </c>
      <c r="B56">
        <f t="shared" si="1"/>
        <v>36.5</v>
      </c>
    </row>
    <row r="57" spans="1:2">
      <c r="A57">
        <v>55</v>
      </c>
      <c r="B57">
        <f t="shared" si="1"/>
        <v>37</v>
      </c>
    </row>
    <row r="58" spans="1:2">
      <c r="A58">
        <v>56</v>
      </c>
      <c r="B58">
        <f t="shared" si="1"/>
        <v>37.5</v>
      </c>
    </row>
    <row r="59" spans="1:2">
      <c r="A59">
        <v>57</v>
      </c>
      <c r="B59">
        <f t="shared" si="1"/>
        <v>38</v>
      </c>
    </row>
    <row r="60" spans="1:2">
      <c r="A60">
        <v>58</v>
      </c>
      <c r="B60">
        <f t="shared" si="1"/>
        <v>38.5</v>
      </c>
    </row>
    <row r="61" spans="1:2">
      <c r="A61">
        <v>59</v>
      </c>
      <c r="B61">
        <f t="shared" si="1"/>
        <v>39</v>
      </c>
    </row>
    <row r="62" spans="1:2">
      <c r="A62">
        <v>60</v>
      </c>
      <c r="B62">
        <f t="shared" si="1"/>
        <v>39.5</v>
      </c>
    </row>
    <row r="63" spans="1:2">
      <c r="A63">
        <v>61</v>
      </c>
      <c r="B63">
        <f t="shared" si="1"/>
        <v>40</v>
      </c>
    </row>
    <row r="64" spans="1:2">
      <c r="A64">
        <v>62</v>
      </c>
      <c r="B64">
        <f t="shared" si="1"/>
        <v>40.5</v>
      </c>
    </row>
    <row r="65" spans="1:2">
      <c r="A65">
        <v>63</v>
      </c>
      <c r="B65">
        <f t="shared" si="1"/>
        <v>41</v>
      </c>
    </row>
    <row r="66" spans="1:2">
      <c r="A66">
        <v>64</v>
      </c>
      <c r="B66">
        <f t="shared" si="1"/>
        <v>41.5</v>
      </c>
    </row>
    <row r="67" spans="1:2">
      <c r="A67">
        <v>65</v>
      </c>
      <c r="B67">
        <f t="shared" si="1"/>
        <v>42</v>
      </c>
    </row>
    <row r="68" spans="1:2">
      <c r="A68">
        <v>66</v>
      </c>
      <c r="B68">
        <f t="shared" ref="B68:B102" si="2">B67+$B$1</f>
        <v>42.5</v>
      </c>
    </row>
    <row r="69" spans="1:2">
      <c r="A69">
        <v>67</v>
      </c>
      <c r="B69">
        <f t="shared" si="2"/>
        <v>43</v>
      </c>
    </row>
    <row r="70" spans="1:2">
      <c r="A70">
        <v>68</v>
      </c>
      <c r="B70">
        <f t="shared" si="2"/>
        <v>43.5</v>
      </c>
    </row>
    <row r="71" spans="1:2">
      <c r="A71">
        <v>69</v>
      </c>
      <c r="B71">
        <f t="shared" si="2"/>
        <v>44</v>
      </c>
    </row>
    <row r="72" spans="1:2">
      <c r="A72">
        <v>70</v>
      </c>
      <c r="B72">
        <f t="shared" si="2"/>
        <v>44.5</v>
      </c>
    </row>
    <row r="73" spans="1:2">
      <c r="A73">
        <v>71</v>
      </c>
      <c r="B73">
        <f t="shared" si="2"/>
        <v>45</v>
      </c>
    </row>
    <row r="74" spans="1:2">
      <c r="A74">
        <v>72</v>
      </c>
      <c r="B74">
        <f t="shared" si="2"/>
        <v>45.5</v>
      </c>
    </row>
    <row r="75" spans="1:2">
      <c r="A75">
        <v>73</v>
      </c>
      <c r="B75">
        <f t="shared" si="2"/>
        <v>46</v>
      </c>
    </row>
    <row r="76" spans="1:2">
      <c r="A76">
        <v>74</v>
      </c>
      <c r="B76">
        <f t="shared" si="2"/>
        <v>46.5</v>
      </c>
    </row>
    <row r="77" spans="1:2">
      <c r="A77">
        <v>75</v>
      </c>
      <c r="B77">
        <f t="shared" si="2"/>
        <v>47</v>
      </c>
    </row>
    <row r="78" spans="1:2">
      <c r="A78">
        <v>76</v>
      </c>
      <c r="B78">
        <f t="shared" si="2"/>
        <v>47.5</v>
      </c>
    </row>
    <row r="79" spans="1:2">
      <c r="A79">
        <v>77</v>
      </c>
      <c r="B79">
        <f t="shared" si="2"/>
        <v>48</v>
      </c>
    </row>
    <row r="80" spans="1:2">
      <c r="A80">
        <v>78</v>
      </c>
      <c r="B80">
        <f t="shared" si="2"/>
        <v>48.5</v>
      </c>
    </row>
    <row r="81" spans="1:2">
      <c r="A81">
        <v>79</v>
      </c>
      <c r="B81">
        <f t="shared" si="2"/>
        <v>49</v>
      </c>
    </row>
    <row r="82" spans="1:2">
      <c r="A82">
        <v>80</v>
      </c>
      <c r="B82">
        <f t="shared" si="2"/>
        <v>49.5</v>
      </c>
    </row>
    <row r="83" spans="1:2">
      <c r="A83">
        <v>81</v>
      </c>
      <c r="B83">
        <f t="shared" si="2"/>
        <v>50</v>
      </c>
    </row>
    <row r="84" spans="1:2">
      <c r="A84">
        <v>82</v>
      </c>
      <c r="B84">
        <f t="shared" si="2"/>
        <v>50.5</v>
      </c>
    </row>
    <row r="85" spans="1:2">
      <c r="A85">
        <v>83</v>
      </c>
      <c r="B85">
        <f t="shared" si="2"/>
        <v>51</v>
      </c>
    </row>
    <row r="86" spans="1:2">
      <c r="A86">
        <v>84</v>
      </c>
      <c r="B86">
        <f t="shared" si="2"/>
        <v>51.5</v>
      </c>
    </row>
    <row r="87" spans="1:2">
      <c r="A87">
        <v>85</v>
      </c>
      <c r="B87">
        <f t="shared" si="2"/>
        <v>52</v>
      </c>
    </row>
    <row r="88" spans="1:2">
      <c r="A88">
        <v>86</v>
      </c>
      <c r="B88">
        <f t="shared" si="2"/>
        <v>52.5</v>
      </c>
    </row>
    <row r="89" spans="1:2">
      <c r="A89">
        <v>87</v>
      </c>
      <c r="B89">
        <f t="shared" si="2"/>
        <v>53</v>
      </c>
    </row>
    <row r="90" spans="1:2">
      <c r="A90">
        <v>88</v>
      </c>
      <c r="B90">
        <f t="shared" si="2"/>
        <v>53.5</v>
      </c>
    </row>
    <row r="91" spans="1:2">
      <c r="A91">
        <v>89</v>
      </c>
      <c r="B91">
        <f t="shared" si="2"/>
        <v>54</v>
      </c>
    </row>
    <row r="92" spans="1:2">
      <c r="A92">
        <v>90</v>
      </c>
      <c r="B92">
        <f t="shared" si="2"/>
        <v>54.5</v>
      </c>
    </row>
    <row r="93" spans="1:2">
      <c r="A93">
        <v>91</v>
      </c>
      <c r="B93">
        <f t="shared" si="2"/>
        <v>55</v>
      </c>
    </row>
    <row r="94" spans="1:2">
      <c r="A94">
        <v>92</v>
      </c>
      <c r="B94">
        <f t="shared" si="2"/>
        <v>55.5</v>
      </c>
    </row>
    <row r="95" spans="1:2">
      <c r="A95">
        <v>93</v>
      </c>
      <c r="B95">
        <f t="shared" si="2"/>
        <v>56</v>
      </c>
    </row>
    <row r="96" spans="1:2">
      <c r="A96">
        <v>94</v>
      </c>
      <c r="B96">
        <f t="shared" si="2"/>
        <v>56.5</v>
      </c>
    </row>
    <row r="97" spans="1:2">
      <c r="A97">
        <v>95</v>
      </c>
      <c r="B97">
        <f t="shared" si="2"/>
        <v>57</v>
      </c>
    </row>
    <row r="98" spans="1:2">
      <c r="A98">
        <v>96</v>
      </c>
      <c r="B98">
        <f t="shared" si="2"/>
        <v>57.5</v>
      </c>
    </row>
    <row r="99" spans="1:2">
      <c r="A99">
        <v>97</v>
      </c>
      <c r="B99">
        <f t="shared" si="2"/>
        <v>58</v>
      </c>
    </row>
    <row r="100" spans="1:2">
      <c r="A100">
        <v>98</v>
      </c>
      <c r="B100">
        <f t="shared" si="2"/>
        <v>58.5</v>
      </c>
    </row>
    <row r="101" spans="1:2">
      <c r="A101">
        <v>99</v>
      </c>
      <c r="B101">
        <f t="shared" si="2"/>
        <v>59</v>
      </c>
    </row>
    <row r="102" spans="1:2">
      <c r="A102">
        <v>100</v>
      </c>
      <c r="B102">
        <f t="shared" si="2"/>
        <v>59.5</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212"/>
  <sheetViews>
    <sheetView topLeftCell="A24" workbookViewId="0">
      <selection activeCell="B46" sqref="B46"/>
    </sheetView>
  </sheetViews>
  <sheetFormatPr defaultColWidth="9" defaultRowHeight="14.4"/>
  <cols>
    <col min="1" max="1" width="17.44140625" style="11" customWidth="1"/>
    <col min="2" max="2" width="45.21875" style="11" customWidth="1"/>
    <col min="3" max="3" width="18.77734375" style="11" customWidth="1"/>
    <col min="4" max="4" width="23.44140625" style="11" customWidth="1"/>
    <col min="5" max="5" width="18.44140625" style="11" customWidth="1"/>
    <col min="6" max="6" width="16.44140625" style="11" customWidth="1"/>
    <col min="7" max="7" width="14.109375" style="11" customWidth="1"/>
    <col min="8" max="16384" width="9" style="11"/>
  </cols>
  <sheetData>
    <row r="1" spans="1:10">
      <c r="A1" s="12" t="s">
        <v>61</v>
      </c>
      <c r="B1" s="12" t="s">
        <v>52</v>
      </c>
      <c r="C1" s="12" t="s">
        <v>53</v>
      </c>
      <c r="D1" s="12" t="s">
        <v>54</v>
      </c>
    </row>
    <row r="2" spans="1:10">
      <c r="A2" s="11" t="s">
        <v>110</v>
      </c>
      <c r="B2" s="11">
        <v>3</v>
      </c>
      <c r="C2" s="11">
        <v>3</v>
      </c>
      <c r="D2" s="11">
        <v>3</v>
      </c>
      <c r="E2" s="12" t="s">
        <v>55</v>
      </c>
      <c r="F2" s="12" t="s">
        <v>56</v>
      </c>
      <c r="G2" s="12" t="s">
        <v>58</v>
      </c>
      <c r="H2" s="12" t="s">
        <v>57</v>
      </c>
      <c r="I2" s="12" t="s">
        <v>59</v>
      </c>
      <c r="J2" s="12" t="s">
        <v>60</v>
      </c>
    </row>
    <row r="3" spans="1:10">
      <c r="A3" s="11" t="s">
        <v>90</v>
      </c>
      <c r="B3" s="11">
        <v>10</v>
      </c>
      <c r="C3" s="11">
        <v>10</v>
      </c>
      <c r="D3" s="11">
        <v>10</v>
      </c>
      <c r="E3" s="11">
        <f>B3*$B$2</f>
        <v>30</v>
      </c>
      <c r="F3" s="11">
        <f>B3*$B$2</f>
        <v>30</v>
      </c>
    </row>
    <row r="4" spans="1:10" s="13" customFormat="1">
      <c r="A4" s="13" t="s">
        <v>87</v>
      </c>
      <c r="B4" s="13">
        <v>10</v>
      </c>
      <c r="C4" s="13">
        <v>6</v>
      </c>
      <c r="D4" s="13">
        <v>6</v>
      </c>
      <c r="E4" s="13">
        <f t="shared" ref="E4:E6" si="0">B4*$B$2</f>
        <v>30</v>
      </c>
      <c r="F4" s="13">
        <f t="shared" ref="F4:F6" si="1">B4*$B$2</f>
        <v>30</v>
      </c>
    </row>
    <row r="5" spans="1:10" s="13" customFormat="1">
      <c r="A5" s="13" t="s">
        <v>89</v>
      </c>
      <c r="B5" s="13">
        <v>7</v>
      </c>
      <c r="C5" s="13">
        <v>3</v>
      </c>
      <c r="D5" s="13">
        <v>10</v>
      </c>
      <c r="E5" s="13">
        <f t="shared" si="0"/>
        <v>21</v>
      </c>
      <c r="F5" s="13">
        <f t="shared" si="1"/>
        <v>21</v>
      </c>
    </row>
    <row r="6" spans="1:10" s="13" customFormat="1">
      <c r="A6" s="13" t="s">
        <v>88</v>
      </c>
      <c r="B6" s="13">
        <v>4</v>
      </c>
      <c r="C6" s="13">
        <v>10</v>
      </c>
      <c r="D6" s="13">
        <v>4</v>
      </c>
      <c r="E6" s="13">
        <f t="shared" si="0"/>
        <v>12</v>
      </c>
      <c r="F6" s="13">
        <f t="shared" si="1"/>
        <v>12</v>
      </c>
    </row>
    <row r="7" spans="1:10">
      <c r="A7" s="12" t="s">
        <v>108</v>
      </c>
      <c r="B7" s="12" t="s">
        <v>52</v>
      </c>
      <c r="C7" s="12" t="s">
        <v>53</v>
      </c>
      <c r="D7" s="12" t="s">
        <v>54</v>
      </c>
    </row>
    <row r="8" spans="1:10">
      <c r="A8" s="11" t="s">
        <v>110</v>
      </c>
      <c r="B8" s="11">
        <v>1</v>
      </c>
      <c r="C8" s="11">
        <v>1</v>
      </c>
      <c r="D8" s="11">
        <v>1</v>
      </c>
      <c r="E8" s="12" t="s">
        <v>55</v>
      </c>
      <c r="F8" s="12" t="s">
        <v>56</v>
      </c>
      <c r="G8" s="12" t="s">
        <v>58</v>
      </c>
      <c r="H8" s="12" t="s">
        <v>57</v>
      </c>
      <c r="I8" s="12" t="s">
        <v>59</v>
      </c>
      <c r="J8" s="12" t="s">
        <v>60</v>
      </c>
    </row>
    <row r="9" spans="1:10">
      <c r="A9" s="11" t="s">
        <v>90</v>
      </c>
      <c r="B9" s="11">
        <v>3</v>
      </c>
      <c r="C9" s="11">
        <v>3</v>
      </c>
      <c r="D9" s="11">
        <v>3</v>
      </c>
      <c r="E9" s="11">
        <f>B9*$B$8</f>
        <v>3</v>
      </c>
      <c r="F9" s="11">
        <f>B9*$B$8</f>
        <v>3</v>
      </c>
    </row>
    <row r="10" spans="1:10" s="13" customFormat="1">
      <c r="A10" s="13" t="s">
        <v>87</v>
      </c>
      <c r="B10" s="13">
        <v>3</v>
      </c>
      <c r="C10" s="13">
        <v>2</v>
      </c>
      <c r="D10" s="13">
        <v>1</v>
      </c>
      <c r="E10" s="13">
        <f t="shared" ref="E10:E12" si="2">B10*$B$8</f>
        <v>3</v>
      </c>
      <c r="F10" s="13">
        <f t="shared" ref="F10:F12" si="3">B10*$B$8</f>
        <v>3</v>
      </c>
    </row>
    <row r="11" spans="1:10" s="13" customFormat="1">
      <c r="A11" s="13" t="s">
        <v>89</v>
      </c>
      <c r="B11" s="13">
        <v>2</v>
      </c>
      <c r="C11" s="13">
        <v>1</v>
      </c>
      <c r="D11" s="13">
        <v>3</v>
      </c>
      <c r="E11" s="13">
        <f t="shared" si="2"/>
        <v>2</v>
      </c>
      <c r="F11" s="13">
        <f t="shared" si="3"/>
        <v>2</v>
      </c>
    </row>
    <row r="12" spans="1:10" s="13" customFormat="1">
      <c r="A12" s="13" t="s">
        <v>88</v>
      </c>
      <c r="B12" s="13">
        <v>1</v>
      </c>
      <c r="C12" s="13">
        <v>3</v>
      </c>
      <c r="D12" s="13">
        <v>2</v>
      </c>
      <c r="E12" s="13">
        <f t="shared" si="2"/>
        <v>1</v>
      </c>
      <c r="F12" s="13">
        <f t="shared" si="3"/>
        <v>1</v>
      </c>
    </row>
    <row r="13" spans="1:10">
      <c r="A13" s="12" t="s">
        <v>109</v>
      </c>
      <c r="B13" s="12" t="s">
        <v>52</v>
      </c>
      <c r="C13" s="12" t="s">
        <v>53</v>
      </c>
      <c r="D13" s="12" t="s">
        <v>54</v>
      </c>
    </row>
    <row r="14" spans="1:10">
      <c r="A14" s="11" t="s">
        <v>87</v>
      </c>
      <c r="B14" s="12">
        <f>B4+B10</f>
        <v>13</v>
      </c>
      <c r="C14" s="12">
        <f>C4+C10</f>
        <v>8</v>
      </c>
      <c r="D14" s="12">
        <f>D4+D10</f>
        <v>7</v>
      </c>
      <c r="E14" s="12">
        <f t="shared" ref="E14:F14" si="4">E4+E10</f>
        <v>33</v>
      </c>
      <c r="F14" s="12">
        <f t="shared" si="4"/>
        <v>33</v>
      </c>
    </row>
    <row r="15" spans="1:10">
      <c r="A15" s="11" t="s">
        <v>89</v>
      </c>
      <c r="B15" s="12">
        <f t="shared" ref="B15:F16" si="5">B5+B11</f>
        <v>9</v>
      </c>
      <c r="C15" s="12">
        <f t="shared" si="5"/>
        <v>4</v>
      </c>
      <c r="D15" s="12">
        <f t="shared" si="5"/>
        <v>13</v>
      </c>
      <c r="E15" s="12">
        <f t="shared" si="5"/>
        <v>23</v>
      </c>
      <c r="F15" s="12">
        <f t="shared" si="5"/>
        <v>23</v>
      </c>
    </row>
    <row r="16" spans="1:10">
      <c r="A16" s="11" t="s">
        <v>88</v>
      </c>
      <c r="B16" s="12">
        <f t="shared" si="5"/>
        <v>5</v>
      </c>
      <c r="C16" s="12">
        <f t="shared" si="5"/>
        <v>13</v>
      </c>
      <c r="D16" s="12">
        <f t="shared" si="5"/>
        <v>6</v>
      </c>
      <c r="E16" s="12">
        <f t="shared" si="5"/>
        <v>13</v>
      </c>
      <c r="F16" s="12">
        <f t="shared" si="5"/>
        <v>13</v>
      </c>
    </row>
    <row r="17" spans="1:22">
      <c r="B17" s="12"/>
      <c r="C17" s="12"/>
      <c r="D17" s="12"/>
    </row>
    <row r="18" spans="1:22">
      <c r="B18" s="11" t="s">
        <v>62</v>
      </c>
    </row>
    <row r="19" spans="1:22">
      <c r="B19" s="12" t="s">
        <v>52</v>
      </c>
      <c r="C19" s="12" t="s">
        <v>53</v>
      </c>
      <c r="D19" s="12" t="s">
        <v>54</v>
      </c>
      <c r="E19" s="12" t="s">
        <v>55</v>
      </c>
      <c r="F19" s="12" t="s">
        <v>56</v>
      </c>
      <c r="G19" s="12" t="s">
        <v>58</v>
      </c>
      <c r="H19" s="12" t="s">
        <v>57</v>
      </c>
      <c r="I19" s="12" t="s">
        <v>59</v>
      </c>
      <c r="J19" s="12" t="s">
        <v>60</v>
      </c>
      <c r="V19" s="11">
        <v>0</v>
      </c>
    </row>
    <row r="20" spans="1:22">
      <c r="E20" s="11">
        <f>D26*D29</f>
        <v>40</v>
      </c>
    </row>
    <row r="21" spans="1:22">
      <c r="B21" s="11" t="s">
        <v>63</v>
      </c>
    </row>
    <row r="22" spans="1:22">
      <c r="B22" s="12" t="s">
        <v>52</v>
      </c>
      <c r="C22" s="12" t="s">
        <v>53</v>
      </c>
      <c r="D22" s="12" t="s">
        <v>54</v>
      </c>
      <c r="E22" s="12" t="s">
        <v>55</v>
      </c>
      <c r="F22" s="12" t="s">
        <v>56</v>
      </c>
      <c r="G22" s="12" t="s">
        <v>58</v>
      </c>
      <c r="H22" s="12" t="s">
        <v>57</v>
      </c>
      <c r="I22" s="12" t="s">
        <v>59</v>
      </c>
      <c r="J22" s="12" t="s">
        <v>60</v>
      </c>
    </row>
    <row r="23" spans="1:22">
      <c r="B23" s="12"/>
      <c r="C23" s="12"/>
      <c r="D23" s="12"/>
      <c r="E23" s="12"/>
      <c r="F23" s="12"/>
      <c r="G23" s="12"/>
      <c r="H23" s="12"/>
      <c r="I23" s="12"/>
      <c r="J23" s="12"/>
    </row>
    <row r="24" spans="1:22">
      <c r="B24" s="12"/>
      <c r="C24" s="12"/>
      <c r="D24" s="12"/>
      <c r="E24" s="12"/>
      <c r="F24" s="12"/>
      <c r="G24" s="12"/>
      <c r="H24" s="12"/>
      <c r="I24" s="12"/>
      <c r="J24" s="12"/>
    </row>
    <row r="25" spans="1:22">
      <c r="B25" s="12"/>
      <c r="C25" s="12"/>
      <c r="D25" s="12" t="s">
        <v>70</v>
      </c>
      <c r="E25" s="12" t="s">
        <v>71</v>
      </c>
      <c r="I25" s="12"/>
      <c r="J25" s="12"/>
    </row>
    <row r="26" spans="1:22" s="12" customFormat="1">
      <c r="B26" s="12" t="s">
        <v>64</v>
      </c>
      <c r="D26" s="12">
        <v>100</v>
      </c>
      <c r="E26" s="12">
        <f>INT(SUM(E27:E32))</f>
        <v>100</v>
      </c>
    </row>
    <row r="27" spans="1:22">
      <c r="A27" s="24" t="s">
        <v>91</v>
      </c>
      <c r="B27" s="26">
        <v>20</v>
      </c>
      <c r="C27" s="26" t="s">
        <v>66</v>
      </c>
      <c r="D27" s="27">
        <f>B27%</f>
        <v>0.2</v>
      </c>
      <c r="E27" s="11">
        <f>$D$26*D27</f>
        <v>20</v>
      </c>
    </row>
    <row r="28" spans="1:22">
      <c r="A28" s="31" t="s">
        <v>74</v>
      </c>
      <c r="B28" s="32">
        <v>40</v>
      </c>
      <c r="C28" s="33" t="s">
        <v>69</v>
      </c>
      <c r="D28" s="34">
        <f>B28%</f>
        <v>0.4</v>
      </c>
      <c r="E28" s="11">
        <f>$D$26*D28</f>
        <v>40</v>
      </c>
    </row>
    <row r="29" spans="1:22">
      <c r="A29" s="28" t="s">
        <v>76</v>
      </c>
      <c r="B29" s="29">
        <v>40</v>
      </c>
      <c r="C29" s="29" t="s">
        <v>67</v>
      </c>
      <c r="D29" s="30">
        <f>B29%</f>
        <v>0.4</v>
      </c>
      <c r="E29" s="11">
        <f>$D$26*D29</f>
        <v>40</v>
      </c>
    </row>
    <row r="30" spans="1:22">
      <c r="A30" s="14" t="s">
        <v>75</v>
      </c>
      <c r="B30" s="15">
        <v>0</v>
      </c>
      <c r="C30" s="15" t="s">
        <v>486</v>
      </c>
      <c r="D30" s="16">
        <f>B30%</f>
        <v>0</v>
      </c>
      <c r="E30" s="11">
        <f>(E27+E28+E29)*D30</f>
        <v>0</v>
      </c>
    </row>
    <row r="31" spans="1:22">
      <c r="A31" s="17" t="s">
        <v>80</v>
      </c>
      <c r="B31" s="18">
        <v>50</v>
      </c>
      <c r="C31" s="18" t="s">
        <v>79</v>
      </c>
      <c r="D31" s="19">
        <f>(B31-50)%</f>
        <v>0</v>
      </c>
      <c r="E31" s="11">
        <f>(E27+E28+E29)*D31</f>
        <v>0</v>
      </c>
    </row>
    <row r="32" spans="1:22">
      <c r="A32" s="20" t="s">
        <v>73</v>
      </c>
      <c r="B32" s="21">
        <v>0</v>
      </c>
      <c r="C32" s="22" t="s">
        <v>72</v>
      </c>
      <c r="D32" s="23">
        <f>B32/100</f>
        <v>0</v>
      </c>
      <c r="E32" s="11">
        <f>-(E27+E28+E29)*D32</f>
        <v>0</v>
      </c>
    </row>
    <row r="33" spans="1:7" s="54" customFormat="1">
      <c r="A33" s="51" t="s">
        <v>77</v>
      </c>
      <c r="B33" s="52">
        <v>0</v>
      </c>
      <c r="C33" s="52" t="s">
        <v>78</v>
      </c>
      <c r="D33" s="53">
        <f>B33%</f>
        <v>0</v>
      </c>
    </row>
    <row r="36" spans="1:7">
      <c r="D36" s="12" t="s">
        <v>81</v>
      </c>
      <c r="E36" s="12" t="s">
        <v>82</v>
      </c>
    </row>
    <row r="37" spans="1:7">
      <c r="C37" s="12"/>
      <c r="D37" s="12">
        <v>100</v>
      </c>
      <c r="E37" s="12">
        <f>INT(SUM(E38:E43))</f>
        <v>71</v>
      </c>
    </row>
    <row r="38" spans="1:7">
      <c r="A38" s="24" t="s">
        <v>91</v>
      </c>
      <c r="B38" s="26">
        <v>1</v>
      </c>
      <c r="C38" s="26" t="s">
        <v>66</v>
      </c>
      <c r="D38" s="27">
        <f>B38%</f>
        <v>0.01</v>
      </c>
      <c r="E38" s="11">
        <f>$D$37*D38</f>
        <v>1</v>
      </c>
    </row>
    <row r="39" spans="1:7">
      <c r="A39" s="31" t="s">
        <v>74</v>
      </c>
      <c r="B39" s="33">
        <v>30</v>
      </c>
      <c r="C39" s="33" t="s">
        <v>69</v>
      </c>
      <c r="D39" s="34">
        <f>B39%</f>
        <v>0.3</v>
      </c>
      <c r="E39" s="11">
        <f>$D$37*D39</f>
        <v>30</v>
      </c>
    </row>
    <row r="40" spans="1:7">
      <c r="A40" s="28" t="s">
        <v>76</v>
      </c>
      <c r="B40" s="29">
        <v>40</v>
      </c>
      <c r="C40" s="29" t="s">
        <v>67</v>
      </c>
      <c r="D40" s="30">
        <f t="shared" ref="D40:D43" si="6">B40%</f>
        <v>0.4</v>
      </c>
      <c r="E40" s="11">
        <f>$D$37*D40</f>
        <v>40</v>
      </c>
    </row>
    <row r="41" spans="1:7">
      <c r="A41" s="14" t="s">
        <v>75</v>
      </c>
      <c r="B41" s="15">
        <v>0</v>
      </c>
      <c r="C41" s="15" t="s">
        <v>68</v>
      </c>
      <c r="D41" s="16">
        <f t="shared" si="6"/>
        <v>0</v>
      </c>
      <c r="E41" s="11">
        <f>(E38+E39+E40)*D41</f>
        <v>0</v>
      </c>
    </row>
    <row r="42" spans="1:7">
      <c r="A42" s="17" t="s">
        <v>80</v>
      </c>
      <c r="B42" s="18">
        <v>50</v>
      </c>
      <c r="C42" s="18" t="s">
        <v>79</v>
      </c>
      <c r="D42" s="19">
        <f>(B42-50)%</f>
        <v>0</v>
      </c>
      <c r="E42" s="11">
        <f>(E38+E39+E40)*D42</f>
        <v>0</v>
      </c>
    </row>
    <row r="43" spans="1:7">
      <c r="A43" s="20" t="s">
        <v>83</v>
      </c>
      <c r="B43" s="22">
        <v>0</v>
      </c>
      <c r="C43" s="22" t="s">
        <v>72</v>
      </c>
      <c r="D43" s="35">
        <f t="shared" si="6"/>
        <v>0</v>
      </c>
      <c r="E43" s="11">
        <f>-(E38+E39+E40)*D43</f>
        <v>0</v>
      </c>
      <c r="G43" s="11" t="s">
        <v>3103</v>
      </c>
    </row>
    <row r="45" spans="1:7">
      <c r="A45" s="11" t="s">
        <v>84</v>
      </c>
      <c r="C45" s="11" t="s">
        <v>85</v>
      </c>
      <c r="E45" s="12" t="s">
        <v>86</v>
      </c>
    </row>
    <row r="46" spans="1:7">
      <c r="A46" s="25" t="s">
        <v>65</v>
      </c>
      <c r="C46" s="11">
        <v>1</v>
      </c>
      <c r="E46" s="36">
        <f>INT(E26*(E26/(E26+E37)*C46)*(1+D33))</f>
        <v>58</v>
      </c>
      <c r="F46" s="11">
        <f>E46*1.5</f>
        <v>87</v>
      </c>
    </row>
    <row r="47" spans="1:7">
      <c r="B47" s="11">
        <v>500</v>
      </c>
    </row>
    <row r="50" spans="1:7">
      <c r="D50" s="11" t="s">
        <v>378</v>
      </c>
      <c r="E50" s="11" t="s">
        <v>379</v>
      </c>
      <c r="F50" s="11" t="s">
        <v>380</v>
      </c>
      <c r="G50" s="11" t="s">
        <v>381</v>
      </c>
    </row>
    <row r="51" spans="1:7">
      <c r="D51" s="11">
        <f>E51*(E51/(E51+F51)*G51)</f>
        <v>49</v>
      </c>
      <c r="E51" s="11">
        <v>70</v>
      </c>
      <c r="F51" s="11">
        <v>30</v>
      </c>
      <c r="G51" s="11">
        <v>1</v>
      </c>
    </row>
    <row r="52" spans="1:7">
      <c r="A52" s="11" t="s">
        <v>382</v>
      </c>
      <c r="D52" s="11">
        <f>E52*(E52/(E52+F52)*G52)</f>
        <v>0.5</v>
      </c>
      <c r="E52" s="11">
        <v>1</v>
      </c>
      <c r="F52" s="11">
        <v>1</v>
      </c>
      <c r="G52" s="11">
        <v>1</v>
      </c>
    </row>
    <row r="53" spans="1:7">
      <c r="D53" s="11">
        <f t="shared" ref="D53:D101" si="7">E53*(E53/(E53+F53)*G53)</f>
        <v>1</v>
      </c>
      <c r="E53" s="11">
        <v>2</v>
      </c>
      <c r="F53" s="11">
        <v>2</v>
      </c>
      <c r="G53" s="11">
        <v>1</v>
      </c>
    </row>
    <row r="54" spans="1:7">
      <c r="D54" s="11">
        <f t="shared" si="7"/>
        <v>1.5</v>
      </c>
      <c r="E54" s="11">
        <v>3</v>
      </c>
      <c r="F54" s="11">
        <v>3</v>
      </c>
      <c r="G54" s="11">
        <v>1</v>
      </c>
    </row>
    <row r="55" spans="1:7">
      <c r="D55" s="11">
        <f t="shared" si="7"/>
        <v>2</v>
      </c>
      <c r="E55" s="11">
        <v>4</v>
      </c>
      <c r="F55" s="11">
        <v>4</v>
      </c>
      <c r="G55" s="11">
        <v>1</v>
      </c>
    </row>
    <row r="56" spans="1:7">
      <c r="D56" s="11">
        <f t="shared" si="7"/>
        <v>2.5</v>
      </c>
      <c r="E56" s="11">
        <v>5</v>
      </c>
      <c r="F56" s="11">
        <v>5</v>
      </c>
      <c r="G56" s="11">
        <v>1</v>
      </c>
    </row>
    <row r="57" spans="1:7">
      <c r="D57" s="11">
        <f t="shared" si="7"/>
        <v>3</v>
      </c>
      <c r="E57" s="11">
        <v>6</v>
      </c>
      <c r="F57" s="11">
        <v>6</v>
      </c>
      <c r="G57" s="11">
        <v>1</v>
      </c>
    </row>
    <row r="58" spans="1:7">
      <c r="D58" s="11">
        <f t="shared" si="7"/>
        <v>3.5</v>
      </c>
      <c r="E58" s="11">
        <v>7</v>
      </c>
      <c r="F58" s="11">
        <v>7</v>
      </c>
      <c r="G58" s="11">
        <v>1</v>
      </c>
    </row>
    <row r="59" spans="1:7">
      <c r="D59" s="11">
        <f t="shared" si="7"/>
        <v>4</v>
      </c>
      <c r="E59" s="11">
        <v>8</v>
      </c>
      <c r="F59" s="11">
        <v>8</v>
      </c>
      <c r="G59" s="11">
        <v>1</v>
      </c>
    </row>
    <row r="60" spans="1:7">
      <c r="D60" s="11">
        <f t="shared" si="7"/>
        <v>4.5</v>
      </c>
      <c r="E60" s="11">
        <v>9</v>
      </c>
      <c r="F60" s="11">
        <v>9</v>
      </c>
      <c r="G60" s="11">
        <v>1</v>
      </c>
    </row>
    <row r="61" spans="1:7">
      <c r="D61" s="11">
        <f t="shared" si="7"/>
        <v>5</v>
      </c>
      <c r="E61" s="11">
        <v>10</v>
      </c>
      <c r="F61" s="11">
        <v>10</v>
      </c>
      <c r="G61" s="11">
        <v>1</v>
      </c>
    </row>
    <row r="62" spans="1:7">
      <c r="D62" s="11">
        <f t="shared" si="7"/>
        <v>5.5</v>
      </c>
      <c r="E62" s="11">
        <v>11</v>
      </c>
      <c r="F62" s="11">
        <v>11</v>
      </c>
      <c r="G62" s="11">
        <v>1</v>
      </c>
    </row>
    <row r="63" spans="1:7">
      <c r="D63" s="11">
        <f t="shared" si="7"/>
        <v>6</v>
      </c>
      <c r="E63" s="11">
        <v>12</v>
      </c>
      <c r="F63" s="11">
        <v>12</v>
      </c>
      <c r="G63" s="11">
        <v>1</v>
      </c>
    </row>
    <row r="64" spans="1:7">
      <c r="D64" s="11">
        <f t="shared" si="7"/>
        <v>6.5</v>
      </c>
      <c r="E64" s="11">
        <v>13</v>
      </c>
      <c r="F64" s="11">
        <v>13</v>
      </c>
      <c r="G64" s="11">
        <v>1</v>
      </c>
    </row>
    <row r="65" spans="4:7">
      <c r="D65" s="11">
        <f t="shared" si="7"/>
        <v>7</v>
      </c>
      <c r="E65" s="11">
        <v>14</v>
      </c>
      <c r="F65" s="11">
        <v>14</v>
      </c>
      <c r="G65" s="11">
        <v>1</v>
      </c>
    </row>
    <row r="66" spans="4:7">
      <c r="D66" s="11">
        <f t="shared" si="7"/>
        <v>7.5</v>
      </c>
      <c r="E66" s="11">
        <v>15</v>
      </c>
      <c r="F66" s="11">
        <v>15</v>
      </c>
      <c r="G66" s="11">
        <v>1</v>
      </c>
    </row>
    <row r="67" spans="4:7">
      <c r="D67" s="11">
        <f t="shared" si="7"/>
        <v>8</v>
      </c>
      <c r="E67" s="11">
        <v>16</v>
      </c>
      <c r="F67" s="11">
        <v>16</v>
      </c>
      <c r="G67" s="11">
        <v>1</v>
      </c>
    </row>
    <row r="68" spans="4:7">
      <c r="D68" s="11">
        <f t="shared" si="7"/>
        <v>8.5</v>
      </c>
      <c r="E68" s="11">
        <v>17</v>
      </c>
      <c r="F68" s="11">
        <v>17</v>
      </c>
      <c r="G68" s="11">
        <v>1</v>
      </c>
    </row>
    <row r="69" spans="4:7">
      <c r="D69" s="11">
        <f t="shared" si="7"/>
        <v>9</v>
      </c>
      <c r="E69" s="11">
        <v>18</v>
      </c>
      <c r="F69" s="11">
        <v>18</v>
      </c>
      <c r="G69" s="11">
        <v>1</v>
      </c>
    </row>
    <row r="70" spans="4:7">
      <c r="D70" s="11">
        <f t="shared" si="7"/>
        <v>9.5</v>
      </c>
      <c r="E70" s="11">
        <v>19</v>
      </c>
      <c r="F70" s="11">
        <v>19</v>
      </c>
      <c r="G70" s="11">
        <v>1</v>
      </c>
    </row>
    <row r="71" spans="4:7">
      <c r="D71" s="11">
        <f t="shared" si="7"/>
        <v>10</v>
      </c>
      <c r="E71" s="11">
        <v>20</v>
      </c>
      <c r="F71" s="11">
        <v>20</v>
      </c>
      <c r="G71" s="11">
        <v>1</v>
      </c>
    </row>
    <row r="72" spans="4:7">
      <c r="D72" s="11">
        <f t="shared" si="7"/>
        <v>10.5</v>
      </c>
      <c r="E72" s="11">
        <v>21</v>
      </c>
      <c r="F72" s="11">
        <v>21</v>
      </c>
      <c r="G72" s="11">
        <v>1</v>
      </c>
    </row>
    <row r="73" spans="4:7">
      <c r="D73" s="11">
        <f t="shared" si="7"/>
        <v>11</v>
      </c>
      <c r="E73" s="11">
        <v>22</v>
      </c>
      <c r="F73" s="11">
        <v>22</v>
      </c>
      <c r="G73" s="11">
        <v>1</v>
      </c>
    </row>
    <row r="74" spans="4:7">
      <c r="D74" s="11">
        <f t="shared" si="7"/>
        <v>11.5</v>
      </c>
      <c r="E74" s="11">
        <v>23</v>
      </c>
      <c r="F74" s="11">
        <v>23</v>
      </c>
      <c r="G74" s="11">
        <v>1</v>
      </c>
    </row>
    <row r="75" spans="4:7">
      <c r="D75" s="11">
        <f t="shared" si="7"/>
        <v>12</v>
      </c>
      <c r="E75" s="11">
        <v>24</v>
      </c>
      <c r="F75" s="11">
        <v>24</v>
      </c>
      <c r="G75" s="11">
        <v>1</v>
      </c>
    </row>
    <row r="76" spans="4:7">
      <c r="D76" s="11">
        <f t="shared" si="7"/>
        <v>12.5</v>
      </c>
      <c r="E76" s="11">
        <v>25</v>
      </c>
      <c r="F76" s="11">
        <v>25</v>
      </c>
      <c r="G76" s="11">
        <v>1</v>
      </c>
    </row>
    <row r="77" spans="4:7">
      <c r="D77" s="11">
        <f t="shared" si="7"/>
        <v>13</v>
      </c>
      <c r="E77" s="11">
        <v>26</v>
      </c>
      <c r="F77" s="11">
        <v>26</v>
      </c>
      <c r="G77" s="11">
        <v>1</v>
      </c>
    </row>
    <row r="78" spans="4:7">
      <c r="D78" s="11">
        <f t="shared" si="7"/>
        <v>13.5</v>
      </c>
      <c r="E78" s="11">
        <v>27</v>
      </c>
      <c r="F78" s="11">
        <v>27</v>
      </c>
      <c r="G78" s="11">
        <v>1</v>
      </c>
    </row>
    <row r="79" spans="4:7">
      <c r="D79" s="11">
        <f t="shared" si="7"/>
        <v>14</v>
      </c>
      <c r="E79" s="11">
        <v>28</v>
      </c>
      <c r="F79" s="11">
        <v>28</v>
      </c>
      <c r="G79" s="11">
        <v>1</v>
      </c>
    </row>
    <row r="80" spans="4:7">
      <c r="D80" s="11">
        <f t="shared" si="7"/>
        <v>14.5</v>
      </c>
      <c r="E80" s="11">
        <v>29</v>
      </c>
      <c r="F80" s="11">
        <v>29</v>
      </c>
      <c r="G80" s="11">
        <v>1</v>
      </c>
    </row>
    <row r="81" spans="4:7">
      <c r="D81" s="11">
        <f t="shared" si="7"/>
        <v>15</v>
      </c>
      <c r="E81" s="11">
        <v>30</v>
      </c>
      <c r="F81" s="11">
        <v>30</v>
      </c>
      <c r="G81" s="11">
        <v>1</v>
      </c>
    </row>
    <row r="82" spans="4:7">
      <c r="D82" s="11">
        <f t="shared" si="7"/>
        <v>15.5</v>
      </c>
      <c r="E82" s="11">
        <v>31</v>
      </c>
      <c r="F82" s="11">
        <v>31</v>
      </c>
      <c r="G82" s="11">
        <v>1</v>
      </c>
    </row>
    <row r="83" spans="4:7">
      <c r="D83" s="11">
        <f t="shared" si="7"/>
        <v>16</v>
      </c>
      <c r="E83" s="11">
        <v>32</v>
      </c>
      <c r="F83" s="11">
        <v>32</v>
      </c>
      <c r="G83" s="11">
        <v>1</v>
      </c>
    </row>
    <row r="84" spans="4:7">
      <c r="D84" s="11">
        <f t="shared" si="7"/>
        <v>16.5</v>
      </c>
      <c r="E84" s="11">
        <v>33</v>
      </c>
      <c r="F84" s="11">
        <v>33</v>
      </c>
      <c r="G84" s="11">
        <v>1</v>
      </c>
    </row>
    <row r="85" spans="4:7">
      <c r="D85" s="11">
        <f t="shared" si="7"/>
        <v>17</v>
      </c>
      <c r="E85" s="11">
        <v>34</v>
      </c>
      <c r="F85" s="11">
        <v>34</v>
      </c>
      <c r="G85" s="11">
        <v>1</v>
      </c>
    </row>
    <row r="86" spans="4:7">
      <c r="D86" s="11">
        <f t="shared" si="7"/>
        <v>17.5</v>
      </c>
      <c r="E86" s="11">
        <v>35</v>
      </c>
      <c r="F86" s="11">
        <v>35</v>
      </c>
      <c r="G86" s="11">
        <v>1</v>
      </c>
    </row>
    <row r="87" spans="4:7">
      <c r="D87" s="11">
        <f t="shared" si="7"/>
        <v>18</v>
      </c>
      <c r="E87" s="11">
        <v>36</v>
      </c>
      <c r="F87" s="11">
        <v>36</v>
      </c>
      <c r="G87" s="11">
        <v>1</v>
      </c>
    </row>
    <row r="88" spans="4:7">
      <c r="D88" s="11">
        <f t="shared" si="7"/>
        <v>18.5</v>
      </c>
      <c r="E88" s="11">
        <v>37</v>
      </c>
      <c r="F88" s="11">
        <v>37</v>
      </c>
      <c r="G88" s="11">
        <v>1</v>
      </c>
    </row>
    <row r="89" spans="4:7">
      <c r="D89" s="11">
        <f t="shared" si="7"/>
        <v>19</v>
      </c>
      <c r="E89" s="11">
        <v>38</v>
      </c>
      <c r="F89" s="11">
        <v>38</v>
      </c>
      <c r="G89" s="11">
        <v>1</v>
      </c>
    </row>
    <row r="90" spans="4:7">
      <c r="D90" s="11">
        <f t="shared" si="7"/>
        <v>19.5</v>
      </c>
      <c r="E90" s="11">
        <v>39</v>
      </c>
      <c r="F90" s="11">
        <v>39</v>
      </c>
      <c r="G90" s="11">
        <v>1</v>
      </c>
    </row>
    <row r="91" spans="4:7">
      <c r="D91" s="11">
        <f t="shared" si="7"/>
        <v>20</v>
      </c>
      <c r="E91" s="11">
        <v>40</v>
      </c>
      <c r="F91" s="11">
        <v>40</v>
      </c>
      <c r="G91" s="11">
        <v>1</v>
      </c>
    </row>
    <row r="92" spans="4:7">
      <c r="D92" s="11">
        <f t="shared" si="7"/>
        <v>20.5</v>
      </c>
      <c r="E92" s="11">
        <v>41</v>
      </c>
      <c r="F92" s="11">
        <v>41</v>
      </c>
      <c r="G92" s="11">
        <v>1</v>
      </c>
    </row>
    <row r="93" spans="4:7">
      <c r="D93" s="11">
        <f t="shared" si="7"/>
        <v>21</v>
      </c>
      <c r="E93" s="11">
        <v>42</v>
      </c>
      <c r="F93" s="11">
        <v>42</v>
      </c>
      <c r="G93" s="11">
        <v>1</v>
      </c>
    </row>
    <row r="94" spans="4:7">
      <c r="D94" s="11">
        <f t="shared" si="7"/>
        <v>21.5</v>
      </c>
      <c r="E94" s="11">
        <v>43</v>
      </c>
      <c r="F94" s="11">
        <v>43</v>
      </c>
      <c r="G94" s="11">
        <v>1</v>
      </c>
    </row>
    <row r="95" spans="4:7">
      <c r="D95" s="11">
        <f t="shared" si="7"/>
        <v>22</v>
      </c>
      <c r="E95" s="11">
        <v>44</v>
      </c>
      <c r="F95" s="11">
        <v>44</v>
      </c>
      <c r="G95" s="11">
        <v>1</v>
      </c>
    </row>
    <row r="96" spans="4:7">
      <c r="D96" s="11">
        <f t="shared" si="7"/>
        <v>22.5</v>
      </c>
      <c r="E96" s="11">
        <v>45</v>
      </c>
      <c r="F96" s="11">
        <v>45</v>
      </c>
      <c r="G96" s="11">
        <v>1</v>
      </c>
    </row>
    <row r="97" spans="1:7">
      <c r="D97" s="11">
        <f t="shared" si="7"/>
        <v>23</v>
      </c>
      <c r="E97" s="11">
        <v>46</v>
      </c>
      <c r="F97" s="11">
        <v>46</v>
      </c>
      <c r="G97" s="11">
        <v>1</v>
      </c>
    </row>
    <row r="98" spans="1:7">
      <c r="D98" s="11">
        <f t="shared" si="7"/>
        <v>23.5</v>
      </c>
      <c r="E98" s="11">
        <v>47</v>
      </c>
      <c r="F98" s="11">
        <v>47</v>
      </c>
      <c r="G98" s="11">
        <v>1</v>
      </c>
    </row>
    <row r="99" spans="1:7">
      <c r="D99" s="11">
        <f t="shared" si="7"/>
        <v>24</v>
      </c>
      <c r="E99" s="11">
        <v>48</v>
      </c>
      <c r="F99" s="11">
        <v>48</v>
      </c>
      <c r="G99" s="11">
        <v>1</v>
      </c>
    </row>
    <row r="100" spans="1:7">
      <c r="D100" s="11">
        <f t="shared" si="7"/>
        <v>24.5</v>
      </c>
      <c r="E100" s="11">
        <v>49</v>
      </c>
      <c r="F100" s="11">
        <v>49</v>
      </c>
      <c r="G100" s="11">
        <v>1</v>
      </c>
    </row>
    <row r="101" spans="1:7">
      <c r="D101" s="11">
        <f t="shared" si="7"/>
        <v>25</v>
      </c>
      <c r="E101" s="11">
        <v>50</v>
      </c>
      <c r="F101" s="11">
        <v>50</v>
      </c>
      <c r="G101" s="11">
        <v>1</v>
      </c>
    </row>
    <row r="104" spans="1:7">
      <c r="A104" s="11" t="s">
        <v>383</v>
      </c>
      <c r="D104" s="11" t="s">
        <v>384</v>
      </c>
      <c r="E104" s="11" t="s">
        <v>385</v>
      </c>
      <c r="F104" s="11" t="s">
        <v>386</v>
      </c>
      <c r="G104" s="11" t="s">
        <v>6</v>
      </c>
    </row>
    <row r="105" spans="1:7">
      <c r="D105" s="11">
        <f>E105*(E105/(E105+F105)*G105)</f>
        <v>0.5</v>
      </c>
      <c r="E105" s="11">
        <v>1</v>
      </c>
      <c r="F105" s="11">
        <v>1</v>
      </c>
      <c r="G105" s="11">
        <v>1</v>
      </c>
    </row>
    <row r="106" spans="1:7">
      <c r="D106" s="11">
        <f t="shared" ref="D106:D169" si="8">E106*(E106/(E106+F106)*G106)</f>
        <v>1</v>
      </c>
      <c r="E106" s="11">
        <v>2</v>
      </c>
      <c r="F106" s="11">
        <v>2</v>
      </c>
      <c r="G106" s="11">
        <v>1</v>
      </c>
    </row>
    <row r="107" spans="1:7">
      <c r="D107" s="11">
        <f t="shared" si="8"/>
        <v>1.5</v>
      </c>
      <c r="E107" s="11">
        <v>3</v>
      </c>
      <c r="F107" s="11">
        <v>3</v>
      </c>
      <c r="G107" s="11">
        <v>1</v>
      </c>
    </row>
    <row r="108" spans="1:7">
      <c r="D108" s="11">
        <f t="shared" si="8"/>
        <v>2</v>
      </c>
      <c r="E108" s="11">
        <v>4</v>
      </c>
      <c r="F108" s="11">
        <v>4</v>
      </c>
      <c r="G108" s="11">
        <v>1</v>
      </c>
    </row>
    <row r="109" spans="1:7">
      <c r="D109" s="11">
        <f t="shared" si="8"/>
        <v>2.5</v>
      </c>
      <c r="E109" s="11">
        <v>5</v>
      </c>
      <c r="F109" s="11">
        <v>5</v>
      </c>
      <c r="G109" s="11">
        <v>1</v>
      </c>
    </row>
    <row r="110" spans="1:7">
      <c r="D110" s="11">
        <f t="shared" si="8"/>
        <v>3</v>
      </c>
      <c r="E110" s="11">
        <v>6</v>
      </c>
      <c r="F110" s="11">
        <v>6</v>
      </c>
      <c r="G110" s="11">
        <v>1</v>
      </c>
    </row>
    <row r="111" spans="1:7">
      <c r="D111" s="11">
        <f t="shared" si="8"/>
        <v>3.5</v>
      </c>
      <c r="E111" s="11">
        <v>7</v>
      </c>
      <c r="F111" s="11">
        <v>7</v>
      </c>
      <c r="G111" s="11">
        <v>1</v>
      </c>
    </row>
    <row r="112" spans="1:7">
      <c r="D112" s="11">
        <f t="shared" si="8"/>
        <v>4</v>
      </c>
      <c r="E112" s="11">
        <v>8</v>
      </c>
      <c r="F112" s="11">
        <v>8</v>
      </c>
      <c r="G112" s="11">
        <v>1</v>
      </c>
    </row>
    <row r="113" spans="4:7">
      <c r="D113" s="11">
        <f t="shared" si="8"/>
        <v>4.5</v>
      </c>
      <c r="E113" s="11">
        <v>9</v>
      </c>
      <c r="F113" s="11">
        <v>9</v>
      </c>
      <c r="G113" s="11">
        <v>1</v>
      </c>
    </row>
    <row r="114" spans="4:7">
      <c r="D114" s="11">
        <f t="shared" si="8"/>
        <v>5</v>
      </c>
      <c r="E114" s="11">
        <v>10</v>
      </c>
      <c r="F114" s="11">
        <v>10</v>
      </c>
      <c r="G114" s="11">
        <v>1</v>
      </c>
    </row>
    <row r="115" spans="4:7">
      <c r="D115" s="11">
        <f t="shared" si="8"/>
        <v>5.5</v>
      </c>
      <c r="E115" s="11">
        <v>11</v>
      </c>
      <c r="F115" s="11">
        <v>11</v>
      </c>
      <c r="G115" s="11">
        <v>1</v>
      </c>
    </row>
    <row r="116" spans="4:7">
      <c r="D116" s="11">
        <f t="shared" si="8"/>
        <v>6</v>
      </c>
      <c r="E116" s="11">
        <v>12</v>
      </c>
      <c r="F116" s="11">
        <v>12</v>
      </c>
      <c r="G116" s="11">
        <v>1</v>
      </c>
    </row>
    <row r="117" spans="4:7">
      <c r="D117" s="11">
        <f t="shared" si="8"/>
        <v>6.5</v>
      </c>
      <c r="E117" s="11">
        <v>13</v>
      </c>
      <c r="F117" s="11">
        <v>13</v>
      </c>
      <c r="G117" s="11">
        <v>1</v>
      </c>
    </row>
    <row r="118" spans="4:7">
      <c r="D118" s="11">
        <f t="shared" si="8"/>
        <v>7</v>
      </c>
      <c r="E118" s="11">
        <v>14</v>
      </c>
      <c r="F118" s="11">
        <v>14</v>
      </c>
      <c r="G118" s="11">
        <v>1</v>
      </c>
    </row>
    <row r="119" spans="4:7">
      <c r="D119" s="11">
        <f t="shared" si="8"/>
        <v>7.5</v>
      </c>
      <c r="E119" s="11">
        <v>15</v>
      </c>
      <c r="F119" s="11">
        <v>15</v>
      </c>
      <c r="G119" s="11">
        <v>1</v>
      </c>
    </row>
    <row r="120" spans="4:7">
      <c r="D120" s="11">
        <f t="shared" si="8"/>
        <v>8</v>
      </c>
      <c r="E120" s="11">
        <v>16</v>
      </c>
      <c r="F120" s="11">
        <v>16</v>
      </c>
      <c r="G120" s="11">
        <v>1</v>
      </c>
    </row>
    <row r="121" spans="4:7">
      <c r="D121" s="11">
        <f t="shared" si="8"/>
        <v>8.5</v>
      </c>
      <c r="E121" s="11">
        <v>17</v>
      </c>
      <c r="F121" s="11">
        <v>17</v>
      </c>
      <c r="G121" s="11">
        <v>1</v>
      </c>
    </row>
    <row r="122" spans="4:7">
      <c r="D122" s="11">
        <f t="shared" si="8"/>
        <v>9</v>
      </c>
      <c r="E122" s="11">
        <v>18</v>
      </c>
      <c r="F122" s="11">
        <v>18</v>
      </c>
      <c r="G122" s="11">
        <v>1</v>
      </c>
    </row>
    <row r="123" spans="4:7">
      <c r="D123" s="11">
        <f t="shared" si="8"/>
        <v>9.5</v>
      </c>
      <c r="E123" s="11">
        <v>19</v>
      </c>
      <c r="F123" s="11">
        <v>19</v>
      </c>
      <c r="G123" s="11">
        <v>1</v>
      </c>
    </row>
    <row r="124" spans="4:7">
      <c r="D124" s="11">
        <f t="shared" si="8"/>
        <v>10</v>
      </c>
      <c r="E124" s="11">
        <v>20</v>
      </c>
      <c r="F124" s="11">
        <v>20</v>
      </c>
      <c r="G124" s="11">
        <v>1</v>
      </c>
    </row>
    <row r="125" spans="4:7">
      <c r="D125" s="11">
        <f t="shared" si="8"/>
        <v>10.5</v>
      </c>
      <c r="E125" s="11">
        <v>21</v>
      </c>
      <c r="F125" s="11">
        <v>21</v>
      </c>
      <c r="G125" s="11">
        <v>1</v>
      </c>
    </row>
    <row r="126" spans="4:7">
      <c r="D126" s="11">
        <f t="shared" si="8"/>
        <v>11</v>
      </c>
      <c r="E126" s="11">
        <v>22</v>
      </c>
      <c r="F126" s="11">
        <v>22</v>
      </c>
      <c r="G126" s="11">
        <v>1</v>
      </c>
    </row>
    <row r="127" spans="4:7">
      <c r="D127" s="11">
        <f t="shared" si="8"/>
        <v>11.5</v>
      </c>
      <c r="E127" s="11">
        <v>23</v>
      </c>
      <c r="F127" s="11">
        <v>23</v>
      </c>
      <c r="G127" s="11">
        <v>1</v>
      </c>
    </row>
    <row r="128" spans="4:7">
      <c r="D128" s="11">
        <f t="shared" si="8"/>
        <v>12</v>
      </c>
      <c r="E128" s="11">
        <v>24</v>
      </c>
      <c r="F128" s="11">
        <v>24</v>
      </c>
      <c r="G128" s="11">
        <v>1</v>
      </c>
    </row>
    <row r="129" spans="4:7">
      <c r="D129" s="11">
        <f t="shared" si="8"/>
        <v>12.5</v>
      </c>
      <c r="E129" s="11">
        <v>25</v>
      </c>
      <c r="F129" s="11">
        <v>25</v>
      </c>
      <c r="G129" s="11">
        <v>1</v>
      </c>
    </row>
    <row r="130" spans="4:7">
      <c r="D130" s="11">
        <f t="shared" si="8"/>
        <v>13</v>
      </c>
      <c r="E130" s="11">
        <v>26</v>
      </c>
      <c r="F130" s="11">
        <v>26</v>
      </c>
      <c r="G130" s="11">
        <v>1</v>
      </c>
    </row>
    <row r="131" spans="4:7">
      <c r="D131" s="11">
        <f t="shared" si="8"/>
        <v>13.5</v>
      </c>
      <c r="E131" s="11">
        <v>27</v>
      </c>
      <c r="F131" s="11">
        <v>27</v>
      </c>
      <c r="G131" s="11">
        <v>1</v>
      </c>
    </row>
    <row r="132" spans="4:7">
      <c r="D132" s="11">
        <f t="shared" si="8"/>
        <v>14</v>
      </c>
      <c r="E132" s="11">
        <v>28</v>
      </c>
      <c r="F132" s="11">
        <v>28</v>
      </c>
      <c r="G132" s="11">
        <v>1</v>
      </c>
    </row>
    <row r="133" spans="4:7">
      <c r="D133" s="11">
        <f t="shared" si="8"/>
        <v>14.5</v>
      </c>
      <c r="E133" s="11">
        <v>29</v>
      </c>
      <c r="F133" s="11">
        <v>29</v>
      </c>
      <c r="G133" s="11">
        <v>1</v>
      </c>
    </row>
    <row r="134" spans="4:7">
      <c r="D134" s="11">
        <f t="shared" si="8"/>
        <v>15</v>
      </c>
      <c r="E134" s="11">
        <v>30</v>
      </c>
      <c r="F134" s="11">
        <v>30</v>
      </c>
      <c r="G134" s="11">
        <v>1</v>
      </c>
    </row>
    <row r="135" spans="4:7">
      <c r="D135" s="11">
        <f t="shared" si="8"/>
        <v>15.5</v>
      </c>
      <c r="E135" s="11">
        <v>31</v>
      </c>
      <c r="F135" s="11">
        <v>31</v>
      </c>
      <c r="G135" s="11">
        <v>1</v>
      </c>
    </row>
    <row r="136" spans="4:7">
      <c r="D136" s="11">
        <f t="shared" si="8"/>
        <v>16</v>
      </c>
      <c r="E136" s="11">
        <v>32</v>
      </c>
      <c r="F136" s="11">
        <v>32</v>
      </c>
      <c r="G136" s="11">
        <v>1</v>
      </c>
    </row>
    <row r="137" spans="4:7">
      <c r="D137" s="11">
        <f t="shared" si="8"/>
        <v>16.5</v>
      </c>
      <c r="E137" s="11">
        <v>33</v>
      </c>
      <c r="F137" s="11">
        <v>33</v>
      </c>
      <c r="G137" s="11">
        <v>1</v>
      </c>
    </row>
    <row r="138" spans="4:7">
      <c r="D138" s="11">
        <f t="shared" si="8"/>
        <v>17</v>
      </c>
      <c r="E138" s="11">
        <v>34</v>
      </c>
      <c r="F138" s="11">
        <v>34</v>
      </c>
      <c r="G138" s="11">
        <v>1</v>
      </c>
    </row>
    <row r="139" spans="4:7">
      <c r="D139" s="11">
        <f t="shared" si="8"/>
        <v>17.5</v>
      </c>
      <c r="E139" s="11">
        <v>35</v>
      </c>
      <c r="F139" s="11">
        <v>35</v>
      </c>
      <c r="G139" s="11">
        <v>1</v>
      </c>
    </row>
    <row r="140" spans="4:7">
      <c r="D140" s="11">
        <f t="shared" si="8"/>
        <v>18</v>
      </c>
      <c r="E140" s="11">
        <v>36</v>
      </c>
      <c r="F140" s="11">
        <v>36</v>
      </c>
      <c r="G140" s="11">
        <v>1</v>
      </c>
    </row>
    <row r="141" spans="4:7">
      <c r="D141" s="11">
        <f t="shared" si="8"/>
        <v>18.5</v>
      </c>
      <c r="E141" s="11">
        <v>37</v>
      </c>
      <c r="F141" s="11">
        <v>37</v>
      </c>
      <c r="G141" s="11">
        <v>1</v>
      </c>
    </row>
    <row r="142" spans="4:7">
      <c r="D142" s="11">
        <f t="shared" si="8"/>
        <v>19</v>
      </c>
      <c r="E142" s="11">
        <v>38</v>
      </c>
      <c r="F142" s="11">
        <v>38</v>
      </c>
      <c r="G142" s="11">
        <v>1</v>
      </c>
    </row>
    <row r="143" spans="4:7">
      <c r="D143" s="11">
        <f t="shared" si="8"/>
        <v>19.5</v>
      </c>
      <c r="E143" s="11">
        <v>39</v>
      </c>
      <c r="F143" s="11">
        <v>39</v>
      </c>
      <c r="G143" s="11">
        <v>1</v>
      </c>
    </row>
    <row r="144" spans="4:7">
      <c r="D144" s="11">
        <f t="shared" si="8"/>
        <v>20</v>
      </c>
      <c r="E144" s="11">
        <v>40</v>
      </c>
      <c r="F144" s="11">
        <v>40</v>
      </c>
      <c r="G144" s="11">
        <v>1</v>
      </c>
    </row>
    <row r="145" spans="4:7">
      <c r="D145" s="11">
        <f t="shared" si="8"/>
        <v>20.5</v>
      </c>
      <c r="E145" s="11">
        <v>41</v>
      </c>
      <c r="F145" s="11">
        <v>41</v>
      </c>
      <c r="G145" s="11">
        <v>1</v>
      </c>
    </row>
    <row r="146" spans="4:7">
      <c r="D146" s="11">
        <f t="shared" si="8"/>
        <v>21</v>
      </c>
      <c r="E146" s="11">
        <v>42</v>
      </c>
      <c r="F146" s="11">
        <v>42</v>
      </c>
      <c r="G146" s="11">
        <v>1</v>
      </c>
    </row>
    <row r="147" spans="4:7">
      <c r="D147" s="11">
        <f t="shared" si="8"/>
        <v>21.5</v>
      </c>
      <c r="E147" s="11">
        <v>43</v>
      </c>
      <c r="F147" s="11">
        <v>43</v>
      </c>
      <c r="G147" s="11">
        <v>1</v>
      </c>
    </row>
    <row r="148" spans="4:7">
      <c r="D148" s="11">
        <f t="shared" si="8"/>
        <v>22</v>
      </c>
      <c r="E148" s="11">
        <v>44</v>
      </c>
      <c r="F148" s="11">
        <v>44</v>
      </c>
      <c r="G148" s="11">
        <v>1</v>
      </c>
    </row>
    <row r="149" spans="4:7">
      <c r="D149" s="11">
        <f t="shared" si="8"/>
        <v>22.5</v>
      </c>
      <c r="E149" s="11">
        <v>45</v>
      </c>
      <c r="F149" s="11">
        <v>45</v>
      </c>
      <c r="G149" s="11">
        <v>1</v>
      </c>
    </row>
    <row r="150" spans="4:7">
      <c r="D150" s="11">
        <f t="shared" si="8"/>
        <v>23</v>
      </c>
      <c r="E150" s="11">
        <v>46</v>
      </c>
      <c r="F150" s="11">
        <v>46</v>
      </c>
      <c r="G150" s="11">
        <v>1</v>
      </c>
    </row>
    <row r="151" spans="4:7">
      <c r="D151" s="11">
        <f t="shared" si="8"/>
        <v>23.5</v>
      </c>
      <c r="E151" s="11">
        <v>47</v>
      </c>
      <c r="F151" s="11">
        <v>47</v>
      </c>
      <c r="G151" s="11">
        <v>1</v>
      </c>
    </row>
    <row r="152" spans="4:7">
      <c r="D152" s="11">
        <f t="shared" si="8"/>
        <v>24</v>
      </c>
      <c r="E152" s="11">
        <v>48</v>
      </c>
      <c r="F152" s="11">
        <v>48</v>
      </c>
      <c r="G152" s="11">
        <v>1</v>
      </c>
    </row>
    <row r="153" spans="4:7">
      <c r="D153" s="11">
        <f t="shared" si="8"/>
        <v>24.5</v>
      </c>
      <c r="E153" s="11">
        <v>49</v>
      </c>
      <c r="F153" s="11">
        <v>49</v>
      </c>
      <c r="G153" s="11">
        <v>1</v>
      </c>
    </row>
    <row r="154" spans="4:7">
      <c r="D154" s="11">
        <f t="shared" si="8"/>
        <v>25</v>
      </c>
      <c r="E154" s="11">
        <v>50</v>
      </c>
      <c r="F154" s="11">
        <v>50</v>
      </c>
      <c r="G154" s="11">
        <v>1</v>
      </c>
    </row>
    <row r="155" spans="4:7">
      <c r="D155" s="11">
        <f t="shared" si="8"/>
        <v>25.5</v>
      </c>
      <c r="E155" s="11">
        <v>51</v>
      </c>
      <c r="F155" s="11">
        <v>51</v>
      </c>
      <c r="G155" s="11">
        <v>1</v>
      </c>
    </row>
    <row r="156" spans="4:7">
      <c r="D156" s="11">
        <f t="shared" si="8"/>
        <v>26</v>
      </c>
      <c r="E156" s="11">
        <v>52</v>
      </c>
      <c r="F156" s="11">
        <v>52</v>
      </c>
      <c r="G156" s="11">
        <v>1</v>
      </c>
    </row>
    <row r="157" spans="4:7">
      <c r="D157" s="11">
        <f t="shared" si="8"/>
        <v>26.5</v>
      </c>
      <c r="E157" s="11">
        <v>53</v>
      </c>
      <c r="F157" s="11">
        <v>53</v>
      </c>
      <c r="G157" s="11">
        <v>1</v>
      </c>
    </row>
    <row r="158" spans="4:7">
      <c r="D158" s="11">
        <f t="shared" si="8"/>
        <v>27</v>
      </c>
      <c r="E158" s="11">
        <v>54</v>
      </c>
      <c r="F158" s="11">
        <v>54</v>
      </c>
      <c r="G158" s="11">
        <v>1</v>
      </c>
    </row>
    <row r="159" spans="4:7">
      <c r="D159" s="11">
        <f t="shared" si="8"/>
        <v>27.5</v>
      </c>
      <c r="E159" s="11">
        <v>55</v>
      </c>
      <c r="F159" s="11">
        <v>55</v>
      </c>
      <c r="G159" s="11">
        <v>1</v>
      </c>
    </row>
    <row r="160" spans="4:7">
      <c r="D160" s="11">
        <f t="shared" si="8"/>
        <v>28</v>
      </c>
      <c r="E160" s="11">
        <v>56</v>
      </c>
      <c r="F160" s="11">
        <v>56</v>
      </c>
      <c r="G160" s="11">
        <v>1</v>
      </c>
    </row>
    <row r="161" spans="4:7">
      <c r="D161" s="11">
        <f t="shared" si="8"/>
        <v>28.5</v>
      </c>
      <c r="E161" s="11">
        <v>57</v>
      </c>
      <c r="F161" s="11">
        <v>57</v>
      </c>
      <c r="G161" s="11">
        <v>1</v>
      </c>
    </row>
    <row r="162" spans="4:7">
      <c r="D162" s="11">
        <f t="shared" si="8"/>
        <v>29</v>
      </c>
      <c r="E162" s="11">
        <v>58</v>
      </c>
      <c r="F162" s="11">
        <v>58</v>
      </c>
      <c r="G162" s="11">
        <v>1</v>
      </c>
    </row>
    <row r="163" spans="4:7">
      <c r="D163" s="11">
        <f t="shared" si="8"/>
        <v>29.5</v>
      </c>
      <c r="E163" s="11">
        <v>59</v>
      </c>
      <c r="F163" s="11">
        <v>59</v>
      </c>
      <c r="G163" s="11">
        <v>1</v>
      </c>
    </row>
    <row r="164" spans="4:7">
      <c r="D164" s="11">
        <f t="shared" si="8"/>
        <v>30</v>
      </c>
      <c r="E164" s="11">
        <v>60</v>
      </c>
      <c r="F164" s="11">
        <v>60</v>
      </c>
      <c r="G164" s="11">
        <v>1</v>
      </c>
    </row>
    <row r="165" spans="4:7">
      <c r="D165" s="11">
        <f t="shared" si="8"/>
        <v>30.5</v>
      </c>
      <c r="E165" s="11">
        <v>61</v>
      </c>
      <c r="F165" s="11">
        <v>61</v>
      </c>
      <c r="G165" s="11">
        <v>1</v>
      </c>
    </row>
    <row r="166" spans="4:7">
      <c r="D166" s="11">
        <f t="shared" si="8"/>
        <v>31</v>
      </c>
      <c r="E166" s="11">
        <v>62</v>
      </c>
      <c r="F166" s="11">
        <v>62</v>
      </c>
      <c r="G166" s="11">
        <v>1</v>
      </c>
    </row>
    <row r="167" spans="4:7">
      <c r="D167" s="11">
        <f t="shared" si="8"/>
        <v>31.5</v>
      </c>
      <c r="E167" s="11">
        <v>63</v>
      </c>
      <c r="F167" s="11">
        <v>63</v>
      </c>
      <c r="G167" s="11">
        <v>1</v>
      </c>
    </row>
    <row r="168" spans="4:7">
      <c r="D168" s="11">
        <f t="shared" si="8"/>
        <v>32</v>
      </c>
      <c r="E168" s="11">
        <v>64</v>
      </c>
      <c r="F168" s="11">
        <v>64</v>
      </c>
      <c r="G168" s="11">
        <v>1</v>
      </c>
    </row>
    <row r="169" spans="4:7">
      <c r="D169" s="11">
        <f t="shared" si="8"/>
        <v>32.5</v>
      </c>
      <c r="E169" s="11">
        <v>65</v>
      </c>
      <c r="F169" s="11">
        <v>65</v>
      </c>
      <c r="G169" s="11">
        <v>1</v>
      </c>
    </row>
    <row r="170" spans="4:7">
      <c r="D170" s="11">
        <f t="shared" ref="D170:D204" si="9">E170*(E170/(E170+F170)*G170)</f>
        <v>33</v>
      </c>
      <c r="E170" s="11">
        <v>66</v>
      </c>
      <c r="F170" s="11">
        <v>66</v>
      </c>
      <c r="G170" s="11">
        <v>1</v>
      </c>
    </row>
    <row r="171" spans="4:7">
      <c r="D171" s="11">
        <f t="shared" si="9"/>
        <v>33.5</v>
      </c>
      <c r="E171" s="11">
        <v>67</v>
      </c>
      <c r="F171" s="11">
        <v>67</v>
      </c>
      <c r="G171" s="11">
        <v>1</v>
      </c>
    </row>
    <row r="172" spans="4:7">
      <c r="D172" s="11">
        <f t="shared" si="9"/>
        <v>34</v>
      </c>
      <c r="E172" s="11">
        <v>68</v>
      </c>
      <c r="F172" s="11">
        <v>68</v>
      </c>
      <c r="G172" s="11">
        <v>1</v>
      </c>
    </row>
    <row r="173" spans="4:7">
      <c r="D173" s="11">
        <f t="shared" si="9"/>
        <v>34.5</v>
      </c>
      <c r="E173" s="11">
        <v>69</v>
      </c>
      <c r="F173" s="11">
        <v>69</v>
      </c>
      <c r="G173" s="11">
        <v>1</v>
      </c>
    </row>
    <row r="174" spans="4:7">
      <c r="D174" s="11">
        <f t="shared" si="9"/>
        <v>35</v>
      </c>
      <c r="E174" s="11">
        <v>70</v>
      </c>
      <c r="F174" s="11">
        <v>70</v>
      </c>
      <c r="G174" s="11">
        <v>1</v>
      </c>
    </row>
    <row r="175" spans="4:7">
      <c r="D175" s="11">
        <f t="shared" si="9"/>
        <v>35.5</v>
      </c>
      <c r="E175" s="11">
        <v>71</v>
      </c>
      <c r="F175" s="11">
        <v>71</v>
      </c>
      <c r="G175" s="11">
        <v>1</v>
      </c>
    </row>
    <row r="176" spans="4:7">
      <c r="D176" s="11">
        <f t="shared" si="9"/>
        <v>36</v>
      </c>
      <c r="E176" s="11">
        <v>72</v>
      </c>
      <c r="F176" s="11">
        <v>72</v>
      </c>
      <c r="G176" s="11">
        <v>1</v>
      </c>
    </row>
    <row r="177" spans="4:7">
      <c r="D177" s="11">
        <f t="shared" si="9"/>
        <v>36.5</v>
      </c>
      <c r="E177" s="11">
        <v>73</v>
      </c>
      <c r="F177" s="11">
        <v>73</v>
      </c>
      <c r="G177" s="11">
        <v>1</v>
      </c>
    </row>
    <row r="178" spans="4:7">
      <c r="D178" s="11">
        <f t="shared" si="9"/>
        <v>37</v>
      </c>
      <c r="E178" s="11">
        <v>74</v>
      </c>
      <c r="F178" s="11">
        <v>74</v>
      </c>
      <c r="G178" s="11">
        <v>1</v>
      </c>
    </row>
    <row r="179" spans="4:7">
      <c r="D179" s="11">
        <f t="shared" si="9"/>
        <v>37.5</v>
      </c>
      <c r="E179" s="11">
        <v>75</v>
      </c>
      <c r="F179" s="11">
        <v>75</v>
      </c>
      <c r="G179" s="11">
        <v>1</v>
      </c>
    </row>
    <row r="180" spans="4:7">
      <c r="D180" s="11">
        <f t="shared" si="9"/>
        <v>38</v>
      </c>
      <c r="E180" s="11">
        <v>76</v>
      </c>
      <c r="F180" s="11">
        <v>76</v>
      </c>
      <c r="G180" s="11">
        <v>1</v>
      </c>
    </row>
    <row r="181" spans="4:7">
      <c r="D181" s="11">
        <f t="shared" si="9"/>
        <v>38.5</v>
      </c>
      <c r="E181" s="11">
        <v>77</v>
      </c>
      <c r="F181" s="11">
        <v>77</v>
      </c>
      <c r="G181" s="11">
        <v>1</v>
      </c>
    </row>
    <row r="182" spans="4:7">
      <c r="D182" s="11">
        <f t="shared" si="9"/>
        <v>39</v>
      </c>
      <c r="E182" s="11">
        <v>78</v>
      </c>
      <c r="F182" s="11">
        <v>78</v>
      </c>
      <c r="G182" s="11">
        <v>1</v>
      </c>
    </row>
    <row r="183" spans="4:7">
      <c r="D183" s="11">
        <f t="shared" si="9"/>
        <v>39.5</v>
      </c>
      <c r="E183" s="11">
        <v>79</v>
      </c>
      <c r="F183" s="11">
        <v>79</v>
      </c>
      <c r="G183" s="11">
        <v>1</v>
      </c>
    </row>
    <row r="184" spans="4:7">
      <c r="D184" s="11">
        <f t="shared" si="9"/>
        <v>40</v>
      </c>
      <c r="E184" s="11">
        <v>80</v>
      </c>
      <c r="F184" s="11">
        <v>80</v>
      </c>
      <c r="G184" s="11">
        <v>1</v>
      </c>
    </row>
    <row r="185" spans="4:7">
      <c r="D185" s="11">
        <f t="shared" si="9"/>
        <v>40.5</v>
      </c>
      <c r="E185" s="11">
        <v>81</v>
      </c>
      <c r="F185" s="11">
        <v>81</v>
      </c>
      <c r="G185" s="11">
        <v>1</v>
      </c>
    </row>
    <row r="186" spans="4:7">
      <c r="D186" s="11">
        <f t="shared" si="9"/>
        <v>41</v>
      </c>
      <c r="E186" s="11">
        <v>82</v>
      </c>
      <c r="F186" s="11">
        <v>82</v>
      </c>
      <c r="G186" s="11">
        <v>1</v>
      </c>
    </row>
    <row r="187" spans="4:7">
      <c r="D187" s="11">
        <f t="shared" si="9"/>
        <v>41.5</v>
      </c>
      <c r="E187" s="11">
        <v>83</v>
      </c>
      <c r="F187" s="11">
        <v>83</v>
      </c>
      <c r="G187" s="11">
        <v>1</v>
      </c>
    </row>
    <row r="188" spans="4:7">
      <c r="D188" s="11">
        <f t="shared" si="9"/>
        <v>42</v>
      </c>
      <c r="E188" s="11">
        <v>84</v>
      </c>
      <c r="F188" s="11">
        <v>84</v>
      </c>
      <c r="G188" s="11">
        <v>1</v>
      </c>
    </row>
    <row r="189" spans="4:7">
      <c r="D189" s="11">
        <f t="shared" si="9"/>
        <v>42.5</v>
      </c>
      <c r="E189" s="11">
        <v>85</v>
      </c>
      <c r="F189" s="11">
        <v>85</v>
      </c>
      <c r="G189" s="11">
        <v>1</v>
      </c>
    </row>
    <row r="190" spans="4:7">
      <c r="D190" s="11">
        <f t="shared" si="9"/>
        <v>43</v>
      </c>
      <c r="E190" s="11">
        <v>86</v>
      </c>
      <c r="F190" s="11">
        <v>86</v>
      </c>
      <c r="G190" s="11">
        <v>1</v>
      </c>
    </row>
    <row r="191" spans="4:7">
      <c r="D191" s="11">
        <f t="shared" si="9"/>
        <v>43.5</v>
      </c>
      <c r="E191" s="11">
        <v>87</v>
      </c>
      <c r="F191" s="11">
        <v>87</v>
      </c>
      <c r="G191" s="11">
        <v>1</v>
      </c>
    </row>
    <row r="192" spans="4:7">
      <c r="D192" s="11">
        <f t="shared" si="9"/>
        <v>44</v>
      </c>
      <c r="E192" s="11">
        <v>88</v>
      </c>
      <c r="F192" s="11">
        <v>88</v>
      </c>
      <c r="G192" s="11">
        <v>1</v>
      </c>
    </row>
    <row r="193" spans="1:8">
      <c r="D193" s="11">
        <f t="shared" si="9"/>
        <v>44.5</v>
      </c>
      <c r="E193" s="11">
        <v>89</v>
      </c>
      <c r="F193" s="11">
        <v>89</v>
      </c>
      <c r="G193" s="11">
        <v>1</v>
      </c>
    </row>
    <row r="194" spans="1:8">
      <c r="D194" s="11">
        <f t="shared" si="9"/>
        <v>45</v>
      </c>
      <c r="E194" s="11">
        <v>90</v>
      </c>
      <c r="F194" s="11">
        <v>90</v>
      </c>
      <c r="G194" s="11">
        <v>1</v>
      </c>
    </row>
    <row r="195" spans="1:8">
      <c r="D195" s="11">
        <f t="shared" si="9"/>
        <v>45.5</v>
      </c>
      <c r="E195" s="11">
        <v>91</v>
      </c>
      <c r="F195" s="11">
        <v>91</v>
      </c>
      <c r="G195" s="11">
        <v>1</v>
      </c>
    </row>
    <row r="196" spans="1:8">
      <c r="D196" s="11">
        <f t="shared" si="9"/>
        <v>46</v>
      </c>
      <c r="E196" s="11">
        <v>92</v>
      </c>
      <c r="F196" s="11">
        <v>92</v>
      </c>
      <c r="G196" s="11">
        <v>1</v>
      </c>
    </row>
    <row r="197" spans="1:8">
      <c r="D197" s="11">
        <f t="shared" si="9"/>
        <v>46.5</v>
      </c>
      <c r="E197" s="11">
        <v>93</v>
      </c>
      <c r="F197" s="11">
        <v>93</v>
      </c>
      <c r="G197" s="11">
        <v>1</v>
      </c>
    </row>
    <row r="198" spans="1:8">
      <c r="D198" s="11">
        <f t="shared" si="9"/>
        <v>47</v>
      </c>
      <c r="E198" s="11">
        <v>94</v>
      </c>
      <c r="F198" s="11">
        <v>94</v>
      </c>
      <c r="G198" s="11">
        <v>1</v>
      </c>
    </row>
    <row r="199" spans="1:8">
      <c r="D199" s="11">
        <f t="shared" si="9"/>
        <v>47.5</v>
      </c>
      <c r="E199" s="11">
        <v>95</v>
      </c>
      <c r="F199" s="11">
        <v>95</v>
      </c>
      <c r="G199" s="11">
        <v>1</v>
      </c>
    </row>
    <row r="200" spans="1:8">
      <c r="D200" s="11">
        <f t="shared" si="9"/>
        <v>48</v>
      </c>
      <c r="E200" s="11">
        <v>96</v>
      </c>
      <c r="F200" s="11">
        <v>96</v>
      </c>
      <c r="G200" s="11">
        <v>1</v>
      </c>
    </row>
    <row r="201" spans="1:8">
      <c r="D201" s="11">
        <f t="shared" si="9"/>
        <v>48.5</v>
      </c>
      <c r="E201" s="11">
        <v>97</v>
      </c>
      <c r="F201" s="11">
        <v>97</v>
      </c>
      <c r="G201" s="11">
        <v>1</v>
      </c>
    </row>
    <row r="202" spans="1:8">
      <c r="D202" s="11">
        <f t="shared" si="9"/>
        <v>49</v>
      </c>
      <c r="E202" s="11">
        <v>98</v>
      </c>
      <c r="F202" s="11">
        <v>98</v>
      </c>
      <c r="G202" s="11">
        <v>1</v>
      </c>
    </row>
    <row r="203" spans="1:8">
      <c r="D203" s="11">
        <f t="shared" si="9"/>
        <v>49.5</v>
      </c>
      <c r="E203" s="11">
        <v>99</v>
      </c>
      <c r="F203" s="11">
        <v>99</v>
      </c>
      <c r="G203" s="11">
        <v>1</v>
      </c>
    </row>
    <row r="204" spans="1:8">
      <c r="D204" s="11">
        <f t="shared" si="9"/>
        <v>50</v>
      </c>
      <c r="E204" s="11">
        <v>100</v>
      </c>
      <c r="F204" s="11">
        <v>100</v>
      </c>
      <c r="G204" s="11">
        <v>1</v>
      </c>
    </row>
    <row r="206" spans="1:8">
      <c r="D206" s="11" t="s">
        <v>412</v>
      </c>
      <c r="E206" s="11" t="s">
        <v>414</v>
      </c>
      <c r="F206" s="11" t="s">
        <v>413</v>
      </c>
      <c r="G206" s="11" t="s">
        <v>6</v>
      </c>
      <c r="H206" s="11" t="s">
        <v>411</v>
      </c>
    </row>
    <row r="208" spans="1:8">
      <c r="A208" s="11" t="s">
        <v>410</v>
      </c>
      <c r="D208" s="11">
        <f>1/((1+H208)+(F208-E208)*0.5)</f>
        <v>0.5</v>
      </c>
      <c r="E208" s="11">
        <v>10</v>
      </c>
      <c r="F208" s="11">
        <v>10</v>
      </c>
      <c r="G208" s="11">
        <v>1</v>
      </c>
      <c r="H208" s="11">
        <v>1</v>
      </c>
    </row>
    <row r="211" spans="1:1">
      <c r="A211" s="11" t="s">
        <v>415</v>
      </c>
    </row>
    <row r="212" spans="1:1">
      <c r="A212" s="11" t="s">
        <v>416</v>
      </c>
    </row>
  </sheetData>
  <dataConsolidate/>
  <phoneticPr fontId="1"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2" r:id="rId4" name="Scroll Bar 2">
              <controlPr defaultSize="0" autoPict="0">
                <anchor moveWithCells="1">
                  <from>
                    <xdr:col>3</xdr:col>
                    <xdr:colOff>411480</xdr:colOff>
                    <xdr:row>31</xdr:row>
                    <xdr:rowOff>7620</xdr:rowOff>
                  </from>
                  <to>
                    <xdr:col>3</xdr:col>
                    <xdr:colOff>1242060</xdr:colOff>
                    <xdr:row>31</xdr:row>
                    <xdr:rowOff>152400</xdr:rowOff>
                  </to>
                </anchor>
              </controlPr>
            </control>
          </mc:Choice>
        </mc:AlternateContent>
        <mc:AlternateContent xmlns:mc="http://schemas.openxmlformats.org/markup-compatibility/2006">
          <mc:Choice Requires="x14">
            <control shapeId="5123" r:id="rId5" name="Scroll Bar 3">
              <controlPr defaultSize="0" autoPict="0">
                <anchor moveWithCells="1">
                  <from>
                    <xdr:col>3</xdr:col>
                    <xdr:colOff>419100</xdr:colOff>
                    <xdr:row>27</xdr:row>
                    <xdr:rowOff>7620</xdr:rowOff>
                  </from>
                  <to>
                    <xdr:col>3</xdr:col>
                    <xdr:colOff>1249680</xdr:colOff>
                    <xdr:row>27</xdr:row>
                    <xdr:rowOff>152400</xdr:rowOff>
                  </to>
                </anchor>
              </controlPr>
            </control>
          </mc:Choice>
        </mc:AlternateContent>
        <mc:AlternateContent xmlns:mc="http://schemas.openxmlformats.org/markup-compatibility/2006">
          <mc:Choice Requires="x14">
            <control shapeId="5124" r:id="rId6" name="Scroll Bar 4">
              <controlPr defaultSize="0" autoPict="0">
                <anchor moveWithCells="1">
                  <from>
                    <xdr:col>3</xdr:col>
                    <xdr:colOff>419100</xdr:colOff>
                    <xdr:row>28</xdr:row>
                    <xdr:rowOff>7620</xdr:rowOff>
                  </from>
                  <to>
                    <xdr:col>3</xdr:col>
                    <xdr:colOff>1249680</xdr:colOff>
                    <xdr:row>28</xdr:row>
                    <xdr:rowOff>152400</xdr:rowOff>
                  </to>
                </anchor>
              </controlPr>
            </control>
          </mc:Choice>
        </mc:AlternateContent>
        <mc:AlternateContent xmlns:mc="http://schemas.openxmlformats.org/markup-compatibility/2006">
          <mc:Choice Requires="x14">
            <control shapeId="5125" r:id="rId7" name="Scroll Bar 5">
              <controlPr defaultSize="0" autoPict="0">
                <anchor moveWithCells="1">
                  <from>
                    <xdr:col>3</xdr:col>
                    <xdr:colOff>419100</xdr:colOff>
                    <xdr:row>29</xdr:row>
                    <xdr:rowOff>7620</xdr:rowOff>
                  </from>
                  <to>
                    <xdr:col>3</xdr:col>
                    <xdr:colOff>1249680</xdr:colOff>
                    <xdr:row>29</xdr:row>
                    <xdr:rowOff>152400</xdr:rowOff>
                  </to>
                </anchor>
              </controlPr>
            </control>
          </mc:Choice>
        </mc:AlternateContent>
        <mc:AlternateContent xmlns:mc="http://schemas.openxmlformats.org/markup-compatibility/2006">
          <mc:Choice Requires="x14">
            <control shapeId="5126" r:id="rId8" name="Scroll Bar 6">
              <controlPr defaultSize="0" autoPict="0">
                <anchor moveWithCells="1">
                  <from>
                    <xdr:col>3</xdr:col>
                    <xdr:colOff>419100</xdr:colOff>
                    <xdr:row>32</xdr:row>
                    <xdr:rowOff>7620</xdr:rowOff>
                  </from>
                  <to>
                    <xdr:col>3</xdr:col>
                    <xdr:colOff>1249680</xdr:colOff>
                    <xdr:row>32</xdr:row>
                    <xdr:rowOff>152400</xdr:rowOff>
                  </to>
                </anchor>
              </controlPr>
            </control>
          </mc:Choice>
        </mc:AlternateContent>
        <mc:AlternateContent xmlns:mc="http://schemas.openxmlformats.org/markup-compatibility/2006">
          <mc:Choice Requires="x14">
            <control shapeId="5127" r:id="rId9" name="Scroll Bar 7">
              <controlPr defaultSize="0" autoPict="0">
                <anchor moveWithCells="1">
                  <from>
                    <xdr:col>3</xdr:col>
                    <xdr:colOff>419100</xdr:colOff>
                    <xdr:row>30</xdr:row>
                    <xdr:rowOff>7620</xdr:rowOff>
                  </from>
                  <to>
                    <xdr:col>3</xdr:col>
                    <xdr:colOff>1249680</xdr:colOff>
                    <xdr:row>30</xdr:row>
                    <xdr:rowOff>152400</xdr:rowOff>
                  </to>
                </anchor>
              </controlPr>
            </control>
          </mc:Choice>
        </mc:AlternateContent>
        <mc:AlternateContent xmlns:mc="http://schemas.openxmlformats.org/markup-compatibility/2006">
          <mc:Choice Requires="x14">
            <control shapeId="5130" r:id="rId10" name="Scroll Bar 10">
              <controlPr defaultSize="0" autoPict="0">
                <anchor moveWithCells="1">
                  <from>
                    <xdr:col>3</xdr:col>
                    <xdr:colOff>411480</xdr:colOff>
                    <xdr:row>42</xdr:row>
                    <xdr:rowOff>7620</xdr:rowOff>
                  </from>
                  <to>
                    <xdr:col>3</xdr:col>
                    <xdr:colOff>1242060</xdr:colOff>
                    <xdr:row>42</xdr:row>
                    <xdr:rowOff>152400</xdr:rowOff>
                  </to>
                </anchor>
              </controlPr>
            </control>
          </mc:Choice>
        </mc:AlternateContent>
        <mc:AlternateContent xmlns:mc="http://schemas.openxmlformats.org/markup-compatibility/2006">
          <mc:Choice Requires="x14">
            <control shapeId="5131" r:id="rId11" name="Scroll Bar 11">
              <controlPr defaultSize="0" autoPict="0">
                <anchor moveWithCells="1">
                  <from>
                    <xdr:col>3</xdr:col>
                    <xdr:colOff>419100</xdr:colOff>
                    <xdr:row>38</xdr:row>
                    <xdr:rowOff>7620</xdr:rowOff>
                  </from>
                  <to>
                    <xdr:col>3</xdr:col>
                    <xdr:colOff>1249680</xdr:colOff>
                    <xdr:row>38</xdr:row>
                    <xdr:rowOff>152400</xdr:rowOff>
                  </to>
                </anchor>
              </controlPr>
            </control>
          </mc:Choice>
        </mc:AlternateContent>
        <mc:AlternateContent xmlns:mc="http://schemas.openxmlformats.org/markup-compatibility/2006">
          <mc:Choice Requires="x14">
            <control shapeId="5132" r:id="rId12" name="Scroll Bar 12">
              <controlPr defaultSize="0" autoPict="0">
                <anchor moveWithCells="1">
                  <from>
                    <xdr:col>3</xdr:col>
                    <xdr:colOff>419100</xdr:colOff>
                    <xdr:row>39</xdr:row>
                    <xdr:rowOff>7620</xdr:rowOff>
                  </from>
                  <to>
                    <xdr:col>3</xdr:col>
                    <xdr:colOff>1249680</xdr:colOff>
                    <xdr:row>39</xdr:row>
                    <xdr:rowOff>152400</xdr:rowOff>
                  </to>
                </anchor>
              </controlPr>
            </control>
          </mc:Choice>
        </mc:AlternateContent>
        <mc:AlternateContent xmlns:mc="http://schemas.openxmlformats.org/markup-compatibility/2006">
          <mc:Choice Requires="x14">
            <control shapeId="5133" r:id="rId13" name="Scroll Bar 13">
              <controlPr defaultSize="0" autoPict="0">
                <anchor moveWithCells="1">
                  <from>
                    <xdr:col>3</xdr:col>
                    <xdr:colOff>419100</xdr:colOff>
                    <xdr:row>40</xdr:row>
                    <xdr:rowOff>7620</xdr:rowOff>
                  </from>
                  <to>
                    <xdr:col>3</xdr:col>
                    <xdr:colOff>1249680</xdr:colOff>
                    <xdr:row>40</xdr:row>
                    <xdr:rowOff>152400</xdr:rowOff>
                  </to>
                </anchor>
              </controlPr>
            </control>
          </mc:Choice>
        </mc:AlternateContent>
        <mc:AlternateContent xmlns:mc="http://schemas.openxmlformats.org/markup-compatibility/2006">
          <mc:Choice Requires="x14">
            <control shapeId="5134" r:id="rId14" name="Scroll Bar 14">
              <controlPr defaultSize="0" autoPict="0">
                <anchor moveWithCells="1">
                  <from>
                    <xdr:col>3</xdr:col>
                    <xdr:colOff>419100</xdr:colOff>
                    <xdr:row>41</xdr:row>
                    <xdr:rowOff>0</xdr:rowOff>
                  </from>
                  <to>
                    <xdr:col>3</xdr:col>
                    <xdr:colOff>1249680</xdr:colOff>
                    <xdr:row>41</xdr:row>
                    <xdr:rowOff>144780</xdr:rowOff>
                  </to>
                </anchor>
              </controlPr>
            </control>
          </mc:Choice>
        </mc:AlternateContent>
        <mc:AlternateContent xmlns:mc="http://schemas.openxmlformats.org/markup-compatibility/2006">
          <mc:Choice Requires="x14">
            <control shapeId="5135" r:id="rId15" name="Scroll Bar 15">
              <controlPr defaultSize="0" autoPict="0">
                <anchor moveWithCells="1">
                  <from>
                    <xdr:col>3</xdr:col>
                    <xdr:colOff>419100</xdr:colOff>
                    <xdr:row>41</xdr:row>
                    <xdr:rowOff>7620</xdr:rowOff>
                  </from>
                  <to>
                    <xdr:col>3</xdr:col>
                    <xdr:colOff>1249680</xdr:colOff>
                    <xdr:row>41</xdr:row>
                    <xdr:rowOff>152400</xdr:rowOff>
                  </to>
                </anchor>
              </controlPr>
            </control>
          </mc:Choice>
        </mc:AlternateContent>
        <mc:AlternateContent xmlns:mc="http://schemas.openxmlformats.org/markup-compatibility/2006">
          <mc:Choice Requires="x14">
            <control shapeId="5136" r:id="rId16" name="Scroll Bar 16">
              <controlPr defaultSize="0" autoPict="0">
                <anchor moveWithCells="1">
                  <from>
                    <xdr:col>3</xdr:col>
                    <xdr:colOff>419100</xdr:colOff>
                    <xdr:row>26</xdr:row>
                    <xdr:rowOff>7620</xdr:rowOff>
                  </from>
                  <to>
                    <xdr:col>3</xdr:col>
                    <xdr:colOff>1249680</xdr:colOff>
                    <xdr:row>26</xdr:row>
                    <xdr:rowOff>152400</xdr:rowOff>
                  </to>
                </anchor>
              </controlPr>
            </control>
          </mc:Choice>
        </mc:AlternateContent>
        <mc:AlternateContent xmlns:mc="http://schemas.openxmlformats.org/markup-compatibility/2006">
          <mc:Choice Requires="x14">
            <control shapeId="5137" r:id="rId17" name="Scroll Bar 17">
              <controlPr defaultSize="0" autoPict="0">
                <anchor moveWithCells="1">
                  <from>
                    <xdr:col>3</xdr:col>
                    <xdr:colOff>419100</xdr:colOff>
                    <xdr:row>37</xdr:row>
                    <xdr:rowOff>7620</xdr:rowOff>
                  </from>
                  <to>
                    <xdr:col>3</xdr:col>
                    <xdr:colOff>1249680</xdr:colOff>
                    <xdr:row>37</xdr:row>
                    <xdr:rowOff>152400</xdr:rowOff>
                  </to>
                </anchor>
              </controlPr>
            </control>
          </mc:Choice>
        </mc:AlternateContent>
        <mc:AlternateContent xmlns:mc="http://schemas.openxmlformats.org/markup-compatibility/2006">
          <mc:Choice Requires="x14">
            <control shapeId="5138" r:id="rId18" name="Scroll Bar 18">
              <controlPr defaultSize="0" autoPict="0">
                <anchor moveWithCells="1">
                  <from>
                    <xdr:col>4</xdr:col>
                    <xdr:colOff>563880</xdr:colOff>
                    <xdr:row>50</xdr:row>
                    <xdr:rowOff>7620</xdr:rowOff>
                  </from>
                  <to>
                    <xdr:col>5</xdr:col>
                    <xdr:colOff>0</xdr:colOff>
                    <xdr:row>50</xdr:row>
                    <xdr:rowOff>152400</xdr:rowOff>
                  </to>
                </anchor>
              </controlPr>
            </control>
          </mc:Choice>
        </mc:AlternateContent>
        <mc:AlternateContent xmlns:mc="http://schemas.openxmlformats.org/markup-compatibility/2006">
          <mc:Choice Requires="x14">
            <control shapeId="5139" r:id="rId19" name="Scroll Bar 19">
              <controlPr defaultSize="0" autoPict="0">
                <anchor moveWithCells="1">
                  <from>
                    <xdr:col>5</xdr:col>
                    <xdr:colOff>426720</xdr:colOff>
                    <xdr:row>50</xdr:row>
                    <xdr:rowOff>7620</xdr:rowOff>
                  </from>
                  <to>
                    <xdr:col>6</xdr:col>
                    <xdr:colOff>0</xdr:colOff>
                    <xdr:row>50</xdr:row>
                    <xdr:rowOff>152400</xdr:rowOff>
                  </to>
                </anchor>
              </controlPr>
            </control>
          </mc:Choice>
        </mc:AlternateContent>
        <mc:AlternateContent xmlns:mc="http://schemas.openxmlformats.org/markup-compatibility/2006">
          <mc:Choice Requires="x14">
            <control shapeId="5140" r:id="rId20" name="Scroll Bar 20">
              <controlPr defaultSize="0" autoPict="0">
                <anchor moveWithCells="1">
                  <from>
                    <xdr:col>4</xdr:col>
                    <xdr:colOff>556260</xdr:colOff>
                    <xdr:row>207</xdr:row>
                    <xdr:rowOff>22860</xdr:rowOff>
                  </from>
                  <to>
                    <xdr:col>4</xdr:col>
                    <xdr:colOff>1249680</xdr:colOff>
                    <xdr:row>207</xdr:row>
                    <xdr:rowOff>160020</xdr:rowOff>
                  </to>
                </anchor>
              </controlPr>
            </control>
          </mc:Choice>
        </mc:AlternateContent>
        <mc:AlternateContent xmlns:mc="http://schemas.openxmlformats.org/markup-compatibility/2006">
          <mc:Choice Requires="x14">
            <control shapeId="5141" r:id="rId21" name="Scroll Bar 21">
              <controlPr defaultSize="0" autoPict="0">
                <anchor moveWithCells="1">
                  <from>
                    <xdr:col>5</xdr:col>
                    <xdr:colOff>411480</xdr:colOff>
                    <xdr:row>207</xdr:row>
                    <xdr:rowOff>22860</xdr:rowOff>
                  </from>
                  <to>
                    <xdr:col>5</xdr:col>
                    <xdr:colOff>1112520</xdr:colOff>
                    <xdr:row>207</xdr:row>
                    <xdr:rowOff>160020</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workbookViewId="0">
      <selection activeCell="B2" sqref="B2:B4"/>
    </sheetView>
  </sheetViews>
  <sheetFormatPr defaultRowHeight="14.4"/>
  <cols>
    <col min="1" max="1" width="8.88671875" style="50"/>
  </cols>
  <sheetData>
    <row r="1" spans="1:2" s="50" customFormat="1">
      <c r="A1" s="50" t="s">
        <v>591</v>
      </c>
    </row>
    <row r="2" spans="1:2" s="66" customFormat="1">
      <c r="A2" s="66">
        <v>5</v>
      </c>
      <c r="B2" s="66">
        <f>7*30</f>
        <v>210</v>
      </c>
    </row>
    <row r="3" spans="1:2" s="66" customFormat="1">
      <c r="A3" s="66">
        <v>5</v>
      </c>
      <c r="B3" s="66">
        <f>7*29</f>
        <v>203</v>
      </c>
    </row>
    <row r="4" spans="1:2" s="66" customFormat="1">
      <c r="A4" s="66">
        <v>5</v>
      </c>
      <c r="B4" s="66">
        <f>7*28</f>
        <v>196</v>
      </c>
    </row>
    <row r="5" spans="1:2">
      <c r="A5" s="50">
        <v>4.5</v>
      </c>
      <c r="B5" s="50">
        <f>7*27</f>
        <v>189</v>
      </c>
    </row>
    <row r="6" spans="1:2">
      <c r="A6" s="50">
        <v>4.5</v>
      </c>
      <c r="B6" s="50">
        <f>7*26</f>
        <v>182</v>
      </c>
    </row>
    <row r="7" spans="1:2">
      <c r="A7" s="50">
        <v>4.5</v>
      </c>
      <c r="B7" s="50">
        <f>7*25</f>
        <v>175</v>
      </c>
    </row>
    <row r="8" spans="1:2" s="66" customFormat="1">
      <c r="A8" s="66">
        <v>4</v>
      </c>
      <c r="B8" s="66">
        <f>7*24</f>
        <v>168</v>
      </c>
    </row>
    <row r="9" spans="1:2" s="66" customFormat="1">
      <c r="A9" s="66">
        <v>4</v>
      </c>
      <c r="B9" s="66">
        <f>7*23</f>
        <v>161</v>
      </c>
    </row>
    <row r="10" spans="1:2" s="66" customFormat="1">
      <c r="A10" s="66">
        <v>4</v>
      </c>
      <c r="B10" s="66">
        <f>7*22</f>
        <v>154</v>
      </c>
    </row>
    <row r="11" spans="1:2">
      <c r="A11" s="50">
        <v>3.5</v>
      </c>
      <c r="B11" s="50">
        <f>7*21</f>
        <v>147</v>
      </c>
    </row>
    <row r="12" spans="1:2">
      <c r="A12" s="50">
        <v>3.5</v>
      </c>
      <c r="B12" s="50">
        <f>7*20</f>
        <v>140</v>
      </c>
    </row>
    <row r="13" spans="1:2">
      <c r="A13" s="50">
        <v>3.5</v>
      </c>
      <c r="B13" s="50">
        <f>7*19</f>
        <v>133</v>
      </c>
    </row>
    <row r="14" spans="1:2" s="66" customFormat="1">
      <c r="A14" s="66">
        <v>3</v>
      </c>
      <c r="B14" s="66">
        <f>7*18</f>
        <v>126</v>
      </c>
    </row>
    <row r="15" spans="1:2" s="66" customFormat="1">
      <c r="A15" s="66">
        <v>3</v>
      </c>
      <c r="B15" s="66">
        <f>7*17</f>
        <v>119</v>
      </c>
    </row>
    <row r="16" spans="1:2" s="66" customFormat="1">
      <c r="A16" s="66">
        <v>3</v>
      </c>
      <c r="B16" s="66">
        <f>7*16</f>
        <v>112</v>
      </c>
    </row>
    <row r="17" spans="1:2">
      <c r="A17" s="50">
        <v>2.5</v>
      </c>
      <c r="B17" s="50">
        <f>7*15</f>
        <v>105</v>
      </c>
    </row>
    <row r="18" spans="1:2">
      <c r="A18" s="50">
        <v>2.5</v>
      </c>
      <c r="B18" s="50">
        <f>7*14</f>
        <v>98</v>
      </c>
    </row>
    <row r="19" spans="1:2">
      <c r="A19" s="50">
        <v>2.5</v>
      </c>
      <c r="B19" s="50">
        <f>7*13</f>
        <v>91</v>
      </c>
    </row>
    <row r="20" spans="1:2" s="66" customFormat="1">
      <c r="A20" s="66">
        <v>2</v>
      </c>
      <c r="B20" s="66">
        <f>7*12</f>
        <v>84</v>
      </c>
    </row>
    <row r="21" spans="1:2" s="66" customFormat="1">
      <c r="A21" s="66">
        <v>2</v>
      </c>
      <c r="B21" s="66">
        <f>7*11</f>
        <v>77</v>
      </c>
    </row>
    <row r="22" spans="1:2" s="66" customFormat="1">
      <c r="A22" s="66">
        <v>2</v>
      </c>
      <c r="B22" s="66">
        <f>7*10</f>
        <v>70</v>
      </c>
    </row>
    <row r="23" spans="1:2">
      <c r="A23" s="50">
        <v>1.5</v>
      </c>
      <c r="B23" s="50">
        <f>7*9</f>
        <v>63</v>
      </c>
    </row>
    <row r="24" spans="1:2">
      <c r="A24" s="50">
        <v>1.5</v>
      </c>
      <c r="B24" s="50">
        <f>7*8</f>
        <v>56</v>
      </c>
    </row>
    <row r="25" spans="1:2">
      <c r="A25" s="50">
        <v>1.5</v>
      </c>
      <c r="B25" s="50">
        <f>7*7</f>
        <v>49</v>
      </c>
    </row>
    <row r="26" spans="1:2" s="66" customFormat="1">
      <c r="A26" s="66">
        <v>1</v>
      </c>
      <c r="B26" s="66">
        <f>7*6</f>
        <v>42</v>
      </c>
    </row>
    <row r="27" spans="1:2" s="66" customFormat="1">
      <c r="A27" s="66">
        <v>1</v>
      </c>
      <c r="B27" s="66">
        <f>7*5</f>
        <v>35</v>
      </c>
    </row>
    <row r="28" spans="1:2" s="66" customFormat="1">
      <c r="A28" s="66">
        <v>1</v>
      </c>
      <c r="B28" s="66">
        <f>7*4</f>
        <v>28</v>
      </c>
    </row>
    <row r="29" spans="1:2">
      <c r="A29" s="50">
        <v>0.5</v>
      </c>
      <c r="B29" s="50">
        <f>7*3</f>
        <v>21</v>
      </c>
    </row>
    <row r="30" spans="1:2">
      <c r="A30" s="50">
        <v>0.5</v>
      </c>
      <c r="B30" s="50">
        <f>7*2</f>
        <v>14</v>
      </c>
    </row>
    <row r="31" spans="1:2">
      <c r="A31" s="50">
        <v>0.5</v>
      </c>
      <c r="B31" s="50">
        <f>7*1</f>
        <v>7</v>
      </c>
    </row>
    <row r="32" spans="1:2">
      <c r="B32" s="50"/>
    </row>
    <row r="33" spans="2:2">
      <c r="B33" s="50"/>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
  <sheetViews>
    <sheetView workbookViewId="0">
      <selection activeCell="G9" sqref="G9"/>
    </sheetView>
  </sheetViews>
  <sheetFormatPr defaultRowHeight="14.4"/>
  <cols>
    <col min="2" max="2" width="22.21875" customWidth="1"/>
    <col min="4" max="4" width="22.88671875" customWidth="1"/>
    <col min="7" max="7" width="60.88671875" customWidth="1"/>
  </cols>
  <sheetData>
    <row r="1" spans="1:13">
      <c r="A1" t="s">
        <v>3216</v>
      </c>
      <c r="B1" t="s">
        <v>3217</v>
      </c>
      <c r="C1" t="s">
        <v>633</v>
      </c>
      <c r="D1" t="s">
        <v>3218</v>
      </c>
      <c r="E1" t="s">
        <v>3219</v>
      </c>
      <c r="F1" t="s">
        <v>3220</v>
      </c>
      <c r="G1" t="s">
        <v>3221</v>
      </c>
      <c r="H1" t="s">
        <v>3222</v>
      </c>
      <c r="I1" t="s">
        <v>3223</v>
      </c>
      <c r="J1" t="s">
        <v>3224</v>
      </c>
      <c r="K1" t="s">
        <v>3225</v>
      </c>
      <c r="L1" t="s">
        <v>3226</v>
      </c>
      <c r="M1" t="s">
        <v>3227</v>
      </c>
    </row>
    <row r="2" spans="1:13">
      <c r="A2">
        <v>1</v>
      </c>
      <c r="B2" t="s">
        <v>3271</v>
      </c>
      <c r="C2">
        <v>123</v>
      </c>
      <c r="D2" t="s">
        <v>3272</v>
      </c>
      <c r="E2">
        <v>-222</v>
      </c>
      <c r="F2">
        <v>-195</v>
      </c>
      <c r="G2" s="238" t="s">
        <v>3282</v>
      </c>
      <c r="H2">
        <v>1</v>
      </c>
      <c r="I2">
        <v>1</v>
      </c>
      <c r="J2">
        <v>1</v>
      </c>
      <c r="K2">
        <v>800</v>
      </c>
      <c r="L2">
        <v>50</v>
      </c>
      <c r="M2" t="s">
        <v>3228</v>
      </c>
    </row>
    <row r="3" spans="1:13">
      <c r="A3">
        <v>2</v>
      </c>
      <c r="B3" t="s">
        <v>3271</v>
      </c>
      <c r="C3" t="s">
        <v>3273</v>
      </c>
      <c r="D3" t="s">
        <v>3274</v>
      </c>
      <c r="E3">
        <v>-40</v>
      </c>
      <c r="F3">
        <v>-78</v>
      </c>
      <c r="G3" s="238" t="s">
        <v>3283</v>
      </c>
      <c r="H3">
        <v>2</v>
      </c>
      <c r="I3">
        <v>1</v>
      </c>
      <c r="J3">
        <v>1</v>
      </c>
      <c r="K3">
        <v>1000</v>
      </c>
      <c r="L3">
        <v>50</v>
      </c>
      <c r="M3" t="s">
        <v>3228</v>
      </c>
    </row>
    <row r="4" spans="1:13">
      <c r="A4">
        <v>3</v>
      </c>
      <c r="B4" t="s">
        <v>3271</v>
      </c>
      <c r="C4" t="s">
        <v>3276</v>
      </c>
      <c r="D4" t="s">
        <v>3277</v>
      </c>
      <c r="E4">
        <v>-108</v>
      </c>
      <c r="F4">
        <v>87</v>
      </c>
      <c r="G4" t="s">
        <v>3275</v>
      </c>
      <c r="H4">
        <v>3</v>
      </c>
      <c r="I4">
        <v>3</v>
      </c>
      <c r="J4">
        <v>3</v>
      </c>
      <c r="K4">
        <v>3700</v>
      </c>
      <c r="L4">
        <v>59</v>
      </c>
      <c r="M4" t="s">
        <v>3228</v>
      </c>
    </row>
    <row r="5" spans="1:13">
      <c r="A5">
        <v>4</v>
      </c>
      <c r="B5" t="s">
        <v>3271</v>
      </c>
      <c r="C5">
        <v>123</v>
      </c>
      <c r="D5" t="s">
        <v>3278</v>
      </c>
      <c r="E5">
        <v>175</v>
      </c>
      <c r="F5">
        <v>-83</v>
      </c>
      <c r="G5" t="s">
        <v>3275</v>
      </c>
      <c r="H5">
        <v>4</v>
      </c>
      <c r="I5">
        <v>3</v>
      </c>
      <c r="J5">
        <v>3</v>
      </c>
      <c r="K5">
        <v>3333</v>
      </c>
      <c r="L5">
        <v>59</v>
      </c>
      <c r="M5" t="s">
        <v>3228</v>
      </c>
    </row>
    <row r="6" spans="1:13">
      <c r="A6">
        <v>100</v>
      </c>
      <c r="B6" t="s">
        <v>3271</v>
      </c>
      <c r="C6" t="s">
        <v>3279</v>
      </c>
      <c r="D6" t="s">
        <v>3280</v>
      </c>
      <c r="E6">
        <v>70</v>
      </c>
      <c r="F6">
        <v>-3</v>
      </c>
      <c r="G6" t="s">
        <v>3281</v>
      </c>
      <c r="H6">
        <v>5</v>
      </c>
      <c r="I6">
        <v>1</v>
      </c>
      <c r="J6">
        <v>2</v>
      </c>
      <c r="K6">
        <v>3333</v>
      </c>
      <c r="L6">
        <v>59</v>
      </c>
      <c r="M6" t="s">
        <v>3228</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G105"/>
  <sheetViews>
    <sheetView workbookViewId="0">
      <selection activeCell="D10" sqref="D10"/>
    </sheetView>
  </sheetViews>
  <sheetFormatPr defaultRowHeight="14.4"/>
  <cols>
    <col min="2" max="2" width="19.77734375" customWidth="1"/>
    <col min="3" max="3" width="8.88671875" customWidth="1"/>
    <col min="5" max="5" width="17.6640625" customWidth="1"/>
    <col min="6" max="6" width="11.109375" customWidth="1"/>
  </cols>
  <sheetData>
    <row r="1" spans="1:7">
      <c r="A1" s="62" t="s">
        <v>522</v>
      </c>
      <c r="B1" s="62">
        <v>2</v>
      </c>
      <c r="C1" s="59"/>
      <c r="E1" s="1" t="s">
        <v>536</v>
      </c>
    </row>
    <row r="2" spans="1:7">
      <c r="A2" s="62" t="s">
        <v>523</v>
      </c>
      <c r="B2" s="62">
        <v>835</v>
      </c>
      <c r="C2" s="59"/>
      <c r="E2" s="1" t="s">
        <v>527</v>
      </c>
      <c r="F2" s="1" t="s">
        <v>528</v>
      </c>
      <c r="G2" t="s">
        <v>545</v>
      </c>
    </row>
    <row r="3" spans="1:7">
      <c r="A3" s="62" t="s">
        <v>524</v>
      </c>
      <c r="B3" s="62">
        <v>3</v>
      </c>
      <c r="C3" s="60"/>
      <c r="E3" s="50" t="s">
        <v>538</v>
      </c>
      <c r="F3" s="50" t="s">
        <v>539</v>
      </c>
      <c r="G3">
        <v>5</v>
      </c>
    </row>
    <row r="4" spans="1:7">
      <c r="A4" s="93" t="s">
        <v>525</v>
      </c>
      <c r="B4" s="93" t="s">
        <v>526</v>
      </c>
      <c r="C4" s="60"/>
      <c r="E4" s="50" t="s">
        <v>542</v>
      </c>
      <c r="F4" s="50" t="s">
        <v>540</v>
      </c>
    </row>
    <row r="5" spans="1:7">
      <c r="A5" s="63">
        <v>0</v>
      </c>
      <c r="B5" s="63"/>
      <c r="C5" s="60"/>
      <c r="E5" s="50" t="s">
        <v>543</v>
      </c>
      <c r="F5" s="50" t="s">
        <v>541</v>
      </c>
    </row>
    <row r="6" spans="1:7">
      <c r="A6" s="62">
        <v>1</v>
      </c>
      <c r="B6" s="61">
        <f>[1]经验值!H2</f>
        <v>0</v>
      </c>
      <c r="C6" s="60">
        <f>B7-B6</f>
        <v>0</v>
      </c>
      <c r="E6" s="50" t="s">
        <v>544</v>
      </c>
      <c r="F6" s="10" t="s">
        <v>541</v>
      </c>
    </row>
    <row r="7" spans="1:7">
      <c r="A7" s="62">
        <v>2</v>
      </c>
      <c r="B7" s="61">
        <f>[1]经验值!H3</f>
        <v>0</v>
      </c>
      <c r="C7" s="60">
        <f t="shared" ref="C7:C70" si="0">B8-B7</f>
        <v>0</v>
      </c>
      <c r="E7" s="50"/>
      <c r="F7" s="50"/>
    </row>
    <row r="8" spans="1:7">
      <c r="A8" s="62">
        <v>3</v>
      </c>
      <c r="B8" s="61">
        <f>[1]经验值!H4</f>
        <v>0</v>
      </c>
      <c r="C8" s="60">
        <f t="shared" si="0"/>
        <v>0</v>
      </c>
    </row>
    <row r="9" spans="1:7">
      <c r="A9" s="62">
        <v>4</v>
      </c>
      <c r="B9" s="61">
        <f>[1]经验值!H5</f>
        <v>0</v>
      </c>
      <c r="C9" s="60">
        <f t="shared" si="0"/>
        <v>0</v>
      </c>
    </row>
    <row r="10" spans="1:7">
      <c r="A10" s="62">
        <v>5</v>
      </c>
      <c r="B10" s="61">
        <f>[1]经验值!H6</f>
        <v>0</v>
      </c>
      <c r="C10" s="60">
        <f t="shared" si="0"/>
        <v>0</v>
      </c>
    </row>
    <row r="11" spans="1:7">
      <c r="A11" s="62">
        <v>6</v>
      </c>
      <c r="B11" s="61">
        <f>[1]经验值!H7</f>
        <v>0</v>
      </c>
      <c r="C11" s="60">
        <f t="shared" si="0"/>
        <v>0</v>
      </c>
    </row>
    <row r="12" spans="1:7">
      <c r="A12" s="62">
        <v>7</v>
      </c>
      <c r="B12" s="61">
        <f>[1]经验值!H8</f>
        <v>0</v>
      </c>
      <c r="C12" s="60">
        <f t="shared" si="0"/>
        <v>0</v>
      </c>
    </row>
    <row r="13" spans="1:7">
      <c r="A13" s="62">
        <v>8</v>
      </c>
      <c r="B13" s="61">
        <f>[1]经验值!H9</f>
        <v>0</v>
      </c>
      <c r="C13" s="60">
        <f t="shared" si="0"/>
        <v>0</v>
      </c>
    </row>
    <row r="14" spans="1:7">
      <c r="A14" s="62">
        <v>9</v>
      </c>
      <c r="B14" s="61">
        <f>[1]经验值!H10</f>
        <v>0</v>
      </c>
      <c r="C14" s="60">
        <f t="shared" si="0"/>
        <v>0</v>
      </c>
    </row>
    <row r="15" spans="1:7">
      <c r="A15" s="62">
        <v>10</v>
      </c>
      <c r="B15" s="61">
        <f>[1]经验值!H11</f>
        <v>0</v>
      </c>
      <c r="C15" s="60">
        <f t="shared" si="0"/>
        <v>0</v>
      </c>
    </row>
    <row r="16" spans="1:7">
      <c r="A16" s="62">
        <v>11</v>
      </c>
      <c r="B16" s="61">
        <f>[1]经验值!H12</f>
        <v>0</v>
      </c>
      <c r="C16" s="60">
        <f t="shared" si="0"/>
        <v>0</v>
      </c>
    </row>
    <row r="17" spans="1:3">
      <c r="A17" s="62">
        <v>12</v>
      </c>
      <c r="B17" s="61">
        <f>[1]经验值!H13</f>
        <v>0</v>
      </c>
      <c r="C17" s="60">
        <f t="shared" si="0"/>
        <v>0</v>
      </c>
    </row>
    <row r="18" spans="1:3">
      <c r="A18" s="62">
        <v>13</v>
      </c>
      <c r="B18" s="61">
        <f>[1]经验值!H14</f>
        <v>0</v>
      </c>
      <c r="C18" s="60">
        <f t="shared" si="0"/>
        <v>0</v>
      </c>
    </row>
    <row r="19" spans="1:3">
      <c r="A19" s="62">
        <v>14</v>
      </c>
      <c r="B19" s="61">
        <f>[1]经验值!H15</f>
        <v>0</v>
      </c>
      <c r="C19" s="60">
        <f t="shared" si="0"/>
        <v>0</v>
      </c>
    </row>
    <row r="20" spans="1:3">
      <c r="A20" s="62">
        <v>15</v>
      </c>
      <c r="B20" s="61">
        <f>[1]经验值!H16</f>
        <v>0</v>
      </c>
      <c r="C20" s="60">
        <f t="shared" si="0"/>
        <v>0</v>
      </c>
    </row>
    <row r="21" spans="1:3">
      <c r="A21" s="62">
        <v>16</v>
      </c>
      <c r="B21" s="61">
        <f>[1]经验值!H17</f>
        <v>0</v>
      </c>
      <c r="C21" s="60">
        <f t="shared" si="0"/>
        <v>0</v>
      </c>
    </row>
    <row r="22" spans="1:3">
      <c r="A22" s="62">
        <v>17</v>
      </c>
      <c r="B22" s="61">
        <f>[1]经验值!H18</f>
        <v>0</v>
      </c>
      <c r="C22" s="60">
        <f t="shared" si="0"/>
        <v>0</v>
      </c>
    </row>
    <row r="23" spans="1:3">
      <c r="A23" s="62">
        <v>18</v>
      </c>
      <c r="B23" s="61">
        <f>[1]经验值!H19</f>
        <v>0</v>
      </c>
      <c r="C23" s="60">
        <f t="shared" si="0"/>
        <v>0</v>
      </c>
    </row>
    <row r="24" spans="1:3">
      <c r="A24" s="62">
        <v>19</v>
      </c>
      <c r="B24" s="61">
        <f>[1]经验值!H20</f>
        <v>0</v>
      </c>
      <c r="C24" s="60">
        <f t="shared" si="0"/>
        <v>0</v>
      </c>
    </row>
    <row r="25" spans="1:3">
      <c r="A25" s="62">
        <v>20</v>
      </c>
      <c r="B25" s="61">
        <f>[1]经验值!H21</f>
        <v>0</v>
      </c>
      <c r="C25" s="60">
        <f t="shared" si="0"/>
        <v>0</v>
      </c>
    </row>
    <row r="26" spans="1:3">
      <c r="A26" s="62">
        <v>21</v>
      </c>
      <c r="B26" s="61">
        <f>[1]经验值!H22</f>
        <v>0</v>
      </c>
      <c r="C26" s="60">
        <f t="shared" si="0"/>
        <v>0</v>
      </c>
    </row>
    <row r="27" spans="1:3">
      <c r="A27" s="62">
        <v>22</v>
      </c>
      <c r="B27" s="61">
        <f>[1]经验值!H23</f>
        <v>0</v>
      </c>
      <c r="C27" s="60">
        <f t="shared" si="0"/>
        <v>0</v>
      </c>
    </row>
    <row r="28" spans="1:3">
      <c r="A28" s="62">
        <v>23</v>
      </c>
      <c r="B28" s="61">
        <f>[1]经验值!H24</f>
        <v>0</v>
      </c>
      <c r="C28" s="60">
        <f t="shared" si="0"/>
        <v>0</v>
      </c>
    </row>
    <row r="29" spans="1:3">
      <c r="A29" s="62">
        <v>24</v>
      </c>
      <c r="B29" s="61">
        <f>[1]经验值!H25</f>
        <v>0</v>
      </c>
      <c r="C29" s="60">
        <f t="shared" si="0"/>
        <v>0</v>
      </c>
    </row>
    <row r="30" spans="1:3">
      <c r="A30" s="62">
        <v>25</v>
      </c>
      <c r="B30" s="61">
        <f>[1]经验值!H26</f>
        <v>0</v>
      </c>
      <c r="C30" s="60">
        <f t="shared" si="0"/>
        <v>0</v>
      </c>
    </row>
    <row r="31" spans="1:3">
      <c r="A31" s="62">
        <v>26</v>
      </c>
      <c r="B31" s="61">
        <f>[1]经验值!H27</f>
        <v>0</v>
      </c>
      <c r="C31" s="60">
        <f t="shared" si="0"/>
        <v>0</v>
      </c>
    </row>
    <row r="32" spans="1:3">
      <c r="A32" s="62">
        <v>27</v>
      </c>
      <c r="B32" s="61">
        <f>[1]经验值!H28</f>
        <v>0</v>
      </c>
      <c r="C32" s="60">
        <f t="shared" si="0"/>
        <v>0</v>
      </c>
    </row>
    <row r="33" spans="1:3">
      <c r="A33" s="62">
        <v>28</v>
      </c>
      <c r="B33" s="61">
        <f>[1]经验值!H29</f>
        <v>0</v>
      </c>
      <c r="C33" s="60">
        <f t="shared" si="0"/>
        <v>0</v>
      </c>
    </row>
    <row r="34" spans="1:3">
      <c r="A34" s="62">
        <v>29</v>
      </c>
      <c r="B34" s="61">
        <f>[1]经验值!H30</f>
        <v>0</v>
      </c>
      <c r="C34" s="60">
        <f t="shared" si="0"/>
        <v>0</v>
      </c>
    </row>
    <row r="35" spans="1:3">
      <c r="A35" s="62">
        <v>30</v>
      </c>
      <c r="B35" s="61">
        <f>[1]经验值!H31</f>
        <v>0</v>
      </c>
      <c r="C35" s="60">
        <f t="shared" si="0"/>
        <v>0</v>
      </c>
    </row>
    <row r="36" spans="1:3">
      <c r="A36" s="62">
        <v>31</v>
      </c>
      <c r="B36" s="61">
        <f>[1]经验值!H32</f>
        <v>0</v>
      </c>
      <c r="C36" s="60">
        <f t="shared" si="0"/>
        <v>0</v>
      </c>
    </row>
    <row r="37" spans="1:3">
      <c r="A37" s="62">
        <v>32</v>
      </c>
      <c r="B37" s="61">
        <f>[1]经验值!H33</f>
        <v>0</v>
      </c>
      <c r="C37" s="60">
        <f t="shared" si="0"/>
        <v>0</v>
      </c>
    </row>
    <row r="38" spans="1:3">
      <c r="A38" s="62">
        <v>33</v>
      </c>
      <c r="B38" s="61">
        <f>[1]经验值!H34</f>
        <v>0</v>
      </c>
      <c r="C38" s="60">
        <f t="shared" si="0"/>
        <v>0</v>
      </c>
    </row>
    <row r="39" spans="1:3">
      <c r="A39" s="62">
        <v>34</v>
      </c>
      <c r="B39" s="61">
        <f>[1]经验值!H35</f>
        <v>0</v>
      </c>
      <c r="C39" s="60">
        <f t="shared" si="0"/>
        <v>0</v>
      </c>
    </row>
    <row r="40" spans="1:3">
      <c r="A40" s="62">
        <v>35</v>
      </c>
      <c r="B40" s="61">
        <f>[1]经验值!H36</f>
        <v>0</v>
      </c>
      <c r="C40" s="60">
        <f t="shared" si="0"/>
        <v>0</v>
      </c>
    </row>
    <row r="41" spans="1:3">
      <c r="A41" s="62">
        <v>36</v>
      </c>
      <c r="B41" s="61">
        <f>[1]经验值!H37</f>
        <v>0</v>
      </c>
      <c r="C41" s="60">
        <f t="shared" si="0"/>
        <v>0</v>
      </c>
    </row>
    <row r="42" spans="1:3">
      <c r="A42" s="62">
        <v>37</v>
      </c>
      <c r="B42" s="61">
        <f>[1]经验值!H38</f>
        <v>0</v>
      </c>
      <c r="C42" s="60">
        <f t="shared" si="0"/>
        <v>0</v>
      </c>
    </row>
    <row r="43" spans="1:3">
      <c r="A43" s="62">
        <v>38</v>
      </c>
      <c r="B43" s="61">
        <f>[1]经验值!H39</f>
        <v>0</v>
      </c>
      <c r="C43" s="60">
        <f t="shared" si="0"/>
        <v>0</v>
      </c>
    </row>
    <row r="44" spans="1:3">
      <c r="A44" s="62">
        <v>39</v>
      </c>
      <c r="B44" s="61">
        <f>[1]经验值!H40</f>
        <v>0</v>
      </c>
      <c r="C44" s="60">
        <f t="shared" si="0"/>
        <v>0</v>
      </c>
    </row>
    <row r="45" spans="1:3">
      <c r="A45" s="62">
        <v>40</v>
      </c>
      <c r="B45" s="61">
        <f>[1]经验值!H41</f>
        <v>0</v>
      </c>
      <c r="C45" s="60">
        <f t="shared" si="0"/>
        <v>0</v>
      </c>
    </row>
    <row r="46" spans="1:3">
      <c r="A46" s="62">
        <v>41</v>
      </c>
      <c r="B46" s="61">
        <f>[1]经验值!H42</f>
        <v>0</v>
      </c>
      <c r="C46" s="60">
        <f t="shared" si="0"/>
        <v>0</v>
      </c>
    </row>
    <row r="47" spans="1:3">
      <c r="A47" s="62">
        <v>42</v>
      </c>
      <c r="B47" s="61">
        <f>[1]经验值!H43</f>
        <v>0</v>
      </c>
      <c r="C47" s="60">
        <f t="shared" si="0"/>
        <v>0</v>
      </c>
    </row>
    <row r="48" spans="1:3">
      <c r="A48" s="62">
        <v>43</v>
      </c>
      <c r="B48" s="61">
        <f>[1]经验值!H44</f>
        <v>0</v>
      </c>
      <c r="C48" s="60">
        <f t="shared" si="0"/>
        <v>0</v>
      </c>
    </row>
    <row r="49" spans="1:3">
      <c r="A49" s="62">
        <v>44</v>
      </c>
      <c r="B49" s="61">
        <f>[1]经验值!H45</f>
        <v>0</v>
      </c>
      <c r="C49" s="60">
        <f t="shared" si="0"/>
        <v>0</v>
      </c>
    </row>
    <row r="50" spans="1:3">
      <c r="A50" s="62">
        <v>45</v>
      </c>
      <c r="B50" s="61">
        <f>[1]经验值!H46</f>
        <v>0</v>
      </c>
      <c r="C50" s="60">
        <f t="shared" si="0"/>
        <v>0</v>
      </c>
    </row>
    <row r="51" spans="1:3">
      <c r="A51" s="62">
        <v>46</v>
      </c>
      <c r="B51" s="61">
        <f>[1]经验值!H47</f>
        <v>0</v>
      </c>
      <c r="C51" s="60">
        <f t="shared" si="0"/>
        <v>0</v>
      </c>
    </row>
    <row r="52" spans="1:3">
      <c r="A52" s="62">
        <v>47</v>
      </c>
      <c r="B52" s="61">
        <f>[1]经验值!H48</f>
        <v>0</v>
      </c>
      <c r="C52" s="60">
        <f t="shared" si="0"/>
        <v>0</v>
      </c>
    </row>
    <row r="53" spans="1:3">
      <c r="A53" s="62">
        <v>48</v>
      </c>
      <c r="B53" s="61">
        <f>[1]经验值!H49</f>
        <v>0</v>
      </c>
      <c r="C53" s="60">
        <f t="shared" si="0"/>
        <v>0</v>
      </c>
    </row>
    <row r="54" spans="1:3">
      <c r="A54" s="62">
        <v>49</v>
      </c>
      <c r="B54" s="61">
        <f>[1]经验值!H50</f>
        <v>0</v>
      </c>
      <c r="C54" s="60">
        <f t="shared" si="0"/>
        <v>0</v>
      </c>
    </row>
    <row r="55" spans="1:3">
      <c r="A55" s="62">
        <v>50</v>
      </c>
      <c r="B55" s="61">
        <f>[1]经验值!H51</f>
        <v>0</v>
      </c>
      <c r="C55" s="60">
        <f t="shared" si="0"/>
        <v>0</v>
      </c>
    </row>
    <row r="56" spans="1:3">
      <c r="A56" s="62">
        <v>51</v>
      </c>
      <c r="B56" s="61">
        <f>[1]经验值!H52</f>
        <v>0</v>
      </c>
      <c r="C56" s="60">
        <f t="shared" si="0"/>
        <v>0</v>
      </c>
    </row>
    <row r="57" spans="1:3">
      <c r="A57" s="62">
        <v>52</v>
      </c>
      <c r="B57" s="61">
        <f>[1]经验值!H53</f>
        <v>0</v>
      </c>
      <c r="C57" s="60">
        <f t="shared" si="0"/>
        <v>0</v>
      </c>
    </row>
    <row r="58" spans="1:3">
      <c r="A58" s="62">
        <v>53</v>
      </c>
      <c r="B58" s="61">
        <f>[1]经验值!H54</f>
        <v>0</v>
      </c>
      <c r="C58" s="60">
        <f t="shared" si="0"/>
        <v>0</v>
      </c>
    </row>
    <row r="59" spans="1:3">
      <c r="A59" s="62">
        <v>54</v>
      </c>
      <c r="B59" s="61">
        <f>[1]经验值!H55</f>
        <v>0</v>
      </c>
      <c r="C59" s="60">
        <f t="shared" si="0"/>
        <v>0</v>
      </c>
    </row>
    <row r="60" spans="1:3">
      <c r="A60" s="62">
        <v>55</v>
      </c>
      <c r="B60" s="61">
        <f>[1]经验值!H56</f>
        <v>0</v>
      </c>
      <c r="C60" s="60">
        <f t="shared" si="0"/>
        <v>0</v>
      </c>
    </row>
    <row r="61" spans="1:3">
      <c r="A61" s="62">
        <v>56</v>
      </c>
      <c r="B61" s="61">
        <f>[1]经验值!H57</f>
        <v>0</v>
      </c>
      <c r="C61" s="60">
        <f t="shared" si="0"/>
        <v>0</v>
      </c>
    </row>
    <row r="62" spans="1:3">
      <c r="A62" s="62">
        <v>57</v>
      </c>
      <c r="B62" s="61">
        <f>[1]经验值!H58</f>
        <v>0</v>
      </c>
      <c r="C62" s="60">
        <f t="shared" si="0"/>
        <v>0</v>
      </c>
    </row>
    <row r="63" spans="1:3">
      <c r="A63" s="62">
        <v>58</v>
      </c>
      <c r="B63" s="61">
        <f>[1]经验值!H59</f>
        <v>0</v>
      </c>
      <c r="C63" s="60">
        <f t="shared" si="0"/>
        <v>0</v>
      </c>
    </row>
    <row r="64" spans="1:3">
      <c r="A64" s="62">
        <v>59</v>
      </c>
      <c r="B64" s="61">
        <f>[1]经验值!H60</f>
        <v>0</v>
      </c>
      <c r="C64" s="60">
        <f t="shared" si="0"/>
        <v>0</v>
      </c>
    </row>
    <row r="65" spans="1:3">
      <c r="A65" s="62">
        <v>60</v>
      </c>
      <c r="B65" s="61">
        <f>[1]经验值!H61</f>
        <v>0</v>
      </c>
      <c r="C65" s="60">
        <f t="shared" si="0"/>
        <v>0</v>
      </c>
    </row>
    <row r="66" spans="1:3">
      <c r="A66" s="62">
        <v>61</v>
      </c>
      <c r="B66" s="61">
        <f>[1]经验值!H62</f>
        <v>0</v>
      </c>
      <c r="C66" s="60">
        <f t="shared" si="0"/>
        <v>0</v>
      </c>
    </row>
    <row r="67" spans="1:3">
      <c r="A67" s="62">
        <v>62</v>
      </c>
      <c r="B67" s="61">
        <f>[1]经验值!H63</f>
        <v>0</v>
      </c>
      <c r="C67" s="60">
        <f t="shared" si="0"/>
        <v>0</v>
      </c>
    </row>
    <row r="68" spans="1:3">
      <c r="A68" s="62">
        <v>63</v>
      </c>
      <c r="B68" s="61">
        <f>[1]经验值!H64</f>
        <v>0</v>
      </c>
      <c r="C68" s="60">
        <f t="shared" si="0"/>
        <v>0</v>
      </c>
    </row>
    <row r="69" spans="1:3">
      <c r="A69" s="62">
        <v>64</v>
      </c>
      <c r="B69" s="61">
        <f>[1]经验值!H65</f>
        <v>0</v>
      </c>
      <c r="C69" s="60">
        <f t="shared" si="0"/>
        <v>0</v>
      </c>
    </row>
    <row r="70" spans="1:3">
      <c r="A70" s="62">
        <v>65</v>
      </c>
      <c r="B70" s="61">
        <f>[1]经验值!H66</f>
        <v>0</v>
      </c>
      <c r="C70" s="60">
        <f t="shared" si="0"/>
        <v>0</v>
      </c>
    </row>
    <row r="71" spans="1:3">
      <c r="A71" s="62">
        <v>66</v>
      </c>
      <c r="B71" s="61">
        <f>[1]经验值!H67</f>
        <v>0</v>
      </c>
      <c r="C71" s="60">
        <f t="shared" ref="C71:C104" si="1">B72-B71</f>
        <v>0</v>
      </c>
    </row>
    <row r="72" spans="1:3">
      <c r="A72" s="62">
        <v>67</v>
      </c>
      <c r="B72" s="61">
        <f>[1]经验值!H68</f>
        <v>0</v>
      </c>
      <c r="C72" s="60">
        <f t="shared" si="1"/>
        <v>0</v>
      </c>
    </row>
    <row r="73" spans="1:3">
      <c r="A73" s="62">
        <v>68</v>
      </c>
      <c r="B73" s="61">
        <f>[1]经验值!H69</f>
        <v>0</v>
      </c>
      <c r="C73" s="60">
        <f t="shared" si="1"/>
        <v>0</v>
      </c>
    </row>
    <row r="74" spans="1:3">
      <c r="A74" s="62">
        <v>69</v>
      </c>
      <c r="B74" s="61">
        <f>[1]经验值!H70</f>
        <v>0</v>
      </c>
      <c r="C74" s="60">
        <f t="shared" si="1"/>
        <v>0</v>
      </c>
    </row>
    <row r="75" spans="1:3">
      <c r="A75" s="62">
        <v>70</v>
      </c>
      <c r="B75" s="61">
        <f>[1]经验值!H71</f>
        <v>0</v>
      </c>
      <c r="C75" s="60">
        <f t="shared" si="1"/>
        <v>0</v>
      </c>
    </row>
    <row r="76" spans="1:3">
      <c r="A76" s="62">
        <v>71</v>
      </c>
      <c r="B76" s="61">
        <f>[1]经验值!H72</f>
        <v>0</v>
      </c>
      <c r="C76" s="60">
        <f t="shared" si="1"/>
        <v>0</v>
      </c>
    </row>
    <row r="77" spans="1:3">
      <c r="A77" s="62">
        <v>72</v>
      </c>
      <c r="B77" s="61">
        <f>[1]经验值!H73</f>
        <v>0</v>
      </c>
      <c r="C77" s="60">
        <f t="shared" si="1"/>
        <v>0</v>
      </c>
    </row>
    <row r="78" spans="1:3">
      <c r="A78" s="62">
        <v>73</v>
      </c>
      <c r="B78" s="61">
        <f>[1]经验值!H74</f>
        <v>0</v>
      </c>
      <c r="C78" s="60">
        <f t="shared" si="1"/>
        <v>0</v>
      </c>
    </row>
    <row r="79" spans="1:3">
      <c r="A79" s="62">
        <v>74</v>
      </c>
      <c r="B79" s="61">
        <f>[1]经验值!H75</f>
        <v>0</v>
      </c>
      <c r="C79" s="60">
        <f t="shared" si="1"/>
        <v>0</v>
      </c>
    </row>
    <row r="80" spans="1:3">
      <c r="A80" s="62">
        <v>75</v>
      </c>
      <c r="B80" s="61">
        <f>[1]经验值!H76</f>
        <v>0</v>
      </c>
      <c r="C80" s="60">
        <f t="shared" si="1"/>
        <v>0</v>
      </c>
    </row>
    <row r="81" spans="1:3">
      <c r="A81" s="62">
        <v>76</v>
      </c>
      <c r="B81" s="61">
        <f>[1]经验值!H77</f>
        <v>0</v>
      </c>
      <c r="C81" s="60">
        <f t="shared" si="1"/>
        <v>0</v>
      </c>
    </row>
    <row r="82" spans="1:3">
      <c r="A82" s="62">
        <v>77</v>
      </c>
      <c r="B82" s="61">
        <f>[1]经验值!H78</f>
        <v>0</v>
      </c>
      <c r="C82" s="60">
        <f t="shared" si="1"/>
        <v>0</v>
      </c>
    </row>
    <row r="83" spans="1:3">
      <c r="A83" s="62">
        <v>78</v>
      </c>
      <c r="B83" s="61">
        <f>[1]经验值!H79</f>
        <v>0</v>
      </c>
      <c r="C83" s="60">
        <f t="shared" si="1"/>
        <v>0</v>
      </c>
    </row>
    <row r="84" spans="1:3">
      <c r="A84" s="62">
        <v>79</v>
      </c>
      <c r="B84" s="61">
        <f>[1]经验值!H80</f>
        <v>0</v>
      </c>
      <c r="C84" s="60">
        <f t="shared" si="1"/>
        <v>0</v>
      </c>
    </row>
    <row r="85" spans="1:3">
      <c r="A85" s="62">
        <v>80</v>
      </c>
      <c r="B85" s="61">
        <f>[1]经验值!H81</f>
        <v>0</v>
      </c>
      <c r="C85" s="60">
        <f t="shared" si="1"/>
        <v>0</v>
      </c>
    </row>
    <row r="86" spans="1:3">
      <c r="A86" s="62">
        <v>81</v>
      </c>
      <c r="B86" s="61">
        <f>[1]经验值!H82</f>
        <v>0</v>
      </c>
      <c r="C86" s="60">
        <f t="shared" si="1"/>
        <v>0</v>
      </c>
    </row>
    <row r="87" spans="1:3">
      <c r="A87" s="62">
        <v>82</v>
      </c>
      <c r="B87" s="61">
        <f>[1]经验值!H83</f>
        <v>0</v>
      </c>
      <c r="C87" s="60">
        <f t="shared" si="1"/>
        <v>0</v>
      </c>
    </row>
    <row r="88" spans="1:3">
      <c r="A88" s="62">
        <v>83</v>
      </c>
      <c r="B88" s="61">
        <f>[1]经验值!H84</f>
        <v>0</v>
      </c>
      <c r="C88" s="60">
        <f t="shared" si="1"/>
        <v>0</v>
      </c>
    </row>
    <row r="89" spans="1:3">
      <c r="A89" s="62">
        <v>84</v>
      </c>
      <c r="B89" s="61">
        <f>[1]经验值!H85</f>
        <v>0</v>
      </c>
      <c r="C89" s="60">
        <f t="shared" si="1"/>
        <v>0</v>
      </c>
    </row>
    <row r="90" spans="1:3">
      <c r="A90" s="62">
        <v>85</v>
      </c>
      <c r="B90" s="61">
        <f>[1]经验值!H86</f>
        <v>0</v>
      </c>
      <c r="C90" s="60">
        <f t="shared" si="1"/>
        <v>0</v>
      </c>
    </row>
    <row r="91" spans="1:3">
      <c r="A91" s="62">
        <v>86</v>
      </c>
      <c r="B91" s="61">
        <f>[1]经验值!H87</f>
        <v>0</v>
      </c>
      <c r="C91" s="60">
        <f t="shared" si="1"/>
        <v>0</v>
      </c>
    </row>
    <row r="92" spans="1:3">
      <c r="A92" s="62">
        <v>87</v>
      </c>
      <c r="B92" s="61">
        <f>[1]经验值!H88</f>
        <v>0</v>
      </c>
      <c r="C92" s="60">
        <f t="shared" si="1"/>
        <v>0</v>
      </c>
    </row>
    <row r="93" spans="1:3">
      <c r="A93" s="62">
        <v>88</v>
      </c>
      <c r="B93" s="61">
        <f>[1]经验值!H89</f>
        <v>0</v>
      </c>
      <c r="C93" s="60">
        <f t="shared" si="1"/>
        <v>0</v>
      </c>
    </row>
    <row r="94" spans="1:3">
      <c r="A94" s="62">
        <v>89</v>
      </c>
      <c r="B94" s="61">
        <f>[1]经验值!H90</f>
        <v>0</v>
      </c>
      <c r="C94" s="60">
        <f t="shared" si="1"/>
        <v>0</v>
      </c>
    </row>
    <row r="95" spans="1:3">
      <c r="A95" s="62">
        <v>90</v>
      </c>
      <c r="B95" s="61">
        <f>[1]经验值!H91</f>
        <v>0</v>
      </c>
      <c r="C95" s="60">
        <f t="shared" si="1"/>
        <v>0</v>
      </c>
    </row>
    <row r="96" spans="1:3">
      <c r="A96" s="62">
        <v>91</v>
      </c>
      <c r="B96" s="61">
        <f>[1]经验值!H92</f>
        <v>0</v>
      </c>
      <c r="C96" s="60">
        <f t="shared" si="1"/>
        <v>0</v>
      </c>
    </row>
    <row r="97" spans="1:3">
      <c r="A97" s="62">
        <v>92</v>
      </c>
      <c r="B97" s="61">
        <f>[1]经验值!H93</f>
        <v>0</v>
      </c>
      <c r="C97" s="60">
        <f t="shared" si="1"/>
        <v>0</v>
      </c>
    </row>
    <row r="98" spans="1:3">
      <c r="A98" s="62">
        <v>93</v>
      </c>
      <c r="B98" s="61">
        <f>[1]经验值!H94</f>
        <v>0</v>
      </c>
      <c r="C98" s="60">
        <f t="shared" si="1"/>
        <v>0</v>
      </c>
    </row>
    <row r="99" spans="1:3">
      <c r="A99" s="62">
        <v>94</v>
      </c>
      <c r="B99" s="61">
        <f>[1]经验值!H95</f>
        <v>0</v>
      </c>
      <c r="C99" s="60">
        <f t="shared" si="1"/>
        <v>0</v>
      </c>
    </row>
    <row r="100" spans="1:3">
      <c r="A100" s="62">
        <v>95</v>
      </c>
      <c r="B100" s="61">
        <f>[1]经验值!H96</f>
        <v>0</v>
      </c>
      <c r="C100" s="60">
        <f t="shared" si="1"/>
        <v>0</v>
      </c>
    </row>
    <row r="101" spans="1:3">
      <c r="A101" s="62">
        <v>96</v>
      </c>
      <c r="B101" s="61">
        <f>[1]经验值!H97</f>
        <v>0</v>
      </c>
      <c r="C101" s="60">
        <f t="shared" si="1"/>
        <v>0</v>
      </c>
    </row>
    <row r="102" spans="1:3">
      <c r="A102" s="62">
        <v>97</v>
      </c>
      <c r="B102" s="61">
        <f>[1]经验值!H98</f>
        <v>0</v>
      </c>
      <c r="C102" s="60">
        <f t="shared" si="1"/>
        <v>0</v>
      </c>
    </row>
    <row r="103" spans="1:3">
      <c r="A103" s="62">
        <v>98</v>
      </c>
      <c r="B103" s="61">
        <f>[1]经验值!H99</f>
        <v>0</v>
      </c>
      <c r="C103" s="60">
        <f t="shared" si="1"/>
        <v>0</v>
      </c>
    </row>
    <row r="104" spans="1:3">
      <c r="A104" s="62">
        <v>99</v>
      </c>
      <c r="B104" s="61">
        <f>[1]经验值!H100</f>
        <v>0</v>
      </c>
      <c r="C104" s="60">
        <f t="shared" si="1"/>
        <v>0</v>
      </c>
    </row>
    <row r="105" spans="1:3">
      <c r="A105" s="62">
        <v>100</v>
      </c>
      <c r="B105" s="61">
        <f>[1]经验值!H101</f>
        <v>0</v>
      </c>
      <c r="C105" s="60"/>
    </row>
  </sheetData>
  <phoneticPr fontId="1" type="noConversion"/>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5601" r:id="rId3" name="Scroll Bar 1">
              <controlPr defaultSize="0" autoPict="0">
                <anchor moveWithCells="1">
                  <from>
                    <xdr:col>1</xdr:col>
                    <xdr:colOff>60960</xdr:colOff>
                    <xdr:row>2</xdr:row>
                    <xdr:rowOff>45720</xdr:rowOff>
                  </from>
                  <to>
                    <xdr:col>1</xdr:col>
                    <xdr:colOff>944880</xdr:colOff>
                    <xdr:row>2</xdr:row>
                    <xdr:rowOff>152400</xdr:rowOff>
                  </to>
                </anchor>
              </controlPr>
            </control>
          </mc:Choice>
        </mc:AlternateContent>
        <mc:AlternateContent xmlns:mc="http://schemas.openxmlformats.org/markup-compatibility/2006">
          <mc:Choice Requires="x14">
            <control shapeId="25602" r:id="rId4" name="Scroll Bar 2">
              <controlPr defaultSize="0" autoPict="0">
                <anchor moveWithCells="1">
                  <from>
                    <xdr:col>1</xdr:col>
                    <xdr:colOff>60960</xdr:colOff>
                    <xdr:row>1</xdr:row>
                    <xdr:rowOff>45720</xdr:rowOff>
                  </from>
                  <to>
                    <xdr:col>1</xdr:col>
                    <xdr:colOff>944880</xdr:colOff>
                    <xdr:row>1</xdr:row>
                    <xdr:rowOff>152400</xdr:rowOff>
                  </to>
                </anchor>
              </controlPr>
            </control>
          </mc:Choice>
        </mc:AlternateContent>
        <mc:AlternateContent xmlns:mc="http://schemas.openxmlformats.org/markup-compatibility/2006">
          <mc:Choice Requires="x14">
            <control shapeId="25603" r:id="rId5" name="Scroll Bar 3">
              <controlPr defaultSize="0" autoPict="0">
                <anchor moveWithCells="1">
                  <from>
                    <xdr:col>1</xdr:col>
                    <xdr:colOff>60960</xdr:colOff>
                    <xdr:row>0</xdr:row>
                    <xdr:rowOff>45720</xdr:rowOff>
                  </from>
                  <to>
                    <xdr:col>1</xdr:col>
                    <xdr:colOff>944880</xdr:colOff>
                    <xdr:row>0</xdr:row>
                    <xdr:rowOff>152400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43"/>
  <sheetViews>
    <sheetView topLeftCell="C5" workbookViewId="0">
      <selection activeCell="M20" sqref="M20:N21"/>
    </sheetView>
  </sheetViews>
  <sheetFormatPr defaultRowHeight="14.4"/>
  <cols>
    <col min="7" max="7" width="25.77734375" customWidth="1"/>
    <col min="8" max="8" width="21.44140625" customWidth="1"/>
    <col min="9" max="9" width="17.44140625" customWidth="1"/>
    <col min="10" max="10" width="19.21875" customWidth="1"/>
  </cols>
  <sheetData>
    <row r="1" spans="1:19">
      <c r="A1" s="238" t="s">
        <v>522</v>
      </c>
      <c r="B1" s="238"/>
      <c r="C1" s="238"/>
      <c r="D1" s="238"/>
      <c r="E1" s="238"/>
      <c r="F1" s="238"/>
      <c r="G1" s="238"/>
      <c r="H1" s="238"/>
      <c r="I1" s="238"/>
      <c r="J1" s="238"/>
      <c r="K1" s="238"/>
      <c r="L1" s="238"/>
      <c r="M1" s="238"/>
    </row>
    <row r="2" spans="1:19">
      <c r="A2" s="240" t="s">
        <v>2423</v>
      </c>
      <c r="B2" s="239" t="s">
        <v>578</v>
      </c>
      <c r="C2" s="239" t="s">
        <v>579</v>
      </c>
      <c r="D2" s="239" t="s">
        <v>629</v>
      </c>
      <c r="E2" s="239" t="s">
        <v>582</v>
      </c>
      <c r="F2" s="239" t="s">
        <v>583</v>
      </c>
      <c r="G2" s="239" t="s">
        <v>584</v>
      </c>
      <c r="H2" s="239" t="s">
        <v>585</v>
      </c>
      <c r="I2" s="239" t="s">
        <v>586</v>
      </c>
      <c r="J2" s="239" t="s">
        <v>587</v>
      </c>
      <c r="K2" s="239" t="s">
        <v>588</v>
      </c>
      <c r="L2" s="239" t="s">
        <v>589</v>
      </c>
      <c r="M2" s="239" t="s">
        <v>590</v>
      </c>
    </row>
    <row r="3" spans="1:19">
      <c r="A3" s="241" t="s">
        <v>2428</v>
      </c>
      <c r="B3" s="242">
        <v>1</v>
      </c>
      <c r="C3" s="242">
        <v>0</v>
      </c>
      <c r="D3" s="242">
        <v>0</v>
      </c>
      <c r="E3" s="242">
        <v>54.54545454545454</v>
      </c>
      <c r="F3" s="242">
        <v>16.363636363636363</v>
      </c>
      <c r="G3" s="242">
        <v>43.636363636363633</v>
      </c>
      <c r="H3" s="242">
        <v>32.727272727272727</v>
      </c>
      <c r="I3" s="242">
        <v>13.09090909090909</v>
      </c>
      <c r="J3" s="242">
        <v>9.8181818181818166</v>
      </c>
      <c r="K3" s="242">
        <v>11.236363636363635</v>
      </c>
      <c r="L3" s="242">
        <v>22.472727272727269</v>
      </c>
      <c r="M3" s="242">
        <v>11.236363636363635</v>
      </c>
    </row>
    <row r="4" spans="1:19">
      <c r="A4" s="241" t="s">
        <v>2429</v>
      </c>
      <c r="B4" s="242">
        <v>1</v>
      </c>
      <c r="C4" s="242">
        <v>0</v>
      </c>
      <c r="D4" s="242">
        <v>0</v>
      </c>
      <c r="E4" s="242">
        <v>32.727272727272727</v>
      </c>
      <c r="F4" s="242">
        <v>32.727272727272727</v>
      </c>
      <c r="G4" s="242">
        <v>26.18181818181818</v>
      </c>
      <c r="H4" s="242">
        <v>19.636363636363633</v>
      </c>
      <c r="I4" s="242">
        <v>26.18181818181818</v>
      </c>
      <c r="J4" s="242">
        <v>19.636363636363633</v>
      </c>
      <c r="K4" s="242">
        <v>37.454545454545453</v>
      </c>
      <c r="L4" s="242">
        <v>74.909090909090907</v>
      </c>
      <c r="M4" s="242">
        <v>37.454545454545453</v>
      </c>
    </row>
    <row r="5" spans="1:19">
      <c r="A5" s="241" t="s">
        <v>2430</v>
      </c>
      <c r="B5" s="242">
        <v>1</v>
      </c>
      <c r="C5" s="242">
        <v>0</v>
      </c>
      <c r="D5" s="242">
        <v>0</v>
      </c>
      <c r="E5" s="242">
        <v>32.727272727272727</v>
      </c>
      <c r="F5" s="242">
        <v>54.54545454545454</v>
      </c>
      <c r="G5" s="242">
        <v>13.09090909090909</v>
      </c>
      <c r="H5" s="242">
        <v>19.636363636363633</v>
      </c>
      <c r="I5" s="242">
        <v>43.636363636363633</v>
      </c>
      <c r="J5" s="242">
        <v>32.727272727272727</v>
      </c>
      <c r="K5" s="242">
        <v>22.472727272727269</v>
      </c>
      <c r="L5" s="242">
        <v>44.945454545454538</v>
      </c>
      <c r="M5" s="242">
        <v>22.472727272727269</v>
      </c>
    </row>
    <row r="9" spans="1:19">
      <c r="A9" s="238" t="s">
        <v>2431</v>
      </c>
      <c r="B9" s="238"/>
      <c r="C9" s="238"/>
      <c r="D9" s="238"/>
      <c r="E9" s="238"/>
      <c r="F9" s="238"/>
      <c r="G9" s="238"/>
      <c r="H9" s="238"/>
      <c r="I9" s="238"/>
      <c r="J9" s="238"/>
      <c r="K9" s="238"/>
      <c r="L9" s="238"/>
      <c r="M9" s="238"/>
    </row>
    <row r="10" spans="1:19">
      <c r="A10" s="243" t="s">
        <v>2423</v>
      </c>
      <c r="B10" s="245" t="s">
        <v>578</v>
      </c>
      <c r="C10" s="239" t="s">
        <v>579</v>
      </c>
      <c r="D10" s="244" t="s">
        <v>630</v>
      </c>
      <c r="E10" s="245" t="s">
        <v>582</v>
      </c>
      <c r="F10" s="245" t="s">
        <v>583</v>
      </c>
      <c r="G10" s="245" t="s">
        <v>584</v>
      </c>
      <c r="H10" s="245" t="s">
        <v>585</v>
      </c>
      <c r="I10" s="245" t="s">
        <v>586</v>
      </c>
      <c r="J10" s="245" t="s">
        <v>587</v>
      </c>
      <c r="K10" s="245" t="s">
        <v>588</v>
      </c>
      <c r="L10" s="239" t="s">
        <v>589</v>
      </c>
      <c r="M10" s="239" t="s">
        <v>590</v>
      </c>
    </row>
    <row r="11" spans="1:19">
      <c r="A11" s="241" t="s">
        <v>2428</v>
      </c>
      <c r="B11" s="246">
        <v>1</v>
      </c>
      <c r="C11" s="246">
        <v>1</v>
      </c>
      <c r="D11" s="246" t="s">
        <v>1938</v>
      </c>
      <c r="E11" s="246">
        <v>5.4545454545454541</v>
      </c>
      <c r="F11" s="246">
        <v>1.6363636363636362</v>
      </c>
      <c r="G11" s="246">
        <v>4.3636363636363633</v>
      </c>
      <c r="H11" s="246">
        <v>3.2727272727272725</v>
      </c>
      <c r="I11" s="246">
        <v>1.3090909090909091</v>
      </c>
      <c r="J11" s="246">
        <v>0.9818181818181817</v>
      </c>
      <c r="K11" s="246">
        <v>1.1236363636363635</v>
      </c>
      <c r="L11" s="246">
        <v>2.2472727272727271</v>
      </c>
      <c r="M11" s="246">
        <v>1.1236363636363635</v>
      </c>
    </row>
    <row r="12" spans="1:19">
      <c r="A12" s="241" t="s">
        <v>2429</v>
      </c>
      <c r="B12" s="246">
        <v>1</v>
      </c>
      <c r="C12" s="246">
        <v>2</v>
      </c>
      <c r="D12" s="246" t="s">
        <v>1938</v>
      </c>
      <c r="E12" s="246">
        <v>3.2727272727272725</v>
      </c>
      <c r="F12" s="246">
        <v>3.2727272727272725</v>
      </c>
      <c r="G12" s="246">
        <v>2.6181818181818182</v>
      </c>
      <c r="H12" s="246">
        <v>1.9636363636363634</v>
      </c>
      <c r="I12" s="246">
        <v>2.6181818181818182</v>
      </c>
      <c r="J12" s="246">
        <v>1.9636363636363634</v>
      </c>
      <c r="K12" s="246">
        <v>3.7454545454545451</v>
      </c>
      <c r="L12" s="246">
        <v>7.4909090909090903</v>
      </c>
      <c r="M12" s="246">
        <v>3.7454545454545451</v>
      </c>
    </row>
    <row r="13" spans="1:19">
      <c r="A13" s="241" t="s">
        <v>2430</v>
      </c>
      <c r="B13" s="246">
        <v>1</v>
      </c>
      <c r="C13" s="246">
        <v>3</v>
      </c>
      <c r="D13" s="246" t="s">
        <v>1938</v>
      </c>
      <c r="E13" s="246">
        <v>3.2727272727272725</v>
      </c>
      <c r="F13" s="246">
        <v>5.4545454545454541</v>
      </c>
      <c r="G13" s="246">
        <v>1.3090909090909091</v>
      </c>
      <c r="H13" s="246">
        <v>1.9636363636363634</v>
      </c>
      <c r="I13" s="246">
        <v>4.3636363636363633</v>
      </c>
      <c r="J13" s="246">
        <v>3.2727272727272725</v>
      </c>
      <c r="K13" s="246">
        <v>2.2472727272727271</v>
      </c>
      <c r="L13" s="246">
        <v>4.4945454545454542</v>
      </c>
      <c r="M13" s="246">
        <v>2.2472727272727271</v>
      </c>
    </row>
    <row r="15" spans="1:19">
      <c r="A15" t="s">
        <v>632</v>
      </c>
      <c r="B15" t="s">
        <v>578</v>
      </c>
      <c r="C15" t="s">
        <v>2432</v>
      </c>
      <c r="D15" t="s">
        <v>579</v>
      </c>
      <c r="E15" t="s">
        <v>635</v>
      </c>
      <c r="F15" t="s">
        <v>2433</v>
      </c>
      <c r="G15" t="s">
        <v>2169</v>
      </c>
      <c r="H15" t="s">
        <v>2290</v>
      </c>
      <c r="I15" t="s">
        <v>2291</v>
      </c>
      <c r="J15" t="s">
        <v>630</v>
      </c>
      <c r="K15" t="s">
        <v>582</v>
      </c>
      <c r="L15" t="s">
        <v>583</v>
      </c>
      <c r="M15" t="s">
        <v>584</v>
      </c>
      <c r="N15" t="s">
        <v>585</v>
      </c>
      <c r="O15" t="s">
        <v>586</v>
      </c>
      <c r="P15" t="s">
        <v>587</v>
      </c>
      <c r="Q15" t="s">
        <v>588</v>
      </c>
      <c r="R15" t="s">
        <v>589</v>
      </c>
      <c r="S15" t="s">
        <v>590</v>
      </c>
    </row>
    <row r="16" spans="1:19">
      <c r="A16">
        <v>1</v>
      </c>
      <c r="B16">
        <v>1</v>
      </c>
      <c r="C16">
        <v>496</v>
      </c>
      <c r="D16">
        <v>1</v>
      </c>
      <c r="E16">
        <v>1</v>
      </c>
      <c r="F16">
        <v>1001</v>
      </c>
      <c r="G16" t="s">
        <v>2054</v>
      </c>
      <c r="H16" s="238" t="s">
        <v>2150</v>
      </c>
      <c r="I16" s="238" t="s">
        <v>2155</v>
      </c>
      <c r="J16" t="s">
        <v>2434</v>
      </c>
      <c r="K16" s="241">
        <f>'佣兵-模型表'!F509</f>
        <v>99.999999999999986</v>
      </c>
      <c r="L16" s="241">
        <f>'佣兵-模型表'!G509</f>
        <v>49.999999999999993</v>
      </c>
      <c r="M16" s="241">
        <f>'佣兵-模型表'!H509</f>
        <v>43.636363636363633</v>
      </c>
      <c r="N16" s="241">
        <f>'佣兵-模型表'!I509</f>
        <v>32.727272727272727</v>
      </c>
      <c r="O16" s="241">
        <f>'佣兵-模型表'!J509</f>
        <v>26.18181818181818</v>
      </c>
      <c r="P16" s="241">
        <f>'佣兵-模型表'!K509</f>
        <v>19.636363636363633</v>
      </c>
      <c r="Q16" s="241">
        <f>'佣兵-模型表'!L509</f>
        <v>11.236363636363635</v>
      </c>
      <c r="R16" s="241">
        <f>'佣兵-模型表'!M509</f>
        <v>22.472727272727269</v>
      </c>
      <c r="S16" s="241">
        <f>'佣兵-模型表'!N509</f>
        <v>11.236363636363635</v>
      </c>
    </row>
    <row r="17" spans="1:19">
      <c r="A17">
        <v>2</v>
      </c>
      <c r="B17">
        <v>1</v>
      </c>
      <c r="C17">
        <v>496</v>
      </c>
      <c r="D17">
        <v>1</v>
      </c>
      <c r="E17">
        <v>2</v>
      </c>
      <c r="F17">
        <v>1002</v>
      </c>
      <c r="G17" t="s">
        <v>1941</v>
      </c>
      <c r="H17" s="238" t="s">
        <v>2151</v>
      </c>
      <c r="I17" s="238" t="s">
        <v>2156</v>
      </c>
      <c r="J17" s="238" t="s">
        <v>2434</v>
      </c>
      <c r="K17" s="241">
        <f>'佣兵-模型表'!F509</f>
        <v>99.999999999999986</v>
      </c>
      <c r="L17" s="241">
        <f>'佣兵-模型表'!G509</f>
        <v>49.999999999999993</v>
      </c>
      <c r="M17" s="241">
        <f>'佣兵-模型表'!H509</f>
        <v>43.636363636363633</v>
      </c>
      <c r="N17" s="241">
        <f>'佣兵-模型表'!I509</f>
        <v>32.727272727272727</v>
      </c>
      <c r="O17" s="241">
        <f>'佣兵-模型表'!J509</f>
        <v>26.18181818181818</v>
      </c>
      <c r="P17" s="241">
        <f>'佣兵-模型表'!K509</f>
        <v>19.636363636363633</v>
      </c>
      <c r="Q17" s="241">
        <f>'佣兵-模型表'!L509</f>
        <v>11.236363636363635</v>
      </c>
      <c r="R17" s="241">
        <f>'佣兵-模型表'!M509</f>
        <v>22.472727272727269</v>
      </c>
      <c r="S17" s="241">
        <f>'佣兵-模型表'!N509</f>
        <v>11.236363636363635</v>
      </c>
    </row>
    <row r="18" spans="1:19">
      <c r="A18">
        <v>3</v>
      </c>
      <c r="B18" s="238">
        <v>1</v>
      </c>
      <c r="C18" s="142">
        <v>901</v>
      </c>
      <c r="D18">
        <v>2</v>
      </c>
      <c r="E18">
        <v>1</v>
      </c>
      <c r="F18">
        <v>1003</v>
      </c>
      <c r="G18" t="s">
        <v>2053</v>
      </c>
      <c r="H18" s="238" t="s">
        <v>2152</v>
      </c>
      <c r="I18" s="238" t="s">
        <v>2157</v>
      </c>
      <c r="J18" s="238" t="s">
        <v>2435</v>
      </c>
      <c r="K18" s="241">
        <f>'佣兵-模型表'!F914</f>
        <v>80</v>
      </c>
      <c r="L18" s="241">
        <f>'佣兵-模型表'!G914</f>
        <v>74.999999999999986</v>
      </c>
      <c r="M18" s="241">
        <f>'佣兵-模型表'!H914</f>
        <v>34.909090909090914</v>
      </c>
      <c r="N18" s="241">
        <f>'佣兵-模型表'!I914</f>
        <v>26.18181818181818</v>
      </c>
      <c r="O18" s="241">
        <f>'佣兵-模型表'!J914</f>
        <v>34.909090909090914</v>
      </c>
      <c r="P18" s="241">
        <f>'佣兵-模型表'!K914</f>
        <v>26.18181818181818</v>
      </c>
      <c r="Q18" s="241">
        <f>'佣兵-模型表'!L914</f>
        <v>37.454545454545453</v>
      </c>
      <c r="R18" s="241">
        <f>'佣兵-模型表'!M914</f>
        <v>74.909090909090907</v>
      </c>
      <c r="S18" s="241">
        <f>'佣兵-模型表'!N914</f>
        <v>37.454545454545453</v>
      </c>
    </row>
    <row r="19" spans="1:19">
      <c r="A19">
        <v>4</v>
      </c>
      <c r="B19" s="238">
        <v>1</v>
      </c>
      <c r="C19" s="142">
        <v>901</v>
      </c>
      <c r="D19">
        <v>2</v>
      </c>
      <c r="E19">
        <v>2</v>
      </c>
      <c r="F19">
        <v>1004</v>
      </c>
      <c r="G19" t="s">
        <v>1942</v>
      </c>
      <c r="H19" s="238" t="s">
        <v>2153</v>
      </c>
      <c r="I19" s="238" t="s">
        <v>2158</v>
      </c>
      <c r="J19" s="238" t="s">
        <v>2436</v>
      </c>
      <c r="K19" s="241">
        <f>'佣兵-模型表'!F914</f>
        <v>80</v>
      </c>
      <c r="L19" s="241">
        <f>'佣兵-模型表'!G914</f>
        <v>74.999999999999986</v>
      </c>
      <c r="M19" s="241">
        <f>'佣兵-模型表'!H914</f>
        <v>34.909090909090914</v>
      </c>
      <c r="N19" s="241">
        <f>'佣兵-模型表'!I914</f>
        <v>26.18181818181818</v>
      </c>
      <c r="O19" s="241">
        <f>'佣兵-模型表'!J914</f>
        <v>34.909090909090914</v>
      </c>
      <c r="P19" s="241">
        <f>'佣兵-模型表'!K914</f>
        <v>26.18181818181818</v>
      </c>
      <c r="Q19" s="241">
        <f>'佣兵-模型表'!L914</f>
        <v>37.454545454545453</v>
      </c>
      <c r="R19" s="241">
        <f>'佣兵-模型表'!M914</f>
        <v>74.909090909090907</v>
      </c>
      <c r="S19" s="241">
        <f>'佣兵-模型表'!N914</f>
        <v>37.454545454545453</v>
      </c>
    </row>
    <row r="20" spans="1:19">
      <c r="A20">
        <v>5</v>
      </c>
      <c r="B20" s="238">
        <v>1</v>
      </c>
      <c r="C20" s="142">
        <v>1306</v>
      </c>
      <c r="D20">
        <v>3</v>
      </c>
      <c r="E20">
        <v>1</v>
      </c>
      <c r="F20">
        <v>1005</v>
      </c>
      <c r="G20" t="s">
        <v>1943</v>
      </c>
      <c r="H20" s="238" t="s">
        <v>2466</v>
      </c>
      <c r="I20" s="238" t="s">
        <v>2159</v>
      </c>
      <c r="J20" s="238" t="s">
        <v>2437</v>
      </c>
      <c r="K20" s="241">
        <f>'佣兵-模型表'!F1319</f>
        <v>80</v>
      </c>
      <c r="L20" s="241">
        <f>'佣兵-模型表'!G1319</f>
        <v>99.999999999999986</v>
      </c>
      <c r="M20" s="248">
        <f>'佣兵-模型表'!H1319+7</f>
        <v>28.818181818181817</v>
      </c>
      <c r="N20" s="241">
        <f>'佣兵-模型表'!I1319</f>
        <v>26.18181818181818</v>
      </c>
      <c r="O20" s="241">
        <f>'佣兵-模型表'!J1319</f>
        <v>43.636363636363633</v>
      </c>
      <c r="P20" s="241">
        <f>'佣兵-模型表'!K1319</f>
        <v>32.727272727272727</v>
      </c>
      <c r="Q20" s="241">
        <f>'佣兵-模型表'!L1319</f>
        <v>22.472727272727269</v>
      </c>
      <c r="R20" s="241">
        <f>'佣兵-模型表'!M1319</f>
        <v>44.945454545454538</v>
      </c>
      <c r="S20" s="241">
        <f>'佣兵-模型表'!N1319</f>
        <v>22.472727272727269</v>
      </c>
    </row>
    <row r="21" spans="1:19">
      <c r="A21">
        <v>6</v>
      </c>
      <c r="B21" s="238">
        <v>1</v>
      </c>
      <c r="C21" s="142">
        <v>1306</v>
      </c>
      <c r="D21">
        <v>3</v>
      </c>
      <c r="E21">
        <v>2</v>
      </c>
      <c r="F21">
        <v>1006</v>
      </c>
      <c r="G21" t="s">
        <v>1944</v>
      </c>
      <c r="H21" s="238" t="s">
        <v>2154</v>
      </c>
      <c r="I21" s="238" t="s">
        <v>2160</v>
      </c>
      <c r="J21" s="238" t="s">
        <v>2438</v>
      </c>
      <c r="K21" s="241">
        <f>'佣兵-模型表'!F1319</f>
        <v>80</v>
      </c>
      <c r="L21" s="241">
        <f>'佣兵-模型表'!G1319</f>
        <v>99.999999999999986</v>
      </c>
      <c r="M21" s="248">
        <f>'佣兵-模型表'!H1319+7</f>
        <v>28.818181818181817</v>
      </c>
      <c r="N21" s="241">
        <f>'佣兵-模型表'!I1319</f>
        <v>26.18181818181818</v>
      </c>
      <c r="O21" s="241">
        <f>'佣兵-模型表'!J1319</f>
        <v>43.636363636363633</v>
      </c>
      <c r="P21" s="241">
        <f>'佣兵-模型表'!K1319</f>
        <v>32.727272727272727</v>
      </c>
      <c r="Q21" s="241">
        <f>'佣兵-模型表'!L1319</f>
        <v>22.472727272727269</v>
      </c>
      <c r="R21" s="241">
        <f>'佣兵-模型表'!M1319</f>
        <v>44.945454545454538</v>
      </c>
      <c r="S21" s="241">
        <f>'佣兵-模型表'!N1319</f>
        <v>22.472727272727269</v>
      </c>
    </row>
    <row r="23" spans="1:19">
      <c r="B23" s="238" t="s">
        <v>582</v>
      </c>
      <c r="C23" s="238" t="s">
        <v>583</v>
      </c>
      <c r="D23" s="238" t="s">
        <v>584</v>
      </c>
      <c r="E23" s="238" t="s">
        <v>585</v>
      </c>
      <c r="F23" s="238" t="s">
        <v>586</v>
      </c>
      <c r="G23" s="238" t="s">
        <v>587</v>
      </c>
      <c r="H23" s="238" t="s">
        <v>588</v>
      </c>
      <c r="I23" s="238" t="s">
        <v>589</v>
      </c>
      <c r="J23" s="238" t="s">
        <v>590</v>
      </c>
    </row>
    <row r="24" spans="1:19">
      <c r="A24">
        <v>1</v>
      </c>
      <c r="B24" s="68">
        <f>K16</f>
        <v>99.999999999999986</v>
      </c>
      <c r="C24" s="68">
        <f t="shared" ref="C24:J24" si="0">L16</f>
        <v>49.999999999999993</v>
      </c>
      <c r="D24" s="68">
        <f t="shared" si="0"/>
        <v>43.636363636363633</v>
      </c>
      <c r="E24" s="68">
        <f t="shared" si="0"/>
        <v>32.727272727272727</v>
      </c>
      <c r="F24" s="68">
        <f t="shared" si="0"/>
        <v>26.18181818181818</v>
      </c>
      <c r="G24" s="68">
        <f t="shared" si="0"/>
        <v>19.636363636363633</v>
      </c>
      <c r="H24" s="68">
        <f t="shared" si="0"/>
        <v>11.236363636363635</v>
      </c>
      <c r="I24" s="68">
        <f t="shared" si="0"/>
        <v>22.472727272727269</v>
      </c>
      <c r="J24" s="68">
        <f t="shared" si="0"/>
        <v>11.236363636363635</v>
      </c>
    </row>
    <row r="25" spans="1:19">
      <c r="A25">
        <v>2</v>
      </c>
      <c r="B25" s="68">
        <f>B24+'佣兵-成长表'!$F$509</f>
        <v>109.99999999999999</v>
      </c>
      <c r="C25" s="68">
        <f>C24+'佣兵-成长表'!$F$509</f>
        <v>59.999999999999993</v>
      </c>
      <c r="D25" s="68">
        <f>D24+'佣兵-成长表'!$F$509</f>
        <v>53.636363636363633</v>
      </c>
      <c r="E25" s="68">
        <f>E24+'佣兵-成长表'!$F$509</f>
        <v>42.727272727272727</v>
      </c>
      <c r="F25" s="68">
        <f>F24+'佣兵-成长表'!$F$509</f>
        <v>36.18181818181818</v>
      </c>
      <c r="G25" s="68">
        <f>G24+'佣兵-成长表'!$F$509</f>
        <v>29.636363636363633</v>
      </c>
      <c r="H25" s="68">
        <f>H24+'佣兵-成长表'!$F$509</f>
        <v>21.236363636363635</v>
      </c>
      <c r="I25" s="68">
        <f>I24+'佣兵-成长表'!$F$509</f>
        <v>32.472727272727269</v>
      </c>
      <c r="J25" s="68">
        <f>J24+'佣兵-成长表'!$F$509</f>
        <v>21.236363636363635</v>
      </c>
    </row>
    <row r="26" spans="1:19">
      <c r="A26" s="238">
        <v>3</v>
      </c>
      <c r="B26" s="68">
        <f>B25+'佣兵-成长表'!$F$509</f>
        <v>119.99999999999999</v>
      </c>
      <c r="C26" s="68">
        <f>C25+'佣兵-成长表'!$F$509</f>
        <v>69.999999999999986</v>
      </c>
      <c r="D26" s="68">
        <f>D25+'佣兵-成长表'!$F$509</f>
        <v>63.636363636363633</v>
      </c>
      <c r="E26" s="68">
        <f>E25+'佣兵-成长表'!$F$509</f>
        <v>52.727272727272727</v>
      </c>
      <c r="F26" s="68">
        <f>F25+'佣兵-成长表'!$F$509</f>
        <v>46.18181818181818</v>
      </c>
      <c r="G26" s="68">
        <f>G25+'佣兵-成长表'!$F$509</f>
        <v>39.636363636363633</v>
      </c>
      <c r="H26" s="68">
        <f>H25+'佣兵-成长表'!$F$509</f>
        <v>31.236363636363635</v>
      </c>
      <c r="I26" s="68">
        <f>I25+'佣兵-成长表'!$F$509</f>
        <v>42.472727272727269</v>
      </c>
      <c r="J26" s="68">
        <f>J25+'佣兵-成长表'!$F$509</f>
        <v>31.236363636363635</v>
      </c>
    </row>
    <row r="27" spans="1:19">
      <c r="A27" s="238">
        <v>4</v>
      </c>
      <c r="B27" s="68">
        <f>B26+'佣兵-成长表'!$F$509</f>
        <v>129.99999999999997</v>
      </c>
      <c r="C27" s="68">
        <f>C26+'佣兵-成长表'!$F$509</f>
        <v>79.999999999999986</v>
      </c>
      <c r="D27" s="68">
        <f>D26+'佣兵-成长表'!$F$509</f>
        <v>73.636363636363626</v>
      </c>
      <c r="E27" s="68">
        <f>E26+'佣兵-成长表'!$F$509</f>
        <v>62.727272727272727</v>
      </c>
      <c r="F27" s="68">
        <f>F26+'佣兵-成长表'!$F$509</f>
        <v>56.18181818181818</v>
      </c>
      <c r="G27" s="68">
        <f>G26+'佣兵-成长表'!$F$509</f>
        <v>49.636363636363633</v>
      </c>
      <c r="H27" s="68">
        <f>H26+'佣兵-成长表'!$F$509</f>
        <v>41.236363636363635</v>
      </c>
      <c r="I27" s="68">
        <f>I26+'佣兵-成长表'!$F$509</f>
        <v>52.472727272727269</v>
      </c>
      <c r="J27" s="68">
        <f>J26+'佣兵-成长表'!$F$509</f>
        <v>41.236363636363635</v>
      </c>
    </row>
    <row r="28" spans="1:19">
      <c r="A28" s="238">
        <v>5</v>
      </c>
      <c r="B28" s="68">
        <f>B27+'佣兵-成长表'!$F$509</f>
        <v>139.99999999999997</v>
      </c>
      <c r="C28" s="68">
        <f>C27+'佣兵-成长表'!$F$509</f>
        <v>89.999999999999986</v>
      </c>
      <c r="D28" s="68">
        <f>D27+'佣兵-成长表'!$F$509</f>
        <v>83.636363636363626</v>
      </c>
      <c r="E28" s="68">
        <f>E27+'佣兵-成长表'!$F$509</f>
        <v>72.72727272727272</v>
      </c>
      <c r="F28" s="68">
        <f>F27+'佣兵-成长表'!$F$509</f>
        <v>66.181818181818173</v>
      </c>
      <c r="G28" s="68">
        <f>G27+'佣兵-成长表'!$F$509</f>
        <v>59.636363636363633</v>
      </c>
      <c r="H28" s="68">
        <f>H27+'佣兵-成长表'!$F$509</f>
        <v>51.236363636363635</v>
      </c>
      <c r="I28" s="68">
        <f>I27+'佣兵-成长表'!$F$509</f>
        <v>62.472727272727269</v>
      </c>
      <c r="J28" s="68">
        <f>J27+'佣兵-成长表'!$F$509</f>
        <v>51.236363636363635</v>
      </c>
    </row>
    <row r="29" spans="1:19">
      <c r="A29" s="238">
        <v>6</v>
      </c>
      <c r="B29" s="68">
        <f>B28+'佣兵-成长表'!$F$509</f>
        <v>149.99999999999997</v>
      </c>
      <c r="C29" s="68">
        <f>C28+'佣兵-成长表'!$F$509</f>
        <v>99.999999999999986</v>
      </c>
      <c r="D29" s="68">
        <f>D28+'佣兵-成长表'!$F$509</f>
        <v>93.636363636363626</v>
      </c>
      <c r="E29" s="68">
        <f>E28+'佣兵-成长表'!$F$509</f>
        <v>82.72727272727272</v>
      </c>
      <c r="F29" s="68">
        <f>F28+'佣兵-成长表'!$F$509</f>
        <v>76.181818181818173</v>
      </c>
      <c r="G29" s="68">
        <f>G28+'佣兵-成长表'!$F$509</f>
        <v>69.636363636363626</v>
      </c>
      <c r="H29" s="68">
        <f>H28+'佣兵-成长表'!$F$509</f>
        <v>61.236363636363635</v>
      </c>
      <c r="I29" s="68">
        <f>I28+'佣兵-成长表'!$F$509</f>
        <v>72.472727272727269</v>
      </c>
      <c r="J29" s="68">
        <f>J28+'佣兵-成长表'!$F$509</f>
        <v>61.236363636363635</v>
      </c>
    </row>
    <row r="30" spans="1:19">
      <c r="A30" s="238">
        <v>7</v>
      </c>
      <c r="B30" s="68">
        <f>B29+'佣兵-成长表'!$F$509</f>
        <v>159.99999999999997</v>
      </c>
      <c r="C30" s="68">
        <f>C29+'佣兵-成长表'!$F$509</f>
        <v>109.99999999999999</v>
      </c>
      <c r="D30" s="68">
        <f>D29+'佣兵-成长表'!$F$509</f>
        <v>103.63636363636363</v>
      </c>
      <c r="E30" s="68">
        <f>E29+'佣兵-成长表'!$F$509</f>
        <v>92.72727272727272</v>
      </c>
      <c r="F30" s="68">
        <f>F29+'佣兵-成长表'!$F$509</f>
        <v>86.181818181818173</v>
      </c>
      <c r="G30" s="68">
        <f>G29+'佣兵-成长表'!$F$509</f>
        <v>79.636363636363626</v>
      </c>
      <c r="H30" s="68">
        <f>H29+'佣兵-成长表'!$F$509</f>
        <v>71.236363636363635</v>
      </c>
      <c r="I30" s="68">
        <f>I29+'佣兵-成长表'!$F$509</f>
        <v>82.472727272727269</v>
      </c>
      <c r="J30" s="68">
        <f>J29+'佣兵-成长表'!$F$509</f>
        <v>71.236363636363635</v>
      </c>
    </row>
    <row r="31" spans="1:19">
      <c r="A31" s="238">
        <v>8</v>
      </c>
      <c r="B31" s="68">
        <f>B30+'佣兵-成长表'!$F$509</f>
        <v>169.99999999999997</v>
      </c>
      <c r="C31" s="68">
        <f>C30+'佣兵-成长表'!$F$509</f>
        <v>119.99999999999999</v>
      </c>
      <c r="D31" s="68">
        <f>D30+'佣兵-成长表'!$F$509</f>
        <v>113.63636363636363</v>
      </c>
      <c r="E31" s="68">
        <f>E30+'佣兵-成长表'!$F$509</f>
        <v>102.72727272727272</v>
      </c>
      <c r="F31" s="68">
        <f>F30+'佣兵-成长表'!$F$509</f>
        <v>96.181818181818173</v>
      </c>
      <c r="G31" s="68">
        <f>G30+'佣兵-成长表'!$F$509</f>
        <v>89.636363636363626</v>
      </c>
      <c r="H31" s="68">
        <f>H30+'佣兵-成长表'!$F$509</f>
        <v>81.236363636363635</v>
      </c>
      <c r="I31" s="68">
        <f>I30+'佣兵-成长表'!$F$509</f>
        <v>92.472727272727269</v>
      </c>
      <c r="J31" s="68">
        <f>J30+'佣兵-成长表'!$F$509</f>
        <v>81.236363636363635</v>
      </c>
    </row>
    <row r="32" spans="1:19">
      <c r="A32" s="238">
        <v>9</v>
      </c>
      <c r="B32" s="68">
        <f>B31+'佣兵-成长表'!$F$509</f>
        <v>179.99999999999997</v>
      </c>
      <c r="C32" s="68">
        <f>C31+'佣兵-成长表'!$F$509</f>
        <v>129.99999999999997</v>
      </c>
      <c r="D32" s="68">
        <f>D31+'佣兵-成长表'!$F$509</f>
        <v>123.63636363636363</v>
      </c>
      <c r="E32" s="68">
        <f>E31+'佣兵-成长表'!$F$509</f>
        <v>112.72727272727272</v>
      </c>
      <c r="F32" s="68">
        <f>F31+'佣兵-成长表'!$F$509</f>
        <v>106.18181818181817</v>
      </c>
      <c r="G32" s="68">
        <f>G31+'佣兵-成长表'!$F$509</f>
        <v>99.636363636363626</v>
      </c>
      <c r="H32" s="68">
        <f>H31+'佣兵-成长表'!$F$509</f>
        <v>91.236363636363635</v>
      </c>
      <c r="I32" s="68">
        <f>I31+'佣兵-成长表'!$F$509</f>
        <v>102.47272727272727</v>
      </c>
      <c r="J32" s="68">
        <f>J31+'佣兵-成长表'!$F$509</f>
        <v>91.236363636363635</v>
      </c>
    </row>
    <row r="33" spans="1:10">
      <c r="A33" s="238">
        <v>10</v>
      </c>
      <c r="B33" s="68">
        <f>B32+'佣兵-成长表'!$F$509</f>
        <v>189.99999999999997</v>
      </c>
      <c r="C33" s="68">
        <f>C32+'佣兵-成长表'!$F$509</f>
        <v>139.99999999999997</v>
      </c>
      <c r="D33" s="68">
        <f>D32+'佣兵-成长表'!$F$509</f>
        <v>133.63636363636363</v>
      </c>
      <c r="E33" s="68">
        <f>E32+'佣兵-成长表'!$F$509</f>
        <v>122.72727272727272</v>
      </c>
      <c r="F33" s="68">
        <f>F32+'佣兵-成长表'!$F$509</f>
        <v>116.18181818181817</v>
      </c>
      <c r="G33" s="68">
        <f>G32+'佣兵-成长表'!$F$509</f>
        <v>109.63636363636363</v>
      </c>
      <c r="H33" s="68">
        <f>H32+'佣兵-成长表'!$F$509</f>
        <v>101.23636363636363</v>
      </c>
      <c r="I33" s="68">
        <f>I32+'佣兵-成长表'!$F$509</f>
        <v>112.47272727272727</v>
      </c>
      <c r="J33" s="68">
        <f>J32+'佣兵-成长表'!$F$509</f>
        <v>101.23636363636363</v>
      </c>
    </row>
    <row r="34" spans="1:10">
      <c r="A34" s="238">
        <v>11</v>
      </c>
      <c r="B34" s="68">
        <f>B33+'佣兵-成长表'!$F$509</f>
        <v>199.99999999999997</v>
      </c>
      <c r="C34" s="68">
        <f>C33+'佣兵-成长表'!$F$509</f>
        <v>149.99999999999997</v>
      </c>
      <c r="D34" s="68">
        <f>D33+'佣兵-成长表'!$F$509</f>
        <v>143.63636363636363</v>
      </c>
      <c r="E34" s="68">
        <f>E33+'佣兵-成长表'!$F$509</f>
        <v>132.72727272727272</v>
      </c>
      <c r="F34" s="68">
        <f>F33+'佣兵-成长表'!$F$509</f>
        <v>126.18181818181817</v>
      </c>
      <c r="G34" s="68">
        <f>G33+'佣兵-成长表'!$F$509</f>
        <v>119.63636363636363</v>
      </c>
      <c r="H34" s="68">
        <f>H33+'佣兵-成长表'!$F$509</f>
        <v>111.23636363636363</v>
      </c>
      <c r="I34" s="68">
        <f>I33+'佣兵-成长表'!$F$509</f>
        <v>122.47272727272727</v>
      </c>
      <c r="J34" s="68">
        <f>J33+'佣兵-成长表'!$F$509</f>
        <v>111.23636363636363</v>
      </c>
    </row>
    <row r="35" spans="1:10">
      <c r="A35" s="238">
        <v>12</v>
      </c>
      <c r="B35" s="68">
        <f>B34+'佣兵-成长表'!$F$509</f>
        <v>209.99999999999997</v>
      </c>
      <c r="C35" s="68">
        <f>C34+'佣兵-成长表'!$F$509</f>
        <v>159.99999999999997</v>
      </c>
      <c r="D35" s="68">
        <f>D34+'佣兵-成长表'!$F$509</f>
        <v>153.63636363636363</v>
      </c>
      <c r="E35" s="68">
        <f>E34+'佣兵-成长表'!$F$509</f>
        <v>142.72727272727272</v>
      </c>
      <c r="F35" s="68">
        <f>F34+'佣兵-成长表'!$F$509</f>
        <v>136.18181818181816</v>
      </c>
      <c r="G35" s="68">
        <f>G34+'佣兵-成长表'!$F$509</f>
        <v>129.63636363636363</v>
      </c>
      <c r="H35" s="68">
        <f>H34+'佣兵-成长表'!$F$509</f>
        <v>121.23636363636363</v>
      </c>
      <c r="I35" s="68">
        <f>I34+'佣兵-成长表'!$F$509</f>
        <v>132.47272727272727</v>
      </c>
      <c r="J35" s="68">
        <f>J34+'佣兵-成长表'!$F$509</f>
        <v>121.23636363636363</v>
      </c>
    </row>
    <row r="36" spans="1:10">
      <c r="A36" s="238">
        <v>13</v>
      </c>
      <c r="B36" s="68">
        <f>B35+'佣兵-成长表'!$F$509</f>
        <v>219.99999999999997</v>
      </c>
      <c r="C36" s="68">
        <f>C35+'佣兵-成长表'!$F$509</f>
        <v>169.99999999999997</v>
      </c>
      <c r="D36" s="68">
        <f>D35+'佣兵-成长表'!$F$509</f>
        <v>163.63636363636363</v>
      </c>
      <c r="E36" s="68">
        <f>E35+'佣兵-成长表'!$F$509</f>
        <v>152.72727272727272</v>
      </c>
      <c r="F36" s="68">
        <f>F35+'佣兵-成长表'!$F$509</f>
        <v>146.18181818181816</v>
      </c>
      <c r="G36" s="68">
        <f>G35+'佣兵-成长表'!$F$509</f>
        <v>139.63636363636363</v>
      </c>
      <c r="H36" s="68">
        <f>H35+'佣兵-成长表'!$F$509</f>
        <v>131.23636363636362</v>
      </c>
      <c r="I36" s="68">
        <f>I35+'佣兵-成长表'!$F$509</f>
        <v>142.47272727272727</v>
      </c>
      <c r="J36" s="68">
        <f>J35+'佣兵-成长表'!$F$509</f>
        <v>131.23636363636362</v>
      </c>
    </row>
    <row r="37" spans="1:10">
      <c r="A37" s="238">
        <v>14</v>
      </c>
      <c r="B37" s="68">
        <f>B36+'佣兵-成长表'!$F$509</f>
        <v>229.99999999999997</v>
      </c>
      <c r="C37" s="68">
        <f>C36+'佣兵-成长表'!$F$509</f>
        <v>179.99999999999997</v>
      </c>
      <c r="D37" s="68">
        <f>D36+'佣兵-成长表'!$F$509</f>
        <v>173.63636363636363</v>
      </c>
      <c r="E37" s="68">
        <f>E36+'佣兵-成长表'!$F$509</f>
        <v>162.72727272727272</v>
      </c>
      <c r="F37" s="68">
        <f>F36+'佣兵-成长表'!$F$509</f>
        <v>156.18181818181816</v>
      </c>
      <c r="G37" s="68">
        <f>G36+'佣兵-成长表'!$F$509</f>
        <v>149.63636363636363</v>
      </c>
      <c r="H37" s="68">
        <f>H36+'佣兵-成长表'!$F$509</f>
        <v>141.23636363636362</v>
      </c>
      <c r="I37" s="68">
        <f>I36+'佣兵-成长表'!$F$509</f>
        <v>152.47272727272727</v>
      </c>
      <c r="J37" s="68">
        <f>J36+'佣兵-成长表'!$F$509</f>
        <v>141.23636363636362</v>
      </c>
    </row>
    <row r="38" spans="1:10">
      <c r="A38" s="238">
        <v>15</v>
      </c>
      <c r="B38" s="68">
        <f>B37+'佣兵-成长表'!$F$509</f>
        <v>239.99999999999997</v>
      </c>
      <c r="C38" s="68">
        <f>C37+'佣兵-成长表'!$F$509</f>
        <v>189.99999999999997</v>
      </c>
      <c r="D38" s="68">
        <f>D37+'佣兵-成长表'!$F$509</f>
        <v>183.63636363636363</v>
      </c>
      <c r="E38" s="68">
        <f>E37+'佣兵-成长表'!$F$509</f>
        <v>172.72727272727272</v>
      </c>
      <c r="F38" s="68">
        <f>F37+'佣兵-成长表'!$F$509</f>
        <v>166.18181818181816</v>
      </c>
      <c r="G38" s="68">
        <f>G37+'佣兵-成长表'!$F$509</f>
        <v>159.63636363636363</v>
      </c>
      <c r="H38" s="68">
        <f>H37+'佣兵-成长表'!$F$509</f>
        <v>151.23636363636362</v>
      </c>
      <c r="I38" s="68">
        <f>I37+'佣兵-成长表'!$F$509</f>
        <v>162.47272727272727</v>
      </c>
      <c r="J38" s="68">
        <f>J37+'佣兵-成长表'!$F$509</f>
        <v>151.23636363636362</v>
      </c>
    </row>
    <row r="39" spans="1:10">
      <c r="A39" s="238">
        <v>16</v>
      </c>
      <c r="B39" s="68">
        <f>B38+'佣兵-成长表'!$F$509</f>
        <v>249.99999999999997</v>
      </c>
      <c r="C39" s="68">
        <f>C38+'佣兵-成长表'!$F$509</f>
        <v>199.99999999999997</v>
      </c>
      <c r="D39" s="68">
        <f>D38+'佣兵-成长表'!$F$509</f>
        <v>193.63636363636363</v>
      </c>
      <c r="E39" s="68">
        <f>E38+'佣兵-成长表'!$F$509</f>
        <v>182.72727272727272</v>
      </c>
      <c r="F39" s="68">
        <f>F38+'佣兵-成长表'!$F$509</f>
        <v>176.18181818181816</v>
      </c>
      <c r="G39" s="68">
        <f>G38+'佣兵-成长表'!$F$509</f>
        <v>169.63636363636363</v>
      </c>
      <c r="H39" s="68">
        <f>H38+'佣兵-成长表'!$F$509</f>
        <v>161.23636363636362</v>
      </c>
      <c r="I39" s="68">
        <f>I38+'佣兵-成长表'!$F$509</f>
        <v>172.47272727272727</v>
      </c>
      <c r="J39" s="68">
        <f>J38+'佣兵-成长表'!$F$509</f>
        <v>161.23636363636362</v>
      </c>
    </row>
    <row r="40" spans="1:10">
      <c r="A40" s="238">
        <v>17</v>
      </c>
      <c r="B40" s="68">
        <f>B39+'佣兵-成长表'!$F$509</f>
        <v>259.99999999999994</v>
      </c>
      <c r="C40" s="68">
        <f>C39+'佣兵-成长表'!$F$509</f>
        <v>209.99999999999997</v>
      </c>
      <c r="D40" s="68">
        <f>D39+'佣兵-成长表'!$F$509</f>
        <v>203.63636363636363</v>
      </c>
      <c r="E40" s="68">
        <f>E39+'佣兵-成长表'!$F$509</f>
        <v>192.72727272727272</v>
      </c>
      <c r="F40" s="68">
        <f>F39+'佣兵-成长表'!$F$509</f>
        <v>186.18181818181816</v>
      </c>
      <c r="G40" s="68">
        <f>G39+'佣兵-成长表'!$F$509</f>
        <v>179.63636363636363</v>
      </c>
      <c r="H40" s="68">
        <f>H39+'佣兵-成长表'!$F$509</f>
        <v>171.23636363636362</v>
      </c>
      <c r="I40" s="68">
        <f>I39+'佣兵-成长表'!$F$509</f>
        <v>182.47272727272727</v>
      </c>
      <c r="J40" s="68">
        <f>J39+'佣兵-成长表'!$F$509</f>
        <v>171.23636363636362</v>
      </c>
    </row>
    <row r="41" spans="1:10">
      <c r="A41" s="238">
        <v>18</v>
      </c>
      <c r="B41" s="68">
        <f>B40+'佣兵-成长表'!$F$509</f>
        <v>269.99999999999994</v>
      </c>
      <c r="C41" s="68">
        <f>C40+'佣兵-成长表'!$F$509</f>
        <v>219.99999999999997</v>
      </c>
      <c r="D41" s="68">
        <f>D40+'佣兵-成长表'!$F$509</f>
        <v>213.63636363636363</v>
      </c>
      <c r="E41" s="68">
        <f>E40+'佣兵-成长表'!$F$509</f>
        <v>202.72727272727272</v>
      </c>
      <c r="F41" s="68">
        <f>F40+'佣兵-成长表'!$F$509</f>
        <v>196.18181818181816</v>
      </c>
      <c r="G41" s="68">
        <f>G40+'佣兵-成长表'!$F$509</f>
        <v>189.63636363636363</v>
      </c>
      <c r="H41" s="68">
        <f>H40+'佣兵-成长表'!$F$509</f>
        <v>181.23636363636362</v>
      </c>
      <c r="I41" s="68">
        <f>I40+'佣兵-成长表'!$F$509</f>
        <v>192.47272727272727</v>
      </c>
      <c r="J41" s="68">
        <f>J40+'佣兵-成长表'!$F$509</f>
        <v>181.23636363636362</v>
      </c>
    </row>
    <row r="42" spans="1:10">
      <c r="A42" s="238">
        <v>19</v>
      </c>
      <c r="B42" s="68">
        <f>B41+'佣兵-成长表'!$F$509</f>
        <v>279.99999999999994</v>
      </c>
      <c r="C42" s="68">
        <f>C41+'佣兵-成长表'!$F$509</f>
        <v>229.99999999999997</v>
      </c>
      <c r="D42" s="68">
        <f>D41+'佣兵-成长表'!$F$509</f>
        <v>223.63636363636363</v>
      </c>
      <c r="E42" s="68">
        <f>E41+'佣兵-成长表'!$F$509</f>
        <v>212.72727272727272</v>
      </c>
      <c r="F42" s="68">
        <f>F41+'佣兵-成长表'!$F$509</f>
        <v>206.18181818181816</v>
      </c>
      <c r="G42" s="68">
        <f>G41+'佣兵-成长表'!$F$509</f>
        <v>199.63636363636363</v>
      </c>
      <c r="H42" s="68">
        <f>H41+'佣兵-成长表'!$F$509</f>
        <v>191.23636363636362</v>
      </c>
      <c r="I42" s="68">
        <f>I41+'佣兵-成长表'!$F$509</f>
        <v>202.47272727272727</v>
      </c>
      <c r="J42" s="68">
        <f>J41+'佣兵-成长表'!$F$509</f>
        <v>191.23636363636362</v>
      </c>
    </row>
    <row r="43" spans="1:10">
      <c r="A43" s="238">
        <v>20</v>
      </c>
      <c r="B43" s="68">
        <f>B42+'佣兵-成长表'!$F$509</f>
        <v>289.99999999999994</v>
      </c>
      <c r="C43" s="68">
        <f>C42+'佣兵-成长表'!$F$509</f>
        <v>239.99999999999997</v>
      </c>
      <c r="D43" s="68">
        <f>D42+'佣兵-成长表'!$F$509</f>
        <v>233.63636363636363</v>
      </c>
      <c r="E43" s="68">
        <f>E42+'佣兵-成长表'!$F$509</f>
        <v>222.72727272727272</v>
      </c>
      <c r="F43" s="68">
        <f>F42+'佣兵-成长表'!$F$509</f>
        <v>216.18181818181816</v>
      </c>
      <c r="G43" s="68">
        <f>G42+'佣兵-成长表'!$F$509</f>
        <v>209.63636363636363</v>
      </c>
      <c r="H43" s="68">
        <f>H42+'佣兵-成长表'!$F$509</f>
        <v>201.23636363636362</v>
      </c>
      <c r="I43" s="68">
        <f>I42+'佣兵-成长表'!$F$509</f>
        <v>212.47272727272727</v>
      </c>
      <c r="J43" s="68">
        <f>J42+'佣兵-成长表'!$F$509</f>
        <v>201.23636363636362</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363"/>
  <sheetViews>
    <sheetView workbookViewId="0">
      <selection activeCell="M523" sqref="M523"/>
    </sheetView>
  </sheetViews>
  <sheetFormatPr defaultColWidth="8.88671875" defaultRowHeight="14.4"/>
  <cols>
    <col min="1" max="2" width="8.88671875" style="142"/>
    <col min="3" max="4" width="8.88671875" style="68"/>
    <col min="5" max="5" width="13" style="68" customWidth="1"/>
    <col min="6" max="12" width="8.88671875" style="68"/>
    <col min="13" max="13" width="17.44140625" style="68" customWidth="1"/>
    <col min="14" max="16384" width="8.88671875" style="68"/>
  </cols>
  <sheetData>
    <row r="1" spans="1:18">
      <c r="C1" s="68" t="s">
        <v>694</v>
      </c>
      <c r="P1" s="68">
        <v>1</v>
      </c>
      <c r="Q1" s="68">
        <v>100</v>
      </c>
      <c r="R1" s="68" t="s">
        <v>3330</v>
      </c>
    </row>
    <row r="2" spans="1:18">
      <c r="C2" s="68">
        <v>1</v>
      </c>
      <c r="P2" s="68">
        <v>2</v>
      </c>
    </row>
    <row r="3" spans="1:18">
      <c r="C3" s="68">
        <v>2</v>
      </c>
      <c r="P3" s="68">
        <v>3</v>
      </c>
    </row>
    <row r="4" spans="1:18">
      <c r="C4" s="68">
        <v>3</v>
      </c>
    </row>
    <row r="5" spans="1:18">
      <c r="C5" s="68">
        <v>4</v>
      </c>
    </row>
    <row r="6" spans="1:18">
      <c r="C6" s="68">
        <v>5</v>
      </c>
    </row>
    <row r="7" spans="1:18">
      <c r="C7" s="68">
        <v>6</v>
      </c>
    </row>
    <row r="8" spans="1:18">
      <c r="C8" s="68">
        <v>7</v>
      </c>
    </row>
    <row r="9" spans="1:18">
      <c r="C9" s="68">
        <v>8</v>
      </c>
    </row>
    <row r="10" spans="1:18">
      <c r="C10" s="68">
        <v>9</v>
      </c>
    </row>
    <row r="11" spans="1:18">
      <c r="C11" s="68">
        <v>10</v>
      </c>
      <c r="F11" s="69"/>
      <c r="G11" s="69"/>
      <c r="H11" s="69"/>
      <c r="I11" s="69"/>
      <c r="J11" s="69"/>
      <c r="K11" s="69"/>
      <c r="L11" s="69"/>
      <c r="M11" s="69"/>
      <c r="N11" s="69"/>
    </row>
    <row r="12" spans="1:18">
      <c r="E12" s="68" t="s">
        <v>631</v>
      </c>
      <c r="F12" s="69" t="s">
        <v>513</v>
      </c>
      <c r="G12" s="69" t="s">
        <v>514</v>
      </c>
      <c r="H12" s="69" t="s">
        <v>503</v>
      </c>
      <c r="I12" s="69" t="s">
        <v>504</v>
      </c>
      <c r="J12" s="69" t="s">
        <v>505</v>
      </c>
      <c r="K12" s="69" t="s">
        <v>506</v>
      </c>
      <c r="L12" s="69" t="s">
        <v>141</v>
      </c>
      <c r="M12" s="69" t="s">
        <v>1995</v>
      </c>
      <c r="N12" s="69" t="s">
        <v>508</v>
      </c>
      <c r="P12" s="68" t="s">
        <v>649</v>
      </c>
      <c r="Q12" s="68" t="s">
        <v>549</v>
      </c>
    </row>
    <row r="13" spans="1:18">
      <c r="A13" s="143" t="s">
        <v>576</v>
      </c>
      <c r="B13" s="144" t="s">
        <v>577</v>
      </c>
      <c r="C13" s="117" t="s">
        <v>578</v>
      </c>
      <c r="D13" s="117" t="s">
        <v>2056</v>
      </c>
      <c r="E13" s="117" t="s">
        <v>629</v>
      </c>
      <c r="F13" s="117" t="s">
        <v>582</v>
      </c>
      <c r="G13" s="117" t="s">
        <v>583</v>
      </c>
      <c r="H13" s="117" t="s">
        <v>584</v>
      </c>
      <c r="I13" s="117" t="s">
        <v>585</v>
      </c>
      <c r="J13" s="117" t="s">
        <v>586</v>
      </c>
      <c r="K13" s="117" t="s">
        <v>587</v>
      </c>
      <c r="L13" s="117" t="s">
        <v>588</v>
      </c>
      <c r="M13" s="117" t="s">
        <v>589</v>
      </c>
      <c r="N13" s="117" t="s">
        <v>590</v>
      </c>
      <c r="Q13" s="117" t="s">
        <v>579</v>
      </c>
    </row>
    <row r="14" spans="1:18" s="135" customFormat="1" hidden="1">
      <c r="A14" s="142">
        <v>1</v>
      </c>
      <c r="B14" s="142">
        <f>A14</f>
        <v>1</v>
      </c>
      <c r="C14" s="135">
        <v>4</v>
      </c>
      <c r="D14" s="135">
        <v>0</v>
      </c>
      <c r="E14" s="135">
        <v>0</v>
      </c>
      <c r="F14" s="135">
        <f>职业参数比例等级参数!$U$29*10</f>
        <v>127.27272727272727</v>
      </c>
      <c r="G14" s="135">
        <f>职业参数比例等级参数!$U$30*10</f>
        <v>63.636363636363633</v>
      </c>
      <c r="H14" s="135">
        <f>职业参数比例等级参数!$U$31*10</f>
        <v>65.454545454545453</v>
      </c>
      <c r="I14" s="135">
        <f>职业参数比例等级参数!$U$32*10</f>
        <v>49.090909090909079</v>
      </c>
      <c r="J14" s="135">
        <f>职业参数比例等级参数!$U$33*10</f>
        <v>39.272727272727266</v>
      </c>
      <c r="K14" s="135">
        <f>职业参数比例等级参数!$U$34*10</f>
        <v>29.454545454545453</v>
      </c>
      <c r="L14" s="135">
        <f>职业参数比例等级参数!$U$35*10</f>
        <v>12.218181818181817</v>
      </c>
      <c r="M14" s="135">
        <f>L14*职业参数比例等级参数!$B$15</f>
        <v>24.436363636363634</v>
      </c>
      <c r="N14" s="135">
        <f>L14*职业参数比例等级参数!$B$16</f>
        <v>12.218181818181817</v>
      </c>
      <c r="P14" s="135" t="s">
        <v>650</v>
      </c>
      <c r="Q14" s="135">
        <v>1</v>
      </c>
    </row>
    <row r="15" spans="1:18" s="134" customFormat="1" hidden="1">
      <c r="A15" s="142">
        <v>2</v>
      </c>
      <c r="B15" s="142">
        <f t="shared" ref="B15:B78" si="0">A15</f>
        <v>2</v>
      </c>
      <c r="C15" s="134">
        <v>4</v>
      </c>
      <c r="D15" s="134">
        <v>0</v>
      </c>
      <c r="E15" s="134">
        <v>0</v>
      </c>
      <c r="F15" s="135">
        <f>职业参数比例等级参数!$V$29*10</f>
        <v>124.24242424242422</v>
      </c>
      <c r="G15" s="134">
        <f>职业参数比例等级参数!$U$30*10</f>
        <v>63.636363636363633</v>
      </c>
      <c r="H15" s="134">
        <f>职业参数比例等级参数!$U$31*10</f>
        <v>65.454545454545453</v>
      </c>
      <c r="I15" s="134">
        <f>职业参数比例等级参数!$U$32*10</f>
        <v>49.090909090909079</v>
      </c>
      <c r="J15" s="134">
        <f>职业参数比例等级参数!$U$33*10</f>
        <v>39.272727272727266</v>
      </c>
      <c r="K15" s="134">
        <f>职业参数比例等级参数!$U$34*10</f>
        <v>29.454545454545453</v>
      </c>
      <c r="L15" s="134">
        <f>职业参数比例等级参数!$U$35*10</f>
        <v>12.218181818181817</v>
      </c>
      <c r="M15" s="134">
        <f>L15*职业参数比例等级参数!$B$15</f>
        <v>24.436363636363634</v>
      </c>
      <c r="N15" s="134">
        <f>L15*职业参数比例等级参数!$B$16</f>
        <v>12.218181818181817</v>
      </c>
      <c r="Q15" s="134">
        <v>1</v>
      </c>
    </row>
    <row r="16" spans="1:18" s="134" customFormat="1" hidden="1">
      <c r="A16" s="142">
        <v>3</v>
      </c>
      <c r="B16" s="142">
        <f t="shared" si="0"/>
        <v>3</v>
      </c>
      <c r="C16" s="134">
        <v>4</v>
      </c>
      <c r="D16" s="134">
        <v>0</v>
      </c>
      <c r="E16" s="134">
        <v>0</v>
      </c>
      <c r="F16" s="135">
        <f>职业参数比例等级参数!$W$29*10</f>
        <v>121.21212121212122</v>
      </c>
      <c r="G16" s="134">
        <f>职业参数比例等级参数!$U$30*10</f>
        <v>63.636363636363633</v>
      </c>
      <c r="H16" s="134">
        <f>职业参数比例等级参数!$U$31*10</f>
        <v>65.454545454545453</v>
      </c>
      <c r="I16" s="134">
        <f>职业参数比例等级参数!$U$32*10</f>
        <v>49.090909090909079</v>
      </c>
      <c r="J16" s="134">
        <f>职业参数比例等级参数!$U$33*10</f>
        <v>39.272727272727266</v>
      </c>
      <c r="K16" s="134">
        <f>职业参数比例等级参数!$U$34*10</f>
        <v>29.454545454545453</v>
      </c>
      <c r="L16" s="134">
        <f>职业参数比例等级参数!$U$35*10</f>
        <v>12.218181818181817</v>
      </c>
      <c r="M16" s="134">
        <f>L16*职业参数比例等级参数!$B$15</f>
        <v>24.436363636363634</v>
      </c>
      <c r="N16" s="134">
        <f>L16*职业参数比例等级参数!$B$16</f>
        <v>12.218181818181817</v>
      </c>
      <c r="Q16" s="134">
        <v>1</v>
      </c>
    </row>
    <row r="17" spans="1:17" s="134" customFormat="1" hidden="1">
      <c r="A17" s="142">
        <v>4</v>
      </c>
      <c r="B17" s="142">
        <f t="shared" si="0"/>
        <v>4</v>
      </c>
      <c r="C17" s="134">
        <v>4</v>
      </c>
      <c r="D17" s="134">
        <v>0</v>
      </c>
      <c r="E17" s="134">
        <v>0</v>
      </c>
      <c r="F17" s="134">
        <f>职业参数比例等级参数!$U$29*10</f>
        <v>127.27272727272727</v>
      </c>
      <c r="G17" s="135">
        <f>职业参数比例等级参数!$V$30*10</f>
        <v>62.12121212121211</v>
      </c>
      <c r="H17" s="134">
        <f>职业参数比例等级参数!$U$31*10</f>
        <v>65.454545454545453</v>
      </c>
      <c r="I17" s="134">
        <f>职业参数比例等级参数!$U$32*10</f>
        <v>49.090909090909079</v>
      </c>
      <c r="J17" s="134">
        <f>职业参数比例等级参数!$U$33*10</f>
        <v>39.272727272727266</v>
      </c>
      <c r="K17" s="134">
        <f>职业参数比例等级参数!$U$34*10</f>
        <v>29.454545454545453</v>
      </c>
      <c r="L17" s="134">
        <f>职业参数比例等级参数!$U$35*10</f>
        <v>12.218181818181817</v>
      </c>
      <c r="M17" s="134">
        <f>L17*职业参数比例等级参数!$B$15</f>
        <v>24.436363636363634</v>
      </c>
      <c r="N17" s="134">
        <f>L17*职业参数比例等级参数!$B$16</f>
        <v>12.218181818181817</v>
      </c>
      <c r="Q17" s="134">
        <v>1</v>
      </c>
    </row>
    <row r="18" spans="1:17" s="134" customFormat="1" hidden="1">
      <c r="A18" s="142">
        <v>5</v>
      </c>
      <c r="B18" s="142">
        <f t="shared" si="0"/>
        <v>5</v>
      </c>
      <c r="C18" s="134">
        <v>4</v>
      </c>
      <c r="D18" s="134">
        <v>0</v>
      </c>
      <c r="E18" s="134">
        <v>0</v>
      </c>
      <c r="F18" s="134">
        <f>职业参数比例等级参数!$U$29*10</f>
        <v>127.27272727272727</v>
      </c>
      <c r="G18" s="135">
        <f>职业参数比例等级参数!$W$30*10</f>
        <v>60.606060606060609</v>
      </c>
      <c r="H18" s="134">
        <f>职业参数比例等级参数!$U$31*10</f>
        <v>65.454545454545453</v>
      </c>
      <c r="I18" s="134">
        <f>职业参数比例等级参数!$U$32*10</f>
        <v>49.090909090909079</v>
      </c>
      <c r="J18" s="134">
        <f>职业参数比例等级参数!$U$33*10</f>
        <v>39.272727272727266</v>
      </c>
      <c r="K18" s="134">
        <f>职业参数比例等级参数!$U$34*10</f>
        <v>29.454545454545453</v>
      </c>
      <c r="L18" s="134">
        <f>职业参数比例等级参数!$U$35*10</f>
        <v>12.218181818181817</v>
      </c>
      <c r="M18" s="134">
        <f>L18*职业参数比例等级参数!$B$15</f>
        <v>24.436363636363634</v>
      </c>
      <c r="N18" s="134">
        <f>L18*职业参数比例等级参数!$B$16</f>
        <v>12.218181818181817</v>
      </c>
      <c r="Q18" s="134">
        <v>1</v>
      </c>
    </row>
    <row r="19" spans="1:17" s="134" customFormat="1" hidden="1">
      <c r="A19" s="142">
        <v>6</v>
      </c>
      <c r="B19" s="142">
        <f t="shared" si="0"/>
        <v>6</v>
      </c>
      <c r="C19" s="134">
        <v>4</v>
      </c>
      <c r="D19" s="134">
        <v>0</v>
      </c>
      <c r="E19" s="134">
        <v>0</v>
      </c>
      <c r="F19" s="134">
        <f>职业参数比例等级参数!$U$29*10</f>
        <v>127.27272727272727</v>
      </c>
      <c r="G19" s="134">
        <f>职业参数比例等级参数!$U$30*10</f>
        <v>63.636363636363633</v>
      </c>
      <c r="H19" s="135">
        <f>职业参数比例等级参数!$V$31*10</f>
        <v>63.030303030303031</v>
      </c>
      <c r="I19" s="134">
        <f>职业参数比例等级参数!$U$32*10</f>
        <v>49.090909090909079</v>
      </c>
      <c r="J19" s="134">
        <f>职业参数比例等级参数!$U$33*10</f>
        <v>39.272727272727266</v>
      </c>
      <c r="K19" s="134">
        <f>职业参数比例等级参数!$U$34*10</f>
        <v>29.454545454545453</v>
      </c>
      <c r="L19" s="134">
        <f>职业参数比例等级参数!$U$35*10</f>
        <v>12.218181818181817</v>
      </c>
      <c r="M19" s="134">
        <f>L19*职业参数比例等级参数!$B$15</f>
        <v>24.436363636363634</v>
      </c>
      <c r="N19" s="134">
        <f>L19*职业参数比例等级参数!$B$16</f>
        <v>12.218181818181817</v>
      </c>
      <c r="Q19" s="134">
        <v>1</v>
      </c>
    </row>
    <row r="20" spans="1:17" s="134" customFormat="1" hidden="1">
      <c r="A20" s="142">
        <v>7</v>
      </c>
      <c r="B20" s="142">
        <f t="shared" si="0"/>
        <v>7</v>
      </c>
      <c r="C20" s="134">
        <v>4</v>
      </c>
      <c r="D20" s="134">
        <v>0</v>
      </c>
      <c r="E20" s="134">
        <v>0</v>
      </c>
      <c r="F20" s="134">
        <f>职业参数比例等级参数!$U$29*10</f>
        <v>127.27272727272727</v>
      </c>
      <c r="G20" s="134">
        <f>职业参数比例等级参数!$U$30*10</f>
        <v>63.636363636363633</v>
      </c>
      <c r="H20" s="135">
        <f>职业参数比例等级参数!$W$31*10</f>
        <v>60.606060606060609</v>
      </c>
      <c r="I20" s="134">
        <f>职业参数比例等级参数!$U$32*10</f>
        <v>49.090909090909079</v>
      </c>
      <c r="J20" s="134">
        <f>职业参数比例等级参数!$U$33*10</f>
        <v>39.272727272727266</v>
      </c>
      <c r="K20" s="134">
        <f>职业参数比例等级参数!$U$34*10</f>
        <v>29.454545454545453</v>
      </c>
      <c r="L20" s="134">
        <f>职业参数比例等级参数!$U$35*10</f>
        <v>12.218181818181817</v>
      </c>
      <c r="M20" s="134">
        <f>L20*职业参数比例等级参数!$B$15</f>
        <v>24.436363636363634</v>
      </c>
      <c r="N20" s="134">
        <f>L20*职业参数比例等级参数!$B$16</f>
        <v>12.218181818181817</v>
      </c>
      <c r="Q20" s="134">
        <v>1</v>
      </c>
    </row>
    <row r="21" spans="1:17" s="134" customFormat="1" hidden="1">
      <c r="A21" s="142">
        <v>8</v>
      </c>
      <c r="B21" s="142">
        <f t="shared" si="0"/>
        <v>8</v>
      </c>
      <c r="C21" s="134">
        <v>4</v>
      </c>
      <c r="D21" s="134">
        <v>0</v>
      </c>
      <c r="E21" s="134">
        <v>0</v>
      </c>
      <c r="F21" s="134">
        <f>职业参数比例等级参数!$U$29*10</f>
        <v>127.27272727272727</v>
      </c>
      <c r="G21" s="134">
        <f>职业参数比例等级参数!$U$30*10</f>
        <v>63.636363636363633</v>
      </c>
      <c r="H21" s="134">
        <f>职业参数比例等级参数!$U$31*10</f>
        <v>65.454545454545453</v>
      </c>
      <c r="I21" s="135">
        <f>职业参数比例等级参数!$V$32*10</f>
        <v>47.272727272727266</v>
      </c>
      <c r="J21" s="134">
        <f>职业参数比例等级参数!$U$33*10</f>
        <v>39.272727272727266</v>
      </c>
      <c r="K21" s="134">
        <f>职业参数比例等级参数!$U$34*10</f>
        <v>29.454545454545453</v>
      </c>
      <c r="L21" s="134">
        <f>职业参数比例等级参数!$U$35*10</f>
        <v>12.218181818181817</v>
      </c>
      <c r="M21" s="134">
        <f>L21*职业参数比例等级参数!$B$15</f>
        <v>24.436363636363634</v>
      </c>
      <c r="N21" s="134">
        <f>L21*职业参数比例等级参数!$B$16</f>
        <v>12.218181818181817</v>
      </c>
      <c r="Q21" s="134">
        <v>1</v>
      </c>
    </row>
    <row r="22" spans="1:17" s="134" customFormat="1" hidden="1">
      <c r="A22" s="142">
        <v>9</v>
      </c>
      <c r="B22" s="142">
        <f t="shared" si="0"/>
        <v>9</v>
      </c>
      <c r="C22" s="134">
        <v>4</v>
      </c>
      <c r="D22" s="134">
        <v>0</v>
      </c>
      <c r="E22" s="134">
        <v>0</v>
      </c>
      <c r="F22" s="134">
        <f>职业参数比例等级参数!$U$29*10</f>
        <v>127.27272727272727</v>
      </c>
      <c r="G22" s="134">
        <f>职业参数比例等级参数!$U$30*10</f>
        <v>63.636363636363633</v>
      </c>
      <c r="H22" s="134">
        <f>职业参数比例等级参数!$U$31*10</f>
        <v>65.454545454545453</v>
      </c>
      <c r="I22" s="135">
        <f>职业参数比例等级参数!$W$32*10</f>
        <v>45.454545454545453</v>
      </c>
      <c r="J22" s="134">
        <f>职业参数比例等级参数!$U$33*10</f>
        <v>39.272727272727266</v>
      </c>
      <c r="K22" s="134">
        <f>职业参数比例等级参数!$U$34*10</f>
        <v>29.454545454545453</v>
      </c>
      <c r="L22" s="134">
        <f>职业参数比例等级参数!$U$35*10</f>
        <v>12.218181818181817</v>
      </c>
      <c r="M22" s="134">
        <f>L22*职业参数比例等级参数!$B$15</f>
        <v>24.436363636363634</v>
      </c>
      <c r="N22" s="134">
        <f>L22*职业参数比例等级参数!$B$16</f>
        <v>12.218181818181817</v>
      </c>
      <c r="Q22" s="134">
        <v>1</v>
      </c>
    </row>
    <row r="23" spans="1:17" s="134" customFormat="1" hidden="1">
      <c r="A23" s="142">
        <v>10</v>
      </c>
      <c r="B23" s="142">
        <f t="shared" si="0"/>
        <v>10</v>
      </c>
      <c r="C23" s="134">
        <v>4</v>
      </c>
      <c r="D23" s="134">
        <v>0</v>
      </c>
      <c r="E23" s="134">
        <v>0</v>
      </c>
      <c r="F23" s="134">
        <f>职业参数比例等级参数!$U$29*10</f>
        <v>127.27272727272727</v>
      </c>
      <c r="G23" s="134">
        <f>职业参数比例等级参数!$U$30*10</f>
        <v>63.636363636363633</v>
      </c>
      <c r="H23" s="134">
        <f>职业参数比例等级参数!$U$31*10</f>
        <v>65.454545454545453</v>
      </c>
      <c r="I23" s="134">
        <f>职业参数比例等级参数!$U$32*10</f>
        <v>49.090909090909079</v>
      </c>
      <c r="J23" s="135">
        <f>职业参数比例等级参数!$V$33*10</f>
        <v>37.81818181818182</v>
      </c>
      <c r="K23" s="134">
        <f>职业参数比例等级参数!$U$34*10</f>
        <v>29.454545454545453</v>
      </c>
      <c r="L23" s="134">
        <f>职业参数比例等级参数!$U$35*10</f>
        <v>12.218181818181817</v>
      </c>
      <c r="M23" s="134">
        <f>L23*职业参数比例等级参数!$B$15</f>
        <v>24.436363636363634</v>
      </c>
      <c r="N23" s="134">
        <f>L23*职业参数比例等级参数!$B$16</f>
        <v>12.218181818181817</v>
      </c>
      <c r="Q23" s="134">
        <v>1</v>
      </c>
    </row>
    <row r="24" spans="1:17" s="134" customFormat="1" hidden="1">
      <c r="A24" s="142">
        <v>11</v>
      </c>
      <c r="B24" s="142">
        <f t="shared" si="0"/>
        <v>11</v>
      </c>
      <c r="C24" s="134">
        <v>4</v>
      </c>
      <c r="D24" s="134">
        <v>0</v>
      </c>
      <c r="E24" s="134">
        <v>0</v>
      </c>
      <c r="F24" s="134">
        <f>职业参数比例等级参数!$U$29*10</f>
        <v>127.27272727272727</v>
      </c>
      <c r="G24" s="134">
        <f>职业参数比例等级参数!$U$30*10</f>
        <v>63.636363636363633</v>
      </c>
      <c r="H24" s="134">
        <f>职业参数比例等级参数!$U$31*10</f>
        <v>65.454545454545453</v>
      </c>
      <c r="I24" s="134">
        <f>职业参数比例等级参数!$U$32*10</f>
        <v>49.090909090909079</v>
      </c>
      <c r="J24" s="135">
        <f>职业参数比例等级参数!$W$33*10</f>
        <v>36.36363636363636</v>
      </c>
      <c r="K24" s="134">
        <f>职业参数比例等级参数!$U$34*10</f>
        <v>29.454545454545453</v>
      </c>
      <c r="L24" s="134">
        <f>职业参数比例等级参数!$U$35*10</f>
        <v>12.218181818181817</v>
      </c>
      <c r="M24" s="134">
        <f>L24*职业参数比例等级参数!$B$15</f>
        <v>24.436363636363634</v>
      </c>
      <c r="N24" s="134">
        <f>L24*职业参数比例等级参数!$B$16</f>
        <v>12.218181818181817</v>
      </c>
      <c r="Q24" s="134">
        <v>1</v>
      </c>
    </row>
    <row r="25" spans="1:17" s="134" customFormat="1" hidden="1">
      <c r="A25" s="142">
        <v>12</v>
      </c>
      <c r="B25" s="142">
        <f t="shared" si="0"/>
        <v>12</v>
      </c>
      <c r="C25" s="134">
        <v>4</v>
      </c>
      <c r="D25" s="134">
        <v>0</v>
      </c>
      <c r="E25" s="134">
        <v>0</v>
      </c>
      <c r="F25" s="134">
        <f>职业参数比例等级参数!$U$29*10</f>
        <v>127.27272727272727</v>
      </c>
      <c r="G25" s="134">
        <f>职业参数比例等级参数!$U$30*10</f>
        <v>63.636363636363633</v>
      </c>
      <c r="H25" s="134">
        <f>职业参数比例等级参数!$U$31*10</f>
        <v>65.454545454545453</v>
      </c>
      <c r="I25" s="134">
        <f>职业参数比例等级参数!$U$32*10</f>
        <v>49.090909090909079</v>
      </c>
      <c r="J25" s="134">
        <f>职业参数比例等级参数!$U$33*10</f>
        <v>39.272727272727266</v>
      </c>
      <c r="K25" s="135">
        <f>职业参数比例等级参数!$V$34*10</f>
        <v>28.36363636363636</v>
      </c>
      <c r="L25" s="134">
        <f>职业参数比例等级参数!$U$35*10</f>
        <v>12.218181818181817</v>
      </c>
      <c r="M25" s="134">
        <f>L25*职业参数比例等级参数!$B$15</f>
        <v>24.436363636363634</v>
      </c>
      <c r="N25" s="134">
        <f>L25*职业参数比例等级参数!$B$16</f>
        <v>12.218181818181817</v>
      </c>
      <c r="Q25" s="134">
        <v>1</v>
      </c>
    </row>
    <row r="26" spans="1:17" s="134" customFormat="1" hidden="1">
      <c r="A26" s="142">
        <v>13</v>
      </c>
      <c r="B26" s="142">
        <f t="shared" si="0"/>
        <v>13</v>
      </c>
      <c r="C26" s="134">
        <v>4</v>
      </c>
      <c r="D26" s="134">
        <v>0</v>
      </c>
      <c r="E26" s="134">
        <v>0</v>
      </c>
      <c r="F26" s="134">
        <f>职业参数比例等级参数!$U$29*10</f>
        <v>127.27272727272727</v>
      </c>
      <c r="G26" s="134">
        <f>职业参数比例等级参数!$U$30*10</f>
        <v>63.636363636363633</v>
      </c>
      <c r="H26" s="134">
        <f>职业参数比例等级参数!$U$31*10</f>
        <v>65.454545454545453</v>
      </c>
      <c r="I26" s="134">
        <f>职业参数比例等级参数!$U$32*10</f>
        <v>49.090909090909079</v>
      </c>
      <c r="J26" s="134">
        <f>职业参数比例等级参数!$U$33*10</f>
        <v>39.272727272727266</v>
      </c>
      <c r="K26" s="135">
        <f>职业参数比例等级参数!$W$34*10</f>
        <v>27.27272727272727</v>
      </c>
      <c r="L26" s="134">
        <f>职业参数比例等级参数!$U$35*10</f>
        <v>12.218181818181817</v>
      </c>
      <c r="M26" s="134">
        <f>L26*职业参数比例等级参数!$B$15</f>
        <v>24.436363636363634</v>
      </c>
      <c r="N26" s="134">
        <f>L26*职业参数比例等级参数!$B$16</f>
        <v>12.218181818181817</v>
      </c>
      <c r="Q26" s="134">
        <v>1</v>
      </c>
    </row>
    <row r="27" spans="1:17" s="134" customFormat="1" hidden="1">
      <c r="A27" s="142">
        <v>14</v>
      </c>
      <c r="B27" s="142">
        <f t="shared" si="0"/>
        <v>14</v>
      </c>
      <c r="C27" s="134">
        <v>4</v>
      </c>
      <c r="D27" s="134">
        <v>0</v>
      </c>
      <c r="E27" s="134">
        <v>0</v>
      </c>
      <c r="F27" s="134">
        <f>职业参数比例等级参数!$U$29*10</f>
        <v>127.27272727272727</v>
      </c>
      <c r="G27" s="134">
        <f>职业参数比例等级参数!$U$30*10</f>
        <v>63.636363636363633</v>
      </c>
      <c r="H27" s="134">
        <f>职业参数比例等级参数!$U$31*10</f>
        <v>65.454545454545453</v>
      </c>
      <c r="I27" s="134">
        <f>职业参数比例等级参数!$U$32*10</f>
        <v>49.090909090909079</v>
      </c>
      <c r="J27" s="134">
        <f>职业参数比例等级参数!$U$33*10</f>
        <v>39.272727272727266</v>
      </c>
      <c r="K27" s="134">
        <f>职业参数比例等级参数!$U$34*10</f>
        <v>29.454545454545453</v>
      </c>
      <c r="L27" s="135">
        <f>职业参数比例等级参数!$V$35*10</f>
        <v>12.109090909090909</v>
      </c>
      <c r="M27" s="134">
        <f>L27*职业参数比例等级参数!$B$15</f>
        <v>24.218181818181819</v>
      </c>
      <c r="N27" s="134">
        <f>L27*职业参数比例等级参数!$B$16</f>
        <v>12.109090909090909</v>
      </c>
      <c r="Q27" s="134">
        <v>1</v>
      </c>
    </row>
    <row r="28" spans="1:17" s="134" customFormat="1" hidden="1">
      <c r="A28" s="142">
        <v>15</v>
      </c>
      <c r="B28" s="142">
        <f t="shared" si="0"/>
        <v>15</v>
      </c>
      <c r="C28" s="134">
        <v>4</v>
      </c>
      <c r="D28" s="134">
        <v>0</v>
      </c>
      <c r="E28" s="134">
        <v>0</v>
      </c>
      <c r="F28" s="134">
        <f>职业参数比例等级参数!$U$29*10</f>
        <v>127.27272727272727</v>
      </c>
      <c r="G28" s="134">
        <f>职业参数比例等级参数!$U$30*10</f>
        <v>63.636363636363633</v>
      </c>
      <c r="H28" s="134">
        <f>职业参数比例等级参数!$U$31*10</f>
        <v>65.454545454545453</v>
      </c>
      <c r="I28" s="134">
        <f>职业参数比例等级参数!$U$32*10</f>
        <v>49.090909090909079</v>
      </c>
      <c r="J28" s="134">
        <f>职业参数比例等级参数!$U$33*10</f>
        <v>39.272727272727266</v>
      </c>
      <c r="K28" s="134">
        <f>职业参数比例等级参数!$U$34*10</f>
        <v>29.454545454545453</v>
      </c>
      <c r="L28" s="135">
        <f>职业参数比例等级参数!$W$35*10</f>
        <v>12</v>
      </c>
      <c r="M28" s="134">
        <f>L28*职业参数比例等级参数!$B$15</f>
        <v>24</v>
      </c>
      <c r="N28" s="134">
        <f>L28*职业参数比例等级参数!$B$16</f>
        <v>12</v>
      </c>
      <c r="Q28" s="134">
        <v>1</v>
      </c>
    </row>
    <row r="29" spans="1:17" s="135" customFormat="1" hidden="1">
      <c r="A29" s="142">
        <v>16</v>
      </c>
      <c r="B29" s="142">
        <f t="shared" si="0"/>
        <v>16</v>
      </c>
      <c r="C29" s="135">
        <v>4</v>
      </c>
      <c r="D29" s="135">
        <v>0</v>
      </c>
      <c r="E29" s="135">
        <v>0</v>
      </c>
      <c r="F29" s="135">
        <f>职业参数比例等级参数!$V$29*10</f>
        <v>124.24242424242422</v>
      </c>
      <c r="G29" s="135">
        <f>职业参数比例等级参数!$V$30*10</f>
        <v>62.12121212121211</v>
      </c>
      <c r="H29" s="135">
        <f>职业参数比例等级参数!$V$31*10</f>
        <v>63.030303030303031</v>
      </c>
      <c r="I29" s="135">
        <f>职业参数比例等级参数!$V$32*10</f>
        <v>47.272727272727266</v>
      </c>
      <c r="J29" s="135">
        <f>职业参数比例等级参数!$V$33*10</f>
        <v>37.81818181818182</v>
      </c>
      <c r="K29" s="135">
        <f>职业参数比例等级参数!$V$34*10</f>
        <v>28.36363636363636</v>
      </c>
      <c r="L29" s="135">
        <f>职业参数比例等级参数!$V$35*10</f>
        <v>12.109090909090909</v>
      </c>
      <c r="M29" s="135">
        <f>L29*职业参数比例等级参数!$B$15</f>
        <v>24.218181818181819</v>
      </c>
      <c r="N29" s="135">
        <f>L29*职业参数比例等级参数!$B$16</f>
        <v>12.109090909090909</v>
      </c>
      <c r="P29" s="135" t="s">
        <v>652</v>
      </c>
      <c r="Q29" s="135">
        <v>1</v>
      </c>
    </row>
    <row r="30" spans="1:17" s="134" customFormat="1" hidden="1">
      <c r="A30" s="142">
        <v>17</v>
      </c>
      <c r="B30" s="142">
        <f t="shared" si="0"/>
        <v>17</v>
      </c>
      <c r="C30" s="134">
        <v>4</v>
      </c>
      <c r="D30" s="134">
        <v>0</v>
      </c>
      <c r="E30" s="134">
        <v>0</v>
      </c>
      <c r="F30" s="135">
        <f>职业参数比例等级参数!$U$29*10</f>
        <v>127.27272727272727</v>
      </c>
      <c r="G30" s="134">
        <f>职业参数比例等级参数!$V$30*10</f>
        <v>62.12121212121211</v>
      </c>
      <c r="H30" s="134">
        <f>职业参数比例等级参数!$V$31*10</f>
        <v>63.030303030303031</v>
      </c>
      <c r="I30" s="134">
        <f>职业参数比例等级参数!$V$32*10</f>
        <v>47.272727272727266</v>
      </c>
      <c r="J30" s="134">
        <f>职业参数比例等级参数!$V$33*10</f>
        <v>37.81818181818182</v>
      </c>
      <c r="K30" s="134">
        <f>职业参数比例等级参数!$V$34*10</f>
        <v>28.36363636363636</v>
      </c>
      <c r="L30" s="134">
        <f>职业参数比例等级参数!$V$35*10</f>
        <v>12.109090909090909</v>
      </c>
      <c r="M30" s="134">
        <f>L30*职业参数比例等级参数!$B$15</f>
        <v>24.218181818181819</v>
      </c>
      <c r="N30" s="134">
        <f>L30*职业参数比例等级参数!$B$16</f>
        <v>12.109090909090909</v>
      </c>
      <c r="Q30" s="134">
        <v>1</v>
      </c>
    </row>
    <row r="31" spans="1:17" s="134" customFormat="1" hidden="1">
      <c r="A31" s="142">
        <v>18</v>
      </c>
      <c r="B31" s="142">
        <f t="shared" si="0"/>
        <v>18</v>
      </c>
      <c r="C31" s="134">
        <v>4</v>
      </c>
      <c r="D31" s="134">
        <v>0</v>
      </c>
      <c r="E31" s="134">
        <v>0</v>
      </c>
      <c r="F31" s="135">
        <f>职业参数比例等级参数!$W$29*10</f>
        <v>121.21212121212122</v>
      </c>
      <c r="G31" s="134">
        <f>职业参数比例等级参数!$V$30*10</f>
        <v>62.12121212121211</v>
      </c>
      <c r="H31" s="134">
        <f>职业参数比例等级参数!$V$31*10</f>
        <v>63.030303030303031</v>
      </c>
      <c r="I31" s="134">
        <f>职业参数比例等级参数!$V$32*10</f>
        <v>47.272727272727266</v>
      </c>
      <c r="J31" s="134">
        <f>职业参数比例等级参数!$V$33*10</f>
        <v>37.81818181818182</v>
      </c>
      <c r="K31" s="134">
        <f>职业参数比例等级参数!$V$34*10</f>
        <v>28.36363636363636</v>
      </c>
      <c r="L31" s="134">
        <f>职业参数比例等级参数!$V$35*10</f>
        <v>12.109090909090909</v>
      </c>
      <c r="M31" s="134">
        <f>L31*职业参数比例等级参数!$B$15</f>
        <v>24.218181818181819</v>
      </c>
      <c r="N31" s="134">
        <f>L31*职业参数比例等级参数!$B$16</f>
        <v>12.109090909090909</v>
      </c>
      <c r="Q31" s="134">
        <v>1</v>
      </c>
    </row>
    <row r="32" spans="1:17" s="134" customFormat="1" hidden="1">
      <c r="A32" s="142">
        <v>19</v>
      </c>
      <c r="B32" s="142">
        <f t="shared" si="0"/>
        <v>19</v>
      </c>
      <c r="C32" s="134">
        <v>4</v>
      </c>
      <c r="D32" s="134">
        <v>0</v>
      </c>
      <c r="E32" s="134">
        <v>0</v>
      </c>
      <c r="F32" s="134">
        <f>职业参数比例等级参数!$V$29*10</f>
        <v>124.24242424242422</v>
      </c>
      <c r="G32" s="135">
        <f>职业参数比例等级参数!$U$30*10</f>
        <v>63.636363636363633</v>
      </c>
      <c r="H32" s="134">
        <f>职业参数比例等级参数!$V$31*10</f>
        <v>63.030303030303031</v>
      </c>
      <c r="I32" s="134">
        <f>职业参数比例等级参数!$V$32*10</f>
        <v>47.272727272727266</v>
      </c>
      <c r="J32" s="134">
        <f>职业参数比例等级参数!$V$33*10</f>
        <v>37.81818181818182</v>
      </c>
      <c r="K32" s="134">
        <f>职业参数比例等级参数!$V$34*10</f>
        <v>28.36363636363636</v>
      </c>
      <c r="L32" s="134">
        <f>职业参数比例等级参数!$V$35*10</f>
        <v>12.109090909090909</v>
      </c>
      <c r="M32" s="134">
        <f>L32*职业参数比例等级参数!$B$15</f>
        <v>24.218181818181819</v>
      </c>
      <c r="N32" s="134">
        <f>L32*职业参数比例等级参数!$B$16</f>
        <v>12.109090909090909</v>
      </c>
      <c r="Q32" s="134">
        <v>1</v>
      </c>
    </row>
    <row r="33" spans="1:17" s="134" customFormat="1" hidden="1">
      <c r="A33" s="142">
        <v>20</v>
      </c>
      <c r="B33" s="142">
        <f t="shared" si="0"/>
        <v>20</v>
      </c>
      <c r="C33" s="134">
        <v>4</v>
      </c>
      <c r="D33" s="134">
        <v>0</v>
      </c>
      <c r="E33" s="134">
        <v>0</v>
      </c>
      <c r="F33" s="134">
        <f>职业参数比例等级参数!$V$29*10</f>
        <v>124.24242424242422</v>
      </c>
      <c r="G33" s="135">
        <f>职业参数比例等级参数!$W$30*10</f>
        <v>60.606060606060609</v>
      </c>
      <c r="H33" s="134">
        <f>职业参数比例等级参数!$V$31*10</f>
        <v>63.030303030303031</v>
      </c>
      <c r="I33" s="134">
        <f>职业参数比例等级参数!$V$32*10</f>
        <v>47.272727272727266</v>
      </c>
      <c r="J33" s="134">
        <f>职业参数比例等级参数!$V$33*10</f>
        <v>37.81818181818182</v>
      </c>
      <c r="K33" s="134">
        <f>职业参数比例等级参数!$V$34*10</f>
        <v>28.36363636363636</v>
      </c>
      <c r="L33" s="134">
        <f>职业参数比例等级参数!$V$35*10</f>
        <v>12.109090909090909</v>
      </c>
      <c r="M33" s="134">
        <f>L33*职业参数比例等级参数!$B$15</f>
        <v>24.218181818181819</v>
      </c>
      <c r="N33" s="134">
        <f>L33*职业参数比例等级参数!$B$16</f>
        <v>12.109090909090909</v>
      </c>
      <c r="Q33" s="134">
        <v>1</v>
      </c>
    </row>
    <row r="34" spans="1:17" s="134" customFormat="1" hidden="1">
      <c r="A34" s="142">
        <v>21</v>
      </c>
      <c r="B34" s="142">
        <f t="shared" si="0"/>
        <v>21</v>
      </c>
      <c r="C34" s="134">
        <v>4</v>
      </c>
      <c r="D34" s="134">
        <v>0</v>
      </c>
      <c r="E34" s="134">
        <v>0</v>
      </c>
      <c r="F34" s="134">
        <f>职业参数比例等级参数!$V$29*10</f>
        <v>124.24242424242422</v>
      </c>
      <c r="G34" s="134">
        <f>职业参数比例等级参数!$V$30*10</f>
        <v>62.12121212121211</v>
      </c>
      <c r="H34" s="135">
        <f>职业参数比例等级参数!$U$31*10</f>
        <v>65.454545454545453</v>
      </c>
      <c r="I34" s="134">
        <f>职业参数比例等级参数!$V$32*10</f>
        <v>47.272727272727266</v>
      </c>
      <c r="J34" s="134">
        <f>职业参数比例等级参数!$V$33*10</f>
        <v>37.81818181818182</v>
      </c>
      <c r="K34" s="134">
        <f>职业参数比例等级参数!$V$34*10</f>
        <v>28.36363636363636</v>
      </c>
      <c r="L34" s="134">
        <f>职业参数比例等级参数!$V$35*10</f>
        <v>12.109090909090909</v>
      </c>
      <c r="M34" s="134">
        <f>L34*职业参数比例等级参数!$B$15</f>
        <v>24.218181818181819</v>
      </c>
      <c r="N34" s="134">
        <f>L34*职业参数比例等级参数!$B$16</f>
        <v>12.109090909090909</v>
      </c>
      <c r="Q34" s="134">
        <v>1</v>
      </c>
    </row>
    <row r="35" spans="1:17" s="134" customFormat="1" hidden="1">
      <c r="A35" s="142">
        <v>22</v>
      </c>
      <c r="B35" s="142">
        <f t="shared" si="0"/>
        <v>22</v>
      </c>
      <c r="C35" s="134">
        <v>4</v>
      </c>
      <c r="D35" s="134">
        <v>0</v>
      </c>
      <c r="E35" s="134">
        <v>0</v>
      </c>
      <c r="F35" s="134">
        <f>职业参数比例等级参数!$V$29*10</f>
        <v>124.24242424242422</v>
      </c>
      <c r="G35" s="134">
        <f>职业参数比例等级参数!$V$30*10</f>
        <v>62.12121212121211</v>
      </c>
      <c r="H35" s="135">
        <f>职业参数比例等级参数!$W$31*10</f>
        <v>60.606060606060609</v>
      </c>
      <c r="I35" s="134">
        <f>职业参数比例等级参数!$V$32*10</f>
        <v>47.272727272727266</v>
      </c>
      <c r="J35" s="134">
        <f>职业参数比例等级参数!$V$33*10</f>
        <v>37.81818181818182</v>
      </c>
      <c r="K35" s="134">
        <f>职业参数比例等级参数!$V$34*10</f>
        <v>28.36363636363636</v>
      </c>
      <c r="L35" s="134">
        <f>职业参数比例等级参数!$V$35*10</f>
        <v>12.109090909090909</v>
      </c>
      <c r="M35" s="134">
        <f>L35*职业参数比例等级参数!$B$15</f>
        <v>24.218181818181819</v>
      </c>
      <c r="N35" s="134">
        <f>L35*职业参数比例等级参数!$B$16</f>
        <v>12.109090909090909</v>
      </c>
      <c r="Q35" s="134">
        <v>1</v>
      </c>
    </row>
    <row r="36" spans="1:17" s="134" customFormat="1" hidden="1">
      <c r="A36" s="142">
        <v>23</v>
      </c>
      <c r="B36" s="142">
        <f t="shared" si="0"/>
        <v>23</v>
      </c>
      <c r="C36" s="134">
        <v>4</v>
      </c>
      <c r="D36" s="134">
        <v>0</v>
      </c>
      <c r="E36" s="134">
        <v>0</v>
      </c>
      <c r="F36" s="134">
        <f>职业参数比例等级参数!$V$29*10</f>
        <v>124.24242424242422</v>
      </c>
      <c r="G36" s="134">
        <f>职业参数比例等级参数!$V$30*10</f>
        <v>62.12121212121211</v>
      </c>
      <c r="H36" s="134">
        <f>职业参数比例等级参数!$V$31*10</f>
        <v>63.030303030303031</v>
      </c>
      <c r="I36" s="135">
        <f>职业参数比例等级参数!$U$32*10</f>
        <v>49.090909090909079</v>
      </c>
      <c r="J36" s="134">
        <f>职业参数比例等级参数!$V$33*10</f>
        <v>37.81818181818182</v>
      </c>
      <c r="K36" s="134">
        <f>职业参数比例等级参数!$V$34*10</f>
        <v>28.36363636363636</v>
      </c>
      <c r="L36" s="134">
        <f>职业参数比例等级参数!$V$35*10</f>
        <v>12.109090909090909</v>
      </c>
      <c r="M36" s="134">
        <f>L36*职业参数比例等级参数!$B$15</f>
        <v>24.218181818181819</v>
      </c>
      <c r="N36" s="134">
        <f>L36*职业参数比例等级参数!$B$16</f>
        <v>12.109090909090909</v>
      </c>
      <c r="Q36" s="134">
        <v>1</v>
      </c>
    </row>
    <row r="37" spans="1:17" s="134" customFormat="1" hidden="1">
      <c r="A37" s="142">
        <v>24</v>
      </c>
      <c r="B37" s="142">
        <f t="shared" si="0"/>
        <v>24</v>
      </c>
      <c r="C37" s="134">
        <v>4</v>
      </c>
      <c r="D37" s="134">
        <v>0</v>
      </c>
      <c r="E37" s="134">
        <v>0</v>
      </c>
      <c r="F37" s="134">
        <f>职业参数比例等级参数!$V$29*10</f>
        <v>124.24242424242422</v>
      </c>
      <c r="G37" s="134">
        <f>职业参数比例等级参数!$V$30*10</f>
        <v>62.12121212121211</v>
      </c>
      <c r="H37" s="134">
        <f>职业参数比例等级参数!$V$31*10</f>
        <v>63.030303030303031</v>
      </c>
      <c r="I37" s="135">
        <f>职业参数比例等级参数!$W$32*10</f>
        <v>45.454545454545453</v>
      </c>
      <c r="J37" s="134">
        <f>职业参数比例等级参数!$V$33*10</f>
        <v>37.81818181818182</v>
      </c>
      <c r="K37" s="134">
        <f>职业参数比例等级参数!$V$34*10</f>
        <v>28.36363636363636</v>
      </c>
      <c r="L37" s="134">
        <f>职业参数比例等级参数!$V$35*10</f>
        <v>12.109090909090909</v>
      </c>
      <c r="M37" s="134">
        <f>L37*职业参数比例等级参数!$B$15</f>
        <v>24.218181818181819</v>
      </c>
      <c r="N37" s="134">
        <f>L37*职业参数比例等级参数!$B$16</f>
        <v>12.109090909090909</v>
      </c>
      <c r="Q37" s="134">
        <v>1</v>
      </c>
    </row>
    <row r="38" spans="1:17" s="134" customFormat="1" hidden="1">
      <c r="A38" s="142">
        <v>25</v>
      </c>
      <c r="B38" s="142">
        <f t="shared" si="0"/>
        <v>25</v>
      </c>
      <c r="C38" s="134">
        <v>4</v>
      </c>
      <c r="D38" s="134">
        <v>0</v>
      </c>
      <c r="E38" s="134">
        <v>0</v>
      </c>
      <c r="F38" s="134">
        <f>职业参数比例等级参数!$V$29*10</f>
        <v>124.24242424242422</v>
      </c>
      <c r="G38" s="134">
        <f>职业参数比例等级参数!$V$30*10</f>
        <v>62.12121212121211</v>
      </c>
      <c r="H38" s="134">
        <f>职业参数比例等级参数!$V$31*10</f>
        <v>63.030303030303031</v>
      </c>
      <c r="I38" s="134">
        <f>职业参数比例等级参数!$V$32*10</f>
        <v>47.272727272727266</v>
      </c>
      <c r="J38" s="135">
        <f>职业参数比例等级参数!$U$33*10</f>
        <v>39.272727272727266</v>
      </c>
      <c r="K38" s="134">
        <f>职业参数比例等级参数!$V$34*10</f>
        <v>28.36363636363636</v>
      </c>
      <c r="L38" s="134">
        <f>职业参数比例等级参数!$V$35*10</f>
        <v>12.109090909090909</v>
      </c>
      <c r="M38" s="134">
        <f>L38*职业参数比例等级参数!$B$15</f>
        <v>24.218181818181819</v>
      </c>
      <c r="N38" s="134">
        <f>L38*职业参数比例等级参数!$B$16</f>
        <v>12.109090909090909</v>
      </c>
      <c r="Q38" s="134">
        <v>1</v>
      </c>
    </row>
    <row r="39" spans="1:17" s="134" customFormat="1" hidden="1">
      <c r="A39" s="142">
        <v>26</v>
      </c>
      <c r="B39" s="142">
        <f t="shared" si="0"/>
        <v>26</v>
      </c>
      <c r="C39" s="134">
        <v>4</v>
      </c>
      <c r="D39" s="134">
        <v>0</v>
      </c>
      <c r="E39" s="134">
        <v>0</v>
      </c>
      <c r="F39" s="134">
        <f>职业参数比例等级参数!$V$29*10</f>
        <v>124.24242424242422</v>
      </c>
      <c r="G39" s="134">
        <f>职业参数比例等级参数!$V$30*10</f>
        <v>62.12121212121211</v>
      </c>
      <c r="H39" s="134">
        <f>职业参数比例等级参数!$V$31*10</f>
        <v>63.030303030303031</v>
      </c>
      <c r="I39" s="134">
        <f>职业参数比例等级参数!$V$32*10</f>
        <v>47.272727272727266</v>
      </c>
      <c r="J39" s="135">
        <f>职业参数比例等级参数!$W$33*10</f>
        <v>36.36363636363636</v>
      </c>
      <c r="K39" s="134">
        <f>职业参数比例等级参数!$V$34*10</f>
        <v>28.36363636363636</v>
      </c>
      <c r="L39" s="134">
        <f>职业参数比例等级参数!$V$35*10</f>
        <v>12.109090909090909</v>
      </c>
      <c r="M39" s="134">
        <f>L39*职业参数比例等级参数!$B$15</f>
        <v>24.218181818181819</v>
      </c>
      <c r="N39" s="134">
        <f>L39*职业参数比例等级参数!$B$16</f>
        <v>12.109090909090909</v>
      </c>
      <c r="Q39" s="134">
        <v>1</v>
      </c>
    </row>
    <row r="40" spans="1:17" s="134" customFormat="1" hidden="1">
      <c r="A40" s="142">
        <v>27</v>
      </c>
      <c r="B40" s="142">
        <f t="shared" si="0"/>
        <v>27</v>
      </c>
      <c r="C40" s="134">
        <v>4</v>
      </c>
      <c r="D40" s="134">
        <v>0</v>
      </c>
      <c r="E40" s="134">
        <v>0</v>
      </c>
      <c r="F40" s="134">
        <f>职业参数比例等级参数!$V$29*10</f>
        <v>124.24242424242422</v>
      </c>
      <c r="G40" s="134">
        <f>职业参数比例等级参数!$V$30*10</f>
        <v>62.12121212121211</v>
      </c>
      <c r="H40" s="134">
        <f>职业参数比例等级参数!$V$31*10</f>
        <v>63.030303030303031</v>
      </c>
      <c r="I40" s="134">
        <f>职业参数比例等级参数!$V$32*10</f>
        <v>47.272727272727266</v>
      </c>
      <c r="J40" s="134">
        <f>职业参数比例等级参数!$V$33*10</f>
        <v>37.81818181818182</v>
      </c>
      <c r="K40" s="135">
        <f>职业参数比例等级参数!$U$34*10</f>
        <v>29.454545454545453</v>
      </c>
      <c r="L40" s="134">
        <f>职业参数比例等级参数!$V$35*10</f>
        <v>12.109090909090909</v>
      </c>
      <c r="M40" s="134">
        <f>L40*职业参数比例等级参数!$B$15</f>
        <v>24.218181818181819</v>
      </c>
      <c r="N40" s="134">
        <f>L40*职业参数比例等级参数!$B$16</f>
        <v>12.109090909090909</v>
      </c>
      <c r="Q40" s="134">
        <v>1</v>
      </c>
    </row>
    <row r="41" spans="1:17" s="134" customFormat="1" hidden="1">
      <c r="A41" s="142">
        <v>28</v>
      </c>
      <c r="B41" s="142">
        <f t="shared" si="0"/>
        <v>28</v>
      </c>
      <c r="C41" s="134">
        <v>4</v>
      </c>
      <c r="D41" s="134">
        <v>0</v>
      </c>
      <c r="E41" s="134">
        <v>0</v>
      </c>
      <c r="F41" s="134">
        <f>职业参数比例等级参数!$V$29*10</f>
        <v>124.24242424242422</v>
      </c>
      <c r="G41" s="134">
        <f>职业参数比例等级参数!$V$30*10</f>
        <v>62.12121212121211</v>
      </c>
      <c r="H41" s="134">
        <f>职业参数比例等级参数!$V$31*10</f>
        <v>63.030303030303031</v>
      </c>
      <c r="I41" s="134">
        <f>职业参数比例等级参数!$V$32*10</f>
        <v>47.272727272727266</v>
      </c>
      <c r="J41" s="134">
        <f>职业参数比例等级参数!$V$33*10</f>
        <v>37.81818181818182</v>
      </c>
      <c r="K41" s="135">
        <f>职业参数比例等级参数!$W$33*10</f>
        <v>36.36363636363636</v>
      </c>
      <c r="L41" s="134">
        <f>职业参数比例等级参数!$V$35*10</f>
        <v>12.109090909090909</v>
      </c>
      <c r="M41" s="134">
        <f>L41*职业参数比例等级参数!$B$15</f>
        <v>24.218181818181819</v>
      </c>
      <c r="N41" s="134">
        <f>L41*职业参数比例等级参数!$B$16</f>
        <v>12.109090909090909</v>
      </c>
      <c r="Q41" s="134">
        <v>1</v>
      </c>
    </row>
    <row r="42" spans="1:17" s="134" customFormat="1" hidden="1">
      <c r="A42" s="142">
        <v>29</v>
      </c>
      <c r="B42" s="142">
        <f t="shared" si="0"/>
        <v>29</v>
      </c>
      <c r="C42" s="134">
        <v>4</v>
      </c>
      <c r="D42" s="134">
        <v>0</v>
      </c>
      <c r="E42" s="134">
        <v>0</v>
      </c>
      <c r="F42" s="134">
        <f>职业参数比例等级参数!$V$29*10</f>
        <v>124.24242424242422</v>
      </c>
      <c r="G42" s="134">
        <f>职业参数比例等级参数!$V$30*10</f>
        <v>62.12121212121211</v>
      </c>
      <c r="H42" s="134">
        <f>职业参数比例等级参数!$V$31*10</f>
        <v>63.030303030303031</v>
      </c>
      <c r="I42" s="134">
        <f>职业参数比例等级参数!$V$32*10</f>
        <v>47.272727272727266</v>
      </c>
      <c r="J42" s="134">
        <f>职业参数比例等级参数!$V$33*10</f>
        <v>37.81818181818182</v>
      </c>
      <c r="K42" s="134">
        <f>职业参数比例等级参数!$V$34*10</f>
        <v>28.36363636363636</v>
      </c>
      <c r="L42" s="135">
        <f>职业参数比例等级参数!$U$35*10</f>
        <v>12.218181818181817</v>
      </c>
      <c r="M42" s="134">
        <f>L42*职业参数比例等级参数!$B$15</f>
        <v>24.436363636363634</v>
      </c>
      <c r="N42" s="134">
        <f>L42*职业参数比例等级参数!$B$16</f>
        <v>12.218181818181817</v>
      </c>
      <c r="Q42" s="134">
        <v>1</v>
      </c>
    </row>
    <row r="43" spans="1:17" s="134" customFormat="1" hidden="1">
      <c r="A43" s="142">
        <v>30</v>
      </c>
      <c r="B43" s="142">
        <f t="shared" si="0"/>
        <v>30</v>
      </c>
      <c r="C43" s="134">
        <v>4</v>
      </c>
      <c r="D43" s="134">
        <v>0</v>
      </c>
      <c r="E43" s="134">
        <v>0</v>
      </c>
      <c r="F43" s="134">
        <f>职业参数比例等级参数!$V$29*10</f>
        <v>124.24242424242422</v>
      </c>
      <c r="G43" s="134">
        <f>职业参数比例等级参数!$V$30*10</f>
        <v>62.12121212121211</v>
      </c>
      <c r="H43" s="134">
        <f>职业参数比例等级参数!$V$31*10</f>
        <v>63.030303030303031</v>
      </c>
      <c r="I43" s="134">
        <f>职业参数比例等级参数!$V$32*10</f>
        <v>47.272727272727266</v>
      </c>
      <c r="J43" s="134">
        <f>职业参数比例等级参数!$V$33*10</f>
        <v>37.81818181818182</v>
      </c>
      <c r="K43" s="134">
        <f>职业参数比例等级参数!$V$34*10</f>
        <v>28.36363636363636</v>
      </c>
      <c r="L43" s="135">
        <f>职业参数比例等级参数!$W$35*10</f>
        <v>12</v>
      </c>
      <c r="M43" s="134">
        <f>L43*职业参数比例等级参数!$B$15</f>
        <v>24</v>
      </c>
      <c r="N43" s="134">
        <f>L43*职业参数比例等级参数!$B$16</f>
        <v>12</v>
      </c>
      <c r="Q43" s="134">
        <v>1</v>
      </c>
    </row>
    <row r="44" spans="1:17" s="135" customFormat="1" hidden="1">
      <c r="A44" s="142">
        <v>31</v>
      </c>
      <c r="B44" s="142">
        <f t="shared" si="0"/>
        <v>31</v>
      </c>
      <c r="C44" s="135">
        <v>4</v>
      </c>
      <c r="D44" s="135">
        <v>0</v>
      </c>
      <c r="E44" s="135">
        <v>0</v>
      </c>
      <c r="F44" s="135">
        <f>职业参数比例等级参数!$W$29*10</f>
        <v>121.21212121212122</v>
      </c>
      <c r="G44" s="135">
        <f>职业参数比例等级参数!$W$30*10</f>
        <v>60.606060606060609</v>
      </c>
      <c r="H44" s="135">
        <f>职业参数比例等级参数!$W$31*10</f>
        <v>60.606060606060609</v>
      </c>
      <c r="I44" s="135">
        <f>职业参数比例等级参数!$W$32*10</f>
        <v>45.454545454545453</v>
      </c>
      <c r="J44" s="135">
        <f>职业参数比例等级参数!$W$33*10</f>
        <v>36.36363636363636</v>
      </c>
      <c r="K44" s="135">
        <f>职业参数比例等级参数!$W$33*10</f>
        <v>36.36363636363636</v>
      </c>
      <c r="L44" s="135">
        <f>职业参数比例等级参数!$W$35*10</f>
        <v>12</v>
      </c>
      <c r="M44" s="135">
        <f>L44*职业参数比例等级参数!$B$15</f>
        <v>24</v>
      </c>
      <c r="N44" s="135">
        <f>L44*职业参数比例等级参数!$B$16</f>
        <v>12</v>
      </c>
      <c r="P44" s="135" t="s">
        <v>651</v>
      </c>
      <c r="Q44" s="135">
        <v>1</v>
      </c>
    </row>
    <row r="45" spans="1:17" s="134" customFormat="1" hidden="1">
      <c r="A45" s="142">
        <v>32</v>
      </c>
      <c r="B45" s="142">
        <f t="shared" si="0"/>
        <v>32</v>
      </c>
      <c r="C45" s="134">
        <v>4</v>
      </c>
      <c r="D45" s="134">
        <v>0</v>
      </c>
      <c r="E45" s="134">
        <v>0</v>
      </c>
      <c r="F45" s="135">
        <f>职业参数比例等级参数!$U$29*10</f>
        <v>127.27272727272727</v>
      </c>
      <c r="G45" s="134">
        <f>职业参数比例等级参数!$W$30*10</f>
        <v>60.606060606060609</v>
      </c>
      <c r="H45" s="134">
        <f>职业参数比例等级参数!$W$31*10</f>
        <v>60.606060606060609</v>
      </c>
      <c r="I45" s="134">
        <f>职业参数比例等级参数!$W$32*10</f>
        <v>45.454545454545453</v>
      </c>
      <c r="J45" s="134">
        <f>职业参数比例等级参数!$W$33*10</f>
        <v>36.36363636363636</v>
      </c>
      <c r="K45" s="134">
        <f>职业参数比例等级参数!$W$34*10</f>
        <v>27.27272727272727</v>
      </c>
      <c r="L45" s="134">
        <f>职业参数比例等级参数!$W$35*10</f>
        <v>12</v>
      </c>
      <c r="M45" s="134">
        <f>L45*职业参数比例等级参数!$B$15</f>
        <v>24</v>
      </c>
      <c r="N45" s="134">
        <f>L45*职业参数比例等级参数!$B$16</f>
        <v>12</v>
      </c>
      <c r="Q45" s="134">
        <v>1</v>
      </c>
    </row>
    <row r="46" spans="1:17" s="134" customFormat="1" hidden="1">
      <c r="A46" s="142">
        <v>33</v>
      </c>
      <c r="B46" s="142">
        <f t="shared" si="0"/>
        <v>33</v>
      </c>
      <c r="C46" s="134">
        <v>4</v>
      </c>
      <c r="D46" s="134">
        <v>0</v>
      </c>
      <c r="E46" s="134">
        <v>0</v>
      </c>
      <c r="F46" s="135">
        <f>职业参数比例等级参数!$V$29*10</f>
        <v>124.24242424242422</v>
      </c>
      <c r="G46" s="134">
        <f>职业参数比例等级参数!$W$30*10</f>
        <v>60.606060606060609</v>
      </c>
      <c r="H46" s="134">
        <f>职业参数比例等级参数!$W$31*10</f>
        <v>60.606060606060609</v>
      </c>
      <c r="I46" s="134">
        <f>职业参数比例等级参数!$W$32*10</f>
        <v>45.454545454545453</v>
      </c>
      <c r="J46" s="134">
        <f>职业参数比例等级参数!$W$33*10</f>
        <v>36.36363636363636</v>
      </c>
      <c r="K46" s="134">
        <f>职业参数比例等级参数!$W$34*10</f>
        <v>27.27272727272727</v>
      </c>
      <c r="L46" s="134">
        <f>职业参数比例等级参数!$W$35*10</f>
        <v>12</v>
      </c>
      <c r="M46" s="134">
        <f>L46*职业参数比例等级参数!$B$15</f>
        <v>24</v>
      </c>
      <c r="N46" s="134">
        <f>L46*职业参数比例等级参数!$B$16</f>
        <v>12</v>
      </c>
      <c r="Q46" s="134">
        <v>1</v>
      </c>
    </row>
    <row r="47" spans="1:17" s="134" customFormat="1" hidden="1">
      <c r="A47" s="142">
        <v>34</v>
      </c>
      <c r="B47" s="142">
        <f t="shared" si="0"/>
        <v>34</v>
      </c>
      <c r="C47" s="134">
        <v>4</v>
      </c>
      <c r="D47" s="134">
        <v>0</v>
      </c>
      <c r="E47" s="134">
        <v>0</v>
      </c>
      <c r="F47" s="134">
        <f>职业参数比例等级参数!$W$29*10</f>
        <v>121.21212121212122</v>
      </c>
      <c r="G47" s="135">
        <f>职业参数比例等级参数!$U$30*10</f>
        <v>63.636363636363633</v>
      </c>
      <c r="H47" s="134">
        <f>职业参数比例等级参数!$W$31*10</f>
        <v>60.606060606060609</v>
      </c>
      <c r="I47" s="134">
        <f>职业参数比例等级参数!$W$32*10</f>
        <v>45.454545454545453</v>
      </c>
      <c r="J47" s="134">
        <f>职业参数比例等级参数!$W$33*10</f>
        <v>36.36363636363636</v>
      </c>
      <c r="K47" s="134">
        <f>职业参数比例等级参数!$W$34*10</f>
        <v>27.27272727272727</v>
      </c>
      <c r="L47" s="134">
        <f>职业参数比例等级参数!$W$35*10</f>
        <v>12</v>
      </c>
      <c r="M47" s="134">
        <f>L47*职业参数比例等级参数!$B$15</f>
        <v>24</v>
      </c>
      <c r="N47" s="134">
        <f>L47*职业参数比例等级参数!$B$16</f>
        <v>12</v>
      </c>
      <c r="Q47" s="134">
        <v>1</v>
      </c>
    </row>
    <row r="48" spans="1:17" s="134" customFormat="1" hidden="1">
      <c r="A48" s="142">
        <v>35</v>
      </c>
      <c r="B48" s="142">
        <f t="shared" si="0"/>
        <v>35</v>
      </c>
      <c r="C48" s="134">
        <v>4</v>
      </c>
      <c r="D48" s="134">
        <v>0</v>
      </c>
      <c r="E48" s="134">
        <v>0</v>
      </c>
      <c r="F48" s="134">
        <f>职业参数比例等级参数!$W$29*10</f>
        <v>121.21212121212122</v>
      </c>
      <c r="G48" s="135">
        <f>职业参数比例等级参数!$V$30*10</f>
        <v>62.12121212121211</v>
      </c>
      <c r="H48" s="134">
        <f>职业参数比例等级参数!$W$31*10</f>
        <v>60.606060606060609</v>
      </c>
      <c r="I48" s="134">
        <f>职业参数比例等级参数!$W$32*10</f>
        <v>45.454545454545453</v>
      </c>
      <c r="J48" s="134">
        <f>职业参数比例等级参数!$W$33*10</f>
        <v>36.36363636363636</v>
      </c>
      <c r="K48" s="134">
        <f>职业参数比例等级参数!$W$34*10</f>
        <v>27.27272727272727</v>
      </c>
      <c r="L48" s="134">
        <f>职业参数比例等级参数!$W$35*10</f>
        <v>12</v>
      </c>
      <c r="M48" s="134">
        <f>L48*职业参数比例等级参数!$B$15</f>
        <v>24</v>
      </c>
      <c r="N48" s="134">
        <f>L48*职业参数比例等级参数!$B$16</f>
        <v>12</v>
      </c>
      <c r="Q48" s="134">
        <v>1</v>
      </c>
    </row>
    <row r="49" spans="1:17" s="134" customFormat="1" hidden="1">
      <c r="A49" s="142">
        <v>36</v>
      </c>
      <c r="B49" s="142">
        <f t="shared" si="0"/>
        <v>36</v>
      </c>
      <c r="C49" s="134">
        <v>4</v>
      </c>
      <c r="D49" s="134">
        <v>0</v>
      </c>
      <c r="E49" s="134">
        <v>0</v>
      </c>
      <c r="F49" s="134">
        <f>职业参数比例等级参数!$W$29*10</f>
        <v>121.21212121212122</v>
      </c>
      <c r="G49" s="134">
        <f>职业参数比例等级参数!$W$30*10</f>
        <v>60.606060606060609</v>
      </c>
      <c r="H49" s="135">
        <f>职业参数比例等级参数!$U$31*10</f>
        <v>65.454545454545453</v>
      </c>
      <c r="I49" s="134">
        <f>职业参数比例等级参数!$W$32*10</f>
        <v>45.454545454545453</v>
      </c>
      <c r="J49" s="134">
        <f>职业参数比例等级参数!$W$33*10</f>
        <v>36.36363636363636</v>
      </c>
      <c r="K49" s="134">
        <f>职业参数比例等级参数!$W$34*10</f>
        <v>27.27272727272727</v>
      </c>
      <c r="L49" s="134">
        <f>职业参数比例等级参数!$W$35*10</f>
        <v>12</v>
      </c>
      <c r="M49" s="134">
        <f>L49*职业参数比例等级参数!$B$15</f>
        <v>24</v>
      </c>
      <c r="N49" s="134">
        <f>L49*职业参数比例等级参数!$B$16</f>
        <v>12</v>
      </c>
      <c r="Q49" s="134">
        <v>1</v>
      </c>
    </row>
    <row r="50" spans="1:17" s="134" customFormat="1" hidden="1">
      <c r="A50" s="142">
        <v>37</v>
      </c>
      <c r="B50" s="142">
        <f t="shared" si="0"/>
        <v>37</v>
      </c>
      <c r="C50" s="134">
        <v>4</v>
      </c>
      <c r="D50" s="134">
        <v>0</v>
      </c>
      <c r="E50" s="134">
        <v>0</v>
      </c>
      <c r="F50" s="134">
        <f>职业参数比例等级参数!$W$29*10</f>
        <v>121.21212121212122</v>
      </c>
      <c r="G50" s="134">
        <f>职业参数比例等级参数!$W$30*10</f>
        <v>60.606060606060609</v>
      </c>
      <c r="H50" s="135">
        <f>职业参数比例等级参数!$V$31*10</f>
        <v>63.030303030303031</v>
      </c>
      <c r="I50" s="134">
        <f>职业参数比例等级参数!$W$32*10</f>
        <v>45.454545454545453</v>
      </c>
      <c r="J50" s="134">
        <f>职业参数比例等级参数!$W$33*10</f>
        <v>36.36363636363636</v>
      </c>
      <c r="K50" s="134">
        <f>职业参数比例等级参数!$W$34*10</f>
        <v>27.27272727272727</v>
      </c>
      <c r="L50" s="134">
        <f>职业参数比例等级参数!$W$35*10</f>
        <v>12</v>
      </c>
      <c r="M50" s="134">
        <f>L50*职业参数比例等级参数!$B$15</f>
        <v>24</v>
      </c>
      <c r="N50" s="134">
        <f>L50*职业参数比例等级参数!$B$16</f>
        <v>12</v>
      </c>
      <c r="Q50" s="134">
        <v>1</v>
      </c>
    </row>
    <row r="51" spans="1:17" s="134" customFormat="1" hidden="1">
      <c r="A51" s="142">
        <v>38</v>
      </c>
      <c r="B51" s="142">
        <f t="shared" si="0"/>
        <v>38</v>
      </c>
      <c r="C51" s="134">
        <v>4</v>
      </c>
      <c r="D51" s="134">
        <v>0</v>
      </c>
      <c r="E51" s="134">
        <v>0</v>
      </c>
      <c r="F51" s="134">
        <f>职业参数比例等级参数!$W$29*10</f>
        <v>121.21212121212122</v>
      </c>
      <c r="G51" s="134">
        <f>职业参数比例等级参数!$W$30*10</f>
        <v>60.606060606060609</v>
      </c>
      <c r="H51" s="134">
        <f>职业参数比例等级参数!$W$31*10</f>
        <v>60.606060606060609</v>
      </c>
      <c r="I51" s="135">
        <f>职业参数比例等级参数!$U$32*10</f>
        <v>49.090909090909079</v>
      </c>
      <c r="J51" s="134">
        <f>职业参数比例等级参数!$W$33*10</f>
        <v>36.36363636363636</v>
      </c>
      <c r="K51" s="134">
        <f>职业参数比例等级参数!$W$34*10</f>
        <v>27.27272727272727</v>
      </c>
      <c r="L51" s="134">
        <f>职业参数比例等级参数!$W$35*10</f>
        <v>12</v>
      </c>
      <c r="M51" s="134">
        <f>L51*职业参数比例等级参数!$B$15</f>
        <v>24</v>
      </c>
      <c r="N51" s="134">
        <f>L51*职业参数比例等级参数!$B$16</f>
        <v>12</v>
      </c>
      <c r="Q51" s="134">
        <v>1</v>
      </c>
    </row>
    <row r="52" spans="1:17" s="134" customFormat="1" hidden="1">
      <c r="A52" s="142">
        <v>39</v>
      </c>
      <c r="B52" s="142">
        <f t="shared" si="0"/>
        <v>39</v>
      </c>
      <c r="C52" s="134">
        <v>4</v>
      </c>
      <c r="D52" s="134">
        <v>0</v>
      </c>
      <c r="E52" s="134">
        <v>0</v>
      </c>
      <c r="F52" s="134">
        <f>职业参数比例等级参数!$W$29*10</f>
        <v>121.21212121212122</v>
      </c>
      <c r="G52" s="134">
        <f>职业参数比例等级参数!$W$30*10</f>
        <v>60.606060606060609</v>
      </c>
      <c r="H52" s="134">
        <f>职业参数比例等级参数!$W$31*10</f>
        <v>60.606060606060609</v>
      </c>
      <c r="I52" s="135">
        <f>职业参数比例等级参数!$V$32*10</f>
        <v>47.272727272727266</v>
      </c>
      <c r="J52" s="134">
        <f>职业参数比例等级参数!$W$33*10</f>
        <v>36.36363636363636</v>
      </c>
      <c r="K52" s="134">
        <f>职业参数比例等级参数!$W$34*10</f>
        <v>27.27272727272727</v>
      </c>
      <c r="L52" s="134">
        <f>职业参数比例等级参数!$W$35*10</f>
        <v>12</v>
      </c>
      <c r="M52" s="134">
        <f>L52*职业参数比例等级参数!$B$15</f>
        <v>24</v>
      </c>
      <c r="N52" s="134">
        <f>L52*职业参数比例等级参数!$B$16</f>
        <v>12</v>
      </c>
      <c r="Q52" s="134">
        <v>1</v>
      </c>
    </row>
    <row r="53" spans="1:17" s="134" customFormat="1" hidden="1">
      <c r="A53" s="142">
        <v>40</v>
      </c>
      <c r="B53" s="142">
        <f t="shared" si="0"/>
        <v>40</v>
      </c>
      <c r="C53" s="134">
        <v>4</v>
      </c>
      <c r="D53" s="134">
        <v>0</v>
      </c>
      <c r="E53" s="134">
        <v>0</v>
      </c>
      <c r="F53" s="134">
        <f>职业参数比例等级参数!$W$29*10</f>
        <v>121.21212121212122</v>
      </c>
      <c r="G53" s="134">
        <f>职业参数比例等级参数!$W$30*10</f>
        <v>60.606060606060609</v>
      </c>
      <c r="H53" s="134">
        <f>职业参数比例等级参数!$W$31*10</f>
        <v>60.606060606060609</v>
      </c>
      <c r="I53" s="134">
        <f>职业参数比例等级参数!$W$32*10</f>
        <v>45.454545454545453</v>
      </c>
      <c r="J53" s="135">
        <f>职业参数比例等级参数!$U$33*10</f>
        <v>39.272727272727266</v>
      </c>
      <c r="K53" s="134">
        <f>职业参数比例等级参数!$W$34*10</f>
        <v>27.27272727272727</v>
      </c>
      <c r="L53" s="134">
        <f>职业参数比例等级参数!$W$35*10</f>
        <v>12</v>
      </c>
      <c r="M53" s="134">
        <f>L53*职业参数比例等级参数!$B$15</f>
        <v>24</v>
      </c>
      <c r="N53" s="134">
        <f>L53*职业参数比例等级参数!$B$16</f>
        <v>12</v>
      </c>
      <c r="Q53" s="134">
        <v>1</v>
      </c>
    </row>
    <row r="54" spans="1:17" s="134" customFormat="1" hidden="1">
      <c r="A54" s="142">
        <v>41</v>
      </c>
      <c r="B54" s="142">
        <f t="shared" si="0"/>
        <v>41</v>
      </c>
      <c r="C54" s="134">
        <v>4</v>
      </c>
      <c r="D54" s="134">
        <v>0</v>
      </c>
      <c r="E54" s="134">
        <v>0</v>
      </c>
      <c r="F54" s="134">
        <f>职业参数比例等级参数!$W$29*10</f>
        <v>121.21212121212122</v>
      </c>
      <c r="G54" s="134">
        <f>职业参数比例等级参数!$W$30*10</f>
        <v>60.606060606060609</v>
      </c>
      <c r="H54" s="134">
        <f>职业参数比例等级参数!$W$31*10</f>
        <v>60.606060606060609</v>
      </c>
      <c r="I54" s="134">
        <f>职业参数比例等级参数!$W$32*10</f>
        <v>45.454545454545453</v>
      </c>
      <c r="J54" s="135">
        <f>职业参数比例等级参数!$V$33*10</f>
        <v>37.81818181818182</v>
      </c>
      <c r="K54" s="134">
        <f>职业参数比例等级参数!$W$34*10</f>
        <v>27.27272727272727</v>
      </c>
      <c r="L54" s="134">
        <f>职业参数比例等级参数!$W$35*10</f>
        <v>12</v>
      </c>
      <c r="M54" s="134">
        <f>L54*职业参数比例等级参数!$B$15</f>
        <v>24</v>
      </c>
      <c r="N54" s="134">
        <f>L54*职业参数比例等级参数!$B$16</f>
        <v>12</v>
      </c>
      <c r="Q54" s="134">
        <v>1</v>
      </c>
    </row>
    <row r="55" spans="1:17" s="134" customFormat="1" hidden="1">
      <c r="A55" s="142">
        <v>42</v>
      </c>
      <c r="B55" s="142">
        <f t="shared" si="0"/>
        <v>42</v>
      </c>
      <c r="C55" s="134">
        <v>4</v>
      </c>
      <c r="D55" s="134">
        <v>0</v>
      </c>
      <c r="E55" s="134">
        <v>0</v>
      </c>
      <c r="F55" s="134">
        <f>职业参数比例等级参数!$W$29*10</f>
        <v>121.21212121212122</v>
      </c>
      <c r="G55" s="134">
        <f>职业参数比例等级参数!$W$30*10</f>
        <v>60.606060606060609</v>
      </c>
      <c r="H55" s="134">
        <f>职业参数比例等级参数!$W$31*10</f>
        <v>60.606060606060609</v>
      </c>
      <c r="I55" s="134">
        <f>职业参数比例等级参数!$W$32*10</f>
        <v>45.454545454545453</v>
      </c>
      <c r="J55" s="134">
        <f>职业参数比例等级参数!$W$33*10</f>
        <v>36.36363636363636</v>
      </c>
      <c r="K55" s="135">
        <f>职业参数比例等级参数!$U$34*10</f>
        <v>29.454545454545453</v>
      </c>
      <c r="L55" s="134">
        <f>职业参数比例等级参数!$W$35*10</f>
        <v>12</v>
      </c>
      <c r="M55" s="134">
        <f>L55*职业参数比例等级参数!$B$15</f>
        <v>24</v>
      </c>
      <c r="N55" s="134">
        <f>L55*职业参数比例等级参数!$B$16</f>
        <v>12</v>
      </c>
      <c r="Q55" s="134">
        <v>1</v>
      </c>
    </row>
    <row r="56" spans="1:17" s="134" customFormat="1" hidden="1">
      <c r="A56" s="142">
        <v>43</v>
      </c>
      <c r="B56" s="142">
        <f t="shared" si="0"/>
        <v>43</v>
      </c>
      <c r="C56" s="134">
        <v>4</v>
      </c>
      <c r="D56" s="134">
        <v>0</v>
      </c>
      <c r="E56" s="134">
        <v>0</v>
      </c>
      <c r="F56" s="134">
        <f>职业参数比例等级参数!$W$29*10</f>
        <v>121.21212121212122</v>
      </c>
      <c r="G56" s="134">
        <f>职业参数比例等级参数!$W$30*10</f>
        <v>60.606060606060609</v>
      </c>
      <c r="H56" s="134">
        <f>职业参数比例等级参数!$W$31*10</f>
        <v>60.606060606060609</v>
      </c>
      <c r="I56" s="134">
        <f>职业参数比例等级参数!$W$32*10</f>
        <v>45.454545454545453</v>
      </c>
      <c r="J56" s="134">
        <f>职业参数比例等级参数!$W$33*10</f>
        <v>36.36363636363636</v>
      </c>
      <c r="K56" s="135">
        <f>职业参数比例等级参数!$V$34*10</f>
        <v>28.36363636363636</v>
      </c>
      <c r="L56" s="134">
        <f>职业参数比例等级参数!$W$35*10</f>
        <v>12</v>
      </c>
      <c r="M56" s="134">
        <f>L56*职业参数比例等级参数!$B$15</f>
        <v>24</v>
      </c>
      <c r="N56" s="134">
        <f>L56*职业参数比例等级参数!$B$16</f>
        <v>12</v>
      </c>
      <c r="Q56" s="134">
        <v>1</v>
      </c>
    </row>
    <row r="57" spans="1:17" s="134" customFormat="1" hidden="1">
      <c r="A57" s="142">
        <v>44</v>
      </c>
      <c r="B57" s="142">
        <f t="shared" si="0"/>
        <v>44</v>
      </c>
      <c r="C57" s="134">
        <v>4</v>
      </c>
      <c r="D57" s="134">
        <v>0</v>
      </c>
      <c r="E57" s="134">
        <v>0</v>
      </c>
      <c r="F57" s="134">
        <f>职业参数比例等级参数!$W$29*10</f>
        <v>121.21212121212122</v>
      </c>
      <c r="G57" s="134">
        <f>职业参数比例等级参数!$W$30*10</f>
        <v>60.606060606060609</v>
      </c>
      <c r="H57" s="134">
        <f>职业参数比例等级参数!$W$31*10</f>
        <v>60.606060606060609</v>
      </c>
      <c r="I57" s="134">
        <f>职业参数比例等级参数!$W$32*10</f>
        <v>45.454545454545453</v>
      </c>
      <c r="J57" s="134">
        <f>职业参数比例等级参数!$W$33*10</f>
        <v>36.36363636363636</v>
      </c>
      <c r="K57" s="134">
        <f>职业参数比例等级参数!$W$34*10</f>
        <v>27.27272727272727</v>
      </c>
      <c r="L57" s="135">
        <f>职业参数比例等级参数!$U$35*10</f>
        <v>12.218181818181817</v>
      </c>
      <c r="M57" s="134">
        <f>L57*职业参数比例等级参数!$B$15</f>
        <v>24.436363636363634</v>
      </c>
      <c r="N57" s="134">
        <f>L57*职业参数比例等级参数!$B$16</f>
        <v>12.218181818181817</v>
      </c>
      <c r="Q57" s="134">
        <v>1</v>
      </c>
    </row>
    <row r="58" spans="1:17" s="134" customFormat="1" hidden="1">
      <c r="A58" s="142">
        <v>45</v>
      </c>
      <c r="B58" s="142">
        <f t="shared" si="0"/>
        <v>45</v>
      </c>
      <c r="C58" s="134">
        <v>4</v>
      </c>
      <c r="D58" s="134">
        <v>0</v>
      </c>
      <c r="E58" s="134">
        <v>0</v>
      </c>
      <c r="F58" s="134">
        <f>职业参数比例等级参数!$W$29*10</f>
        <v>121.21212121212122</v>
      </c>
      <c r="G58" s="134">
        <f>职业参数比例等级参数!$W$30*10</f>
        <v>60.606060606060609</v>
      </c>
      <c r="H58" s="134">
        <f>职业参数比例等级参数!$W$31*10</f>
        <v>60.606060606060609</v>
      </c>
      <c r="I58" s="134">
        <f>职业参数比例等级参数!$W$32*10</f>
        <v>45.454545454545453</v>
      </c>
      <c r="J58" s="134">
        <f>职业参数比例等级参数!$W$33*10</f>
        <v>36.36363636363636</v>
      </c>
      <c r="K58" s="134">
        <f>职业参数比例等级参数!$W$34*10</f>
        <v>27.27272727272727</v>
      </c>
      <c r="L58" s="135">
        <f>职业参数比例等级参数!$V$35*10</f>
        <v>12.109090909090909</v>
      </c>
      <c r="M58" s="134">
        <f>L58*职业参数比例等级参数!$B$15</f>
        <v>24.218181818181819</v>
      </c>
      <c r="N58" s="134">
        <f>L58*职业参数比例等级参数!$B$16</f>
        <v>12.109090909090909</v>
      </c>
      <c r="Q58" s="134">
        <v>1</v>
      </c>
    </row>
    <row r="59" spans="1:17" s="135" customFormat="1" hidden="1">
      <c r="A59" s="142">
        <v>46</v>
      </c>
      <c r="B59" s="142">
        <f t="shared" si="0"/>
        <v>46</v>
      </c>
      <c r="C59" s="135">
        <v>4</v>
      </c>
      <c r="D59" s="135">
        <v>0</v>
      </c>
      <c r="E59" s="135">
        <v>0</v>
      </c>
      <c r="F59" s="135">
        <f>职业参数比例等级参数!$U$38*10</f>
        <v>101.81818181818181</v>
      </c>
      <c r="G59" s="135">
        <f>职业参数比例等级参数!$U$39*10</f>
        <v>95.454545454545453</v>
      </c>
      <c r="H59" s="135">
        <f>职业参数比例等级参数!$U$40*10</f>
        <v>52.36363636363636</v>
      </c>
      <c r="I59" s="135">
        <f>职业参数比例等级参数!$U$41*10</f>
        <v>39.272727272727266</v>
      </c>
      <c r="J59" s="135">
        <f>职业参数比例等级参数!$U$42*10</f>
        <v>52.36363636363636</v>
      </c>
      <c r="K59" s="135">
        <f>职业参数比例等级参数!$U$43*10</f>
        <v>39.272727272727266</v>
      </c>
      <c r="L59" s="135">
        <f>职业参数比例等级参数!$U$44*10</f>
        <v>40.72727272727272</v>
      </c>
      <c r="M59" s="135">
        <f>L59*职业参数比例等级参数!$B$15</f>
        <v>81.454545454545439</v>
      </c>
      <c r="N59" s="135">
        <f>L59*职业参数比例等级参数!$B$16</f>
        <v>40.72727272727272</v>
      </c>
      <c r="P59" s="135" t="s">
        <v>653</v>
      </c>
      <c r="Q59" s="135">
        <v>2</v>
      </c>
    </row>
    <row r="60" spans="1:17" s="135" customFormat="1" hidden="1">
      <c r="A60" s="142">
        <v>47</v>
      </c>
      <c r="B60" s="142">
        <f t="shared" si="0"/>
        <v>47</v>
      </c>
      <c r="C60" s="134">
        <v>4</v>
      </c>
      <c r="D60" s="134">
        <v>0</v>
      </c>
      <c r="E60" s="134">
        <v>0</v>
      </c>
      <c r="F60" s="135">
        <f>职业参数比例等级参数!$V$38*10</f>
        <v>99.393939393939391</v>
      </c>
      <c r="G60" s="134">
        <f>职业参数比例等级参数!$U$39*10</f>
        <v>95.454545454545453</v>
      </c>
      <c r="H60" s="134">
        <f>职业参数比例等级参数!$U$40*10</f>
        <v>52.36363636363636</v>
      </c>
      <c r="I60" s="134">
        <f>职业参数比例等级参数!$U$41*10</f>
        <v>39.272727272727266</v>
      </c>
      <c r="J60" s="134">
        <f>职业参数比例等级参数!$U$42*10</f>
        <v>52.36363636363636</v>
      </c>
      <c r="K60" s="134">
        <f>职业参数比例等级参数!$U$43*10</f>
        <v>39.272727272727266</v>
      </c>
      <c r="L60" s="134">
        <f>职业参数比例等级参数!$U$44*10</f>
        <v>40.72727272727272</v>
      </c>
      <c r="M60" s="134">
        <f>L60*职业参数比例等级参数!$B$15</f>
        <v>81.454545454545439</v>
      </c>
      <c r="N60" s="134">
        <f>L60*职业参数比例等级参数!$B$16</f>
        <v>40.72727272727272</v>
      </c>
      <c r="O60" s="134"/>
      <c r="P60" s="134"/>
      <c r="Q60" s="134">
        <v>2</v>
      </c>
    </row>
    <row r="61" spans="1:17" s="135" customFormat="1" hidden="1">
      <c r="A61" s="142">
        <v>48</v>
      </c>
      <c r="B61" s="142">
        <f t="shared" si="0"/>
        <v>48</v>
      </c>
      <c r="C61" s="134">
        <v>4</v>
      </c>
      <c r="D61" s="134">
        <v>0</v>
      </c>
      <c r="E61" s="134">
        <v>0</v>
      </c>
      <c r="F61" s="135">
        <f>职业参数比例等级参数!$W$38*10</f>
        <v>96.969696969696955</v>
      </c>
      <c r="G61" s="134">
        <f>职业参数比例等级参数!$U$39*10</f>
        <v>95.454545454545453</v>
      </c>
      <c r="H61" s="134">
        <f>职业参数比例等级参数!$U$40*10</f>
        <v>52.36363636363636</v>
      </c>
      <c r="I61" s="134">
        <f>职业参数比例等级参数!$U$41*10</f>
        <v>39.272727272727266</v>
      </c>
      <c r="J61" s="134">
        <f>职业参数比例等级参数!$U$42*10</f>
        <v>52.36363636363636</v>
      </c>
      <c r="K61" s="134">
        <f>职业参数比例等级参数!$U$43*10</f>
        <v>39.272727272727266</v>
      </c>
      <c r="L61" s="134">
        <f>职业参数比例等级参数!$U$44*10</f>
        <v>40.72727272727272</v>
      </c>
      <c r="M61" s="134">
        <f>L61*职业参数比例等级参数!$B$15</f>
        <v>81.454545454545439</v>
      </c>
      <c r="N61" s="134">
        <f>L61*职业参数比例等级参数!$B$16</f>
        <v>40.72727272727272</v>
      </c>
      <c r="O61" s="134"/>
      <c r="P61" s="134"/>
      <c r="Q61" s="134">
        <v>2</v>
      </c>
    </row>
    <row r="62" spans="1:17" s="135" customFormat="1" hidden="1">
      <c r="A62" s="142">
        <v>49</v>
      </c>
      <c r="B62" s="142">
        <f t="shared" si="0"/>
        <v>49</v>
      </c>
      <c r="C62" s="134">
        <v>4</v>
      </c>
      <c r="D62" s="134">
        <v>0</v>
      </c>
      <c r="E62" s="134">
        <v>0</v>
      </c>
      <c r="F62" s="134">
        <f>职业参数比例等级参数!$U$38*10</f>
        <v>101.81818181818181</v>
      </c>
      <c r="G62" s="135">
        <f>职业参数比例等级参数!$V$39*10</f>
        <v>93.181818181818159</v>
      </c>
      <c r="H62" s="134">
        <f>职业参数比例等级参数!$U$40*10</f>
        <v>52.36363636363636</v>
      </c>
      <c r="I62" s="134">
        <f>职业参数比例等级参数!$U$41*10</f>
        <v>39.272727272727266</v>
      </c>
      <c r="J62" s="134">
        <f>职业参数比例等级参数!$U$42*10</f>
        <v>52.36363636363636</v>
      </c>
      <c r="K62" s="134">
        <f>职业参数比例等级参数!$U$43*10</f>
        <v>39.272727272727266</v>
      </c>
      <c r="L62" s="134">
        <f>职业参数比例等级参数!$U$44*10</f>
        <v>40.72727272727272</v>
      </c>
      <c r="M62" s="134">
        <f>L62*职业参数比例等级参数!$B$15</f>
        <v>81.454545454545439</v>
      </c>
      <c r="N62" s="134">
        <f>L62*职业参数比例等级参数!$B$16</f>
        <v>40.72727272727272</v>
      </c>
      <c r="O62" s="134"/>
      <c r="P62" s="134"/>
      <c r="Q62" s="134">
        <v>2</v>
      </c>
    </row>
    <row r="63" spans="1:17" s="135" customFormat="1" hidden="1">
      <c r="A63" s="142">
        <v>50</v>
      </c>
      <c r="B63" s="142">
        <f t="shared" si="0"/>
        <v>50</v>
      </c>
      <c r="C63" s="134">
        <v>4</v>
      </c>
      <c r="D63" s="134">
        <v>0</v>
      </c>
      <c r="E63" s="134">
        <v>0</v>
      </c>
      <c r="F63" s="134">
        <f>职业参数比例等级参数!$U$38*10</f>
        <v>101.81818181818181</v>
      </c>
      <c r="G63" s="135">
        <f>职业参数比例等级参数!$W$39*10</f>
        <v>90.909090909090907</v>
      </c>
      <c r="H63" s="134">
        <f>职业参数比例等级参数!$U$40*10</f>
        <v>52.36363636363636</v>
      </c>
      <c r="I63" s="134">
        <f>职业参数比例等级参数!$U$41*10</f>
        <v>39.272727272727266</v>
      </c>
      <c r="J63" s="134">
        <f>职业参数比例等级参数!$U$42*10</f>
        <v>52.36363636363636</v>
      </c>
      <c r="K63" s="134">
        <f>职业参数比例等级参数!$U$43*10</f>
        <v>39.272727272727266</v>
      </c>
      <c r="L63" s="134">
        <f>职业参数比例等级参数!$U$44*10</f>
        <v>40.72727272727272</v>
      </c>
      <c r="M63" s="134">
        <f>L63*职业参数比例等级参数!$B$15</f>
        <v>81.454545454545439</v>
      </c>
      <c r="N63" s="134">
        <f>L63*职业参数比例等级参数!$B$16</f>
        <v>40.72727272727272</v>
      </c>
      <c r="O63" s="134"/>
      <c r="P63" s="134"/>
      <c r="Q63" s="134">
        <v>2</v>
      </c>
    </row>
    <row r="64" spans="1:17" s="135" customFormat="1" hidden="1">
      <c r="A64" s="142">
        <v>51</v>
      </c>
      <c r="B64" s="142">
        <f t="shared" si="0"/>
        <v>51</v>
      </c>
      <c r="C64" s="134">
        <v>4</v>
      </c>
      <c r="D64" s="134">
        <v>0</v>
      </c>
      <c r="E64" s="134">
        <v>0</v>
      </c>
      <c r="F64" s="134">
        <f>职业参数比例等级参数!$U$38*10</f>
        <v>101.81818181818181</v>
      </c>
      <c r="G64" s="134">
        <f>职业参数比例等级参数!$U$39*10</f>
        <v>95.454545454545453</v>
      </c>
      <c r="H64" s="135">
        <f>职业参数比例等级参数!$V$40*10</f>
        <v>50.424242424242429</v>
      </c>
      <c r="I64" s="134">
        <f>职业参数比例等级参数!$U$41*10</f>
        <v>39.272727272727266</v>
      </c>
      <c r="J64" s="134">
        <f>职业参数比例等级参数!$U$42*10</f>
        <v>52.36363636363636</v>
      </c>
      <c r="K64" s="134">
        <f>职业参数比例等级参数!$U$43*10</f>
        <v>39.272727272727266</v>
      </c>
      <c r="L64" s="134">
        <f>职业参数比例等级参数!$U$44*10</f>
        <v>40.72727272727272</v>
      </c>
      <c r="M64" s="134">
        <f>L64*职业参数比例等级参数!$B$15</f>
        <v>81.454545454545439</v>
      </c>
      <c r="N64" s="134">
        <f>L64*职业参数比例等级参数!$B$16</f>
        <v>40.72727272727272</v>
      </c>
      <c r="O64" s="134"/>
      <c r="P64" s="134"/>
      <c r="Q64" s="134">
        <v>2</v>
      </c>
    </row>
    <row r="65" spans="1:17" s="135" customFormat="1" hidden="1">
      <c r="A65" s="142">
        <v>52</v>
      </c>
      <c r="B65" s="142">
        <f t="shared" si="0"/>
        <v>52</v>
      </c>
      <c r="C65" s="134">
        <v>4</v>
      </c>
      <c r="D65" s="134">
        <v>0</v>
      </c>
      <c r="E65" s="134">
        <v>0</v>
      </c>
      <c r="F65" s="134">
        <f>职业参数比例等级参数!$U$38*10</f>
        <v>101.81818181818181</v>
      </c>
      <c r="G65" s="134">
        <f>职业参数比例等级参数!$U$39*10</f>
        <v>95.454545454545453</v>
      </c>
      <c r="H65" s="135">
        <f>职业参数比例等级参数!$W$40*10</f>
        <v>48.484848484848484</v>
      </c>
      <c r="I65" s="134">
        <f>职业参数比例等级参数!$U$41*10</f>
        <v>39.272727272727266</v>
      </c>
      <c r="J65" s="134">
        <f>职业参数比例等级参数!$U$42*10</f>
        <v>52.36363636363636</v>
      </c>
      <c r="K65" s="134">
        <f>职业参数比例等级参数!$U$43*10</f>
        <v>39.272727272727266</v>
      </c>
      <c r="L65" s="134">
        <f>职业参数比例等级参数!$U$44*10</f>
        <v>40.72727272727272</v>
      </c>
      <c r="M65" s="134">
        <f>L65*职业参数比例等级参数!$B$15</f>
        <v>81.454545454545439</v>
      </c>
      <c r="N65" s="134">
        <f>L65*职业参数比例等级参数!$B$16</f>
        <v>40.72727272727272</v>
      </c>
      <c r="O65" s="134"/>
      <c r="P65" s="134"/>
      <c r="Q65" s="134">
        <v>2</v>
      </c>
    </row>
    <row r="66" spans="1:17" s="135" customFormat="1" hidden="1">
      <c r="A66" s="142">
        <v>53</v>
      </c>
      <c r="B66" s="142">
        <f t="shared" si="0"/>
        <v>53</v>
      </c>
      <c r="C66" s="134">
        <v>4</v>
      </c>
      <c r="D66" s="134">
        <v>0</v>
      </c>
      <c r="E66" s="134">
        <v>0</v>
      </c>
      <c r="F66" s="134">
        <f>职业参数比例等级参数!$U$38*10</f>
        <v>101.81818181818181</v>
      </c>
      <c r="G66" s="134">
        <f>职业参数比例等级参数!$U$39*10</f>
        <v>95.454545454545453</v>
      </c>
      <c r="H66" s="134">
        <f>职业参数比例等级参数!$U$40*10</f>
        <v>52.36363636363636</v>
      </c>
      <c r="I66" s="135">
        <f>职业参数比例等级参数!$V$41*10</f>
        <v>37.81818181818182</v>
      </c>
      <c r="J66" s="134">
        <f>职业参数比例等级参数!$U$42*10</f>
        <v>52.36363636363636</v>
      </c>
      <c r="K66" s="134">
        <f>职业参数比例等级参数!$U$43*10</f>
        <v>39.272727272727266</v>
      </c>
      <c r="L66" s="134">
        <f>职业参数比例等级参数!$U$44*10</f>
        <v>40.72727272727272</v>
      </c>
      <c r="M66" s="134">
        <f>L66*职业参数比例等级参数!$B$15</f>
        <v>81.454545454545439</v>
      </c>
      <c r="N66" s="134">
        <f>L66*职业参数比例等级参数!$B$16</f>
        <v>40.72727272727272</v>
      </c>
      <c r="O66" s="134"/>
      <c r="P66" s="134"/>
      <c r="Q66" s="134">
        <v>2</v>
      </c>
    </row>
    <row r="67" spans="1:17" s="135" customFormat="1" hidden="1">
      <c r="A67" s="142">
        <v>54</v>
      </c>
      <c r="B67" s="142">
        <f t="shared" si="0"/>
        <v>54</v>
      </c>
      <c r="C67" s="134">
        <v>4</v>
      </c>
      <c r="D67" s="134">
        <v>0</v>
      </c>
      <c r="E67" s="134">
        <v>0</v>
      </c>
      <c r="F67" s="134">
        <f>职业参数比例等级参数!$U$38*10</f>
        <v>101.81818181818181</v>
      </c>
      <c r="G67" s="134">
        <f>职业参数比例等级参数!$U$39*10</f>
        <v>95.454545454545453</v>
      </c>
      <c r="H67" s="134">
        <f>职业参数比例等级参数!$U$40*10</f>
        <v>52.36363636363636</v>
      </c>
      <c r="I67" s="135">
        <f>职业参数比例等级参数!$W$41*10</f>
        <v>36.36363636363636</v>
      </c>
      <c r="J67" s="134">
        <f>职业参数比例等级参数!$U$42*10</f>
        <v>52.36363636363636</v>
      </c>
      <c r="K67" s="134">
        <f>职业参数比例等级参数!$U$43*10</f>
        <v>39.272727272727266</v>
      </c>
      <c r="L67" s="134">
        <f>职业参数比例等级参数!$U$44*10</f>
        <v>40.72727272727272</v>
      </c>
      <c r="M67" s="134">
        <f>L67*职业参数比例等级参数!$B$15</f>
        <v>81.454545454545439</v>
      </c>
      <c r="N67" s="134">
        <f>L67*职业参数比例等级参数!$B$16</f>
        <v>40.72727272727272</v>
      </c>
      <c r="O67" s="134"/>
      <c r="P67" s="134"/>
      <c r="Q67" s="134">
        <v>2</v>
      </c>
    </row>
    <row r="68" spans="1:17" s="135" customFormat="1" hidden="1">
      <c r="A68" s="142">
        <v>55</v>
      </c>
      <c r="B68" s="142">
        <f t="shared" si="0"/>
        <v>55</v>
      </c>
      <c r="C68" s="134">
        <v>4</v>
      </c>
      <c r="D68" s="134">
        <v>0</v>
      </c>
      <c r="E68" s="134">
        <v>0</v>
      </c>
      <c r="F68" s="134">
        <f>职业参数比例等级参数!$U$38*10</f>
        <v>101.81818181818181</v>
      </c>
      <c r="G68" s="134">
        <f>职业参数比例等级参数!$U$39*10</f>
        <v>95.454545454545453</v>
      </c>
      <c r="H68" s="134">
        <f>职业参数比例等级参数!$U$40*10</f>
        <v>52.36363636363636</v>
      </c>
      <c r="I68" s="134">
        <f>职业参数比例等级参数!$U$41*10</f>
        <v>39.272727272727266</v>
      </c>
      <c r="J68" s="135">
        <f>职业参数比例等级参数!$V$42*10</f>
        <v>50.424242424242429</v>
      </c>
      <c r="K68" s="134">
        <f>职业参数比例等级参数!$U$43*10</f>
        <v>39.272727272727266</v>
      </c>
      <c r="L68" s="134">
        <f>职业参数比例等级参数!$U$44*10</f>
        <v>40.72727272727272</v>
      </c>
      <c r="M68" s="134">
        <f>L68*职业参数比例等级参数!$B$15</f>
        <v>81.454545454545439</v>
      </c>
      <c r="N68" s="134">
        <f>L68*职业参数比例等级参数!$B$16</f>
        <v>40.72727272727272</v>
      </c>
      <c r="O68" s="134"/>
      <c r="P68" s="134"/>
      <c r="Q68" s="134">
        <v>2</v>
      </c>
    </row>
    <row r="69" spans="1:17" s="135" customFormat="1" hidden="1">
      <c r="A69" s="142">
        <v>56</v>
      </c>
      <c r="B69" s="142">
        <f t="shared" si="0"/>
        <v>56</v>
      </c>
      <c r="C69" s="134">
        <v>4</v>
      </c>
      <c r="D69" s="134">
        <v>0</v>
      </c>
      <c r="E69" s="134">
        <v>0</v>
      </c>
      <c r="F69" s="134">
        <f>职业参数比例等级参数!$U$38*10</f>
        <v>101.81818181818181</v>
      </c>
      <c r="G69" s="134">
        <f>职业参数比例等级参数!$U$39*10</f>
        <v>95.454545454545453</v>
      </c>
      <c r="H69" s="134">
        <f>职业参数比例等级参数!$U$40*10</f>
        <v>52.36363636363636</v>
      </c>
      <c r="I69" s="134">
        <f>职业参数比例等级参数!$U$41*10</f>
        <v>39.272727272727266</v>
      </c>
      <c r="J69" s="135">
        <f>职业参数比例等级参数!$W$42*10</f>
        <v>48.484848484848484</v>
      </c>
      <c r="K69" s="134">
        <f>职业参数比例等级参数!$U$43*10</f>
        <v>39.272727272727266</v>
      </c>
      <c r="L69" s="134">
        <f>职业参数比例等级参数!$U$44*10</f>
        <v>40.72727272727272</v>
      </c>
      <c r="M69" s="134">
        <f>L69*职业参数比例等级参数!$B$15</f>
        <v>81.454545454545439</v>
      </c>
      <c r="N69" s="134">
        <f>L69*职业参数比例等级参数!$B$16</f>
        <v>40.72727272727272</v>
      </c>
      <c r="O69" s="134"/>
      <c r="P69" s="134"/>
      <c r="Q69" s="134">
        <v>2</v>
      </c>
    </row>
    <row r="70" spans="1:17" s="135" customFormat="1" hidden="1">
      <c r="A70" s="142">
        <v>57</v>
      </c>
      <c r="B70" s="142">
        <f t="shared" si="0"/>
        <v>57</v>
      </c>
      <c r="C70" s="134">
        <v>4</v>
      </c>
      <c r="D70" s="134">
        <v>0</v>
      </c>
      <c r="E70" s="134">
        <v>0</v>
      </c>
      <c r="F70" s="134">
        <f>职业参数比例等级参数!$U$38*10</f>
        <v>101.81818181818181</v>
      </c>
      <c r="G70" s="134">
        <f>职业参数比例等级参数!$U$39*10</f>
        <v>95.454545454545453</v>
      </c>
      <c r="H70" s="134">
        <f>职业参数比例等级参数!$U$40*10</f>
        <v>52.36363636363636</v>
      </c>
      <c r="I70" s="134">
        <f>职业参数比例等级参数!$U$41*10</f>
        <v>39.272727272727266</v>
      </c>
      <c r="J70" s="134">
        <f>职业参数比例等级参数!$U$42*10</f>
        <v>52.36363636363636</v>
      </c>
      <c r="K70" s="135">
        <f>职业参数比例等级参数!$V$43*10</f>
        <v>37.81818181818182</v>
      </c>
      <c r="L70" s="134">
        <f>职业参数比例等级参数!$U$44*10</f>
        <v>40.72727272727272</v>
      </c>
      <c r="M70" s="134">
        <f>L70*职业参数比例等级参数!$B$15</f>
        <v>81.454545454545439</v>
      </c>
      <c r="N70" s="134">
        <f>L70*职业参数比例等级参数!$B$16</f>
        <v>40.72727272727272</v>
      </c>
      <c r="O70" s="134"/>
      <c r="P70" s="134"/>
      <c r="Q70" s="134">
        <v>2</v>
      </c>
    </row>
    <row r="71" spans="1:17" s="135" customFormat="1" hidden="1">
      <c r="A71" s="142">
        <v>58</v>
      </c>
      <c r="B71" s="142">
        <f t="shared" si="0"/>
        <v>58</v>
      </c>
      <c r="C71" s="134">
        <v>4</v>
      </c>
      <c r="D71" s="134">
        <v>0</v>
      </c>
      <c r="E71" s="134">
        <v>0</v>
      </c>
      <c r="F71" s="134">
        <f>职业参数比例等级参数!$U$38*10</f>
        <v>101.81818181818181</v>
      </c>
      <c r="G71" s="134">
        <f>职业参数比例等级参数!$U$39*10</f>
        <v>95.454545454545453</v>
      </c>
      <c r="H71" s="134">
        <f>职业参数比例等级参数!$U$40*10</f>
        <v>52.36363636363636</v>
      </c>
      <c r="I71" s="134">
        <f>职业参数比例等级参数!$U$41*10</f>
        <v>39.272727272727266</v>
      </c>
      <c r="J71" s="134">
        <f>职业参数比例等级参数!$U$42*10</f>
        <v>52.36363636363636</v>
      </c>
      <c r="K71" s="135">
        <f>职业参数比例等级参数!$W$43*10</f>
        <v>36.36363636363636</v>
      </c>
      <c r="L71" s="134">
        <f>职业参数比例等级参数!$U$44*10</f>
        <v>40.72727272727272</v>
      </c>
      <c r="M71" s="134">
        <f>L71*职业参数比例等级参数!$B$15</f>
        <v>81.454545454545439</v>
      </c>
      <c r="N71" s="134">
        <f>L71*职业参数比例等级参数!$B$16</f>
        <v>40.72727272727272</v>
      </c>
      <c r="O71" s="134"/>
      <c r="P71" s="134"/>
      <c r="Q71" s="134">
        <v>2</v>
      </c>
    </row>
    <row r="72" spans="1:17" s="135" customFormat="1" hidden="1">
      <c r="A72" s="142">
        <v>59</v>
      </c>
      <c r="B72" s="142">
        <f t="shared" si="0"/>
        <v>59</v>
      </c>
      <c r="C72" s="134">
        <v>4</v>
      </c>
      <c r="D72" s="134">
        <v>0</v>
      </c>
      <c r="E72" s="134">
        <v>0</v>
      </c>
      <c r="F72" s="134">
        <f>职业参数比例等级参数!$U$38*10</f>
        <v>101.81818181818181</v>
      </c>
      <c r="G72" s="134">
        <f>职业参数比例等级参数!$U$39*10</f>
        <v>95.454545454545453</v>
      </c>
      <c r="H72" s="134">
        <f>职业参数比例等级参数!$U$40*10</f>
        <v>52.36363636363636</v>
      </c>
      <c r="I72" s="134">
        <f>职业参数比例等级参数!$U$41*10</f>
        <v>39.272727272727266</v>
      </c>
      <c r="J72" s="134">
        <f>职业参数比例等级参数!$U$42*10</f>
        <v>52.36363636363636</v>
      </c>
      <c r="K72" s="134">
        <f>职业参数比例等级参数!$U$43*10</f>
        <v>39.272727272727266</v>
      </c>
      <c r="L72" s="135">
        <f>职业参数比例等级参数!$V$44*10</f>
        <v>40.36363636363636</v>
      </c>
      <c r="M72" s="134">
        <f>L72*职业参数比例等级参数!$B$15</f>
        <v>80.72727272727272</v>
      </c>
      <c r="N72" s="134">
        <f>L72*职业参数比例等级参数!$B$16</f>
        <v>40.36363636363636</v>
      </c>
      <c r="O72" s="134"/>
      <c r="P72" s="134"/>
      <c r="Q72" s="134">
        <v>2</v>
      </c>
    </row>
    <row r="73" spans="1:17" s="135" customFormat="1" hidden="1">
      <c r="A73" s="142">
        <v>60</v>
      </c>
      <c r="B73" s="142">
        <f t="shared" si="0"/>
        <v>60</v>
      </c>
      <c r="C73" s="134">
        <v>4</v>
      </c>
      <c r="D73" s="134">
        <v>0</v>
      </c>
      <c r="E73" s="134">
        <v>0</v>
      </c>
      <c r="F73" s="134">
        <f>职业参数比例等级参数!$U$38*10</f>
        <v>101.81818181818181</v>
      </c>
      <c r="G73" s="134">
        <f>职业参数比例等级参数!$U$39*10</f>
        <v>95.454545454545453</v>
      </c>
      <c r="H73" s="134">
        <f>职业参数比例等级参数!$U$40*10</f>
        <v>52.36363636363636</v>
      </c>
      <c r="I73" s="134">
        <f>职业参数比例等级参数!$U$41*10</f>
        <v>39.272727272727266</v>
      </c>
      <c r="J73" s="134">
        <f>职业参数比例等级参数!$U$42*10</f>
        <v>52.36363636363636</v>
      </c>
      <c r="K73" s="134">
        <f>职业参数比例等级参数!$U$43*10</f>
        <v>39.272727272727266</v>
      </c>
      <c r="L73" s="135">
        <f>职业参数比例等级参数!$W$44*10</f>
        <v>40</v>
      </c>
      <c r="M73" s="134">
        <f>L73*职业参数比例等级参数!$B$15</f>
        <v>80</v>
      </c>
      <c r="N73" s="134">
        <f>L73*职业参数比例等级参数!$B$16</f>
        <v>40</v>
      </c>
      <c r="O73" s="134"/>
      <c r="P73" s="134"/>
      <c r="Q73" s="134">
        <v>2</v>
      </c>
    </row>
    <row r="74" spans="1:17" s="135" customFormat="1" hidden="1">
      <c r="A74" s="142">
        <v>61</v>
      </c>
      <c r="B74" s="142">
        <f t="shared" si="0"/>
        <v>61</v>
      </c>
      <c r="C74" s="135">
        <v>4</v>
      </c>
      <c r="D74" s="135">
        <v>0</v>
      </c>
      <c r="E74" s="135">
        <v>0</v>
      </c>
      <c r="F74" s="135">
        <f>职业参数比例等级参数!$V$38*10</f>
        <v>99.393939393939391</v>
      </c>
      <c r="G74" s="135">
        <f>职业参数比例等级参数!$V$39*10</f>
        <v>93.181818181818159</v>
      </c>
      <c r="H74" s="135">
        <f>职业参数比例等级参数!$V$40*10</f>
        <v>50.424242424242429</v>
      </c>
      <c r="I74" s="135">
        <f>职业参数比例等级参数!$V$41*10</f>
        <v>37.81818181818182</v>
      </c>
      <c r="J74" s="135">
        <f>职业参数比例等级参数!$V$42*10</f>
        <v>50.424242424242429</v>
      </c>
      <c r="K74" s="135">
        <f>职业参数比例等级参数!$V$43*10</f>
        <v>37.81818181818182</v>
      </c>
      <c r="L74" s="135">
        <f>职业参数比例等级参数!$V$44*10</f>
        <v>40.36363636363636</v>
      </c>
      <c r="M74" s="135">
        <f>L74*职业参数比例等级参数!$B$15</f>
        <v>80.72727272727272</v>
      </c>
      <c r="N74" s="135">
        <f>L74*职业参数比例等级参数!$B$16</f>
        <v>40.36363636363636</v>
      </c>
      <c r="P74" s="135" t="s">
        <v>654</v>
      </c>
      <c r="Q74" s="135">
        <v>2</v>
      </c>
    </row>
    <row r="75" spans="1:17" s="135" customFormat="1" ht="12.75" hidden="1" customHeight="1">
      <c r="A75" s="142">
        <v>62</v>
      </c>
      <c r="B75" s="142">
        <f t="shared" si="0"/>
        <v>62</v>
      </c>
      <c r="C75" s="134">
        <v>4</v>
      </c>
      <c r="D75" s="134">
        <v>0</v>
      </c>
      <c r="E75" s="134">
        <v>0</v>
      </c>
      <c r="F75" s="135">
        <f>职业参数比例等级参数!$U$38*10</f>
        <v>101.81818181818181</v>
      </c>
      <c r="G75" s="134">
        <f>职业参数比例等级参数!$V$39*10</f>
        <v>93.181818181818159</v>
      </c>
      <c r="H75" s="134">
        <f>职业参数比例等级参数!$V$40*10</f>
        <v>50.424242424242429</v>
      </c>
      <c r="I75" s="134">
        <f>职业参数比例等级参数!$V$41*10</f>
        <v>37.81818181818182</v>
      </c>
      <c r="J75" s="134">
        <f>职业参数比例等级参数!$V$42*10</f>
        <v>50.424242424242429</v>
      </c>
      <c r="K75" s="134">
        <f>职业参数比例等级参数!$V$43*10</f>
        <v>37.81818181818182</v>
      </c>
      <c r="L75" s="134">
        <f>职业参数比例等级参数!$V$44*10</f>
        <v>40.36363636363636</v>
      </c>
      <c r="M75" s="134">
        <f>L75*职业参数比例等级参数!$B$15</f>
        <v>80.72727272727272</v>
      </c>
      <c r="N75" s="134">
        <f>L75*职业参数比例等级参数!$B$16</f>
        <v>40.36363636363636</v>
      </c>
      <c r="O75" s="134"/>
      <c r="P75" s="134"/>
      <c r="Q75" s="134">
        <v>2</v>
      </c>
    </row>
    <row r="76" spans="1:17" s="135" customFormat="1" hidden="1">
      <c r="A76" s="142">
        <v>63</v>
      </c>
      <c r="B76" s="142">
        <f t="shared" si="0"/>
        <v>63</v>
      </c>
      <c r="C76" s="134">
        <v>4</v>
      </c>
      <c r="D76" s="134">
        <v>0</v>
      </c>
      <c r="E76" s="134">
        <v>0</v>
      </c>
      <c r="F76" s="135">
        <f>职业参数比例等级参数!$W$38*10</f>
        <v>96.969696969696955</v>
      </c>
      <c r="G76" s="134">
        <f>职业参数比例等级参数!$V$39*10</f>
        <v>93.181818181818159</v>
      </c>
      <c r="H76" s="134">
        <f>职业参数比例等级参数!$V$40*10</f>
        <v>50.424242424242429</v>
      </c>
      <c r="I76" s="134">
        <f>职业参数比例等级参数!$V$41*10</f>
        <v>37.81818181818182</v>
      </c>
      <c r="J76" s="134">
        <f>职业参数比例等级参数!$V$42*10</f>
        <v>50.424242424242429</v>
      </c>
      <c r="K76" s="134">
        <f>职业参数比例等级参数!$V$43*10</f>
        <v>37.81818181818182</v>
      </c>
      <c r="L76" s="134">
        <f>职业参数比例等级参数!$V$44*10</f>
        <v>40.36363636363636</v>
      </c>
      <c r="M76" s="134">
        <f>L76*职业参数比例等级参数!$B$15</f>
        <v>80.72727272727272</v>
      </c>
      <c r="N76" s="134">
        <f>L76*职业参数比例等级参数!$B$16</f>
        <v>40.36363636363636</v>
      </c>
      <c r="O76" s="134"/>
      <c r="P76" s="134"/>
      <c r="Q76" s="134">
        <v>2</v>
      </c>
    </row>
    <row r="77" spans="1:17" s="135" customFormat="1" hidden="1">
      <c r="A77" s="142">
        <v>64</v>
      </c>
      <c r="B77" s="142">
        <f t="shared" si="0"/>
        <v>64</v>
      </c>
      <c r="C77" s="134">
        <v>4</v>
      </c>
      <c r="D77" s="134">
        <v>0</v>
      </c>
      <c r="E77" s="134">
        <v>0</v>
      </c>
      <c r="F77" s="134">
        <f>职业参数比例等级参数!$V$38*10</f>
        <v>99.393939393939391</v>
      </c>
      <c r="G77" s="135">
        <f>职业参数比例等级参数!$U$39*10</f>
        <v>95.454545454545453</v>
      </c>
      <c r="H77" s="134">
        <f>职业参数比例等级参数!$V$40*10</f>
        <v>50.424242424242429</v>
      </c>
      <c r="I77" s="134">
        <f>职业参数比例等级参数!$V$41*10</f>
        <v>37.81818181818182</v>
      </c>
      <c r="J77" s="134">
        <f>职业参数比例等级参数!$V$42*10</f>
        <v>50.424242424242429</v>
      </c>
      <c r="K77" s="134">
        <f>职业参数比例等级参数!$V$43*10</f>
        <v>37.81818181818182</v>
      </c>
      <c r="L77" s="134">
        <f>职业参数比例等级参数!$V$44*10</f>
        <v>40.36363636363636</v>
      </c>
      <c r="M77" s="134">
        <f>L77*职业参数比例等级参数!$B$15</f>
        <v>80.72727272727272</v>
      </c>
      <c r="N77" s="134">
        <f>L77*职业参数比例等级参数!$B$16</f>
        <v>40.36363636363636</v>
      </c>
      <c r="O77" s="134"/>
      <c r="P77" s="134"/>
      <c r="Q77" s="134">
        <v>2</v>
      </c>
    </row>
    <row r="78" spans="1:17" s="135" customFormat="1" hidden="1">
      <c r="A78" s="142">
        <v>65</v>
      </c>
      <c r="B78" s="142">
        <f t="shared" si="0"/>
        <v>65</v>
      </c>
      <c r="C78" s="134">
        <v>4</v>
      </c>
      <c r="D78" s="134">
        <v>0</v>
      </c>
      <c r="E78" s="134">
        <v>0</v>
      </c>
      <c r="F78" s="134">
        <f>职业参数比例等级参数!$V$38*10</f>
        <v>99.393939393939391</v>
      </c>
      <c r="G78" s="135">
        <f>职业参数比例等级参数!$W$39*10</f>
        <v>90.909090909090907</v>
      </c>
      <c r="H78" s="134">
        <f>职业参数比例等级参数!$V$40*10</f>
        <v>50.424242424242429</v>
      </c>
      <c r="I78" s="134">
        <f>职业参数比例等级参数!$V$41*10</f>
        <v>37.81818181818182</v>
      </c>
      <c r="J78" s="134">
        <f>职业参数比例等级参数!$V$42*10</f>
        <v>50.424242424242429</v>
      </c>
      <c r="K78" s="134">
        <f>职业参数比例等级参数!$V$43*10</f>
        <v>37.81818181818182</v>
      </c>
      <c r="L78" s="134">
        <f>职业参数比例等级参数!$V$44*10</f>
        <v>40.36363636363636</v>
      </c>
      <c r="M78" s="134">
        <f>L78*职业参数比例等级参数!$B$15</f>
        <v>80.72727272727272</v>
      </c>
      <c r="N78" s="134">
        <f>L78*职业参数比例等级参数!$B$16</f>
        <v>40.36363636363636</v>
      </c>
      <c r="O78" s="134"/>
      <c r="P78" s="134"/>
      <c r="Q78" s="134">
        <v>2</v>
      </c>
    </row>
    <row r="79" spans="1:17" s="135" customFormat="1" hidden="1">
      <c r="A79" s="142">
        <v>66</v>
      </c>
      <c r="B79" s="142">
        <f t="shared" ref="B79:B142" si="1">A79</f>
        <v>66</v>
      </c>
      <c r="C79" s="134">
        <v>4</v>
      </c>
      <c r="D79" s="134">
        <v>0</v>
      </c>
      <c r="E79" s="134">
        <v>0</v>
      </c>
      <c r="F79" s="134">
        <f>职业参数比例等级参数!$V$38*10</f>
        <v>99.393939393939391</v>
      </c>
      <c r="G79" s="134">
        <f>职业参数比例等级参数!$V$39*10</f>
        <v>93.181818181818159</v>
      </c>
      <c r="H79" s="135">
        <f>职业参数比例等级参数!$U$40*10</f>
        <v>52.36363636363636</v>
      </c>
      <c r="I79" s="134">
        <f>职业参数比例等级参数!$V$41*10</f>
        <v>37.81818181818182</v>
      </c>
      <c r="J79" s="134">
        <f>职业参数比例等级参数!$V$42*10</f>
        <v>50.424242424242429</v>
      </c>
      <c r="K79" s="134">
        <f>职业参数比例等级参数!$V$43*10</f>
        <v>37.81818181818182</v>
      </c>
      <c r="L79" s="134">
        <f>职业参数比例等级参数!$V$44*10</f>
        <v>40.36363636363636</v>
      </c>
      <c r="M79" s="134">
        <f>L79*职业参数比例等级参数!$B$15</f>
        <v>80.72727272727272</v>
      </c>
      <c r="N79" s="134">
        <f>L79*职业参数比例等级参数!$B$16</f>
        <v>40.36363636363636</v>
      </c>
      <c r="O79" s="134"/>
      <c r="P79" s="134"/>
      <c r="Q79" s="134">
        <v>2</v>
      </c>
    </row>
    <row r="80" spans="1:17" s="135" customFormat="1" hidden="1">
      <c r="A80" s="142">
        <v>67</v>
      </c>
      <c r="B80" s="142">
        <f t="shared" si="1"/>
        <v>67</v>
      </c>
      <c r="C80" s="134">
        <v>4</v>
      </c>
      <c r="D80" s="134">
        <v>0</v>
      </c>
      <c r="E80" s="134">
        <v>0</v>
      </c>
      <c r="F80" s="134">
        <f>职业参数比例等级参数!$V$38*10</f>
        <v>99.393939393939391</v>
      </c>
      <c r="G80" s="134">
        <f>职业参数比例等级参数!$V$39*10</f>
        <v>93.181818181818159</v>
      </c>
      <c r="H80" s="135">
        <f>职业参数比例等级参数!$W$40*10</f>
        <v>48.484848484848484</v>
      </c>
      <c r="I80" s="134">
        <f>职业参数比例等级参数!$V$41*10</f>
        <v>37.81818181818182</v>
      </c>
      <c r="J80" s="134">
        <f>职业参数比例等级参数!$V$42*10</f>
        <v>50.424242424242429</v>
      </c>
      <c r="K80" s="134">
        <f>职业参数比例等级参数!$V$43*10</f>
        <v>37.81818181818182</v>
      </c>
      <c r="L80" s="134">
        <f>职业参数比例等级参数!$V$44*10</f>
        <v>40.36363636363636</v>
      </c>
      <c r="M80" s="134">
        <f>L80*职业参数比例等级参数!$B$15</f>
        <v>80.72727272727272</v>
      </c>
      <c r="N80" s="134">
        <f>L80*职业参数比例等级参数!$B$16</f>
        <v>40.36363636363636</v>
      </c>
      <c r="O80" s="134"/>
      <c r="P80" s="134"/>
      <c r="Q80" s="134">
        <v>2</v>
      </c>
    </row>
    <row r="81" spans="1:17" s="135" customFormat="1" hidden="1">
      <c r="A81" s="142">
        <v>68</v>
      </c>
      <c r="B81" s="142">
        <f t="shared" si="1"/>
        <v>68</v>
      </c>
      <c r="C81" s="134">
        <v>4</v>
      </c>
      <c r="D81" s="134">
        <v>0</v>
      </c>
      <c r="E81" s="134">
        <v>0</v>
      </c>
      <c r="F81" s="134">
        <f>职业参数比例等级参数!$V$38*10</f>
        <v>99.393939393939391</v>
      </c>
      <c r="G81" s="134">
        <f>职业参数比例等级参数!$V$39*10</f>
        <v>93.181818181818159</v>
      </c>
      <c r="H81" s="134">
        <f>职业参数比例等级参数!$V$40*10</f>
        <v>50.424242424242429</v>
      </c>
      <c r="I81" s="135">
        <f>职业参数比例等级参数!$U$41*10</f>
        <v>39.272727272727266</v>
      </c>
      <c r="J81" s="134">
        <f>职业参数比例等级参数!$V$42*10</f>
        <v>50.424242424242429</v>
      </c>
      <c r="K81" s="134">
        <f>职业参数比例等级参数!$V$43*10</f>
        <v>37.81818181818182</v>
      </c>
      <c r="L81" s="134">
        <f>职业参数比例等级参数!$V$44*10</f>
        <v>40.36363636363636</v>
      </c>
      <c r="M81" s="134">
        <f>L81*职业参数比例等级参数!$B$15</f>
        <v>80.72727272727272</v>
      </c>
      <c r="N81" s="134">
        <f>L81*职业参数比例等级参数!$B$16</f>
        <v>40.36363636363636</v>
      </c>
      <c r="O81" s="134"/>
      <c r="P81" s="134"/>
      <c r="Q81" s="134">
        <v>2</v>
      </c>
    </row>
    <row r="82" spans="1:17" s="135" customFormat="1" hidden="1">
      <c r="A82" s="142">
        <v>69</v>
      </c>
      <c r="B82" s="142">
        <f t="shared" si="1"/>
        <v>69</v>
      </c>
      <c r="C82" s="134">
        <v>4</v>
      </c>
      <c r="D82" s="134">
        <v>0</v>
      </c>
      <c r="E82" s="134">
        <v>0</v>
      </c>
      <c r="F82" s="134">
        <f>职业参数比例等级参数!$V$38*10</f>
        <v>99.393939393939391</v>
      </c>
      <c r="G82" s="134">
        <f>职业参数比例等级参数!$V$39*10</f>
        <v>93.181818181818159</v>
      </c>
      <c r="H82" s="134">
        <f>职业参数比例等级参数!$V$40*10</f>
        <v>50.424242424242429</v>
      </c>
      <c r="I82" s="135">
        <f>职业参数比例等级参数!$W$41*10</f>
        <v>36.36363636363636</v>
      </c>
      <c r="J82" s="134">
        <f>职业参数比例等级参数!$V$42*10</f>
        <v>50.424242424242429</v>
      </c>
      <c r="K82" s="134">
        <f>职业参数比例等级参数!$V$43*10</f>
        <v>37.81818181818182</v>
      </c>
      <c r="L82" s="134">
        <f>职业参数比例等级参数!$V$44*10</f>
        <v>40.36363636363636</v>
      </c>
      <c r="M82" s="134">
        <f>L82*职业参数比例等级参数!$B$15</f>
        <v>80.72727272727272</v>
      </c>
      <c r="N82" s="134">
        <f>L82*职业参数比例等级参数!$B$16</f>
        <v>40.36363636363636</v>
      </c>
      <c r="O82" s="134"/>
      <c r="P82" s="134"/>
      <c r="Q82" s="134">
        <v>2</v>
      </c>
    </row>
    <row r="83" spans="1:17" s="135" customFormat="1" hidden="1">
      <c r="A83" s="142">
        <v>70</v>
      </c>
      <c r="B83" s="142">
        <f t="shared" si="1"/>
        <v>70</v>
      </c>
      <c r="C83" s="134">
        <v>4</v>
      </c>
      <c r="D83" s="134">
        <v>0</v>
      </c>
      <c r="E83" s="134">
        <v>0</v>
      </c>
      <c r="F83" s="134">
        <f>职业参数比例等级参数!$V$38*10</f>
        <v>99.393939393939391</v>
      </c>
      <c r="G83" s="134">
        <f>职业参数比例等级参数!$V$39*10</f>
        <v>93.181818181818159</v>
      </c>
      <c r="H83" s="134">
        <f>职业参数比例等级参数!$V$40*10</f>
        <v>50.424242424242429</v>
      </c>
      <c r="I83" s="134">
        <f>职业参数比例等级参数!$V$41*10</f>
        <v>37.81818181818182</v>
      </c>
      <c r="J83" s="135">
        <f>职业参数比例等级参数!$U$42*10</f>
        <v>52.36363636363636</v>
      </c>
      <c r="K83" s="134">
        <f>职业参数比例等级参数!$V$43*10</f>
        <v>37.81818181818182</v>
      </c>
      <c r="L83" s="134">
        <f>职业参数比例等级参数!$V$44*10</f>
        <v>40.36363636363636</v>
      </c>
      <c r="M83" s="134">
        <f>L83*职业参数比例等级参数!$B$15</f>
        <v>80.72727272727272</v>
      </c>
      <c r="N83" s="134">
        <f>L83*职业参数比例等级参数!$B$16</f>
        <v>40.36363636363636</v>
      </c>
      <c r="O83" s="134"/>
      <c r="P83" s="134"/>
      <c r="Q83" s="134">
        <v>2</v>
      </c>
    </row>
    <row r="84" spans="1:17" s="135" customFormat="1" hidden="1">
      <c r="A84" s="142">
        <v>71</v>
      </c>
      <c r="B84" s="142">
        <f t="shared" si="1"/>
        <v>71</v>
      </c>
      <c r="C84" s="134">
        <v>4</v>
      </c>
      <c r="D84" s="134">
        <v>0</v>
      </c>
      <c r="E84" s="134">
        <v>0</v>
      </c>
      <c r="F84" s="134">
        <f>职业参数比例等级参数!$V$38*10</f>
        <v>99.393939393939391</v>
      </c>
      <c r="G84" s="134">
        <f>职业参数比例等级参数!$V$39*10</f>
        <v>93.181818181818159</v>
      </c>
      <c r="H84" s="134">
        <f>职业参数比例等级参数!$V$40*10</f>
        <v>50.424242424242429</v>
      </c>
      <c r="I84" s="134">
        <f>职业参数比例等级参数!$V$41*10</f>
        <v>37.81818181818182</v>
      </c>
      <c r="J84" s="135">
        <f>职业参数比例等级参数!$W$42*10</f>
        <v>48.484848484848484</v>
      </c>
      <c r="K84" s="134">
        <f>职业参数比例等级参数!$V$43*10</f>
        <v>37.81818181818182</v>
      </c>
      <c r="L84" s="134">
        <f>职业参数比例等级参数!$V$44*10</f>
        <v>40.36363636363636</v>
      </c>
      <c r="M84" s="134">
        <f>L84*职业参数比例等级参数!$B$15</f>
        <v>80.72727272727272</v>
      </c>
      <c r="N84" s="134">
        <f>L84*职业参数比例等级参数!$B$16</f>
        <v>40.36363636363636</v>
      </c>
      <c r="O84" s="134"/>
      <c r="P84" s="134"/>
      <c r="Q84" s="134">
        <v>2</v>
      </c>
    </row>
    <row r="85" spans="1:17" s="135" customFormat="1" hidden="1">
      <c r="A85" s="142">
        <v>72</v>
      </c>
      <c r="B85" s="142">
        <f t="shared" si="1"/>
        <v>72</v>
      </c>
      <c r="C85" s="134">
        <v>4</v>
      </c>
      <c r="D85" s="134">
        <v>0</v>
      </c>
      <c r="E85" s="134">
        <v>0</v>
      </c>
      <c r="F85" s="134">
        <f>职业参数比例等级参数!$V$38*10</f>
        <v>99.393939393939391</v>
      </c>
      <c r="G85" s="134">
        <f>职业参数比例等级参数!$V$39*10</f>
        <v>93.181818181818159</v>
      </c>
      <c r="H85" s="134">
        <f>职业参数比例等级参数!$V$40*10</f>
        <v>50.424242424242429</v>
      </c>
      <c r="I85" s="134">
        <f>职业参数比例等级参数!$V$41*10</f>
        <v>37.81818181818182</v>
      </c>
      <c r="J85" s="134">
        <f>职业参数比例等级参数!$V$42*10</f>
        <v>50.424242424242429</v>
      </c>
      <c r="K85" s="135">
        <f>职业参数比例等级参数!$U$43*10</f>
        <v>39.272727272727266</v>
      </c>
      <c r="L85" s="134">
        <f>职业参数比例等级参数!$V$44*10</f>
        <v>40.36363636363636</v>
      </c>
      <c r="M85" s="134">
        <f>L85*职业参数比例等级参数!$B$15</f>
        <v>80.72727272727272</v>
      </c>
      <c r="N85" s="134">
        <f>L85*职业参数比例等级参数!$B$16</f>
        <v>40.36363636363636</v>
      </c>
      <c r="O85" s="134"/>
      <c r="P85" s="134"/>
      <c r="Q85" s="134">
        <v>2</v>
      </c>
    </row>
    <row r="86" spans="1:17" s="135" customFormat="1" hidden="1">
      <c r="A86" s="142">
        <v>73</v>
      </c>
      <c r="B86" s="142">
        <f t="shared" si="1"/>
        <v>73</v>
      </c>
      <c r="C86" s="134">
        <v>4</v>
      </c>
      <c r="D86" s="134">
        <v>0</v>
      </c>
      <c r="E86" s="134">
        <v>0</v>
      </c>
      <c r="F86" s="134">
        <f>职业参数比例等级参数!$V$38*10</f>
        <v>99.393939393939391</v>
      </c>
      <c r="G86" s="134">
        <f>职业参数比例等级参数!$V$39*10</f>
        <v>93.181818181818159</v>
      </c>
      <c r="H86" s="134">
        <f>职业参数比例等级参数!$V$40*10</f>
        <v>50.424242424242429</v>
      </c>
      <c r="I86" s="134">
        <f>职业参数比例等级参数!$V$41*10</f>
        <v>37.81818181818182</v>
      </c>
      <c r="J86" s="134">
        <f>职业参数比例等级参数!$V$42*10</f>
        <v>50.424242424242429</v>
      </c>
      <c r="K86" s="135">
        <f>职业参数比例等级参数!$W$43*10</f>
        <v>36.36363636363636</v>
      </c>
      <c r="L86" s="134">
        <f>职业参数比例等级参数!$V$44*10</f>
        <v>40.36363636363636</v>
      </c>
      <c r="M86" s="134">
        <f>L86*职业参数比例等级参数!$B$15</f>
        <v>80.72727272727272</v>
      </c>
      <c r="N86" s="134">
        <f>L86*职业参数比例等级参数!$B$16</f>
        <v>40.36363636363636</v>
      </c>
      <c r="O86" s="134"/>
      <c r="P86" s="134"/>
      <c r="Q86" s="134">
        <v>2</v>
      </c>
    </row>
    <row r="87" spans="1:17" s="135" customFormat="1" hidden="1">
      <c r="A87" s="142">
        <v>74</v>
      </c>
      <c r="B87" s="142">
        <f t="shared" si="1"/>
        <v>74</v>
      </c>
      <c r="C87" s="134">
        <v>4</v>
      </c>
      <c r="D87" s="134">
        <v>0</v>
      </c>
      <c r="E87" s="134">
        <v>0</v>
      </c>
      <c r="F87" s="134">
        <f>职业参数比例等级参数!$V$38*10</f>
        <v>99.393939393939391</v>
      </c>
      <c r="G87" s="134">
        <f>职业参数比例等级参数!$V$39*10</f>
        <v>93.181818181818159</v>
      </c>
      <c r="H87" s="134">
        <f>职业参数比例等级参数!$V$40*10</f>
        <v>50.424242424242429</v>
      </c>
      <c r="I87" s="134">
        <f>职业参数比例等级参数!$V$41*10</f>
        <v>37.81818181818182</v>
      </c>
      <c r="J87" s="134">
        <f>职业参数比例等级参数!$V$42*10</f>
        <v>50.424242424242429</v>
      </c>
      <c r="K87" s="134">
        <f>职业参数比例等级参数!$V$43*10</f>
        <v>37.81818181818182</v>
      </c>
      <c r="L87" s="135">
        <f>职业参数比例等级参数!$U$44*10</f>
        <v>40.72727272727272</v>
      </c>
      <c r="M87" s="134">
        <f>L87*职业参数比例等级参数!$B$15</f>
        <v>81.454545454545439</v>
      </c>
      <c r="N87" s="134">
        <f>L87*职业参数比例等级参数!$B$16</f>
        <v>40.72727272727272</v>
      </c>
      <c r="O87" s="134"/>
      <c r="P87" s="134"/>
      <c r="Q87" s="134">
        <v>2</v>
      </c>
    </row>
    <row r="88" spans="1:17" s="135" customFormat="1" hidden="1">
      <c r="A88" s="142">
        <v>75</v>
      </c>
      <c r="B88" s="142">
        <f t="shared" si="1"/>
        <v>75</v>
      </c>
      <c r="C88" s="134">
        <v>4</v>
      </c>
      <c r="D88" s="134">
        <v>0</v>
      </c>
      <c r="E88" s="134">
        <v>0</v>
      </c>
      <c r="F88" s="134">
        <f>职业参数比例等级参数!$V$38*10</f>
        <v>99.393939393939391</v>
      </c>
      <c r="G88" s="134">
        <f>职业参数比例等级参数!$V$39*10</f>
        <v>93.181818181818159</v>
      </c>
      <c r="H88" s="134">
        <f>职业参数比例等级参数!$V$40*10</f>
        <v>50.424242424242429</v>
      </c>
      <c r="I88" s="134">
        <f>职业参数比例等级参数!$V$41*10</f>
        <v>37.81818181818182</v>
      </c>
      <c r="J88" s="134">
        <f>职业参数比例等级参数!$V$42*10</f>
        <v>50.424242424242429</v>
      </c>
      <c r="K88" s="134">
        <f>职业参数比例等级参数!$V$43*10</f>
        <v>37.81818181818182</v>
      </c>
      <c r="L88" s="135">
        <f>职业参数比例等级参数!$W$44*10</f>
        <v>40</v>
      </c>
      <c r="M88" s="134">
        <f>L88*职业参数比例等级参数!$B$15</f>
        <v>80</v>
      </c>
      <c r="N88" s="134">
        <f>L88*职业参数比例等级参数!$B$16</f>
        <v>40</v>
      </c>
      <c r="O88" s="134"/>
      <c r="P88" s="134"/>
      <c r="Q88" s="134">
        <v>2</v>
      </c>
    </row>
    <row r="89" spans="1:17" s="135" customFormat="1" hidden="1">
      <c r="A89" s="142">
        <v>76</v>
      </c>
      <c r="B89" s="142">
        <f t="shared" si="1"/>
        <v>76</v>
      </c>
      <c r="C89" s="135">
        <v>4</v>
      </c>
      <c r="D89" s="135">
        <v>0</v>
      </c>
      <c r="E89" s="135">
        <v>0</v>
      </c>
      <c r="F89" s="135">
        <f>职业参数比例等级参数!$W$38*10</f>
        <v>96.969696969696955</v>
      </c>
      <c r="G89" s="135">
        <f>职业参数比例等级参数!$W$39*10</f>
        <v>90.909090909090907</v>
      </c>
      <c r="H89" s="135">
        <f>职业参数比例等级参数!$W$40*10</f>
        <v>48.484848484848484</v>
      </c>
      <c r="I89" s="135">
        <f>职业参数比例等级参数!$W$41*10</f>
        <v>36.36363636363636</v>
      </c>
      <c r="J89" s="135">
        <f>职业参数比例等级参数!$W$42*10</f>
        <v>48.484848484848484</v>
      </c>
      <c r="K89" s="135">
        <f>职业参数比例等级参数!$W$43*10</f>
        <v>36.36363636363636</v>
      </c>
      <c r="L89" s="135">
        <f>职业参数比例等级参数!$W$44*10</f>
        <v>40</v>
      </c>
      <c r="M89" s="135">
        <f>L89*职业参数比例等级参数!$B$15</f>
        <v>80</v>
      </c>
      <c r="N89" s="135">
        <f>L89*职业参数比例等级参数!$B$16</f>
        <v>40</v>
      </c>
      <c r="P89" s="135" t="s">
        <v>655</v>
      </c>
      <c r="Q89" s="135">
        <v>2</v>
      </c>
    </row>
    <row r="90" spans="1:17" s="135" customFormat="1" hidden="1">
      <c r="A90" s="142">
        <v>77</v>
      </c>
      <c r="B90" s="142">
        <f t="shared" si="1"/>
        <v>77</v>
      </c>
      <c r="C90" s="134">
        <v>4</v>
      </c>
      <c r="D90" s="134">
        <v>0</v>
      </c>
      <c r="E90" s="134">
        <v>0</v>
      </c>
      <c r="F90" s="135">
        <f>职业参数比例等级参数!$V$38*10</f>
        <v>99.393939393939391</v>
      </c>
      <c r="G90" s="134">
        <f>职业参数比例等级参数!$W$39*10</f>
        <v>90.909090909090907</v>
      </c>
      <c r="H90" s="134">
        <f>职业参数比例等级参数!$W$40*10</f>
        <v>48.484848484848484</v>
      </c>
      <c r="I90" s="134">
        <f>职业参数比例等级参数!$W$41*10</f>
        <v>36.36363636363636</v>
      </c>
      <c r="J90" s="134">
        <f>职业参数比例等级参数!$W$42*10</f>
        <v>48.484848484848484</v>
      </c>
      <c r="K90" s="134">
        <f>职业参数比例等级参数!$W$43*10</f>
        <v>36.36363636363636</v>
      </c>
      <c r="L90" s="134">
        <f>职业参数比例等级参数!$W$44*10</f>
        <v>40</v>
      </c>
      <c r="M90" s="134">
        <f>L90*职业参数比例等级参数!$B$15</f>
        <v>80</v>
      </c>
      <c r="N90" s="134">
        <f>L90*职业参数比例等级参数!$B$16</f>
        <v>40</v>
      </c>
      <c r="O90" s="134"/>
      <c r="P90" s="134"/>
      <c r="Q90" s="134">
        <v>2</v>
      </c>
    </row>
    <row r="91" spans="1:17" s="135" customFormat="1" hidden="1">
      <c r="A91" s="142">
        <v>78</v>
      </c>
      <c r="B91" s="142">
        <f t="shared" si="1"/>
        <v>78</v>
      </c>
      <c r="C91" s="134">
        <v>4</v>
      </c>
      <c r="D91" s="134">
        <v>0</v>
      </c>
      <c r="E91" s="134">
        <v>0</v>
      </c>
      <c r="F91" s="135">
        <f>职业参数比例等级参数!$U$38*10</f>
        <v>101.81818181818181</v>
      </c>
      <c r="G91" s="134">
        <f>职业参数比例等级参数!$W$39*10</f>
        <v>90.909090909090907</v>
      </c>
      <c r="H91" s="134">
        <f>职业参数比例等级参数!$W$40*10</f>
        <v>48.484848484848484</v>
      </c>
      <c r="I91" s="134">
        <f>职业参数比例等级参数!$W$41*10</f>
        <v>36.36363636363636</v>
      </c>
      <c r="J91" s="134">
        <f>职业参数比例等级参数!$W$42*10</f>
        <v>48.484848484848484</v>
      </c>
      <c r="K91" s="134">
        <f>职业参数比例等级参数!$W$43*10</f>
        <v>36.36363636363636</v>
      </c>
      <c r="L91" s="134">
        <f>职业参数比例等级参数!$W$44*10</f>
        <v>40</v>
      </c>
      <c r="M91" s="134">
        <f>L91*职业参数比例等级参数!$B$15</f>
        <v>80</v>
      </c>
      <c r="N91" s="134">
        <f>L91*职业参数比例等级参数!$B$16</f>
        <v>40</v>
      </c>
      <c r="O91" s="134"/>
      <c r="P91" s="134"/>
      <c r="Q91" s="134">
        <v>2</v>
      </c>
    </row>
    <row r="92" spans="1:17" s="135" customFormat="1" hidden="1">
      <c r="A92" s="142">
        <v>79</v>
      </c>
      <c r="B92" s="142">
        <f t="shared" si="1"/>
        <v>79</v>
      </c>
      <c r="C92" s="134">
        <v>4</v>
      </c>
      <c r="D92" s="134">
        <v>0</v>
      </c>
      <c r="E92" s="134">
        <v>0</v>
      </c>
      <c r="F92" s="134">
        <f>职业参数比例等级参数!$W$38*10</f>
        <v>96.969696969696955</v>
      </c>
      <c r="G92" s="135">
        <f>职业参数比例等级参数!$V$39*10</f>
        <v>93.181818181818159</v>
      </c>
      <c r="H92" s="134">
        <f>职业参数比例等级参数!$W$40*10</f>
        <v>48.484848484848484</v>
      </c>
      <c r="I92" s="134">
        <f>职业参数比例等级参数!$W$41*10</f>
        <v>36.36363636363636</v>
      </c>
      <c r="J92" s="134">
        <f>职业参数比例等级参数!$W$42*10</f>
        <v>48.484848484848484</v>
      </c>
      <c r="K92" s="134">
        <f>职业参数比例等级参数!$W$43*10</f>
        <v>36.36363636363636</v>
      </c>
      <c r="L92" s="134">
        <f>职业参数比例等级参数!$W$44*10</f>
        <v>40</v>
      </c>
      <c r="M92" s="134">
        <f>L92*职业参数比例等级参数!$B$15</f>
        <v>80</v>
      </c>
      <c r="N92" s="134">
        <f>L92*职业参数比例等级参数!$B$16</f>
        <v>40</v>
      </c>
      <c r="O92" s="134"/>
      <c r="P92" s="134"/>
      <c r="Q92" s="134">
        <v>2</v>
      </c>
    </row>
    <row r="93" spans="1:17" s="135" customFormat="1" hidden="1">
      <c r="A93" s="142">
        <v>80</v>
      </c>
      <c r="B93" s="142">
        <f t="shared" si="1"/>
        <v>80</v>
      </c>
      <c r="C93" s="134">
        <v>4</v>
      </c>
      <c r="D93" s="134">
        <v>0</v>
      </c>
      <c r="E93" s="134">
        <v>0</v>
      </c>
      <c r="F93" s="134">
        <f>职业参数比例等级参数!$W$38*10</f>
        <v>96.969696969696955</v>
      </c>
      <c r="G93" s="135">
        <f>职业参数比例等级参数!$U$39*10</f>
        <v>95.454545454545453</v>
      </c>
      <c r="H93" s="134">
        <f>职业参数比例等级参数!$W$40*10</f>
        <v>48.484848484848484</v>
      </c>
      <c r="I93" s="134">
        <f>职业参数比例等级参数!$W$41*10</f>
        <v>36.36363636363636</v>
      </c>
      <c r="J93" s="134">
        <f>职业参数比例等级参数!$W$42*10</f>
        <v>48.484848484848484</v>
      </c>
      <c r="K93" s="134">
        <f>职业参数比例等级参数!$W$43*10</f>
        <v>36.36363636363636</v>
      </c>
      <c r="L93" s="134">
        <f>职业参数比例等级参数!$W$44*10</f>
        <v>40</v>
      </c>
      <c r="M93" s="134">
        <f>L93*职业参数比例等级参数!$B$15</f>
        <v>80</v>
      </c>
      <c r="N93" s="134">
        <f>L93*职业参数比例等级参数!$B$16</f>
        <v>40</v>
      </c>
      <c r="O93" s="134"/>
      <c r="P93" s="134"/>
      <c r="Q93" s="134">
        <v>2</v>
      </c>
    </row>
    <row r="94" spans="1:17" s="135" customFormat="1" hidden="1">
      <c r="A94" s="142">
        <v>81</v>
      </c>
      <c r="B94" s="142">
        <f t="shared" si="1"/>
        <v>81</v>
      </c>
      <c r="C94" s="134">
        <v>4</v>
      </c>
      <c r="D94" s="134">
        <v>0</v>
      </c>
      <c r="E94" s="134">
        <v>0</v>
      </c>
      <c r="F94" s="134">
        <f>职业参数比例等级参数!$W$38*10</f>
        <v>96.969696969696955</v>
      </c>
      <c r="G94" s="134">
        <f>职业参数比例等级参数!$W$39*10</f>
        <v>90.909090909090907</v>
      </c>
      <c r="H94" s="135">
        <f>职业参数比例等级参数!$V$40*10</f>
        <v>50.424242424242429</v>
      </c>
      <c r="I94" s="134">
        <f>职业参数比例等级参数!$W$41*10</f>
        <v>36.36363636363636</v>
      </c>
      <c r="J94" s="134">
        <f>职业参数比例等级参数!$W$42*10</f>
        <v>48.484848484848484</v>
      </c>
      <c r="K94" s="134">
        <f>职业参数比例等级参数!$W$43*10</f>
        <v>36.36363636363636</v>
      </c>
      <c r="L94" s="134">
        <f>职业参数比例等级参数!$W$44*10</f>
        <v>40</v>
      </c>
      <c r="M94" s="134">
        <f>L94*职业参数比例等级参数!$B$15</f>
        <v>80</v>
      </c>
      <c r="N94" s="134">
        <f>L94*职业参数比例等级参数!$B$16</f>
        <v>40</v>
      </c>
      <c r="O94" s="134"/>
      <c r="P94" s="134"/>
      <c r="Q94" s="134">
        <v>2</v>
      </c>
    </row>
    <row r="95" spans="1:17" s="135" customFormat="1" hidden="1">
      <c r="A95" s="142">
        <v>82</v>
      </c>
      <c r="B95" s="142">
        <f t="shared" si="1"/>
        <v>82</v>
      </c>
      <c r="C95" s="134">
        <v>4</v>
      </c>
      <c r="D95" s="134">
        <v>0</v>
      </c>
      <c r="E95" s="134">
        <v>0</v>
      </c>
      <c r="F95" s="134">
        <f>职业参数比例等级参数!$W$38*10</f>
        <v>96.969696969696955</v>
      </c>
      <c r="G95" s="134">
        <f>职业参数比例等级参数!$W$39*10</f>
        <v>90.909090909090907</v>
      </c>
      <c r="H95" s="135">
        <f>职业参数比例等级参数!$U$40*10</f>
        <v>52.36363636363636</v>
      </c>
      <c r="I95" s="134">
        <f>职业参数比例等级参数!$W$41*10</f>
        <v>36.36363636363636</v>
      </c>
      <c r="J95" s="134">
        <f>职业参数比例等级参数!$W$42*10</f>
        <v>48.484848484848484</v>
      </c>
      <c r="K95" s="134">
        <f>职业参数比例等级参数!$W$43*10</f>
        <v>36.36363636363636</v>
      </c>
      <c r="L95" s="134">
        <f>职业参数比例等级参数!$W$44*10</f>
        <v>40</v>
      </c>
      <c r="M95" s="134">
        <f>L95*职业参数比例等级参数!$B$15</f>
        <v>80</v>
      </c>
      <c r="N95" s="134">
        <f>L95*职业参数比例等级参数!$B$16</f>
        <v>40</v>
      </c>
      <c r="O95" s="134"/>
      <c r="P95" s="134"/>
      <c r="Q95" s="134">
        <v>2</v>
      </c>
    </row>
    <row r="96" spans="1:17" s="135" customFormat="1" hidden="1">
      <c r="A96" s="142">
        <v>83</v>
      </c>
      <c r="B96" s="142">
        <f t="shared" si="1"/>
        <v>83</v>
      </c>
      <c r="C96" s="134">
        <v>4</v>
      </c>
      <c r="D96" s="134">
        <v>0</v>
      </c>
      <c r="E96" s="134">
        <v>0</v>
      </c>
      <c r="F96" s="134">
        <f>职业参数比例等级参数!$W$38*10</f>
        <v>96.969696969696955</v>
      </c>
      <c r="G96" s="134">
        <f>职业参数比例等级参数!$W$39*10</f>
        <v>90.909090909090907</v>
      </c>
      <c r="H96" s="134">
        <f>职业参数比例等级参数!$W$40*10</f>
        <v>48.484848484848484</v>
      </c>
      <c r="I96" s="135">
        <f>职业参数比例等级参数!$V$41*10</f>
        <v>37.81818181818182</v>
      </c>
      <c r="J96" s="134">
        <f>职业参数比例等级参数!$W$42*10</f>
        <v>48.484848484848484</v>
      </c>
      <c r="K96" s="134">
        <f>职业参数比例等级参数!$W$43*10</f>
        <v>36.36363636363636</v>
      </c>
      <c r="L96" s="134">
        <f>职业参数比例等级参数!$W$44*10</f>
        <v>40</v>
      </c>
      <c r="M96" s="134">
        <f>L96*职业参数比例等级参数!$B$15</f>
        <v>80</v>
      </c>
      <c r="N96" s="134">
        <f>L96*职业参数比例等级参数!$B$16</f>
        <v>40</v>
      </c>
      <c r="O96" s="134"/>
      <c r="P96" s="134"/>
      <c r="Q96" s="134">
        <v>2</v>
      </c>
    </row>
    <row r="97" spans="1:17" s="135" customFormat="1" hidden="1">
      <c r="A97" s="142">
        <v>84</v>
      </c>
      <c r="B97" s="142">
        <f t="shared" si="1"/>
        <v>84</v>
      </c>
      <c r="C97" s="134">
        <v>4</v>
      </c>
      <c r="D97" s="134">
        <v>0</v>
      </c>
      <c r="E97" s="134">
        <v>0</v>
      </c>
      <c r="F97" s="134">
        <f>职业参数比例等级参数!$W$38*10</f>
        <v>96.969696969696955</v>
      </c>
      <c r="G97" s="134">
        <f>职业参数比例等级参数!$W$39*10</f>
        <v>90.909090909090907</v>
      </c>
      <c r="H97" s="134">
        <f>职业参数比例等级参数!$W$40*10</f>
        <v>48.484848484848484</v>
      </c>
      <c r="I97" s="135">
        <f>职业参数比例等级参数!$U$41*10</f>
        <v>39.272727272727266</v>
      </c>
      <c r="J97" s="134">
        <f>职业参数比例等级参数!$W$42*10</f>
        <v>48.484848484848484</v>
      </c>
      <c r="K97" s="134">
        <f>职业参数比例等级参数!$W$43*10</f>
        <v>36.36363636363636</v>
      </c>
      <c r="L97" s="134">
        <f>职业参数比例等级参数!$W$44*10</f>
        <v>40</v>
      </c>
      <c r="M97" s="134">
        <f>L97*职业参数比例等级参数!$B$15</f>
        <v>80</v>
      </c>
      <c r="N97" s="134">
        <f>L97*职业参数比例等级参数!$B$16</f>
        <v>40</v>
      </c>
      <c r="O97" s="134"/>
      <c r="P97" s="134"/>
      <c r="Q97" s="134">
        <v>2</v>
      </c>
    </row>
    <row r="98" spans="1:17" s="135" customFormat="1" hidden="1">
      <c r="A98" s="142">
        <v>85</v>
      </c>
      <c r="B98" s="142">
        <f t="shared" si="1"/>
        <v>85</v>
      </c>
      <c r="C98" s="134">
        <v>4</v>
      </c>
      <c r="D98" s="134">
        <v>0</v>
      </c>
      <c r="E98" s="134">
        <v>0</v>
      </c>
      <c r="F98" s="134">
        <f>职业参数比例等级参数!$W$38*10</f>
        <v>96.969696969696955</v>
      </c>
      <c r="G98" s="134">
        <f>职业参数比例等级参数!$W$39*10</f>
        <v>90.909090909090907</v>
      </c>
      <c r="H98" s="134">
        <f>职业参数比例等级参数!$W$40*10</f>
        <v>48.484848484848484</v>
      </c>
      <c r="I98" s="134">
        <f>职业参数比例等级参数!$W$41*10</f>
        <v>36.36363636363636</v>
      </c>
      <c r="J98" s="135">
        <f>职业参数比例等级参数!$V$42*10</f>
        <v>50.424242424242429</v>
      </c>
      <c r="K98" s="134">
        <f>职业参数比例等级参数!$W$43*10</f>
        <v>36.36363636363636</v>
      </c>
      <c r="L98" s="134">
        <f>职业参数比例等级参数!$W$44*10</f>
        <v>40</v>
      </c>
      <c r="M98" s="134">
        <f>L98*职业参数比例等级参数!$B$15</f>
        <v>80</v>
      </c>
      <c r="N98" s="134">
        <f>L98*职业参数比例等级参数!$B$16</f>
        <v>40</v>
      </c>
      <c r="O98" s="134"/>
      <c r="P98" s="134"/>
      <c r="Q98" s="134">
        <v>2</v>
      </c>
    </row>
    <row r="99" spans="1:17" s="135" customFormat="1" hidden="1">
      <c r="A99" s="142">
        <v>86</v>
      </c>
      <c r="B99" s="142">
        <f t="shared" si="1"/>
        <v>86</v>
      </c>
      <c r="C99" s="134">
        <v>4</v>
      </c>
      <c r="D99" s="134">
        <v>0</v>
      </c>
      <c r="E99" s="134">
        <v>0</v>
      </c>
      <c r="F99" s="134">
        <f>职业参数比例等级参数!$W$38*10</f>
        <v>96.969696969696955</v>
      </c>
      <c r="G99" s="134">
        <f>职业参数比例等级参数!$W$39*10</f>
        <v>90.909090909090907</v>
      </c>
      <c r="H99" s="134">
        <f>职业参数比例等级参数!$W$40*10</f>
        <v>48.484848484848484</v>
      </c>
      <c r="I99" s="134">
        <f>职业参数比例等级参数!$W$41*10</f>
        <v>36.36363636363636</v>
      </c>
      <c r="J99" s="135">
        <f>职业参数比例等级参数!$U$42*10</f>
        <v>52.36363636363636</v>
      </c>
      <c r="K99" s="134">
        <f>职业参数比例等级参数!$W$43*10</f>
        <v>36.36363636363636</v>
      </c>
      <c r="L99" s="134">
        <f>职业参数比例等级参数!$W$44*10</f>
        <v>40</v>
      </c>
      <c r="M99" s="134">
        <f>L99*职业参数比例等级参数!$B$15</f>
        <v>80</v>
      </c>
      <c r="N99" s="134">
        <f>L99*职业参数比例等级参数!$B$16</f>
        <v>40</v>
      </c>
      <c r="O99" s="134"/>
      <c r="P99" s="134"/>
      <c r="Q99" s="134">
        <v>2</v>
      </c>
    </row>
    <row r="100" spans="1:17" s="135" customFormat="1" hidden="1">
      <c r="A100" s="142">
        <v>87</v>
      </c>
      <c r="B100" s="142">
        <f t="shared" si="1"/>
        <v>87</v>
      </c>
      <c r="C100" s="134">
        <v>4</v>
      </c>
      <c r="D100" s="134">
        <v>0</v>
      </c>
      <c r="E100" s="134">
        <v>0</v>
      </c>
      <c r="F100" s="134">
        <f>职业参数比例等级参数!$W$38*10</f>
        <v>96.969696969696955</v>
      </c>
      <c r="G100" s="134">
        <f>职业参数比例等级参数!$W$39*10</f>
        <v>90.909090909090907</v>
      </c>
      <c r="H100" s="134">
        <f>职业参数比例等级参数!$W$40*10</f>
        <v>48.484848484848484</v>
      </c>
      <c r="I100" s="134">
        <f>职业参数比例等级参数!$W$41*10</f>
        <v>36.36363636363636</v>
      </c>
      <c r="J100" s="134">
        <f>职业参数比例等级参数!$W$42*10</f>
        <v>48.484848484848484</v>
      </c>
      <c r="K100" s="135">
        <f>职业参数比例等级参数!$V$43*10</f>
        <v>37.81818181818182</v>
      </c>
      <c r="L100" s="134">
        <f>职业参数比例等级参数!$W$44*10</f>
        <v>40</v>
      </c>
      <c r="M100" s="134">
        <f>L100*职业参数比例等级参数!$B$15</f>
        <v>80</v>
      </c>
      <c r="N100" s="134">
        <f>L100*职业参数比例等级参数!$B$16</f>
        <v>40</v>
      </c>
      <c r="O100" s="134"/>
      <c r="P100" s="134"/>
      <c r="Q100" s="134">
        <v>2</v>
      </c>
    </row>
    <row r="101" spans="1:17" s="135" customFormat="1" hidden="1">
      <c r="A101" s="142">
        <v>88</v>
      </c>
      <c r="B101" s="142">
        <f t="shared" si="1"/>
        <v>88</v>
      </c>
      <c r="C101" s="134">
        <v>4</v>
      </c>
      <c r="D101" s="134">
        <v>0</v>
      </c>
      <c r="E101" s="134">
        <v>0</v>
      </c>
      <c r="F101" s="134">
        <f>职业参数比例等级参数!$W$38*10</f>
        <v>96.969696969696955</v>
      </c>
      <c r="G101" s="134">
        <f>职业参数比例等级参数!$W$39*10</f>
        <v>90.909090909090907</v>
      </c>
      <c r="H101" s="134">
        <f>职业参数比例等级参数!$W$40*10</f>
        <v>48.484848484848484</v>
      </c>
      <c r="I101" s="134">
        <f>职业参数比例等级参数!$W$41*10</f>
        <v>36.36363636363636</v>
      </c>
      <c r="J101" s="134">
        <f>职业参数比例等级参数!$W$42*10</f>
        <v>48.484848484848484</v>
      </c>
      <c r="K101" s="135">
        <f>职业参数比例等级参数!$U$43*10</f>
        <v>39.272727272727266</v>
      </c>
      <c r="L101" s="134">
        <f>职业参数比例等级参数!$W$44*10</f>
        <v>40</v>
      </c>
      <c r="M101" s="134">
        <f>L101*职业参数比例等级参数!$B$15</f>
        <v>80</v>
      </c>
      <c r="N101" s="134">
        <f>L101*职业参数比例等级参数!$B$16</f>
        <v>40</v>
      </c>
      <c r="O101" s="134"/>
      <c r="P101" s="134"/>
      <c r="Q101" s="134">
        <v>2</v>
      </c>
    </row>
    <row r="102" spans="1:17" s="135" customFormat="1" hidden="1">
      <c r="A102" s="142">
        <v>89</v>
      </c>
      <c r="B102" s="142">
        <f t="shared" si="1"/>
        <v>89</v>
      </c>
      <c r="C102" s="134">
        <v>4</v>
      </c>
      <c r="D102" s="134">
        <v>0</v>
      </c>
      <c r="E102" s="134">
        <v>0</v>
      </c>
      <c r="F102" s="134">
        <f>职业参数比例等级参数!$W$38*10</f>
        <v>96.969696969696955</v>
      </c>
      <c r="G102" s="134">
        <f>职业参数比例等级参数!$W$39*10</f>
        <v>90.909090909090907</v>
      </c>
      <c r="H102" s="134">
        <f>职业参数比例等级参数!$W$40*10</f>
        <v>48.484848484848484</v>
      </c>
      <c r="I102" s="134">
        <f>职业参数比例等级参数!$W$41*10</f>
        <v>36.36363636363636</v>
      </c>
      <c r="J102" s="134">
        <f>职业参数比例等级参数!$W$42*10</f>
        <v>48.484848484848484</v>
      </c>
      <c r="K102" s="134">
        <f>职业参数比例等级参数!$W$43*10</f>
        <v>36.36363636363636</v>
      </c>
      <c r="L102" s="135">
        <f>职业参数比例等级参数!$V$44*10</f>
        <v>40.36363636363636</v>
      </c>
      <c r="M102" s="134">
        <f>L102*职业参数比例等级参数!$B$15</f>
        <v>80.72727272727272</v>
      </c>
      <c r="N102" s="134">
        <f>L102*职业参数比例等级参数!$B$16</f>
        <v>40.36363636363636</v>
      </c>
      <c r="O102" s="134"/>
      <c r="P102" s="134"/>
      <c r="Q102" s="134">
        <v>2</v>
      </c>
    </row>
    <row r="103" spans="1:17" s="135" customFormat="1" hidden="1">
      <c r="A103" s="142">
        <v>90</v>
      </c>
      <c r="B103" s="142">
        <f t="shared" si="1"/>
        <v>90</v>
      </c>
      <c r="C103" s="134">
        <v>4</v>
      </c>
      <c r="D103" s="134">
        <v>0</v>
      </c>
      <c r="E103" s="134">
        <v>0</v>
      </c>
      <c r="F103" s="134">
        <f>职业参数比例等级参数!$W$38*10</f>
        <v>96.969696969696955</v>
      </c>
      <c r="G103" s="134">
        <f>职业参数比例等级参数!$W$39*10</f>
        <v>90.909090909090907</v>
      </c>
      <c r="H103" s="134">
        <f>职业参数比例等级参数!$W$40*10</f>
        <v>48.484848484848484</v>
      </c>
      <c r="I103" s="134">
        <f>职业参数比例等级参数!$W$41*10</f>
        <v>36.36363636363636</v>
      </c>
      <c r="J103" s="134">
        <f>职业参数比例等级参数!$W$42*10</f>
        <v>48.484848484848484</v>
      </c>
      <c r="K103" s="134">
        <f>职业参数比例等级参数!$W$43*10</f>
        <v>36.36363636363636</v>
      </c>
      <c r="L103" s="135">
        <f>职业参数比例等级参数!$U$44*10</f>
        <v>40.72727272727272</v>
      </c>
      <c r="M103" s="134">
        <f>L103*职业参数比例等级参数!$B$15</f>
        <v>81.454545454545439</v>
      </c>
      <c r="N103" s="134">
        <f>L103*职业参数比例等级参数!$B$16</f>
        <v>40.72727272727272</v>
      </c>
      <c r="O103" s="134"/>
      <c r="P103" s="134"/>
      <c r="Q103" s="134">
        <v>2</v>
      </c>
    </row>
    <row r="104" spans="1:17" s="135" customFormat="1" hidden="1">
      <c r="A104" s="142">
        <v>91</v>
      </c>
      <c r="B104" s="142">
        <f t="shared" si="1"/>
        <v>91</v>
      </c>
      <c r="C104" s="135">
        <v>4</v>
      </c>
      <c r="D104" s="135">
        <v>0</v>
      </c>
      <c r="E104" s="135">
        <v>0</v>
      </c>
      <c r="F104" s="135">
        <f>职业参数比例等级参数!$U$47*10</f>
        <v>101.81818181818181</v>
      </c>
      <c r="G104" s="135">
        <f>职业参数比例等级参数!$U$48*10</f>
        <v>127.27272727272727</v>
      </c>
      <c r="H104" s="135">
        <f>职业参数比例等级参数!$U$49*10</f>
        <v>32.727272727272727</v>
      </c>
      <c r="I104" s="135">
        <f>职业参数比例等级参数!$U$50*10</f>
        <v>39.272727272727266</v>
      </c>
      <c r="J104" s="135">
        <f>职业参数比例等级参数!$U$51*10</f>
        <v>65.454545454545453</v>
      </c>
      <c r="K104" s="135">
        <f>职业参数比例等级参数!$U$52*10</f>
        <v>49.090909090909079</v>
      </c>
      <c r="L104" s="135">
        <f>职业参数比例等级参数!$U$53*10</f>
        <v>24.436363636363634</v>
      </c>
      <c r="M104" s="135">
        <f>L104*职业参数比例等级参数!$B$15</f>
        <v>48.872727272727268</v>
      </c>
      <c r="N104" s="135">
        <f>L104*职业参数比例等级参数!$B$16</f>
        <v>24.436363636363634</v>
      </c>
      <c r="P104" s="135" t="s">
        <v>656</v>
      </c>
      <c r="Q104" s="135">
        <v>3</v>
      </c>
    </row>
    <row r="105" spans="1:17" s="135" customFormat="1" hidden="1">
      <c r="A105" s="142">
        <v>92</v>
      </c>
      <c r="B105" s="142">
        <f t="shared" si="1"/>
        <v>92</v>
      </c>
      <c r="C105" s="134">
        <v>4</v>
      </c>
      <c r="D105" s="134">
        <v>0</v>
      </c>
      <c r="E105" s="134">
        <v>0</v>
      </c>
      <c r="F105" s="135">
        <f>职业参数比例等级参数!$V$47*10</f>
        <v>99.393939393939391</v>
      </c>
      <c r="G105" s="134">
        <f>职业参数比例等级参数!$U$48*10</f>
        <v>127.27272727272727</v>
      </c>
      <c r="H105" s="134">
        <f>职业参数比例等级参数!$U$49*10</f>
        <v>32.727272727272727</v>
      </c>
      <c r="I105" s="134">
        <f>职业参数比例等级参数!$U$50*10</f>
        <v>39.272727272727266</v>
      </c>
      <c r="J105" s="134">
        <f>职业参数比例等级参数!$U$51*10</f>
        <v>65.454545454545453</v>
      </c>
      <c r="K105" s="134">
        <f>职业参数比例等级参数!$U$52*10</f>
        <v>49.090909090909079</v>
      </c>
      <c r="L105" s="134">
        <f>职业参数比例等级参数!$U$53*10</f>
        <v>24.436363636363634</v>
      </c>
      <c r="M105" s="134">
        <f>L105*职业参数比例等级参数!$B$15</f>
        <v>48.872727272727268</v>
      </c>
      <c r="N105" s="134">
        <f>L105*职业参数比例等级参数!$B$16</f>
        <v>24.436363636363634</v>
      </c>
      <c r="O105" s="134"/>
      <c r="P105" s="134"/>
      <c r="Q105" s="134">
        <v>3</v>
      </c>
    </row>
    <row r="106" spans="1:17" s="135" customFormat="1" hidden="1">
      <c r="A106" s="142">
        <v>93</v>
      </c>
      <c r="B106" s="142">
        <f t="shared" si="1"/>
        <v>93</v>
      </c>
      <c r="C106" s="134">
        <v>4</v>
      </c>
      <c r="D106" s="134">
        <v>0</v>
      </c>
      <c r="E106" s="134">
        <v>0</v>
      </c>
      <c r="F106" s="135">
        <f>职业参数比例等级参数!$W$47*10</f>
        <v>96.969696969696955</v>
      </c>
      <c r="G106" s="134">
        <f>职业参数比例等级参数!$U$48*10</f>
        <v>127.27272727272727</v>
      </c>
      <c r="H106" s="134">
        <f>职业参数比例等级参数!$U$49*10</f>
        <v>32.727272727272727</v>
      </c>
      <c r="I106" s="134">
        <f>职业参数比例等级参数!$U$50*10</f>
        <v>39.272727272727266</v>
      </c>
      <c r="J106" s="134">
        <f>职业参数比例等级参数!$U$51*10</f>
        <v>65.454545454545453</v>
      </c>
      <c r="K106" s="134">
        <f>职业参数比例等级参数!$U$52*10</f>
        <v>49.090909090909079</v>
      </c>
      <c r="L106" s="134">
        <f>职业参数比例等级参数!$U$53*10</f>
        <v>24.436363636363634</v>
      </c>
      <c r="M106" s="134">
        <f>L106*职业参数比例等级参数!$B$15</f>
        <v>48.872727272727268</v>
      </c>
      <c r="N106" s="134">
        <f>L106*职业参数比例等级参数!$B$16</f>
        <v>24.436363636363634</v>
      </c>
      <c r="O106" s="134"/>
      <c r="P106" s="134"/>
      <c r="Q106" s="134">
        <v>3</v>
      </c>
    </row>
    <row r="107" spans="1:17" s="135" customFormat="1" hidden="1">
      <c r="A107" s="142">
        <v>94</v>
      </c>
      <c r="B107" s="142">
        <f t="shared" si="1"/>
        <v>94</v>
      </c>
      <c r="C107" s="134">
        <v>4</v>
      </c>
      <c r="D107" s="134">
        <v>0</v>
      </c>
      <c r="E107" s="134">
        <v>0</v>
      </c>
      <c r="F107" s="134">
        <f>职业参数比例等级参数!$U$47*10</f>
        <v>101.81818181818181</v>
      </c>
      <c r="G107" s="135">
        <f>职业参数比例等级参数!$V$48*10</f>
        <v>124.24242424242422</v>
      </c>
      <c r="H107" s="134">
        <f>职业参数比例等级参数!$U$49*10</f>
        <v>32.727272727272727</v>
      </c>
      <c r="I107" s="134">
        <f>职业参数比例等级参数!$U$50*10</f>
        <v>39.272727272727266</v>
      </c>
      <c r="J107" s="134">
        <f>职业参数比例等级参数!$U$51*10</f>
        <v>65.454545454545453</v>
      </c>
      <c r="K107" s="134">
        <f>职业参数比例等级参数!$U$52*10</f>
        <v>49.090909090909079</v>
      </c>
      <c r="L107" s="134">
        <f>职业参数比例等级参数!$U$53*10</f>
        <v>24.436363636363634</v>
      </c>
      <c r="M107" s="134">
        <f>L107*职业参数比例等级参数!$B$15</f>
        <v>48.872727272727268</v>
      </c>
      <c r="N107" s="134">
        <f>L107*职业参数比例等级参数!$B$16</f>
        <v>24.436363636363634</v>
      </c>
      <c r="O107" s="134"/>
      <c r="P107" s="134"/>
      <c r="Q107" s="134">
        <v>3</v>
      </c>
    </row>
    <row r="108" spans="1:17" s="135" customFormat="1" hidden="1">
      <c r="A108" s="142">
        <v>95</v>
      </c>
      <c r="B108" s="142">
        <f t="shared" si="1"/>
        <v>95</v>
      </c>
      <c r="C108" s="134">
        <v>4</v>
      </c>
      <c r="D108" s="134">
        <v>0</v>
      </c>
      <c r="E108" s="134">
        <v>0</v>
      </c>
      <c r="F108" s="134">
        <f>职业参数比例等级参数!$U$47*10</f>
        <v>101.81818181818181</v>
      </c>
      <c r="G108" s="135">
        <f>职业参数比例等级参数!$W$48*10</f>
        <v>121.21212121212122</v>
      </c>
      <c r="H108" s="134">
        <f>职业参数比例等级参数!$U$49*10</f>
        <v>32.727272727272727</v>
      </c>
      <c r="I108" s="134">
        <f>职业参数比例等级参数!$U$50*10</f>
        <v>39.272727272727266</v>
      </c>
      <c r="J108" s="134">
        <f>职业参数比例等级参数!$U$51*10</f>
        <v>65.454545454545453</v>
      </c>
      <c r="K108" s="134">
        <f>职业参数比例等级参数!$U$52*10</f>
        <v>49.090909090909079</v>
      </c>
      <c r="L108" s="134">
        <f>职业参数比例等级参数!$U$53*10</f>
        <v>24.436363636363634</v>
      </c>
      <c r="M108" s="134">
        <f>L108*职业参数比例等级参数!$B$15</f>
        <v>48.872727272727268</v>
      </c>
      <c r="N108" s="134">
        <f>L108*职业参数比例等级参数!$B$16</f>
        <v>24.436363636363634</v>
      </c>
      <c r="O108" s="134"/>
      <c r="P108" s="134"/>
      <c r="Q108" s="134">
        <v>3</v>
      </c>
    </row>
    <row r="109" spans="1:17" s="135" customFormat="1" hidden="1">
      <c r="A109" s="142">
        <v>96</v>
      </c>
      <c r="B109" s="142">
        <f t="shared" si="1"/>
        <v>96</v>
      </c>
      <c r="C109" s="134">
        <v>4</v>
      </c>
      <c r="D109" s="134">
        <v>0</v>
      </c>
      <c r="E109" s="134">
        <v>0</v>
      </c>
      <c r="F109" s="134">
        <f>职业参数比例等级参数!$U$47*10</f>
        <v>101.81818181818181</v>
      </c>
      <c r="G109" s="134">
        <f>职业参数比例等级参数!$U$48*10</f>
        <v>127.27272727272727</v>
      </c>
      <c r="H109" s="135">
        <f>职业参数比例等级参数!$V$49*10</f>
        <v>31.515151515151516</v>
      </c>
      <c r="I109" s="134">
        <f>职业参数比例等级参数!$U$50*10</f>
        <v>39.272727272727266</v>
      </c>
      <c r="J109" s="134">
        <f>职业参数比例等级参数!$U$51*10</f>
        <v>65.454545454545453</v>
      </c>
      <c r="K109" s="134">
        <f>职业参数比例等级参数!$U$52*10</f>
        <v>49.090909090909079</v>
      </c>
      <c r="L109" s="134">
        <f>职业参数比例等级参数!$U$53*10</f>
        <v>24.436363636363634</v>
      </c>
      <c r="M109" s="134">
        <f>L109*职业参数比例等级参数!$B$15</f>
        <v>48.872727272727268</v>
      </c>
      <c r="N109" s="134">
        <f>L109*职业参数比例等级参数!$B$16</f>
        <v>24.436363636363634</v>
      </c>
      <c r="O109" s="134"/>
      <c r="P109" s="134"/>
      <c r="Q109" s="134">
        <v>3</v>
      </c>
    </row>
    <row r="110" spans="1:17" s="135" customFormat="1" hidden="1">
      <c r="A110" s="142">
        <v>97</v>
      </c>
      <c r="B110" s="142">
        <f t="shared" si="1"/>
        <v>97</v>
      </c>
      <c r="C110" s="134">
        <v>4</v>
      </c>
      <c r="D110" s="134">
        <v>0</v>
      </c>
      <c r="E110" s="134">
        <v>0</v>
      </c>
      <c r="F110" s="134">
        <f>职业参数比例等级参数!$U$47*10</f>
        <v>101.81818181818181</v>
      </c>
      <c r="G110" s="134">
        <f>职业参数比例等级参数!$U$48*10</f>
        <v>127.27272727272727</v>
      </c>
      <c r="H110" s="135">
        <f>职业参数比例等级参数!$W$49*10</f>
        <v>30.303030303030305</v>
      </c>
      <c r="I110" s="134">
        <f>职业参数比例等级参数!$U$50*10</f>
        <v>39.272727272727266</v>
      </c>
      <c r="J110" s="134">
        <f>职业参数比例等级参数!$U$51*10</f>
        <v>65.454545454545453</v>
      </c>
      <c r="K110" s="134">
        <f>职业参数比例等级参数!$U$52*10</f>
        <v>49.090909090909079</v>
      </c>
      <c r="L110" s="134">
        <f>职业参数比例等级参数!$U$53*10</f>
        <v>24.436363636363634</v>
      </c>
      <c r="M110" s="134">
        <f>L110*职业参数比例等级参数!$B$15</f>
        <v>48.872727272727268</v>
      </c>
      <c r="N110" s="134">
        <f>L110*职业参数比例等级参数!$B$16</f>
        <v>24.436363636363634</v>
      </c>
      <c r="O110" s="134"/>
      <c r="P110" s="134"/>
      <c r="Q110" s="134">
        <v>3</v>
      </c>
    </row>
    <row r="111" spans="1:17" s="135" customFormat="1" hidden="1">
      <c r="A111" s="142">
        <v>98</v>
      </c>
      <c r="B111" s="142">
        <f t="shared" si="1"/>
        <v>98</v>
      </c>
      <c r="C111" s="134">
        <v>4</v>
      </c>
      <c r="D111" s="134">
        <v>0</v>
      </c>
      <c r="E111" s="134">
        <v>0</v>
      </c>
      <c r="F111" s="134">
        <f>职业参数比例等级参数!$U$47*10</f>
        <v>101.81818181818181</v>
      </c>
      <c r="G111" s="134">
        <f>职业参数比例等级参数!$U$48*10</f>
        <v>127.27272727272727</v>
      </c>
      <c r="H111" s="134">
        <f>职业参数比例等级参数!$U$49*10</f>
        <v>32.727272727272727</v>
      </c>
      <c r="I111" s="135">
        <f>职业参数比例等级参数!$V$50*10</f>
        <v>37.81818181818182</v>
      </c>
      <c r="J111" s="134">
        <f>职业参数比例等级参数!$U$51*10</f>
        <v>65.454545454545453</v>
      </c>
      <c r="K111" s="134">
        <f>职业参数比例等级参数!$U$52*10</f>
        <v>49.090909090909079</v>
      </c>
      <c r="L111" s="134">
        <f>职业参数比例等级参数!$U$53*10</f>
        <v>24.436363636363634</v>
      </c>
      <c r="M111" s="134">
        <f>L111*职业参数比例等级参数!$B$15</f>
        <v>48.872727272727268</v>
      </c>
      <c r="N111" s="134">
        <f>L111*职业参数比例等级参数!$B$16</f>
        <v>24.436363636363634</v>
      </c>
      <c r="O111" s="134"/>
      <c r="P111" s="134"/>
      <c r="Q111" s="134">
        <v>3</v>
      </c>
    </row>
    <row r="112" spans="1:17" s="135" customFormat="1" hidden="1">
      <c r="A112" s="142">
        <v>99</v>
      </c>
      <c r="B112" s="142">
        <f t="shared" si="1"/>
        <v>99</v>
      </c>
      <c r="C112" s="134">
        <v>4</v>
      </c>
      <c r="D112" s="134">
        <v>0</v>
      </c>
      <c r="E112" s="134">
        <v>0</v>
      </c>
      <c r="F112" s="134">
        <f>职业参数比例等级参数!$U$47*10</f>
        <v>101.81818181818181</v>
      </c>
      <c r="G112" s="134">
        <f>职业参数比例等级参数!$U$48*10</f>
        <v>127.27272727272727</v>
      </c>
      <c r="H112" s="134">
        <f>职业参数比例等级参数!$U$49*10</f>
        <v>32.727272727272727</v>
      </c>
      <c r="I112" s="135">
        <f>职业参数比例等级参数!$W$50*10</f>
        <v>36.36363636363636</v>
      </c>
      <c r="J112" s="134">
        <f>职业参数比例等级参数!$U$51*10</f>
        <v>65.454545454545453</v>
      </c>
      <c r="K112" s="134">
        <f>职业参数比例等级参数!$U$52*10</f>
        <v>49.090909090909079</v>
      </c>
      <c r="L112" s="134">
        <f>职业参数比例等级参数!$U$53*10</f>
        <v>24.436363636363634</v>
      </c>
      <c r="M112" s="134">
        <f>L112*职业参数比例等级参数!$B$15</f>
        <v>48.872727272727268</v>
      </c>
      <c r="N112" s="134">
        <f>L112*职业参数比例等级参数!$B$16</f>
        <v>24.436363636363634</v>
      </c>
      <c r="O112" s="134"/>
      <c r="P112" s="134"/>
      <c r="Q112" s="134">
        <v>3</v>
      </c>
    </row>
    <row r="113" spans="1:17" s="135" customFormat="1" hidden="1">
      <c r="A113" s="142">
        <v>100</v>
      </c>
      <c r="B113" s="142">
        <f t="shared" si="1"/>
        <v>100</v>
      </c>
      <c r="C113" s="134">
        <v>4</v>
      </c>
      <c r="D113" s="134">
        <v>0</v>
      </c>
      <c r="E113" s="134">
        <v>0</v>
      </c>
      <c r="F113" s="134">
        <f>职业参数比例等级参数!$U$47*10</f>
        <v>101.81818181818181</v>
      </c>
      <c r="G113" s="134">
        <f>职业参数比例等级参数!$U$48*10</f>
        <v>127.27272727272727</v>
      </c>
      <c r="H113" s="134">
        <f>职业参数比例等级参数!$U$49*10</f>
        <v>32.727272727272727</v>
      </c>
      <c r="I113" s="134">
        <f>职业参数比例等级参数!$U$50*10</f>
        <v>39.272727272727266</v>
      </c>
      <c r="J113" s="135">
        <f>职业参数比例等级参数!$V$51*10</f>
        <v>63.030303030303031</v>
      </c>
      <c r="K113" s="134">
        <f>职业参数比例等级参数!$U$52*10</f>
        <v>49.090909090909079</v>
      </c>
      <c r="L113" s="134">
        <f>职业参数比例等级参数!$U$53*10</f>
        <v>24.436363636363634</v>
      </c>
      <c r="M113" s="134">
        <f>L113*职业参数比例等级参数!$B$15</f>
        <v>48.872727272727268</v>
      </c>
      <c r="N113" s="134">
        <f>L113*职业参数比例等级参数!$B$16</f>
        <v>24.436363636363634</v>
      </c>
      <c r="O113" s="134"/>
      <c r="P113" s="134"/>
      <c r="Q113" s="134">
        <v>3</v>
      </c>
    </row>
    <row r="114" spans="1:17" s="135" customFormat="1" hidden="1">
      <c r="A114" s="142">
        <v>101</v>
      </c>
      <c r="B114" s="142">
        <f t="shared" si="1"/>
        <v>101</v>
      </c>
      <c r="C114" s="134">
        <v>4</v>
      </c>
      <c r="D114" s="134">
        <v>0</v>
      </c>
      <c r="E114" s="134">
        <v>0</v>
      </c>
      <c r="F114" s="134">
        <f>职业参数比例等级参数!$U$47*10</f>
        <v>101.81818181818181</v>
      </c>
      <c r="G114" s="134">
        <f>职业参数比例等级参数!$U$48*10</f>
        <v>127.27272727272727</v>
      </c>
      <c r="H114" s="134">
        <f>职业参数比例等级参数!$U$49*10</f>
        <v>32.727272727272727</v>
      </c>
      <c r="I114" s="134">
        <f>职业参数比例等级参数!$U$50*10</f>
        <v>39.272727272727266</v>
      </c>
      <c r="J114" s="135">
        <f>职业参数比例等级参数!$W$51*10</f>
        <v>60.606060606060609</v>
      </c>
      <c r="K114" s="134">
        <f>职业参数比例等级参数!$U$52*10</f>
        <v>49.090909090909079</v>
      </c>
      <c r="L114" s="134">
        <f>职业参数比例等级参数!$U$53*10</f>
        <v>24.436363636363634</v>
      </c>
      <c r="M114" s="134">
        <f>L114*职业参数比例等级参数!$B$15</f>
        <v>48.872727272727268</v>
      </c>
      <c r="N114" s="134">
        <f>L114*职业参数比例等级参数!$B$16</f>
        <v>24.436363636363634</v>
      </c>
      <c r="O114" s="134"/>
      <c r="P114" s="134"/>
      <c r="Q114" s="134">
        <v>3</v>
      </c>
    </row>
    <row r="115" spans="1:17" s="135" customFormat="1" hidden="1">
      <c r="A115" s="142">
        <v>102</v>
      </c>
      <c r="B115" s="142">
        <f t="shared" si="1"/>
        <v>102</v>
      </c>
      <c r="C115" s="134">
        <v>4</v>
      </c>
      <c r="D115" s="134">
        <v>0</v>
      </c>
      <c r="E115" s="134">
        <v>0</v>
      </c>
      <c r="F115" s="134">
        <f>职业参数比例等级参数!$U$47*10</f>
        <v>101.81818181818181</v>
      </c>
      <c r="G115" s="134">
        <f>职业参数比例等级参数!$U$48*10</f>
        <v>127.27272727272727</v>
      </c>
      <c r="H115" s="134">
        <f>职业参数比例等级参数!$U$49*10</f>
        <v>32.727272727272727</v>
      </c>
      <c r="I115" s="134">
        <f>职业参数比例等级参数!$U$50*10</f>
        <v>39.272727272727266</v>
      </c>
      <c r="J115" s="134">
        <f>职业参数比例等级参数!$U$51*10</f>
        <v>65.454545454545453</v>
      </c>
      <c r="K115" s="135">
        <f>职业参数比例等级参数!$V$52*10</f>
        <v>47.272727272727266</v>
      </c>
      <c r="L115" s="134">
        <f>职业参数比例等级参数!$U$53*10</f>
        <v>24.436363636363634</v>
      </c>
      <c r="M115" s="134">
        <f>L115*职业参数比例等级参数!$B$15</f>
        <v>48.872727272727268</v>
      </c>
      <c r="N115" s="134">
        <f>L115*职业参数比例等级参数!$B$16</f>
        <v>24.436363636363634</v>
      </c>
      <c r="O115" s="134"/>
      <c r="P115" s="134"/>
      <c r="Q115" s="134">
        <v>3</v>
      </c>
    </row>
    <row r="116" spans="1:17" s="135" customFormat="1" hidden="1">
      <c r="A116" s="142">
        <v>103</v>
      </c>
      <c r="B116" s="142">
        <f t="shared" si="1"/>
        <v>103</v>
      </c>
      <c r="C116" s="134">
        <v>4</v>
      </c>
      <c r="D116" s="134">
        <v>0</v>
      </c>
      <c r="E116" s="134">
        <v>0</v>
      </c>
      <c r="F116" s="134">
        <f>职业参数比例等级参数!$U$47*10</f>
        <v>101.81818181818181</v>
      </c>
      <c r="G116" s="134">
        <f>职业参数比例等级参数!$U$48*10</f>
        <v>127.27272727272727</v>
      </c>
      <c r="H116" s="134">
        <f>职业参数比例等级参数!$U$49*10</f>
        <v>32.727272727272727</v>
      </c>
      <c r="I116" s="134">
        <f>职业参数比例等级参数!$U$50*10</f>
        <v>39.272727272727266</v>
      </c>
      <c r="J116" s="134">
        <f>职业参数比例等级参数!$U$51*10</f>
        <v>65.454545454545453</v>
      </c>
      <c r="K116" s="135">
        <f>职业参数比例等级参数!$W$52*10</f>
        <v>45.454545454545453</v>
      </c>
      <c r="L116" s="134">
        <f>职业参数比例等级参数!$U$53*10</f>
        <v>24.436363636363634</v>
      </c>
      <c r="M116" s="134">
        <f>L116*职业参数比例等级参数!$B$15</f>
        <v>48.872727272727268</v>
      </c>
      <c r="N116" s="134">
        <f>L116*职业参数比例等级参数!$B$16</f>
        <v>24.436363636363634</v>
      </c>
      <c r="O116" s="134"/>
      <c r="P116" s="134"/>
      <c r="Q116" s="134">
        <v>3</v>
      </c>
    </row>
    <row r="117" spans="1:17" s="135" customFormat="1" hidden="1">
      <c r="A117" s="142">
        <v>104</v>
      </c>
      <c r="B117" s="142">
        <f t="shared" si="1"/>
        <v>104</v>
      </c>
      <c r="C117" s="134">
        <v>4</v>
      </c>
      <c r="D117" s="134">
        <v>0</v>
      </c>
      <c r="E117" s="134">
        <v>0</v>
      </c>
      <c r="F117" s="134">
        <f>职业参数比例等级参数!$U$47*10</f>
        <v>101.81818181818181</v>
      </c>
      <c r="G117" s="134">
        <f>职业参数比例等级参数!$U$48*10</f>
        <v>127.27272727272727</v>
      </c>
      <c r="H117" s="134">
        <f>职业参数比例等级参数!$U$49*10</f>
        <v>32.727272727272727</v>
      </c>
      <c r="I117" s="134">
        <f>职业参数比例等级参数!$U$50*10</f>
        <v>39.272727272727266</v>
      </c>
      <c r="J117" s="134">
        <f>职业参数比例等级参数!$U$51*10</f>
        <v>65.454545454545453</v>
      </c>
      <c r="K117" s="134">
        <f>职业参数比例等级参数!$U$52*10</f>
        <v>49.090909090909079</v>
      </c>
      <c r="L117" s="135">
        <f>职业参数比例等级参数!$V$53*10</f>
        <v>24.218181818181819</v>
      </c>
      <c r="M117" s="134">
        <f>L117*职业参数比例等级参数!$B$15</f>
        <v>48.436363636363637</v>
      </c>
      <c r="N117" s="134">
        <f>L117*职业参数比例等级参数!$B$16</f>
        <v>24.218181818181819</v>
      </c>
      <c r="O117" s="134"/>
      <c r="P117" s="134"/>
      <c r="Q117" s="134">
        <v>3</v>
      </c>
    </row>
    <row r="118" spans="1:17" s="135" customFormat="1" hidden="1">
      <c r="A118" s="142">
        <v>105</v>
      </c>
      <c r="B118" s="142">
        <f t="shared" si="1"/>
        <v>105</v>
      </c>
      <c r="C118" s="134">
        <v>4</v>
      </c>
      <c r="D118" s="134">
        <v>0</v>
      </c>
      <c r="E118" s="134">
        <v>0</v>
      </c>
      <c r="F118" s="134">
        <f>职业参数比例等级参数!$U$47*10</f>
        <v>101.81818181818181</v>
      </c>
      <c r="G118" s="134">
        <f>职业参数比例等级参数!$U$48*10</f>
        <v>127.27272727272727</v>
      </c>
      <c r="H118" s="134">
        <f>职业参数比例等级参数!$U$49*10</f>
        <v>32.727272727272727</v>
      </c>
      <c r="I118" s="134">
        <f>职业参数比例等级参数!$U$50*10</f>
        <v>39.272727272727266</v>
      </c>
      <c r="J118" s="134">
        <f>职业参数比例等级参数!$U$51*10</f>
        <v>65.454545454545453</v>
      </c>
      <c r="K118" s="134">
        <f>职业参数比例等级参数!$U$52*10</f>
        <v>49.090909090909079</v>
      </c>
      <c r="L118" s="135">
        <f>职业参数比例等级参数!$W$53*10</f>
        <v>24</v>
      </c>
      <c r="M118" s="134">
        <f>L118*职业参数比例等级参数!$B$15</f>
        <v>48</v>
      </c>
      <c r="N118" s="134">
        <f>L118*职业参数比例等级参数!$B$16</f>
        <v>24</v>
      </c>
      <c r="O118" s="134"/>
      <c r="P118" s="134"/>
      <c r="Q118" s="134">
        <v>3</v>
      </c>
    </row>
    <row r="119" spans="1:17" s="135" customFormat="1" hidden="1">
      <c r="A119" s="142">
        <v>106</v>
      </c>
      <c r="B119" s="142">
        <f t="shared" si="1"/>
        <v>106</v>
      </c>
      <c r="C119" s="135">
        <v>4</v>
      </c>
      <c r="D119" s="135">
        <v>0</v>
      </c>
      <c r="E119" s="135">
        <v>0</v>
      </c>
      <c r="F119" s="135">
        <f>职业参数比例等级参数!$V$47*10</f>
        <v>99.393939393939391</v>
      </c>
      <c r="G119" s="135">
        <f>职业参数比例等级参数!$V$48*10</f>
        <v>124.24242424242422</v>
      </c>
      <c r="H119" s="135">
        <f>职业参数比例等级参数!$V$49*10</f>
        <v>31.515151515151516</v>
      </c>
      <c r="I119" s="135">
        <f>职业参数比例等级参数!$V$50*10</f>
        <v>37.81818181818182</v>
      </c>
      <c r="J119" s="135">
        <f>职业参数比例等级参数!$V$51*10</f>
        <v>63.030303030303031</v>
      </c>
      <c r="K119" s="135">
        <f>职业参数比例等级参数!$V$52*10</f>
        <v>47.272727272727266</v>
      </c>
      <c r="L119" s="135">
        <f>职业参数比例等级参数!$V$53*10</f>
        <v>24.218181818181819</v>
      </c>
      <c r="M119" s="135">
        <f>L119*职业参数比例等级参数!$B$15</f>
        <v>48.436363636363637</v>
      </c>
      <c r="N119" s="135">
        <f>L119*职业参数比例等级参数!$B$16</f>
        <v>24.218181818181819</v>
      </c>
      <c r="P119" s="135" t="s">
        <v>657</v>
      </c>
      <c r="Q119" s="135">
        <v>3</v>
      </c>
    </row>
    <row r="120" spans="1:17" s="135" customFormat="1" hidden="1">
      <c r="A120" s="142">
        <v>107</v>
      </c>
      <c r="B120" s="142">
        <f t="shared" si="1"/>
        <v>107</v>
      </c>
      <c r="C120" s="134">
        <v>4</v>
      </c>
      <c r="D120" s="134">
        <v>0</v>
      </c>
      <c r="E120" s="134">
        <v>0</v>
      </c>
      <c r="F120" s="135">
        <f>职业参数比例等级参数!$U$47*10</f>
        <v>101.81818181818181</v>
      </c>
      <c r="G120" s="134">
        <f>职业参数比例等级参数!$V$48*10</f>
        <v>124.24242424242422</v>
      </c>
      <c r="H120" s="134">
        <f>职业参数比例等级参数!$V$49*10</f>
        <v>31.515151515151516</v>
      </c>
      <c r="I120" s="134">
        <f>职业参数比例等级参数!$V$50*10</f>
        <v>37.81818181818182</v>
      </c>
      <c r="J120" s="134">
        <f>职业参数比例等级参数!$V$51*10</f>
        <v>63.030303030303031</v>
      </c>
      <c r="K120" s="134">
        <f>职业参数比例等级参数!$V$52*10</f>
        <v>47.272727272727266</v>
      </c>
      <c r="L120" s="134">
        <f>职业参数比例等级参数!$V$53*10</f>
        <v>24.218181818181819</v>
      </c>
      <c r="M120" s="134">
        <f>L120*职业参数比例等级参数!$B$15</f>
        <v>48.436363636363637</v>
      </c>
      <c r="N120" s="134">
        <f>L120*职业参数比例等级参数!$B$16</f>
        <v>24.218181818181819</v>
      </c>
      <c r="O120" s="134"/>
      <c r="P120" s="134"/>
      <c r="Q120" s="134">
        <v>3</v>
      </c>
    </row>
    <row r="121" spans="1:17" s="135" customFormat="1" hidden="1">
      <c r="A121" s="142">
        <v>108</v>
      </c>
      <c r="B121" s="142">
        <f t="shared" si="1"/>
        <v>108</v>
      </c>
      <c r="C121" s="134">
        <v>4</v>
      </c>
      <c r="D121" s="134">
        <v>0</v>
      </c>
      <c r="E121" s="134">
        <v>0</v>
      </c>
      <c r="F121" s="135">
        <f>职业参数比例等级参数!$W$47*10</f>
        <v>96.969696969696955</v>
      </c>
      <c r="G121" s="134">
        <f>职业参数比例等级参数!$V$48*10</f>
        <v>124.24242424242422</v>
      </c>
      <c r="H121" s="134">
        <f>职业参数比例等级参数!$V$49*10</f>
        <v>31.515151515151516</v>
      </c>
      <c r="I121" s="134">
        <f>职业参数比例等级参数!$V$50*10</f>
        <v>37.81818181818182</v>
      </c>
      <c r="J121" s="134">
        <f>职业参数比例等级参数!$V$51*10</f>
        <v>63.030303030303031</v>
      </c>
      <c r="K121" s="134">
        <f>职业参数比例等级参数!$V$52*10</f>
        <v>47.272727272727266</v>
      </c>
      <c r="L121" s="134">
        <f>职业参数比例等级参数!$V$53*10</f>
        <v>24.218181818181819</v>
      </c>
      <c r="M121" s="134">
        <f>L121*职业参数比例等级参数!$B$15</f>
        <v>48.436363636363637</v>
      </c>
      <c r="N121" s="134">
        <f>L121*职业参数比例等级参数!$B$16</f>
        <v>24.218181818181819</v>
      </c>
      <c r="O121" s="134"/>
      <c r="P121" s="134"/>
      <c r="Q121" s="134">
        <v>3</v>
      </c>
    </row>
    <row r="122" spans="1:17" s="135" customFormat="1" hidden="1">
      <c r="A122" s="142">
        <v>109</v>
      </c>
      <c r="B122" s="142">
        <f t="shared" si="1"/>
        <v>109</v>
      </c>
      <c r="C122" s="134">
        <v>4</v>
      </c>
      <c r="D122" s="134">
        <v>0</v>
      </c>
      <c r="E122" s="134">
        <v>0</v>
      </c>
      <c r="F122" s="134">
        <f>职业参数比例等级参数!$V$47*10</f>
        <v>99.393939393939391</v>
      </c>
      <c r="G122" s="135">
        <f>职业参数比例等级参数!$U$48*10</f>
        <v>127.27272727272727</v>
      </c>
      <c r="H122" s="134">
        <f>职业参数比例等级参数!$V$49*10</f>
        <v>31.515151515151516</v>
      </c>
      <c r="I122" s="134">
        <f>职业参数比例等级参数!$V$50*10</f>
        <v>37.81818181818182</v>
      </c>
      <c r="J122" s="134">
        <f>职业参数比例等级参数!$V$51*10</f>
        <v>63.030303030303031</v>
      </c>
      <c r="K122" s="134">
        <f>职业参数比例等级参数!$V$52*10</f>
        <v>47.272727272727266</v>
      </c>
      <c r="L122" s="134">
        <f>职业参数比例等级参数!$V$53*10</f>
        <v>24.218181818181819</v>
      </c>
      <c r="M122" s="134">
        <f>L122*职业参数比例等级参数!$B$15</f>
        <v>48.436363636363637</v>
      </c>
      <c r="N122" s="134">
        <f>L122*职业参数比例等级参数!$B$16</f>
        <v>24.218181818181819</v>
      </c>
      <c r="O122" s="134"/>
      <c r="P122" s="134"/>
      <c r="Q122" s="134">
        <v>3</v>
      </c>
    </row>
    <row r="123" spans="1:17" s="135" customFormat="1" hidden="1">
      <c r="A123" s="142">
        <v>110</v>
      </c>
      <c r="B123" s="142">
        <f t="shared" si="1"/>
        <v>110</v>
      </c>
      <c r="C123" s="134">
        <v>4</v>
      </c>
      <c r="D123" s="134">
        <v>0</v>
      </c>
      <c r="E123" s="134">
        <v>0</v>
      </c>
      <c r="F123" s="134">
        <f>职业参数比例等级参数!$V$47*10</f>
        <v>99.393939393939391</v>
      </c>
      <c r="G123" s="135">
        <f>职业参数比例等级参数!$W$48*10</f>
        <v>121.21212121212122</v>
      </c>
      <c r="H123" s="134">
        <f>职业参数比例等级参数!$V$49*10</f>
        <v>31.515151515151516</v>
      </c>
      <c r="I123" s="134">
        <f>职业参数比例等级参数!$V$50*10</f>
        <v>37.81818181818182</v>
      </c>
      <c r="J123" s="134">
        <f>职业参数比例等级参数!$V$51*10</f>
        <v>63.030303030303031</v>
      </c>
      <c r="K123" s="134">
        <f>职业参数比例等级参数!$V$52*10</f>
        <v>47.272727272727266</v>
      </c>
      <c r="L123" s="134">
        <f>职业参数比例等级参数!$V$53*10</f>
        <v>24.218181818181819</v>
      </c>
      <c r="M123" s="134">
        <f>L123*职业参数比例等级参数!$B$15</f>
        <v>48.436363636363637</v>
      </c>
      <c r="N123" s="134">
        <f>L123*职业参数比例等级参数!$B$16</f>
        <v>24.218181818181819</v>
      </c>
      <c r="O123" s="134"/>
      <c r="P123" s="134"/>
      <c r="Q123" s="134">
        <v>3</v>
      </c>
    </row>
    <row r="124" spans="1:17" s="135" customFormat="1" hidden="1">
      <c r="A124" s="142">
        <v>111</v>
      </c>
      <c r="B124" s="142">
        <f t="shared" si="1"/>
        <v>111</v>
      </c>
      <c r="C124" s="134">
        <v>4</v>
      </c>
      <c r="D124" s="134">
        <v>0</v>
      </c>
      <c r="E124" s="134">
        <v>0</v>
      </c>
      <c r="F124" s="134">
        <f>职业参数比例等级参数!$V$47*10</f>
        <v>99.393939393939391</v>
      </c>
      <c r="G124" s="134">
        <f>职业参数比例等级参数!$V$48*10</f>
        <v>124.24242424242422</v>
      </c>
      <c r="H124" s="135">
        <f>职业参数比例等级参数!$U$49*10</f>
        <v>32.727272727272727</v>
      </c>
      <c r="I124" s="134">
        <f>职业参数比例等级参数!$V$50*10</f>
        <v>37.81818181818182</v>
      </c>
      <c r="J124" s="134">
        <f>职业参数比例等级参数!$V$51*10</f>
        <v>63.030303030303031</v>
      </c>
      <c r="K124" s="134">
        <f>职业参数比例等级参数!$V$52*10</f>
        <v>47.272727272727266</v>
      </c>
      <c r="L124" s="134">
        <f>职业参数比例等级参数!$V$53*10</f>
        <v>24.218181818181819</v>
      </c>
      <c r="M124" s="134">
        <f>L124*职业参数比例等级参数!$B$15</f>
        <v>48.436363636363637</v>
      </c>
      <c r="N124" s="134">
        <f>L124*职业参数比例等级参数!$B$16</f>
        <v>24.218181818181819</v>
      </c>
      <c r="O124" s="134"/>
      <c r="P124" s="134"/>
      <c r="Q124" s="134">
        <v>3</v>
      </c>
    </row>
    <row r="125" spans="1:17" s="135" customFormat="1" hidden="1">
      <c r="A125" s="142">
        <v>112</v>
      </c>
      <c r="B125" s="142">
        <f t="shared" si="1"/>
        <v>112</v>
      </c>
      <c r="C125" s="134">
        <v>4</v>
      </c>
      <c r="D125" s="134">
        <v>0</v>
      </c>
      <c r="E125" s="134">
        <v>0</v>
      </c>
      <c r="F125" s="134">
        <f>职业参数比例等级参数!$V$47*10</f>
        <v>99.393939393939391</v>
      </c>
      <c r="G125" s="134">
        <f>职业参数比例等级参数!$V$48*10</f>
        <v>124.24242424242422</v>
      </c>
      <c r="H125" s="135">
        <f>职业参数比例等级参数!$W$49*10</f>
        <v>30.303030303030305</v>
      </c>
      <c r="I125" s="134">
        <f>职业参数比例等级参数!$V$50*10</f>
        <v>37.81818181818182</v>
      </c>
      <c r="J125" s="134">
        <f>职业参数比例等级参数!$V$51*10</f>
        <v>63.030303030303031</v>
      </c>
      <c r="K125" s="134">
        <f>职业参数比例等级参数!$V$52*10</f>
        <v>47.272727272727266</v>
      </c>
      <c r="L125" s="134">
        <f>职业参数比例等级参数!$V$53*10</f>
        <v>24.218181818181819</v>
      </c>
      <c r="M125" s="134">
        <f>L125*职业参数比例等级参数!$B$15</f>
        <v>48.436363636363637</v>
      </c>
      <c r="N125" s="134">
        <f>L125*职业参数比例等级参数!$B$16</f>
        <v>24.218181818181819</v>
      </c>
      <c r="O125" s="134"/>
      <c r="P125" s="134"/>
      <c r="Q125" s="134">
        <v>3</v>
      </c>
    </row>
    <row r="126" spans="1:17" s="135" customFormat="1" hidden="1">
      <c r="A126" s="142">
        <v>113</v>
      </c>
      <c r="B126" s="142">
        <f t="shared" si="1"/>
        <v>113</v>
      </c>
      <c r="C126" s="134">
        <v>4</v>
      </c>
      <c r="D126" s="134">
        <v>0</v>
      </c>
      <c r="E126" s="134">
        <v>0</v>
      </c>
      <c r="F126" s="134">
        <f>职业参数比例等级参数!$V$47*10</f>
        <v>99.393939393939391</v>
      </c>
      <c r="G126" s="134">
        <f>职业参数比例等级参数!$V$48*10</f>
        <v>124.24242424242422</v>
      </c>
      <c r="H126" s="134">
        <f>职业参数比例等级参数!$V$49*10</f>
        <v>31.515151515151516</v>
      </c>
      <c r="I126" s="135">
        <f>职业参数比例等级参数!$U$50*10</f>
        <v>39.272727272727266</v>
      </c>
      <c r="J126" s="134">
        <f>职业参数比例等级参数!$V$51*10</f>
        <v>63.030303030303031</v>
      </c>
      <c r="K126" s="134">
        <f>职业参数比例等级参数!$V$52*10</f>
        <v>47.272727272727266</v>
      </c>
      <c r="L126" s="134">
        <f>职业参数比例等级参数!$V$53*10</f>
        <v>24.218181818181819</v>
      </c>
      <c r="M126" s="134">
        <f>L126*职业参数比例等级参数!$B$15</f>
        <v>48.436363636363637</v>
      </c>
      <c r="N126" s="134">
        <f>L126*职业参数比例等级参数!$B$16</f>
        <v>24.218181818181819</v>
      </c>
      <c r="O126" s="134"/>
      <c r="P126" s="134"/>
      <c r="Q126" s="134">
        <v>3</v>
      </c>
    </row>
    <row r="127" spans="1:17" s="135" customFormat="1" hidden="1">
      <c r="A127" s="142">
        <v>114</v>
      </c>
      <c r="B127" s="142">
        <f t="shared" si="1"/>
        <v>114</v>
      </c>
      <c r="C127" s="134">
        <v>4</v>
      </c>
      <c r="D127" s="134">
        <v>0</v>
      </c>
      <c r="E127" s="134">
        <v>0</v>
      </c>
      <c r="F127" s="134">
        <f>职业参数比例等级参数!$V$47*10</f>
        <v>99.393939393939391</v>
      </c>
      <c r="G127" s="134">
        <f>职业参数比例等级参数!$V$48*10</f>
        <v>124.24242424242422</v>
      </c>
      <c r="H127" s="134">
        <f>职业参数比例等级参数!$V$49*10</f>
        <v>31.515151515151516</v>
      </c>
      <c r="I127" s="135">
        <f>职业参数比例等级参数!$W$50*10</f>
        <v>36.36363636363636</v>
      </c>
      <c r="J127" s="134">
        <f>职业参数比例等级参数!$V$51*10</f>
        <v>63.030303030303031</v>
      </c>
      <c r="K127" s="134">
        <f>职业参数比例等级参数!$V$52*10</f>
        <v>47.272727272727266</v>
      </c>
      <c r="L127" s="134">
        <f>职业参数比例等级参数!$V$53*10</f>
        <v>24.218181818181819</v>
      </c>
      <c r="M127" s="134">
        <f>L127*职业参数比例等级参数!$B$15</f>
        <v>48.436363636363637</v>
      </c>
      <c r="N127" s="134">
        <f>L127*职业参数比例等级参数!$B$16</f>
        <v>24.218181818181819</v>
      </c>
      <c r="O127" s="134"/>
      <c r="P127" s="134"/>
      <c r="Q127" s="134">
        <v>3</v>
      </c>
    </row>
    <row r="128" spans="1:17" s="135" customFormat="1" hidden="1">
      <c r="A128" s="142">
        <v>115</v>
      </c>
      <c r="B128" s="142">
        <f t="shared" si="1"/>
        <v>115</v>
      </c>
      <c r="C128" s="134">
        <v>4</v>
      </c>
      <c r="D128" s="134">
        <v>0</v>
      </c>
      <c r="E128" s="134">
        <v>0</v>
      </c>
      <c r="F128" s="134">
        <f>职业参数比例等级参数!$V$47*10</f>
        <v>99.393939393939391</v>
      </c>
      <c r="G128" s="134">
        <f>职业参数比例等级参数!$V$48*10</f>
        <v>124.24242424242422</v>
      </c>
      <c r="H128" s="134">
        <f>职业参数比例等级参数!$V$49*10</f>
        <v>31.515151515151516</v>
      </c>
      <c r="I128" s="134">
        <f>职业参数比例等级参数!$V$50*10</f>
        <v>37.81818181818182</v>
      </c>
      <c r="J128" s="135">
        <f>职业参数比例等级参数!$U$51*10</f>
        <v>65.454545454545453</v>
      </c>
      <c r="K128" s="134">
        <f>职业参数比例等级参数!$V$52*10</f>
        <v>47.272727272727266</v>
      </c>
      <c r="L128" s="134">
        <f>职业参数比例等级参数!$V$53*10</f>
        <v>24.218181818181819</v>
      </c>
      <c r="M128" s="134">
        <f>L128*职业参数比例等级参数!$B$15</f>
        <v>48.436363636363637</v>
      </c>
      <c r="N128" s="134">
        <f>L128*职业参数比例等级参数!$B$16</f>
        <v>24.218181818181819</v>
      </c>
      <c r="O128" s="134"/>
      <c r="P128" s="134"/>
      <c r="Q128" s="134">
        <v>3</v>
      </c>
    </row>
    <row r="129" spans="1:17" s="135" customFormat="1" hidden="1">
      <c r="A129" s="142">
        <v>116</v>
      </c>
      <c r="B129" s="142">
        <f t="shared" si="1"/>
        <v>116</v>
      </c>
      <c r="C129" s="134">
        <v>4</v>
      </c>
      <c r="D129" s="134">
        <v>0</v>
      </c>
      <c r="E129" s="134">
        <v>0</v>
      </c>
      <c r="F129" s="134">
        <f>职业参数比例等级参数!$V$47*10</f>
        <v>99.393939393939391</v>
      </c>
      <c r="G129" s="134">
        <f>职业参数比例等级参数!$V$48*10</f>
        <v>124.24242424242422</v>
      </c>
      <c r="H129" s="134">
        <f>职业参数比例等级参数!$V$49*10</f>
        <v>31.515151515151516</v>
      </c>
      <c r="I129" s="134">
        <f>职业参数比例等级参数!$V$50*10</f>
        <v>37.81818181818182</v>
      </c>
      <c r="J129" s="135">
        <f>职业参数比例等级参数!$W$51*10</f>
        <v>60.606060606060609</v>
      </c>
      <c r="K129" s="134">
        <f>职业参数比例等级参数!$V$52*10</f>
        <v>47.272727272727266</v>
      </c>
      <c r="L129" s="134">
        <f>职业参数比例等级参数!$V$53*10</f>
        <v>24.218181818181819</v>
      </c>
      <c r="M129" s="134">
        <f>L129*职业参数比例等级参数!$B$15</f>
        <v>48.436363636363637</v>
      </c>
      <c r="N129" s="134">
        <f>L129*职业参数比例等级参数!$B$16</f>
        <v>24.218181818181819</v>
      </c>
      <c r="O129" s="134"/>
      <c r="P129" s="134"/>
      <c r="Q129" s="134">
        <v>3</v>
      </c>
    </row>
    <row r="130" spans="1:17" s="135" customFormat="1" hidden="1">
      <c r="A130" s="142">
        <v>117</v>
      </c>
      <c r="B130" s="142">
        <f t="shared" si="1"/>
        <v>117</v>
      </c>
      <c r="C130" s="134">
        <v>4</v>
      </c>
      <c r="D130" s="134">
        <v>0</v>
      </c>
      <c r="E130" s="134">
        <v>0</v>
      </c>
      <c r="F130" s="134">
        <f>职业参数比例等级参数!$V$47*10</f>
        <v>99.393939393939391</v>
      </c>
      <c r="G130" s="134">
        <f>职业参数比例等级参数!$V$48*10</f>
        <v>124.24242424242422</v>
      </c>
      <c r="H130" s="134">
        <f>职业参数比例等级参数!$V$49*10</f>
        <v>31.515151515151516</v>
      </c>
      <c r="I130" s="134">
        <f>职业参数比例等级参数!$V$50*10</f>
        <v>37.81818181818182</v>
      </c>
      <c r="J130" s="134">
        <f>职业参数比例等级参数!$V$51*10</f>
        <v>63.030303030303031</v>
      </c>
      <c r="K130" s="135">
        <f>职业参数比例等级参数!$U$52*10</f>
        <v>49.090909090909079</v>
      </c>
      <c r="L130" s="134">
        <f>职业参数比例等级参数!$V$53*10</f>
        <v>24.218181818181819</v>
      </c>
      <c r="M130" s="134">
        <f>L130*职业参数比例等级参数!$B$15</f>
        <v>48.436363636363637</v>
      </c>
      <c r="N130" s="134">
        <f>L130*职业参数比例等级参数!$B$16</f>
        <v>24.218181818181819</v>
      </c>
      <c r="O130" s="134"/>
      <c r="P130" s="134"/>
      <c r="Q130" s="134">
        <v>3</v>
      </c>
    </row>
    <row r="131" spans="1:17" s="135" customFormat="1" hidden="1">
      <c r="A131" s="142">
        <v>118</v>
      </c>
      <c r="B131" s="142">
        <f t="shared" si="1"/>
        <v>118</v>
      </c>
      <c r="C131" s="134">
        <v>4</v>
      </c>
      <c r="D131" s="134">
        <v>0</v>
      </c>
      <c r="E131" s="134">
        <v>0</v>
      </c>
      <c r="F131" s="134">
        <f>职业参数比例等级参数!$V$47*10</f>
        <v>99.393939393939391</v>
      </c>
      <c r="G131" s="134">
        <f>职业参数比例等级参数!$V$48*10</f>
        <v>124.24242424242422</v>
      </c>
      <c r="H131" s="134">
        <f>职业参数比例等级参数!$V$49*10</f>
        <v>31.515151515151516</v>
      </c>
      <c r="I131" s="134">
        <f>职业参数比例等级参数!$V$50*10</f>
        <v>37.81818181818182</v>
      </c>
      <c r="J131" s="134">
        <f>职业参数比例等级参数!$V$51*10</f>
        <v>63.030303030303031</v>
      </c>
      <c r="K131" s="135">
        <f>职业参数比例等级参数!$W$52*10</f>
        <v>45.454545454545453</v>
      </c>
      <c r="L131" s="134">
        <f>职业参数比例等级参数!$V$53*10</f>
        <v>24.218181818181819</v>
      </c>
      <c r="M131" s="134">
        <f>L131*职业参数比例等级参数!$B$15</f>
        <v>48.436363636363637</v>
      </c>
      <c r="N131" s="134">
        <f>L131*职业参数比例等级参数!$B$16</f>
        <v>24.218181818181819</v>
      </c>
      <c r="O131" s="134"/>
      <c r="P131" s="134"/>
      <c r="Q131" s="134">
        <v>3</v>
      </c>
    </row>
    <row r="132" spans="1:17" s="135" customFormat="1" hidden="1">
      <c r="A132" s="142">
        <v>119</v>
      </c>
      <c r="B132" s="142">
        <f t="shared" si="1"/>
        <v>119</v>
      </c>
      <c r="C132" s="134">
        <v>4</v>
      </c>
      <c r="D132" s="134">
        <v>0</v>
      </c>
      <c r="E132" s="134">
        <v>0</v>
      </c>
      <c r="F132" s="134">
        <f>职业参数比例等级参数!$V$47*10</f>
        <v>99.393939393939391</v>
      </c>
      <c r="G132" s="134">
        <f>职业参数比例等级参数!$V$48*10</f>
        <v>124.24242424242422</v>
      </c>
      <c r="H132" s="134">
        <f>职业参数比例等级参数!$V$49*10</f>
        <v>31.515151515151516</v>
      </c>
      <c r="I132" s="134">
        <f>职业参数比例等级参数!$V$50*10</f>
        <v>37.81818181818182</v>
      </c>
      <c r="J132" s="134">
        <f>职业参数比例等级参数!$V$51*10</f>
        <v>63.030303030303031</v>
      </c>
      <c r="K132" s="134">
        <f>职业参数比例等级参数!$V$52*10</f>
        <v>47.272727272727266</v>
      </c>
      <c r="L132" s="135">
        <f>职业参数比例等级参数!$U$53*10</f>
        <v>24.436363636363634</v>
      </c>
      <c r="M132" s="134">
        <f>L132*职业参数比例等级参数!$B$15</f>
        <v>48.872727272727268</v>
      </c>
      <c r="N132" s="134">
        <f>L132*职业参数比例等级参数!$B$16</f>
        <v>24.436363636363634</v>
      </c>
      <c r="O132" s="134"/>
      <c r="P132" s="134"/>
      <c r="Q132" s="134">
        <v>3</v>
      </c>
    </row>
    <row r="133" spans="1:17" s="135" customFormat="1" hidden="1">
      <c r="A133" s="142">
        <v>120</v>
      </c>
      <c r="B133" s="142">
        <f t="shared" si="1"/>
        <v>120</v>
      </c>
      <c r="C133" s="134">
        <v>4</v>
      </c>
      <c r="D133" s="134">
        <v>0</v>
      </c>
      <c r="E133" s="134">
        <v>0</v>
      </c>
      <c r="F133" s="134">
        <f>职业参数比例等级参数!$V$47*10</f>
        <v>99.393939393939391</v>
      </c>
      <c r="G133" s="134">
        <f>职业参数比例等级参数!$V$48*10</f>
        <v>124.24242424242422</v>
      </c>
      <c r="H133" s="134">
        <f>职业参数比例等级参数!$V$49*10</f>
        <v>31.515151515151516</v>
      </c>
      <c r="I133" s="134">
        <f>职业参数比例等级参数!$V$50*10</f>
        <v>37.81818181818182</v>
      </c>
      <c r="J133" s="134">
        <f>职业参数比例等级参数!$V$51*10</f>
        <v>63.030303030303031</v>
      </c>
      <c r="K133" s="134">
        <f>职业参数比例等级参数!$V$52*10</f>
        <v>47.272727272727266</v>
      </c>
      <c r="L133" s="135">
        <f>职业参数比例等级参数!$W$53*10</f>
        <v>24</v>
      </c>
      <c r="M133" s="134">
        <f>L133*职业参数比例等级参数!$B$15</f>
        <v>48</v>
      </c>
      <c r="N133" s="134">
        <f>L133*职业参数比例等级参数!$B$16</f>
        <v>24</v>
      </c>
      <c r="O133" s="134"/>
      <c r="P133" s="134"/>
      <c r="Q133" s="134">
        <v>3</v>
      </c>
    </row>
    <row r="134" spans="1:17" s="135" customFormat="1" hidden="1">
      <c r="A134" s="142">
        <v>121</v>
      </c>
      <c r="B134" s="142">
        <f t="shared" si="1"/>
        <v>121</v>
      </c>
      <c r="C134" s="135">
        <v>4</v>
      </c>
      <c r="D134" s="135">
        <v>0</v>
      </c>
      <c r="E134" s="135">
        <v>0</v>
      </c>
      <c r="F134" s="135">
        <f>职业参数比例等级参数!$W$47*10</f>
        <v>96.969696969696955</v>
      </c>
      <c r="G134" s="135">
        <f>职业参数比例等级参数!$W$48*10</f>
        <v>121.21212121212122</v>
      </c>
      <c r="H134" s="135">
        <f>职业参数比例等级参数!$W$49*10</f>
        <v>30.303030303030305</v>
      </c>
      <c r="I134" s="135">
        <f>职业参数比例等级参数!$W$50*10</f>
        <v>36.36363636363636</v>
      </c>
      <c r="J134" s="135">
        <f>职业参数比例等级参数!$W$51*10</f>
        <v>60.606060606060609</v>
      </c>
      <c r="K134" s="135">
        <f>职业参数比例等级参数!$W$52*10</f>
        <v>45.454545454545453</v>
      </c>
      <c r="L134" s="135">
        <f>职业参数比例等级参数!$W$53*10</f>
        <v>24</v>
      </c>
      <c r="M134" s="135">
        <f>L134*职业参数比例等级参数!$B$15</f>
        <v>48</v>
      </c>
      <c r="N134" s="135">
        <f>L134*职业参数比例等级参数!$B$16</f>
        <v>24</v>
      </c>
      <c r="P134" s="135" t="s">
        <v>658</v>
      </c>
      <c r="Q134" s="135">
        <v>3</v>
      </c>
    </row>
    <row r="135" spans="1:17" s="135" customFormat="1" hidden="1">
      <c r="A135" s="142">
        <v>122</v>
      </c>
      <c r="B135" s="142">
        <f t="shared" si="1"/>
        <v>122</v>
      </c>
      <c r="C135" s="134">
        <v>4</v>
      </c>
      <c r="D135" s="134">
        <v>0</v>
      </c>
      <c r="E135" s="134">
        <v>0</v>
      </c>
      <c r="F135" s="135">
        <f>职业参数比例等级参数!$V$47*10</f>
        <v>99.393939393939391</v>
      </c>
      <c r="G135" s="134">
        <f>职业参数比例等级参数!$W$48*10</f>
        <v>121.21212121212122</v>
      </c>
      <c r="H135" s="134">
        <f>职业参数比例等级参数!$W$49*10</f>
        <v>30.303030303030305</v>
      </c>
      <c r="I135" s="134">
        <f>职业参数比例等级参数!$W$50*10</f>
        <v>36.36363636363636</v>
      </c>
      <c r="J135" s="134">
        <f>职业参数比例等级参数!$W$51*10</f>
        <v>60.606060606060609</v>
      </c>
      <c r="K135" s="134">
        <f>职业参数比例等级参数!$W$52*10</f>
        <v>45.454545454545453</v>
      </c>
      <c r="L135" s="134">
        <f>职业参数比例等级参数!$W$53*10</f>
        <v>24</v>
      </c>
      <c r="M135" s="134">
        <f>L135*职业参数比例等级参数!$B$15</f>
        <v>48</v>
      </c>
      <c r="N135" s="134">
        <f>L135*职业参数比例等级参数!$B$16</f>
        <v>24</v>
      </c>
      <c r="O135" s="134"/>
      <c r="P135" s="134"/>
      <c r="Q135" s="134">
        <v>3</v>
      </c>
    </row>
    <row r="136" spans="1:17" s="135" customFormat="1" hidden="1">
      <c r="A136" s="142">
        <v>123</v>
      </c>
      <c r="B136" s="142">
        <f t="shared" si="1"/>
        <v>123</v>
      </c>
      <c r="C136" s="134">
        <v>4</v>
      </c>
      <c r="D136" s="134">
        <v>0</v>
      </c>
      <c r="E136" s="134">
        <v>0</v>
      </c>
      <c r="F136" s="135">
        <f>职业参数比例等级参数!$U$47*10</f>
        <v>101.81818181818181</v>
      </c>
      <c r="G136" s="134">
        <f>职业参数比例等级参数!$W$48*10</f>
        <v>121.21212121212122</v>
      </c>
      <c r="H136" s="134">
        <f>职业参数比例等级参数!$W$49*10</f>
        <v>30.303030303030305</v>
      </c>
      <c r="I136" s="134">
        <f>职业参数比例等级参数!$W$50*10</f>
        <v>36.36363636363636</v>
      </c>
      <c r="J136" s="134">
        <f>职业参数比例等级参数!$W$51*10</f>
        <v>60.606060606060609</v>
      </c>
      <c r="K136" s="134">
        <f>职业参数比例等级参数!$W$52*10</f>
        <v>45.454545454545453</v>
      </c>
      <c r="L136" s="134">
        <f>职业参数比例等级参数!$W$53*10</f>
        <v>24</v>
      </c>
      <c r="M136" s="134">
        <f>L136*职业参数比例等级参数!$B$15</f>
        <v>48</v>
      </c>
      <c r="N136" s="134">
        <f>L136*职业参数比例等级参数!$B$16</f>
        <v>24</v>
      </c>
      <c r="O136" s="134"/>
      <c r="P136" s="134"/>
      <c r="Q136" s="134">
        <v>3</v>
      </c>
    </row>
    <row r="137" spans="1:17" s="135" customFormat="1" hidden="1">
      <c r="A137" s="142">
        <v>124</v>
      </c>
      <c r="B137" s="142">
        <f t="shared" si="1"/>
        <v>124</v>
      </c>
      <c r="C137" s="134">
        <v>4</v>
      </c>
      <c r="D137" s="134">
        <v>0</v>
      </c>
      <c r="E137" s="134">
        <v>0</v>
      </c>
      <c r="F137" s="134">
        <f>职业参数比例等级参数!$W$47*10</f>
        <v>96.969696969696955</v>
      </c>
      <c r="G137" s="135">
        <f>职业参数比例等级参数!$V$48*10</f>
        <v>124.24242424242422</v>
      </c>
      <c r="H137" s="134">
        <f>职业参数比例等级参数!$W$49*10</f>
        <v>30.303030303030305</v>
      </c>
      <c r="I137" s="134">
        <f>职业参数比例等级参数!$W$50*10</f>
        <v>36.36363636363636</v>
      </c>
      <c r="J137" s="134">
        <f>职业参数比例等级参数!$W$51*10</f>
        <v>60.606060606060609</v>
      </c>
      <c r="K137" s="134">
        <f>职业参数比例等级参数!$W$52*10</f>
        <v>45.454545454545453</v>
      </c>
      <c r="L137" s="134">
        <f>职业参数比例等级参数!$W$53*10</f>
        <v>24</v>
      </c>
      <c r="M137" s="134">
        <f>L137*职业参数比例等级参数!$B$15</f>
        <v>48</v>
      </c>
      <c r="N137" s="134">
        <f>L137*职业参数比例等级参数!$B$16</f>
        <v>24</v>
      </c>
      <c r="O137" s="134"/>
      <c r="P137" s="134"/>
      <c r="Q137" s="134">
        <v>3</v>
      </c>
    </row>
    <row r="138" spans="1:17" s="135" customFormat="1" hidden="1">
      <c r="A138" s="142">
        <v>125</v>
      </c>
      <c r="B138" s="142">
        <f t="shared" si="1"/>
        <v>125</v>
      </c>
      <c r="C138" s="134">
        <v>4</v>
      </c>
      <c r="D138" s="134">
        <v>0</v>
      </c>
      <c r="E138" s="134">
        <v>0</v>
      </c>
      <c r="F138" s="134">
        <f>职业参数比例等级参数!$W$47*10</f>
        <v>96.969696969696955</v>
      </c>
      <c r="G138" s="135">
        <f>职业参数比例等级参数!$U$48*10</f>
        <v>127.27272727272727</v>
      </c>
      <c r="H138" s="134">
        <f>职业参数比例等级参数!$W$49*10</f>
        <v>30.303030303030305</v>
      </c>
      <c r="I138" s="134">
        <f>职业参数比例等级参数!$W$50*10</f>
        <v>36.36363636363636</v>
      </c>
      <c r="J138" s="134">
        <f>职业参数比例等级参数!$W$51*10</f>
        <v>60.606060606060609</v>
      </c>
      <c r="K138" s="134">
        <f>职业参数比例等级参数!$W$52*10</f>
        <v>45.454545454545453</v>
      </c>
      <c r="L138" s="134">
        <f>职业参数比例等级参数!$W$53*10</f>
        <v>24</v>
      </c>
      <c r="M138" s="134">
        <f>L138*职业参数比例等级参数!$B$15</f>
        <v>48</v>
      </c>
      <c r="N138" s="134">
        <f>L138*职业参数比例等级参数!$B$16</f>
        <v>24</v>
      </c>
      <c r="O138" s="134"/>
      <c r="P138" s="134"/>
      <c r="Q138" s="134">
        <v>3</v>
      </c>
    </row>
    <row r="139" spans="1:17" s="135" customFormat="1" hidden="1">
      <c r="A139" s="142">
        <v>126</v>
      </c>
      <c r="B139" s="142">
        <f t="shared" si="1"/>
        <v>126</v>
      </c>
      <c r="C139" s="134">
        <v>4</v>
      </c>
      <c r="D139" s="134">
        <v>0</v>
      </c>
      <c r="E139" s="134">
        <v>0</v>
      </c>
      <c r="F139" s="134">
        <f>职业参数比例等级参数!$W$47*10</f>
        <v>96.969696969696955</v>
      </c>
      <c r="G139" s="134">
        <f>职业参数比例等级参数!$W$48*10</f>
        <v>121.21212121212122</v>
      </c>
      <c r="H139" s="135">
        <f>职业参数比例等级参数!$V$49*10</f>
        <v>31.515151515151516</v>
      </c>
      <c r="I139" s="134">
        <f>职业参数比例等级参数!$W$50*10</f>
        <v>36.36363636363636</v>
      </c>
      <c r="J139" s="134">
        <f>职业参数比例等级参数!$W$51*10</f>
        <v>60.606060606060609</v>
      </c>
      <c r="K139" s="134">
        <f>职业参数比例等级参数!$W$52*10</f>
        <v>45.454545454545453</v>
      </c>
      <c r="L139" s="134">
        <f>职业参数比例等级参数!$W$53*10</f>
        <v>24</v>
      </c>
      <c r="M139" s="134">
        <f>L139*职业参数比例等级参数!$B$15</f>
        <v>48</v>
      </c>
      <c r="N139" s="134">
        <f>L139*职业参数比例等级参数!$B$16</f>
        <v>24</v>
      </c>
      <c r="O139" s="134"/>
      <c r="P139" s="134"/>
      <c r="Q139" s="134">
        <v>3</v>
      </c>
    </row>
    <row r="140" spans="1:17" s="135" customFormat="1" hidden="1">
      <c r="A140" s="142">
        <v>127</v>
      </c>
      <c r="B140" s="142">
        <f t="shared" si="1"/>
        <v>127</v>
      </c>
      <c r="C140" s="134">
        <v>4</v>
      </c>
      <c r="D140" s="134">
        <v>0</v>
      </c>
      <c r="E140" s="134">
        <v>0</v>
      </c>
      <c r="F140" s="134">
        <f>职业参数比例等级参数!$W$47*10</f>
        <v>96.969696969696955</v>
      </c>
      <c r="G140" s="134">
        <f>职业参数比例等级参数!$W$48*10</f>
        <v>121.21212121212122</v>
      </c>
      <c r="H140" s="135">
        <f>职业参数比例等级参数!$U$49*10</f>
        <v>32.727272727272727</v>
      </c>
      <c r="I140" s="134">
        <f>职业参数比例等级参数!$W$50*10</f>
        <v>36.36363636363636</v>
      </c>
      <c r="J140" s="134">
        <f>职业参数比例等级参数!$W$51*10</f>
        <v>60.606060606060609</v>
      </c>
      <c r="K140" s="134">
        <f>职业参数比例等级参数!$W$52*10</f>
        <v>45.454545454545453</v>
      </c>
      <c r="L140" s="134">
        <f>职业参数比例等级参数!$W$53*10</f>
        <v>24</v>
      </c>
      <c r="M140" s="134">
        <f>L140*职业参数比例等级参数!$B$15</f>
        <v>48</v>
      </c>
      <c r="N140" s="134">
        <f>L140*职业参数比例等级参数!$B$16</f>
        <v>24</v>
      </c>
      <c r="O140" s="134"/>
      <c r="P140" s="134"/>
      <c r="Q140" s="134">
        <v>3</v>
      </c>
    </row>
    <row r="141" spans="1:17" s="135" customFormat="1" hidden="1">
      <c r="A141" s="142">
        <v>128</v>
      </c>
      <c r="B141" s="142">
        <f t="shared" si="1"/>
        <v>128</v>
      </c>
      <c r="C141" s="134">
        <v>4</v>
      </c>
      <c r="D141" s="134">
        <v>0</v>
      </c>
      <c r="E141" s="134">
        <v>0</v>
      </c>
      <c r="F141" s="134">
        <f>职业参数比例等级参数!$W$47*10</f>
        <v>96.969696969696955</v>
      </c>
      <c r="G141" s="134">
        <f>职业参数比例等级参数!$W$48*10</f>
        <v>121.21212121212122</v>
      </c>
      <c r="H141" s="134">
        <f>职业参数比例等级参数!$W$49*10</f>
        <v>30.303030303030305</v>
      </c>
      <c r="I141" s="135">
        <f>职业参数比例等级参数!$V$50*10</f>
        <v>37.81818181818182</v>
      </c>
      <c r="J141" s="134">
        <f>职业参数比例等级参数!$W$51*10</f>
        <v>60.606060606060609</v>
      </c>
      <c r="K141" s="134">
        <f>职业参数比例等级参数!$W$52*10</f>
        <v>45.454545454545453</v>
      </c>
      <c r="L141" s="134">
        <f>职业参数比例等级参数!$W$53*10</f>
        <v>24</v>
      </c>
      <c r="M141" s="134">
        <f>L141*职业参数比例等级参数!$B$15</f>
        <v>48</v>
      </c>
      <c r="N141" s="134">
        <f>L141*职业参数比例等级参数!$B$16</f>
        <v>24</v>
      </c>
      <c r="O141" s="134"/>
      <c r="P141" s="134"/>
      <c r="Q141" s="134">
        <v>3</v>
      </c>
    </row>
    <row r="142" spans="1:17" s="135" customFormat="1" hidden="1">
      <c r="A142" s="142">
        <v>129</v>
      </c>
      <c r="B142" s="142">
        <f t="shared" si="1"/>
        <v>129</v>
      </c>
      <c r="C142" s="134">
        <v>4</v>
      </c>
      <c r="D142" s="134">
        <v>0</v>
      </c>
      <c r="E142" s="134">
        <v>0</v>
      </c>
      <c r="F142" s="134">
        <f>职业参数比例等级参数!$W$47*10</f>
        <v>96.969696969696955</v>
      </c>
      <c r="G142" s="134">
        <f>职业参数比例等级参数!$W$48*10</f>
        <v>121.21212121212122</v>
      </c>
      <c r="H142" s="134">
        <f>职业参数比例等级参数!$W$49*10</f>
        <v>30.303030303030305</v>
      </c>
      <c r="I142" s="135">
        <f>职业参数比例等级参数!$U$50*10</f>
        <v>39.272727272727266</v>
      </c>
      <c r="J142" s="134">
        <f>职业参数比例等级参数!$W$51*10</f>
        <v>60.606060606060609</v>
      </c>
      <c r="K142" s="134">
        <f>职业参数比例等级参数!$W$52*10</f>
        <v>45.454545454545453</v>
      </c>
      <c r="L142" s="134">
        <f>职业参数比例等级参数!$W$53*10</f>
        <v>24</v>
      </c>
      <c r="M142" s="134">
        <f>L142*职业参数比例等级参数!$B$15</f>
        <v>48</v>
      </c>
      <c r="N142" s="134">
        <f>L142*职业参数比例等级参数!$B$16</f>
        <v>24</v>
      </c>
      <c r="O142" s="134"/>
      <c r="P142" s="134"/>
      <c r="Q142" s="134">
        <v>3</v>
      </c>
    </row>
    <row r="143" spans="1:17" s="135" customFormat="1" hidden="1">
      <c r="A143" s="142">
        <v>130</v>
      </c>
      <c r="B143" s="142">
        <f t="shared" ref="B143:B206" si="2">A143</f>
        <v>130</v>
      </c>
      <c r="C143" s="134">
        <v>4</v>
      </c>
      <c r="D143" s="134">
        <v>0</v>
      </c>
      <c r="E143" s="134">
        <v>0</v>
      </c>
      <c r="F143" s="134">
        <f>职业参数比例等级参数!$W$47*10</f>
        <v>96.969696969696955</v>
      </c>
      <c r="G143" s="134">
        <f>职业参数比例等级参数!$W$48*10</f>
        <v>121.21212121212122</v>
      </c>
      <c r="H143" s="134">
        <f>职业参数比例等级参数!$W$49*10</f>
        <v>30.303030303030305</v>
      </c>
      <c r="I143" s="134">
        <f>职业参数比例等级参数!$W$50*10</f>
        <v>36.36363636363636</v>
      </c>
      <c r="J143" s="135">
        <f>职业参数比例等级参数!$V$51*10</f>
        <v>63.030303030303031</v>
      </c>
      <c r="K143" s="134">
        <f>职业参数比例等级参数!$W$52*10</f>
        <v>45.454545454545453</v>
      </c>
      <c r="L143" s="134">
        <f>职业参数比例等级参数!$W$53*10</f>
        <v>24</v>
      </c>
      <c r="M143" s="134">
        <f>L143*职业参数比例等级参数!$B$15</f>
        <v>48</v>
      </c>
      <c r="N143" s="134">
        <f>L143*职业参数比例等级参数!$B$16</f>
        <v>24</v>
      </c>
      <c r="O143" s="134"/>
      <c r="P143" s="134"/>
      <c r="Q143" s="134">
        <v>3</v>
      </c>
    </row>
    <row r="144" spans="1:17" s="135" customFormat="1" hidden="1">
      <c r="A144" s="142">
        <v>131</v>
      </c>
      <c r="B144" s="142">
        <f t="shared" si="2"/>
        <v>131</v>
      </c>
      <c r="C144" s="134">
        <v>4</v>
      </c>
      <c r="D144" s="134">
        <v>0</v>
      </c>
      <c r="E144" s="134">
        <v>0</v>
      </c>
      <c r="F144" s="134">
        <f>职业参数比例等级参数!$W$47*10</f>
        <v>96.969696969696955</v>
      </c>
      <c r="G144" s="134">
        <f>职业参数比例等级参数!$W$48*10</f>
        <v>121.21212121212122</v>
      </c>
      <c r="H144" s="134">
        <f>职业参数比例等级参数!$W$49*10</f>
        <v>30.303030303030305</v>
      </c>
      <c r="I144" s="134">
        <f>职业参数比例等级参数!$W$50*10</f>
        <v>36.36363636363636</v>
      </c>
      <c r="J144" s="135">
        <f>职业参数比例等级参数!$U$51*10</f>
        <v>65.454545454545453</v>
      </c>
      <c r="K144" s="134">
        <f>职业参数比例等级参数!$W$52*10</f>
        <v>45.454545454545453</v>
      </c>
      <c r="L144" s="134">
        <f>职业参数比例等级参数!$W$53*10</f>
        <v>24</v>
      </c>
      <c r="M144" s="134">
        <f>L144*职业参数比例等级参数!$B$15</f>
        <v>48</v>
      </c>
      <c r="N144" s="134">
        <f>L144*职业参数比例等级参数!$B$16</f>
        <v>24</v>
      </c>
      <c r="O144" s="134"/>
      <c r="P144" s="134"/>
      <c r="Q144" s="134">
        <v>3</v>
      </c>
    </row>
    <row r="145" spans="1:17" s="135" customFormat="1" hidden="1">
      <c r="A145" s="142">
        <v>132</v>
      </c>
      <c r="B145" s="142">
        <f t="shared" si="2"/>
        <v>132</v>
      </c>
      <c r="C145" s="134">
        <v>4</v>
      </c>
      <c r="D145" s="134">
        <v>0</v>
      </c>
      <c r="E145" s="134">
        <v>0</v>
      </c>
      <c r="F145" s="134">
        <f>职业参数比例等级参数!$W$47*10</f>
        <v>96.969696969696955</v>
      </c>
      <c r="G145" s="134">
        <f>职业参数比例等级参数!$W$48*10</f>
        <v>121.21212121212122</v>
      </c>
      <c r="H145" s="134">
        <f>职业参数比例等级参数!$W$49*10</f>
        <v>30.303030303030305</v>
      </c>
      <c r="I145" s="134">
        <f>职业参数比例等级参数!$W$50*10</f>
        <v>36.36363636363636</v>
      </c>
      <c r="J145" s="134">
        <f>职业参数比例等级参数!$W$51*10</f>
        <v>60.606060606060609</v>
      </c>
      <c r="K145" s="135">
        <f>职业参数比例等级参数!$V$52*10</f>
        <v>47.272727272727266</v>
      </c>
      <c r="L145" s="134">
        <f>职业参数比例等级参数!$W$53*10</f>
        <v>24</v>
      </c>
      <c r="M145" s="134">
        <f>L145*职业参数比例等级参数!$B$15</f>
        <v>48</v>
      </c>
      <c r="N145" s="134">
        <f>L145*职业参数比例等级参数!$B$16</f>
        <v>24</v>
      </c>
      <c r="O145" s="134"/>
      <c r="P145" s="134"/>
      <c r="Q145" s="134">
        <v>3</v>
      </c>
    </row>
    <row r="146" spans="1:17" s="135" customFormat="1" hidden="1">
      <c r="A146" s="142">
        <v>133</v>
      </c>
      <c r="B146" s="142">
        <f t="shared" si="2"/>
        <v>133</v>
      </c>
      <c r="C146" s="134">
        <v>4</v>
      </c>
      <c r="D146" s="134">
        <v>0</v>
      </c>
      <c r="E146" s="134">
        <v>0</v>
      </c>
      <c r="F146" s="134">
        <f>职业参数比例等级参数!$W$47*10</f>
        <v>96.969696969696955</v>
      </c>
      <c r="G146" s="134">
        <f>职业参数比例等级参数!$W$48*10</f>
        <v>121.21212121212122</v>
      </c>
      <c r="H146" s="134">
        <f>职业参数比例等级参数!$W$49*10</f>
        <v>30.303030303030305</v>
      </c>
      <c r="I146" s="134">
        <f>职业参数比例等级参数!$W$50*10</f>
        <v>36.36363636363636</v>
      </c>
      <c r="J146" s="134">
        <f>职业参数比例等级参数!$W$51*10</f>
        <v>60.606060606060609</v>
      </c>
      <c r="K146" s="135">
        <f>职业参数比例等级参数!$U$52*10</f>
        <v>49.090909090909079</v>
      </c>
      <c r="L146" s="134">
        <f>职业参数比例等级参数!$W$53*10</f>
        <v>24</v>
      </c>
      <c r="M146" s="134">
        <f>L146*职业参数比例等级参数!$B$15</f>
        <v>48</v>
      </c>
      <c r="N146" s="134">
        <f>L146*职业参数比例等级参数!$B$16</f>
        <v>24</v>
      </c>
      <c r="O146" s="134"/>
      <c r="P146" s="134"/>
      <c r="Q146" s="134">
        <v>3</v>
      </c>
    </row>
    <row r="147" spans="1:17" s="135" customFormat="1" hidden="1">
      <c r="A147" s="142">
        <v>134</v>
      </c>
      <c r="B147" s="142">
        <f t="shared" si="2"/>
        <v>134</v>
      </c>
      <c r="C147" s="134">
        <v>4</v>
      </c>
      <c r="D147" s="134">
        <v>0</v>
      </c>
      <c r="E147" s="134">
        <v>0</v>
      </c>
      <c r="F147" s="134">
        <f>职业参数比例等级参数!$W$47*10</f>
        <v>96.969696969696955</v>
      </c>
      <c r="G147" s="134">
        <f>职业参数比例等级参数!$W$48*10</f>
        <v>121.21212121212122</v>
      </c>
      <c r="H147" s="134">
        <f>职业参数比例等级参数!$W$49*10</f>
        <v>30.303030303030305</v>
      </c>
      <c r="I147" s="134">
        <f>职业参数比例等级参数!$W$50*10</f>
        <v>36.36363636363636</v>
      </c>
      <c r="J147" s="134">
        <f>职业参数比例等级参数!$W$51*10</f>
        <v>60.606060606060609</v>
      </c>
      <c r="K147" s="134">
        <f>职业参数比例等级参数!$W$52*10</f>
        <v>45.454545454545453</v>
      </c>
      <c r="L147" s="135">
        <f>职业参数比例等级参数!$V$53*10</f>
        <v>24.218181818181819</v>
      </c>
      <c r="M147" s="134">
        <f>L147*职业参数比例等级参数!$B$15</f>
        <v>48.436363636363637</v>
      </c>
      <c r="N147" s="134">
        <f>L147*职业参数比例等级参数!$B$16</f>
        <v>24.218181818181819</v>
      </c>
      <c r="O147" s="134"/>
      <c r="P147" s="134"/>
      <c r="Q147" s="134">
        <v>3</v>
      </c>
    </row>
    <row r="148" spans="1:17" s="135" customFormat="1" hidden="1">
      <c r="A148" s="142">
        <v>135</v>
      </c>
      <c r="B148" s="142">
        <f t="shared" si="2"/>
        <v>135</v>
      </c>
      <c r="C148" s="134">
        <v>4</v>
      </c>
      <c r="D148" s="134">
        <v>0</v>
      </c>
      <c r="E148" s="134">
        <v>0</v>
      </c>
      <c r="F148" s="134">
        <f>职业参数比例等级参数!$W$47*10</f>
        <v>96.969696969696955</v>
      </c>
      <c r="G148" s="134">
        <f>职业参数比例等级参数!$W$48*10</f>
        <v>121.21212121212122</v>
      </c>
      <c r="H148" s="134">
        <f>职业参数比例等级参数!$W$49*10</f>
        <v>30.303030303030305</v>
      </c>
      <c r="I148" s="134">
        <f>职业参数比例等级参数!$W$50*10</f>
        <v>36.36363636363636</v>
      </c>
      <c r="J148" s="134">
        <f>职业参数比例等级参数!$W$51*10</f>
        <v>60.606060606060609</v>
      </c>
      <c r="K148" s="134">
        <f>职业参数比例等级参数!$W$52*10</f>
        <v>45.454545454545453</v>
      </c>
      <c r="L148" s="135">
        <f>职业参数比例等级参数!$U$53*10</f>
        <v>24.436363636363634</v>
      </c>
      <c r="M148" s="134">
        <f>L148*职业参数比例等级参数!$B$15</f>
        <v>48.872727272727268</v>
      </c>
      <c r="N148" s="134">
        <f>L148*职业参数比例等级参数!$B$16</f>
        <v>24.436363636363634</v>
      </c>
      <c r="O148" s="134"/>
      <c r="P148" s="134"/>
      <c r="Q148" s="134">
        <v>3</v>
      </c>
    </row>
    <row r="149" spans="1:17" s="135" customFormat="1" hidden="1">
      <c r="A149" s="142">
        <v>136</v>
      </c>
      <c r="B149" s="142">
        <f t="shared" si="2"/>
        <v>136</v>
      </c>
      <c r="C149" s="135">
        <v>10</v>
      </c>
      <c r="D149" s="135">
        <v>0</v>
      </c>
      <c r="E149" s="135">
        <v>0</v>
      </c>
      <c r="F149" s="135">
        <f>职业参数比例等级参数!$C$29*10</f>
        <v>181.81818181818181</v>
      </c>
      <c r="G149" s="135">
        <f>职业参数比例等级参数!$C$30*10</f>
        <v>90.909090909090907</v>
      </c>
      <c r="H149" s="135">
        <f>职业参数比例等级参数!$C$31*10</f>
        <v>109.09090909090908</v>
      </c>
      <c r="I149" s="135">
        <f>职业参数比例等级参数!$C$32*10</f>
        <v>81.818181818181813</v>
      </c>
      <c r="J149" s="135">
        <f>职业参数比例等级参数!$C$33*10</f>
        <v>65.454545454545453</v>
      </c>
      <c r="K149" s="135">
        <f>职业参数比例等级参数!$C$34*10</f>
        <v>49.090909090909079</v>
      </c>
      <c r="L149" s="135">
        <f>职业参数比例等级参数!$C$35*10</f>
        <v>14.18181818181818</v>
      </c>
      <c r="M149" s="135">
        <f>L149*职业参数比例等级参数!$B$15</f>
        <v>28.36363636363636</v>
      </c>
      <c r="N149" s="135">
        <f>L149*职业参数比例等级参数!$B$16</f>
        <v>14.18181818181818</v>
      </c>
      <c r="P149" s="135" t="s">
        <v>593</v>
      </c>
      <c r="Q149" s="135">
        <v>1</v>
      </c>
    </row>
    <row r="150" spans="1:17" s="135" customFormat="1" hidden="1">
      <c r="A150" s="142">
        <v>137</v>
      </c>
      <c r="B150" s="142">
        <f t="shared" si="2"/>
        <v>137</v>
      </c>
      <c r="C150" s="134">
        <v>10</v>
      </c>
      <c r="D150" s="134">
        <v>0</v>
      </c>
      <c r="E150" s="134">
        <v>0</v>
      </c>
      <c r="F150" s="135">
        <f>职业参数比例等级参数!$D$29*10</f>
        <v>178.78787878787875</v>
      </c>
      <c r="G150" s="134">
        <f>职业参数比例等级参数!$C$30*10</f>
        <v>90.909090909090907</v>
      </c>
      <c r="H150" s="134">
        <f>职业参数比例等级参数!$C$31*10</f>
        <v>109.09090909090908</v>
      </c>
      <c r="I150" s="134">
        <f>职业参数比例等级参数!$C$32*10</f>
        <v>81.818181818181813</v>
      </c>
      <c r="J150" s="134">
        <f>职业参数比例等级参数!$C$33*10</f>
        <v>65.454545454545453</v>
      </c>
      <c r="K150" s="134">
        <f>职业参数比例等级参数!$C$34*10</f>
        <v>49.090909090909079</v>
      </c>
      <c r="L150" s="134">
        <f>职业参数比例等级参数!$C$35*10</f>
        <v>14.18181818181818</v>
      </c>
      <c r="M150" s="134">
        <f>L150*职业参数比例等级参数!$B$15</f>
        <v>28.36363636363636</v>
      </c>
      <c r="N150" s="134">
        <f>L150*职业参数比例等级参数!$B$16</f>
        <v>14.18181818181818</v>
      </c>
      <c r="O150" s="134"/>
      <c r="P150" s="134"/>
      <c r="Q150" s="134">
        <v>1</v>
      </c>
    </row>
    <row r="151" spans="1:17" s="135" customFormat="1" hidden="1">
      <c r="A151" s="142">
        <v>138</v>
      </c>
      <c r="B151" s="142">
        <f t="shared" si="2"/>
        <v>138</v>
      </c>
      <c r="C151" s="134">
        <v>10</v>
      </c>
      <c r="D151" s="134">
        <v>0</v>
      </c>
      <c r="E151" s="134">
        <v>0</v>
      </c>
      <c r="F151" s="135">
        <f>职业参数比例等级参数!$E$29*10</f>
        <v>175.75757575757569</v>
      </c>
      <c r="G151" s="134">
        <f>职业参数比例等级参数!$C$30*10</f>
        <v>90.909090909090907</v>
      </c>
      <c r="H151" s="134">
        <f>职业参数比例等级参数!$C$31*10</f>
        <v>109.09090909090908</v>
      </c>
      <c r="I151" s="134">
        <f>职业参数比例等级参数!$C$32*10</f>
        <v>81.818181818181813</v>
      </c>
      <c r="J151" s="134">
        <f>职业参数比例等级参数!$C$33*10</f>
        <v>65.454545454545453</v>
      </c>
      <c r="K151" s="134">
        <f>职业参数比例等级参数!$C$34*10</f>
        <v>49.090909090909079</v>
      </c>
      <c r="L151" s="134">
        <f>职业参数比例等级参数!$C$35*10</f>
        <v>14.18181818181818</v>
      </c>
      <c r="M151" s="134">
        <f>L151*职业参数比例等级参数!$B$15</f>
        <v>28.36363636363636</v>
      </c>
      <c r="N151" s="134">
        <f>L151*职业参数比例等级参数!$B$16</f>
        <v>14.18181818181818</v>
      </c>
      <c r="O151" s="134"/>
      <c r="P151" s="134"/>
      <c r="Q151" s="134">
        <v>1</v>
      </c>
    </row>
    <row r="152" spans="1:17" s="135" customFormat="1" hidden="1">
      <c r="A152" s="142">
        <v>139</v>
      </c>
      <c r="B152" s="142">
        <f t="shared" si="2"/>
        <v>139</v>
      </c>
      <c r="C152" s="134">
        <v>10</v>
      </c>
      <c r="D152" s="134">
        <v>0</v>
      </c>
      <c r="E152" s="134">
        <v>0</v>
      </c>
      <c r="F152" s="134">
        <f>职业参数比例等级参数!$C$29*10</f>
        <v>181.81818181818181</v>
      </c>
      <c r="G152" s="135">
        <f>职业参数比例等级参数!$D$30*10</f>
        <v>89.393939393939377</v>
      </c>
      <c r="H152" s="134">
        <f>职业参数比例等级参数!$C$31*10</f>
        <v>109.09090909090908</v>
      </c>
      <c r="I152" s="134">
        <f>职业参数比例等级参数!$C$32*10</f>
        <v>81.818181818181813</v>
      </c>
      <c r="J152" s="134">
        <f>职业参数比例等级参数!$C$33*10</f>
        <v>65.454545454545453</v>
      </c>
      <c r="K152" s="134">
        <f>职业参数比例等级参数!$C$34*10</f>
        <v>49.090909090909079</v>
      </c>
      <c r="L152" s="134">
        <f>职业参数比例等级参数!$C$35*10</f>
        <v>14.18181818181818</v>
      </c>
      <c r="M152" s="134">
        <f>L152*职业参数比例等级参数!$B$15</f>
        <v>28.36363636363636</v>
      </c>
      <c r="N152" s="134">
        <f>L152*职业参数比例等级参数!$B$16</f>
        <v>14.18181818181818</v>
      </c>
      <c r="O152" s="134"/>
      <c r="P152" s="134"/>
      <c r="Q152" s="134">
        <v>1</v>
      </c>
    </row>
    <row r="153" spans="1:17" s="135" customFormat="1" hidden="1">
      <c r="A153" s="142">
        <v>140</v>
      </c>
      <c r="B153" s="142">
        <f t="shared" si="2"/>
        <v>140</v>
      </c>
      <c r="C153" s="134">
        <v>10</v>
      </c>
      <c r="D153" s="134">
        <v>0</v>
      </c>
      <c r="E153" s="134">
        <v>0</v>
      </c>
      <c r="F153" s="134">
        <f>职业参数比例等级参数!$C$29*10</f>
        <v>181.81818181818181</v>
      </c>
      <c r="G153" s="135">
        <f>职业参数比例等级参数!$E$30*10</f>
        <v>87.878787878787847</v>
      </c>
      <c r="H153" s="134">
        <f>职业参数比例等级参数!$C$31*10</f>
        <v>109.09090909090908</v>
      </c>
      <c r="I153" s="134">
        <f>职业参数比例等级参数!$C$32*10</f>
        <v>81.818181818181813</v>
      </c>
      <c r="J153" s="134">
        <f>职业参数比例等级参数!$C$33*10</f>
        <v>65.454545454545453</v>
      </c>
      <c r="K153" s="134">
        <f>职业参数比例等级参数!$C$34*10</f>
        <v>49.090909090909079</v>
      </c>
      <c r="L153" s="134">
        <f>职业参数比例等级参数!$C$35*10</f>
        <v>14.18181818181818</v>
      </c>
      <c r="M153" s="134">
        <f>L153*职业参数比例等级参数!$B$15</f>
        <v>28.36363636363636</v>
      </c>
      <c r="N153" s="134">
        <f>L153*职业参数比例等级参数!$B$16</f>
        <v>14.18181818181818</v>
      </c>
      <c r="O153" s="134"/>
      <c r="P153" s="134"/>
      <c r="Q153" s="134">
        <v>1</v>
      </c>
    </row>
    <row r="154" spans="1:17" s="135" customFormat="1" hidden="1">
      <c r="A154" s="142">
        <v>141</v>
      </c>
      <c r="B154" s="142">
        <f t="shared" si="2"/>
        <v>141</v>
      </c>
      <c r="C154" s="134">
        <v>10</v>
      </c>
      <c r="D154" s="134">
        <v>0</v>
      </c>
      <c r="E154" s="134">
        <v>0</v>
      </c>
      <c r="F154" s="134">
        <f>职业参数比例等级参数!$C$29*10</f>
        <v>181.81818181818181</v>
      </c>
      <c r="G154" s="134">
        <f>职业参数比例等级参数!$C$30*10</f>
        <v>90.909090909090907</v>
      </c>
      <c r="H154" s="135">
        <f>职业参数比例等级参数!$D$31*10</f>
        <v>106.66666666666666</v>
      </c>
      <c r="I154" s="134">
        <f>职业参数比例等级参数!$C$32*10</f>
        <v>81.818181818181813</v>
      </c>
      <c r="J154" s="134">
        <f>职业参数比例等级参数!$C$33*10</f>
        <v>65.454545454545453</v>
      </c>
      <c r="K154" s="134">
        <f>职业参数比例等级参数!$C$34*10</f>
        <v>49.090909090909079</v>
      </c>
      <c r="L154" s="134">
        <f>职业参数比例等级参数!$C$35*10</f>
        <v>14.18181818181818</v>
      </c>
      <c r="M154" s="134">
        <f>L154*职业参数比例等级参数!$B$15</f>
        <v>28.36363636363636</v>
      </c>
      <c r="N154" s="134">
        <f>L154*职业参数比例等级参数!$B$16</f>
        <v>14.18181818181818</v>
      </c>
      <c r="O154" s="134"/>
      <c r="P154" s="134"/>
      <c r="Q154" s="134">
        <v>1</v>
      </c>
    </row>
    <row r="155" spans="1:17" s="135" customFormat="1" hidden="1">
      <c r="A155" s="142">
        <v>142</v>
      </c>
      <c r="B155" s="142">
        <f t="shared" si="2"/>
        <v>142</v>
      </c>
      <c r="C155" s="134">
        <v>10</v>
      </c>
      <c r="D155" s="134">
        <v>0</v>
      </c>
      <c r="E155" s="134">
        <v>0</v>
      </c>
      <c r="F155" s="134">
        <f>职业参数比例等级参数!$C$29*10</f>
        <v>181.81818181818181</v>
      </c>
      <c r="G155" s="134">
        <f>职业参数比例等级参数!$C$30*10</f>
        <v>90.909090909090907</v>
      </c>
      <c r="H155" s="135">
        <f>职业参数比例等级参数!$E$31*10</f>
        <v>104.24242424242424</v>
      </c>
      <c r="I155" s="134">
        <f>职业参数比例等级参数!$C$32*10</f>
        <v>81.818181818181813</v>
      </c>
      <c r="J155" s="134">
        <f>职业参数比例等级参数!$C$33*10</f>
        <v>65.454545454545453</v>
      </c>
      <c r="K155" s="134">
        <f>职业参数比例等级参数!$C$34*10</f>
        <v>49.090909090909079</v>
      </c>
      <c r="L155" s="134">
        <f>职业参数比例等级参数!$C$35*10</f>
        <v>14.18181818181818</v>
      </c>
      <c r="M155" s="134">
        <f>L155*职业参数比例等级参数!$B$15</f>
        <v>28.36363636363636</v>
      </c>
      <c r="N155" s="134">
        <f>L155*职业参数比例等级参数!$B$16</f>
        <v>14.18181818181818</v>
      </c>
      <c r="O155" s="134"/>
      <c r="P155" s="134"/>
      <c r="Q155" s="134">
        <v>1</v>
      </c>
    </row>
    <row r="156" spans="1:17" s="135" customFormat="1" hidden="1">
      <c r="A156" s="142">
        <v>143</v>
      </c>
      <c r="B156" s="142">
        <f t="shared" si="2"/>
        <v>143</v>
      </c>
      <c r="C156" s="134">
        <v>10</v>
      </c>
      <c r="D156" s="134">
        <v>0</v>
      </c>
      <c r="E156" s="134">
        <v>0</v>
      </c>
      <c r="F156" s="134">
        <f>职业参数比例等级参数!$C$29*10</f>
        <v>181.81818181818181</v>
      </c>
      <c r="G156" s="134">
        <f>职业参数比例等级参数!$C$30*10</f>
        <v>90.909090909090907</v>
      </c>
      <c r="H156" s="134">
        <f>职业参数比例等级参数!$C$31*10</f>
        <v>109.09090909090908</v>
      </c>
      <c r="I156" s="135">
        <f>职业参数比例等级参数!$D$32*10</f>
        <v>79.999999999999986</v>
      </c>
      <c r="J156" s="134">
        <f>职业参数比例等级参数!$C$33*10</f>
        <v>65.454545454545453</v>
      </c>
      <c r="K156" s="134">
        <f>职业参数比例等级参数!$C$34*10</f>
        <v>49.090909090909079</v>
      </c>
      <c r="L156" s="134">
        <f>职业参数比例等级参数!$C$35*10</f>
        <v>14.18181818181818</v>
      </c>
      <c r="M156" s="134">
        <f>L156*职业参数比例等级参数!$B$15</f>
        <v>28.36363636363636</v>
      </c>
      <c r="N156" s="134">
        <f>L156*职业参数比例等级参数!$B$16</f>
        <v>14.18181818181818</v>
      </c>
      <c r="O156" s="134"/>
      <c r="P156" s="134"/>
      <c r="Q156" s="134">
        <v>1</v>
      </c>
    </row>
    <row r="157" spans="1:17" s="135" customFormat="1" hidden="1">
      <c r="A157" s="142">
        <v>144</v>
      </c>
      <c r="B157" s="142">
        <f t="shared" si="2"/>
        <v>144</v>
      </c>
      <c r="C157" s="134">
        <v>10</v>
      </c>
      <c r="D157" s="134">
        <v>0</v>
      </c>
      <c r="E157" s="134">
        <v>0</v>
      </c>
      <c r="F157" s="134">
        <f>职业参数比例等级参数!$C$29*10</f>
        <v>181.81818181818181</v>
      </c>
      <c r="G157" s="134">
        <f>职业参数比例等级参数!$C$30*10</f>
        <v>90.909090909090907</v>
      </c>
      <c r="H157" s="134">
        <f>职业参数比例等级参数!$C$31*10</f>
        <v>109.09090909090908</v>
      </c>
      <c r="I157" s="135">
        <f>职业参数比例等级参数!$E$32*10</f>
        <v>78.181818181818187</v>
      </c>
      <c r="J157" s="134">
        <f>职业参数比例等级参数!$C$33*10</f>
        <v>65.454545454545453</v>
      </c>
      <c r="K157" s="134">
        <f>职业参数比例等级参数!$C$34*10</f>
        <v>49.090909090909079</v>
      </c>
      <c r="L157" s="134">
        <f>职业参数比例等级参数!$C$35*10</f>
        <v>14.18181818181818</v>
      </c>
      <c r="M157" s="134">
        <f>L157*职业参数比例等级参数!$B$15</f>
        <v>28.36363636363636</v>
      </c>
      <c r="N157" s="134">
        <f>L157*职业参数比例等级参数!$B$16</f>
        <v>14.18181818181818</v>
      </c>
      <c r="O157" s="134"/>
      <c r="P157" s="134"/>
      <c r="Q157" s="134">
        <v>1</v>
      </c>
    </row>
    <row r="158" spans="1:17" s="135" customFormat="1" hidden="1">
      <c r="A158" s="142">
        <v>145</v>
      </c>
      <c r="B158" s="142">
        <f t="shared" si="2"/>
        <v>145</v>
      </c>
      <c r="C158" s="134">
        <v>10</v>
      </c>
      <c r="D158" s="134">
        <v>0</v>
      </c>
      <c r="E158" s="134">
        <v>0</v>
      </c>
      <c r="F158" s="134">
        <f>职业参数比例等级参数!$C$29*10</f>
        <v>181.81818181818181</v>
      </c>
      <c r="G158" s="134">
        <f>职业参数比例等级参数!$C$30*10</f>
        <v>90.909090909090907</v>
      </c>
      <c r="H158" s="134">
        <f>职业参数比例等级参数!$C$31*10</f>
        <v>109.09090909090908</v>
      </c>
      <c r="I158" s="134">
        <f>职业参数比例等级参数!$C$32*10</f>
        <v>81.818181818181813</v>
      </c>
      <c r="J158" s="135">
        <f>职业参数比例等级参数!$D$33*10</f>
        <v>63.999999999999993</v>
      </c>
      <c r="K158" s="134">
        <f>职业参数比例等级参数!$C$34*10</f>
        <v>49.090909090909079</v>
      </c>
      <c r="L158" s="134">
        <f>职业参数比例等级参数!$C$35*10</f>
        <v>14.18181818181818</v>
      </c>
      <c r="M158" s="134">
        <f>L158*职业参数比例等级参数!$B$15</f>
        <v>28.36363636363636</v>
      </c>
      <c r="N158" s="134">
        <f>L158*职业参数比例等级参数!$B$16</f>
        <v>14.18181818181818</v>
      </c>
      <c r="O158" s="134"/>
      <c r="P158" s="134"/>
      <c r="Q158" s="134">
        <v>1</v>
      </c>
    </row>
    <row r="159" spans="1:17" s="135" customFormat="1" hidden="1">
      <c r="A159" s="142">
        <v>146</v>
      </c>
      <c r="B159" s="142">
        <f t="shared" si="2"/>
        <v>146</v>
      </c>
      <c r="C159" s="134">
        <v>10</v>
      </c>
      <c r="D159" s="134">
        <v>0</v>
      </c>
      <c r="E159" s="134">
        <v>0</v>
      </c>
      <c r="F159" s="134">
        <f>职业参数比例等级参数!$C$29*10</f>
        <v>181.81818181818181</v>
      </c>
      <c r="G159" s="134">
        <f>职业参数比例等级参数!$C$30*10</f>
        <v>90.909090909090907</v>
      </c>
      <c r="H159" s="134">
        <f>职业参数比例等级参数!$C$31*10</f>
        <v>109.09090909090908</v>
      </c>
      <c r="I159" s="134">
        <f>职业参数比例等级参数!$C$32*10</f>
        <v>81.818181818181813</v>
      </c>
      <c r="J159" s="135">
        <f>职业参数比例等级参数!$E$33*10</f>
        <v>62.54545454545454</v>
      </c>
      <c r="K159" s="134">
        <f>职业参数比例等级参数!$C$34*10</f>
        <v>49.090909090909079</v>
      </c>
      <c r="L159" s="134">
        <f>职业参数比例等级参数!$C$35*10</f>
        <v>14.18181818181818</v>
      </c>
      <c r="M159" s="134">
        <f>L159*职业参数比例等级参数!$B$15</f>
        <v>28.36363636363636</v>
      </c>
      <c r="N159" s="134">
        <f>L159*职业参数比例等级参数!$B$16</f>
        <v>14.18181818181818</v>
      </c>
      <c r="O159" s="134"/>
      <c r="P159" s="134"/>
      <c r="Q159" s="134">
        <v>1</v>
      </c>
    </row>
    <row r="160" spans="1:17" s="135" customFormat="1" hidden="1">
      <c r="A160" s="142">
        <v>147</v>
      </c>
      <c r="B160" s="142">
        <f t="shared" si="2"/>
        <v>147</v>
      </c>
      <c r="C160" s="134">
        <v>10</v>
      </c>
      <c r="D160" s="134">
        <v>0</v>
      </c>
      <c r="E160" s="134">
        <v>0</v>
      </c>
      <c r="F160" s="134">
        <f>职业参数比例等级参数!$C$29*10</f>
        <v>181.81818181818181</v>
      </c>
      <c r="G160" s="134">
        <f>职业参数比例等级参数!$C$30*10</f>
        <v>90.909090909090907</v>
      </c>
      <c r="H160" s="134">
        <f>职业参数比例等级参数!$C$31*10</f>
        <v>109.09090909090908</v>
      </c>
      <c r="I160" s="134">
        <f>职业参数比例等级参数!$C$32*10</f>
        <v>81.818181818181813</v>
      </c>
      <c r="J160" s="134">
        <f>职业参数比例等级参数!$C$33*10</f>
        <v>65.454545454545453</v>
      </c>
      <c r="K160" s="135">
        <f>职业参数比例等级参数!$D$34*10</f>
        <v>48</v>
      </c>
      <c r="L160" s="134">
        <f>职业参数比例等级参数!$C$35*10</f>
        <v>14.18181818181818</v>
      </c>
      <c r="M160" s="134">
        <f>L160*职业参数比例等级参数!$B$15</f>
        <v>28.36363636363636</v>
      </c>
      <c r="N160" s="134">
        <f>L160*职业参数比例等级参数!$B$16</f>
        <v>14.18181818181818</v>
      </c>
      <c r="O160" s="134"/>
      <c r="P160" s="134"/>
      <c r="Q160" s="134">
        <v>1</v>
      </c>
    </row>
    <row r="161" spans="1:17" s="135" customFormat="1" hidden="1">
      <c r="A161" s="142">
        <v>148</v>
      </c>
      <c r="B161" s="142">
        <f t="shared" si="2"/>
        <v>148</v>
      </c>
      <c r="C161" s="134">
        <v>10</v>
      </c>
      <c r="D161" s="134">
        <v>0</v>
      </c>
      <c r="E161" s="134">
        <v>0</v>
      </c>
      <c r="F161" s="134">
        <f>职业参数比例等级参数!$C$29*10</f>
        <v>181.81818181818181</v>
      </c>
      <c r="G161" s="134">
        <f>职业参数比例等级参数!$C$30*10</f>
        <v>90.909090909090907</v>
      </c>
      <c r="H161" s="134">
        <f>职业参数比例等级参数!$C$31*10</f>
        <v>109.09090909090908</v>
      </c>
      <c r="I161" s="134">
        <f>职业参数比例等级参数!$C$32*10</f>
        <v>81.818181818181813</v>
      </c>
      <c r="J161" s="134">
        <f>职业参数比例等级参数!$C$33*10</f>
        <v>65.454545454545453</v>
      </c>
      <c r="K161" s="135">
        <f>职业参数比例等级参数!$E$34*10</f>
        <v>46.909090909090907</v>
      </c>
      <c r="L161" s="134">
        <f>职业参数比例等级参数!$C$35*10</f>
        <v>14.18181818181818</v>
      </c>
      <c r="M161" s="134">
        <f>L161*职业参数比例等级参数!$B$15</f>
        <v>28.36363636363636</v>
      </c>
      <c r="N161" s="134">
        <f>L161*职业参数比例等级参数!$B$16</f>
        <v>14.18181818181818</v>
      </c>
      <c r="O161" s="134"/>
      <c r="P161" s="134"/>
      <c r="Q161" s="134">
        <v>1</v>
      </c>
    </row>
    <row r="162" spans="1:17" s="135" customFormat="1" hidden="1">
      <c r="A162" s="142">
        <v>149</v>
      </c>
      <c r="B162" s="142">
        <f t="shared" si="2"/>
        <v>149</v>
      </c>
      <c r="C162" s="134">
        <v>10</v>
      </c>
      <c r="D162" s="134">
        <v>0</v>
      </c>
      <c r="E162" s="134">
        <v>0</v>
      </c>
      <c r="F162" s="134">
        <f>职业参数比例等级参数!$C$29*10</f>
        <v>181.81818181818181</v>
      </c>
      <c r="G162" s="134">
        <f>职业参数比例等级参数!$C$30*10</f>
        <v>90.909090909090907</v>
      </c>
      <c r="H162" s="134">
        <f>职业参数比例等级参数!$C$31*10</f>
        <v>109.09090909090908</v>
      </c>
      <c r="I162" s="134">
        <f>职业参数比例等级参数!$C$32*10</f>
        <v>81.818181818181813</v>
      </c>
      <c r="J162" s="134">
        <f>职业参数比例等级参数!$C$33*10</f>
        <v>65.454545454545453</v>
      </c>
      <c r="K162" s="134">
        <f>职业参数比例等级参数!$C$34*10</f>
        <v>49.090909090909079</v>
      </c>
      <c r="L162" s="135">
        <f>职业参数比例等级参数!$D$35*10</f>
        <v>14.072727272727272</v>
      </c>
      <c r="M162" s="134">
        <f>L162*职业参数比例等级参数!$B$15</f>
        <v>28.145454545454545</v>
      </c>
      <c r="N162" s="134">
        <f>L162*职业参数比例等级参数!$B$16</f>
        <v>14.072727272727272</v>
      </c>
      <c r="O162" s="134"/>
      <c r="P162" s="134"/>
      <c r="Q162" s="134">
        <v>1</v>
      </c>
    </row>
    <row r="163" spans="1:17" s="135" customFormat="1" hidden="1">
      <c r="A163" s="142">
        <v>150</v>
      </c>
      <c r="B163" s="142">
        <f t="shared" si="2"/>
        <v>150</v>
      </c>
      <c r="C163" s="134">
        <v>10</v>
      </c>
      <c r="D163" s="134">
        <v>0</v>
      </c>
      <c r="E163" s="134">
        <v>0</v>
      </c>
      <c r="F163" s="134">
        <f>职业参数比例等级参数!$C$29*10</f>
        <v>181.81818181818181</v>
      </c>
      <c r="G163" s="134">
        <f>职业参数比例等级参数!$C$30*10</f>
        <v>90.909090909090907</v>
      </c>
      <c r="H163" s="134">
        <f>职业参数比例等级参数!$C$31*10</f>
        <v>109.09090909090908</v>
      </c>
      <c r="I163" s="134">
        <f>职业参数比例等级参数!$C$32*10</f>
        <v>81.818181818181813</v>
      </c>
      <c r="J163" s="134">
        <f>职业参数比例等级参数!$C$33*10</f>
        <v>65.454545454545453</v>
      </c>
      <c r="K163" s="134">
        <f>职业参数比例等级参数!$C$34*10</f>
        <v>49.090909090909079</v>
      </c>
      <c r="L163" s="135">
        <f>职业参数比例等级参数!$E$35*10</f>
        <v>13.963636363636363</v>
      </c>
      <c r="M163" s="134">
        <f>L163*职业参数比例等级参数!$B$15</f>
        <v>27.927272727272726</v>
      </c>
      <c r="N163" s="134">
        <f>L163*职业参数比例等级参数!$B$16</f>
        <v>13.963636363636363</v>
      </c>
      <c r="O163" s="134"/>
      <c r="P163" s="134"/>
      <c r="Q163" s="134">
        <v>1</v>
      </c>
    </row>
    <row r="164" spans="1:17" s="135" customFormat="1" hidden="1">
      <c r="A164" s="142">
        <v>151</v>
      </c>
      <c r="B164" s="142">
        <f t="shared" si="2"/>
        <v>151</v>
      </c>
      <c r="C164" s="135">
        <v>10</v>
      </c>
      <c r="D164" s="135">
        <v>0</v>
      </c>
      <c r="E164" s="135">
        <v>0</v>
      </c>
      <c r="F164" s="135">
        <f>职业参数比例等级参数!$D$29*10</f>
        <v>178.78787878787875</v>
      </c>
      <c r="G164" s="135">
        <f>职业参数比例等级参数!$D$30*10</f>
        <v>89.393939393939377</v>
      </c>
      <c r="H164" s="135">
        <f>职业参数比例等级参数!$D$31*10</f>
        <v>106.66666666666666</v>
      </c>
      <c r="I164" s="135">
        <f>职业参数比例等级参数!$D$32*10</f>
        <v>79.999999999999986</v>
      </c>
      <c r="J164" s="135">
        <f>职业参数比例等级参数!$D$33*10</f>
        <v>63.999999999999993</v>
      </c>
      <c r="K164" s="135">
        <f>职业参数比例等级参数!$D$34*10</f>
        <v>48</v>
      </c>
      <c r="L164" s="135">
        <f>职业参数比例等级参数!$D$35*10</f>
        <v>14.072727272727272</v>
      </c>
      <c r="M164" s="135">
        <f>L164*职业参数比例等级参数!$B$15</f>
        <v>28.145454545454545</v>
      </c>
      <c r="N164" s="135">
        <f>L164*职业参数比例等级参数!$B$16</f>
        <v>14.072727272727272</v>
      </c>
      <c r="P164" s="135" t="s">
        <v>695</v>
      </c>
      <c r="Q164" s="135">
        <v>1</v>
      </c>
    </row>
    <row r="165" spans="1:17" s="135" customFormat="1" hidden="1">
      <c r="A165" s="142">
        <v>152</v>
      </c>
      <c r="B165" s="142">
        <f t="shared" si="2"/>
        <v>152</v>
      </c>
      <c r="C165" s="134">
        <v>10</v>
      </c>
      <c r="D165" s="134">
        <v>0</v>
      </c>
      <c r="E165" s="134">
        <v>0</v>
      </c>
      <c r="F165" s="135">
        <f>职业参数比例等级参数!$C$29*10</f>
        <v>181.81818181818181</v>
      </c>
      <c r="G165" s="134">
        <f>职业参数比例等级参数!$D$30*10</f>
        <v>89.393939393939377</v>
      </c>
      <c r="H165" s="134">
        <f>职业参数比例等级参数!$D$31*10</f>
        <v>106.66666666666666</v>
      </c>
      <c r="I165" s="134">
        <f>职业参数比例等级参数!$D$32*10</f>
        <v>79.999999999999986</v>
      </c>
      <c r="J165" s="134">
        <f>职业参数比例等级参数!$D$33*10</f>
        <v>63.999999999999993</v>
      </c>
      <c r="K165" s="134">
        <f>职业参数比例等级参数!$D$34*10</f>
        <v>48</v>
      </c>
      <c r="L165" s="134">
        <f>职业参数比例等级参数!$D$35*10</f>
        <v>14.072727272727272</v>
      </c>
      <c r="M165" s="134">
        <f>L165*职业参数比例等级参数!$B$15</f>
        <v>28.145454545454545</v>
      </c>
      <c r="N165" s="134">
        <f>L165*职业参数比例等级参数!$B$16</f>
        <v>14.072727272727272</v>
      </c>
      <c r="O165" s="134"/>
      <c r="P165" s="134"/>
      <c r="Q165" s="134">
        <v>1</v>
      </c>
    </row>
    <row r="166" spans="1:17" s="135" customFormat="1" hidden="1">
      <c r="A166" s="142">
        <v>153</v>
      </c>
      <c r="B166" s="142">
        <f t="shared" si="2"/>
        <v>153</v>
      </c>
      <c r="C166" s="134">
        <v>10</v>
      </c>
      <c r="D166" s="134">
        <v>0</v>
      </c>
      <c r="E166" s="134">
        <v>0</v>
      </c>
      <c r="F166" s="135">
        <f>职业参数比例等级参数!$E$29*10</f>
        <v>175.75757575757569</v>
      </c>
      <c r="G166" s="134">
        <f>职业参数比例等级参数!$D$30*10</f>
        <v>89.393939393939377</v>
      </c>
      <c r="H166" s="134">
        <f>职业参数比例等级参数!$D$31*10</f>
        <v>106.66666666666666</v>
      </c>
      <c r="I166" s="134">
        <f>职业参数比例等级参数!$D$32*10</f>
        <v>79.999999999999986</v>
      </c>
      <c r="J166" s="134">
        <f>职业参数比例等级参数!$D$33*10</f>
        <v>63.999999999999993</v>
      </c>
      <c r="K166" s="134">
        <f>职业参数比例等级参数!$D$34*10</f>
        <v>48</v>
      </c>
      <c r="L166" s="134">
        <f>职业参数比例等级参数!$D$35*10</f>
        <v>14.072727272727272</v>
      </c>
      <c r="M166" s="134">
        <f>L166*职业参数比例等级参数!$B$15</f>
        <v>28.145454545454545</v>
      </c>
      <c r="N166" s="134">
        <f>L166*职业参数比例等级参数!$B$16</f>
        <v>14.072727272727272</v>
      </c>
      <c r="O166" s="134"/>
      <c r="P166" s="134"/>
      <c r="Q166" s="134">
        <v>1</v>
      </c>
    </row>
    <row r="167" spans="1:17" s="135" customFormat="1" hidden="1">
      <c r="A167" s="142">
        <v>154</v>
      </c>
      <c r="B167" s="142">
        <f t="shared" si="2"/>
        <v>154</v>
      </c>
      <c r="C167" s="134">
        <v>10</v>
      </c>
      <c r="D167" s="134">
        <v>0</v>
      </c>
      <c r="E167" s="134">
        <v>0</v>
      </c>
      <c r="F167" s="134">
        <f>职业参数比例等级参数!$D$29*10</f>
        <v>178.78787878787875</v>
      </c>
      <c r="G167" s="135">
        <f>职业参数比例等级参数!$C$30*10</f>
        <v>90.909090909090907</v>
      </c>
      <c r="H167" s="134">
        <f>职业参数比例等级参数!$D$31*10</f>
        <v>106.66666666666666</v>
      </c>
      <c r="I167" s="134">
        <f>职业参数比例等级参数!$D$32*10</f>
        <v>79.999999999999986</v>
      </c>
      <c r="J167" s="134">
        <f>职业参数比例等级参数!$D$33*10</f>
        <v>63.999999999999993</v>
      </c>
      <c r="K167" s="134">
        <f>职业参数比例等级参数!$D$34*10</f>
        <v>48</v>
      </c>
      <c r="L167" s="134">
        <f>职业参数比例等级参数!$D$35*10</f>
        <v>14.072727272727272</v>
      </c>
      <c r="M167" s="134">
        <f>L167*职业参数比例等级参数!$B$15</f>
        <v>28.145454545454545</v>
      </c>
      <c r="N167" s="134">
        <f>L167*职业参数比例等级参数!$B$16</f>
        <v>14.072727272727272</v>
      </c>
      <c r="O167" s="134"/>
      <c r="P167" s="134"/>
      <c r="Q167" s="134">
        <v>1</v>
      </c>
    </row>
    <row r="168" spans="1:17" s="135" customFormat="1" hidden="1">
      <c r="A168" s="142">
        <v>155</v>
      </c>
      <c r="B168" s="142">
        <f t="shared" si="2"/>
        <v>155</v>
      </c>
      <c r="C168" s="134">
        <v>10</v>
      </c>
      <c r="D168" s="134">
        <v>0</v>
      </c>
      <c r="E168" s="134">
        <v>0</v>
      </c>
      <c r="F168" s="134">
        <f>职业参数比例等级参数!$D$29*10</f>
        <v>178.78787878787875</v>
      </c>
      <c r="G168" s="135">
        <f>职业参数比例等级参数!$E$30*10</f>
        <v>87.878787878787847</v>
      </c>
      <c r="H168" s="134">
        <f>职业参数比例等级参数!$D$31*10</f>
        <v>106.66666666666666</v>
      </c>
      <c r="I168" s="134">
        <f>职业参数比例等级参数!$D$32*10</f>
        <v>79.999999999999986</v>
      </c>
      <c r="J168" s="134">
        <f>职业参数比例等级参数!$D$33*10</f>
        <v>63.999999999999993</v>
      </c>
      <c r="K168" s="134">
        <f>职业参数比例等级参数!$D$34*10</f>
        <v>48</v>
      </c>
      <c r="L168" s="134">
        <f>职业参数比例等级参数!$D$35*10</f>
        <v>14.072727272727272</v>
      </c>
      <c r="M168" s="134">
        <f>L168*职业参数比例等级参数!$B$15</f>
        <v>28.145454545454545</v>
      </c>
      <c r="N168" s="134">
        <f>L168*职业参数比例等级参数!$B$16</f>
        <v>14.072727272727272</v>
      </c>
      <c r="O168" s="134"/>
      <c r="P168" s="134"/>
      <c r="Q168" s="134">
        <v>1</v>
      </c>
    </row>
    <row r="169" spans="1:17" s="135" customFormat="1" hidden="1">
      <c r="A169" s="142">
        <v>156</v>
      </c>
      <c r="B169" s="142">
        <f t="shared" si="2"/>
        <v>156</v>
      </c>
      <c r="C169" s="134">
        <v>10</v>
      </c>
      <c r="D169" s="134">
        <v>0</v>
      </c>
      <c r="E169" s="134">
        <v>0</v>
      </c>
      <c r="F169" s="134">
        <f>职业参数比例等级参数!$D$29*10</f>
        <v>178.78787878787875</v>
      </c>
      <c r="G169" s="134">
        <f>职业参数比例等级参数!$D$30*10</f>
        <v>89.393939393939377</v>
      </c>
      <c r="H169" s="135">
        <f>职业参数比例等级参数!$C$31*10</f>
        <v>109.09090909090908</v>
      </c>
      <c r="I169" s="134">
        <f>职业参数比例等级参数!$D$32*10</f>
        <v>79.999999999999986</v>
      </c>
      <c r="J169" s="134">
        <f>职业参数比例等级参数!$D$33*10</f>
        <v>63.999999999999993</v>
      </c>
      <c r="K169" s="134">
        <f>职业参数比例等级参数!$D$34*10</f>
        <v>48</v>
      </c>
      <c r="L169" s="134">
        <f>职业参数比例等级参数!$D$35*10</f>
        <v>14.072727272727272</v>
      </c>
      <c r="M169" s="134">
        <f>L169*职业参数比例等级参数!$B$15</f>
        <v>28.145454545454545</v>
      </c>
      <c r="N169" s="134">
        <f>L169*职业参数比例等级参数!$B$16</f>
        <v>14.072727272727272</v>
      </c>
      <c r="O169" s="134"/>
      <c r="P169" s="134"/>
      <c r="Q169" s="134">
        <v>1</v>
      </c>
    </row>
    <row r="170" spans="1:17" s="135" customFormat="1" hidden="1">
      <c r="A170" s="142">
        <v>157</v>
      </c>
      <c r="B170" s="142">
        <f t="shared" si="2"/>
        <v>157</v>
      </c>
      <c r="C170" s="134">
        <v>10</v>
      </c>
      <c r="D170" s="134">
        <v>0</v>
      </c>
      <c r="E170" s="134">
        <v>0</v>
      </c>
      <c r="F170" s="134">
        <f>职业参数比例等级参数!$D$29*10</f>
        <v>178.78787878787875</v>
      </c>
      <c r="G170" s="134">
        <f>职业参数比例等级参数!$D$30*10</f>
        <v>89.393939393939377</v>
      </c>
      <c r="H170" s="135">
        <f>职业参数比例等级参数!$E$31*10</f>
        <v>104.24242424242424</v>
      </c>
      <c r="I170" s="134">
        <f>职业参数比例等级参数!$D$32*10</f>
        <v>79.999999999999986</v>
      </c>
      <c r="J170" s="134">
        <f>职业参数比例等级参数!$D$33*10</f>
        <v>63.999999999999993</v>
      </c>
      <c r="K170" s="134">
        <f>职业参数比例等级参数!$D$34*10</f>
        <v>48</v>
      </c>
      <c r="L170" s="134">
        <f>职业参数比例等级参数!$D$35*10</f>
        <v>14.072727272727272</v>
      </c>
      <c r="M170" s="134">
        <f>L170*职业参数比例等级参数!$B$15</f>
        <v>28.145454545454545</v>
      </c>
      <c r="N170" s="134">
        <f>L170*职业参数比例等级参数!$B$16</f>
        <v>14.072727272727272</v>
      </c>
      <c r="O170" s="134"/>
      <c r="P170" s="134"/>
      <c r="Q170" s="134">
        <v>1</v>
      </c>
    </row>
    <row r="171" spans="1:17" s="135" customFormat="1" hidden="1">
      <c r="A171" s="142">
        <v>158</v>
      </c>
      <c r="B171" s="142">
        <f t="shared" si="2"/>
        <v>158</v>
      </c>
      <c r="C171" s="134">
        <v>10</v>
      </c>
      <c r="D171" s="134">
        <v>0</v>
      </c>
      <c r="E171" s="134">
        <v>0</v>
      </c>
      <c r="F171" s="134">
        <f>职业参数比例等级参数!$D$29*10</f>
        <v>178.78787878787875</v>
      </c>
      <c r="G171" s="134">
        <f>职业参数比例等级参数!$D$30*10</f>
        <v>89.393939393939377</v>
      </c>
      <c r="H171" s="134">
        <f>职业参数比例等级参数!$D$31*10</f>
        <v>106.66666666666666</v>
      </c>
      <c r="I171" s="135">
        <f>职业参数比例等级参数!$C$32*10</f>
        <v>81.818181818181813</v>
      </c>
      <c r="J171" s="134">
        <f>职业参数比例等级参数!$D$33*10</f>
        <v>63.999999999999993</v>
      </c>
      <c r="K171" s="134">
        <f>职业参数比例等级参数!$D$34*10</f>
        <v>48</v>
      </c>
      <c r="L171" s="134">
        <f>职业参数比例等级参数!$D$35*10</f>
        <v>14.072727272727272</v>
      </c>
      <c r="M171" s="134">
        <f>L171*职业参数比例等级参数!$B$15</f>
        <v>28.145454545454545</v>
      </c>
      <c r="N171" s="134">
        <f>L171*职业参数比例等级参数!$B$16</f>
        <v>14.072727272727272</v>
      </c>
      <c r="O171" s="134"/>
      <c r="P171" s="134"/>
      <c r="Q171" s="134">
        <v>1</v>
      </c>
    </row>
    <row r="172" spans="1:17" s="135" customFormat="1" hidden="1">
      <c r="A172" s="142">
        <v>159</v>
      </c>
      <c r="B172" s="142">
        <f t="shared" si="2"/>
        <v>159</v>
      </c>
      <c r="C172" s="134">
        <v>10</v>
      </c>
      <c r="D172" s="134">
        <v>0</v>
      </c>
      <c r="E172" s="134">
        <v>0</v>
      </c>
      <c r="F172" s="134">
        <f>职业参数比例等级参数!$D$29*10</f>
        <v>178.78787878787875</v>
      </c>
      <c r="G172" s="134">
        <f>职业参数比例等级参数!$D$30*10</f>
        <v>89.393939393939377</v>
      </c>
      <c r="H172" s="134">
        <f>职业参数比例等级参数!$D$31*10</f>
        <v>106.66666666666666</v>
      </c>
      <c r="I172" s="135">
        <f>职业参数比例等级参数!$E$32*10</f>
        <v>78.181818181818187</v>
      </c>
      <c r="J172" s="134">
        <f>职业参数比例等级参数!$D$33*10</f>
        <v>63.999999999999993</v>
      </c>
      <c r="K172" s="134">
        <f>职业参数比例等级参数!$D$34*10</f>
        <v>48</v>
      </c>
      <c r="L172" s="134">
        <f>职业参数比例等级参数!$D$35*10</f>
        <v>14.072727272727272</v>
      </c>
      <c r="M172" s="134">
        <f>L172*职业参数比例等级参数!$B$15</f>
        <v>28.145454545454545</v>
      </c>
      <c r="N172" s="134">
        <f>L172*职业参数比例等级参数!$B$16</f>
        <v>14.072727272727272</v>
      </c>
      <c r="O172" s="134"/>
      <c r="P172" s="134"/>
      <c r="Q172" s="134">
        <v>1</v>
      </c>
    </row>
    <row r="173" spans="1:17" s="135" customFormat="1" hidden="1">
      <c r="A173" s="142">
        <v>160</v>
      </c>
      <c r="B173" s="142">
        <f t="shared" si="2"/>
        <v>160</v>
      </c>
      <c r="C173" s="134">
        <v>10</v>
      </c>
      <c r="D173" s="134">
        <v>0</v>
      </c>
      <c r="E173" s="134">
        <v>0</v>
      </c>
      <c r="F173" s="134">
        <f>职业参数比例等级参数!$D$29*10</f>
        <v>178.78787878787875</v>
      </c>
      <c r="G173" s="134">
        <f>职业参数比例等级参数!$D$30*10</f>
        <v>89.393939393939377</v>
      </c>
      <c r="H173" s="134">
        <f>职业参数比例等级参数!$D$31*10</f>
        <v>106.66666666666666</v>
      </c>
      <c r="I173" s="134">
        <f>职业参数比例等级参数!$D$32*10</f>
        <v>79.999999999999986</v>
      </c>
      <c r="J173" s="135">
        <f>职业参数比例等级参数!$C$33*10</f>
        <v>65.454545454545453</v>
      </c>
      <c r="K173" s="134">
        <f>职业参数比例等级参数!$D$34*10</f>
        <v>48</v>
      </c>
      <c r="L173" s="134">
        <f>职业参数比例等级参数!$D$35*10</f>
        <v>14.072727272727272</v>
      </c>
      <c r="M173" s="134">
        <f>L173*职业参数比例等级参数!$B$15</f>
        <v>28.145454545454545</v>
      </c>
      <c r="N173" s="134">
        <f>L173*职业参数比例等级参数!$B$16</f>
        <v>14.072727272727272</v>
      </c>
      <c r="O173" s="134"/>
      <c r="P173" s="134"/>
      <c r="Q173" s="134">
        <v>1</v>
      </c>
    </row>
    <row r="174" spans="1:17" s="135" customFormat="1" hidden="1">
      <c r="A174" s="142">
        <v>161</v>
      </c>
      <c r="B174" s="142">
        <f t="shared" si="2"/>
        <v>161</v>
      </c>
      <c r="C174" s="134">
        <v>10</v>
      </c>
      <c r="D174" s="134">
        <v>0</v>
      </c>
      <c r="E174" s="134">
        <v>0</v>
      </c>
      <c r="F174" s="134">
        <f>职业参数比例等级参数!$D$29*10</f>
        <v>178.78787878787875</v>
      </c>
      <c r="G174" s="134">
        <f>职业参数比例等级参数!$D$30*10</f>
        <v>89.393939393939377</v>
      </c>
      <c r="H174" s="134">
        <f>职业参数比例等级参数!$D$31*10</f>
        <v>106.66666666666666</v>
      </c>
      <c r="I174" s="134">
        <f>职业参数比例等级参数!$D$32*10</f>
        <v>79.999999999999986</v>
      </c>
      <c r="J174" s="135">
        <f>职业参数比例等级参数!$E$33*10</f>
        <v>62.54545454545454</v>
      </c>
      <c r="K174" s="134">
        <f>职业参数比例等级参数!$D$34*10</f>
        <v>48</v>
      </c>
      <c r="L174" s="134">
        <f>职业参数比例等级参数!$D$35*10</f>
        <v>14.072727272727272</v>
      </c>
      <c r="M174" s="134">
        <f>L174*职业参数比例等级参数!$B$15</f>
        <v>28.145454545454545</v>
      </c>
      <c r="N174" s="134">
        <f>L174*职业参数比例等级参数!$B$16</f>
        <v>14.072727272727272</v>
      </c>
      <c r="O174" s="134"/>
      <c r="P174" s="134"/>
      <c r="Q174" s="134">
        <v>1</v>
      </c>
    </row>
    <row r="175" spans="1:17" s="135" customFormat="1" hidden="1">
      <c r="A175" s="142">
        <v>162</v>
      </c>
      <c r="B175" s="142">
        <f t="shared" si="2"/>
        <v>162</v>
      </c>
      <c r="C175" s="134">
        <v>10</v>
      </c>
      <c r="D175" s="134">
        <v>0</v>
      </c>
      <c r="E175" s="134">
        <v>0</v>
      </c>
      <c r="F175" s="134">
        <f>职业参数比例等级参数!$D$29*10</f>
        <v>178.78787878787875</v>
      </c>
      <c r="G175" s="134">
        <f>职业参数比例等级参数!$D$30*10</f>
        <v>89.393939393939377</v>
      </c>
      <c r="H175" s="134">
        <f>职业参数比例等级参数!$D$31*10</f>
        <v>106.66666666666666</v>
      </c>
      <c r="I175" s="134">
        <f>职业参数比例等级参数!$D$32*10</f>
        <v>79.999999999999986</v>
      </c>
      <c r="J175" s="134">
        <f>职业参数比例等级参数!$D$33*10</f>
        <v>63.999999999999993</v>
      </c>
      <c r="K175" s="135">
        <f>职业参数比例等级参数!$C$34*10</f>
        <v>49.090909090909079</v>
      </c>
      <c r="L175" s="134">
        <f>职业参数比例等级参数!$D$35*10</f>
        <v>14.072727272727272</v>
      </c>
      <c r="M175" s="134">
        <f>L175*职业参数比例等级参数!$B$15</f>
        <v>28.145454545454545</v>
      </c>
      <c r="N175" s="134">
        <f>L175*职业参数比例等级参数!$B$16</f>
        <v>14.072727272727272</v>
      </c>
      <c r="O175" s="134"/>
      <c r="P175" s="134"/>
      <c r="Q175" s="134">
        <v>1</v>
      </c>
    </row>
    <row r="176" spans="1:17" s="135" customFormat="1" hidden="1">
      <c r="A176" s="142">
        <v>163</v>
      </c>
      <c r="B176" s="142">
        <f t="shared" si="2"/>
        <v>163</v>
      </c>
      <c r="C176" s="134">
        <v>10</v>
      </c>
      <c r="D176" s="134">
        <v>0</v>
      </c>
      <c r="E176" s="134">
        <v>0</v>
      </c>
      <c r="F176" s="134">
        <f>职业参数比例等级参数!$D$29*10</f>
        <v>178.78787878787875</v>
      </c>
      <c r="G176" s="134">
        <f>职业参数比例等级参数!$D$30*10</f>
        <v>89.393939393939377</v>
      </c>
      <c r="H176" s="134">
        <f>职业参数比例等级参数!$D$31*10</f>
        <v>106.66666666666666</v>
      </c>
      <c r="I176" s="134">
        <f>职业参数比例等级参数!$D$32*10</f>
        <v>79.999999999999986</v>
      </c>
      <c r="J176" s="134">
        <f>职业参数比例等级参数!$D$33*10</f>
        <v>63.999999999999993</v>
      </c>
      <c r="K176" s="135">
        <f>职业参数比例等级参数!$E$34*10</f>
        <v>46.909090909090907</v>
      </c>
      <c r="L176" s="134">
        <f>职业参数比例等级参数!$D$35*10</f>
        <v>14.072727272727272</v>
      </c>
      <c r="M176" s="134">
        <f>L176*职业参数比例等级参数!$B$15</f>
        <v>28.145454545454545</v>
      </c>
      <c r="N176" s="134">
        <f>L176*职业参数比例等级参数!$B$16</f>
        <v>14.072727272727272</v>
      </c>
      <c r="O176" s="134"/>
      <c r="P176" s="134"/>
      <c r="Q176" s="134">
        <v>1</v>
      </c>
    </row>
    <row r="177" spans="1:17" s="135" customFormat="1" hidden="1">
      <c r="A177" s="142">
        <v>164</v>
      </c>
      <c r="B177" s="142">
        <f t="shared" si="2"/>
        <v>164</v>
      </c>
      <c r="C177" s="134">
        <v>10</v>
      </c>
      <c r="D177" s="134">
        <v>0</v>
      </c>
      <c r="E177" s="134">
        <v>0</v>
      </c>
      <c r="F177" s="134">
        <f>职业参数比例等级参数!$D$29*10</f>
        <v>178.78787878787875</v>
      </c>
      <c r="G177" s="134">
        <f>职业参数比例等级参数!$D$30*10</f>
        <v>89.393939393939377</v>
      </c>
      <c r="H177" s="134">
        <f>职业参数比例等级参数!$D$31*10</f>
        <v>106.66666666666666</v>
      </c>
      <c r="I177" s="134">
        <f>职业参数比例等级参数!$D$32*10</f>
        <v>79.999999999999986</v>
      </c>
      <c r="J177" s="134">
        <f>职业参数比例等级参数!$D$33*10</f>
        <v>63.999999999999993</v>
      </c>
      <c r="K177" s="134">
        <f>职业参数比例等级参数!$D$34*10</f>
        <v>48</v>
      </c>
      <c r="L177" s="135">
        <f>职业参数比例等级参数!$C$35*10</f>
        <v>14.18181818181818</v>
      </c>
      <c r="M177" s="134">
        <f>L177*职业参数比例等级参数!$B$15</f>
        <v>28.36363636363636</v>
      </c>
      <c r="N177" s="134">
        <f>L177*职业参数比例等级参数!$B$16</f>
        <v>14.18181818181818</v>
      </c>
      <c r="O177" s="134"/>
      <c r="P177" s="134"/>
      <c r="Q177" s="134">
        <v>1</v>
      </c>
    </row>
    <row r="178" spans="1:17" s="135" customFormat="1" hidden="1">
      <c r="A178" s="142">
        <v>165</v>
      </c>
      <c r="B178" s="142">
        <f t="shared" si="2"/>
        <v>165</v>
      </c>
      <c r="C178" s="134">
        <v>10</v>
      </c>
      <c r="D178" s="134">
        <v>0</v>
      </c>
      <c r="E178" s="134">
        <v>0</v>
      </c>
      <c r="F178" s="134">
        <f>职业参数比例等级参数!$D$29*10</f>
        <v>178.78787878787875</v>
      </c>
      <c r="G178" s="134">
        <f>职业参数比例等级参数!$D$30*10</f>
        <v>89.393939393939377</v>
      </c>
      <c r="H178" s="134">
        <f>职业参数比例等级参数!$D$31*10</f>
        <v>106.66666666666666</v>
      </c>
      <c r="I178" s="134">
        <f>职业参数比例等级参数!$D$32*10</f>
        <v>79.999999999999986</v>
      </c>
      <c r="J178" s="134">
        <f>职业参数比例等级参数!$D$33*10</f>
        <v>63.999999999999993</v>
      </c>
      <c r="K178" s="134">
        <f>职业参数比例等级参数!$D$34*10</f>
        <v>48</v>
      </c>
      <c r="L178" s="135">
        <f>职业参数比例等级参数!$E$35*10</f>
        <v>13.963636363636363</v>
      </c>
      <c r="M178" s="134">
        <f>L178*职业参数比例等级参数!$B$15</f>
        <v>27.927272727272726</v>
      </c>
      <c r="N178" s="134">
        <f>L178*职业参数比例等级参数!$B$16</f>
        <v>13.963636363636363</v>
      </c>
      <c r="O178" s="134"/>
      <c r="P178" s="134"/>
      <c r="Q178" s="134">
        <v>1</v>
      </c>
    </row>
    <row r="179" spans="1:17" s="135" customFormat="1" hidden="1">
      <c r="A179" s="142">
        <v>166</v>
      </c>
      <c r="B179" s="142">
        <f t="shared" si="2"/>
        <v>166</v>
      </c>
      <c r="C179" s="135">
        <v>10</v>
      </c>
      <c r="D179" s="135">
        <v>0</v>
      </c>
      <c r="E179" s="135">
        <v>0</v>
      </c>
      <c r="F179" s="135">
        <f>职业参数比例等级参数!$E$29*10</f>
        <v>175.75757575757569</v>
      </c>
      <c r="G179" s="135">
        <f>职业参数比例等级参数!$E$30*10</f>
        <v>87.878787878787847</v>
      </c>
      <c r="H179" s="135">
        <f>职业参数比例等级参数!$E$31*10</f>
        <v>104.24242424242424</v>
      </c>
      <c r="I179" s="135">
        <f>职业参数比例等级参数!$E$32*10</f>
        <v>78.181818181818187</v>
      </c>
      <c r="J179" s="135">
        <f>职业参数比例等级参数!$E$33*10</f>
        <v>62.54545454545454</v>
      </c>
      <c r="K179" s="135">
        <f>职业参数比例等级参数!$E$34*10</f>
        <v>46.909090909090907</v>
      </c>
      <c r="L179" s="135">
        <f>职业参数比例等级参数!$E$35*10</f>
        <v>13.963636363636363</v>
      </c>
      <c r="M179" s="135">
        <f>L179*职业参数比例等级参数!$B$15</f>
        <v>27.927272727272726</v>
      </c>
      <c r="N179" s="135">
        <f>L179*职业参数比例等级参数!$B$16</f>
        <v>13.963636363636363</v>
      </c>
      <c r="P179" s="135" t="s">
        <v>696</v>
      </c>
      <c r="Q179" s="135">
        <v>1</v>
      </c>
    </row>
    <row r="180" spans="1:17" s="135" customFormat="1" hidden="1">
      <c r="A180" s="142">
        <v>167</v>
      </c>
      <c r="B180" s="142">
        <f t="shared" si="2"/>
        <v>167</v>
      </c>
      <c r="C180" s="134">
        <v>10</v>
      </c>
      <c r="D180" s="134">
        <v>0</v>
      </c>
      <c r="E180" s="134">
        <v>0</v>
      </c>
      <c r="F180" s="135">
        <f>职业参数比例等级参数!$D$29*10</f>
        <v>178.78787878787875</v>
      </c>
      <c r="G180" s="134">
        <f>职业参数比例等级参数!$E$30*10</f>
        <v>87.878787878787847</v>
      </c>
      <c r="H180" s="134">
        <f>职业参数比例等级参数!$E$31*10</f>
        <v>104.24242424242424</v>
      </c>
      <c r="I180" s="134">
        <f>职业参数比例等级参数!$E$32*10</f>
        <v>78.181818181818187</v>
      </c>
      <c r="J180" s="134">
        <f>职业参数比例等级参数!$E$33*10</f>
        <v>62.54545454545454</v>
      </c>
      <c r="K180" s="134">
        <f>职业参数比例等级参数!$E$34*10</f>
        <v>46.909090909090907</v>
      </c>
      <c r="L180" s="134">
        <f>职业参数比例等级参数!$E$35*10</f>
        <v>13.963636363636363</v>
      </c>
      <c r="M180" s="134">
        <f>L180*职业参数比例等级参数!$B$15</f>
        <v>27.927272727272726</v>
      </c>
      <c r="N180" s="134">
        <f>L180*职业参数比例等级参数!$B$16</f>
        <v>13.963636363636363</v>
      </c>
      <c r="O180" s="134"/>
      <c r="P180" s="134"/>
      <c r="Q180" s="134">
        <v>1</v>
      </c>
    </row>
    <row r="181" spans="1:17" s="135" customFormat="1" hidden="1">
      <c r="A181" s="142">
        <v>168</v>
      </c>
      <c r="B181" s="142">
        <f t="shared" si="2"/>
        <v>168</v>
      </c>
      <c r="C181" s="134">
        <v>10</v>
      </c>
      <c r="D181" s="134">
        <v>0</v>
      </c>
      <c r="E181" s="134">
        <v>0</v>
      </c>
      <c r="F181" s="135">
        <f>职业参数比例等级参数!$C$29*10</f>
        <v>181.81818181818181</v>
      </c>
      <c r="G181" s="134">
        <f>职业参数比例等级参数!$E$30*10</f>
        <v>87.878787878787847</v>
      </c>
      <c r="H181" s="134">
        <f>职业参数比例等级参数!$E$31*10</f>
        <v>104.24242424242424</v>
      </c>
      <c r="I181" s="134">
        <f>职业参数比例等级参数!$E$32*10</f>
        <v>78.181818181818187</v>
      </c>
      <c r="J181" s="134">
        <f>职业参数比例等级参数!$E$33*10</f>
        <v>62.54545454545454</v>
      </c>
      <c r="K181" s="134">
        <f>职业参数比例等级参数!$E$34*10</f>
        <v>46.909090909090907</v>
      </c>
      <c r="L181" s="134">
        <f>职业参数比例等级参数!$E$35*10</f>
        <v>13.963636363636363</v>
      </c>
      <c r="M181" s="134">
        <f>L181*职业参数比例等级参数!$B$15</f>
        <v>27.927272727272726</v>
      </c>
      <c r="N181" s="134">
        <f>L181*职业参数比例等级参数!$B$16</f>
        <v>13.963636363636363</v>
      </c>
      <c r="O181" s="134"/>
      <c r="P181" s="134"/>
      <c r="Q181" s="134">
        <v>1</v>
      </c>
    </row>
    <row r="182" spans="1:17" s="135" customFormat="1" hidden="1">
      <c r="A182" s="142">
        <v>169</v>
      </c>
      <c r="B182" s="142">
        <f t="shared" si="2"/>
        <v>169</v>
      </c>
      <c r="C182" s="134">
        <v>10</v>
      </c>
      <c r="D182" s="134">
        <v>0</v>
      </c>
      <c r="E182" s="134">
        <v>0</v>
      </c>
      <c r="F182" s="134">
        <f>职业参数比例等级参数!$E$29*10</f>
        <v>175.75757575757569</v>
      </c>
      <c r="G182" s="135">
        <f>职业参数比例等级参数!$D$30*10</f>
        <v>89.393939393939377</v>
      </c>
      <c r="H182" s="134">
        <f>职业参数比例等级参数!$E$31*10</f>
        <v>104.24242424242424</v>
      </c>
      <c r="I182" s="134">
        <f>职业参数比例等级参数!$E$32*10</f>
        <v>78.181818181818187</v>
      </c>
      <c r="J182" s="134">
        <f>职业参数比例等级参数!$E$33*10</f>
        <v>62.54545454545454</v>
      </c>
      <c r="K182" s="134">
        <f>职业参数比例等级参数!$E$34*10</f>
        <v>46.909090909090907</v>
      </c>
      <c r="L182" s="134">
        <f>职业参数比例等级参数!$E$35*10</f>
        <v>13.963636363636363</v>
      </c>
      <c r="M182" s="134">
        <f>L182*职业参数比例等级参数!$B$15</f>
        <v>27.927272727272726</v>
      </c>
      <c r="N182" s="134">
        <f>L182*职业参数比例等级参数!$B$16</f>
        <v>13.963636363636363</v>
      </c>
      <c r="O182" s="134"/>
      <c r="P182" s="134"/>
      <c r="Q182" s="134">
        <v>1</v>
      </c>
    </row>
    <row r="183" spans="1:17" s="135" customFormat="1" hidden="1">
      <c r="A183" s="142">
        <v>170</v>
      </c>
      <c r="B183" s="142">
        <f t="shared" si="2"/>
        <v>170</v>
      </c>
      <c r="C183" s="134">
        <v>10</v>
      </c>
      <c r="D183" s="134">
        <v>0</v>
      </c>
      <c r="E183" s="134">
        <v>0</v>
      </c>
      <c r="F183" s="134">
        <f>职业参数比例等级参数!$E$29*10</f>
        <v>175.75757575757569</v>
      </c>
      <c r="G183" s="135">
        <f>职业参数比例等级参数!$C$30*10</f>
        <v>90.909090909090907</v>
      </c>
      <c r="H183" s="134">
        <f>职业参数比例等级参数!$E$31*10</f>
        <v>104.24242424242424</v>
      </c>
      <c r="I183" s="134">
        <f>职业参数比例等级参数!$E$32*10</f>
        <v>78.181818181818187</v>
      </c>
      <c r="J183" s="134">
        <f>职业参数比例等级参数!$E$33*10</f>
        <v>62.54545454545454</v>
      </c>
      <c r="K183" s="134">
        <f>职业参数比例等级参数!$E$34*10</f>
        <v>46.909090909090907</v>
      </c>
      <c r="L183" s="134">
        <f>职业参数比例等级参数!$E$35*10</f>
        <v>13.963636363636363</v>
      </c>
      <c r="M183" s="134">
        <f>L183*职业参数比例等级参数!$B$15</f>
        <v>27.927272727272726</v>
      </c>
      <c r="N183" s="134">
        <f>L183*职业参数比例等级参数!$B$16</f>
        <v>13.963636363636363</v>
      </c>
      <c r="O183" s="134"/>
      <c r="P183" s="134"/>
      <c r="Q183" s="134">
        <v>1</v>
      </c>
    </row>
    <row r="184" spans="1:17" s="135" customFormat="1" hidden="1">
      <c r="A184" s="142">
        <v>171</v>
      </c>
      <c r="B184" s="142">
        <f t="shared" si="2"/>
        <v>171</v>
      </c>
      <c r="C184" s="134">
        <v>10</v>
      </c>
      <c r="D184" s="134">
        <v>0</v>
      </c>
      <c r="E184" s="134">
        <v>0</v>
      </c>
      <c r="F184" s="134">
        <f>职业参数比例等级参数!$E$29*10</f>
        <v>175.75757575757569</v>
      </c>
      <c r="G184" s="134">
        <f>职业参数比例等级参数!$E$30*10</f>
        <v>87.878787878787847</v>
      </c>
      <c r="H184" s="135">
        <f>职业参数比例等级参数!$D$31*10</f>
        <v>106.66666666666666</v>
      </c>
      <c r="I184" s="134">
        <f>职业参数比例等级参数!$E$32*10</f>
        <v>78.181818181818187</v>
      </c>
      <c r="J184" s="134">
        <f>职业参数比例等级参数!$E$33*10</f>
        <v>62.54545454545454</v>
      </c>
      <c r="K184" s="134">
        <f>职业参数比例等级参数!$E$34*10</f>
        <v>46.909090909090907</v>
      </c>
      <c r="L184" s="134">
        <f>职业参数比例等级参数!$E$35*10</f>
        <v>13.963636363636363</v>
      </c>
      <c r="M184" s="134">
        <f>L184*职业参数比例等级参数!$B$15</f>
        <v>27.927272727272726</v>
      </c>
      <c r="N184" s="134">
        <f>L184*职业参数比例等级参数!$B$16</f>
        <v>13.963636363636363</v>
      </c>
      <c r="O184" s="134"/>
      <c r="P184" s="134"/>
      <c r="Q184" s="134">
        <v>1</v>
      </c>
    </row>
    <row r="185" spans="1:17" s="135" customFormat="1" hidden="1">
      <c r="A185" s="142">
        <v>172</v>
      </c>
      <c r="B185" s="142">
        <f t="shared" si="2"/>
        <v>172</v>
      </c>
      <c r="C185" s="134">
        <v>10</v>
      </c>
      <c r="D185" s="134">
        <v>0</v>
      </c>
      <c r="E185" s="134">
        <v>0</v>
      </c>
      <c r="F185" s="134">
        <f>职业参数比例等级参数!$E$29*10</f>
        <v>175.75757575757569</v>
      </c>
      <c r="G185" s="134">
        <f>职业参数比例等级参数!$E$30*10</f>
        <v>87.878787878787847</v>
      </c>
      <c r="H185" s="135">
        <f>职业参数比例等级参数!$C$31*10</f>
        <v>109.09090909090908</v>
      </c>
      <c r="I185" s="134">
        <f>职业参数比例等级参数!$E$32*10</f>
        <v>78.181818181818187</v>
      </c>
      <c r="J185" s="134">
        <f>职业参数比例等级参数!$E$33*10</f>
        <v>62.54545454545454</v>
      </c>
      <c r="K185" s="134">
        <f>职业参数比例等级参数!$E$34*10</f>
        <v>46.909090909090907</v>
      </c>
      <c r="L185" s="134">
        <f>职业参数比例等级参数!$E$35*10</f>
        <v>13.963636363636363</v>
      </c>
      <c r="M185" s="134">
        <f>L185*职业参数比例等级参数!$B$15</f>
        <v>27.927272727272726</v>
      </c>
      <c r="N185" s="134">
        <f>L185*职业参数比例等级参数!$B$16</f>
        <v>13.963636363636363</v>
      </c>
      <c r="O185" s="134"/>
      <c r="P185" s="134"/>
      <c r="Q185" s="134">
        <v>1</v>
      </c>
    </row>
    <row r="186" spans="1:17" s="135" customFormat="1" hidden="1">
      <c r="A186" s="142">
        <v>173</v>
      </c>
      <c r="B186" s="142">
        <f t="shared" si="2"/>
        <v>173</v>
      </c>
      <c r="C186" s="134">
        <v>10</v>
      </c>
      <c r="D186" s="134">
        <v>0</v>
      </c>
      <c r="E186" s="134">
        <v>0</v>
      </c>
      <c r="F186" s="134">
        <f>职业参数比例等级参数!$E$29*10</f>
        <v>175.75757575757569</v>
      </c>
      <c r="G186" s="134">
        <f>职业参数比例等级参数!$E$30*10</f>
        <v>87.878787878787847</v>
      </c>
      <c r="H186" s="134">
        <f>职业参数比例等级参数!$E$31*10</f>
        <v>104.24242424242424</v>
      </c>
      <c r="I186" s="135">
        <f>职业参数比例等级参数!$D$32*10</f>
        <v>79.999999999999986</v>
      </c>
      <c r="J186" s="134">
        <f>职业参数比例等级参数!$E$33*10</f>
        <v>62.54545454545454</v>
      </c>
      <c r="K186" s="134">
        <f>职业参数比例等级参数!$E$34*10</f>
        <v>46.909090909090907</v>
      </c>
      <c r="L186" s="134">
        <f>职业参数比例等级参数!$E$35*10</f>
        <v>13.963636363636363</v>
      </c>
      <c r="M186" s="134">
        <f>L186*职业参数比例等级参数!$B$15</f>
        <v>27.927272727272726</v>
      </c>
      <c r="N186" s="134">
        <f>L186*职业参数比例等级参数!$B$16</f>
        <v>13.963636363636363</v>
      </c>
      <c r="O186" s="134"/>
      <c r="P186" s="134"/>
      <c r="Q186" s="134">
        <v>1</v>
      </c>
    </row>
    <row r="187" spans="1:17" s="135" customFormat="1" hidden="1">
      <c r="A187" s="142">
        <v>174</v>
      </c>
      <c r="B187" s="142">
        <f t="shared" si="2"/>
        <v>174</v>
      </c>
      <c r="C187" s="134">
        <v>10</v>
      </c>
      <c r="D187" s="134">
        <v>0</v>
      </c>
      <c r="E187" s="134">
        <v>0</v>
      </c>
      <c r="F187" s="134">
        <f>职业参数比例等级参数!$E$29*10</f>
        <v>175.75757575757569</v>
      </c>
      <c r="G187" s="134">
        <f>职业参数比例等级参数!$E$30*10</f>
        <v>87.878787878787847</v>
      </c>
      <c r="H187" s="134">
        <f>职业参数比例等级参数!$E$31*10</f>
        <v>104.24242424242424</v>
      </c>
      <c r="I187" s="135">
        <f>职业参数比例等级参数!$C$32*10</f>
        <v>81.818181818181813</v>
      </c>
      <c r="J187" s="134">
        <f>职业参数比例等级参数!$E$33*10</f>
        <v>62.54545454545454</v>
      </c>
      <c r="K187" s="134">
        <f>职业参数比例等级参数!$E$34*10</f>
        <v>46.909090909090907</v>
      </c>
      <c r="L187" s="134">
        <f>职业参数比例等级参数!$E$35*10</f>
        <v>13.963636363636363</v>
      </c>
      <c r="M187" s="134">
        <f>L187*职业参数比例等级参数!$B$15</f>
        <v>27.927272727272726</v>
      </c>
      <c r="N187" s="134">
        <f>L187*职业参数比例等级参数!$B$16</f>
        <v>13.963636363636363</v>
      </c>
      <c r="O187" s="134"/>
      <c r="P187" s="134"/>
      <c r="Q187" s="134">
        <v>1</v>
      </c>
    </row>
    <row r="188" spans="1:17" s="135" customFormat="1" hidden="1">
      <c r="A188" s="142">
        <v>175</v>
      </c>
      <c r="B188" s="142">
        <f t="shared" si="2"/>
        <v>175</v>
      </c>
      <c r="C188" s="134">
        <v>10</v>
      </c>
      <c r="D188" s="134">
        <v>0</v>
      </c>
      <c r="E188" s="134">
        <v>0</v>
      </c>
      <c r="F188" s="134">
        <f>职业参数比例等级参数!$E$29*10</f>
        <v>175.75757575757569</v>
      </c>
      <c r="G188" s="134">
        <f>职业参数比例等级参数!$E$30*10</f>
        <v>87.878787878787847</v>
      </c>
      <c r="H188" s="134">
        <f>职业参数比例等级参数!$E$31*10</f>
        <v>104.24242424242424</v>
      </c>
      <c r="I188" s="134">
        <f>职业参数比例等级参数!$E$32*10</f>
        <v>78.181818181818187</v>
      </c>
      <c r="J188" s="135">
        <f>职业参数比例等级参数!$D$33*10</f>
        <v>63.999999999999993</v>
      </c>
      <c r="K188" s="134">
        <f>职业参数比例等级参数!$E$34*10</f>
        <v>46.909090909090907</v>
      </c>
      <c r="L188" s="134">
        <f>职业参数比例等级参数!$E$35*10</f>
        <v>13.963636363636363</v>
      </c>
      <c r="M188" s="134">
        <f>L188*职业参数比例等级参数!$B$15</f>
        <v>27.927272727272726</v>
      </c>
      <c r="N188" s="134">
        <f>L188*职业参数比例等级参数!$B$16</f>
        <v>13.963636363636363</v>
      </c>
      <c r="O188" s="134"/>
      <c r="P188" s="134"/>
      <c r="Q188" s="134">
        <v>1</v>
      </c>
    </row>
    <row r="189" spans="1:17" s="135" customFormat="1" hidden="1">
      <c r="A189" s="142">
        <v>176</v>
      </c>
      <c r="B189" s="142">
        <f t="shared" si="2"/>
        <v>176</v>
      </c>
      <c r="C189" s="134">
        <v>10</v>
      </c>
      <c r="D189" s="134">
        <v>0</v>
      </c>
      <c r="E189" s="134">
        <v>0</v>
      </c>
      <c r="F189" s="134">
        <f>职业参数比例等级参数!$E$29*10</f>
        <v>175.75757575757569</v>
      </c>
      <c r="G189" s="134">
        <f>职业参数比例等级参数!$E$30*10</f>
        <v>87.878787878787847</v>
      </c>
      <c r="H189" s="134">
        <f>职业参数比例等级参数!$E$31*10</f>
        <v>104.24242424242424</v>
      </c>
      <c r="I189" s="134">
        <f>职业参数比例等级参数!$E$32*10</f>
        <v>78.181818181818187</v>
      </c>
      <c r="J189" s="135">
        <f>职业参数比例等级参数!$C$33*10</f>
        <v>65.454545454545453</v>
      </c>
      <c r="K189" s="134">
        <f>职业参数比例等级参数!$E$34*10</f>
        <v>46.909090909090907</v>
      </c>
      <c r="L189" s="134">
        <f>职业参数比例等级参数!$E$35*10</f>
        <v>13.963636363636363</v>
      </c>
      <c r="M189" s="134">
        <f>L189*职业参数比例等级参数!$B$15</f>
        <v>27.927272727272726</v>
      </c>
      <c r="N189" s="134">
        <f>L189*职业参数比例等级参数!$B$16</f>
        <v>13.963636363636363</v>
      </c>
      <c r="O189" s="134"/>
      <c r="P189" s="134"/>
      <c r="Q189" s="134">
        <v>1</v>
      </c>
    </row>
    <row r="190" spans="1:17" s="135" customFormat="1" hidden="1">
      <c r="A190" s="142">
        <v>177</v>
      </c>
      <c r="B190" s="142">
        <f t="shared" si="2"/>
        <v>177</v>
      </c>
      <c r="C190" s="134">
        <v>10</v>
      </c>
      <c r="D190" s="134">
        <v>0</v>
      </c>
      <c r="E190" s="134">
        <v>0</v>
      </c>
      <c r="F190" s="134">
        <f>职业参数比例等级参数!$E$29*10</f>
        <v>175.75757575757569</v>
      </c>
      <c r="G190" s="134">
        <f>职业参数比例等级参数!$E$30*10</f>
        <v>87.878787878787847</v>
      </c>
      <c r="H190" s="134">
        <f>职业参数比例等级参数!$E$31*10</f>
        <v>104.24242424242424</v>
      </c>
      <c r="I190" s="134">
        <f>职业参数比例等级参数!$E$32*10</f>
        <v>78.181818181818187</v>
      </c>
      <c r="J190" s="134">
        <f>职业参数比例等级参数!$E$33*10</f>
        <v>62.54545454545454</v>
      </c>
      <c r="K190" s="135">
        <f>职业参数比例等级参数!$D$34*10</f>
        <v>48</v>
      </c>
      <c r="L190" s="134">
        <f>职业参数比例等级参数!$E$35*10</f>
        <v>13.963636363636363</v>
      </c>
      <c r="M190" s="134">
        <f>L190*职业参数比例等级参数!$B$15</f>
        <v>27.927272727272726</v>
      </c>
      <c r="N190" s="134">
        <f>L190*职业参数比例等级参数!$B$16</f>
        <v>13.963636363636363</v>
      </c>
      <c r="O190" s="134"/>
      <c r="P190" s="134"/>
      <c r="Q190" s="134">
        <v>1</v>
      </c>
    </row>
    <row r="191" spans="1:17" s="135" customFormat="1" hidden="1">
      <c r="A191" s="142">
        <v>178</v>
      </c>
      <c r="B191" s="142">
        <f t="shared" si="2"/>
        <v>178</v>
      </c>
      <c r="C191" s="134">
        <v>10</v>
      </c>
      <c r="D191" s="134">
        <v>0</v>
      </c>
      <c r="E191" s="134">
        <v>0</v>
      </c>
      <c r="F191" s="134">
        <f>职业参数比例等级参数!$E$29*10</f>
        <v>175.75757575757569</v>
      </c>
      <c r="G191" s="134">
        <f>职业参数比例等级参数!$E$30*10</f>
        <v>87.878787878787847</v>
      </c>
      <c r="H191" s="134">
        <f>职业参数比例等级参数!$E$31*10</f>
        <v>104.24242424242424</v>
      </c>
      <c r="I191" s="134">
        <f>职业参数比例等级参数!$E$32*10</f>
        <v>78.181818181818187</v>
      </c>
      <c r="J191" s="134">
        <f>职业参数比例等级参数!$E$33*10</f>
        <v>62.54545454545454</v>
      </c>
      <c r="K191" s="135">
        <f>职业参数比例等级参数!$C$34*10</f>
        <v>49.090909090909079</v>
      </c>
      <c r="L191" s="134">
        <f>职业参数比例等级参数!$E$35*10</f>
        <v>13.963636363636363</v>
      </c>
      <c r="M191" s="134">
        <f>L191*职业参数比例等级参数!$B$15</f>
        <v>27.927272727272726</v>
      </c>
      <c r="N191" s="134">
        <f>L191*职业参数比例等级参数!$B$16</f>
        <v>13.963636363636363</v>
      </c>
      <c r="O191" s="134"/>
      <c r="P191" s="134"/>
      <c r="Q191" s="134">
        <v>1</v>
      </c>
    </row>
    <row r="192" spans="1:17" s="135" customFormat="1" hidden="1">
      <c r="A192" s="142">
        <v>179</v>
      </c>
      <c r="B192" s="142">
        <f t="shared" si="2"/>
        <v>179</v>
      </c>
      <c r="C192" s="134">
        <v>10</v>
      </c>
      <c r="D192" s="134">
        <v>0</v>
      </c>
      <c r="E192" s="134">
        <v>1</v>
      </c>
      <c r="F192" s="134">
        <f>职业参数比例等级参数!$E$29*10</f>
        <v>175.75757575757569</v>
      </c>
      <c r="G192" s="134">
        <f>职业参数比例等级参数!$E$30*10</f>
        <v>87.878787878787847</v>
      </c>
      <c r="H192" s="134">
        <f>职业参数比例等级参数!$E$31*10</f>
        <v>104.24242424242424</v>
      </c>
      <c r="I192" s="134">
        <f>职业参数比例等级参数!$E$32*10</f>
        <v>78.181818181818187</v>
      </c>
      <c r="J192" s="134">
        <f>职业参数比例等级参数!$E$33*10</f>
        <v>62.54545454545454</v>
      </c>
      <c r="K192" s="134">
        <f>职业参数比例等级参数!$E$34*10</f>
        <v>46.909090909090907</v>
      </c>
      <c r="L192" s="135">
        <f>职业参数比例等级参数!$D$35*10</f>
        <v>14.072727272727272</v>
      </c>
      <c r="M192" s="134">
        <f>L192*职业参数比例等级参数!$B$15</f>
        <v>28.145454545454545</v>
      </c>
      <c r="N192" s="134">
        <f>L192*职业参数比例等级参数!$B$16</f>
        <v>14.072727272727272</v>
      </c>
      <c r="O192" s="134"/>
      <c r="P192" s="134"/>
      <c r="Q192" s="134">
        <v>1</v>
      </c>
    </row>
    <row r="193" spans="1:17" s="135" customFormat="1" hidden="1">
      <c r="A193" s="142">
        <v>180</v>
      </c>
      <c r="B193" s="142">
        <f t="shared" si="2"/>
        <v>180</v>
      </c>
      <c r="C193" s="134">
        <v>10</v>
      </c>
      <c r="D193" s="134">
        <v>0</v>
      </c>
      <c r="E193" s="134">
        <v>2</v>
      </c>
      <c r="F193" s="134">
        <f>职业参数比例等级参数!$E$29*10</f>
        <v>175.75757575757569</v>
      </c>
      <c r="G193" s="134">
        <f>职业参数比例等级参数!$E$30*10</f>
        <v>87.878787878787847</v>
      </c>
      <c r="H193" s="134">
        <f>职业参数比例等级参数!$E$31*10</f>
        <v>104.24242424242424</v>
      </c>
      <c r="I193" s="134">
        <f>职业参数比例等级参数!$E$32*10</f>
        <v>78.181818181818187</v>
      </c>
      <c r="J193" s="134">
        <f>职业参数比例等级参数!$E$33*10</f>
        <v>62.54545454545454</v>
      </c>
      <c r="K193" s="134">
        <f>职业参数比例等级参数!$E$34*10</f>
        <v>46.909090909090907</v>
      </c>
      <c r="L193" s="135">
        <f>职业参数比例等级参数!$C$35*10</f>
        <v>14.18181818181818</v>
      </c>
      <c r="M193" s="134">
        <f>L193*职业参数比例等级参数!$B$15</f>
        <v>28.36363636363636</v>
      </c>
      <c r="N193" s="134">
        <f>L193*职业参数比例等级参数!$B$16</f>
        <v>14.18181818181818</v>
      </c>
      <c r="O193" s="134"/>
      <c r="P193" s="134"/>
      <c r="Q193" s="134">
        <v>1</v>
      </c>
    </row>
    <row r="194" spans="1:17" s="135" customFormat="1" hidden="1">
      <c r="A194" s="142">
        <v>181</v>
      </c>
      <c r="B194" s="142">
        <f t="shared" si="2"/>
        <v>181</v>
      </c>
      <c r="C194" s="135">
        <v>9</v>
      </c>
      <c r="D194" s="135">
        <v>0</v>
      </c>
      <c r="E194" s="135">
        <v>0</v>
      </c>
      <c r="F194" s="135">
        <f>职业参数比例等级参数!$F$29*10</f>
        <v>172.72727272727275</v>
      </c>
      <c r="G194" s="135">
        <f>职业参数比例等级参数!$F$30*10</f>
        <v>86.363636363636374</v>
      </c>
      <c r="H194" s="135">
        <f>职业参数比例等级参数!$F$31*10</f>
        <v>101.81818181818181</v>
      </c>
      <c r="I194" s="135">
        <f>职业参数比例等级参数!$F$32*10</f>
        <v>76.363636363636346</v>
      </c>
      <c r="J194" s="135">
        <f>职业参数比例等级参数!$F$33*10</f>
        <v>61.090909090909093</v>
      </c>
      <c r="K194" s="135">
        <f>职业参数比例等级参数!$F$34*10</f>
        <v>45.81818181818182</v>
      </c>
      <c r="L194" s="135">
        <f>职业参数比例等级参数!$F$35*10</f>
        <v>13.854545454545452</v>
      </c>
      <c r="M194" s="135">
        <f>L194*职业参数比例等级参数!$B$15</f>
        <v>27.709090909090904</v>
      </c>
      <c r="N194" s="135">
        <f>L194*职业参数比例等级参数!$B$16</f>
        <v>13.854545454545452</v>
      </c>
      <c r="P194" s="135" t="s">
        <v>594</v>
      </c>
      <c r="Q194" s="135">
        <v>1</v>
      </c>
    </row>
    <row r="195" spans="1:17" s="135" customFormat="1" hidden="1">
      <c r="A195" s="142">
        <v>182</v>
      </c>
      <c r="B195" s="142">
        <f t="shared" si="2"/>
        <v>182</v>
      </c>
      <c r="C195" s="134">
        <v>9</v>
      </c>
      <c r="D195" s="134">
        <v>0</v>
      </c>
      <c r="E195" s="134">
        <v>0</v>
      </c>
      <c r="F195" s="135">
        <f>职业参数比例等级参数!$G$29*10</f>
        <v>169.69696969696969</v>
      </c>
      <c r="G195" s="134">
        <f>职业参数比例等级参数!$F$30*10</f>
        <v>86.363636363636374</v>
      </c>
      <c r="H195" s="134">
        <f>职业参数比例等级参数!$F$31*10</f>
        <v>101.81818181818181</v>
      </c>
      <c r="I195" s="134">
        <f>职业参数比例等级参数!$F$32*10</f>
        <v>76.363636363636346</v>
      </c>
      <c r="J195" s="134">
        <f>职业参数比例等级参数!$F$33*10</f>
        <v>61.090909090909093</v>
      </c>
      <c r="K195" s="134">
        <f>职业参数比例等级参数!$F$34*10</f>
        <v>45.81818181818182</v>
      </c>
      <c r="L195" s="134">
        <f>职业参数比例等级参数!$F$35*10</f>
        <v>13.854545454545452</v>
      </c>
      <c r="M195" s="134">
        <f>L195*职业参数比例等级参数!$B$15</f>
        <v>27.709090909090904</v>
      </c>
      <c r="N195" s="134">
        <f>L195*职业参数比例等级参数!$B$16</f>
        <v>13.854545454545452</v>
      </c>
      <c r="O195" s="134"/>
      <c r="P195" s="134"/>
      <c r="Q195" s="134">
        <v>1</v>
      </c>
    </row>
    <row r="196" spans="1:17" s="135" customFormat="1" hidden="1">
      <c r="A196" s="142">
        <v>183</v>
      </c>
      <c r="B196" s="142">
        <f t="shared" si="2"/>
        <v>183</v>
      </c>
      <c r="C196" s="134">
        <v>9</v>
      </c>
      <c r="D196" s="134">
        <v>0</v>
      </c>
      <c r="E196" s="134">
        <v>0</v>
      </c>
      <c r="F196" s="135">
        <f>职业参数比例等级参数!$H$29*10</f>
        <v>166.66666666666663</v>
      </c>
      <c r="G196" s="134">
        <f>职业参数比例等级参数!$F$30*10</f>
        <v>86.363636363636374</v>
      </c>
      <c r="H196" s="134">
        <f>职业参数比例等级参数!$F$31*10</f>
        <v>101.81818181818181</v>
      </c>
      <c r="I196" s="134">
        <f>职业参数比例等级参数!$F$32*10</f>
        <v>76.363636363636346</v>
      </c>
      <c r="J196" s="134">
        <f>职业参数比例等级参数!$F$33*10</f>
        <v>61.090909090909093</v>
      </c>
      <c r="K196" s="134">
        <f>职业参数比例等级参数!$F$34*10</f>
        <v>45.81818181818182</v>
      </c>
      <c r="L196" s="134">
        <f>职业参数比例等级参数!$F$35*10</f>
        <v>13.854545454545452</v>
      </c>
      <c r="M196" s="134">
        <f>L196*职业参数比例等级参数!$B$15</f>
        <v>27.709090909090904</v>
      </c>
      <c r="N196" s="134">
        <f>L196*职业参数比例等级参数!$B$16</f>
        <v>13.854545454545452</v>
      </c>
      <c r="O196" s="134"/>
      <c r="P196" s="134"/>
      <c r="Q196" s="134">
        <v>1</v>
      </c>
    </row>
    <row r="197" spans="1:17" s="135" customFormat="1" hidden="1">
      <c r="A197" s="142">
        <v>184</v>
      </c>
      <c r="B197" s="142">
        <f t="shared" si="2"/>
        <v>184</v>
      </c>
      <c r="C197" s="134">
        <v>9</v>
      </c>
      <c r="D197" s="134">
        <v>0</v>
      </c>
      <c r="E197" s="134">
        <v>0</v>
      </c>
      <c r="F197" s="134">
        <f>职业参数比例等级参数!$F$29*10</f>
        <v>172.72727272727275</v>
      </c>
      <c r="G197" s="135">
        <f>职业参数比例等级参数!$G$30*10</f>
        <v>84.848484848484844</v>
      </c>
      <c r="H197" s="134">
        <f>职业参数比例等级参数!$F$31*10</f>
        <v>101.81818181818181</v>
      </c>
      <c r="I197" s="134">
        <f>职业参数比例等级参数!$F$32*10</f>
        <v>76.363636363636346</v>
      </c>
      <c r="J197" s="134">
        <f>职业参数比例等级参数!$F$33*10</f>
        <v>61.090909090909093</v>
      </c>
      <c r="K197" s="134">
        <f>职业参数比例等级参数!$F$34*10</f>
        <v>45.81818181818182</v>
      </c>
      <c r="L197" s="134">
        <f>职业参数比例等级参数!$F$35*10</f>
        <v>13.854545454545452</v>
      </c>
      <c r="M197" s="134">
        <f>L197*职业参数比例等级参数!$B$15</f>
        <v>27.709090909090904</v>
      </c>
      <c r="N197" s="134">
        <f>L197*职业参数比例等级参数!$B$16</f>
        <v>13.854545454545452</v>
      </c>
      <c r="O197" s="134"/>
      <c r="P197" s="134"/>
      <c r="Q197" s="134">
        <v>1</v>
      </c>
    </row>
    <row r="198" spans="1:17" s="135" customFormat="1" hidden="1">
      <c r="A198" s="142">
        <v>185</v>
      </c>
      <c r="B198" s="142">
        <f t="shared" si="2"/>
        <v>185</v>
      </c>
      <c r="C198" s="134">
        <v>9</v>
      </c>
      <c r="D198" s="134">
        <v>0</v>
      </c>
      <c r="E198" s="134">
        <v>0</v>
      </c>
      <c r="F198" s="134">
        <f>职业参数比例等级参数!$F$29*10</f>
        <v>172.72727272727275</v>
      </c>
      <c r="G198" s="135">
        <f>职业参数比例等级参数!$H$30*10</f>
        <v>83.333333333333314</v>
      </c>
      <c r="H198" s="134">
        <f>职业参数比例等级参数!$F$31*10</f>
        <v>101.81818181818181</v>
      </c>
      <c r="I198" s="134">
        <f>职业参数比例等级参数!$F$32*10</f>
        <v>76.363636363636346</v>
      </c>
      <c r="J198" s="134">
        <f>职业参数比例等级参数!$F$33*10</f>
        <v>61.090909090909093</v>
      </c>
      <c r="K198" s="134">
        <f>职业参数比例等级参数!$F$34*10</f>
        <v>45.81818181818182</v>
      </c>
      <c r="L198" s="134">
        <f>职业参数比例等级参数!$F$35*10</f>
        <v>13.854545454545452</v>
      </c>
      <c r="M198" s="134">
        <f>L198*职业参数比例等级参数!$B$15</f>
        <v>27.709090909090904</v>
      </c>
      <c r="N198" s="134">
        <f>L198*职业参数比例等级参数!$B$16</f>
        <v>13.854545454545452</v>
      </c>
      <c r="O198" s="134"/>
      <c r="P198" s="134"/>
      <c r="Q198" s="134">
        <v>1</v>
      </c>
    </row>
    <row r="199" spans="1:17" s="135" customFormat="1" hidden="1">
      <c r="A199" s="142">
        <v>186</v>
      </c>
      <c r="B199" s="142">
        <f t="shared" si="2"/>
        <v>186</v>
      </c>
      <c r="C199" s="134">
        <v>9</v>
      </c>
      <c r="D199" s="134">
        <v>0</v>
      </c>
      <c r="E199" s="134">
        <v>0</v>
      </c>
      <c r="F199" s="134">
        <f>职业参数比例等级参数!$F$29*10</f>
        <v>172.72727272727275</v>
      </c>
      <c r="G199" s="134">
        <f>职业参数比例等级参数!$F$30*10</f>
        <v>86.363636363636374</v>
      </c>
      <c r="H199" s="135">
        <f>职业参数比例等级参数!$G$31*10</f>
        <v>99.393939393939391</v>
      </c>
      <c r="I199" s="134">
        <f>职业参数比例等级参数!$F$32*10</f>
        <v>76.363636363636346</v>
      </c>
      <c r="J199" s="134">
        <f>职业参数比例等级参数!$F$33*10</f>
        <v>61.090909090909093</v>
      </c>
      <c r="K199" s="134">
        <f>职业参数比例等级参数!$F$34*10</f>
        <v>45.81818181818182</v>
      </c>
      <c r="L199" s="134">
        <f>职业参数比例等级参数!$F$35*10</f>
        <v>13.854545454545452</v>
      </c>
      <c r="M199" s="134">
        <f>L199*职业参数比例等级参数!$B$15</f>
        <v>27.709090909090904</v>
      </c>
      <c r="N199" s="134">
        <f>L199*职业参数比例等级参数!$B$16</f>
        <v>13.854545454545452</v>
      </c>
      <c r="O199" s="134"/>
      <c r="P199" s="134"/>
      <c r="Q199" s="134">
        <v>1</v>
      </c>
    </row>
    <row r="200" spans="1:17" s="135" customFormat="1" hidden="1">
      <c r="A200" s="142">
        <v>187</v>
      </c>
      <c r="B200" s="142">
        <f t="shared" si="2"/>
        <v>187</v>
      </c>
      <c r="C200" s="134">
        <v>9</v>
      </c>
      <c r="D200" s="134">
        <v>0</v>
      </c>
      <c r="E200" s="134">
        <v>0</v>
      </c>
      <c r="F200" s="134">
        <f>职业参数比例等级参数!$F$29*10</f>
        <v>172.72727272727275</v>
      </c>
      <c r="G200" s="134">
        <f>职业参数比例等级参数!$F$30*10</f>
        <v>86.363636363636374</v>
      </c>
      <c r="H200" s="135">
        <f>职业参数比例等级参数!$H$31*10</f>
        <v>96.969696969696969</v>
      </c>
      <c r="I200" s="134">
        <f>职业参数比例等级参数!$F$32*10</f>
        <v>76.363636363636346</v>
      </c>
      <c r="J200" s="134">
        <f>职业参数比例等级参数!$F$33*10</f>
        <v>61.090909090909093</v>
      </c>
      <c r="K200" s="134">
        <f>职业参数比例等级参数!$F$34*10</f>
        <v>45.81818181818182</v>
      </c>
      <c r="L200" s="134">
        <f>职业参数比例等级参数!$F$35*10</f>
        <v>13.854545454545452</v>
      </c>
      <c r="M200" s="134">
        <f>L200*职业参数比例等级参数!$B$15</f>
        <v>27.709090909090904</v>
      </c>
      <c r="N200" s="134">
        <f>L200*职业参数比例等级参数!$B$16</f>
        <v>13.854545454545452</v>
      </c>
      <c r="O200" s="134"/>
      <c r="P200" s="134"/>
      <c r="Q200" s="134">
        <v>1</v>
      </c>
    </row>
    <row r="201" spans="1:17" s="135" customFormat="1" hidden="1">
      <c r="A201" s="142">
        <v>188</v>
      </c>
      <c r="B201" s="142">
        <f t="shared" si="2"/>
        <v>188</v>
      </c>
      <c r="C201" s="134">
        <v>9</v>
      </c>
      <c r="D201" s="134">
        <v>0</v>
      </c>
      <c r="E201" s="134">
        <v>0</v>
      </c>
      <c r="F201" s="134">
        <f>职业参数比例等级参数!$F$29*10</f>
        <v>172.72727272727275</v>
      </c>
      <c r="G201" s="134">
        <f>职业参数比例等级参数!$F$30*10</f>
        <v>86.363636363636374</v>
      </c>
      <c r="H201" s="134">
        <f>职业参数比例等级参数!$F$31*10</f>
        <v>101.81818181818181</v>
      </c>
      <c r="I201" s="135">
        <f>职业参数比例等级参数!$G$32*10</f>
        <v>74.545454545454547</v>
      </c>
      <c r="J201" s="134">
        <f>职业参数比例等级参数!$F$33*10</f>
        <v>61.090909090909093</v>
      </c>
      <c r="K201" s="134">
        <f>职业参数比例等级参数!$F$34*10</f>
        <v>45.81818181818182</v>
      </c>
      <c r="L201" s="134">
        <f>职业参数比例等级参数!$F$35*10</f>
        <v>13.854545454545452</v>
      </c>
      <c r="M201" s="134">
        <f>L201*职业参数比例等级参数!$B$15</f>
        <v>27.709090909090904</v>
      </c>
      <c r="N201" s="134">
        <f>L201*职业参数比例等级参数!$B$16</f>
        <v>13.854545454545452</v>
      </c>
      <c r="O201" s="134"/>
      <c r="P201" s="134"/>
      <c r="Q201" s="134">
        <v>1</v>
      </c>
    </row>
    <row r="202" spans="1:17" s="135" customFormat="1" hidden="1">
      <c r="A202" s="142">
        <v>189</v>
      </c>
      <c r="B202" s="142">
        <f t="shared" si="2"/>
        <v>189</v>
      </c>
      <c r="C202" s="134">
        <v>9</v>
      </c>
      <c r="D202" s="134">
        <v>0</v>
      </c>
      <c r="E202" s="134">
        <v>0</v>
      </c>
      <c r="F202" s="134">
        <f>职业参数比例等级参数!$F$29*10</f>
        <v>172.72727272727275</v>
      </c>
      <c r="G202" s="134">
        <f>职业参数比例等级参数!$F$30*10</f>
        <v>86.363636363636374</v>
      </c>
      <c r="H202" s="134">
        <f>职业参数比例等级参数!$F$31*10</f>
        <v>101.81818181818181</v>
      </c>
      <c r="I202" s="135">
        <f>职业参数比例等级参数!$H$32*10</f>
        <v>72.72727272727272</v>
      </c>
      <c r="J202" s="134">
        <f>职业参数比例等级参数!$F$33*10</f>
        <v>61.090909090909093</v>
      </c>
      <c r="K202" s="134">
        <f>职业参数比例等级参数!$F$34*10</f>
        <v>45.81818181818182</v>
      </c>
      <c r="L202" s="134">
        <f>职业参数比例等级参数!$F$35*10</f>
        <v>13.854545454545452</v>
      </c>
      <c r="M202" s="134">
        <f>L202*职业参数比例等级参数!$B$15</f>
        <v>27.709090909090904</v>
      </c>
      <c r="N202" s="134">
        <f>L202*职业参数比例等级参数!$B$16</f>
        <v>13.854545454545452</v>
      </c>
      <c r="O202" s="134"/>
      <c r="P202" s="134"/>
      <c r="Q202" s="134">
        <v>1</v>
      </c>
    </row>
    <row r="203" spans="1:17" s="135" customFormat="1" hidden="1">
      <c r="A203" s="142">
        <v>190</v>
      </c>
      <c r="B203" s="142">
        <f t="shared" si="2"/>
        <v>190</v>
      </c>
      <c r="C203" s="134">
        <v>9</v>
      </c>
      <c r="D203" s="134">
        <v>0</v>
      </c>
      <c r="E203" s="134">
        <v>0</v>
      </c>
      <c r="F203" s="134">
        <f>职业参数比例等级参数!$F$29*10</f>
        <v>172.72727272727275</v>
      </c>
      <c r="G203" s="134">
        <f>职业参数比例等级参数!$F$30*10</f>
        <v>86.363636363636374</v>
      </c>
      <c r="H203" s="134">
        <f>职业参数比例等级参数!$F$31*10</f>
        <v>101.81818181818181</v>
      </c>
      <c r="I203" s="134">
        <f>职业参数比例等级参数!$F$32*10</f>
        <v>76.363636363636346</v>
      </c>
      <c r="J203" s="135">
        <f>职业参数比例等级参数!$G$33*10</f>
        <v>59.636363636363626</v>
      </c>
      <c r="K203" s="134">
        <f>职业参数比例等级参数!$F$34*10</f>
        <v>45.81818181818182</v>
      </c>
      <c r="L203" s="134">
        <f>职业参数比例等级参数!$F$35*10</f>
        <v>13.854545454545452</v>
      </c>
      <c r="M203" s="134">
        <f>L203*职业参数比例等级参数!$B$15</f>
        <v>27.709090909090904</v>
      </c>
      <c r="N203" s="134">
        <f>L203*职业参数比例等级参数!$B$16</f>
        <v>13.854545454545452</v>
      </c>
      <c r="O203" s="134"/>
      <c r="P203" s="134"/>
      <c r="Q203" s="134">
        <v>1</v>
      </c>
    </row>
    <row r="204" spans="1:17" s="135" customFormat="1" hidden="1">
      <c r="A204" s="142">
        <v>191</v>
      </c>
      <c r="B204" s="142">
        <f t="shared" si="2"/>
        <v>191</v>
      </c>
      <c r="C204" s="134">
        <v>9</v>
      </c>
      <c r="D204" s="134">
        <v>0</v>
      </c>
      <c r="E204" s="134">
        <v>0</v>
      </c>
      <c r="F204" s="134">
        <f>职业参数比例等级参数!$F$29*10</f>
        <v>172.72727272727275</v>
      </c>
      <c r="G204" s="134">
        <f>职业参数比例等级参数!$F$30*10</f>
        <v>86.363636363636374</v>
      </c>
      <c r="H204" s="134">
        <f>职业参数比例等级参数!$F$31*10</f>
        <v>101.81818181818181</v>
      </c>
      <c r="I204" s="134">
        <f>职业参数比例等级参数!$F$32*10</f>
        <v>76.363636363636346</v>
      </c>
      <c r="J204" s="135">
        <f>职业参数比例等级参数!$H$33*10</f>
        <v>58.181818181818173</v>
      </c>
      <c r="K204" s="134">
        <f>职业参数比例等级参数!$F$34*10</f>
        <v>45.81818181818182</v>
      </c>
      <c r="L204" s="134">
        <f>职业参数比例等级参数!$F$35*10</f>
        <v>13.854545454545452</v>
      </c>
      <c r="M204" s="134">
        <f>L204*职业参数比例等级参数!$B$15</f>
        <v>27.709090909090904</v>
      </c>
      <c r="N204" s="134">
        <f>L204*职业参数比例等级参数!$B$16</f>
        <v>13.854545454545452</v>
      </c>
      <c r="O204" s="134"/>
      <c r="P204" s="134"/>
      <c r="Q204" s="134">
        <v>1</v>
      </c>
    </row>
    <row r="205" spans="1:17" s="135" customFormat="1" hidden="1">
      <c r="A205" s="142">
        <v>192</v>
      </c>
      <c r="B205" s="142">
        <f t="shared" si="2"/>
        <v>192</v>
      </c>
      <c r="C205" s="134">
        <v>9</v>
      </c>
      <c r="D205" s="134">
        <v>0</v>
      </c>
      <c r="E205" s="134">
        <v>0</v>
      </c>
      <c r="F205" s="134">
        <f>职业参数比例等级参数!$F$29*10</f>
        <v>172.72727272727275</v>
      </c>
      <c r="G205" s="134">
        <f>职业参数比例等级参数!$F$30*10</f>
        <v>86.363636363636374</v>
      </c>
      <c r="H205" s="134">
        <f>职业参数比例等级参数!$F$31*10</f>
        <v>101.81818181818181</v>
      </c>
      <c r="I205" s="134">
        <f>职业参数比例等级参数!$F$32*10</f>
        <v>76.363636363636346</v>
      </c>
      <c r="J205" s="134">
        <f>职业参数比例等级参数!$F$33*10</f>
        <v>61.090909090909093</v>
      </c>
      <c r="K205" s="135">
        <f>职业参数比例等级参数!$G$34*10</f>
        <v>44.727272727272727</v>
      </c>
      <c r="L205" s="134">
        <f>职业参数比例等级参数!$F$35*10</f>
        <v>13.854545454545452</v>
      </c>
      <c r="M205" s="134">
        <f>L205*职业参数比例等级参数!$B$15</f>
        <v>27.709090909090904</v>
      </c>
      <c r="N205" s="134">
        <f>L205*职业参数比例等级参数!$B$16</f>
        <v>13.854545454545452</v>
      </c>
      <c r="O205" s="134"/>
      <c r="P205" s="134"/>
      <c r="Q205" s="134">
        <v>1</v>
      </c>
    </row>
    <row r="206" spans="1:17" s="135" customFormat="1" hidden="1">
      <c r="A206" s="142">
        <v>193</v>
      </c>
      <c r="B206" s="142">
        <f t="shared" si="2"/>
        <v>193</v>
      </c>
      <c r="C206" s="134">
        <v>9</v>
      </c>
      <c r="D206" s="134">
        <v>0</v>
      </c>
      <c r="E206" s="134">
        <v>0</v>
      </c>
      <c r="F206" s="134">
        <f>职业参数比例等级参数!$F$29*10</f>
        <v>172.72727272727275</v>
      </c>
      <c r="G206" s="134">
        <f>职业参数比例等级参数!$F$30*10</f>
        <v>86.363636363636374</v>
      </c>
      <c r="H206" s="134">
        <f>职业参数比例等级参数!$F$31*10</f>
        <v>101.81818181818181</v>
      </c>
      <c r="I206" s="134">
        <f>职业参数比例等级参数!$F$32*10</f>
        <v>76.363636363636346</v>
      </c>
      <c r="J206" s="134">
        <f>职业参数比例等级参数!$F$33*10</f>
        <v>61.090909090909093</v>
      </c>
      <c r="K206" s="135">
        <f>职业参数比例等级参数!$H$34*10</f>
        <v>43.636363636363633</v>
      </c>
      <c r="L206" s="134">
        <f>职业参数比例等级参数!$F$35*10</f>
        <v>13.854545454545452</v>
      </c>
      <c r="M206" s="134">
        <f>L206*职业参数比例等级参数!$B$15</f>
        <v>27.709090909090904</v>
      </c>
      <c r="N206" s="134">
        <f>L206*职业参数比例等级参数!$B$16</f>
        <v>13.854545454545452</v>
      </c>
      <c r="O206" s="134"/>
      <c r="P206" s="134"/>
      <c r="Q206" s="134">
        <v>1</v>
      </c>
    </row>
    <row r="207" spans="1:17" s="135" customFormat="1" hidden="1">
      <c r="A207" s="142">
        <v>194</v>
      </c>
      <c r="B207" s="142">
        <f t="shared" ref="B207:B270" si="3">A207</f>
        <v>194</v>
      </c>
      <c r="C207" s="134">
        <v>9</v>
      </c>
      <c r="D207" s="134">
        <v>0</v>
      </c>
      <c r="E207" s="134">
        <v>0</v>
      </c>
      <c r="F207" s="134">
        <f>职业参数比例等级参数!$F$29*10</f>
        <v>172.72727272727275</v>
      </c>
      <c r="G207" s="134">
        <f>职业参数比例等级参数!$F$30*10</f>
        <v>86.363636363636374</v>
      </c>
      <c r="H207" s="134">
        <f>职业参数比例等级参数!$F$31*10</f>
        <v>101.81818181818181</v>
      </c>
      <c r="I207" s="134">
        <f>职业参数比例等级参数!$F$32*10</f>
        <v>76.363636363636346</v>
      </c>
      <c r="J207" s="134">
        <f>职业参数比例等级参数!$F$33*10</f>
        <v>61.090909090909093</v>
      </c>
      <c r="K207" s="134">
        <f>职业参数比例等级参数!$F$34*10</f>
        <v>45.81818181818182</v>
      </c>
      <c r="L207" s="135">
        <f>职业参数比例等级参数!$G$35*10</f>
        <v>13.745454545454546</v>
      </c>
      <c r="M207" s="134">
        <f>L207*职业参数比例等级参数!$B$15</f>
        <v>27.490909090909092</v>
      </c>
      <c r="N207" s="134">
        <f>L207*职业参数比例等级参数!$B$16</f>
        <v>13.745454545454546</v>
      </c>
      <c r="O207" s="134"/>
      <c r="P207" s="134"/>
      <c r="Q207" s="134">
        <v>1</v>
      </c>
    </row>
    <row r="208" spans="1:17" s="135" customFormat="1" hidden="1">
      <c r="A208" s="142">
        <v>195</v>
      </c>
      <c r="B208" s="142">
        <f t="shared" si="3"/>
        <v>195</v>
      </c>
      <c r="C208" s="134">
        <v>9</v>
      </c>
      <c r="D208" s="134">
        <v>0</v>
      </c>
      <c r="E208" s="134">
        <v>0</v>
      </c>
      <c r="F208" s="134">
        <f>职业参数比例等级参数!$F$29*10</f>
        <v>172.72727272727275</v>
      </c>
      <c r="G208" s="134">
        <f>职业参数比例等级参数!$F$30*10</f>
        <v>86.363636363636374</v>
      </c>
      <c r="H208" s="134">
        <f>职业参数比例等级参数!$F$31*10</f>
        <v>101.81818181818181</v>
      </c>
      <c r="I208" s="134">
        <f>职业参数比例等级参数!$F$32*10</f>
        <v>76.363636363636346</v>
      </c>
      <c r="J208" s="134">
        <f>职业参数比例等级参数!$F$33*10</f>
        <v>61.090909090909093</v>
      </c>
      <c r="K208" s="134">
        <f>职业参数比例等级参数!$F$34*10</f>
        <v>45.81818181818182</v>
      </c>
      <c r="L208" s="135">
        <f>职业参数比例等级参数!$H$35*10</f>
        <v>13.636363636363635</v>
      </c>
      <c r="M208" s="134">
        <f>L208*职业参数比例等级参数!$B$15</f>
        <v>27.27272727272727</v>
      </c>
      <c r="N208" s="134">
        <f>L208*职业参数比例等级参数!$B$16</f>
        <v>13.636363636363635</v>
      </c>
      <c r="O208" s="134"/>
      <c r="P208" s="134"/>
      <c r="Q208" s="134">
        <v>1</v>
      </c>
    </row>
    <row r="209" spans="1:17" s="135" customFormat="1" hidden="1">
      <c r="A209" s="142">
        <v>196</v>
      </c>
      <c r="B209" s="142">
        <f t="shared" si="3"/>
        <v>196</v>
      </c>
      <c r="C209" s="135">
        <v>9</v>
      </c>
      <c r="D209" s="135">
        <v>0</v>
      </c>
      <c r="E209" s="135">
        <v>0</v>
      </c>
      <c r="F209" s="135">
        <f>职业参数比例等级参数!$G$29*10</f>
        <v>169.69696969696969</v>
      </c>
      <c r="G209" s="135">
        <f>职业参数比例等级参数!$G$30*10</f>
        <v>84.848484848484844</v>
      </c>
      <c r="H209" s="135">
        <f>职业参数比例等级参数!$G$31*10</f>
        <v>99.393939393939391</v>
      </c>
      <c r="I209" s="135">
        <f>职业参数比例等级参数!$G$32*10</f>
        <v>74.545454545454547</v>
      </c>
      <c r="J209" s="135">
        <f>职业参数比例等级参数!$G$33*10</f>
        <v>59.636363636363626</v>
      </c>
      <c r="K209" s="135">
        <f>职业参数比例等级参数!$G$34*10</f>
        <v>44.727272727272727</v>
      </c>
      <c r="L209" s="135">
        <f>职业参数比例等级参数!$G$35*10</f>
        <v>13.745454545454546</v>
      </c>
      <c r="M209" s="135">
        <f>L209*职业参数比例等级参数!$B$15</f>
        <v>27.490909090909092</v>
      </c>
      <c r="N209" s="135">
        <f>L209*职业参数比例等级参数!$B$16</f>
        <v>13.745454545454546</v>
      </c>
      <c r="P209" s="135" t="s">
        <v>695</v>
      </c>
      <c r="Q209" s="135">
        <v>1</v>
      </c>
    </row>
    <row r="210" spans="1:17" s="135" customFormat="1" hidden="1">
      <c r="A210" s="142">
        <v>197</v>
      </c>
      <c r="B210" s="142">
        <f t="shared" si="3"/>
        <v>197</v>
      </c>
      <c r="C210" s="134">
        <v>9</v>
      </c>
      <c r="D210" s="134">
        <v>0</v>
      </c>
      <c r="E210" s="134">
        <v>0</v>
      </c>
      <c r="F210" s="135">
        <f>职业参数比例等级参数!$F$29*10</f>
        <v>172.72727272727275</v>
      </c>
      <c r="G210" s="134">
        <f>职业参数比例等级参数!$G$30*10</f>
        <v>84.848484848484844</v>
      </c>
      <c r="H210" s="134">
        <f>职业参数比例等级参数!$G$31*10</f>
        <v>99.393939393939391</v>
      </c>
      <c r="I210" s="134">
        <f>职业参数比例等级参数!$G$32*10</f>
        <v>74.545454545454547</v>
      </c>
      <c r="J210" s="134">
        <f>职业参数比例等级参数!$G$33*10</f>
        <v>59.636363636363626</v>
      </c>
      <c r="K210" s="134">
        <f>职业参数比例等级参数!$G$34*10</f>
        <v>44.727272727272727</v>
      </c>
      <c r="L210" s="134">
        <f>职业参数比例等级参数!$G$35*10</f>
        <v>13.745454545454546</v>
      </c>
      <c r="M210" s="134">
        <f>L210*职业参数比例等级参数!$B$15</f>
        <v>27.490909090909092</v>
      </c>
      <c r="N210" s="134">
        <f>L210*职业参数比例等级参数!$B$16</f>
        <v>13.745454545454546</v>
      </c>
      <c r="O210" s="134"/>
      <c r="P210" s="134"/>
      <c r="Q210" s="134">
        <v>1</v>
      </c>
    </row>
    <row r="211" spans="1:17" s="135" customFormat="1" hidden="1">
      <c r="A211" s="142">
        <v>198</v>
      </c>
      <c r="B211" s="142">
        <f t="shared" si="3"/>
        <v>198</v>
      </c>
      <c r="C211" s="134">
        <v>9</v>
      </c>
      <c r="D211" s="134">
        <v>0</v>
      </c>
      <c r="E211" s="134">
        <v>0</v>
      </c>
      <c r="F211" s="135">
        <f>职业参数比例等级参数!$H$29*10</f>
        <v>166.66666666666663</v>
      </c>
      <c r="G211" s="134">
        <f>职业参数比例等级参数!$G$30*10</f>
        <v>84.848484848484844</v>
      </c>
      <c r="H211" s="134">
        <f>职业参数比例等级参数!$G$31*10</f>
        <v>99.393939393939391</v>
      </c>
      <c r="I211" s="134">
        <f>职业参数比例等级参数!$G$32*10</f>
        <v>74.545454545454547</v>
      </c>
      <c r="J211" s="134">
        <f>职业参数比例等级参数!$G$33*10</f>
        <v>59.636363636363626</v>
      </c>
      <c r="K211" s="134">
        <f>职业参数比例等级参数!$G$34*10</f>
        <v>44.727272727272727</v>
      </c>
      <c r="L211" s="134">
        <f>职业参数比例等级参数!$G$35*10</f>
        <v>13.745454545454546</v>
      </c>
      <c r="M211" s="134">
        <f>L211*职业参数比例等级参数!$B$15</f>
        <v>27.490909090909092</v>
      </c>
      <c r="N211" s="134">
        <f>L211*职业参数比例等级参数!$B$16</f>
        <v>13.745454545454546</v>
      </c>
      <c r="O211" s="134"/>
      <c r="P211" s="134"/>
      <c r="Q211" s="134">
        <v>1</v>
      </c>
    </row>
    <row r="212" spans="1:17" s="135" customFormat="1" hidden="1">
      <c r="A212" s="142">
        <v>199</v>
      </c>
      <c r="B212" s="142">
        <f t="shared" si="3"/>
        <v>199</v>
      </c>
      <c r="C212" s="134">
        <v>9</v>
      </c>
      <c r="D212" s="134">
        <v>0</v>
      </c>
      <c r="E212" s="134">
        <v>0</v>
      </c>
      <c r="F212" s="134">
        <f>职业参数比例等级参数!$G$29*10</f>
        <v>169.69696969696969</v>
      </c>
      <c r="G212" s="135">
        <f>职业参数比例等级参数!$F$30*10</f>
        <v>86.363636363636374</v>
      </c>
      <c r="H212" s="134">
        <f>职业参数比例等级参数!$G$31*10</f>
        <v>99.393939393939391</v>
      </c>
      <c r="I212" s="134">
        <f>职业参数比例等级参数!$G$32*10</f>
        <v>74.545454545454547</v>
      </c>
      <c r="J212" s="134">
        <f>职业参数比例等级参数!$G$33*10</f>
        <v>59.636363636363626</v>
      </c>
      <c r="K212" s="134">
        <f>职业参数比例等级参数!$G$34*10</f>
        <v>44.727272727272727</v>
      </c>
      <c r="L212" s="134">
        <f>职业参数比例等级参数!$G$35*10</f>
        <v>13.745454545454546</v>
      </c>
      <c r="M212" s="134">
        <f>L212*职业参数比例等级参数!$B$15</f>
        <v>27.490909090909092</v>
      </c>
      <c r="N212" s="134">
        <f>L212*职业参数比例等级参数!$B$16</f>
        <v>13.745454545454546</v>
      </c>
      <c r="O212" s="134"/>
      <c r="P212" s="134"/>
      <c r="Q212" s="134">
        <v>1</v>
      </c>
    </row>
    <row r="213" spans="1:17" s="135" customFormat="1" hidden="1">
      <c r="A213" s="142">
        <v>200</v>
      </c>
      <c r="B213" s="142">
        <f t="shared" si="3"/>
        <v>200</v>
      </c>
      <c r="C213" s="134">
        <v>9</v>
      </c>
      <c r="D213" s="134">
        <v>0</v>
      </c>
      <c r="E213" s="134">
        <v>0</v>
      </c>
      <c r="F213" s="134">
        <f>职业参数比例等级参数!$G$29*10</f>
        <v>169.69696969696969</v>
      </c>
      <c r="G213" s="135">
        <f>职业参数比例等级参数!$H$30*10</f>
        <v>83.333333333333314</v>
      </c>
      <c r="H213" s="134">
        <f>职业参数比例等级参数!$G$31*10</f>
        <v>99.393939393939391</v>
      </c>
      <c r="I213" s="134">
        <f>职业参数比例等级参数!$G$32*10</f>
        <v>74.545454545454547</v>
      </c>
      <c r="J213" s="134">
        <f>职业参数比例等级参数!$G$33*10</f>
        <v>59.636363636363626</v>
      </c>
      <c r="K213" s="134">
        <f>职业参数比例等级参数!$G$34*10</f>
        <v>44.727272727272727</v>
      </c>
      <c r="L213" s="134">
        <f>职业参数比例等级参数!$G$35*10</f>
        <v>13.745454545454546</v>
      </c>
      <c r="M213" s="134">
        <f>L213*职业参数比例等级参数!$B$15</f>
        <v>27.490909090909092</v>
      </c>
      <c r="N213" s="134">
        <f>L213*职业参数比例等级参数!$B$16</f>
        <v>13.745454545454546</v>
      </c>
      <c r="O213" s="134"/>
      <c r="P213" s="134"/>
      <c r="Q213" s="134">
        <v>1</v>
      </c>
    </row>
    <row r="214" spans="1:17" s="135" customFormat="1" hidden="1">
      <c r="A214" s="142">
        <v>201</v>
      </c>
      <c r="B214" s="142">
        <f t="shared" si="3"/>
        <v>201</v>
      </c>
      <c r="C214" s="134">
        <v>9</v>
      </c>
      <c r="D214" s="134">
        <v>0</v>
      </c>
      <c r="E214" s="134">
        <v>0</v>
      </c>
      <c r="F214" s="134">
        <f>职业参数比例等级参数!$G$29*10</f>
        <v>169.69696969696969</v>
      </c>
      <c r="G214" s="134">
        <f>职业参数比例等级参数!$G$30*10</f>
        <v>84.848484848484844</v>
      </c>
      <c r="H214" s="135">
        <f>职业参数比例等级参数!$F$31*10</f>
        <v>101.81818181818181</v>
      </c>
      <c r="I214" s="134">
        <f>职业参数比例等级参数!$G$32*10</f>
        <v>74.545454545454547</v>
      </c>
      <c r="J214" s="134">
        <f>职业参数比例等级参数!$G$33*10</f>
        <v>59.636363636363626</v>
      </c>
      <c r="K214" s="134">
        <f>职业参数比例等级参数!$G$34*10</f>
        <v>44.727272727272727</v>
      </c>
      <c r="L214" s="134">
        <f>职业参数比例等级参数!$G$35*10</f>
        <v>13.745454545454546</v>
      </c>
      <c r="M214" s="134">
        <f>L214*职业参数比例等级参数!$B$15</f>
        <v>27.490909090909092</v>
      </c>
      <c r="N214" s="134">
        <f>L214*职业参数比例等级参数!$B$16</f>
        <v>13.745454545454546</v>
      </c>
      <c r="O214" s="134"/>
      <c r="P214" s="134"/>
      <c r="Q214" s="134">
        <v>1</v>
      </c>
    </row>
    <row r="215" spans="1:17" s="135" customFormat="1" hidden="1">
      <c r="A215" s="142">
        <v>202</v>
      </c>
      <c r="B215" s="142">
        <f t="shared" si="3"/>
        <v>202</v>
      </c>
      <c r="C215" s="134">
        <v>9</v>
      </c>
      <c r="D215" s="134">
        <v>0</v>
      </c>
      <c r="E215" s="134">
        <v>0</v>
      </c>
      <c r="F215" s="134">
        <f>职业参数比例等级参数!$G$29*10</f>
        <v>169.69696969696969</v>
      </c>
      <c r="G215" s="134">
        <f>职业参数比例等级参数!$G$30*10</f>
        <v>84.848484848484844</v>
      </c>
      <c r="H215" s="135">
        <f>职业参数比例等级参数!$H$31*10</f>
        <v>96.969696969696969</v>
      </c>
      <c r="I215" s="134">
        <f>职业参数比例等级参数!$G$32*10</f>
        <v>74.545454545454547</v>
      </c>
      <c r="J215" s="134">
        <f>职业参数比例等级参数!$G$33*10</f>
        <v>59.636363636363626</v>
      </c>
      <c r="K215" s="134">
        <f>职业参数比例等级参数!$G$34*10</f>
        <v>44.727272727272727</v>
      </c>
      <c r="L215" s="134">
        <f>职业参数比例等级参数!$G$35*10</f>
        <v>13.745454545454546</v>
      </c>
      <c r="M215" s="134">
        <f>L215*职业参数比例等级参数!$B$15</f>
        <v>27.490909090909092</v>
      </c>
      <c r="N215" s="134">
        <f>L215*职业参数比例等级参数!$B$16</f>
        <v>13.745454545454546</v>
      </c>
      <c r="O215" s="134"/>
      <c r="P215" s="134"/>
      <c r="Q215" s="134">
        <v>1</v>
      </c>
    </row>
    <row r="216" spans="1:17" s="135" customFormat="1" hidden="1">
      <c r="A216" s="142">
        <v>203</v>
      </c>
      <c r="B216" s="142">
        <f t="shared" si="3"/>
        <v>203</v>
      </c>
      <c r="C216" s="134">
        <v>9</v>
      </c>
      <c r="D216" s="134">
        <v>0</v>
      </c>
      <c r="E216" s="134">
        <v>0</v>
      </c>
      <c r="F216" s="134">
        <f>职业参数比例等级参数!$G$29*10</f>
        <v>169.69696969696969</v>
      </c>
      <c r="G216" s="134">
        <f>职业参数比例等级参数!$G$30*10</f>
        <v>84.848484848484844</v>
      </c>
      <c r="H216" s="134">
        <f>职业参数比例等级参数!$G$31*10</f>
        <v>99.393939393939391</v>
      </c>
      <c r="I216" s="135">
        <f>职业参数比例等级参数!$F$32*10</f>
        <v>76.363636363636346</v>
      </c>
      <c r="J216" s="134">
        <f>职业参数比例等级参数!$G$33*10</f>
        <v>59.636363636363626</v>
      </c>
      <c r="K216" s="134">
        <f>职业参数比例等级参数!$G$34*10</f>
        <v>44.727272727272727</v>
      </c>
      <c r="L216" s="134">
        <f>职业参数比例等级参数!$G$35*10</f>
        <v>13.745454545454546</v>
      </c>
      <c r="M216" s="134">
        <f>L216*职业参数比例等级参数!$B$15</f>
        <v>27.490909090909092</v>
      </c>
      <c r="N216" s="134">
        <f>L216*职业参数比例等级参数!$B$16</f>
        <v>13.745454545454546</v>
      </c>
      <c r="O216" s="134"/>
      <c r="P216" s="134"/>
      <c r="Q216" s="134">
        <v>1</v>
      </c>
    </row>
    <row r="217" spans="1:17" s="135" customFormat="1" hidden="1">
      <c r="A217" s="142">
        <v>204</v>
      </c>
      <c r="B217" s="142">
        <f t="shared" si="3"/>
        <v>204</v>
      </c>
      <c r="C217" s="134">
        <v>9</v>
      </c>
      <c r="D217" s="134">
        <v>0</v>
      </c>
      <c r="E217" s="134">
        <v>0</v>
      </c>
      <c r="F217" s="134">
        <f>职业参数比例等级参数!$G$29*10</f>
        <v>169.69696969696969</v>
      </c>
      <c r="G217" s="134">
        <f>职业参数比例等级参数!$G$30*10</f>
        <v>84.848484848484844</v>
      </c>
      <c r="H217" s="134">
        <f>职业参数比例等级参数!$G$31*10</f>
        <v>99.393939393939391</v>
      </c>
      <c r="I217" s="135">
        <f>职业参数比例等级参数!$H$32*10</f>
        <v>72.72727272727272</v>
      </c>
      <c r="J217" s="134">
        <f>职业参数比例等级参数!$G$33*10</f>
        <v>59.636363636363626</v>
      </c>
      <c r="K217" s="134">
        <f>职业参数比例等级参数!$G$34*10</f>
        <v>44.727272727272727</v>
      </c>
      <c r="L217" s="134">
        <f>职业参数比例等级参数!$G$35*10</f>
        <v>13.745454545454546</v>
      </c>
      <c r="M217" s="134">
        <f>L217*职业参数比例等级参数!$B$15</f>
        <v>27.490909090909092</v>
      </c>
      <c r="N217" s="134">
        <f>L217*职业参数比例等级参数!$B$16</f>
        <v>13.745454545454546</v>
      </c>
      <c r="O217" s="134"/>
      <c r="P217" s="134"/>
      <c r="Q217" s="134">
        <v>1</v>
      </c>
    </row>
    <row r="218" spans="1:17" s="135" customFormat="1" hidden="1">
      <c r="A218" s="142">
        <v>205</v>
      </c>
      <c r="B218" s="142">
        <f t="shared" si="3"/>
        <v>205</v>
      </c>
      <c r="C218" s="134">
        <v>9</v>
      </c>
      <c r="D218" s="134">
        <v>0</v>
      </c>
      <c r="E218" s="134">
        <v>0</v>
      </c>
      <c r="F218" s="134">
        <f>职业参数比例等级参数!$G$29*10</f>
        <v>169.69696969696969</v>
      </c>
      <c r="G218" s="134">
        <f>职业参数比例等级参数!$G$30*10</f>
        <v>84.848484848484844</v>
      </c>
      <c r="H218" s="134">
        <f>职业参数比例等级参数!$G$31*10</f>
        <v>99.393939393939391</v>
      </c>
      <c r="I218" s="134">
        <f>职业参数比例等级参数!$G$32*10</f>
        <v>74.545454545454547</v>
      </c>
      <c r="J218" s="135">
        <f>职业参数比例等级参数!$F$33*10</f>
        <v>61.090909090909093</v>
      </c>
      <c r="K218" s="134">
        <f>职业参数比例等级参数!$G$34*10</f>
        <v>44.727272727272727</v>
      </c>
      <c r="L218" s="134">
        <f>职业参数比例等级参数!$G$35*10</f>
        <v>13.745454545454546</v>
      </c>
      <c r="M218" s="134">
        <f>L218*职业参数比例等级参数!$B$15</f>
        <v>27.490909090909092</v>
      </c>
      <c r="N218" s="134">
        <f>L218*职业参数比例等级参数!$B$16</f>
        <v>13.745454545454546</v>
      </c>
      <c r="O218" s="134"/>
      <c r="P218" s="134"/>
      <c r="Q218" s="134">
        <v>1</v>
      </c>
    </row>
    <row r="219" spans="1:17" s="135" customFormat="1" hidden="1">
      <c r="A219" s="142">
        <v>206</v>
      </c>
      <c r="B219" s="142">
        <f t="shared" si="3"/>
        <v>206</v>
      </c>
      <c r="C219" s="134">
        <v>9</v>
      </c>
      <c r="D219" s="134">
        <v>0</v>
      </c>
      <c r="E219" s="134">
        <v>0</v>
      </c>
      <c r="F219" s="134">
        <f>职业参数比例等级参数!$G$29*10</f>
        <v>169.69696969696969</v>
      </c>
      <c r="G219" s="134">
        <f>职业参数比例等级参数!$G$30*10</f>
        <v>84.848484848484844</v>
      </c>
      <c r="H219" s="134">
        <f>职业参数比例等级参数!$G$31*10</f>
        <v>99.393939393939391</v>
      </c>
      <c r="I219" s="134">
        <f>职业参数比例等级参数!$G$32*10</f>
        <v>74.545454545454547</v>
      </c>
      <c r="J219" s="135">
        <f>职业参数比例等级参数!$H$33*10</f>
        <v>58.181818181818173</v>
      </c>
      <c r="K219" s="134">
        <f>职业参数比例等级参数!$G$34*10</f>
        <v>44.727272727272727</v>
      </c>
      <c r="L219" s="134">
        <f>职业参数比例等级参数!$G$35*10</f>
        <v>13.745454545454546</v>
      </c>
      <c r="M219" s="134">
        <f>L219*职业参数比例等级参数!$B$15</f>
        <v>27.490909090909092</v>
      </c>
      <c r="N219" s="134">
        <f>L219*职业参数比例等级参数!$B$16</f>
        <v>13.745454545454546</v>
      </c>
      <c r="O219" s="134"/>
      <c r="P219" s="134"/>
      <c r="Q219" s="134">
        <v>1</v>
      </c>
    </row>
    <row r="220" spans="1:17" s="135" customFormat="1" hidden="1">
      <c r="A220" s="142">
        <v>207</v>
      </c>
      <c r="B220" s="142">
        <f t="shared" si="3"/>
        <v>207</v>
      </c>
      <c r="C220" s="134">
        <v>9</v>
      </c>
      <c r="D220" s="134">
        <v>0</v>
      </c>
      <c r="E220" s="134">
        <v>0</v>
      </c>
      <c r="F220" s="134">
        <f>职业参数比例等级参数!$G$29*10</f>
        <v>169.69696969696969</v>
      </c>
      <c r="G220" s="134">
        <f>职业参数比例等级参数!$G$30*10</f>
        <v>84.848484848484844</v>
      </c>
      <c r="H220" s="134">
        <f>职业参数比例等级参数!$G$31*10</f>
        <v>99.393939393939391</v>
      </c>
      <c r="I220" s="134">
        <f>职业参数比例等级参数!$G$32*10</f>
        <v>74.545454545454547</v>
      </c>
      <c r="J220" s="134">
        <f>职业参数比例等级参数!$G$33*10</f>
        <v>59.636363636363626</v>
      </c>
      <c r="K220" s="135">
        <f>职业参数比例等级参数!$F$34*10</f>
        <v>45.81818181818182</v>
      </c>
      <c r="L220" s="134">
        <f>职业参数比例等级参数!$G$35*10</f>
        <v>13.745454545454546</v>
      </c>
      <c r="M220" s="134">
        <f>L220*职业参数比例等级参数!$B$15</f>
        <v>27.490909090909092</v>
      </c>
      <c r="N220" s="134">
        <f>L220*职业参数比例等级参数!$B$16</f>
        <v>13.745454545454546</v>
      </c>
      <c r="O220" s="134"/>
      <c r="P220" s="134"/>
      <c r="Q220" s="134">
        <v>1</v>
      </c>
    </row>
    <row r="221" spans="1:17" s="135" customFormat="1" hidden="1">
      <c r="A221" s="142">
        <v>208</v>
      </c>
      <c r="B221" s="142">
        <f t="shared" si="3"/>
        <v>208</v>
      </c>
      <c r="C221" s="134">
        <v>9</v>
      </c>
      <c r="D221" s="134">
        <v>0</v>
      </c>
      <c r="E221" s="134">
        <v>0</v>
      </c>
      <c r="F221" s="134">
        <f>职业参数比例等级参数!$G$29*10</f>
        <v>169.69696969696969</v>
      </c>
      <c r="G221" s="134">
        <f>职业参数比例等级参数!$G$30*10</f>
        <v>84.848484848484844</v>
      </c>
      <c r="H221" s="134">
        <f>职业参数比例等级参数!$G$31*10</f>
        <v>99.393939393939391</v>
      </c>
      <c r="I221" s="134">
        <f>职业参数比例等级参数!$G$32*10</f>
        <v>74.545454545454547</v>
      </c>
      <c r="J221" s="134">
        <f>职业参数比例等级参数!$G$33*10</f>
        <v>59.636363636363626</v>
      </c>
      <c r="K221" s="135">
        <f>职业参数比例等级参数!$H$34*10</f>
        <v>43.636363636363633</v>
      </c>
      <c r="L221" s="134">
        <f>职业参数比例等级参数!$G$35*10</f>
        <v>13.745454545454546</v>
      </c>
      <c r="M221" s="134">
        <f>L221*职业参数比例等级参数!$B$15</f>
        <v>27.490909090909092</v>
      </c>
      <c r="N221" s="134">
        <f>L221*职业参数比例等级参数!$B$16</f>
        <v>13.745454545454546</v>
      </c>
      <c r="O221" s="134"/>
      <c r="P221" s="134"/>
      <c r="Q221" s="134">
        <v>1</v>
      </c>
    </row>
    <row r="222" spans="1:17" s="135" customFormat="1" hidden="1">
      <c r="A222" s="142">
        <v>209</v>
      </c>
      <c r="B222" s="142">
        <f t="shared" si="3"/>
        <v>209</v>
      </c>
      <c r="C222" s="134">
        <v>9</v>
      </c>
      <c r="D222" s="134">
        <v>0</v>
      </c>
      <c r="E222" s="134">
        <v>0</v>
      </c>
      <c r="F222" s="134">
        <f>职业参数比例等级参数!$G$29*10</f>
        <v>169.69696969696969</v>
      </c>
      <c r="G222" s="134">
        <f>职业参数比例等级参数!$G$30*10</f>
        <v>84.848484848484844</v>
      </c>
      <c r="H222" s="134">
        <f>职业参数比例等级参数!$G$31*10</f>
        <v>99.393939393939391</v>
      </c>
      <c r="I222" s="134">
        <f>职业参数比例等级参数!$G$32*10</f>
        <v>74.545454545454547</v>
      </c>
      <c r="J222" s="134">
        <f>职业参数比例等级参数!$G$33*10</f>
        <v>59.636363636363626</v>
      </c>
      <c r="K222" s="134">
        <f>职业参数比例等级参数!$G$34*10</f>
        <v>44.727272727272727</v>
      </c>
      <c r="L222" s="135">
        <f>职业参数比例等级参数!$F$35*10</f>
        <v>13.854545454545452</v>
      </c>
      <c r="M222" s="134">
        <f>L222*职业参数比例等级参数!$B$15</f>
        <v>27.709090909090904</v>
      </c>
      <c r="N222" s="134">
        <f>L222*职业参数比例等级参数!$B$16</f>
        <v>13.854545454545452</v>
      </c>
      <c r="O222" s="134"/>
      <c r="P222" s="134"/>
      <c r="Q222" s="134">
        <v>1</v>
      </c>
    </row>
    <row r="223" spans="1:17" s="135" customFormat="1" hidden="1">
      <c r="A223" s="142">
        <v>210</v>
      </c>
      <c r="B223" s="142">
        <f t="shared" si="3"/>
        <v>210</v>
      </c>
      <c r="C223" s="134">
        <v>9</v>
      </c>
      <c r="D223" s="134">
        <v>0</v>
      </c>
      <c r="E223" s="134">
        <v>0</v>
      </c>
      <c r="F223" s="134">
        <f>职业参数比例等级参数!$G$29*10</f>
        <v>169.69696969696969</v>
      </c>
      <c r="G223" s="134">
        <f>职业参数比例等级参数!$G$30*10</f>
        <v>84.848484848484844</v>
      </c>
      <c r="H223" s="134">
        <f>职业参数比例等级参数!$G$31*10</f>
        <v>99.393939393939391</v>
      </c>
      <c r="I223" s="134">
        <f>职业参数比例等级参数!$G$32*10</f>
        <v>74.545454545454547</v>
      </c>
      <c r="J223" s="134">
        <f>职业参数比例等级参数!$G$33*10</f>
        <v>59.636363636363626</v>
      </c>
      <c r="K223" s="134">
        <f>职业参数比例等级参数!$G$34*10</f>
        <v>44.727272727272727</v>
      </c>
      <c r="L223" s="135">
        <f>职业参数比例等级参数!$H$35*10</f>
        <v>13.636363636363635</v>
      </c>
      <c r="M223" s="134">
        <f>L223*职业参数比例等级参数!$B$15</f>
        <v>27.27272727272727</v>
      </c>
      <c r="N223" s="134">
        <f>L223*职业参数比例等级参数!$B$16</f>
        <v>13.636363636363635</v>
      </c>
      <c r="O223" s="134"/>
      <c r="P223" s="134"/>
      <c r="Q223" s="134">
        <v>1</v>
      </c>
    </row>
    <row r="224" spans="1:17" s="135" customFormat="1" hidden="1">
      <c r="A224" s="142">
        <v>211</v>
      </c>
      <c r="B224" s="142">
        <f t="shared" si="3"/>
        <v>211</v>
      </c>
      <c r="C224" s="135">
        <v>9</v>
      </c>
      <c r="D224" s="135">
        <v>0</v>
      </c>
      <c r="E224" s="135">
        <v>0</v>
      </c>
      <c r="F224" s="135">
        <f>职业参数比例等级参数!$H$29*10</f>
        <v>166.66666666666663</v>
      </c>
      <c r="G224" s="135">
        <f>职业参数比例等级参数!$H$30*10</f>
        <v>83.333333333333314</v>
      </c>
      <c r="H224" s="135">
        <f>职业参数比例等级参数!$H$31*10</f>
        <v>96.969696969696969</v>
      </c>
      <c r="I224" s="135">
        <f>职业参数比例等级参数!$H$32*10</f>
        <v>72.72727272727272</v>
      </c>
      <c r="J224" s="135">
        <f>职业参数比例等级参数!$H$33*10</f>
        <v>58.181818181818173</v>
      </c>
      <c r="K224" s="135">
        <f>职业参数比例等级参数!$H$34*10</f>
        <v>43.636363636363633</v>
      </c>
      <c r="L224" s="135">
        <f>职业参数比例等级参数!$H$35*10</f>
        <v>13.636363636363635</v>
      </c>
      <c r="M224" s="135">
        <f>L224*职业参数比例等级参数!$B$15</f>
        <v>27.27272727272727</v>
      </c>
      <c r="N224" s="135">
        <f>L224*职业参数比例等级参数!$B$16</f>
        <v>13.636363636363635</v>
      </c>
      <c r="P224" s="135" t="s">
        <v>696</v>
      </c>
      <c r="Q224" s="135">
        <v>1</v>
      </c>
    </row>
    <row r="225" spans="1:17" s="135" customFormat="1" hidden="1">
      <c r="A225" s="142">
        <v>212</v>
      </c>
      <c r="B225" s="142">
        <f t="shared" si="3"/>
        <v>212</v>
      </c>
      <c r="C225" s="134">
        <v>9</v>
      </c>
      <c r="D225" s="134">
        <v>0</v>
      </c>
      <c r="E225" s="134">
        <v>0</v>
      </c>
      <c r="F225" s="135">
        <f>职业参数比例等级参数!$G$29*10</f>
        <v>169.69696969696969</v>
      </c>
      <c r="G225" s="134">
        <f>职业参数比例等级参数!$H$30*10</f>
        <v>83.333333333333314</v>
      </c>
      <c r="H225" s="134">
        <f>职业参数比例等级参数!$H$31*10</f>
        <v>96.969696969696969</v>
      </c>
      <c r="I225" s="134">
        <f>职业参数比例等级参数!$H$32*10</f>
        <v>72.72727272727272</v>
      </c>
      <c r="J225" s="134">
        <f>职业参数比例等级参数!$H$33*10</f>
        <v>58.181818181818173</v>
      </c>
      <c r="K225" s="134">
        <f>职业参数比例等级参数!$H$34*10</f>
        <v>43.636363636363633</v>
      </c>
      <c r="L225" s="134">
        <f>职业参数比例等级参数!$H$35*10</f>
        <v>13.636363636363635</v>
      </c>
      <c r="M225" s="134">
        <f>L225*职业参数比例等级参数!$B$15</f>
        <v>27.27272727272727</v>
      </c>
      <c r="N225" s="134">
        <f>L225*职业参数比例等级参数!$B$16</f>
        <v>13.636363636363635</v>
      </c>
      <c r="O225" s="134"/>
      <c r="P225" s="134"/>
      <c r="Q225" s="134">
        <v>1</v>
      </c>
    </row>
    <row r="226" spans="1:17" s="135" customFormat="1" hidden="1">
      <c r="A226" s="142">
        <v>213</v>
      </c>
      <c r="B226" s="142">
        <f t="shared" si="3"/>
        <v>213</v>
      </c>
      <c r="C226" s="134">
        <v>9</v>
      </c>
      <c r="D226" s="134">
        <v>0</v>
      </c>
      <c r="E226" s="134">
        <v>0</v>
      </c>
      <c r="F226" s="135">
        <f>职业参数比例等级参数!$F$29*10</f>
        <v>172.72727272727275</v>
      </c>
      <c r="G226" s="134">
        <f>职业参数比例等级参数!$H$30*10</f>
        <v>83.333333333333314</v>
      </c>
      <c r="H226" s="134">
        <f>职业参数比例等级参数!$H$31*10</f>
        <v>96.969696969696969</v>
      </c>
      <c r="I226" s="134">
        <f>职业参数比例等级参数!$H$32*10</f>
        <v>72.72727272727272</v>
      </c>
      <c r="J226" s="134">
        <f>职业参数比例等级参数!$H$33*10</f>
        <v>58.181818181818173</v>
      </c>
      <c r="K226" s="134">
        <f>职业参数比例等级参数!$H$34*10</f>
        <v>43.636363636363633</v>
      </c>
      <c r="L226" s="134">
        <f>职业参数比例等级参数!$H$35*10</f>
        <v>13.636363636363635</v>
      </c>
      <c r="M226" s="134">
        <f>L226*职业参数比例等级参数!$B$15</f>
        <v>27.27272727272727</v>
      </c>
      <c r="N226" s="134">
        <f>L226*职业参数比例等级参数!$B$16</f>
        <v>13.636363636363635</v>
      </c>
      <c r="O226" s="134"/>
      <c r="P226" s="134"/>
      <c r="Q226" s="134">
        <v>1</v>
      </c>
    </row>
    <row r="227" spans="1:17" s="135" customFormat="1" hidden="1">
      <c r="A227" s="142">
        <v>214</v>
      </c>
      <c r="B227" s="142">
        <f t="shared" si="3"/>
        <v>214</v>
      </c>
      <c r="C227" s="134">
        <v>9</v>
      </c>
      <c r="D227" s="134">
        <v>0</v>
      </c>
      <c r="E227" s="134">
        <v>0</v>
      </c>
      <c r="F227" s="134">
        <f>职业参数比例等级参数!$H$29*10</f>
        <v>166.66666666666663</v>
      </c>
      <c r="G227" s="135">
        <f>职业参数比例等级参数!$G$30*10</f>
        <v>84.848484848484844</v>
      </c>
      <c r="H227" s="134">
        <f>职业参数比例等级参数!$H$31*10</f>
        <v>96.969696969696969</v>
      </c>
      <c r="I227" s="134">
        <f>职业参数比例等级参数!$H$32*10</f>
        <v>72.72727272727272</v>
      </c>
      <c r="J227" s="134">
        <f>职业参数比例等级参数!$H$33*10</f>
        <v>58.181818181818173</v>
      </c>
      <c r="K227" s="134">
        <f>职业参数比例等级参数!$H$34*10</f>
        <v>43.636363636363633</v>
      </c>
      <c r="L227" s="134">
        <f>职业参数比例等级参数!$H$35*10</f>
        <v>13.636363636363635</v>
      </c>
      <c r="M227" s="134">
        <f>L227*职业参数比例等级参数!$B$15</f>
        <v>27.27272727272727</v>
      </c>
      <c r="N227" s="134">
        <f>L227*职业参数比例等级参数!$B$16</f>
        <v>13.636363636363635</v>
      </c>
      <c r="O227" s="134"/>
      <c r="P227" s="134"/>
      <c r="Q227" s="134">
        <v>1</v>
      </c>
    </row>
    <row r="228" spans="1:17" s="135" customFormat="1" hidden="1">
      <c r="A228" s="142">
        <v>215</v>
      </c>
      <c r="B228" s="142">
        <f t="shared" si="3"/>
        <v>215</v>
      </c>
      <c r="C228" s="134">
        <v>9</v>
      </c>
      <c r="D228" s="134">
        <v>0</v>
      </c>
      <c r="E228" s="134">
        <v>0</v>
      </c>
      <c r="F228" s="134">
        <f>职业参数比例等级参数!$H$29*10</f>
        <v>166.66666666666663</v>
      </c>
      <c r="G228" s="135">
        <f>职业参数比例等级参数!$F$30*10</f>
        <v>86.363636363636374</v>
      </c>
      <c r="H228" s="134">
        <f>职业参数比例等级参数!$H$31*10</f>
        <v>96.969696969696969</v>
      </c>
      <c r="I228" s="134">
        <f>职业参数比例等级参数!$H$32*10</f>
        <v>72.72727272727272</v>
      </c>
      <c r="J228" s="134">
        <f>职业参数比例等级参数!$H$33*10</f>
        <v>58.181818181818173</v>
      </c>
      <c r="K228" s="134">
        <f>职业参数比例等级参数!$H$34*10</f>
        <v>43.636363636363633</v>
      </c>
      <c r="L228" s="134">
        <f>职业参数比例等级参数!$H$35*10</f>
        <v>13.636363636363635</v>
      </c>
      <c r="M228" s="134">
        <f>L228*职业参数比例等级参数!$B$15</f>
        <v>27.27272727272727</v>
      </c>
      <c r="N228" s="134">
        <f>L228*职业参数比例等级参数!$B$16</f>
        <v>13.636363636363635</v>
      </c>
      <c r="O228" s="134"/>
      <c r="P228" s="134"/>
      <c r="Q228" s="134">
        <v>1</v>
      </c>
    </row>
    <row r="229" spans="1:17" s="135" customFormat="1" hidden="1">
      <c r="A229" s="142">
        <v>216</v>
      </c>
      <c r="B229" s="142">
        <f t="shared" si="3"/>
        <v>216</v>
      </c>
      <c r="C229" s="134">
        <v>9</v>
      </c>
      <c r="D229" s="134">
        <v>0</v>
      </c>
      <c r="E229" s="134">
        <v>0</v>
      </c>
      <c r="F229" s="134">
        <f>职业参数比例等级参数!$H$29*10</f>
        <v>166.66666666666663</v>
      </c>
      <c r="G229" s="134">
        <f>职业参数比例等级参数!$H$30*10</f>
        <v>83.333333333333314</v>
      </c>
      <c r="H229" s="135">
        <f>职业参数比例等级参数!$G$31*10</f>
        <v>99.393939393939391</v>
      </c>
      <c r="I229" s="134">
        <f>职业参数比例等级参数!$H$32*10</f>
        <v>72.72727272727272</v>
      </c>
      <c r="J229" s="134">
        <f>职业参数比例等级参数!$H$33*10</f>
        <v>58.181818181818173</v>
      </c>
      <c r="K229" s="134">
        <f>职业参数比例等级参数!$H$34*10</f>
        <v>43.636363636363633</v>
      </c>
      <c r="L229" s="134">
        <f>职业参数比例等级参数!$H$35*10</f>
        <v>13.636363636363635</v>
      </c>
      <c r="M229" s="134">
        <f>L229*职业参数比例等级参数!$B$15</f>
        <v>27.27272727272727</v>
      </c>
      <c r="N229" s="134">
        <f>L229*职业参数比例等级参数!$B$16</f>
        <v>13.636363636363635</v>
      </c>
      <c r="O229" s="134"/>
      <c r="P229" s="134"/>
      <c r="Q229" s="134">
        <v>1</v>
      </c>
    </row>
    <row r="230" spans="1:17" s="135" customFormat="1" hidden="1">
      <c r="A230" s="142">
        <v>217</v>
      </c>
      <c r="B230" s="142">
        <f t="shared" si="3"/>
        <v>217</v>
      </c>
      <c r="C230" s="134">
        <v>9</v>
      </c>
      <c r="D230" s="134">
        <v>0</v>
      </c>
      <c r="E230" s="134">
        <v>0</v>
      </c>
      <c r="F230" s="134">
        <f>职业参数比例等级参数!$H$29*10</f>
        <v>166.66666666666663</v>
      </c>
      <c r="G230" s="134">
        <f>职业参数比例等级参数!$H$30*10</f>
        <v>83.333333333333314</v>
      </c>
      <c r="H230" s="135">
        <f>职业参数比例等级参数!$F$31*10</f>
        <v>101.81818181818181</v>
      </c>
      <c r="I230" s="134">
        <f>职业参数比例等级参数!$H$32*10</f>
        <v>72.72727272727272</v>
      </c>
      <c r="J230" s="134">
        <f>职业参数比例等级参数!$H$33*10</f>
        <v>58.181818181818173</v>
      </c>
      <c r="K230" s="134">
        <f>职业参数比例等级参数!$H$34*10</f>
        <v>43.636363636363633</v>
      </c>
      <c r="L230" s="134">
        <f>职业参数比例等级参数!$H$35*10</f>
        <v>13.636363636363635</v>
      </c>
      <c r="M230" s="134">
        <f>L230*职业参数比例等级参数!$B$15</f>
        <v>27.27272727272727</v>
      </c>
      <c r="N230" s="134">
        <f>L230*职业参数比例等级参数!$B$16</f>
        <v>13.636363636363635</v>
      </c>
      <c r="O230" s="134"/>
      <c r="P230" s="134"/>
      <c r="Q230" s="134">
        <v>1</v>
      </c>
    </row>
    <row r="231" spans="1:17" s="135" customFormat="1" hidden="1">
      <c r="A231" s="142">
        <v>218</v>
      </c>
      <c r="B231" s="142">
        <f t="shared" si="3"/>
        <v>218</v>
      </c>
      <c r="C231" s="134">
        <v>9</v>
      </c>
      <c r="D231" s="134">
        <v>0</v>
      </c>
      <c r="E231" s="134">
        <v>0</v>
      </c>
      <c r="F231" s="134">
        <f>职业参数比例等级参数!$H$29*10</f>
        <v>166.66666666666663</v>
      </c>
      <c r="G231" s="134">
        <f>职业参数比例等级参数!$H$30*10</f>
        <v>83.333333333333314</v>
      </c>
      <c r="H231" s="134">
        <f>职业参数比例等级参数!$H$31*10</f>
        <v>96.969696969696969</v>
      </c>
      <c r="I231" s="135">
        <f>职业参数比例等级参数!$G$32*10</f>
        <v>74.545454545454547</v>
      </c>
      <c r="J231" s="134">
        <f>职业参数比例等级参数!$H$33*10</f>
        <v>58.181818181818173</v>
      </c>
      <c r="K231" s="134">
        <f>职业参数比例等级参数!$H$34*10</f>
        <v>43.636363636363633</v>
      </c>
      <c r="L231" s="134">
        <f>职业参数比例等级参数!$H$35*10</f>
        <v>13.636363636363635</v>
      </c>
      <c r="M231" s="134">
        <f>L231*职业参数比例等级参数!$B$15</f>
        <v>27.27272727272727</v>
      </c>
      <c r="N231" s="134">
        <f>L231*职业参数比例等级参数!$B$16</f>
        <v>13.636363636363635</v>
      </c>
      <c r="O231" s="134"/>
      <c r="P231" s="134"/>
      <c r="Q231" s="134">
        <v>1</v>
      </c>
    </row>
    <row r="232" spans="1:17" s="135" customFormat="1" hidden="1">
      <c r="A232" s="142">
        <v>219</v>
      </c>
      <c r="B232" s="142">
        <f t="shared" si="3"/>
        <v>219</v>
      </c>
      <c r="C232" s="134">
        <v>9</v>
      </c>
      <c r="D232" s="134">
        <v>0</v>
      </c>
      <c r="E232" s="134">
        <v>0</v>
      </c>
      <c r="F232" s="134">
        <f>职业参数比例等级参数!$H$29*10</f>
        <v>166.66666666666663</v>
      </c>
      <c r="G232" s="134">
        <f>职业参数比例等级参数!$H$30*10</f>
        <v>83.333333333333314</v>
      </c>
      <c r="H232" s="134">
        <f>职业参数比例等级参数!$H$31*10</f>
        <v>96.969696969696969</v>
      </c>
      <c r="I232" s="135">
        <f>职业参数比例等级参数!$F$32*10</f>
        <v>76.363636363636346</v>
      </c>
      <c r="J232" s="134">
        <f>职业参数比例等级参数!$H$33*10</f>
        <v>58.181818181818173</v>
      </c>
      <c r="K232" s="134">
        <f>职业参数比例等级参数!$H$34*10</f>
        <v>43.636363636363633</v>
      </c>
      <c r="L232" s="134">
        <f>职业参数比例等级参数!$H$35*10</f>
        <v>13.636363636363635</v>
      </c>
      <c r="M232" s="134">
        <f>L232*职业参数比例等级参数!$B$15</f>
        <v>27.27272727272727</v>
      </c>
      <c r="N232" s="134">
        <f>L232*职业参数比例等级参数!$B$16</f>
        <v>13.636363636363635</v>
      </c>
      <c r="O232" s="134"/>
      <c r="P232" s="134"/>
      <c r="Q232" s="134">
        <v>1</v>
      </c>
    </row>
    <row r="233" spans="1:17" s="135" customFormat="1" hidden="1">
      <c r="A233" s="142">
        <v>220</v>
      </c>
      <c r="B233" s="142">
        <f t="shared" si="3"/>
        <v>220</v>
      </c>
      <c r="C233" s="134">
        <v>9</v>
      </c>
      <c r="D233" s="134">
        <v>0</v>
      </c>
      <c r="E233" s="134">
        <v>0</v>
      </c>
      <c r="F233" s="134">
        <f>职业参数比例等级参数!$H$29*10</f>
        <v>166.66666666666663</v>
      </c>
      <c r="G233" s="134">
        <f>职业参数比例等级参数!$H$30*10</f>
        <v>83.333333333333314</v>
      </c>
      <c r="H233" s="134">
        <f>职业参数比例等级参数!$H$31*10</f>
        <v>96.969696969696969</v>
      </c>
      <c r="I233" s="134">
        <f>职业参数比例等级参数!$H$32*10</f>
        <v>72.72727272727272</v>
      </c>
      <c r="J233" s="135">
        <f>职业参数比例等级参数!$G$33*10</f>
        <v>59.636363636363626</v>
      </c>
      <c r="K233" s="134">
        <f>职业参数比例等级参数!$H$34*10</f>
        <v>43.636363636363633</v>
      </c>
      <c r="L233" s="134">
        <f>职业参数比例等级参数!$H$35*10</f>
        <v>13.636363636363635</v>
      </c>
      <c r="M233" s="134">
        <f>L233*职业参数比例等级参数!$B$15</f>
        <v>27.27272727272727</v>
      </c>
      <c r="N233" s="134">
        <f>L233*职业参数比例等级参数!$B$16</f>
        <v>13.636363636363635</v>
      </c>
      <c r="O233" s="134"/>
      <c r="P233" s="134"/>
      <c r="Q233" s="134">
        <v>1</v>
      </c>
    </row>
    <row r="234" spans="1:17" s="135" customFormat="1" hidden="1">
      <c r="A234" s="142">
        <v>221</v>
      </c>
      <c r="B234" s="142">
        <f t="shared" si="3"/>
        <v>221</v>
      </c>
      <c r="C234" s="134">
        <v>9</v>
      </c>
      <c r="D234" s="134">
        <v>0</v>
      </c>
      <c r="E234" s="134">
        <v>0</v>
      </c>
      <c r="F234" s="134">
        <f>职业参数比例等级参数!$H$29*10</f>
        <v>166.66666666666663</v>
      </c>
      <c r="G234" s="134">
        <f>职业参数比例等级参数!$H$30*10</f>
        <v>83.333333333333314</v>
      </c>
      <c r="H234" s="134">
        <f>职业参数比例等级参数!$H$31*10</f>
        <v>96.969696969696969</v>
      </c>
      <c r="I234" s="134">
        <f>职业参数比例等级参数!$H$32*10</f>
        <v>72.72727272727272</v>
      </c>
      <c r="J234" s="135">
        <f>职业参数比例等级参数!$F$33*10</f>
        <v>61.090909090909093</v>
      </c>
      <c r="K234" s="134">
        <f>职业参数比例等级参数!$H$34*10</f>
        <v>43.636363636363633</v>
      </c>
      <c r="L234" s="134">
        <f>职业参数比例等级参数!$H$35*10</f>
        <v>13.636363636363635</v>
      </c>
      <c r="M234" s="134">
        <f>L234*职业参数比例等级参数!$B$15</f>
        <v>27.27272727272727</v>
      </c>
      <c r="N234" s="134">
        <f>L234*职业参数比例等级参数!$B$16</f>
        <v>13.636363636363635</v>
      </c>
      <c r="O234" s="134"/>
      <c r="P234" s="134"/>
      <c r="Q234" s="134">
        <v>1</v>
      </c>
    </row>
    <row r="235" spans="1:17" s="135" customFormat="1" hidden="1">
      <c r="A235" s="142">
        <v>222</v>
      </c>
      <c r="B235" s="142">
        <f t="shared" si="3"/>
        <v>222</v>
      </c>
      <c r="C235" s="134">
        <v>9</v>
      </c>
      <c r="D235" s="134">
        <v>0</v>
      </c>
      <c r="E235" s="134">
        <v>0</v>
      </c>
      <c r="F235" s="134">
        <f>职业参数比例等级参数!$H$29*10</f>
        <v>166.66666666666663</v>
      </c>
      <c r="G235" s="134">
        <f>职业参数比例等级参数!$H$30*10</f>
        <v>83.333333333333314</v>
      </c>
      <c r="H235" s="134">
        <f>职业参数比例等级参数!$H$31*10</f>
        <v>96.969696969696969</v>
      </c>
      <c r="I235" s="134">
        <f>职业参数比例等级参数!$H$32*10</f>
        <v>72.72727272727272</v>
      </c>
      <c r="J235" s="134">
        <f>职业参数比例等级参数!$H$33*10</f>
        <v>58.181818181818173</v>
      </c>
      <c r="K235" s="135">
        <f>职业参数比例等级参数!$G$34*10</f>
        <v>44.727272727272727</v>
      </c>
      <c r="L235" s="134">
        <f>职业参数比例等级参数!$H$35*10</f>
        <v>13.636363636363635</v>
      </c>
      <c r="M235" s="134">
        <f>L235*职业参数比例等级参数!$B$15</f>
        <v>27.27272727272727</v>
      </c>
      <c r="N235" s="134">
        <f>L235*职业参数比例等级参数!$B$16</f>
        <v>13.636363636363635</v>
      </c>
      <c r="O235" s="134"/>
      <c r="P235" s="134"/>
      <c r="Q235" s="134">
        <v>1</v>
      </c>
    </row>
    <row r="236" spans="1:17" s="135" customFormat="1" hidden="1">
      <c r="A236" s="142">
        <v>223</v>
      </c>
      <c r="B236" s="142">
        <f t="shared" si="3"/>
        <v>223</v>
      </c>
      <c r="C236" s="134">
        <v>9</v>
      </c>
      <c r="D236" s="134">
        <v>0</v>
      </c>
      <c r="E236" s="134">
        <v>0</v>
      </c>
      <c r="F236" s="134">
        <f>职业参数比例等级参数!$H$29*10</f>
        <v>166.66666666666663</v>
      </c>
      <c r="G236" s="134">
        <f>职业参数比例等级参数!$H$30*10</f>
        <v>83.333333333333314</v>
      </c>
      <c r="H236" s="134">
        <f>职业参数比例等级参数!$H$31*10</f>
        <v>96.969696969696969</v>
      </c>
      <c r="I236" s="134">
        <f>职业参数比例等级参数!$H$32*10</f>
        <v>72.72727272727272</v>
      </c>
      <c r="J236" s="134">
        <f>职业参数比例等级参数!$H$33*10</f>
        <v>58.181818181818173</v>
      </c>
      <c r="K236" s="135">
        <f>职业参数比例等级参数!$F$34*10</f>
        <v>45.81818181818182</v>
      </c>
      <c r="L236" s="134">
        <f>职业参数比例等级参数!$H$35*10</f>
        <v>13.636363636363635</v>
      </c>
      <c r="M236" s="134">
        <f>L236*职业参数比例等级参数!$B$15</f>
        <v>27.27272727272727</v>
      </c>
      <c r="N236" s="134">
        <f>L236*职业参数比例等级参数!$B$16</f>
        <v>13.636363636363635</v>
      </c>
      <c r="O236" s="134"/>
      <c r="P236" s="134"/>
      <c r="Q236" s="134">
        <v>1</v>
      </c>
    </row>
    <row r="237" spans="1:17" s="135" customFormat="1" hidden="1">
      <c r="A237" s="142">
        <v>224</v>
      </c>
      <c r="B237" s="142">
        <f t="shared" si="3"/>
        <v>224</v>
      </c>
      <c r="C237" s="134">
        <v>9</v>
      </c>
      <c r="D237" s="134">
        <v>0</v>
      </c>
      <c r="E237" s="134">
        <v>0</v>
      </c>
      <c r="F237" s="134">
        <f>职业参数比例等级参数!$H$29*10</f>
        <v>166.66666666666663</v>
      </c>
      <c r="G237" s="134">
        <f>职业参数比例等级参数!$H$30*10</f>
        <v>83.333333333333314</v>
      </c>
      <c r="H237" s="134">
        <f>职业参数比例等级参数!$H$31*10</f>
        <v>96.969696969696969</v>
      </c>
      <c r="I237" s="134">
        <f>职业参数比例等级参数!$H$32*10</f>
        <v>72.72727272727272</v>
      </c>
      <c r="J237" s="134">
        <f>职业参数比例等级参数!$H$33*10</f>
        <v>58.181818181818173</v>
      </c>
      <c r="K237" s="134">
        <f>职业参数比例等级参数!$H$34*10</f>
        <v>43.636363636363633</v>
      </c>
      <c r="L237" s="135">
        <f>职业参数比例等级参数!$G$35*10</f>
        <v>13.745454545454546</v>
      </c>
      <c r="M237" s="134">
        <f>L237*职业参数比例等级参数!$B$15</f>
        <v>27.490909090909092</v>
      </c>
      <c r="N237" s="134">
        <f>L237*职业参数比例等级参数!$B$16</f>
        <v>13.745454545454546</v>
      </c>
      <c r="O237" s="134"/>
      <c r="P237" s="134"/>
      <c r="Q237" s="134">
        <v>1</v>
      </c>
    </row>
    <row r="238" spans="1:17" s="135" customFormat="1" hidden="1">
      <c r="A238" s="142">
        <v>225</v>
      </c>
      <c r="B238" s="142">
        <f t="shared" si="3"/>
        <v>225</v>
      </c>
      <c r="C238" s="134">
        <v>9</v>
      </c>
      <c r="D238" s="134">
        <v>0</v>
      </c>
      <c r="E238" s="134">
        <v>0</v>
      </c>
      <c r="F238" s="134">
        <f>职业参数比例等级参数!$H$29*10</f>
        <v>166.66666666666663</v>
      </c>
      <c r="G238" s="134">
        <f>职业参数比例等级参数!$H$30*10</f>
        <v>83.333333333333314</v>
      </c>
      <c r="H238" s="134">
        <f>职业参数比例等级参数!$H$31*10</f>
        <v>96.969696969696969</v>
      </c>
      <c r="I238" s="134">
        <f>职业参数比例等级参数!$H$32*10</f>
        <v>72.72727272727272</v>
      </c>
      <c r="J238" s="134">
        <f>职业参数比例等级参数!$H$33*10</f>
        <v>58.181818181818173</v>
      </c>
      <c r="K238" s="134">
        <f>职业参数比例等级参数!$H$34*10</f>
        <v>43.636363636363633</v>
      </c>
      <c r="L238" s="135">
        <f>职业参数比例等级参数!$F$35*10</f>
        <v>13.854545454545452</v>
      </c>
      <c r="M238" s="134">
        <f>L238*职业参数比例等级参数!$B$15</f>
        <v>27.709090909090904</v>
      </c>
      <c r="N238" s="134">
        <f>L238*职业参数比例等级参数!$B$16</f>
        <v>13.854545454545452</v>
      </c>
      <c r="O238" s="134"/>
      <c r="P238" s="134"/>
      <c r="Q238" s="134">
        <v>1</v>
      </c>
    </row>
    <row r="239" spans="1:17" s="135" customFormat="1" hidden="1">
      <c r="A239" s="142">
        <v>226</v>
      </c>
      <c r="B239" s="142">
        <f t="shared" si="3"/>
        <v>226</v>
      </c>
      <c r="C239" s="135">
        <v>8</v>
      </c>
      <c r="D239" s="135">
        <v>0</v>
      </c>
      <c r="E239" s="135">
        <v>0</v>
      </c>
      <c r="F239" s="135">
        <f>职业参数比例等级参数!$I$29*10</f>
        <v>163.6363636363636</v>
      </c>
      <c r="G239" s="135">
        <f>职业参数比例等级参数!$I$30*10</f>
        <v>81.818181818181799</v>
      </c>
      <c r="H239" s="135">
        <f>职业参数比例等级参数!$I$31*10</f>
        <v>94.545454545454533</v>
      </c>
      <c r="I239" s="135">
        <f>职业参数比例等级参数!$I$32*10</f>
        <v>70.909090909090907</v>
      </c>
      <c r="J239" s="135">
        <f>职业参数比例等级参数!$I$33*10</f>
        <v>56.72727272727272</v>
      </c>
      <c r="K239" s="135">
        <f>职业参数比例等级参数!$I$34*10</f>
        <v>42.54545454545454</v>
      </c>
      <c r="L239" s="135">
        <f>职业参数比例等级参数!$I$35*10</f>
        <v>13.527272727272726</v>
      </c>
      <c r="M239" s="135">
        <f>L239*职业参数比例等级参数!$B$15</f>
        <v>27.054545454545451</v>
      </c>
      <c r="N239" s="135">
        <f>L239*职业参数比例等级参数!$B$16</f>
        <v>13.527272727272726</v>
      </c>
      <c r="P239" s="135" t="s">
        <v>595</v>
      </c>
      <c r="Q239" s="135">
        <v>1</v>
      </c>
    </row>
    <row r="240" spans="1:17" s="135" customFormat="1" hidden="1">
      <c r="A240" s="142">
        <v>227</v>
      </c>
      <c r="B240" s="142">
        <f t="shared" si="3"/>
        <v>227</v>
      </c>
      <c r="C240" s="134">
        <v>8</v>
      </c>
      <c r="D240" s="134">
        <v>0</v>
      </c>
      <c r="E240" s="134">
        <v>0</v>
      </c>
      <c r="F240" s="135">
        <f>职业参数比例等级参数!$J$29*10</f>
        <v>160.60606060606059</v>
      </c>
      <c r="G240" s="134">
        <f>职业参数比例等级参数!$I$30*10</f>
        <v>81.818181818181799</v>
      </c>
      <c r="H240" s="134">
        <f>职业参数比例等级参数!$I$31*10</f>
        <v>94.545454545454533</v>
      </c>
      <c r="I240" s="134">
        <f>职业参数比例等级参数!$I$32*10</f>
        <v>70.909090909090907</v>
      </c>
      <c r="J240" s="134">
        <f>职业参数比例等级参数!$I$33*10</f>
        <v>56.72727272727272</v>
      </c>
      <c r="K240" s="134">
        <f>职业参数比例等级参数!$I$34*10</f>
        <v>42.54545454545454</v>
      </c>
      <c r="L240" s="134">
        <f>职业参数比例等级参数!$I$35*10</f>
        <v>13.527272727272726</v>
      </c>
      <c r="M240" s="134">
        <f>L240*职业参数比例等级参数!$B$15</f>
        <v>27.054545454545451</v>
      </c>
      <c r="N240" s="134">
        <f>L240*职业参数比例等级参数!$B$16</f>
        <v>13.527272727272726</v>
      </c>
      <c r="O240" s="134"/>
      <c r="P240" s="134"/>
      <c r="Q240" s="134">
        <v>1</v>
      </c>
    </row>
    <row r="241" spans="1:17" s="135" customFormat="1" hidden="1">
      <c r="A241" s="142">
        <v>228</v>
      </c>
      <c r="B241" s="142">
        <f t="shared" si="3"/>
        <v>228</v>
      </c>
      <c r="C241" s="134">
        <v>8</v>
      </c>
      <c r="D241" s="134">
        <v>0</v>
      </c>
      <c r="E241" s="134">
        <v>0</v>
      </c>
      <c r="F241" s="135">
        <f>职业参数比例等级参数!$K$29*10</f>
        <v>157.57575757575756</v>
      </c>
      <c r="G241" s="134">
        <f>职业参数比例等级参数!$I$30*10</f>
        <v>81.818181818181799</v>
      </c>
      <c r="H241" s="134">
        <f>职业参数比例等级参数!$I$31*10</f>
        <v>94.545454545454533</v>
      </c>
      <c r="I241" s="134">
        <f>职业参数比例等级参数!$I$32*10</f>
        <v>70.909090909090907</v>
      </c>
      <c r="J241" s="134">
        <f>职业参数比例等级参数!$I$33*10</f>
        <v>56.72727272727272</v>
      </c>
      <c r="K241" s="134">
        <f>职业参数比例等级参数!$I$34*10</f>
        <v>42.54545454545454</v>
      </c>
      <c r="L241" s="134">
        <f>职业参数比例等级参数!$I$35*10</f>
        <v>13.527272727272726</v>
      </c>
      <c r="M241" s="134">
        <f>L241*职业参数比例等级参数!$B$15</f>
        <v>27.054545454545451</v>
      </c>
      <c r="N241" s="134">
        <f>L241*职业参数比例等级参数!$B$16</f>
        <v>13.527272727272726</v>
      </c>
      <c r="O241" s="134"/>
      <c r="P241" s="134"/>
      <c r="Q241" s="134">
        <v>1</v>
      </c>
    </row>
    <row r="242" spans="1:17" s="135" customFormat="1" hidden="1">
      <c r="A242" s="142">
        <v>229</v>
      </c>
      <c r="B242" s="142">
        <f t="shared" si="3"/>
        <v>229</v>
      </c>
      <c r="C242" s="134">
        <v>8</v>
      </c>
      <c r="D242" s="134">
        <v>0</v>
      </c>
      <c r="E242" s="134">
        <v>0</v>
      </c>
      <c r="F242" s="134">
        <f>职业参数比例等级参数!$I$29*10</f>
        <v>163.6363636363636</v>
      </c>
      <c r="G242" s="135">
        <f>职业参数比例等级参数!$J$30*10</f>
        <v>80.303030303030297</v>
      </c>
      <c r="H242" s="134">
        <f>职业参数比例等级参数!$I$31*10</f>
        <v>94.545454545454533</v>
      </c>
      <c r="I242" s="134">
        <f>职业参数比例等级参数!$I$32*10</f>
        <v>70.909090909090907</v>
      </c>
      <c r="J242" s="134">
        <f>职业参数比例等级参数!$I$33*10</f>
        <v>56.72727272727272</v>
      </c>
      <c r="K242" s="134">
        <f>职业参数比例等级参数!$I$34*10</f>
        <v>42.54545454545454</v>
      </c>
      <c r="L242" s="134">
        <f>职业参数比例等级参数!$I$35*10</f>
        <v>13.527272727272726</v>
      </c>
      <c r="M242" s="134">
        <f>L242*职业参数比例等级参数!$B$15</f>
        <v>27.054545454545451</v>
      </c>
      <c r="N242" s="134">
        <f>L242*职业参数比例等级参数!$B$16</f>
        <v>13.527272727272726</v>
      </c>
      <c r="O242" s="134"/>
      <c r="P242" s="134"/>
      <c r="Q242" s="134">
        <v>1</v>
      </c>
    </row>
    <row r="243" spans="1:17" s="135" customFormat="1" hidden="1">
      <c r="A243" s="142">
        <v>230</v>
      </c>
      <c r="B243" s="142">
        <f t="shared" si="3"/>
        <v>230</v>
      </c>
      <c r="C243" s="134">
        <v>8</v>
      </c>
      <c r="D243" s="134">
        <v>0</v>
      </c>
      <c r="E243" s="134">
        <v>0</v>
      </c>
      <c r="F243" s="134">
        <f>职业参数比例等级参数!$I$29*10</f>
        <v>163.6363636363636</v>
      </c>
      <c r="G243" s="135">
        <f>职业参数比例等级参数!$K$30*10</f>
        <v>78.787878787878782</v>
      </c>
      <c r="H243" s="134">
        <f>职业参数比例等级参数!$I$31*10</f>
        <v>94.545454545454533</v>
      </c>
      <c r="I243" s="134">
        <f>职业参数比例等级参数!$I$32*10</f>
        <v>70.909090909090907</v>
      </c>
      <c r="J243" s="134">
        <f>职业参数比例等级参数!$I$33*10</f>
        <v>56.72727272727272</v>
      </c>
      <c r="K243" s="134">
        <f>职业参数比例等级参数!$I$34*10</f>
        <v>42.54545454545454</v>
      </c>
      <c r="L243" s="134">
        <f>职业参数比例等级参数!$I$35*10</f>
        <v>13.527272727272726</v>
      </c>
      <c r="M243" s="134">
        <f>L243*职业参数比例等级参数!$B$15</f>
        <v>27.054545454545451</v>
      </c>
      <c r="N243" s="134">
        <f>L243*职业参数比例等级参数!$B$16</f>
        <v>13.527272727272726</v>
      </c>
      <c r="O243" s="134"/>
      <c r="P243" s="134"/>
      <c r="Q243" s="134">
        <v>1</v>
      </c>
    </row>
    <row r="244" spans="1:17" s="135" customFormat="1" hidden="1">
      <c r="A244" s="142">
        <v>231</v>
      </c>
      <c r="B244" s="142">
        <f t="shared" si="3"/>
        <v>231</v>
      </c>
      <c r="C244" s="134">
        <v>8</v>
      </c>
      <c r="D244" s="134">
        <v>0</v>
      </c>
      <c r="E244" s="134">
        <v>0</v>
      </c>
      <c r="F244" s="134">
        <f>职业参数比例等级参数!$I$29*10</f>
        <v>163.6363636363636</v>
      </c>
      <c r="G244" s="134">
        <f>职业参数比例等级参数!$I$30*10</f>
        <v>81.818181818181799</v>
      </c>
      <c r="H244" s="135">
        <f>职业参数比例等级参数!$J$31*10</f>
        <v>92.121212121212125</v>
      </c>
      <c r="I244" s="134">
        <f>职业参数比例等级参数!$I$32*10</f>
        <v>70.909090909090907</v>
      </c>
      <c r="J244" s="134">
        <f>职业参数比例等级参数!$I$33*10</f>
        <v>56.72727272727272</v>
      </c>
      <c r="K244" s="134">
        <f>职业参数比例等级参数!$I$34*10</f>
        <v>42.54545454545454</v>
      </c>
      <c r="L244" s="134">
        <f>职业参数比例等级参数!$I$35*10</f>
        <v>13.527272727272726</v>
      </c>
      <c r="M244" s="134">
        <f>L244*职业参数比例等级参数!$B$15</f>
        <v>27.054545454545451</v>
      </c>
      <c r="N244" s="134">
        <f>L244*职业参数比例等级参数!$B$16</f>
        <v>13.527272727272726</v>
      </c>
      <c r="O244" s="134"/>
      <c r="P244" s="134"/>
      <c r="Q244" s="134">
        <v>1</v>
      </c>
    </row>
    <row r="245" spans="1:17" s="135" customFormat="1" hidden="1">
      <c r="A245" s="142">
        <v>232</v>
      </c>
      <c r="B245" s="142">
        <f t="shared" si="3"/>
        <v>232</v>
      </c>
      <c r="C245" s="134">
        <v>8</v>
      </c>
      <c r="D245" s="134">
        <v>0</v>
      </c>
      <c r="E245" s="134">
        <v>0</v>
      </c>
      <c r="F245" s="134">
        <f>职业参数比例等级参数!$I$29*10</f>
        <v>163.6363636363636</v>
      </c>
      <c r="G245" s="134">
        <f>职业参数比例等级参数!$I$30*10</f>
        <v>81.818181818181799</v>
      </c>
      <c r="H245" s="135">
        <f>职业参数比例等级参数!$K$31*10</f>
        <v>89.696969696969688</v>
      </c>
      <c r="I245" s="134">
        <f>职业参数比例等级参数!$I$32*10</f>
        <v>70.909090909090907</v>
      </c>
      <c r="J245" s="134">
        <f>职业参数比例等级参数!$I$33*10</f>
        <v>56.72727272727272</v>
      </c>
      <c r="K245" s="134">
        <f>职业参数比例等级参数!$I$34*10</f>
        <v>42.54545454545454</v>
      </c>
      <c r="L245" s="134">
        <f>职业参数比例等级参数!$I$35*10</f>
        <v>13.527272727272726</v>
      </c>
      <c r="M245" s="134">
        <f>L245*职业参数比例等级参数!$B$15</f>
        <v>27.054545454545451</v>
      </c>
      <c r="N245" s="134">
        <f>L245*职业参数比例等级参数!$B$16</f>
        <v>13.527272727272726</v>
      </c>
      <c r="O245" s="134"/>
      <c r="P245" s="134"/>
      <c r="Q245" s="134">
        <v>1</v>
      </c>
    </row>
    <row r="246" spans="1:17" s="135" customFormat="1" hidden="1">
      <c r="A246" s="142">
        <v>233</v>
      </c>
      <c r="B246" s="142">
        <f t="shared" si="3"/>
        <v>233</v>
      </c>
      <c r="C246" s="134">
        <v>8</v>
      </c>
      <c r="D246" s="134">
        <v>0</v>
      </c>
      <c r="E246" s="134">
        <v>0</v>
      </c>
      <c r="F246" s="134">
        <f>职业参数比例等级参数!$I$29*10</f>
        <v>163.6363636363636</v>
      </c>
      <c r="G246" s="134">
        <f>职业参数比例等级参数!$I$30*10</f>
        <v>81.818181818181799</v>
      </c>
      <c r="H246" s="134">
        <f>职业参数比例等级参数!$I$31*10</f>
        <v>94.545454545454533</v>
      </c>
      <c r="I246" s="135">
        <f>职业参数比例等级参数!$J$32*10</f>
        <v>69.090909090909079</v>
      </c>
      <c r="J246" s="134">
        <f>职业参数比例等级参数!$I$33*10</f>
        <v>56.72727272727272</v>
      </c>
      <c r="K246" s="134">
        <f>职业参数比例等级参数!$I$34*10</f>
        <v>42.54545454545454</v>
      </c>
      <c r="L246" s="134">
        <f>职业参数比例等级参数!$I$35*10</f>
        <v>13.527272727272726</v>
      </c>
      <c r="M246" s="134">
        <f>L246*职业参数比例等级参数!$B$15</f>
        <v>27.054545454545451</v>
      </c>
      <c r="N246" s="134">
        <f>L246*职业参数比例等级参数!$B$16</f>
        <v>13.527272727272726</v>
      </c>
      <c r="O246" s="134"/>
      <c r="P246" s="134"/>
      <c r="Q246" s="134">
        <v>1</v>
      </c>
    </row>
    <row r="247" spans="1:17" s="135" customFormat="1" hidden="1">
      <c r="A247" s="142">
        <v>234</v>
      </c>
      <c r="B247" s="142">
        <f t="shared" si="3"/>
        <v>234</v>
      </c>
      <c r="C247" s="134">
        <v>8</v>
      </c>
      <c r="D247" s="134">
        <v>0</v>
      </c>
      <c r="E247" s="134">
        <v>0</v>
      </c>
      <c r="F247" s="134">
        <f>职业参数比例等级参数!$I$29*10</f>
        <v>163.6363636363636</v>
      </c>
      <c r="G247" s="134">
        <f>职业参数比例等级参数!$I$30*10</f>
        <v>81.818181818181799</v>
      </c>
      <c r="H247" s="134">
        <f>职业参数比例等级参数!$I$31*10</f>
        <v>94.545454545454533</v>
      </c>
      <c r="I247" s="135">
        <f>职业参数比例等级参数!$K$32*10</f>
        <v>67.272727272727266</v>
      </c>
      <c r="J247" s="134">
        <f>职业参数比例等级参数!$I$33*10</f>
        <v>56.72727272727272</v>
      </c>
      <c r="K247" s="134">
        <f>职业参数比例等级参数!$I$34*10</f>
        <v>42.54545454545454</v>
      </c>
      <c r="L247" s="134">
        <f>职业参数比例等级参数!$I$35*10</f>
        <v>13.527272727272726</v>
      </c>
      <c r="M247" s="134">
        <f>L247*职业参数比例等级参数!$B$15</f>
        <v>27.054545454545451</v>
      </c>
      <c r="N247" s="134">
        <f>L247*职业参数比例等级参数!$B$16</f>
        <v>13.527272727272726</v>
      </c>
      <c r="O247" s="134"/>
      <c r="P247" s="134"/>
      <c r="Q247" s="134">
        <v>1</v>
      </c>
    </row>
    <row r="248" spans="1:17" s="135" customFormat="1" hidden="1">
      <c r="A248" s="142">
        <v>235</v>
      </c>
      <c r="B248" s="142">
        <f t="shared" si="3"/>
        <v>235</v>
      </c>
      <c r="C248" s="134">
        <v>8</v>
      </c>
      <c r="D248" s="134">
        <v>0</v>
      </c>
      <c r="E248" s="134">
        <v>0</v>
      </c>
      <c r="F248" s="134">
        <f>职业参数比例等级参数!$I$29*10</f>
        <v>163.6363636363636</v>
      </c>
      <c r="G248" s="134">
        <f>职业参数比例等级参数!$I$30*10</f>
        <v>81.818181818181799</v>
      </c>
      <c r="H248" s="134">
        <f>职业参数比例等级参数!$I$31*10</f>
        <v>94.545454545454533</v>
      </c>
      <c r="I248" s="134">
        <f>职业参数比例等级参数!$I$32*10</f>
        <v>70.909090909090907</v>
      </c>
      <c r="J248" s="135">
        <f>职业参数比例等级参数!$J$33*10</f>
        <v>55.272727272727273</v>
      </c>
      <c r="K248" s="134">
        <f>职业参数比例等级参数!$I$34*10</f>
        <v>42.54545454545454</v>
      </c>
      <c r="L248" s="134">
        <f>职业参数比例等级参数!$I$35*10</f>
        <v>13.527272727272726</v>
      </c>
      <c r="M248" s="134">
        <f>L248*职业参数比例等级参数!$B$15</f>
        <v>27.054545454545451</v>
      </c>
      <c r="N248" s="134">
        <f>L248*职业参数比例等级参数!$B$16</f>
        <v>13.527272727272726</v>
      </c>
      <c r="O248" s="134"/>
      <c r="P248" s="134"/>
      <c r="Q248" s="134">
        <v>1</v>
      </c>
    </row>
    <row r="249" spans="1:17" s="135" customFormat="1" hidden="1">
      <c r="A249" s="142">
        <v>236</v>
      </c>
      <c r="B249" s="142">
        <f t="shared" si="3"/>
        <v>236</v>
      </c>
      <c r="C249" s="134">
        <v>8</v>
      </c>
      <c r="D249" s="134">
        <v>0</v>
      </c>
      <c r="E249" s="134">
        <v>0</v>
      </c>
      <c r="F249" s="134">
        <f>职业参数比例等级参数!$I$29*10</f>
        <v>163.6363636363636</v>
      </c>
      <c r="G249" s="134">
        <f>职业参数比例等级参数!$I$30*10</f>
        <v>81.818181818181799</v>
      </c>
      <c r="H249" s="134">
        <f>职业参数比例等级参数!$I$31*10</f>
        <v>94.545454545454533</v>
      </c>
      <c r="I249" s="134">
        <f>职业参数比例等级参数!$I$32*10</f>
        <v>70.909090909090907</v>
      </c>
      <c r="J249" s="135">
        <f>职业参数比例等级参数!$K$33*10</f>
        <v>53.81818181818182</v>
      </c>
      <c r="K249" s="134">
        <f>职业参数比例等级参数!$I$34*10</f>
        <v>42.54545454545454</v>
      </c>
      <c r="L249" s="134">
        <f>职业参数比例等级参数!$I$35*10</f>
        <v>13.527272727272726</v>
      </c>
      <c r="M249" s="134">
        <f>L249*职业参数比例等级参数!$B$15</f>
        <v>27.054545454545451</v>
      </c>
      <c r="N249" s="134">
        <f>L249*职业参数比例等级参数!$B$16</f>
        <v>13.527272727272726</v>
      </c>
      <c r="O249" s="134"/>
      <c r="P249" s="134"/>
      <c r="Q249" s="134">
        <v>1</v>
      </c>
    </row>
    <row r="250" spans="1:17" s="135" customFormat="1" hidden="1">
      <c r="A250" s="142">
        <v>237</v>
      </c>
      <c r="B250" s="142">
        <f t="shared" si="3"/>
        <v>237</v>
      </c>
      <c r="C250" s="134">
        <v>8</v>
      </c>
      <c r="D250" s="134">
        <v>0</v>
      </c>
      <c r="E250" s="134">
        <v>0</v>
      </c>
      <c r="F250" s="134">
        <f>职业参数比例等级参数!$I$29*10</f>
        <v>163.6363636363636</v>
      </c>
      <c r="G250" s="134">
        <f>职业参数比例等级参数!$I$30*10</f>
        <v>81.818181818181799</v>
      </c>
      <c r="H250" s="134">
        <f>职业参数比例等级参数!$I$31*10</f>
        <v>94.545454545454533</v>
      </c>
      <c r="I250" s="134">
        <f>职业参数比例等级参数!$I$32*10</f>
        <v>70.909090909090907</v>
      </c>
      <c r="J250" s="134">
        <f>职业参数比例等级参数!$I$33*10</f>
        <v>56.72727272727272</v>
      </c>
      <c r="K250" s="135">
        <f>职业参数比例等级参数!$J$34*10</f>
        <v>41.454545454545446</v>
      </c>
      <c r="L250" s="134">
        <f>职业参数比例等级参数!$I$35*10</f>
        <v>13.527272727272726</v>
      </c>
      <c r="M250" s="134">
        <f>L250*职业参数比例等级参数!$B$15</f>
        <v>27.054545454545451</v>
      </c>
      <c r="N250" s="134">
        <f>L250*职业参数比例等级参数!$B$16</f>
        <v>13.527272727272726</v>
      </c>
      <c r="O250" s="134"/>
      <c r="P250" s="134"/>
      <c r="Q250" s="134">
        <v>1</v>
      </c>
    </row>
    <row r="251" spans="1:17" s="135" customFormat="1" hidden="1">
      <c r="A251" s="142">
        <v>238</v>
      </c>
      <c r="B251" s="142">
        <f t="shared" si="3"/>
        <v>238</v>
      </c>
      <c r="C251" s="134">
        <v>8</v>
      </c>
      <c r="D251" s="134">
        <v>0</v>
      </c>
      <c r="E251" s="134">
        <v>0</v>
      </c>
      <c r="F251" s="134">
        <f>职业参数比例等级参数!$I$29*10</f>
        <v>163.6363636363636</v>
      </c>
      <c r="G251" s="134">
        <f>职业参数比例等级参数!$I$30*10</f>
        <v>81.818181818181799</v>
      </c>
      <c r="H251" s="134">
        <f>职业参数比例等级参数!$I$31*10</f>
        <v>94.545454545454533</v>
      </c>
      <c r="I251" s="134">
        <f>职业参数比例等级参数!$I$32*10</f>
        <v>70.909090909090907</v>
      </c>
      <c r="J251" s="134">
        <f>职业参数比例等级参数!$I$33*10</f>
        <v>56.72727272727272</v>
      </c>
      <c r="K251" s="135">
        <f>职业参数比例等级参数!$K$34*10</f>
        <v>40.36363636363636</v>
      </c>
      <c r="L251" s="134">
        <f>职业参数比例等级参数!$I$35*10</f>
        <v>13.527272727272726</v>
      </c>
      <c r="M251" s="134">
        <f>L251*职业参数比例等级参数!$B$15</f>
        <v>27.054545454545451</v>
      </c>
      <c r="N251" s="134">
        <f>L251*职业参数比例等级参数!$B$16</f>
        <v>13.527272727272726</v>
      </c>
      <c r="O251" s="134"/>
      <c r="P251" s="134"/>
      <c r="Q251" s="134">
        <v>1</v>
      </c>
    </row>
    <row r="252" spans="1:17" s="135" customFormat="1" hidden="1">
      <c r="A252" s="142">
        <v>239</v>
      </c>
      <c r="B252" s="142">
        <f t="shared" si="3"/>
        <v>239</v>
      </c>
      <c r="C252" s="134">
        <v>8</v>
      </c>
      <c r="D252" s="134">
        <v>0</v>
      </c>
      <c r="E252" s="134">
        <v>0</v>
      </c>
      <c r="F252" s="134">
        <f>职业参数比例等级参数!$I$29*10</f>
        <v>163.6363636363636</v>
      </c>
      <c r="G252" s="134">
        <f>职业参数比例等级参数!$I$30*10</f>
        <v>81.818181818181799</v>
      </c>
      <c r="H252" s="134">
        <f>职业参数比例等级参数!$I$31*10</f>
        <v>94.545454545454533</v>
      </c>
      <c r="I252" s="134">
        <f>职业参数比例等级参数!$I$32*10</f>
        <v>70.909090909090907</v>
      </c>
      <c r="J252" s="134">
        <f>职业参数比例等级参数!$I$33*10</f>
        <v>56.72727272727272</v>
      </c>
      <c r="K252" s="134">
        <f>职业参数比例等级参数!$I$34*10</f>
        <v>42.54545454545454</v>
      </c>
      <c r="L252" s="135">
        <f>职业参数比例等级参数!$J$35*10</f>
        <v>13.418181818181818</v>
      </c>
      <c r="M252" s="134">
        <f>L252*职业参数比例等级参数!$B$15</f>
        <v>26.836363636363636</v>
      </c>
      <c r="N252" s="134">
        <f>L252*职业参数比例等级参数!$B$16</f>
        <v>13.418181818181818</v>
      </c>
      <c r="O252" s="134"/>
      <c r="P252" s="134"/>
      <c r="Q252" s="134">
        <v>1</v>
      </c>
    </row>
    <row r="253" spans="1:17" s="135" customFormat="1" hidden="1">
      <c r="A253" s="142">
        <v>240</v>
      </c>
      <c r="B253" s="142">
        <f t="shared" si="3"/>
        <v>240</v>
      </c>
      <c r="C253" s="134">
        <v>8</v>
      </c>
      <c r="D253" s="134">
        <v>0</v>
      </c>
      <c r="E253" s="134">
        <v>0</v>
      </c>
      <c r="F253" s="134">
        <f>职业参数比例等级参数!$I$29*10</f>
        <v>163.6363636363636</v>
      </c>
      <c r="G253" s="134">
        <f>职业参数比例等级参数!$I$30*10</f>
        <v>81.818181818181799</v>
      </c>
      <c r="H253" s="134">
        <f>职业参数比例等级参数!$I$31*10</f>
        <v>94.545454545454533</v>
      </c>
      <c r="I253" s="134">
        <f>职业参数比例等级参数!$I$32*10</f>
        <v>70.909090909090907</v>
      </c>
      <c r="J253" s="134">
        <f>职业参数比例等级参数!$I$33*10</f>
        <v>56.72727272727272</v>
      </c>
      <c r="K253" s="134">
        <f>职业参数比例等级参数!$I$34*10</f>
        <v>42.54545454545454</v>
      </c>
      <c r="L253" s="135">
        <f>职业参数比例等级参数!$K$35*10</f>
        <v>13.309090909090909</v>
      </c>
      <c r="M253" s="134">
        <f>L253*职业参数比例等级参数!$B$15</f>
        <v>26.618181818181817</v>
      </c>
      <c r="N253" s="134">
        <f>L253*职业参数比例等级参数!$B$16</f>
        <v>13.309090909090909</v>
      </c>
      <c r="O253" s="134"/>
      <c r="P253" s="134"/>
      <c r="Q253" s="134">
        <v>1</v>
      </c>
    </row>
    <row r="254" spans="1:17" s="135" customFormat="1" hidden="1">
      <c r="A254" s="142">
        <v>241</v>
      </c>
      <c r="B254" s="142">
        <f t="shared" si="3"/>
        <v>241</v>
      </c>
      <c r="C254" s="135">
        <v>8</v>
      </c>
      <c r="D254" s="135">
        <v>0</v>
      </c>
      <c r="E254" s="135">
        <v>0</v>
      </c>
      <c r="F254" s="135">
        <f>职业参数比例等级参数!$J$29*10</f>
        <v>160.60606060606059</v>
      </c>
      <c r="G254" s="135">
        <f>职业参数比例等级参数!$J$30*10</f>
        <v>80.303030303030297</v>
      </c>
      <c r="H254" s="135">
        <f>职业参数比例等级参数!$J$31*10</f>
        <v>92.121212121212125</v>
      </c>
      <c r="I254" s="135">
        <f>职业参数比例等级参数!$J$32*10</f>
        <v>69.090909090909079</v>
      </c>
      <c r="J254" s="135">
        <f>职业参数比例等级参数!$J$33*10</f>
        <v>55.272727272727273</v>
      </c>
      <c r="K254" s="135">
        <f>职业参数比例等级参数!$J$34*10</f>
        <v>41.454545454545446</v>
      </c>
      <c r="L254" s="135">
        <f>职业参数比例等级参数!$J$35*10</f>
        <v>13.418181818181818</v>
      </c>
      <c r="M254" s="135">
        <f>L254*职业参数比例等级参数!$B$15</f>
        <v>26.836363636363636</v>
      </c>
      <c r="N254" s="135">
        <f>L254*职业参数比例等级参数!$B$16</f>
        <v>13.418181818181818</v>
      </c>
      <c r="P254" s="135" t="s">
        <v>695</v>
      </c>
      <c r="Q254" s="135">
        <v>1</v>
      </c>
    </row>
    <row r="255" spans="1:17" s="135" customFormat="1" hidden="1">
      <c r="A255" s="142">
        <v>242</v>
      </c>
      <c r="B255" s="142">
        <f t="shared" si="3"/>
        <v>242</v>
      </c>
      <c r="C255" s="134">
        <v>8</v>
      </c>
      <c r="D255" s="134">
        <v>0</v>
      </c>
      <c r="E255" s="134">
        <v>0</v>
      </c>
      <c r="F255" s="135">
        <f>职业参数比例等级参数!$I$29*10</f>
        <v>163.6363636363636</v>
      </c>
      <c r="G255" s="134">
        <f>职业参数比例等级参数!$J$30*10</f>
        <v>80.303030303030297</v>
      </c>
      <c r="H255" s="134">
        <f>职业参数比例等级参数!$J$31*10</f>
        <v>92.121212121212125</v>
      </c>
      <c r="I255" s="134">
        <f>职业参数比例等级参数!$J$32*10</f>
        <v>69.090909090909079</v>
      </c>
      <c r="J255" s="134">
        <f>职业参数比例等级参数!$J$33*10</f>
        <v>55.272727272727273</v>
      </c>
      <c r="K255" s="134">
        <f>职业参数比例等级参数!$J$34*10</f>
        <v>41.454545454545446</v>
      </c>
      <c r="L255" s="134">
        <f>职业参数比例等级参数!$J$35*10</f>
        <v>13.418181818181818</v>
      </c>
      <c r="M255" s="134">
        <f>L255*职业参数比例等级参数!$B$15</f>
        <v>26.836363636363636</v>
      </c>
      <c r="N255" s="134">
        <f>L255*职业参数比例等级参数!$B$16</f>
        <v>13.418181818181818</v>
      </c>
      <c r="O255" s="134"/>
      <c r="P255" s="134"/>
      <c r="Q255" s="134">
        <v>1</v>
      </c>
    </row>
    <row r="256" spans="1:17" s="135" customFormat="1" hidden="1">
      <c r="A256" s="142">
        <v>243</v>
      </c>
      <c r="B256" s="142">
        <f t="shared" si="3"/>
        <v>243</v>
      </c>
      <c r="C256" s="134">
        <v>8</v>
      </c>
      <c r="D256" s="134">
        <v>0</v>
      </c>
      <c r="E256" s="134">
        <v>0</v>
      </c>
      <c r="F256" s="135">
        <f>职业参数比例等级参数!$K$29*10</f>
        <v>157.57575757575756</v>
      </c>
      <c r="G256" s="134">
        <f>职业参数比例等级参数!$J$30*10</f>
        <v>80.303030303030297</v>
      </c>
      <c r="H256" s="134">
        <f>职业参数比例等级参数!$J$31*10</f>
        <v>92.121212121212125</v>
      </c>
      <c r="I256" s="134">
        <f>职业参数比例等级参数!$J$32*10</f>
        <v>69.090909090909079</v>
      </c>
      <c r="J256" s="134">
        <f>职业参数比例等级参数!$J$33*10</f>
        <v>55.272727272727273</v>
      </c>
      <c r="K256" s="134">
        <f>职业参数比例等级参数!$J$34*10</f>
        <v>41.454545454545446</v>
      </c>
      <c r="L256" s="134">
        <f>职业参数比例等级参数!$J$35*10</f>
        <v>13.418181818181818</v>
      </c>
      <c r="M256" s="134">
        <f>L256*职业参数比例等级参数!$B$15</f>
        <v>26.836363636363636</v>
      </c>
      <c r="N256" s="134">
        <f>L256*职业参数比例等级参数!$B$16</f>
        <v>13.418181818181818</v>
      </c>
      <c r="O256" s="134"/>
      <c r="P256" s="134"/>
      <c r="Q256" s="134">
        <v>1</v>
      </c>
    </row>
    <row r="257" spans="1:17" s="135" customFormat="1" hidden="1">
      <c r="A257" s="142">
        <v>244</v>
      </c>
      <c r="B257" s="142">
        <f t="shared" si="3"/>
        <v>244</v>
      </c>
      <c r="C257" s="134">
        <v>8</v>
      </c>
      <c r="D257" s="134">
        <v>0</v>
      </c>
      <c r="E257" s="134">
        <v>0</v>
      </c>
      <c r="F257" s="134">
        <f>职业参数比例等级参数!$J$29*10</f>
        <v>160.60606060606059</v>
      </c>
      <c r="G257" s="135">
        <f>职业参数比例等级参数!$I$30*10</f>
        <v>81.818181818181799</v>
      </c>
      <c r="H257" s="134">
        <f>职业参数比例等级参数!$J$31*10</f>
        <v>92.121212121212125</v>
      </c>
      <c r="I257" s="134">
        <f>职业参数比例等级参数!$J$32*10</f>
        <v>69.090909090909079</v>
      </c>
      <c r="J257" s="134">
        <f>职业参数比例等级参数!$J$33*10</f>
        <v>55.272727272727273</v>
      </c>
      <c r="K257" s="134">
        <f>职业参数比例等级参数!$J$34*10</f>
        <v>41.454545454545446</v>
      </c>
      <c r="L257" s="134">
        <f>职业参数比例等级参数!$J$35*10</f>
        <v>13.418181818181818</v>
      </c>
      <c r="M257" s="134">
        <f>L257*职业参数比例等级参数!$B$15</f>
        <v>26.836363636363636</v>
      </c>
      <c r="N257" s="134">
        <f>L257*职业参数比例等级参数!$B$16</f>
        <v>13.418181818181818</v>
      </c>
      <c r="O257" s="134"/>
      <c r="P257" s="134"/>
      <c r="Q257" s="134">
        <v>1</v>
      </c>
    </row>
    <row r="258" spans="1:17" s="135" customFormat="1" hidden="1">
      <c r="A258" s="142">
        <v>245</v>
      </c>
      <c r="B258" s="142">
        <f t="shared" si="3"/>
        <v>245</v>
      </c>
      <c r="C258" s="134">
        <v>8</v>
      </c>
      <c r="D258" s="134">
        <v>0</v>
      </c>
      <c r="E258" s="134">
        <v>0</v>
      </c>
      <c r="F258" s="134">
        <f>职业参数比例等级参数!$J$29*10</f>
        <v>160.60606060606059</v>
      </c>
      <c r="G258" s="135">
        <f>职业参数比例等级参数!$K$30*10</f>
        <v>78.787878787878782</v>
      </c>
      <c r="H258" s="134">
        <f>职业参数比例等级参数!$J$31*10</f>
        <v>92.121212121212125</v>
      </c>
      <c r="I258" s="134">
        <f>职业参数比例等级参数!$J$32*10</f>
        <v>69.090909090909079</v>
      </c>
      <c r="J258" s="134">
        <f>职业参数比例等级参数!$J$33*10</f>
        <v>55.272727272727273</v>
      </c>
      <c r="K258" s="134">
        <f>职业参数比例等级参数!$J$34*10</f>
        <v>41.454545454545446</v>
      </c>
      <c r="L258" s="134">
        <f>职业参数比例等级参数!$J$35*10</f>
        <v>13.418181818181818</v>
      </c>
      <c r="M258" s="134">
        <f>L258*职业参数比例等级参数!$B$15</f>
        <v>26.836363636363636</v>
      </c>
      <c r="N258" s="134">
        <f>L258*职业参数比例等级参数!$B$16</f>
        <v>13.418181818181818</v>
      </c>
      <c r="O258" s="134"/>
      <c r="P258" s="134"/>
      <c r="Q258" s="134">
        <v>1</v>
      </c>
    </row>
    <row r="259" spans="1:17" s="135" customFormat="1" hidden="1">
      <c r="A259" s="142">
        <v>246</v>
      </c>
      <c r="B259" s="142">
        <f t="shared" si="3"/>
        <v>246</v>
      </c>
      <c r="C259" s="134">
        <v>8</v>
      </c>
      <c r="D259" s="134">
        <v>0</v>
      </c>
      <c r="E259" s="134">
        <v>0</v>
      </c>
      <c r="F259" s="134">
        <f>职业参数比例等级参数!$J$29*10</f>
        <v>160.60606060606059</v>
      </c>
      <c r="G259" s="134">
        <f>职业参数比例等级参数!$J$30*10</f>
        <v>80.303030303030297</v>
      </c>
      <c r="H259" s="135">
        <f>职业参数比例等级参数!$I$31*10</f>
        <v>94.545454545454533</v>
      </c>
      <c r="I259" s="134">
        <f>职业参数比例等级参数!$J$32*10</f>
        <v>69.090909090909079</v>
      </c>
      <c r="J259" s="134">
        <f>职业参数比例等级参数!$J$33*10</f>
        <v>55.272727272727273</v>
      </c>
      <c r="K259" s="134">
        <f>职业参数比例等级参数!$J$34*10</f>
        <v>41.454545454545446</v>
      </c>
      <c r="L259" s="134">
        <f>职业参数比例等级参数!$J$35*10</f>
        <v>13.418181818181818</v>
      </c>
      <c r="M259" s="134">
        <f>L259*职业参数比例等级参数!$B$15</f>
        <v>26.836363636363636</v>
      </c>
      <c r="N259" s="134">
        <f>L259*职业参数比例等级参数!$B$16</f>
        <v>13.418181818181818</v>
      </c>
      <c r="O259" s="134"/>
      <c r="P259" s="134"/>
      <c r="Q259" s="134">
        <v>1</v>
      </c>
    </row>
    <row r="260" spans="1:17" s="135" customFormat="1" hidden="1">
      <c r="A260" s="142">
        <v>247</v>
      </c>
      <c r="B260" s="142">
        <f t="shared" si="3"/>
        <v>247</v>
      </c>
      <c r="C260" s="134">
        <v>8</v>
      </c>
      <c r="D260" s="134">
        <v>0</v>
      </c>
      <c r="E260" s="134">
        <v>0</v>
      </c>
      <c r="F260" s="134">
        <f>职业参数比例等级参数!$J$29*10</f>
        <v>160.60606060606059</v>
      </c>
      <c r="G260" s="134">
        <f>职业参数比例等级参数!$J$30*10</f>
        <v>80.303030303030297</v>
      </c>
      <c r="H260" s="135">
        <f>职业参数比例等级参数!$K$31*10</f>
        <v>89.696969696969688</v>
      </c>
      <c r="I260" s="134">
        <f>职业参数比例等级参数!$J$32*10</f>
        <v>69.090909090909079</v>
      </c>
      <c r="J260" s="134">
        <f>职业参数比例等级参数!$J$33*10</f>
        <v>55.272727272727273</v>
      </c>
      <c r="K260" s="134">
        <f>职业参数比例等级参数!$J$34*10</f>
        <v>41.454545454545446</v>
      </c>
      <c r="L260" s="134">
        <f>职业参数比例等级参数!$J$35*10</f>
        <v>13.418181818181818</v>
      </c>
      <c r="M260" s="134">
        <f>L260*职业参数比例等级参数!$B$15</f>
        <v>26.836363636363636</v>
      </c>
      <c r="N260" s="134">
        <f>L260*职业参数比例等级参数!$B$16</f>
        <v>13.418181818181818</v>
      </c>
      <c r="O260" s="134"/>
      <c r="P260" s="134"/>
      <c r="Q260" s="134">
        <v>1</v>
      </c>
    </row>
    <row r="261" spans="1:17" s="135" customFormat="1" hidden="1">
      <c r="A261" s="142">
        <v>248</v>
      </c>
      <c r="B261" s="142">
        <f t="shared" si="3"/>
        <v>248</v>
      </c>
      <c r="C261" s="134">
        <v>8</v>
      </c>
      <c r="D261" s="134">
        <v>0</v>
      </c>
      <c r="E261" s="134">
        <v>0</v>
      </c>
      <c r="F261" s="134">
        <f>职业参数比例等级参数!$J$29*10</f>
        <v>160.60606060606059</v>
      </c>
      <c r="G261" s="134">
        <f>职业参数比例等级参数!$J$30*10</f>
        <v>80.303030303030297</v>
      </c>
      <c r="H261" s="134">
        <f>职业参数比例等级参数!$J$31*10</f>
        <v>92.121212121212125</v>
      </c>
      <c r="I261" s="135">
        <f>职业参数比例等级参数!$I$32*10</f>
        <v>70.909090909090907</v>
      </c>
      <c r="J261" s="134">
        <f>职业参数比例等级参数!$J$33*10</f>
        <v>55.272727272727273</v>
      </c>
      <c r="K261" s="134">
        <f>职业参数比例等级参数!$J$34*10</f>
        <v>41.454545454545446</v>
      </c>
      <c r="L261" s="134">
        <f>职业参数比例等级参数!$J$35*10</f>
        <v>13.418181818181818</v>
      </c>
      <c r="M261" s="134">
        <f>L261*职业参数比例等级参数!$B$15</f>
        <v>26.836363636363636</v>
      </c>
      <c r="N261" s="134">
        <f>L261*职业参数比例等级参数!$B$16</f>
        <v>13.418181818181818</v>
      </c>
      <c r="O261" s="134"/>
      <c r="P261" s="134"/>
      <c r="Q261" s="134">
        <v>1</v>
      </c>
    </row>
    <row r="262" spans="1:17" s="135" customFormat="1" hidden="1">
      <c r="A262" s="142">
        <v>249</v>
      </c>
      <c r="B262" s="142">
        <f t="shared" si="3"/>
        <v>249</v>
      </c>
      <c r="C262" s="134">
        <v>8</v>
      </c>
      <c r="D262" s="134">
        <v>0</v>
      </c>
      <c r="E262" s="134">
        <v>0</v>
      </c>
      <c r="F262" s="134">
        <f>职业参数比例等级参数!$J$29*10</f>
        <v>160.60606060606059</v>
      </c>
      <c r="G262" s="134">
        <f>职业参数比例等级参数!$J$30*10</f>
        <v>80.303030303030297</v>
      </c>
      <c r="H262" s="134">
        <f>职业参数比例等级参数!$J$31*10</f>
        <v>92.121212121212125</v>
      </c>
      <c r="I262" s="135">
        <f>职业参数比例等级参数!$K$32*10</f>
        <v>67.272727272727266</v>
      </c>
      <c r="J262" s="134">
        <f>职业参数比例等级参数!$J$33*10</f>
        <v>55.272727272727273</v>
      </c>
      <c r="K262" s="134">
        <f>职业参数比例等级参数!$J$34*10</f>
        <v>41.454545454545446</v>
      </c>
      <c r="L262" s="134">
        <f>职业参数比例等级参数!$J$35*10</f>
        <v>13.418181818181818</v>
      </c>
      <c r="M262" s="134">
        <f>L262*职业参数比例等级参数!$B$15</f>
        <v>26.836363636363636</v>
      </c>
      <c r="N262" s="134">
        <f>L262*职业参数比例等级参数!$B$16</f>
        <v>13.418181818181818</v>
      </c>
      <c r="O262" s="134"/>
      <c r="P262" s="134"/>
      <c r="Q262" s="134">
        <v>1</v>
      </c>
    </row>
    <row r="263" spans="1:17" s="135" customFormat="1" hidden="1">
      <c r="A263" s="142">
        <v>250</v>
      </c>
      <c r="B263" s="142">
        <f t="shared" si="3"/>
        <v>250</v>
      </c>
      <c r="C263" s="134">
        <v>8</v>
      </c>
      <c r="D263" s="134">
        <v>0</v>
      </c>
      <c r="E263" s="134">
        <v>0</v>
      </c>
      <c r="F263" s="134">
        <f>职业参数比例等级参数!$J$29*10</f>
        <v>160.60606060606059</v>
      </c>
      <c r="G263" s="134">
        <f>职业参数比例等级参数!$J$30*10</f>
        <v>80.303030303030297</v>
      </c>
      <c r="H263" s="134">
        <f>职业参数比例等级参数!$J$31*10</f>
        <v>92.121212121212125</v>
      </c>
      <c r="I263" s="134">
        <f>职业参数比例等级参数!$J$32*10</f>
        <v>69.090909090909079</v>
      </c>
      <c r="J263" s="135">
        <f>职业参数比例等级参数!$I$33*10</f>
        <v>56.72727272727272</v>
      </c>
      <c r="K263" s="134">
        <f>职业参数比例等级参数!$J$34*10</f>
        <v>41.454545454545446</v>
      </c>
      <c r="L263" s="134">
        <f>职业参数比例等级参数!$J$35*10</f>
        <v>13.418181818181818</v>
      </c>
      <c r="M263" s="134">
        <f>L263*职业参数比例等级参数!$B$15</f>
        <v>26.836363636363636</v>
      </c>
      <c r="N263" s="134">
        <f>L263*职业参数比例等级参数!$B$16</f>
        <v>13.418181818181818</v>
      </c>
      <c r="O263" s="134"/>
      <c r="P263" s="134"/>
      <c r="Q263" s="134">
        <v>1</v>
      </c>
    </row>
    <row r="264" spans="1:17" s="135" customFormat="1" hidden="1">
      <c r="A264" s="142">
        <v>251</v>
      </c>
      <c r="B264" s="142">
        <f t="shared" si="3"/>
        <v>251</v>
      </c>
      <c r="C264" s="134">
        <v>8</v>
      </c>
      <c r="D264" s="134">
        <v>0</v>
      </c>
      <c r="E264" s="134">
        <v>0</v>
      </c>
      <c r="F264" s="134">
        <f>职业参数比例等级参数!$J$29*10</f>
        <v>160.60606060606059</v>
      </c>
      <c r="G264" s="134">
        <f>职业参数比例等级参数!$J$30*10</f>
        <v>80.303030303030297</v>
      </c>
      <c r="H264" s="134">
        <f>职业参数比例等级参数!$J$31*10</f>
        <v>92.121212121212125</v>
      </c>
      <c r="I264" s="134">
        <f>职业参数比例等级参数!$J$32*10</f>
        <v>69.090909090909079</v>
      </c>
      <c r="J264" s="135">
        <f>职业参数比例等级参数!$K$33*10</f>
        <v>53.81818181818182</v>
      </c>
      <c r="K264" s="134">
        <f>职业参数比例等级参数!$J$34*10</f>
        <v>41.454545454545446</v>
      </c>
      <c r="L264" s="134">
        <f>职业参数比例等级参数!$J$35*10</f>
        <v>13.418181818181818</v>
      </c>
      <c r="M264" s="134">
        <f>L264*职业参数比例等级参数!$B$15</f>
        <v>26.836363636363636</v>
      </c>
      <c r="N264" s="134">
        <f>L264*职业参数比例等级参数!$B$16</f>
        <v>13.418181818181818</v>
      </c>
      <c r="O264" s="134"/>
      <c r="P264" s="134"/>
      <c r="Q264" s="134">
        <v>1</v>
      </c>
    </row>
    <row r="265" spans="1:17" s="135" customFormat="1" hidden="1">
      <c r="A265" s="142">
        <v>252</v>
      </c>
      <c r="B265" s="142">
        <f t="shared" si="3"/>
        <v>252</v>
      </c>
      <c r="C265" s="134">
        <v>8</v>
      </c>
      <c r="D265" s="134">
        <v>0</v>
      </c>
      <c r="E265" s="134">
        <v>0</v>
      </c>
      <c r="F265" s="134">
        <f>职业参数比例等级参数!$J$29*10</f>
        <v>160.60606060606059</v>
      </c>
      <c r="G265" s="134">
        <f>职业参数比例等级参数!$J$30*10</f>
        <v>80.303030303030297</v>
      </c>
      <c r="H265" s="134">
        <f>职业参数比例等级参数!$J$31*10</f>
        <v>92.121212121212125</v>
      </c>
      <c r="I265" s="134">
        <f>职业参数比例等级参数!$J$32*10</f>
        <v>69.090909090909079</v>
      </c>
      <c r="J265" s="134">
        <f>职业参数比例等级参数!$J$33*10</f>
        <v>55.272727272727273</v>
      </c>
      <c r="K265" s="135">
        <f>职业参数比例等级参数!$I$34*10</f>
        <v>42.54545454545454</v>
      </c>
      <c r="L265" s="134">
        <f>职业参数比例等级参数!$J$35*10</f>
        <v>13.418181818181818</v>
      </c>
      <c r="M265" s="134">
        <f>L265*职业参数比例等级参数!$B$15</f>
        <v>26.836363636363636</v>
      </c>
      <c r="N265" s="134">
        <f>L265*职业参数比例等级参数!$B$16</f>
        <v>13.418181818181818</v>
      </c>
      <c r="O265" s="134"/>
      <c r="P265" s="134"/>
      <c r="Q265" s="134">
        <v>1</v>
      </c>
    </row>
    <row r="266" spans="1:17" s="135" customFormat="1" hidden="1">
      <c r="A266" s="142">
        <v>253</v>
      </c>
      <c r="B266" s="142">
        <f t="shared" si="3"/>
        <v>253</v>
      </c>
      <c r="C266" s="134">
        <v>8</v>
      </c>
      <c r="D266" s="134">
        <v>0</v>
      </c>
      <c r="E266" s="134">
        <v>0</v>
      </c>
      <c r="F266" s="134">
        <f>职业参数比例等级参数!$J$29*10</f>
        <v>160.60606060606059</v>
      </c>
      <c r="G266" s="134">
        <f>职业参数比例等级参数!$J$30*10</f>
        <v>80.303030303030297</v>
      </c>
      <c r="H266" s="134">
        <f>职业参数比例等级参数!$J$31*10</f>
        <v>92.121212121212125</v>
      </c>
      <c r="I266" s="134">
        <f>职业参数比例等级参数!$J$32*10</f>
        <v>69.090909090909079</v>
      </c>
      <c r="J266" s="134">
        <f>职业参数比例等级参数!$J$33*10</f>
        <v>55.272727272727273</v>
      </c>
      <c r="K266" s="135">
        <f>职业参数比例等级参数!$K$34*10</f>
        <v>40.36363636363636</v>
      </c>
      <c r="L266" s="134">
        <f>职业参数比例等级参数!$J$35*10</f>
        <v>13.418181818181818</v>
      </c>
      <c r="M266" s="134">
        <f>L266*职业参数比例等级参数!$B$15</f>
        <v>26.836363636363636</v>
      </c>
      <c r="N266" s="134">
        <f>L266*职业参数比例等级参数!$B$16</f>
        <v>13.418181818181818</v>
      </c>
      <c r="O266" s="134"/>
      <c r="P266" s="134"/>
      <c r="Q266" s="134">
        <v>1</v>
      </c>
    </row>
    <row r="267" spans="1:17" s="135" customFormat="1" hidden="1">
      <c r="A267" s="142">
        <v>254</v>
      </c>
      <c r="B267" s="142">
        <f t="shared" si="3"/>
        <v>254</v>
      </c>
      <c r="C267" s="134">
        <v>8</v>
      </c>
      <c r="D267" s="134">
        <v>0</v>
      </c>
      <c r="E267" s="134">
        <v>0</v>
      </c>
      <c r="F267" s="134">
        <f>职业参数比例等级参数!$J$29*10</f>
        <v>160.60606060606059</v>
      </c>
      <c r="G267" s="134">
        <f>职业参数比例等级参数!$J$30*10</f>
        <v>80.303030303030297</v>
      </c>
      <c r="H267" s="134">
        <f>职业参数比例等级参数!$J$31*10</f>
        <v>92.121212121212125</v>
      </c>
      <c r="I267" s="134">
        <f>职业参数比例等级参数!$J$32*10</f>
        <v>69.090909090909079</v>
      </c>
      <c r="J267" s="134">
        <f>职业参数比例等级参数!$J$33*10</f>
        <v>55.272727272727273</v>
      </c>
      <c r="K267" s="134">
        <f>职业参数比例等级参数!$J$34*10</f>
        <v>41.454545454545446</v>
      </c>
      <c r="L267" s="135">
        <f>职业参数比例等级参数!$I$35*10</f>
        <v>13.527272727272726</v>
      </c>
      <c r="M267" s="134">
        <f>L267*职业参数比例等级参数!$B$15</f>
        <v>27.054545454545451</v>
      </c>
      <c r="N267" s="134">
        <f>L267*职业参数比例等级参数!$B$16</f>
        <v>13.527272727272726</v>
      </c>
      <c r="O267" s="134"/>
      <c r="P267" s="134"/>
      <c r="Q267" s="134">
        <v>1</v>
      </c>
    </row>
    <row r="268" spans="1:17" s="135" customFormat="1" hidden="1">
      <c r="A268" s="142">
        <v>255</v>
      </c>
      <c r="B268" s="142">
        <f t="shared" si="3"/>
        <v>255</v>
      </c>
      <c r="C268" s="134">
        <v>8</v>
      </c>
      <c r="D268" s="134">
        <v>0</v>
      </c>
      <c r="E268" s="134">
        <v>0</v>
      </c>
      <c r="F268" s="134">
        <f>职业参数比例等级参数!$J$29*10</f>
        <v>160.60606060606059</v>
      </c>
      <c r="G268" s="134">
        <f>职业参数比例等级参数!$J$30*10</f>
        <v>80.303030303030297</v>
      </c>
      <c r="H268" s="134">
        <f>职业参数比例等级参数!$J$31*10</f>
        <v>92.121212121212125</v>
      </c>
      <c r="I268" s="134">
        <f>职业参数比例等级参数!$J$32*10</f>
        <v>69.090909090909079</v>
      </c>
      <c r="J268" s="134">
        <f>职业参数比例等级参数!$J$33*10</f>
        <v>55.272727272727273</v>
      </c>
      <c r="K268" s="134">
        <f>职业参数比例等级参数!$J$34*10</f>
        <v>41.454545454545446</v>
      </c>
      <c r="L268" s="135">
        <f>职业参数比例等级参数!$K$35*10</f>
        <v>13.309090909090909</v>
      </c>
      <c r="M268" s="134">
        <f>L268*职业参数比例等级参数!$B$15</f>
        <v>26.618181818181817</v>
      </c>
      <c r="N268" s="134">
        <f>L268*职业参数比例等级参数!$B$16</f>
        <v>13.309090909090909</v>
      </c>
      <c r="O268" s="134"/>
      <c r="P268" s="134"/>
      <c r="Q268" s="134">
        <v>1</v>
      </c>
    </row>
    <row r="269" spans="1:17" s="135" customFormat="1" hidden="1">
      <c r="A269" s="142">
        <v>256</v>
      </c>
      <c r="B269" s="142">
        <f t="shared" si="3"/>
        <v>256</v>
      </c>
      <c r="C269" s="135">
        <v>8</v>
      </c>
      <c r="D269" s="135">
        <v>0</v>
      </c>
      <c r="E269" s="135">
        <v>0</v>
      </c>
      <c r="F269" s="135">
        <f>职业参数比例等级参数!$K$29*10</f>
        <v>157.57575757575756</v>
      </c>
      <c r="G269" s="135">
        <f>职业参数比例等级参数!$K$30*10</f>
        <v>78.787878787878782</v>
      </c>
      <c r="H269" s="135">
        <f>职业参数比例等级参数!$K$31*10</f>
        <v>89.696969696969688</v>
      </c>
      <c r="I269" s="135">
        <f>职业参数比例等级参数!$K$32*10</f>
        <v>67.272727272727266</v>
      </c>
      <c r="J269" s="135">
        <f>职业参数比例等级参数!$K$33*10</f>
        <v>53.81818181818182</v>
      </c>
      <c r="K269" s="135">
        <f>职业参数比例等级参数!$K$34*10</f>
        <v>40.36363636363636</v>
      </c>
      <c r="L269" s="135">
        <f>职业参数比例等级参数!$K$35*10</f>
        <v>13.309090909090909</v>
      </c>
      <c r="M269" s="135">
        <f>L269*职业参数比例等级参数!$B$15</f>
        <v>26.618181818181817</v>
      </c>
      <c r="N269" s="135">
        <f>L269*职业参数比例等级参数!$B$16</f>
        <v>13.309090909090909</v>
      </c>
      <c r="P269" s="135" t="s">
        <v>696</v>
      </c>
      <c r="Q269" s="135">
        <v>1</v>
      </c>
    </row>
    <row r="270" spans="1:17" s="135" customFormat="1" hidden="1">
      <c r="A270" s="142">
        <v>257</v>
      </c>
      <c r="B270" s="142">
        <f t="shared" si="3"/>
        <v>257</v>
      </c>
      <c r="C270" s="134">
        <v>8</v>
      </c>
      <c r="D270" s="134">
        <v>0</v>
      </c>
      <c r="E270" s="134">
        <v>0</v>
      </c>
      <c r="F270" s="135">
        <f>职业参数比例等级参数!$J$29*10</f>
        <v>160.60606060606059</v>
      </c>
      <c r="G270" s="134">
        <f>职业参数比例等级参数!$K$30*10</f>
        <v>78.787878787878782</v>
      </c>
      <c r="H270" s="134">
        <f>职业参数比例等级参数!$K$31*10</f>
        <v>89.696969696969688</v>
      </c>
      <c r="I270" s="134">
        <f>职业参数比例等级参数!$K$32*10</f>
        <v>67.272727272727266</v>
      </c>
      <c r="J270" s="134">
        <f>职业参数比例等级参数!$K$33*10</f>
        <v>53.81818181818182</v>
      </c>
      <c r="K270" s="134">
        <f>职业参数比例等级参数!$K$34*10</f>
        <v>40.36363636363636</v>
      </c>
      <c r="L270" s="134">
        <f>职业参数比例等级参数!$K$35*10</f>
        <v>13.309090909090909</v>
      </c>
      <c r="M270" s="134">
        <f>L270*职业参数比例等级参数!$B$15</f>
        <v>26.618181818181817</v>
      </c>
      <c r="N270" s="134">
        <f>L270*职业参数比例等级参数!$B$16</f>
        <v>13.309090909090909</v>
      </c>
      <c r="O270" s="134"/>
      <c r="P270" s="134"/>
      <c r="Q270" s="134">
        <v>1</v>
      </c>
    </row>
    <row r="271" spans="1:17" s="135" customFormat="1" hidden="1">
      <c r="A271" s="142">
        <v>258</v>
      </c>
      <c r="B271" s="142">
        <f t="shared" ref="B271:B334" si="4">A271</f>
        <v>258</v>
      </c>
      <c r="C271" s="134">
        <v>8</v>
      </c>
      <c r="D271" s="134">
        <v>0</v>
      </c>
      <c r="E271" s="134">
        <v>0</v>
      </c>
      <c r="F271" s="135">
        <f>职业参数比例等级参数!$I$29*10</f>
        <v>163.6363636363636</v>
      </c>
      <c r="G271" s="134">
        <f>职业参数比例等级参数!$K$30*10</f>
        <v>78.787878787878782</v>
      </c>
      <c r="H271" s="134">
        <f>职业参数比例等级参数!$K$31*10</f>
        <v>89.696969696969688</v>
      </c>
      <c r="I271" s="134">
        <f>职业参数比例等级参数!$K$32*10</f>
        <v>67.272727272727266</v>
      </c>
      <c r="J271" s="134">
        <f>职业参数比例等级参数!$K$33*10</f>
        <v>53.81818181818182</v>
      </c>
      <c r="K271" s="134">
        <f>职业参数比例等级参数!$K$34*10</f>
        <v>40.36363636363636</v>
      </c>
      <c r="L271" s="134">
        <f>职业参数比例等级参数!$K$35*10</f>
        <v>13.309090909090909</v>
      </c>
      <c r="M271" s="134">
        <f>L271*职业参数比例等级参数!$B$15</f>
        <v>26.618181818181817</v>
      </c>
      <c r="N271" s="134">
        <f>L271*职业参数比例等级参数!$B$16</f>
        <v>13.309090909090909</v>
      </c>
      <c r="O271" s="134"/>
      <c r="P271" s="134"/>
      <c r="Q271" s="134">
        <v>1</v>
      </c>
    </row>
    <row r="272" spans="1:17" s="135" customFormat="1" hidden="1">
      <c r="A272" s="142">
        <v>259</v>
      </c>
      <c r="B272" s="142">
        <f t="shared" si="4"/>
        <v>259</v>
      </c>
      <c r="C272" s="134">
        <v>8</v>
      </c>
      <c r="D272" s="134">
        <v>0</v>
      </c>
      <c r="E272" s="134">
        <v>0</v>
      </c>
      <c r="F272" s="134">
        <f>职业参数比例等级参数!$K$29*10</f>
        <v>157.57575757575756</v>
      </c>
      <c r="G272" s="135">
        <f>职业参数比例等级参数!$J$30*10</f>
        <v>80.303030303030297</v>
      </c>
      <c r="H272" s="134">
        <f>职业参数比例等级参数!$K$31*10</f>
        <v>89.696969696969688</v>
      </c>
      <c r="I272" s="134">
        <f>职业参数比例等级参数!$K$32*10</f>
        <v>67.272727272727266</v>
      </c>
      <c r="J272" s="134">
        <f>职业参数比例等级参数!$K$33*10</f>
        <v>53.81818181818182</v>
      </c>
      <c r="K272" s="134">
        <f>职业参数比例等级参数!$K$34*10</f>
        <v>40.36363636363636</v>
      </c>
      <c r="L272" s="134">
        <f>职业参数比例等级参数!$K$35*10</f>
        <v>13.309090909090909</v>
      </c>
      <c r="M272" s="134">
        <f>L272*职业参数比例等级参数!$B$15</f>
        <v>26.618181818181817</v>
      </c>
      <c r="N272" s="134">
        <f>L272*职业参数比例等级参数!$B$16</f>
        <v>13.309090909090909</v>
      </c>
      <c r="O272" s="134"/>
      <c r="P272" s="134"/>
      <c r="Q272" s="134">
        <v>1</v>
      </c>
    </row>
    <row r="273" spans="1:17" s="135" customFormat="1" hidden="1">
      <c r="A273" s="142">
        <v>260</v>
      </c>
      <c r="B273" s="142">
        <f t="shared" si="4"/>
        <v>260</v>
      </c>
      <c r="C273" s="134">
        <v>8</v>
      </c>
      <c r="D273" s="134">
        <v>0</v>
      </c>
      <c r="E273" s="134">
        <v>0</v>
      </c>
      <c r="F273" s="134">
        <f>职业参数比例等级参数!$K$29*10</f>
        <v>157.57575757575756</v>
      </c>
      <c r="G273" s="135">
        <f>职业参数比例等级参数!$I$30*10</f>
        <v>81.818181818181799</v>
      </c>
      <c r="H273" s="134">
        <f>职业参数比例等级参数!$K$31*10</f>
        <v>89.696969696969688</v>
      </c>
      <c r="I273" s="134">
        <f>职业参数比例等级参数!$K$32*10</f>
        <v>67.272727272727266</v>
      </c>
      <c r="J273" s="134">
        <f>职业参数比例等级参数!$K$33*10</f>
        <v>53.81818181818182</v>
      </c>
      <c r="K273" s="134">
        <f>职业参数比例等级参数!$K$34*10</f>
        <v>40.36363636363636</v>
      </c>
      <c r="L273" s="134">
        <f>职业参数比例等级参数!$K$35*10</f>
        <v>13.309090909090909</v>
      </c>
      <c r="M273" s="134">
        <f>L273*职业参数比例等级参数!$B$15</f>
        <v>26.618181818181817</v>
      </c>
      <c r="N273" s="134">
        <f>L273*职业参数比例等级参数!$B$16</f>
        <v>13.309090909090909</v>
      </c>
      <c r="O273" s="134"/>
      <c r="P273" s="134"/>
      <c r="Q273" s="134">
        <v>1</v>
      </c>
    </row>
    <row r="274" spans="1:17" s="135" customFormat="1" hidden="1">
      <c r="A274" s="142">
        <v>261</v>
      </c>
      <c r="B274" s="142">
        <f t="shared" si="4"/>
        <v>261</v>
      </c>
      <c r="C274" s="134">
        <v>8</v>
      </c>
      <c r="D274" s="134">
        <v>0</v>
      </c>
      <c r="E274" s="134">
        <v>0</v>
      </c>
      <c r="F274" s="134">
        <f>职业参数比例等级参数!$K$29*10</f>
        <v>157.57575757575756</v>
      </c>
      <c r="G274" s="134">
        <f>职业参数比例等级参数!$K$30*10</f>
        <v>78.787878787878782</v>
      </c>
      <c r="H274" s="135">
        <f>职业参数比例等级参数!$J$31*10</f>
        <v>92.121212121212125</v>
      </c>
      <c r="I274" s="134">
        <f>职业参数比例等级参数!$K$32*10</f>
        <v>67.272727272727266</v>
      </c>
      <c r="J274" s="134">
        <f>职业参数比例等级参数!$K$33*10</f>
        <v>53.81818181818182</v>
      </c>
      <c r="K274" s="134">
        <f>职业参数比例等级参数!$K$34*10</f>
        <v>40.36363636363636</v>
      </c>
      <c r="L274" s="134">
        <f>职业参数比例等级参数!$K$35*10</f>
        <v>13.309090909090909</v>
      </c>
      <c r="M274" s="134">
        <f>L274*职业参数比例等级参数!$B$15</f>
        <v>26.618181818181817</v>
      </c>
      <c r="N274" s="134">
        <f>L274*职业参数比例等级参数!$B$16</f>
        <v>13.309090909090909</v>
      </c>
      <c r="O274" s="134"/>
      <c r="P274" s="134"/>
      <c r="Q274" s="134">
        <v>1</v>
      </c>
    </row>
    <row r="275" spans="1:17" s="135" customFormat="1" hidden="1">
      <c r="A275" s="142">
        <v>262</v>
      </c>
      <c r="B275" s="142">
        <f t="shared" si="4"/>
        <v>262</v>
      </c>
      <c r="C275" s="134">
        <v>8</v>
      </c>
      <c r="D275" s="134">
        <v>0</v>
      </c>
      <c r="E275" s="134">
        <v>0</v>
      </c>
      <c r="F275" s="134">
        <f>职业参数比例等级参数!$K$29*10</f>
        <v>157.57575757575756</v>
      </c>
      <c r="G275" s="134">
        <f>职业参数比例等级参数!$K$30*10</f>
        <v>78.787878787878782</v>
      </c>
      <c r="H275" s="135">
        <f>职业参数比例等级参数!$I$31*10</f>
        <v>94.545454545454533</v>
      </c>
      <c r="I275" s="134">
        <f>职业参数比例等级参数!$K$32*10</f>
        <v>67.272727272727266</v>
      </c>
      <c r="J275" s="134">
        <f>职业参数比例等级参数!$K$33*10</f>
        <v>53.81818181818182</v>
      </c>
      <c r="K275" s="134">
        <f>职业参数比例等级参数!$K$34*10</f>
        <v>40.36363636363636</v>
      </c>
      <c r="L275" s="134">
        <f>职业参数比例等级参数!$K$35*10</f>
        <v>13.309090909090909</v>
      </c>
      <c r="M275" s="134">
        <f>L275*职业参数比例等级参数!$B$15</f>
        <v>26.618181818181817</v>
      </c>
      <c r="N275" s="134">
        <f>L275*职业参数比例等级参数!$B$16</f>
        <v>13.309090909090909</v>
      </c>
      <c r="O275" s="134"/>
      <c r="P275" s="134"/>
      <c r="Q275" s="134">
        <v>1</v>
      </c>
    </row>
    <row r="276" spans="1:17" s="135" customFormat="1" hidden="1">
      <c r="A276" s="142">
        <v>263</v>
      </c>
      <c r="B276" s="142">
        <f t="shared" si="4"/>
        <v>263</v>
      </c>
      <c r="C276" s="134">
        <v>8</v>
      </c>
      <c r="D276" s="134">
        <v>0</v>
      </c>
      <c r="E276" s="134">
        <v>0</v>
      </c>
      <c r="F276" s="134">
        <f>职业参数比例等级参数!$K$29*10</f>
        <v>157.57575757575756</v>
      </c>
      <c r="G276" s="134">
        <f>职业参数比例等级参数!$K$30*10</f>
        <v>78.787878787878782</v>
      </c>
      <c r="H276" s="134">
        <f>职业参数比例等级参数!$K$31*10</f>
        <v>89.696969696969688</v>
      </c>
      <c r="I276" s="135">
        <f>职业参数比例等级参数!$J$32*10</f>
        <v>69.090909090909079</v>
      </c>
      <c r="J276" s="134">
        <f>职业参数比例等级参数!$K$33*10</f>
        <v>53.81818181818182</v>
      </c>
      <c r="K276" s="134">
        <f>职业参数比例等级参数!$K$34*10</f>
        <v>40.36363636363636</v>
      </c>
      <c r="L276" s="134">
        <f>职业参数比例等级参数!$K$35*10</f>
        <v>13.309090909090909</v>
      </c>
      <c r="M276" s="134">
        <f>L276*职业参数比例等级参数!$B$15</f>
        <v>26.618181818181817</v>
      </c>
      <c r="N276" s="134">
        <f>L276*职业参数比例等级参数!$B$16</f>
        <v>13.309090909090909</v>
      </c>
      <c r="O276" s="134"/>
      <c r="P276" s="134"/>
      <c r="Q276" s="134">
        <v>1</v>
      </c>
    </row>
    <row r="277" spans="1:17" s="135" customFormat="1" hidden="1">
      <c r="A277" s="142">
        <v>264</v>
      </c>
      <c r="B277" s="142">
        <f t="shared" si="4"/>
        <v>264</v>
      </c>
      <c r="C277" s="134">
        <v>8</v>
      </c>
      <c r="D277" s="134">
        <v>0</v>
      </c>
      <c r="E277" s="134">
        <v>0</v>
      </c>
      <c r="F277" s="134">
        <f>职业参数比例等级参数!$K$29*10</f>
        <v>157.57575757575756</v>
      </c>
      <c r="G277" s="134">
        <f>职业参数比例等级参数!$K$30*10</f>
        <v>78.787878787878782</v>
      </c>
      <c r="H277" s="134">
        <f>职业参数比例等级参数!$K$31*10</f>
        <v>89.696969696969688</v>
      </c>
      <c r="I277" s="135">
        <f>职业参数比例等级参数!$I$32*10</f>
        <v>70.909090909090907</v>
      </c>
      <c r="J277" s="134">
        <f>职业参数比例等级参数!$K$33*10</f>
        <v>53.81818181818182</v>
      </c>
      <c r="K277" s="134">
        <f>职业参数比例等级参数!$K$34*10</f>
        <v>40.36363636363636</v>
      </c>
      <c r="L277" s="134">
        <f>职业参数比例等级参数!$K$35*10</f>
        <v>13.309090909090909</v>
      </c>
      <c r="M277" s="134">
        <f>L277*职业参数比例等级参数!$B$15</f>
        <v>26.618181818181817</v>
      </c>
      <c r="N277" s="134">
        <f>L277*职业参数比例等级参数!$B$16</f>
        <v>13.309090909090909</v>
      </c>
      <c r="O277" s="134"/>
      <c r="P277" s="134"/>
      <c r="Q277" s="134">
        <v>1</v>
      </c>
    </row>
    <row r="278" spans="1:17" s="135" customFormat="1" hidden="1">
      <c r="A278" s="142">
        <v>265</v>
      </c>
      <c r="B278" s="142">
        <f t="shared" si="4"/>
        <v>265</v>
      </c>
      <c r="C278" s="134">
        <v>8</v>
      </c>
      <c r="D278" s="134">
        <v>0</v>
      </c>
      <c r="E278" s="134">
        <v>0</v>
      </c>
      <c r="F278" s="134">
        <f>职业参数比例等级参数!$K$29*10</f>
        <v>157.57575757575756</v>
      </c>
      <c r="G278" s="134">
        <f>职业参数比例等级参数!$K$30*10</f>
        <v>78.787878787878782</v>
      </c>
      <c r="H278" s="134">
        <f>职业参数比例等级参数!$K$31*10</f>
        <v>89.696969696969688</v>
      </c>
      <c r="I278" s="134">
        <f>职业参数比例等级参数!$K$32*10</f>
        <v>67.272727272727266</v>
      </c>
      <c r="J278" s="135">
        <f>职业参数比例等级参数!$J$33*10</f>
        <v>55.272727272727273</v>
      </c>
      <c r="K278" s="134">
        <f>职业参数比例等级参数!$K$34*10</f>
        <v>40.36363636363636</v>
      </c>
      <c r="L278" s="134">
        <f>职业参数比例等级参数!$K$35*10</f>
        <v>13.309090909090909</v>
      </c>
      <c r="M278" s="134">
        <f>L278*职业参数比例等级参数!$B$15</f>
        <v>26.618181818181817</v>
      </c>
      <c r="N278" s="134">
        <f>L278*职业参数比例等级参数!$B$16</f>
        <v>13.309090909090909</v>
      </c>
      <c r="O278" s="134"/>
      <c r="P278" s="134"/>
      <c r="Q278" s="134">
        <v>1</v>
      </c>
    </row>
    <row r="279" spans="1:17" s="135" customFormat="1" hidden="1">
      <c r="A279" s="142">
        <v>266</v>
      </c>
      <c r="B279" s="142">
        <f t="shared" si="4"/>
        <v>266</v>
      </c>
      <c r="C279" s="134">
        <v>8</v>
      </c>
      <c r="D279" s="134">
        <v>0</v>
      </c>
      <c r="E279" s="134">
        <v>0</v>
      </c>
      <c r="F279" s="134">
        <f>职业参数比例等级参数!$K$29*10</f>
        <v>157.57575757575756</v>
      </c>
      <c r="G279" s="134">
        <f>职业参数比例等级参数!$K$30*10</f>
        <v>78.787878787878782</v>
      </c>
      <c r="H279" s="134">
        <f>职业参数比例等级参数!$K$31*10</f>
        <v>89.696969696969688</v>
      </c>
      <c r="I279" s="134">
        <f>职业参数比例等级参数!$K$32*10</f>
        <v>67.272727272727266</v>
      </c>
      <c r="J279" s="135">
        <f>职业参数比例等级参数!$I$33*10</f>
        <v>56.72727272727272</v>
      </c>
      <c r="K279" s="134">
        <f>职业参数比例等级参数!$K$34*10</f>
        <v>40.36363636363636</v>
      </c>
      <c r="L279" s="134">
        <f>职业参数比例等级参数!$K$35*10</f>
        <v>13.309090909090909</v>
      </c>
      <c r="M279" s="134">
        <f>L279*职业参数比例等级参数!$B$15</f>
        <v>26.618181818181817</v>
      </c>
      <c r="N279" s="134">
        <f>L279*职业参数比例等级参数!$B$16</f>
        <v>13.309090909090909</v>
      </c>
      <c r="O279" s="134"/>
      <c r="P279" s="134"/>
      <c r="Q279" s="134">
        <v>1</v>
      </c>
    </row>
    <row r="280" spans="1:17" s="135" customFormat="1" hidden="1">
      <c r="A280" s="142">
        <v>267</v>
      </c>
      <c r="B280" s="142">
        <f t="shared" si="4"/>
        <v>267</v>
      </c>
      <c r="C280" s="134">
        <v>8</v>
      </c>
      <c r="D280" s="134">
        <v>0</v>
      </c>
      <c r="E280" s="134">
        <v>0</v>
      </c>
      <c r="F280" s="134">
        <f>职业参数比例等级参数!$K$29*10</f>
        <v>157.57575757575756</v>
      </c>
      <c r="G280" s="134">
        <f>职业参数比例等级参数!$K$30*10</f>
        <v>78.787878787878782</v>
      </c>
      <c r="H280" s="134">
        <f>职业参数比例等级参数!$K$31*10</f>
        <v>89.696969696969688</v>
      </c>
      <c r="I280" s="134">
        <f>职业参数比例等级参数!$K$32*10</f>
        <v>67.272727272727266</v>
      </c>
      <c r="J280" s="134">
        <f>职业参数比例等级参数!$K$33*10</f>
        <v>53.81818181818182</v>
      </c>
      <c r="K280" s="135">
        <f>职业参数比例等级参数!$J$34*10</f>
        <v>41.454545454545446</v>
      </c>
      <c r="L280" s="134">
        <f>职业参数比例等级参数!$K$35*10</f>
        <v>13.309090909090909</v>
      </c>
      <c r="M280" s="134">
        <f>L280*职业参数比例等级参数!$B$15</f>
        <v>26.618181818181817</v>
      </c>
      <c r="N280" s="134">
        <f>L280*职业参数比例等级参数!$B$16</f>
        <v>13.309090909090909</v>
      </c>
      <c r="O280" s="134"/>
      <c r="P280" s="134"/>
      <c r="Q280" s="134">
        <v>1</v>
      </c>
    </row>
    <row r="281" spans="1:17" s="135" customFormat="1" hidden="1">
      <c r="A281" s="142">
        <v>268</v>
      </c>
      <c r="B281" s="142">
        <f t="shared" si="4"/>
        <v>268</v>
      </c>
      <c r="C281" s="134">
        <v>8</v>
      </c>
      <c r="D281" s="134">
        <v>0</v>
      </c>
      <c r="E281" s="134">
        <v>0</v>
      </c>
      <c r="F281" s="134">
        <f>职业参数比例等级参数!$K$29*10</f>
        <v>157.57575757575756</v>
      </c>
      <c r="G281" s="134">
        <f>职业参数比例等级参数!$K$30*10</f>
        <v>78.787878787878782</v>
      </c>
      <c r="H281" s="134">
        <f>职业参数比例等级参数!$K$31*10</f>
        <v>89.696969696969688</v>
      </c>
      <c r="I281" s="134">
        <f>职业参数比例等级参数!$K$32*10</f>
        <v>67.272727272727266</v>
      </c>
      <c r="J281" s="134">
        <f>职业参数比例等级参数!$K$33*10</f>
        <v>53.81818181818182</v>
      </c>
      <c r="K281" s="135">
        <f>职业参数比例等级参数!$I$34*10</f>
        <v>42.54545454545454</v>
      </c>
      <c r="L281" s="134">
        <f>职业参数比例等级参数!$K$35*10</f>
        <v>13.309090909090909</v>
      </c>
      <c r="M281" s="134">
        <f>L281*职业参数比例等级参数!$B$15</f>
        <v>26.618181818181817</v>
      </c>
      <c r="N281" s="134">
        <f>L281*职业参数比例等级参数!$B$16</f>
        <v>13.309090909090909</v>
      </c>
      <c r="O281" s="134"/>
      <c r="P281" s="134"/>
      <c r="Q281" s="134">
        <v>1</v>
      </c>
    </row>
    <row r="282" spans="1:17" s="135" customFormat="1" hidden="1">
      <c r="A282" s="142">
        <v>269</v>
      </c>
      <c r="B282" s="142">
        <f t="shared" si="4"/>
        <v>269</v>
      </c>
      <c r="C282" s="134">
        <v>8</v>
      </c>
      <c r="D282" s="134">
        <v>0</v>
      </c>
      <c r="E282" s="134">
        <v>0</v>
      </c>
      <c r="F282" s="134">
        <f>职业参数比例等级参数!$K$29*10</f>
        <v>157.57575757575756</v>
      </c>
      <c r="G282" s="134">
        <f>职业参数比例等级参数!$K$30*10</f>
        <v>78.787878787878782</v>
      </c>
      <c r="H282" s="134">
        <f>职业参数比例等级参数!$K$31*10</f>
        <v>89.696969696969688</v>
      </c>
      <c r="I282" s="134">
        <f>职业参数比例等级参数!$K$32*10</f>
        <v>67.272727272727266</v>
      </c>
      <c r="J282" s="134">
        <f>职业参数比例等级参数!$K$33*10</f>
        <v>53.81818181818182</v>
      </c>
      <c r="K282" s="134">
        <f>职业参数比例等级参数!$K$34*10</f>
        <v>40.36363636363636</v>
      </c>
      <c r="L282" s="135">
        <f>职业参数比例等级参数!$J$35*10</f>
        <v>13.418181818181818</v>
      </c>
      <c r="M282" s="134">
        <f>L282*职业参数比例等级参数!$B$15</f>
        <v>26.836363636363636</v>
      </c>
      <c r="N282" s="134">
        <f>L282*职业参数比例等级参数!$B$16</f>
        <v>13.418181818181818</v>
      </c>
      <c r="O282" s="134"/>
      <c r="P282" s="134"/>
      <c r="Q282" s="134">
        <v>1</v>
      </c>
    </row>
    <row r="283" spans="1:17" s="135" customFormat="1" hidden="1">
      <c r="A283" s="142">
        <v>270</v>
      </c>
      <c r="B283" s="142">
        <f t="shared" si="4"/>
        <v>270</v>
      </c>
      <c r="C283" s="134">
        <v>8</v>
      </c>
      <c r="D283" s="134">
        <v>0</v>
      </c>
      <c r="E283" s="134">
        <v>0</v>
      </c>
      <c r="F283" s="134">
        <f>职业参数比例等级参数!$K$29*10</f>
        <v>157.57575757575756</v>
      </c>
      <c r="G283" s="134">
        <f>职业参数比例等级参数!$K$30*10</f>
        <v>78.787878787878782</v>
      </c>
      <c r="H283" s="134">
        <f>职业参数比例等级参数!$K$31*10</f>
        <v>89.696969696969688</v>
      </c>
      <c r="I283" s="134">
        <f>职业参数比例等级参数!$K$32*10</f>
        <v>67.272727272727266</v>
      </c>
      <c r="J283" s="134">
        <f>职业参数比例等级参数!$K$33*10</f>
        <v>53.81818181818182</v>
      </c>
      <c r="K283" s="134">
        <f>职业参数比例等级参数!$K$34*10</f>
        <v>40.36363636363636</v>
      </c>
      <c r="L283" s="135">
        <f>职业参数比例等级参数!$I$35*10</f>
        <v>13.527272727272726</v>
      </c>
      <c r="M283" s="134">
        <f>L283*职业参数比例等级参数!$B$15</f>
        <v>27.054545454545451</v>
      </c>
      <c r="N283" s="134">
        <f>L283*职业参数比例等级参数!$B$16</f>
        <v>13.527272727272726</v>
      </c>
      <c r="O283" s="134"/>
      <c r="P283" s="134"/>
      <c r="Q283" s="134">
        <v>1</v>
      </c>
    </row>
    <row r="284" spans="1:17" s="135" customFormat="1" hidden="1">
      <c r="A284" s="142">
        <v>271</v>
      </c>
      <c r="B284" s="142">
        <f t="shared" si="4"/>
        <v>271</v>
      </c>
      <c r="C284" s="135">
        <v>7</v>
      </c>
      <c r="D284" s="135">
        <v>0</v>
      </c>
      <c r="E284" s="135">
        <v>0</v>
      </c>
      <c r="F284" s="135">
        <f>职业参数比例等级参数!$L$29*10</f>
        <v>154.54545454545453</v>
      </c>
      <c r="G284" s="135">
        <f>职业参数比例等级参数!$L$30*10</f>
        <v>77.272727272727266</v>
      </c>
      <c r="H284" s="135">
        <f>职业参数比例等级参数!$L$31*10</f>
        <v>87.272727272727266</v>
      </c>
      <c r="I284" s="135">
        <f>职业参数比例等级参数!$L$32*10</f>
        <v>65.454545454545453</v>
      </c>
      <c r="J284" s="135">
        <f>职业参数比例等级参数!$L$33*10</f>
        <v>52.36363636363636</v>
      </c>
      <c r="K284" s="135">
        <f>职业参数比例等级参数!$L$34*10</f>
        <v>39.272727272727266</v>
      </c>
      <c r="L284" s="135">
        <f>职业参数比例等级参数!$L$35*10</f>
        <v>13.2</v>
      </c>
      <c r="M284" s="135">
        <f>L284*职业参数比例等级参数!$B$15</f>
        <v>26.4</v>
      </c>
      <c r="N284" s="135">
        <f>L284*职业参数比例等级参数!$B$16</f>
        <v>13.2</v>
      </c>
      <c r="P284" s="135" t="s">
        <v>596</v>
      </c>
      <c r="Q284" s="135">
        <v>1</v>
      </c>
    </row>
    <row r="285" spans="1:17" s="135" customFormat="1" hidden="1">
      <c r="A285" s="142">
        <v>272</v>
      </c>
      <c r="B285" s="142">
        <f t="shared" si="4"/>
        <v>272</v>
      </c>
      <c r="C285" s="134">
        <v>7</v>
      </c>
      <c r="D285" s="134">
        <v>0</v>
      </c>
      <c r="E285" s="134">
        <v>0</v>
      </c>
      <c r="F285" s="135">
        <f>职业参数比例等级参数!$M$29*10</f>
        <v>151.5151515151515</v>
      </c>
      <c r="G285" s="134">
        <f>职业参数比例等级参数!$L$30*10</f>
        <v>77.272727272727266</v>
      </c>
      <c r="H285" s="134">
        <f>职业参数比例等级参数!$L$31*10</f>
        <v>87.272727272727266</v>
      </c>
      <c r="I285" s="134">
        <f>职业参数比例等级参数!$L$32*10</f>
        <v>65.454545454545453</v>
      </c>
      <c r="J285" s="134">
        <f>职业参数比例等级参数!$L$33*10</f>
        <v>52.36363636363636</v>
      </c>
      <c r="K285" s="134">
        <f>职业参数比例等级参数!$L$34*10</f>
        <v>39.272727272727266</v>
      </c>
      <c r="L285" s="134">
        <f>职业参数比例等级参数!$L$35*10</f>
        <v>13.2</v>
      </c>
      <c r="M285" s="134">
        <f>L285*职业参数比例等级参数!$B$15</f>
        <v>26.4</v>
      </c>
      <c r="N285" s="134">
        <f>L285*职业参数比例等级参数!$B$16</f>
        <v>13.2</v>
      </c>
      <c r="O285" s="134"/>
      <c r="P285" s="134"/>
      <c r="Q285" s="134">
        <v>1</v>
      </c>
    </row>
    <row r="286" spans="1:17" s="135" customFormat="1" hidden="1">
      <c r="A286" s="142">
        <v>273</v>
      </c>
      <c r="B286" s="142">
        <f t="shared" si="4"/>
        <v>273</v>
      </c>
      <c r="C286" s="134">
        <v>7</v>
      </c>
      <c r="D286" s="134">
        <v>0</v>
      </c>
      <c r="E286" s="134">
        <v>0</v>
      </c>
      <c r="F286" s="135">
        <f>职业参数比例等级参数!$N$29*10</f>
        <v>148.48484848484847</v>
      </c>
      <c r="G286" s="134">
        <f>职业参数比例等级参数!$L$30*10</f>
        <v>77.272727272727266</v>
      </c>
      <c r="H286" s="134">
        <f>职业参数比例等级参数!$L$31*10</f>
        <v>87.272727272727266</v>
      </c>
      <c r="I286" s="134">
        <f>职业参数比例等级参数!$L$32*10</f>
        <v>65.454545454545453</v>
      </c>
      <c r="J286" s="134">
        <f>职业参数比例等级参数!$L$33*10</f>
        <v>52.36363636363636</v>
      </c>
      <c r="K286" s="134">
        <f>职业参数比例等级参数!$L$34*10</f>
        <v>39.272727272727266</v>
      </c>
      <c r="L286" s="134">
        <f>职业参数比例等级参数!$L$35*10</f>
        <v>13.2</v>
      </c>
      <c r="M286" s="134">
        <f>L286*职业参数比例等级参数!$B$15</f>
        <v>26.4</v>
      </c>
      <c r="N286" s="134">
        <f>L286*职业参数比例等级参数!$B$16</f>
        <v>13.2</v>
      </c>
      <c r="O286" s="134"/>
      <c r="P286" s="134"/>
      <c r="Q286" s="134">
        <v>1</v>
      </c>
    </row>
    <row r="287" spans="1:17" s="135" customFormat="1" hidden="1">
      <c r="A287" s="142">
        <v>274</v>
      </c>
      <c r="B287" s="142">
        <f t="shared" si="4"/>
        <v>274</v>
      </c>
      <c r="C287" s="134">
        <v>7</v>
      </c>
      <c r="D287" s="134">
        <v>0</v>
      </c>
      <c r="E287" s="134">
        <v>0</v>
      </c>
      <c r="F287" s="134">
        <f>职业参数比例等级参数!$L$29*10</f>
        <v>154.54545454545453</v>
      </c>
      <c r="G287" s="135">
        <f>职业参数比例等级参数!$M$30*10</f>
        <v>75.757575757575751</v>
      </c>
      <c r="H287" s="134">
        <f>职业参数比例等级参数!$L$31*10</f>
        <v>87.272727272727266</v>
      </c>
      <c r="I287" s="134">
        <f>职业参数比例等级参数!$L$32*10</f>
        <v>65.454545454545453</v>
      </c>
      <c r="J287" s="134">
        <f>职业参数比例等级参数!$L$33*10</f>
        <v>52.36363636363636</v>
      </c>
      <c r="K287" s="134">
        <f>职业参数比例等级参数!$L$34*10</f>
        <v>39.272727272727266</v>
      </c>
      <c r="L287" s="134">
        <f>职业参数比例等级参数!$L$35*10</f>
        <v>13.2</v>
      </c>
      <c r="M287" s="134">
        <f>L287*职业参数比例等级参数!$B$15</f>
        <v>26.4</v>
      </c>
      <c r="N287" s="134">
        <f>L287*职业参数比例等级参数!$B$16</f>
        <v>13.2</v>
      </c>
      <c r="O287" s="134"/>
      <c r="P287" s="134"/>
      <c r="Q287" s="134">
        <v>1</v>
      </c>
    </row>
    <row r="288" spans="1:17" s="135" customFormat="1" hidden="1">
      <c r="A288" s="142">
        <v>275</v>
      </c>
      <c r="B288" s="142">
        <f t="shared" si="4"/>
        <v>275</v>
      </c>
      <c r="C288" s="134">
        <v>7</v>
      </c>
      <c r="D288" s="134">
        <v>0</v>
      </c>
      <c r="E288" s="134">
        <v>0</v>
      </c>
      <c r="F288" s="134">
        <f>职业参数比例等级参数!$L$29*10</f>
        <v>154.54545454545453</v>
      </c>
      <c r="G288" s="135">
        <f>职业参数比例等级参数!$N$30*10</f>
        <v>74.242424242424235</v>
      </c>
      <c r="H288" s="134">
        <f>职业参数比例等级参数!$L$31*10</f>
        <v>87.272727272727266</v>
      </c>
      <c r="I288" s="134">
        <f>职业参数比例等级参数!$L$32*10</f>
        <v>65.454545454545453</v>
      </c>
      <c r="J288" s="134">
        <f>职业参数比例等级参数!$L$33*10</f>
        <v>52.36363636363636</v>
      </c>
      <c r="K288" s="134">
        <f>职业参数比例等级参数!$L$34*10</f>
        <v>39.272727272727266</v>
      </c>
      <c r="L288" s="134">
        <f>职业参数比例等级参数!$L$35*10</f>
        <v>13.2</v>
      </c>
      <c r="M288" s="134">
        <f>L288*职业参数比例等级参数!$B$15</f>
        <v>26.4</v>
      </c>
      <c r="N288" s="134">
        <f>L288*职业参数比例等级参数!$B$16</f>
        <v>13.2</v>
      </c>
      <c r="O288" s="134"/>
      <c r="P288" s="134"/>
      <c r="Q288" s="134">
        <v>1</v>
      </c>
    </row>
    <row r="289" spans="1:17" s="135" customFormat="1" hidden="1">
      <c r="A289" s="142">
        <v>276</v>
      </c>
      <c r="B289" s="142">
        <f t="shared" si="4"/>
        <v>276</v>
      </c>
      <c r="C289" s="134">
        <v>7</v>
      </c>
      <c r="D289" s="134">
        <v>0</v>
      </c>
      <c r="E289" s="134">
        <v>0</v>
      </c>
      <c r="F289" s="134">
        <f>职业参数比例等级参数!$L$29*10</f>
        <v>154.54545454545453</v>
      </c>
      <c r="G289" s="134">
        <f>职业参数比例等级参数!$L$30*10</f>
        <v>77.272727272727266</v>
      </c>
      <c r="H289" s="135">
        <f>职业参数比例等级参数!$M$31*10</f>
        <v>84.848484848484844</v>
      </c>
      <c r="I289" s="134">
        <f>职业参数比例等级参数!$L$32*10</f>
        <v>65.454545454545453</v>
      </c>
      <c r="J289" s="134">
        <f>职业参数比例等级参数!$L$33*10</f>
        <v>52.36363636363636</v>
      </c>
      <c r="K289" s="134">
        <f>职业参数比例等级参数!$L$34*10</f>
        <v>39.272727272727266</v>
      </c>
      <c r="L289" s="134">
        <f>职业参数比例等级参数!$L$35*10</f>
        <v>13.2</v>
      </c>
      <c r="M289" s="134">
        <f>L289*职业参数比例等级参数!$B$15</f>
        <v>26.4</v>
      </c>
      <c r="N289" s="134">
        <f>L289*职业参数比例等级参数!$B$16</f>
        <v>13.2</v>
      </c>
      <c r="O289" s="134"/>
      <c r="P289" s="134"/>
      <c r="Q289" s="134">
        <v>1</v>
      </c>
    </row>
    <row r="290" spans="1:17" s="135" customFormat="1" hidden="1">
      <c r="A290" s="142">
        <v>277</v>
      </c>
      <c r="B290" s="142">
        <f t="shared" si="4"/>
        <v>277</v>
      </c>
      <c r="C290" s="134">
        <v>7</v>
      </c>
      <c r="D290" s="134">
        <v>0</v>
      </c>
      <c r="E290" s="134">
        <v>0</v>
      </c>
      <c r="F290" s="134">
        <f>职业参数比例等级参数!$L$29*10</f>
        <v>154.54545454545453</v>
      </c>
      <c r="G290" s="134">
        <f>职业参数比例等级参数!$L$30*10</f>
        <v>77.272727272727266</v>
      </c>
      <c r="H290" s="135">
        <f>职业参数比例等级参数!$N$31*10</f>
        <v>82.424242424242422</v>
      </c>
      <c r="I290" s="134">
        <f>职业参数比例等级参数!$L$32*10</f>
        <v>65.454545454545453</v>
      </c>
      <c r="J290" s="134">
        <f>职业参数比例等级参数!$L$33*10</f>
        <v>52.36363636363636</v>
      </c>
      <c r="K290" s="134">
        <f>职业参数比例等级参数!$L$34*10</f>
        <v>39.272727272727266</v>
      </c>
      <c r="L290" s="134">
        <f>职业参数比例等级参数!$L$35*10</f>
        <v>13.2</v>
      </c>
      <c r="M290" s="134">
        <f>L290*职业参数比例等级参数!$B$15</f>
        <v>26.4</v>
      </c>
      <c r="N290" s="134">
        <f>L290*职业参数比例等级参数!$B$16</f>
        <v>13.2</v>
      </c>
      <c r="O290" s="134"/>
      <c r="P290" s="134"/>
      <c r="Q290" s="134">
        <v>1</v>
      </c>
    </row>
    <row r="291" spans="1:17" s="135" customFormat="1" hidden="1">
      <c r="A291" s="142">
        <v>278</v>
      </c>
      <c r="B291" s="142">
        <f t="shared" si="4"/>
        <v>278</v>
      </c>
      <c r="C291" s="134">
        <v>7</v>
      </c>
      <c r="D291" s="134">
        <v>0</v>
      </c>
      <c r="E291" s="134">
        <v>0</v>
      </c>
      <c r="F291" s="134">
        <f>职业参数比例等级参数!$L$29*10</f>
        <v>154.54545454545453</v>
      </c>
      <c r="G291" s="134">
        <f>职业参数比例等级参数!$L$30*10</f>
        <v>77.272727272727266</v>
      </c>
      <c r="H291" s="134">
        <f>职业参数比例等级参数!$L$31*10</f>
        <v>87.272727272727266</v>
      </c>
      <c r="I291" s="135">
        <f>职业参数比例等级参数!$M$32*10</f>
        <v>63.636363636363633</v>
      </c>
      <c r="J291" s="134">
        <f>职业参数比例等级参数!$L$33*10</f>
        <v>52.36363636363636</v>
      </c>
      <c r="K291" s="134">
        <f>职业参数比例等级参数!$L$34*10</f>
        <v>39.272727272727266</v>
      </c>
      <c r="L291" s="134">
        <f>职业参数比例等级参数!$L$35*10</f>
        <v>13.2</v>
      </c>
      <c r="M291" s="134">
        <f>L291*职业参数比例等级参数!$B$15</f>
        <v>26.4</v>
      </c>
      <c r="N291" s="134">
        <f>L291*职业参数比例等级参数!$B$16</f>
        <v>13.2</v>
      </c>
      <c r="O291" s="134"/>
      <c r="P291" s="134"/>
      <c r="Q291" s="134">
        <v>1</v>
      </c>
    </row>
    <row r="292" spans="1:17" s="135" customFormat="1" hidden="1">
      <c r="A292" s="142">
        <v>279</v>
      </c>
      <c r="B292" s="142">
        <f t="shared" si="4"/>
        <v>279</v>
      </c>
      <c r="C292" s="134">
        <v>7</v>
      </c>
      <c r="D292" s="134">
        <v>0</v>
      </c>
      <c r="E292" s="134">
        <v>0</v>
      </c>
      <c r="F292" s="134">
        <f>职业参数比例等级参数!$L$29*10</f>
        <v>154.54545454545453</v>
      </c>
      <c r="G292" s="134">
        <f>职业参数比例等级参数!$L$30*10</f>
        <v>77.272727272727266</v>
      </c>
      <c r="H292" s="134">
        <f>职业参数比例等级参数!$L$31*10</f>
        <v>87.272727272727266</v>
      </c>
      <c r="I292" s="135">
        <f>职业参数比例等级参数!$N$32*10</f>
        <v>61.818181818181813</v>
      </c>
      <c r="J292" s="134">
        <f>职业参数比例等级参数!$L$33*10</f>
        <v>52.36363636363636</v>
      </c>
      <c r="K292" s="134">
        <f>职业参数比例等级参数!$L$34*10</f>
        <v>39.272727272727266</v>
      </c>
      <c r="L292" s="134">
        <f>职业参数比例等级参数!$L$35*10</f>
        <v>13.2</v>
      </c>
      <c r="M292" s="134">
        <f>L292*职业参数比例等级参数!$B$15</f>
        <v>26.4</v>
      </c>
      <c r="N292" s="134">
        <f>L292*职业参数比例等级参数!$B$16</f>
        <v>13.2</v>
      </c>
      <c r="O292" s="134"/>
      <c r="P292" s="134"/>
      <c r="Q292" s="134">
        <v>1</v>
      </c>
    </row>
    <row r="293" spans="1:17" s="135" customFormat="1" hidden="1">
      <c r="A293" s="142">
        <v>280</v>
      </c>
      <c r="B293" s="142">
        <f t="shared" si="4"/>
        <v>280</v>
      </c>
      <c r="C293" s="134">
        <v>7</v>
      </c>
      <c r="D293" s="134">
        <v>0</v>
      </c>
      <c r="E293" s="134">
        <v>0</v>
      </c>
      <c r="F293" s="134">
        <f>职业参数比例等级参数!$L$29*10</f>
        <v>154.54545454545453</v>
      </c>
      <c r="G293" s="134">
        <f>职业参数比例等级参数!$L$30*10</f>
        <v>77.272727272727266</v>
      </c>
      <c r="H293" s="134">
        <f>职业参数比例等级参数!$L$31*10</f>
        <v>87.272727272727266</v>
      </c>
      <c r="I293" s="134">
        <f>职业参数比例等级参数!$L$32*10</f>
        <v>65.454545454545453</v>
      </c>
      <c r="J293" s="135">
        <f>职业参数比例等级参数!$M$33*10</f>
        <v>50.909090909090899</v>
      </c>
      <c r="K293" s="134">
        <f>职业参数比例等级参数!$L$34*10</f>
        <v>39.272727272727266</v>
      </c>
      <c r="L293" s="134">
        <f>职业参数比例等级参数!$L$35*10</f>
        <v>13.2</v>
      </c>
      <c r="M293" s="134">
        <f>L293*职业参数比例等级参数!$B$15</f>
        <v>26.4</v>
      </c>
      <c r="N293" s="134">
        <f>L293*职业参数比例等级参数!$B$16</f>
        <v>13.2</v>
      </c>
      <c r="O293" s="134"/>
      <c r="P293" s="134"/>
      <c r="Q293" s="134">
        <v>1</v>
      </c>
    </row>
    <row r="294" spans="1:17" s="135" customFormat="1" hidden="1">
      <c r="A294" s="142">
        <v>281</v>
      </c>
      <c r="B294" s="142">
        <f t="shared" si="4"/>
        <v>281</v>
      </c>
      <c r="C294" s="134">
        <v>7</v>
      </c>
      <c r="D294" s="134">
        <v>0</v>
      </c>
      <c r="E294" s="134">
        <v>0</v>
      </c>
      <c r="F294" s="134">
        <f>职业参数比例等级参数!$L$29*10</f>
        <v>154.54545454545453</v>
      </c>
      <c r="G294" s="134">
        <f>职业参数比例等级参数!$L$30*10</f>
        <v>77.272727272727266</v>
      </c>
      <c r="H294" s="134">
        <f>职业参数比例等级参数!$L$31*10</f>
        <v>87.272727272727266</v>
      </c>
      <c r="I294" s="134">
        <f>职业参数比例等级参数!$L$32*10</f>
        <v>65.454545454545453</v>
      </c>
      <c r="J294" s="135">
        <f>职业参数比例等级参数!$N$33*10</f>
        <v>49.454545454545453</v>
      </c>
      <c r="K294" s="134">
        <f>职业参数比例等级参数!$L$34*10</f>
        <v>39.272727272727266</v>
      </c>
      <c r="L294" s="134">
        <f>职业参数比例等级参数!$L$35*10</f>
        <v>13.2</v>
      </c>
      <c r="M294" s="134">
        <f>L294*职业参数比例等级参数!$B$15</f>
        <v>26.4</v>
      </c>
      <c r="N294" s="134">
        <f>L294*职业参数比例等级参数!$B$16</f>
        <v>13.2</v>
      </c>
      <c r="O294" s="134"/>
      <c r="P294" s="134"/>
      <c r="Q294" s="134">
        <v>1</v>
      </c>
    </row>
    <row r="295" spans="1:17" s="135" customFormat="1" hidden="1">
      <c r="A295" s="142">
        <v>282</v>
      </c>
      <c r="B295" s="142">
        <f t="shared" si="4"/>
        <v>282</v>
      </c>
      <c r="C295" s="134">
        <v>7</v>
      </c>
      <c r="D295" s="134">
        <v>0</v>
      </c>
      <c r="E295" s="134">
        <v>0</v>
      </c>
      <c r="F295" s="134">
        <f>职业参数比例等级参数!$L$29*10</f>
        <v>154.54545454545453</v>
      </c>
      <c r="G295" s="134">
        <f>职业参数比例等级参数!$L$30*10</f>
        <v>77.272727272727266</v>
      </c>
      <c r="H295" s="134">
        <f>职业参数比例等级参数!$L$31*10</f>
        <v>87.272727272727266</v>
      </c>
      <c r="I295" s="134">
        <f>职业参数比例等级参数!$L$32*10</f>
        <v>65.454545454545453</v>
      </c>
      <c r="J295" s="134">
        <f>职业参数比例等级参数!$L$33*10</f>
        <v>52.36363636363636</v>
      </c>
      <c r="K295" s="135">
        <f>职业参数比例等级参数!$M$34*10</f>
        <v>38.18181818181818</v>
      </c>
      <c r="L295" s="134">
        <f>职业参数比例等级参数!$L$35*10</f>
        <v>13.2</v>
      </c>
      <c r="M295" s="134">
        <f>L295*职业参数比例等级参数!$B$15</f>
        <v>26.4</v>
      </c>
      <c r="N295" s="134">
        <f>L295*职业参数比例等级参数!$B$16</f>
        <v>13.2</v>
      </c>
      <c r="O295" s="134"/>
      <c r="P295" s="134"/>
      <c r="Q295" s="134">
        <v>1</v>
      </c>
    </row>
    <row r="296" spans="1:17" s="135" customFormat="1" hidden="1">
      <c r="A296" s="142">
        <v>283</v>
      </c>
      <c r="B296" s="142">
        <f t="shared" si="4"/>
        <v>283</v>
      </c>
      <c r="C296" s="134">
        <v>7</v>
      </c>
      <c r="D296" s="134">
        <v>0</v>
      </c>
      <c r="E296" s="134">
        <v>0</v>
      </c>
      <c r="F296" s="134">
        <f>职业参数比例等级参数!$L$29*10</f>
        <v>154.54545454545453</v>
      </c>
      <c r="G296" s="134">
        <f>职业参数比例等级参数!$L$30*10</f>
        <v>77.272727272727266</v>
      </c>
      <c r="H296" s="134">
        <f>职业参数比例等级参数!$L$31*10</f>
        <v>87.272727272727266</v>
      </c>
      <c r="I296" s="134">
        <f>职业参数比例等级参数!$L$32*10</f>
        <v>65.454545454545453</v>
      </c>
      <c r="J296" s="134">
        <f>职业参数比例等级参数!$L$33*10</f>
        <v>52.36363636363636</v>
      </c>
      <c r="K296" s="135">
        <f>职业参数比例等级参数!$N$34*10</f>
        <v>37.090909090909093</v>
      </c>
      <c r="L296" s="134">
        <f>职业参数比例等级参数!$L$35*10</f>
        <v>13.2</v>
      </c>
      <c r="M296" s="134">
        <f>L296*职业参数比例等级参数!$B$15</f>
        <v>26.4</v>
      </c>
      <c r="N296" s="134">
        <f>L296*职业参数比例等级参数!$B$16</f>
        <v>13.2</v>
      </c>
      <c r="O296" s="134"/>
      <c r="P296" s="134"/>
      <c r="Q296" s="134">
        <v>1</v>
      </c>
    </row>
    <row r="297" spans="1:17" s="135" customFormat="1" hidden="1">
      <c r="A297" s="142">
        <v>284</v>
      </c>
      <c r="B297" s="142">
        <f t="shared" si="4"/>
        <v>284</v>
      </c>
      <c r="C297" s="134">
        <v>7</v>
      </c>
      <c r="D297" s="134">
        <v>0</v>
      </c>
      <c r="E297" s="134">
        <v>0</v>
      </c>
      <c r="F297" s="134">
        <f>职业参数比例等级参数!$L$29*10</f>
        <v>154.54545454545453</v>
      </c>
      <c r="G297" s="134">
        <f>职业参数比例等级参数!$L$30*10</f>
        <v>77.272727272727266</v>
      </c>
      <c r="H297" s="134">
        <f>职业参数比例等级参数!$L$31*10</f>
        <v>87.272727272727266</v>
      </c>
      <c r="I297" s="134">
        <f>职业参数比例等级参数!$L$32*10</f>
        <v>65.454545454545453</v>
      </c>
      <c r="J297" s="134">
        <f>职业参数比例等级参数!$L$33*10</f>
        <v>52.36363636363636</v>
      </c>
      <c r="K297" s="134">
        <f>职业参数比例等级参数!$L$34*10</f>
        <v>39.272727272727266</v>
      </c>
      <c r="L297" s="135">
        <f>职业参数比例等级参数!$M$35*10</f>
        <v>13.09090909090909</v>
      </c>
      <c r="M297" s="134">
        <f>L297*职业参数比例等级参数!$B$15</f>
        <v>26.18181818181818</v>
      </c>
      <c r="N297" s="134">
        <f>L297*职业参数比例等级参数!$B$16</f>
        <v>13.09090909090909</v>
      </c>
      <c r="O297" s="134"/>
      <c r="P297" s="134"/>
      <c r="Q297" s="134">
        <v>1</v>
      </c>
    </row>
    <row r="298" spans="1:17" s="135" customFormat="1" hidden="1">
      <c r="A298" s="142">
        <v>285</v>
      </c>
      <c r="B298" s="142">
        <f t="shared" si="4"/>
        <v>285</v>
      </c>
      <c r="C298" s="134">
        <v>7</v>
      </c>
      <c r="D298" s="134">
        <v>0</v>
      </c>
      <c r="E298" s="134">
        <v>0</v>
      </c>
      <c r="F298" s="134">
        <f>职业参数比例等级参数!$L$29*10</f>
        <v>154.54545454545453</v>
      </c>
      <c r="G298" s="134">
        <f>职业参数比例等级参数!$L$30*10</f>
        <v>77.272727272727266</v>
      </c>
      <c r="H298" s="134">
        <f>职业参数比例等级参数!$L$31*10</f>
        <v>87.272727272727266</v>
      </c>
      <c r="I298" s="134">
        <f>职业参数比例等级参数!$L$32*10</f>
        <v>65.454545454545453</v>
      </c>
      <c r="J298" s="134">
        <f>职业参数比例等级参数!$L$33*10</f>
        <v>52.36363636363636</v>
      </c>
      <c r="K298" s="134">
        <f>职业参数比例等级参数!$L$34*10</f>
        <v>39.272727272727266</v>
      </c>
      <c r="L298" s="135">
        <f>职业参数比例等级参数!$N$35*10</f>
        <v>12.981818181818181</v>
      </c>
      <c r="M298" s="134">
        <f>L298*职业参数比例等级参数!$B$15</f>
        <v>25.963636363636361</v>
      </c>
      <c r="N298" s="134">
        <f>L298*职业参数比例等级参数!$B$16</f>
        <v>12.981818181818181</v>
      </c>
      <c r="O298" s="134"/>
      <c r="P298" s="134"/>
      <c r="Q298" s="134">
        <v>1</v>
      </c>
    </row>
    <row r="299" spans="1:17" s="135" customFormat="1" hidden="1">
      <c r="A299" s="142">
        <v>286</v>
      </c>
      <c r="B299" s="142">
        <f t="shared" si="4"/>
        <v>286</v>
      </c>
      <c r="C299" s="135">
        <v>7</v>
      </c>
      <c r="D299" s="135">
        <v>0</v>
      </c>
      <c r="E299" s="135">
        <v>0</v>
      </c>
      <c r="F299" s="135">
        <f>职业参数比例等级参数!$M$29*10</f>
        <v>151.5151515151515</v>
      </c>
      <c r="G299" s="135">
        <f>职业参数比例等级参数!$M$30*10</f>
        <v>75.757575757575751</v>
      </c>
      <c r="H299" s="135">
        <f>职业参数比例等级参数!$M$31*10</f>
        <v>84.848484848484844</v>
      </c>
      <c r="I299" s="135">
        <f>职业参数比例等级参数!$M$32*10</f>
        <v>63.636363636363633</v>
      </c>
      <c r="J299" s="135">
        <f>职业参数比例等级参数!$M$33*10</f>
        <v>50.909090909090899</v>
      </c>
      <c r="K299" s="135">
        <f>职业参数比例等级参数!$M$34*10</f>
        <v>38.18181818181818</v>
      </c>
      <c r="L299" s="135">
        <f>职业参数比例等级参数!$M$35*10</f>
        <v>13.09090909090909</v>
      </c>
      <c r="M299" s="135">
        <f>L299*职业参数比例等级参数!$B$15</f>
        <v>26.18181818181818</v>
      </c>
      <c r="N299" s="135">
        <f>L299*职业参数比例等级参数!$B$16</f>
        <v>13.09090909090909</v>
      </c>
      <c r="P299" s="135" t="s">
        <v>695</v>
      </c>
      <c r="Q299" s="135">
        <v>1</v>
      </c>
    </row>
    <row r="300" spans="1:17" s="135" customFormat="1" hidden="1">
      <c r="A300" s="142">
        <v>287</v>
      </c>
      <c r="B300" s="142">
        <f t="shared" si="4"/>
        <v>287</v>
      </c>
      <c r="C300" s="134">
        <v>7</v>
      </c>
      <c r="D300" s="134">
        <v>0</v>
      </c>
      <c r="E300" s="134">
        <v>0</v>
      </c>
      <c r="F300" s="135">
        <f>职业参数比例等级参数!$N$29*10</f>
        <v>148.48484848484847</v>
      </c>
      <c r="G300" s="134">
        <f>职业参数比例等级参数!$M$30*10</f>
        <v>75.757575757575751</v>
      </c>
      <c r="H300" s="134">
        <f>职业参数比例等级参数!$M$31*10</f>
        <v>84.848484848484844</v>
      </c>
      <c r="I300" s="134">
        <f>职业参数比例等级参数!$M$32*10</f>
        <v>63.636363636363633</v>
      </c>
      <c r="J300" s="134">
        <f>职业参数比例等级参数!$M$33*10</f>
        <v>50.909090909090899</v>
      </c>
      <c r="K300" s="134">
        <f>职业参数比例等级参数!$M$34*10</f>
        <v>38.18181818181818</v>
      </c>
      <c r="L300" s="134">
        <f>职业参数比例等级参数!$M$35*10</f>
        <v>13.09090909090909</v>
      </c>
      <c r="M300" s="134">
        <f>L300*职业参数比例等级参数!$B$15</f>
        <v>26.18181818181818</v>
      </c>
      <c r="N300" s="134">
        <f>L300*职业参数比例等级参数!$B$16</f>
        <v>13.09090909090909</v>
      </c>
      <c r="O300" s="134"/>
      <c r="P300" s="134"/>
      <c r="Q300" s="134">
        <v>1</v>
      </c>
    </row>
    <row r="301" spans="1:17" s="135" customFormat="1" hidden="1">
      <c r="A301" s="142">
        <v>288</v>
      </c>
      <c r="B301" s="142">
        <f t="shared" si="4"/>
        <v>288</v>
      </c>
      <c r="C301" s="134">
        <v>7</v>
      </c>
      <c r="D301" s="134">
        <v>0</v>
      </c>
      <c r="E301" s="134">
        <v>0</v>
      </c>
      <c r="F301" s="135">
        <f>职业参数比例等级参数!$L$29*10</f>
        <v>154.54545454545453</v>
      </c>
      <c r="G301" s="134">
        <f>职业参数比例等级参数!$M$30*10</f>
        <v>75.757575757575751</v>
      </c>
      <c r="H301" s="134">
        <f>职业参数比例等级参数!$M$31*10</f>
        <v>84.848484848484844</v>
      </c>
      <c r="I301" s="134">
        <f>职业参数比例等级参数!$M$32*10</f>
        <v>63.636363636363633</v>
      </c>
      <c r="J301" s="134">
        <f>职业参数比例等级参数!$M$33*10</f>
        <v>50.909090909090899</v>
      </c>
      <c r="K301" s="134">
        <f>职业参数比例等级参数!$M$34*10</f>
        <v>38.18181818181818</v>
      </c>
      <c r="L301" s="134">
        <f>职业参数比例等级参数!$M$35*10</f>
        <v>13.09090909090909</v>
      </c>
      <c r="M301" s="134">
        <f>L301*职业参数比例等级参数!$B$15</f>
        <v>26.18181818181818</v>
      </c>
      <c r="N301" s="134">
        <f>L301*职业参数比例等级参数!$B$16</f>
        <v>13.09090909090909</v>
      </c>
      <c r="O301" s="134"/>
      <c r="P301" s="134"/>
      <c r="Q301" s="134">
        <v>1</v>
      </c>
    </row>
    <row r="302" spans="1:17" s="135" customFormat="1" hidden="1">
      <c r="A302" s="142">
        <v>289</v>
      </c>
      <c r="B302" s="142">
        <f t="shared" si="4"/>
        <v>289</v>
      </c>
      <c r="C302" s="134">
        <v>7</v>
      </c>
      <c r="D302" s="134">
        <v>0</v>
      </c>
      <c r="E302" s="134">
        <v>0</v>
      </c>
      <c r="F302" s="134">
        <f>职业参数比例等级参数!$M$29*10</f>
        <v>151.5151515151515</v>
      </c>
      <c r="G302" s="135">
        <f>职业参数比例等级参数!$N$30*10</f>
        <v>74.242424242424235</v>
      </c>
      <c r="H302" s="134">
        <f>职业参数比例等级参数!$M$31*10</f>
        <v>84.848484848484844</v>
      </c>
      <c r="I302" s="134">
        <f>职业参数比例等级参数!$M$32*10</f>
        <v>63.636363636363633</v>
      </c>
      <c r="J302" s="134">
        <f>职业参数比例等级参数!$M$33*10</f>
        <v>50.909090909090899</v>
      </c>
      <c r="K302" s="134">
        <f>职业参数比例等级参数!$M$34*10</f>
        <v>38.18181818181818</v>
      </c>
      <c r="L302" s="134">
        <f>职业参数比例等级参数!$M$35*10</f>
        <v>13.09090909090909</v>
      </c>
      <c r="M302" s="134">
        <f>L302*职业参数比例等级参数!$B$15</f>
        <v>26.18181818181818</v>
      </c>
      <c r="N302" s="134">
        <f>L302*职业参数比例等级参数!$B$16</f>
        <v>13.09090909090909</v>
      </c>
      <c r="O302" s="134"/>
      <c r="P302" s="134"/>
      <c r="Q302" s="134">
        <v>1</v>
      </c>
    </row>
    <row r="303" spans="1:17" s="135" customFormat="1" hidden="1">
      <c r="A303" s="142">
        <v>290</v>
      </c>
      <c r="B303" s="142">
        <f t="shared" si="4"/>
        <v>290</v>
      </c>
      <c r="C303" s="134">
        <v>7</v>
      </c>
      <c r="D303" s="134">
        <v>0</v>
      </c>
      <c r="E303" s="134">
        <v>0</v>
      </c>
      <c r="F303" s="134">
        <f>职业参数比例等级参数!$M$29*10</f>
        <v>151.5151515151515</v>
      </c>
      <c r="G303" s="135">
        <f>职业参数比例等级参数!$L$30*10</f>
        <v>77.272727272727266</v>
      </c>
      <c r="H303" s="134">
        <f>职业参数比例等级参数!$M$31*10</f>
        <v>84.848484848484844</v>
      </c>
      <c r="I303" s="134">
        <f>职业参数比例等级参数!$M$32*10</f>
        <v>63.636363636363633</v>
      </c>
      <c r="J303" s="134">
        <f>职业参数比例等级参数!$M$33*10</f>
        <v>50.909090909090899</v>
      </c>
      <c r="K303" s="134">
        <f>职业参数比例等级参数!$M$34*10</f>
        <v>38.18181818181818</v>
      </c>
      <c r="L303" s="134">
        <f>职业参数比例等级参数!$M$35*10</f>
        <v>13.09090909090909</v>
      </c>
      <c r="M303" s="134">
        <f>L303*职业参数比例等级参数!$B$15</f>
        <v>26.18181818181818</v>
      </c>
      <c r="N303" s="134">
        <f>L303*职业参数比例等级参数!$B$16</f>
        <v>13.09090909090909</v>
      </c>
      <c r="O303" s="134"/>
      <c r="P303" s="134"/>
      <c r="Q303" s="134">
        <v>1</v>
      </c>
    </row>
    <row r="304" spans="1:17" s="135" customFormat="1" hidden="1">
      <c r="A304" s="142">
        <v>291</v>
      </c>
      <c r="B304" s="142">
        <f t="shared" si="4"/>
        <v>291</v>
      </c>
      <c r="C304" s="134">
        <v>7</v>
      </c>
      <c r="D304" s="134">
        <v>0</v>
      </c>
      <c r="E304" s="134">
        <v>0</v>
      </c>
      <c r="F304" s="134">
        <f>职业参数比例等级参数!$M$29*10</f>
        <v>151.5151515151515</v>
      </c>
      <c r="G304" s="134">
        <f>职业参数比例等级参数!$M$30*10</f>
        <v>75.757575757575751</v>
      </c>
      <c r="H304" s="135">
        <f>职业参数比例等级参数!$N$31*10</f>
        <v>82.424242424242422</v>
      </c>
      <c r="I304" s="134">
        <f>职业参数比例等级参数!$M$32*10</f>
        <v>63.636363636363633</v>
      </c>
      <c r="J304" s="134">
        <f>职业参数比例等级参数!$M$33*10</f>
        <v>50.909090909090899</v>
      </c>
      <c r="K304" s="134">
        <f>职业参数比例等级参数!$M$34*10</f>
        <v>38.18181818181818</v>
      </c>
      <c r="L304" s="134">
        <f>职业参数比例等级参数!$M$35*10</f>
        <v>13.09090909090909</v>
      </c>
      <c r="M304" s="134">
        <f>L304*职业参数比例等级参数!$B$15</f>
        <v>26.18181818181818</v>
      </c>
      <c r="N304" s="134">
        <f>L304*职业参数比例等级参数!$B$16</f>
        <v>13.09090909090909</v>
      </c>
      <c r="O304" s="134"/>
      <c r="P304" s="134"/>
      <c r="Q304" s="134">
        <v>1</v>
      </c>
    </row>
    <row r="305" spans="1:17" s="135" customFormat="1" hidden="1">
      <c r="A305" s="142">
        <v>292</v>
      </c>
      <c r="B305" s="142">
        <f t="shared" si="4"/>
        <v>292</v>
      </c>
      <c r="C305" s="134">
        <v>7</v>
      </c>
      <c r="D305" s="134">
        <v>0</v>
      </c>
      <c r="E305" s="134">
        <v>0</v>
      </c>
      <c r="F305" s="134">
        <f>职业参数比例等级参数!$M$29*10</f>
        <v>151.5151515151515</v>
      </c>
      <c r="G305" s="134">
        <f>职业参数比例等级参数!$M$30*10</f>
        <v>75.757575757575751</v>
      </c>
      <c r="H305" s="135">
        <f>职业参数比例等级参数!$L$31*10</f>
        <v>87.272727272727266</v>
      </c>
      <c r="I305" s="134">
        <f>职业参数比例等级参数!$M$32*10</f>
        <v>63.636363636363633</v>
      </c>
      <c r="J305" s="134">
        <f>职业参数比例等级参数!$M$33*10</f>
        <v>50.909090909090899</v>
      </c>
      <c r="K305" s="134">
        <f>职业参数比例等级参数!$M$34*10</f>
        <v>38.18181818181818</v>
      </c>
      <c r="L305" s="134">
        <f>职业参数比例等级参数!$M$35*10</f>
        <v>13.09090909090909</v>
      </c>
      <c r="M305" s="134">
        <f>L305*职业参数比例等级参数!$B$15</f>
        <v>26.18181818181818</v>
      </c>
      <c r="N305" s="134">
        <f>L305*职业参数比例等级参数!$B$16</f>
        <v>13.09090909090909</v>
      </c>
      <c r="O305" s="134"/>
      <c r="P305" s="134"/>
      <c r="Q305" s="134">
        <v>1</v>
      </c>
    </row>
    <row r="306" spans="1:17" s="135" customFormat="1" hidden="1">
      <c r="A306" s="142">
        <v>293</v>
      </c>
      <c r="B306" s="142">
        <f t="shared" si="4"/>
        <v>293</v>
      </c>
      <c r="C306" s="134">
        <v>7</v>
      </c>
      <c r="D306" s="134">
        <v>0</v>
      </c>
      <c r="E306" s="134">
        <v>0</v>
      </c>
      <c r="F306" s="134">
        <f>职业参数比例等级参数!$M$29*10</f>
        <v>151.5151515151515</v>
      </c>
      <c r="G306" s="134">
        <f>职业参数比例等级参数!$M$30*10</f>
        <v>75.757575757575751</v>
      </c>
      <c r="H306" s="134">
        <f>职业参数比例等级参数!$M$31*10</f>
        <v>84.848484848484844</v>
      </c>
      <c r="I306" s="135">
        <f>职业参数比例等级参数!$N$32*10</f>
        <v>61.818181818181813</v>
      </c>
      <c r="J306" s="134">
        <f>职业参数比例等级参数!$M$33*10</f>
        <v>50.909090909090899</v>
      </c>
      <c r="K306" s="134">
        <f>职业参数比例等级参数!$M$34*10</f>
        <v>38.18181818181818</v>
      </c>
      <c r="L306" s="134">
        <f>职业参数比例等级参数!$M$35*10</f>
        <v>13.09090909090909</v>
      </c>
      <c r="M306" s="134">
        <f>L306*职业参数比例等级参数!$B$15</f>
        <v>26.18181818181818</v>
      </c>
      <c r="N306" s="134">
        <f>L306*职业参数比例等级参数!$B$16</f>
        <v>13.09090909090909</v>
      </c>
      <c r="O306" s="134"/>
      <c r="P306" s="134"/>
      <c r="Q306" s="134">
        <v>1</v>
      </c>
    </row>
    <row r="307" spans="1:17" s="135" customFormat="1" hidden="1">
      <c r="A307" s="142">
        <v>294</v>
      </c>
      <c r="B307" s="142">
        <f t="shared" si="4"/>
        <v>294</v>
      </c>
      <c r="C307" s="134">
        <v>7</v>
      </c>
      <c r="D307" s="134">
        <v>0</v>
      </c>
      <c r="E307" s="134">
        <v>0</v>
      </c>
      <c r="F307" s="134">
        <f>职业参数比例等级参数!$M$29*10</f>
        <v>151.5151515151515</v>
      </c>
      <c r="G307" s="134">
        <f>职业参数比例等级参数!$M$30*10</f>
        <v>75.757575757575751</v>
      </c>
      <c r="H307" s="134">
        <f>职业参数比例等级参数!$M$31*10</f>
        <v>84.848484848484844</v>
      </c>
      <c r="I307" s="135">
        <f>职业参数比例等级参数!$L$32*10</f>
        <v>65.454545454545453</v>
      </c>
      <c r="J307" s="134">
        <f>职业参数比例等级参数!$M$33*10</f>
        <v>50.909090909090899</v>
      </c>
      <c r="K307" s="134">
        <f>职业参数比例等级参数!$M$34*10</f>
        <v>38.18181818181818</v>
      </c>
      <c r="L307" s="134">
        <f>职业参数比例等级参数!$M$35*10</f>
        <v>13.09090909090909</v>
      </c>
      <c r="M307" s="134">
        <f>L307*职业参数比例等级参数!$B$15</f>
        <v>26.18181818181818</v>
      </c>
      <c r="N307" s="134">
        <f>L307*职业参数比例等级参数!$B$16</f>
        <v>13.09090909090909</v>
      </c>
      <c r="O307" s="134"/>
      <c r="P307" s="134"/>
      <c r="Q307" s="134">
        <v>1</v>
      </c>
    </row>
    <row r="308" spans="1:17" s="135" customFormat="1" hidden="1">
      <c r="A308" s="142">
        <v>295</v>
      </c>
      <c r="B308" s="142">
        <f t="shared" si="4"/>
        <v>295</v>
      </c>
      <c r="C308" s="134">
        <v>7</v>
      </c>
      <c r="D308" s="134">
        <v>0</v>
      </c>
      <c r="E308" s="134">
        <v>0</v>
      </c>
      <c r="F308" s="134">
        <f>职业参数比例等级参数!$M$29*10</f>
        <v>151.5151515151515</v>
      </c>
      <c r="G308" s="134">
        <f>职业参数比例等级参数!$M$30*10</f>
        <v>75.757575757575751</v>
      </c>
      <c r="H308" s="134">
        <f>职业参数比例等级参数!$M$31*10</f>
        <v>84.848484848484844</v>
      </c>
      <c r="I308" s="134">
        <f>职业参数比例等级参数!$M$32*10</f>
        <v>63.636363636363633</v>
      </c>
      <c r="J308" s="135">
        <f>职业参数比例等级参数!$N$33*10</f>
        <v>49.454545454545453</v>
      </c>
      <c r="K308" s="134">
        <f>职业参数比例等级参数!$M$34*10</f>
        <v>38.18181818181818</v>
      </c>
      <c r="L308" s="134">
        <f>职业参数比例等级参数!$M$35*10</f>
        <v>13.09090909090909</v>
      </c>
      <c r="M308" s="134">
        <f>L308*职业参数比例等级参数!$B$15</f>
        <v>26.18181818181818</v>
      </c>
      <c r="N308" s="134">
        <f>L308*职业参数比例等级参数!$B$16</f>
        <v>13.09090909090909</v>
      </c>
      <c r="O308" s="134"/>
      <c r="P308" s="134"/>
      <c r="Q308" s="134">
        <v>1</v>
      </c>
    </row>
    <row r="309" spans="1:17" s="135" customFormat="1" hidden="1">
      <c r="A309" s="142">
        <v>296</v>
      </c>
      <c r="B309" s="142">
        <f t="shared" si="4"/>
        <v>296</v>
      </c>
      <c r="C309" s="134">
        <v>7</v>
      </c>
      <c r="D309" s="134">
        <v>0</v>
      </c>
      <c r="E309" s="134">
        <v>0</v>
      </c>
      <c r="F309" s="134">
        <f>职业参数比例等级参数!$M$29*10</f>
        <v>151.5151515151515</v>
      </c>
      <c r="G309" s="134">
        <f>职业参数比例等级参数!$M$30*10</f>
        <v>75.757575757575751</v>
      </c>
      <c r="H309" s="134">
        <f>职业参数比例等级参数!$M$31*10</f>
        <v>84.848484848484844</v>
      </c>
      <c r="I309" s="134">
        <f>职业参数比例等级参数!$M$32*10</f>
        <v>63.636363636363633</v>
      </c>
      <c r="J309" s="135">
        <f>职业参数比例等级参数!$L$33*10</f>
        <v>52.36363636363636</v>
      </c>
      <c r="K309" s="134">
        <f>职业参数比例等级参数!$M$34*10</f>
        <v>38.18181818181818</v>
      </c>
      <c r="L309" s="134">
        <f>职业参数比例等级参数!$M$35*10</f>
        <v>13.09090909090909</v>
      </c>
      <c r="M309" s="134">
        <f>L309*职业参数比例等级参数!$B$15</f>
        <v>26.18181818181818</v>
      </c>
      <c r="N309" s="134">
        <f>L309*职业参数比例等级参数!$B$16</f>
        <v>13.09090909090909</v>
      </c>
      <c r="O309" s="134"/>
      <c r="P309" s="134"/>
      <c r="Q309" s="134">
        <v>1</v>
      </c>
    </row>
    <row r="310" spans="1:17" s="135" customFormat="1" hidden="1">
      <c r="A310" s="142">
        <v>297</v>
      </c>
      <c r="B310" s="142">
        <f t="shared" si="4"/>
        <v>297</v>
      </c>
      <c r="C310" s="134">
        <v>7</v>
      </c>
      <c r="D310" s="134">
        <v>0</v>
      </c>
      <c r="E310" s="134">
        <v>0</v>
      </c>
      <c r="F310" s="134">
        <f>职业参数比例等级参数!$M$29*10</f>
        <v>151.5151515151515</v>
      </c>
      <c r="G310" s="134">
        <f>职业参数比例等级参数!$M$30*10</f>
        <v>75.757575757575751</v>
      </c>
      <c r="H310" s="134">
        <f>职业参数比例等级参数!$M$31*10</f>
        <v>84.848484848484844</v>
      </c>
      <c r="I310" s="134">
        <f>职业参数比例等级参数!$M$32*10</f>
        <v>63.636363636363633</v>
      </c>
      <c r="J310" s="134">
        <f>职业参数比例等级参数!$M$33*10</f>
        <v>50.909090909090899</v>
      </c>
      <c r="K310" s="135">
        <f>职业参数比例等级参数!$N$34*10</f>
        <v>37.090909090909093</v>
      </c>
      <c r="L310" s="134">
        <f>职业参数比例等级参数!$M$35*10</f>
        <v>13.09090909090909</v>
      </c>
      <c r="M310" s="134">
        <f>L310*职业参数比例等级参数!$B$15</f>
        <v>26.18181818181818</v>
      </c>
      <c r="N310" s="134">
        <f>L310*职业参数比例等级参数!$B$16</f>
        <v>13.09090909090909</v>
      </c>
      <c r="O310" s="134"/>
      <c r="P310" s="134"/>
      <c r="Q310" s="134">
        <v>1</v>
      </c>
    </row>
    <row r="311" spans="1:17" s="135" customFormat="1" hidden="1">
      <c r="A311" s="142">
        <v>298</v>
      </c>
      <c r="B311" s="142">
        <f t="shared" si="4"/>
        <v>298</v>
      </c>
      <c r="C311" s="134">
        <v>7</v>
      </c>
      <c r="D311" s="134">
        <v>0</v>
      </c>
      <c r="E311" s="134">
        <v>0</v>
      </c>
      <c r="F311" s="134">
        <f>职业参数比例等级参数!$M$29*10</f>
        <v>151.5151515151515</v>
      </c>
      <c r="G311" s="134">
        <f>职业参数比例等级参数!$M$30*10</f>
        <v>75.757575757575751</v>
      </c>
      <c r="H311" s="134">
        <f>职业参数比例等级参数!$M$31*10</f>
        <v>84.848484848484844</v>
      </c>
      <c r="I311" s="134">
        <f>职业参数比例等级参数!$M$32*10</f>
        <v>63.636363636363633</v>
      </c>
      <c r="J311" s="134">
        <f>职业参数比例等级参数!$M$33*10</f>
        <v>50.909090909090899</v>
      </c>
      <c r="K311" s="135">
        <f>职业参数比例等级参数!$L$34*10</f>
        <v>39.272727272727266</v>
      </c>
      <c r="L311" s="134">
        <f>职业参数比例等级参数!$M$35*10</f>
        <v>13.09090909090909</v>
      </c>
      <c r="M311" s="134">
        <f>L311*职业参数比例等级参数!$B$15</f>
        <v>26.18181818181818</v>
      </c>
      <c r="N311" s="134">
        <f>L311*职业参数比例等级参数!$B$16</f>
        <v>13.09090909090909</v>
      </c>
      <c r="O311" s="134"/>
      <c r="P311" s="134"/>
      <c r="Q311" s="134">
        <v>1</v>
      </c>
    </row>
    <row r="312" spans="1:17" s="135" customFormat="1" hidden="1">
      <c r="A312" s="142">
        <v>299</v>
      </c>
      <c r="B312" s="142">
        <f t="shared" si="4"/>
        <v>299</v>
      </c>
      <c r="C312" s="134">
        <v>7</v>
      </c>
      <c r="D312" s="134">
        <v>0</v>
      </c>
      <c r="E312" s="134">
        <v>0</v>
      </c>
      <c r="F312" s="134">
        <f>职业参数比例等级参数!$M$29*10</f>
        <v>151.5151515151515</v>
      </c>
      <c r="G312" s="134">
        <f>职业参数比例等级参数!$M$30*10</f>
        <v>75.757575757575751</v>
      </c>
      <c r="H312" s="134">
        <f>职业参数比例等级参数!$M$31*10</f>
        <v>84.848484848484844</v>
      </c>
      <c r="I312" s="134">
        <f>职业参数比例等级参数!$M$32*10</f>
        <v>63.636363636363633</v>
      </c>
      <c r="J312" s="134">
        <f>职业参数比例等级参数!$M$33*10</f>
        <v>50.909090909090899</v>
      </c>
      <c r="K312" s="134">
        <f>职业参数比例等级参数!$M$34*10</f>
        <v>38.18181818181818</v>
      </c>
      <c r="L312" s="135">
        <f>职业参数比例等级参数!$N$35*10</f>
        <v>12.981818181818181</v>
      </c>
      <c r="M312" s="134">
        <f>L312*职业参数比例等级参数!$B$15</f>
        <v>25.963636363636361</v>
      </c>
      <c r="N312" s="134">
        <f>L312*职业参数比例等级参数!$B$16</f>
        <v>12.981818181818181</v>
      </c>
      <c r="O312" s="134"/>
      <c r="P312" s="134"/>
      <c r="Q312" s="134">
        <v>1</v>
      </c>
    </row>
    <row r="313" spans="1:17" s="135" customFormat="1" hidden="1">
      <c r="A313" s="142">
        <v>300</v>
      </c>
      <c r="B313" s="142">
        <f t="shared" si="4"/>
        <v>300</v>
      </c>
      <c r="C313" s="134">
        <v>7</v>
      </c>
      <c r="D313" s="134">
        <v>0</v>
      </c>
      <c r="E313" s="134">
        <v>0</v>
      </c>
      <c r="F313" s="134">
        <f>职业参数比例等级参数!$M$29*10</f>
        <v>151.5151515151515</v>
      </c>
      <c r="G313" s="134">
        <f>职业参数比例等级参数!$M$30*10</f>
        <v>75.757575757575751</v>
      </c>
      <c r="H313" s="134">
        <f>职业参数比例等级参数!$M$31*10</f>
        <v>84.848484848484844</v>
      </c>
      <c r="I313" s="134">
        <f>职业参数比例等级参数!$M$32*10</f>
        <v>63.636363636363633</v>
      </c>
      <c r="J313" s="134">
        <f>职业参数比例等级参数!$M$33*10</f>
        <v>50.909090909090899</v>
      </c>
      <c r="K313" s="134">
        <f>职业参数比例等级参数!$M$34*10</f>
        <v>38.18181818181818</v>
      </c>
      <c r="L313" s="135">
        <f>职业参数比例等级参数!$L$35*10</f>
        <v>13.2</v>
      </c>
      <c r="M313" s="134">
        <f>L313*职业参数比例等级参数!$B$15</f>
        <v>26.4</v>
      </c>
      <c r="N313" s="134">
        <f>L313*职业参数比例等级参数!$B$16</f>
        <v>13.2</v>
      </c>
      <c r="O313" s="134"/>
      <c r="P313" s="134"/>
      <c r="Q313" s="134">
        <v>1</v>
      </c>
    </row>
    <row r="314" spans="1:17" s="135" customFormat="1" hidden="1">
      <c r="A314" s="142">
        <v>301</v>
      </c>
      <c r="B314" s="142">
        <f t="shared" si="4"/>
        <v>301</v>
      </c>
      <c r="C314" s="135">
        <v>7</v>
      </c>
      <c r="D314" s="135">
        <v>0</v>
      </c>
      <c r="E314" s="135">
        <v>0</v>
      </c>
      <c r="F314" s="135">
        <f>职业参数比例等级参数!$N$29*10</f>
        <v>148.48484848484847</v>
      </c>
      <c r="G314" s="135">
        <f>职业参数比例等级参数!$N$30*10</f>
        <v>74.242424242424235</v>
      </c>
      <c r="H314" s="135">
        <f>职业参数比例等级参数!$N$31*10</f>
        <v>82.424242424242422</v>
      </c>
      <c r="I314" s="135">
        <f>职业参数比例等级参数!$N$32*10</f>
        <v>61.818181818181813</v>
      </c>
      <c r="J314" s="135">
        <f>职业参数比例等级参数!$N$33*10</f>
        <v>49.454545454545453</v>
      </c>
      <c r="K314" s="135">
        <f>职业参数比例等级参数!$N$34*10</f>
        <v>37.090909090909093</v>
      </c>
      <c r="L314" s="135">
        <f>职业参数比例等级参数!$N$35*10</f>
        <v>12.981818181818181</v>
      </c>
      <c r="M314" s="135">
        <f>L314*职业参数比例等级参数!$B$15</f>
        <v>25.963636363636361</v>
      </c>
      <c r="N314" s="135">
        <f>L314*职业参数比例等级参数!$B$16</f>
        <v>12.981818181818181</v>
      </c>
      <c r="P314" s="135" t="s">
        <v>696</v>
      </c>
      <c r="Q314" s="135">
        <v>1</v>
      </c>
    </row>
    <row r="315" spans="1:17" s="135" customFormat="1" hidden="1">
      <c r="A315" s="142">
        <v>302</v>
      </c>
      <c r="B315" s="142">
        <f t="shared" si="4"/>
        <v>302</v>
      </c>
      <c r="C315" s="134">
        <v>7</v>
      </c>
      <c r="D315" s="134">
        <v>0</v>
      </c>
      <c r="E315" s="134">
        <v>0</v>
      </c>
      <c r="F315" s="135">
        <f>职业参数比例等级参数!$M$29*10</f>
        <v>151.5151515151515</v>
      </c>
      <c r="G315" s="134">
        <f>职业参数比例等级参数!$N$30*10</f>
        <v>74.242424242424235</v>
      </c>
      <c r="H315" s="134">
        <f>职业参数比例等级参数!$N$31*10</f>
        <v>82.424242424242422</v>
      </c>
      <c r="I315" s="134">
        <f>职业参数比例等级参数!$N$32*10</f>
        <v>61.818181818181813</v>
      </c>
      <c r="J315" s="134">
        <f>职业参数比例等级参数!$N$33*10</f>
        <v>49.454545454545453</v>
      </c>
      <c r="K315" s="134">
        <f>职业参数比例等级参数!$N$34*10</f>
        <v>37.090909090909093</v>
      </c>
      <c r="L315" s="134">
        <f>职业参数比例等级参数!$N$35*10</f>
        <v>12.981818181818181</v>
      </c>
      <c r="M315" s="134">
        <f>L315*职业参数比例等级参数!$B$15</f>
        <v>25.963636363636361</v>
      </c>
      <c r="N315" s="134">
        <f>L315*职业参数比例等级参数!$B$16</f>
        <v>12.981818181818181</v>
      </c>
      <c r="O315" s="134"/>
      <c r="P315" s="134"/>
      <c r="Q315" s="134">
        <v>1</v>
      </c>
    </row>
    <row r="316" spans="1:17" s="135" customFormat="1" hidden="1">
      <c r="A316" s="142">
        <v>303</v>
      </c>
      <c r="B316" s="142">
        <f t="shared" si="4"/>
        <v>303</v>
      </c>
      <c r="C316" s="134">
        <v>7</v>
      </c>
      <c r="D316" s="134">
        <v>0</v>
      </c>
      <c r="E316" s="134">
        <v>0</v>
      </c>
      <c r="F316" s="135">
        <f>职业参数比例等级参数!$L$29*10</f>
        <v>154.54545454545453</v>
      </c>
      <c r="G316" s="134">
        <f>职业参数比例等级参数!$N$30*10</f>
        <v>74.242424242424235</v>
      </c>
      <c r="H316" s="134">
        <f>职业参数比例等级参数!$N$31*10</f>
        <v>82.424242424242422</v>
      </c>
      <c r="I316" s="134">
        <f>职业参数比例等级参数!$N$32*10</f>
        <v>61.818181818181813</v>
      </c>
      <c r="J316" s="134">
        <f>职业参数比例等级参数!$N$33*10</f>
        <v>49.454545454545453</v>
      </c>
      <c r="K316" s="134">
        <f>职业参数比例等级参数!$N$34*10</f>
        <v>37.090909090909093</v>
      </c>
      <c r="L316" s="134">
        <f>职业参数比例等级参数!$N$35*10</f>
        <v>12.981818181818181</v>
      </c>
      <c r="M316" s="134">
        <f>L316*职业参数比例等级参数!$B$15</f>
        <v>25.963636363636361</v>
      </c>
      <c r="N316" s="134">
        <f>L316*职业参数比例等级参数!$B$16</f>
        <v>12.981818181818181</v>
      </c>
      <c r="O316" s="134"/>
      <c r="P316" s="134"/>
      <c r="Q316" s="134">
        <v>1</v>
      </c>
    </row>
    <row r="317" spans="1:17" s="135" customFormat="1" hidden="1">
      <c r="A317" s="142">
        <v>304</v>
      </c>
      <c r="B317" s="142">
        <f t="shared" si="4"/>
        <v>304</v>
      </c>
      <c r="C317" s="134">
        <v>7</v>
      </c>
      <c r="D317" s="134">
        <v>0</v>
      </c>
      <c r="E317" s="134">
        <v>0</v>
      </c>
      <c r="F317" s="134">
        <f>职业参数比例等级参数!$N$29*10</f>
        <v>148.48484848484847</v>
      </c>
      <c r="G317" s="135">
        <f>职业参数比例等级参数!$M$30*10</f>
        <v>75.757575757575751</v>
      </c>
      <c r="H317" s="134">
        <f>职业参数比例等级参数!$N$31*10</f>
        <v>82.424242424242422</v>
      </c>
      <c r="I317" s="134">
        <f>职业参数比例等级参数!$N$32*10</f>
        <v>61.818181818181813</v>
      </c>
      <c r="J317" s="134">
        <f>职业参数比例等级参数!$N$33*10</f>
        <v>49.454545454545453</v>
      </c>
      <c r="K317" s="134">
        <f>职业参数比例等级参数!$N$34*10</f>
        <v>37.090909090909093</v>
      </c>
      <c r="L317" s="134">
        <f>职业参数比例等级参数!$N$35*10</f>
        <v>12.981818181818181</v>
      </c>
      <c r="M317" s="134">
        <f>L317*职业参数比例等级参数!$B$15</f>
        <v>25.963636363636361</v>
      </c>
      <c r="N317" s="134">
        <f>L317*职业参数比例等级参数!$B$16</f>
        <v>12.981818181818181</v>
      </c>
      <c r="O317" s="134"/>
      <c r="P317" s="134"/>
      <c r="Q317" s="134">
        <v>1</v>
      </c>
    </row>
    <row r="318" spans="1:17" s="135" customFormat="1" hidden="1">
      <c r="A318" s="142">
        <v>305</v>
      </c>
      <c r="B318" s="142">
        <f t="shared" si="4"/>
        <v>305</v>
      </c>
      <c r="C318" s="134">
        <v>7</v>
      </c>
      <c r="D318" s="134">
        <v>0</v>
      </c>
      <c r="E318" s="134">
        <v>0</v>
      </c>
      <c r="F318" s="134">
        <f>职业参数比例等级参数!$N$29*10</f>
        <v>148.48484848484847</v>
      </c>
      <c r="G318" s="135">
        <f>职业参数比例等级参数!$L$30*10</f>
        <v>77.272727272727266</v>
      </c>
      <c r="H318" s="134">
        <f>职业参数比例等级参数!$N$31*10</f>
        <v>82.424242424242422</v>
      </c>
      <c r="I318" s="134">
        <f>职业参数比例等级参数!$N$32*10</f>
        <v>61.818181818181813</v>
      </c>
      <c r="J318" s="134">
        <f>职业参数比例等级参数!$N$33*10</f>
        <v>49.454545454545453</v>
      </c>
      <c r="K318" s="134">
        <f>职业参数比例等级参数!$N$34*10</f>
        <v>37.090909090909093</v>
      </c>
      <c r="L318" s="134">
        <f>职业参数比例等级参数!$N$35*10</f>
        <v>12.981818181818181</v>
      </c>
      <c r="M318" s="134">
        <f>L318*职业参数比例等级参数!$B$15</f>
        <v>25.963636363636361</v>
      </c>
      <c r="N318" s="134">
        <f>L318*职业参数比例等级参数!$B$16</f>
        <v>12.981818181818181</v>
      </c>
      <c r="O318" s="134"/>
      <c r="P318" s="134"/>
      <c r="Q318" s="134">
        <v>1</v>
      </c>
    </row>
    <row r="319" spans="1:17" s="135" customFormat="1" hidden="1">
      <c r="A319" s="142">
        <v>306</v>
      </c>
      <c r="B319" s="142">
        <f t="shared" si="4"/>
        <v>306</v>
      </c>
      <c r="C319" s="134">
        <v>7</v>
      </c>
      <c r="D319" s="134">
        <v>0</v>
      </c>
      <c r="E319" s="134">
        <v>0</v>
      </c>
      <c r="F319" s="134">
        <f>职业参数比例等级参数!$N$29*10</f>
        <v>148.48484848484847</v>
      </c>
      <c r="G319" s="134">
        <f>职业参数比例等级参数!$N$30*10</f>
        <v>74.242424242424235</v>
      </c>
      <c r="H319" s="135">
        <f>职业参数比例等级参数!$M$31*10</f>
        <v>84.848484848484844</v>
      </c>
      <c r="I319" s="134">
        <f>职业参数比例等级参数!$N$32*10</f>
        <v>61.818181818181813</v>
      </c>
      <c r="J319" s="134">
        <f>职业参数比例等级参数!$N$33*10</f>
        <v>49.454545454545453</v>
      </c>
      <c r="K319" s="134">
        <f>职业参数比例等级参数!$N$34*10</f>
        <v>37.090909090909093</v>
      </c>
      <c r="L319" s="134">
        <f>职业参数比例等级参数!$N$35*10</f>
        <v>12.981818181818181</v>
      </c>
      <c r="M319" s="134">
        <f>L319*职业参数比例等级参数!$B$15</f>
        <v>25.963636363636361</v>
      </c>
      <c r="N319" s="134">
        <f>L319*职业参数比例等级参数!$B$16</f>
        <v>12.981818181818181</v>
      </c>
      <c r="O319" s="134"/>
      <c r="P319" s="134"/>
      <c r="Q319" s="134">
        <v>1</v>
      </c>
    </row>
    <row r="320" spans="1:17" s="135" customFormat="1" hidden="1">
      <c r="A320" s="142">
        <v>307</v>
      </c>
      <c r="B320" s="142">
        <f t="shared" si="4"/>
        <v>307</v>
      </c>
      <c r="C320" s="134">
        <v>7</v>
      </c>
      <c r="D320" s="134">
        <v>0</v>
      </c>
      <c r="E320" s="134">
        <v>0</v>
      </c>
      <c r="F320" s="134">
        <f>职业参数比例等级参数!$N$29*10</f>
        <v>148.48484848484847</v>
      </c>
      <c r="G320" s="134">
        <f>职业参数比例等级参数!$N$30*10</f>
        <v>74.242424242424235</v>
      </c>
      <c r="H320" s="135">
        <f>职业参数比例等级参数!$L$31*10</f>
        <v>87.272727272727266</v>
      </c>
      <c r="I320" s="134">
        <f>职业参数比例等级参数!$N$32*10</f>
        <v>61.818181818181813</v>
      </c>
      <c r="J320" s="134">
        <f>职业参数比例等级参数!$N$33*10</f>
        <v>49.454545454545453</v>
      </c>
      <c r="K320" s="134">
        <f>职业参数比例等级参数!$N$34*10</f>
        <v>37.090909090909093</v>
      </c>
      <c r="L320" s="134">
        <f>职业参数比例等级参数!$N$35*10</f>
        <v>12.981818181818181</v>
      </c>
      <c r="M320" s="134">
        <f>L320*职业参数比例等级参数!$B$15</f>
        <v>25.963636363636361</v>
      </c>
      <c r="N320" s="134">
        <f>L320*职业参数比例等级参数!$B$16</f>
        <v>12.981818181818181</v>
      </c>
      <c r="O320" s="134"/>
      <c r="P320" s="134"/>
      <c r="Q320" s="134">
        <v>1</v>
      </c>
    </row>
    <row r="321" spans="1:17" s="135" customFormat="1" hidden="1">
      <c r="A321" s="142">
        <v>308</v>
      </c>
      <c r="B321" s="142">
        <f t="shared" si="4"/>
        <v>308</v>
      </c>
      <c r="C321" s="134">
        <v>7</v>
      </c>
      <c r="D321" s="134">
        <v>0</v>
      </c>
      <c r="E321" s="134">
        <v>0</v>
      </c>
      <c r="F321" s="134">
        <f>职业参数比例等级参数!$N$29*10</f>
        <v>148.48484848484847</v>
      </c>
      <c r="G321" s="134">
        <f>职业参数比例等级参数!$N$30*10</f>
        <v>74.242424242424235</v>
      </c>
      <c r="H321" s="134">
        <f>职业参数比例等级参数!$N$31*10</f>
        <v>82.424242424242422</v>
      </c>
      <c r="I321" s="135">
        <f>职业参数比例等级参数!$M$32*10</f>
        <v>63.636363636363633</v>
      </c>
      <c r="J321" s="134">
        <f>职业参数比例等级参数!$N$33*10</f>
        <v>49.454545454545453</v>
      </c>
      <c r="K321" s="134">
        <f>职业参数比例等级参数!$N$34*10</f>
        <v>37.090909090909093</v>
      </c>
      <c r="L321" s="134">
        <f>职业参数比例等级参数!$N$35*10</f>
        <v>12.981818181818181</v>
      </c>
      <c r="M321" s="134">
        <f>L321*职业参数比例等级参数!$B$15</f>
        <v>25.963636363636361</v>
      </c>
      <c r="N321" s="134">
        <f>L321*职业参数比例等级参数!$B$16</f>
        <v>12.981818181818181</v>
      </c>
      <c r="O321" s="134"/>
      <c r="P321" s="134"/>
      <c r="Q321" s="134">
        <v>1</v>
      </c>
    </row>
    <row r="322" spans="1:17" s="135" customFormat="1" hidden="1">
      <c r="A322" s="142">
        <v>309</v>
      </c>
      <c r="B322" s="142">
        <f t="shared" si="4"/>
        <v>309</v>
      </c>
      <c r="C322" s="134">
        <v>7</v>
      </c>
      <c r="D322" s="134">
        <v>0</v>
      </c>
      <c r="E322" s="134">
        <v>0</v>
      </c>
      <c r="F322" s="134">
        <f>职业参数比例等级参数!$N$29*10</f>
        <v>148.48484848484847</v>
      </c>
      <c r="G322" s="134">
        <f>职业参数比例等级参数!$N$30*10</f>
        <v>74.242424242424235</v>
      </c>
      <c r="H322" s="134">
        <f>职业参数比例等级参数!$N$31*10</f>
        <v>82.424242424242422</v>
      </c>
      <c r="I322" s="135">
        <f>职业参数比例等级参数!$L$32*10</f>
        <v>65.454545454545453</v>
      </c>
      <c r="J322" s="134">
        <f>职业参数比例等级参数!$N$33*10</f>
        <v>49.454545454545453</v>
      </c>
      <c r="K322" s="134">
        <f>职业参数比例等级参数!$N$34*10</f>
        <v>37.090909090909093</v>
      </c>
      <c r="L322" s="134">
        <f>职业参数比例等级参数!$N$35*10</f>
        <v>12.981818181818181</v>
      </c>
      <c r="M322" s="134">
        <f>L322*职业参数比例等级参数!$B$15</f>
        <v>25.963636363636361</v>
      </c>
      <c r="N322" s="134">
        <f>L322*职业参数比例等级参数!$B$16</f>
        <v>12.981818181818181</v>
      </c>
      <c r="O322" s="134"/>
      <c r="P322" s="134"/>
      <c r="Q322" s="134">
        <v>1</v>
      </c>
    </row>
    <row r="323" spans="1:17" s="135" customFormat="1" hidden="1">
      <c r="A323" s="142">
        <v>310</v>
      </c>
      <c r="B323" s="142">
        <f t="shared" si="4"/>
        <v>310</v>
      </c>
      <c r="C323" s="134">
        <v>7</v>
      </c>
      <c r="D323" s="134">
        <v>0</v>
      </c>
      <c r="E323" s="134">
        <v>0</v>
      </c>
      <c r="F323" s="134">
        <f>职业参数比例等级参数!$N$29*10</f>
        <v>148.48484848484847</v>
      </c>
      <c r="G323" s="134">
        <f>职业参数比例等级参数!$N$30*10</f>
        <v>74.242424242424235</v>
      </c>
      <c r="H323" s="134">
        <f>职业参数比例等级参数!$N$31*10</f>
        <v>82.424242424242422</v>
      </c>
      <c r="I323" s="134">
        <f>职业参数比例等级参数!$N$32*10</f>
        <v>61.818181818181813</v>
      </c>
      <c r="J323" s="135">
        <f>职业参数比例等级参数!$M$33*10</f>
        <v>50.909090909090899</v>
      </c>
      <c r="K323" s="134">
        <f>职业参数比例等级参数!$N$34*10</f>
        <v>37.090909090909093</v>
      </c>
      <c r="L323" s="134">
        <f>职业参数比例等级参数!$N$35*10</f>
        <v>12.981818181818181</v>
      </c>
      <c r="M323" s="134">
        <f>L323*职业参数比例等级参数!$B$15</f>
        <v>25.963636363636361</v>
      </c>
      <c r="N323" s="134">
        <f>L323*职业参数比例等级参数!$B$16</f>
        <v>12.981818181818181</v>
      </c>
      <c r="O323" s="134"/>
      <c r="P323" s="134"/>
      <c r="Q323" s="134">
        <v>1</v>
      </c>
    </row>
    <row r="324" spans="1:17" s="135" customFormat="1" hidden="1">
      <c r="A324" s="142">
        <v>311</v>
      </c>
      <c r="B324" s="142">
        <f t="shared" si="4"/>
        <v>311</v>
      </c>
      <c r="C324" s="134">
        <v>7</v>
      </c>
      <c r="D324" s="134">
        <v>0</v>
      </c>
      <c r="E324" s="134">
        <v>0</v>
      </c>
      <c r="F324" s="134">
        <f>职业参数比例等级参数!$N$29*10</f>
        <v>148.48484848484847</v>
      </c>
      <c r="G324" s="134">
        <f>职业参数比例等级参数!$N$30*10</f>
        <v>74.242424242424235</v>
      </c>
      <c r="H324" s="134">
        <f>职业参数比例等级参数!$N$31*10</f>
        <v>82.424242424242422</v>
      </c>
      <c r="I324" s="134">
        <f>职业参数比例等级参数!$N$32*10</f>
        <v>61.818181818181813</v>
      </c>
      <c r="J324" s="135">
        <f>职业参数比例等级参数!$L$33*10</f>
        <v>52.36363636363636</v>
      </c>
      <c r="K324" s="134">
        <f>职业参数比例等级参数!$N$34*10</f>
        <v>37.090909090909093</v>
      </c>
      <c r="L324" s="134">
        <f>职业参数比例等级参数!$N$35*10</f>
        <v>12.981818181818181</v>
      </c>
      <c r="M324" s="134">
        <f>L324*职业参数比例等级参数!$B$15</f>
        <v>25.963636363636361</v>
      </c>
      <c r="N324" s="134">
        <f>L324*职业参数比例等级参数!$B$16</f>
        <v>12.981818181818181</v>
      </c>
      <c r="O324" s="134"/>
      <c r="P324" s="134"/>
      <c r="Q324" s="134">
        <v>1</v>
      </c>
    </row>
    <row r="325" spans="1:17" s="135" customFormat="1" hidden="1">
      <c r="A325" s="142">
        <v>312</v>
      </c>
      <c r="B325" s="142">
        <f t="shared" si="4"/>
        <v>312</v>
      </c>
      <c r="C325" s="134">
        <v>7</v>
      </c>
      <c r="D325" s="134">
        <v>0</v>
      </c>
      <c r="E325" s="134">
        <v>0</v>
      </c>
      <c r="F325" s="134">
        <f>职业参数比例等级参数!$N$29*10</f>
        <v>148.48484848484847</v>
      </c>
      <c r="G325" s="134">
        <f>职业参数比例等级参数!$N$30*10</f>
        <v>74.242424242424235</v>
      </c>
      <c r="H325" s="134">
        <f>职业参数比例等级参数!$N$31*10</f>
        <v>82.424242424242422</v>
      </c>
      <c r="I325" s="134">
        <f>职业参数比例等级参数!$N$32*10</f>
        <v>61.818181818181813</v>
      </c>
      <c r="J325" s="134">
        <f>职业参数比例等级参数!$N$33*10</f>
        <v>49.454545454545453</v>
      </c>
      <c r="K325" s="135">
        <f>职业参数比例等级参数!$M$34*10</f>
        <v>38.18181818181818</v>
      </c>
      <c r="L325" s="134">
        <f>职业参数比例等级参数!$N$35*10</f>
        <v>12.981818181818181</v>
      </c>
      <c r="M325" s="134">
        <f>L325*职业参数比例等级参数!$B$15</f>
        <v>25.963636363636361</v>
      </c>
      <c r="N325" s="134">
        <f>L325*职业参数比例等级参数!$B$16</f>
        <v>12.981818181818181</v>
      </c>
      <c r="O325" s="134"/>
      <c r="P325" s="134"/>
      <c r="Q325" s="134">
        <v>1</v>
      </c>
    </row>
    <row r="326" spans="1:17" s="135" customFormat="1" hidden="1">
      <c r="A326" s="142">
        <v>313</v>
      </c>
      <c r="B326" s="142">
        <f t="shared" si="4"/>
        <v>313</v>
      </c>
      <c r="C326" s="134">
        <v>7</v>
      </c>
      <c r="D326" s="134">
        <v>0</v>
      </c>
      <c r="E326" s="134">
        <v>0</v>
      </c>
      <c r="F326" s="134">
        <f>职业参数比例等级参数!$N$29*10</f>
        <v>148.48484848484847</v>
      </c>
      <c r="G326" s="134">
        <f>职业参数比例等级参数!$N$30*10</f>
        <v>74.242424242424235</v>
      </c>
      <c r="H326" s="134">
        <f>职业参数比例等级参数!$N$31*10</f>
        <v>82.424242424242422</v>
      </c>
      <c r="I326" s="134">
        <f>职业参数比例等级参数!$N$32*10</f>
        <v>61.818181818181813</v>
      </c>
      <c r="J326" s="134">
        <f>职业参数比例等级参数!$N$33*10</f>
        <v>49.454545454545453</v>
      </c>
      <c r="K326" s="135">
        <f>职业参数比例等级参数!$L$34*10</f>
        <v>39.272727272727266</v>
      </c>
      <c r="L326" s="134">
        <f>职业参数比例等级参数!$N$35*10</f>
        <v>12.981818181818181</v>
      </c>
      <c r="M326" s="134">
        <f>L326*职业参数比例等级参数!$B$15</f>
        <v>25.963636363636361</v>
      </c>
      <c r="N326" s="134">
        <f>L326*职业参数比例等级参数!$B$16</f>
        <v>12.981818181818181</v>
      </c>
      <c r="O326" s="134"/>
      <c r="P326" s="134"/>
      <c r="Q326" s="134">
        <v>1</v>
      </c>
    </row>
    <row r="327" spans="1:17" s="135" customFormat="1" hidden="1">
      <c r="A327" s="142">
        <v>314</v>
      </c>
      <c r="B327" s="142">
        <f t="shared" si="4"/>
        <v>314</v>
      </c>
      <c r="C327" s="134">
        <v>7</v>
      </c>
      <c r="D327" s="134">
        <v>0</v>
      </c>
      <c r="E327" s="134">
        <v>0</v>
      </c>
      <c r="F327" s="134">
        <f>职业参数比例等级参数!$N$29*10</f>
        <v>148.48484848484847</v>
      </c>
      <c r="G327" s="134">
        <f>职业参数比例等级参数!$N$30*10</f>
        <v>74.242424242424235</v>
      </c>
      <c r="H327" s="134">
        <f>职业参数比例等级参数!$N$31*10</f>
        <v>82.424242424242422</v>
      </c>
      <c r="I327" s="134">
        <f>职业参数比例等级参数!$N$32*10</f>
        <v>61.818181818181813</v>
      </c>
      <c r="J327" s="134">
        <f>职业参数比例等级参数!$N$33*10</f>
        <v>49.454545454545453</v>
      </c>
      <c r="K327" s="134">
        <f>职业参数比例等级参数!$N$34*10</f>
        <v>37.090909090909093</v>
      </c>
      <c r="L327" s="135">
        <f>职业参数比例等级参数!$M$35*10</f>
        <v>13.09090909090909</v>
      </c>
      <c r="M327" s="134">
        <f>L327*职业参数比例等级参数!$B$15</f>
        <v>26.18181818181818</v>
      </c>
      <c r="N327" s="134">
        <f>L327*职业参数比例等级参数!$B$16</f>
        <v>13.09090909090909</v>
      </c>
      <c r="O327" s="134"/>
      <c r="P327" s="134"/>
      <c r="Q327" s="134">
        <v>1</v>
      </c>
    </row>
    <row r="328" spans="1:17" s="135" customFormat="1" hidden="1">
      <c r="A328" s="142">
        <v>315</v>
      </c>
      <c r="B328" s="142">
        <f t="shared" si="4"/>
        <v>315</v>
      </c>
      <c r="C328" s="134">
        <v>7</v>
      </c>
      <c r="D328" s="134">
        <v>0</v>
      </c>
      <c r="E328" s="134">
        <v>0</v>
      </c>
      <c r="F328" s="134">
        <f>职业参数比例等级参数!$N$29*10</f>
        <v>148.48484848484847</v>
      </c>
      <c r="G328" s="134">
        <f>职业参数比例等级参数!$N$30*10</f>
        <v>74.242424242424235</v>
      </c>
      <c r="H328" s="134">
        <f>职业参数比例等级参数!$N$31*10</f>
        <v>82.424242424242422</v>
      </c>
      <c r="I328" s="134">
        <f>职业参数比例等级参数!$N$32*10</f>
        <v>61.818181818181813</v>
      </c>
      <c r="J328" s="134">
        <f>职业参数比例等级参数!$N$33*10</f>
        <v>49.454545454545453</v>
      </c>
      <c r="K328" s="134">
        <f>职业参数比例等级参数!$N$34*10</f>
        <v>37.090909090909093</v>
      </c>
      <c r="L328" s="135">
        <f>职业参数比例等级参数!$L$35*10</f>
        <v>13.2</v>
      </c>
      <c r="M328" s="134">
        <f>L328*职业参数比例等级参数!$B$15</f>
        <v>26.4</v>
      </c>
      <c r="N328" s="134">
        <f>L328*职业参数比例等级参数!$B$16</f>
        <v>13.2</v>
      </c>
      <c r="O328" s="134"/>
      <c r="P328" s="134"/>
      <c r="Q328" s="134">
        <v>1</v>
      </c>
    </row>
    <row r="329" spans="1:17" s="135" customFormat="1" hidden="1">
      <c r="A329" s="142">
        <v>316</v>
      </c>
      <c r="B329" s="142">
        <f t="shared" si="4"/>
        <v>316</v>
      </c>
      <c r="C329" s="135">
        <v>6</v>
      </c>
      <c r="D329" s="135">
        <v>0</v>
      </c>
      <c r="E329" s="135">
        <v>0</v>
      </c>
      <c r="F329" s="135">
        <f>职业参数比例等级参数!$O$29*10</f>
        <v>145.45454545454544</v>
      </c>
      <c r="G329" s="135">
        <f>职业参数比例等级参数!$O$30*10</f>
        <v>72.72727272727272</v>
      </c>
      <c r="H329" s="135">
        <f>职业参数比例等级参数!$O$31*10</f>
        <v>80</v>
      </c>
      <c r="I329" s="135">
        <f>职业参数比例等级参数!$O$32*10</f>
        <v>60</v>
      </c>
      <c r="J329" s="135">
        <f>职业参数比例等级参数!$O$33*10</f>
        <v>47.999999999999986</v>
      </c>
      <c r="K329" s="135">
        <f>职业参数比例等级参数!$O$34*10</f>
        <v>36</v>
      </c>
      <c r="L329" s="135">
        <f>职业参数比例等级参数!$O$35*10</f>
        <v>12.872727272727271</v>
      </c>
      <c r="M329" s="135">
        <f>L329*职业参数比例等级参数!$B$15</f>
        <v>25.745454545454542</v>
      </c>
      <c r="N329" s="135">
        <f>L329*职业参数比例等级参数!$B$16</f>
        <v>12.872727272727271</v>
      </c>
      <c r="P329" s="135" t="s">
        <v>597</v>
      </c>
      <c r="Q329" s="135">
        <v>1</v>
      </c>
    </row>
    <row r="330" spans="1:17" s="135" customFormat="1" hidden="1">
      <c r="A330" s="142">
        <v>317</v>
      </c>
      <c r="B330" s="142">
        <f t="shared" si="4"/>
        <v>317</v>
      </c>
      <c r="C330" s="134">
        <v>6</v>
      </c>
      <c r="D330" s="134">
        <v>0</v>
      </c>
      <c r="E330" s="134">
        <v>0</v>
      </c>
      <c r="F330" s="135">
        <f>职业参数比例等级参数!$P$29*10</f>
        <v>142.42424242424244</v>
      </c>
      <c r="G330" s="134">
        <f>职业参数比例等级参数!$O$30*10</f>
        <v>72.72727272727272</v>
      </c>
      <c r="H330" s="134">
        <f>职业参数比例等级参数!$O$31*10</f>
        <v>80</v>
      </c>
      <c r="I330" s="134">
        <f>职业参数比例等级参数!$O$32*10</f>
        <v>60</v>
      </c>
      <c r="J330" s="134">
        <f>职业参数比例等级参数!$O$33*10</f>
        <v>47.999999999999986</v>
      </c>
      <c r="K330" s="134">
        <f>职业参数比例等级参数!$O$34*10</f>
        <v>36</v>
      </c>
      <c r="L330" s="134">
        <f>职业参数比例等级参数!$O$35*10</f>
        <v>12.872727272727271</v>
      </c>
      <c r="M330" s="134">
        <f>L330*职业参数比例等级参数!$B$15</f>
        <v>25.745454545454542</v>
      </c>
      <c r="N330" s="134">
        <f>L330*职业参数比例等级参数!$B$16</f>
        <v>12.872727272727271</v>
      </c>
      <c r="O330" s="134"/>
      <c r="P330" s="134"/>
      <c r="Q330" s="134">
        <v>1</v>
      </c>
    </row>
    <row r="331" spans="1:17" s="135" customFormat="1" hidden="1">
      <c r="A331" s="142">
        <v>318</v>
      </c>
      <c r="B331" s="142">
        <f t="shared" si="4"/>
        <v>318</v>
      </c>
      <c r="C331" s="134">
        <v>6</v>
      </c>
      <c r="D331" s="134">
        <v>0</v>
      </c>
      <c r="E331" s="134">
        <v>0</v>
      </c>
      <c r="F331" s="135">
        <f>职业参数比例等级参数!$Q$29*10</f>
        <v>139.39393939393938</v>
      </c>
      <c r="G331" s="134">
        <f>职业参数比例等级参数!$O$30*10</f>
        <v>72.72727272727272</v>
      </c>
      <c r="H331" s="134">
        <f>职业参数比例等级参数!$O$31*10</f>
        <v>80</v>
      </c>
      <c r="I331" s="134">
        <f>职业参数比例等级参数!$O$32*10</f>
        <v>60</v>
      </c>
      <c r="J331" s="134">
        <f>职业参数比例等级参数!$O$33*10</f>
        <v>47.999999999999986</v>
      </c>
      <c r="K331" s="134">
        <f>职业参数比例等级参数!$O$34*10</f>
        <v>36</v>
      </c>
      <c r="L331" s="134">
        <f>职业参数比例等级参数!$O$35*10</f>
        <v>12.872727272727271</v>
      </c>
      <c r="M331" s="134">
        <f>L331*职业参数比例等级参数!$B$15</f>
        <v>25.745454545454542</v>
      </c>
      <c r="N331" s="134">
        <f>L331*职业参数比例等级参数!$B$16</f>
        <v>12.872727272727271</v>
      </c>
      <c r="O331" s="134"/>
      <c r="P331" s="134"/>
      <c r="Q331" s="134">
        <v>1</v>
      </c>
    </row>
    <row r="332" spans="1:17" s="135" customFormat="1" hidden="1">
      <c r="A332" s="142">
        <v>319</v>
      </c>
      <c r="B332" s="142">
        <f t="shared" si="4"/>
        <v>319</v>
      </c>
      <c r="C332" s="134">
        <v>6</v>
      </c>
      <c r="D332" s="134">
        <v>0</v>
      </c>
      <c r="E332" s="134">
        <v>0</v>
      </c>
      <c r="F332" s="134">
        <f>职业参数比例等级参数!$O$29*10</f>
        <v>145.45454545454544</v>
      </c>
      <c r="G332" s="135">
        <f>职业参数比例等级参数!$P$30*10</f>
        <v>71.212121212121218</v>
      </c>
      <c r="H332" s="134">
        <f>职业参数比例等级参数!$O$31*10</f>
        <v>80</v>
      </c>
      <c r="I332" s="134">
        <f>职业参数比例等级参数!$O$32*10</f>
        <v>60</v>
      </c>
      <c r="J332" s="134">
        <f>职业参数比例等级参数!$O$33*10</f>
        <v>47.999999999999986</v>
      </c>
      <c r="K332" s="134">
        <f>职业参数比例等级参数!$O$34*10</f>
        <v>36</v>
      </c>
      <c r="L332" s="134">
        <f>职业参数比例等级参数!$O$35*10</f>
        <v>12.872727272727271</v>
      </c>
      <c r="M332" s="134">
        <f>L332*职业参数比例等级参数!$B$15</f>
        <v>25.745454545454542</v>
      </c>
      <c r="N332" s="134">
        <f>L332*职业参数比例等级参数!$B$16</f>
        <v>12.872727272727271</v>
      </c>
      <c r="O332" s="134"/>
      <c r="P332" s="134"/>
      <c r="Q332" s="134">
        <v>1</v>
      </c>
    </row>
    <row r="333" spans="1:17" s="135" customFormat="1" hidden="1">
      <c r="A333" s="142">
        <v>320</v>
      </c>
      <c r="B333" s="142">
        <f t="shared" si="4"/>
        <v>320</v>
      </c>
      <c r="C333" s="134">
        <v>6</v>
      </c>
      <c r="D333" s="134">
        <v>0</v>
      </c>
      <c r="E333" s="134">
        <v>0</v>
      </c>
      <c r="F333" s="134">
        <f>职业参数比例等级参数!$O$29*10</f>
        <v>145.45454545454544</v>
      </c>
      <c r="G333" s="135">
        <f>职业参数比例等级参数!$Q$30*10</f>
        <v>69.696969696969688</v>
      </c>
      <c r="H333" s="134">
        <f>职业参数比例等级参数!$O$31*10</f>
        <v>80</v>
      </c>
      <c r="I333" s="134">
        <f>职业参数比例等级参数!$O$32*10</f>
        <v>60</v>
      </c>
      <c r="J333" s="134">
        <f>职业参数比例等级参数!$O$33*10</f>
        <v>47.999999999999986</v>
      </c>
      <c r="K333" s="134">
        <f>职业参数比例等级参数!$O$34*10</f>
        <v>36</v>
      </c>
      <c r="L333" s="134">
        <f>职业参数比例等级参数!$O$35*10</f>
        <v>12.872727272727271</v>
      </c>
      <c r="M333" s="134">
        <f>L333*职业参数比例等级参数!$B$15</f>
        <v>25.745454545454542</v>
      </c>
      <c r="N333" s="134">
        <f>L333*职业参数比例等级参数!$B$16</f>
        <v>12.872727272727271</v>
      </c>
      <c r="O333" s="134"/>
      <c r="P333" s="134"/>
      <c r="Q333" s="134">
        <v>1</v>
      </c>
    </row>
    <row r="334" spans="1:17" s="135" customFormat="1" hidden="1">
      <c r="A334" s="142">
        <v>321</v>
      </c>
      <c r="B334" s="142">
        <f t="shared" si="4"/>
        <v>321</v>
      </c>
      <c r="C334" s="134">
        <v>6</v>
      </c>
      <c r="D334" s="134">
        <v>0</v>
      </c>
      <c r="E334" s="134">
        <v>0</v>
      </c>
      <c r="F334" s="134">
        <f>职业参数比例等级参数!$O$29*10</f>
        <v>145.45454545454544</v>
      </c>
      <c r="G334" s="134">
        <f>职业参数比例等级参数!$O$30*10</f>
        <v>72.72727272727272</v>
      </c>
      <c r="H334" s="135">
        <f>职业参数比例等级参数!$P$31*10</f>
        <v>77.575757575757578</v>
      </c>
      <c r="I334" s="134">
        <f>职业参数比例等级参数!$O$32*10</f>
        <v>60</v>
      </c>
      <c r="J334" s="134">
        <f>职业参数比例等级参数!$O$33*10</f>
        <v>47.999999999999986</v>
      </c>
      <c r="K334" s="134">
        <f>职业参数比例等级参数!$O$34*10</f>
        <v>36</v>
      </c>
      <c r="L334" s="134">
        <f>职业参数比例等级参数!$O$35*10</f>
        <v>12.872727272727271</v>
      </c>
      <c r="M334" s="134">
        <f>L334*职业参数比例等级参数!$B$15</f>
        <v>25.745454545454542</v>
      </c>
      <c r="N334" s="134">
        <f>L334*职业参数比例等级参数!$B$16</f>
        <v>12.872727272727271</v>
      </c>
      <c r="O334" s="134"/>
      <c r="P334" s="134"/>
      <c r="Q334" s="134">
        <v>1</v>
      </c>
    </row>
    <row r="335" spans="1:17" s="135" customFormat="1" hidden="1">
      <c r="A335" s="142">
        <v>322</v>
      </c>
      <c r="B335" s="142">
        <f t="shared" ref="B335:B398" si="5">A335</f>
        <v>322</v>
      </c>
      <c r="C335" s="134">
        <v>6</v>
      </c>
      <c r="D335" s="134">
        <v>0</v>
      </c>
      <c r="E335" s="134">
        <v>0</v>
      </c>
      <c r="F335" s="134">
        <f>职业参数比例等级参数!$O$29*10</f>
        <v>145.45454545454544</v>
      </c>
      <c r="G335" s="134">
        <f>职业参数比例等级参数!$O$30*10</f>
        <v>72.72727272727272</v>
      </c>
      <c r="H335" s="135">
        <f>职业参数比例等级参数!$Q$31*10</f>
        <v>75.151515151515142</v>
      </c>
      <c r="I335" s="134">
        <f>职业参数比例等级参数!$O$32*10</f>
        <v>60</v>
      </c>
      <c r="J335" s="134">
        <f>职业参数比例等级参数!$O$33*10</f>
        <v>47.999999999999986</v>
      </c>
      <c r="K335" s="134">
        <f>职业参数比例等级参数!$O$34*10</f>
        <v>36</v>
      </c>
      <c r="L335" s="134">
        <f>职业参数比例等级参数!$O$35*10</f>
        <v>12.872727272727271</v>
      </c>
      <c r="M335" s="134">
        <f>L335*职业参数比例等级参数!$B$15</f>
        <v>25.745454545454542</v>
      </c>
      <c r="N335" s="134">
        <f>L335*职业参数比例等级参数!$B$16</f>
        <v>12.872727272727271</v>
      </c>
      <c r="O335" s="134"/>
      <c r="P335" s="134"/>
      <c r="Q335" s="134">
        <v>1</v>
      </c>
    </row>
    <row r="336" spans="1:17" s="135" customFormat="1" hidden="1">
      <c r="A336" s="142">
        <v>323</v>
      </c>
      <c r="B336" s="142">
        <f t="shared" si="5"/>
        <v>323</v>
      </c>
      <c r="C336" s="134">
        <v>6</v>
      </c>
      <c r="D336" s="134">
        <v>0</v>
      </c>
      <c r="E336" s="134">
        <v>0</v>
      </c>
      <c r="F336" s="134">
        <f>职业参数比例等级参数!$O$29*10</f>
        <v>145.45454545454544</v>
      </c>
      <c r="G336" s="134">
        <f>职业参数比例等级参数!$O$30*10</f>
        <v>72.72727272727272</v>
      </c>
      <c r="H336" s="134">
        <f>职业参数比例等级参数!$O$31*10</f>
        <v>80</v>
      </c>
      <c r="I336" s="135">
        <f>职业参数比例等级参数!$P$32*10</f>
        <v>58.181818181818187</v>
      </c>
      <c r="J336" s="134">
        <f>职业参数比例等级参数!$O$33*10</f>
        <v>47.999999999999986</v>
      </c>
      <c r="K336" s="134">
        <f>职业参数比例等级参数!$O$34*10</f>
        <v>36</v>
      </c>
      <c r="L336" s="134">
        <f>职业参数比例等级参数!$O$35*10</f>
        <v>12.872727272727271</v>
      </c>
      <c r="M336" s="134">
        <f>L336*职业参数比例等级参数!$B$15</f>
        <v>25.745454545454542</v>
      </c>
      <c r="N336" s="134">
        <f>L336*职业参数比例等级参数!$B$16</f>
        <v>12.872727272727271</v>
      </c>
      <c r="O336" s="134"/>
      <c r="P336" s="134"/>
      <c r="Q336" s="134">
        <v>1</v>
      </c>
    </row>
    <row r="337" spans="1:17" s="135" customFormat="1" hidden="1">
      <c r="A337" s="142">
        <v>324</v>
      </c>
      <c r="B337" s="142">
        <f t="shared" si="5"/>
        <v>324</v>
      </c>
      <c r="C337" s="134">
        <v>6</v>
      </c>
      <c r="D337" s="134">
        <v>0</v>
      </c>
      <c r="E337" s="134">
        <v>0</v>
      </c>
      <c r="F337" s="134">
        <f>职业参数比例等级参数!$O$29*10</f>
        <v>145.45454545454544</v>
      </c>
      <c r="G337" s="134">
        <f>职业参数比例等级参数!$O$30*10</f>
        <v>72.72727272727272</v>
      </c>
      <c r="H337" s="134">
        <f>职业参数比例等级参数!$O$31*10</f>
        <v>80</v>
      </c>
      <c r="I337" s="135">
        <f>职业参数比例等级参数!$Q$32*10</f>
        <v>56.36363636363636</v>
      </c>
      <c r="J337" s="134">
        <f>职业参数比例等级参数!$O$33*10</f>
        <v>47.999999999999986</v>
      </c>
      <c r="K337" s="134">
        <f>职业参数比例等级参数!$O$34*10</f>
        <v>36</v>
      </c>
      <c r="L337" s="134">
        <f>职业参数比例等级参数!$O$35*10</f>
        <v>12.872727272727271</v>
      </c>
      <c r="M337" s="134">
        <f>L337*职业参数比例等级参数!$B$15</f>
        <v>25.745454545454542</v>
      </c>
      <c r="N337" s="134">
        <f>L337*职业参数比例等级参数!$B$16</f>
        <v>12.872727272727271</v>
      </c>
      <c r="O337" s="134"/>
      <c r="P337" s="134"/>
      <c r="Q337" s="134">
        <v>1</v>
      </c>
    </row>
    <row r="338" spans="1:17" s="135" customFormat="1" hidden="1">
      <c r="A338" s="142">
        <v>325</v>
      </c>
      <c r="B338" s="142">
        <f t="shared" si="5"/>
        <v>325</v>
      </c>
      <c r="C338" s="134">
        <v>6</v>
      </c>
      <c r="D338" s="134">
        <v>0</v>
      </c>
      <c r="E338" s="134">
        <v>0</v>
      </c>
      <c r="F338" s="134">
        <f>职业参数比例等级参数!$O$29*10</f>
        <v>145.45454545454544</v>
      </c>
      <c r="G338" s="134">
        <f>职业参数比例等级参数!$O$30*10</f>
        <v>72.72727272727272</v>
      </c>
      <c r="H338" s="134">
        <f>职业参数比例等级参数!$O$31*10</f>
        <v>80</v>
      </c>
      <c r="I338" s="134">
        <f>职业参数比例等级参数!$O$32*10</f>
        <v>60</v>
      </c>
      <c r="J338" s="135">
        <f>职业参数比例等级参数!$P$33*10</f>
        <v>46.545454545454547</v>
      </c>
      <c r="K338" s="134">
        <f>职业参数比例等级参数!$O$34*10</f>
        <v>36</v>
      </c>
      <c r="L338" s="134">
        <f>职业参数比例等级参数!$O$35*10</f>
        <v>12.872727272727271</v>
      </c>
      <c r="M338" s="134">
        <f>L338*职业参数比例等级参数!$B$15</f>
        <v>25.745454545454542</v>
      </c>
      <c r="N338" s="134">
        <f>L338*职业参数比例等级参数!$B$16</f>
        <v>12.872727272727271</v>
      </c>
      <c r="O338" s="134"/>
      <c r="P338" s="134"/>
      <c r="Q338" s="134">
        <v>1</v>
      </c>
    </row>
    <row r="339" spans="1:17" s="135" customFormat="1" hidden="1">
      <c r="A339" s="142">
        <v>326</v>
      </c>
      <c r="B339" s="142">
        <f t="shared" si="5"/>
        <v>326</v>
      </c>
      <c r="C339" s="134">
        <v>6</v>
      </c>
      <c r="D339" s="134">
        <v>0</v>
      </c>
      <c r="E339" s="134">
        <v>0</v>
      </c>
      <c r="F339" s="134">
        <f>职业参数比例等级参数!$O$29*10</f>
        <v>145.45454545454544</v>
      </c>
      <c r="G339" s="134">
        <f>职业参数比例等级参数!$O$30*10</f>
        <v>72.72727272727272</v>
      </c>
      <c r="H339" s="134">
        <f>职业参数比例等级参数!$O$31*10</f>
        <v>80</v>
      </c>
      <c r="I339" s="134">
        <f>职业参数比例等级参数!$O$32*10</f>
        <v>60</v>
      </c>
      <c r="J339" s="135">
        <f>职业参数比例等级参数!$Q$33*10</f>
        <v>45.090909090909086</v>
      </c>
      <c r="K339" s="134">
        <f>职业参数比例等级参数!$O$34*10</f>
        <v>36</v>
      </c>
      <c r="L339" s="134">
        <f>职业参数比例等级参数!$O$35*10</f>
        <v>12.872727272727271</v>
      </c>
      <c r="M339" s="134">
        <f>L339*职业参数比例等级参数!$B$15</f>
        <v>25.745454545454542</v>
      </c>
      <c r="N339" s="134">
        <f>L339*职业参数比例等级参数!$B$16</f>
        <v>12.872727272727271</v>
      </c>
      <c r="O339" s="134"/>
      <c r="P339" s="134"/>
      <c r="Q339" s="134">
        <v>1</v>
      </c>
    </row>
    <row r="340" spans="1:17" s="135" customFormat="1" hidden="1">
      <c r="A340" s="142">
        <v>327</v>
      </c>
      <c r="B340" s="142">
        <f t="shared" si="5"/>
        <v>327</v>
      </c>
      <c r="C340" s="134">
        <v>6</v>
      </c>
      <c r="D340" s="134">
        <v>0</v>
      </c>
      <c r="E340" s="134">
        <v>0</v>
      </c>
      <c r="F340" s="134">
        <f>职业参数比例等级参数!$O$29*10</f>
        <v>145.45454545454544</v>
      </c>
      <c r="G340" s="134">
        <f>职业参数比例等级参数!$O$30*10</f>
        <v>72.72727272727272</v>
      </c>
      <c r="H340" s="134">
        <f>职业参数比例等级参数!$O$31*10</f>
        <v>80</v>
      </c>
      <c r="I340" s="134">
        <f>职业参数比例等级参数!$O$32*10</f>
        <v>60</v>
      </c>
      <c r="J340" s="134">
        <f>职业参数比例等级参数!$O$33*10</f>
        <v>47.999999999999986</v>
      </c>
      <c r="K340" s="135">
        <f>职业参数比例等级参数!$P$34*10</f>
        <v>34.909090909090907</v>
      </c>
      <c r="L340" s="134">
        <f>职业参数比例等级参数!$O$35*10</f>
        <v>12.872727272727271</v>
      </c>
      <c r="M340" s="134">
        <f>L340*职业参数比例等级参数!$B$15</f>
        <v>25.745454545454542</v>
      </c>
      <c r="N340" s="134">
        <f>L340*职业参数比例等级参数!$B$16</f>
        <v>12.872727272727271</v>
      </c>
      <c r="O340" s="134"/>
      <c r="P340" s="134"/>
      <c r="Q340" s="134">
        <v>1</v>
      </c>
    </row>
    <row r="341" spans="1:17" s="135" customFormat="1" hidden="1">
      <c r="A341" s="142">
        <v>328</v>
      </c>
      <c r="B341" s="142">
        <f t="shared" si="5"/>
        <v>328</v>
      </c>
      <c r="C341" s="134">
        <v>6</v>
      </c>
      <c r="D341" s="134">
        <v>0</v>
      </c>
      <c r="E341" s="134">
        <v>0</v>
      </c>
      <c r="F341" s="134">
        <f>职业参数比例等级参数!$O$29*10</f>
        <v>145.45454545454544</v>
      </c>
      <c r="G341" s="134">
        <f>职业参数比例等级参数!$O$30*10</f>
        <v>72.72727272727272</v>
      </c>
      <c r="H341" s="134">
        <f>职业参数比例等级参数!$O$31*10</f>
        <v>80</v>
      </c>
      <c r="I341" s="134">
        <f>职业参数比例等级参数!$O$32*10</f>
        <v>60</v>
      </c>
      <c r="J341" s="134">
        <f>职业参数比例等级参数!$O$33*10</f>
        <v>47.999999999999986</v>
      </c>
      <c r="K341" s="135">
        <f>职业参数比例等级参数!$Q$34*10</f>
        <v>33.81818181818182</v>
      </c>
      <c r="L341" s="134">
        <f>职业参数比例等级参数!$O$35*10</f>
        <v>12.872727272727271</v>
      </c>
      <c r="M341" s="134">
        <f>L341*职业参数比例等级参数!$B$15</f>
        <v>25.745454545454542</v>
      </c>
      <c r="N341" s="134">
        <f>L341*职业参数比例等级参数!$B$16</f>
        <v>12.872727272727271</v>
      </c>
      <c r="O341" s="134"/>
      <c r="P341" s="134"/>
      <c r="Q341" s="134">
        <v>1</v>
      </c>
    </row>
    <row r="342" spans="1:17" s="135" customFormat="1" hidden="1">
      <c r="A342" s="142">
        <v>329</v>
      </c>
      <c r="B342" s="142">
        <f t="shared" si="5"/>
        <v>329</v>
      </c>
      <c r="C342" s="134">
        <v>6</v>
      </c>
      <c r="D342" s="134">
        <v>0</v>
      </c>
      <c r="E342" s="134">
        <v>0</v>
      </c>
      <c r="F342" s="134">
        <f>职业参数比例等级参数!$O$29*10</f>
        <v>145.45454545454544</v>
      </c>
      <c r="G342" s="134">
        <f>职业参数比例等级参数!$O$30*10</f>
        <v>72.72727272727272</v>
      </c>
      <c r="H342" s="134">
        <f>职业参数比例等级参数!$O$31*10</f>
        <v>80</v>
      </c>
      <c r="I342" s="134">
        <f>职业参数比例等级参数!$O$32*10</f>
        <v>60</v>
      </c>
      <c r="J342" s="134">
        <f>职业参数比例等级参数!$O$33*10</f>
        <v>47.999999999999986</v>
      </c>
      <c r="K342" s="134">
        <f>职业参数比例等级参数!$O$34*10</f>
        <v>36</v>
      </c>
      <c r="L342" s="135">
        <f>职业参数比例等级参数!$P$35*10</f>
        <v>12.763636363636364</v>
      </c>
      <c r="M342" s="134">
        <f>L342*职业参数比例等级参数!$B$15</f>
        <v>25.527272727272727</v>
      </c>
      <c r="N342" s="134">
        <f>L342*职业参数比例等级参数!$B$16</f>
        <v>12.763636363636364</v>
      </c>
      <c r="O342" s="134"/>
      <c r="P342" s="134"/>
      <c r="Q342" s="134">
        <v>1</v>
      </c>
    </row>
    <row r="343" spans="1:17" s="135" customFormat="1" hidden="1">
      <c r="A343" s="142">
        <v>330</v>
      </c>
      <c r="B343" s="142">
        <f t="shared" si="5"/>
        <v>330</v>
      </c>
      <c r="C343" s="134">
        <v>6</v>
      </c>
      <c r="D343" s="134">
        <v>0</v>
      </c>
      <c r="E343" s="134">
        <v>0</v>
      </c>
      <c r="F343" s="134">
        <f>职业参数比例等级参数!$O$29*10</f>
        <v>145.45454545454544</v>
      </c>
      <c r="G343" s="134">
        <f>职业参数比例等级参数!$O$30*10</f>
        <v>72.72727272727272</v>
      </c>
      <c r="H343" s="134">
        <f>职业参数比例等级参数!$O$31*10</f>
        <v>80</v>
      </c>
      <c r="I343" s="134">
        <f>职业参数比例等级参数!$O$32*10</f>
        <v>60</v>
      </c>
      <c r="J343" s="134">
        <f>职业参数比例等级参数!$O$33*10</f>
        <v>47.999999999999986</v>
      </c>
      <c r="K343" s="134">
        <f>职业参数比例等级参数!$O$34*10</f>
        <v>36</v>
      </c>
      <c r="L343" s="135">
        <f>职业参数比例等级参数!$Q$35*10</f>
        <v>12.654545454545454</v>
      </c>
      <c r="M343" s="134">
        <f>L343*职业参数比例等级参数!$B$15</f>
        <v>25.309090909090909</v>
      </c>
      <c r="N343" s="134">
        <f>L343*职业参数比例等级参数!$B$16</f>
        <v>12.654545454545454</v>
      </c>
      <c r="O343" s="134"/>
      <c r="P343" s="134"/>
      <c r="Q343" s="134">
        <v>1</v>
      </c>
    </row>
    <row r="344" spans="1:17" s="135" customFormat="1" hidden="1">
      <c r="A344" s="142">
        <v>331</v>
      </c>
      <c r="B344" s="142">
        <f t="shared" si="5"/>
        <v>331</v>
      </c>
      <c r="C344" s="135">
        <v>6</v>
      </c>
      <c r="D344" s="135">
        <v>0</v>
      </c>
      <c r="E344" s="135">
        <v>0</v>
      </c>
      <c r="F344" s="135">
        <f>职业参数比例等级参数!$P$29*10</f>
        <v>142.42424242424244</v>
      </c>
      <c r="G344" s="135">
        <f>职业参数比例等级参数!$P$30*10</f>
        <v>71.212121212121218</v>
      </c>
      <c r="H344" s="135">
        <f>职业参数比例等级参数!$P$31*10</f>
        <v>77.575757575757578</v>
      </c>
      <c r="I344" s="135">
        <f>职业参数比例等级参数!$P$32*10</f>
        <v>58.181818181818187</v>
      </c>
      <c r="J344" s="135">
        <f>职业参数比例等级参数!$P$33*10</f>
        <v>46.545454545454547</v>
      </c>
      <c r="K344" s="135">
        <f>职业参数比例等级参数!$P$34*10</f>
        <v>34.909090909090907</v>
      </c>
      <c r="L344" s="135">
        <f>职业参数比例等级参数!$P$35*10</f>
        <v>12.763636363636364</v>
      </c>
      <c r="M344" s="135">
        <f>L344*职业参数比例等级参数!$B$15</f>
        <v>25.527272727272727</v>
      </c>
      <c r="N344" s="135">
        <f>L344*职业参数比例等级参数!$B$16</f>
        <v>12.763636363636364</v>
      </c>
      <c r="P344" s="135" t="s">
        <v>695</v>
      </c>
      <c r="Q344" s="135">
        <v>1</v>
      </c>
    </row>
    <row r="345" spans="1:17" s="135" customFormat="1" hidden="1">
      <c r="A345" s="142">
        <v>332</v>
      </c>
      <c r="B345" s="142">
        <f t="shared" si="5"/>
        <v>332</v>
      </c>
      <c r="C345" s="134">
        <v>6</v>
      </c>
      <c r="D345" s="134">
        <v>0</v>
      </c>
      <c r="E345" s="134">
        <v>0</v>
      </c>
      <c r="F345" s="135">
        <f>职业参数比例等级参数!$Q$29*10</f>
        <v>139.39393939393938</v>
      </c>
      <c r="G345" s="134">
        <f>职业参数比例等级参数!$P$30*10</f>
        <v>71.212121212121218</v>
      </c>
      <c r="H345" s="134">
        <f>职业参数比例等级参数!$P$31*10</f>
        <v>77.575757575757578</v>
      </c>
      <c r="I345" s="134">
        <f>职业参数比例等级参数!$P$32*10</f>
        <v>58.181818181818187</v>
      </c>
      <c r="J345" s="134">
        <f>职业参数比例等级参数!$P$33*10</f>
        <v>46.545454545454547</v>
      </c>
      <c r="K345" s="134">
        <f>职业参数比例等级参数!$P$34*10</f>
        <v>34.909090909090907</v>
      </c>
      <c r="L345" s="134">
        <f>职业参数比例等级参数!$P$35*10</f>
        <v>12.763636363636364</v>
      </c>
      <c r="M345" s="134">
        <f>L345*职业参数比例等级参数!$B$15</f>
        <v>25.527272727272727</v>
      </c>
      <c r="N345" s="134">
        <f>L345*职业参数比例等级参数!$B$16</f>
        <v>12.763636363636364</v>
      </c>
      <c r="O345" s="134"/>
      <c r="P345" s="134"/>
      <c r="Q345" s="134">
        <v>1</v>
      </c>
    </row>
    <row r="346" spans="1:17" s="135" customFormat="1" hidden="1">
      <c r="A346" s="142">
        <v>333</v>
      </c>
      <c r="B346" s="142">
        <f t="shared" si="5"/>
        <v>333</v>
      </c>
      <c r="C346" s="134">
        <v>6</v>
      </c>
      <c r="D346" s="134">
        <v>0</v>
      </c>
      <c r="E346" s="134">
        <v>0</v>
      </c>
      <c r="F346" s="135">
        <f>职业参数比例等级参数!$O$29*10</f>
        <v>145.45454545454544</v>
      </c>
      <c r="G346" s="134">
        <f>职业参数比例等级参数!$P$30*10</f>
        <v>71.212121212121218</v>
      </c>
      <c r="H346" s="134">
        <f>职业参数比例等级参数!$P$31*10</f>
        <v>77.575757575757578</v>
      </c>
      <c r="I346" s="134">
        <f>职业参数比例等级参数!$P$32*10</f>
        <v>58.181818181818187</v>
      </c>
      <c r="J346" s="134">
        <f>职业参数比例等级参数!$P$33*10</f>
        <v>46.545454545454547</v>
      </c>
      <c r="K346" s="134">
        <f>职业参数比例等级参数!$P$34*10</f>
        <v>34.909090909090907</v>
      </c>
      <c r="L346" s="134">
        <f>职业参数比例等级参数!$P$35*10</f>
        <v>12.763636363636364</v>
      </c>
      <c r="M346" s="134">
        <f>L346*职业参数比例等级参数!$B$15</f>
        <v>25.527272727272727</v>
      </c>
      <c r="N346" s="134">
        <f>L346*职业参数比例等级参数!$B$16</f>
        <v>12.763636363636364</v>
      </c>
      <c r="O346" s="134"/>
      <c r="P346" s="134"/>
      <c r="Q346" s="134">
        <v>1</v>
      </c>
    </row>
    <row r="347" spans="1:17" s="135" customFormat="1" hidden="1">
      <c r="A347" s="142">
        <v>334</v>
      </c>
      <c r="B347" s="142">
        <f t="shared" si="5"/>
        <v>334</v>
      </c>
      <c r="C347" s="134">
        <v>6</v>
      </c>
      <c r="D347" s="134">
        <v>0</v>
      </c>
      <c r="E347" s="134">
        <v>0</v>
      </c>
      <c r="F347" s="134">
        <f>职业参数比例等级参数!$P$29*10</f>
        <v>142.42424242424244</v>
      </c>
      <c r="G347" s="135">
        <f>职业参数比例等级参数!$Q$30*10</f>
        <v>69.696969696969688</v>
      </c>
      <c r="H347" s="134">
        <f>职业参数比例等级参数!$P$31*10</f>
        <v>77.575757575757578</v>
      </c>
      <c r="I347" s="134">
        <f>职业参数比例等级参数!$P$32*10</f>
        <v>58.181818181818187</v>
      </c>
      <c r="J347" s="134">
        <f>职业参数比例等级参数!$P$33*10</f>
        <v>46.545454545454547</v>
      </c>
      <c r="K347" s="134">
        <f>职业参数比例等级参数!$P$34*10</f>
        <v>34.909090909090907</v>
      </c>
      <c r="L347" s="134">
        <f>职业参数比例等级参数!$P$35*10</f>
        <v>12.763636363636364</v>
      </c>
      <c r="M347" s="134">
        <f>L347*职业参数比例等级参数!$B$15</f>
        <v>25.527272727272727</v>
      </c>
      <c r="N347" s="134">
        <f>L347*职业参数比例等级参数!$B$16</f>
        <v>12.763636363636364</v>
      </c>
      <c r="O347" s="134"/>
      <c r="P347" s="134"/>
      <c r="Q347" s="134">
        <v>1</v>
      </c>
    </row>
    <row r="348" spans="1:17" s="135" customFormat="1" hidden="1">
      <c r="A348" s="142">
        <v>335</v>
      </c>
      <c r="B348" s="142">
        <f t="shared" si="5"/>
        <v>335</v>
      </c>
      <c r="C348" s="134">
        <v>6</v>
      </c>
      <c r="D348" s="134">
        <v>0</v>
      </c>
      <c r="E348" s="134">
        <v>0</v>
      </c>
      <c r="F348" s="134">
        <f>职业参数比例等级参数!$P$29*10</f>
        <v>142.42424242424244</v>
      </c>
      <c r="G348" s="135">
        <f>职业参数比例等级参数!$O$30*10</f>
        <v>72.72727272727272</v>
      </c>
      <c r="H348" s="134">
        <f>职业参数比例等级参数!$P$31*10</f>
        <v>77.575757575757578</v>
      </c>
      <c r="I348" s="134">
        <f>职业参数比例等级参数!$P$32*10</f>
        <v>58.181818181818187</v>
      </c>
      <c r="J348" s="134">
        <f>职业参数比例等级参数!$P$33*10</f>
        <v>46.545454545454547</v>
      </c>
      <c r="K348" s="134">
        <f>职业参数比例等级参数!$P$34*10</f>
        <v>34.909090909090907</v>
      </c>
      <c r="L348" s="134">
        <f>职业参数比例等级参数!$P$35*10</f>
        <v>12.763636363636364</v>
      </c>
      <c r="M348" s="134">
        <f>L348*职业参数比例等级参数!$B$15</f>
        <v>25.527272727272727</v>
      </c>
      <c r="N348" s="134">
        <f>L348*职业参数比例等级参数!$B$16</f>
        <v>12.763636363636364</v>
      </c>
      <c r="O348" s="134"/>
      <c r="P348" s="134"/>
      <c r="Q348" s="134">
        <v>1</v>
      </c>
    </row>
    <row r="349" spans="1:17" s="135" customFormat="1" hidden="1">
      <c r="A349" s="142">
        <v>336</v>
      </c>
      <c r="B349" s="142">
        <f t="shared" si="5"/>
        <v>336</v>
      </c>
      <c r="C349" s="134">
        <v>6</v>
      </c>
      <c r="D349" s="134">
        <v>0</v>
      </c>
      <c r="E349" s="134">
        <v>0</v>
      </c>
      <c r="F349" s="134">
        <f>职业参数比例等级参数!$P$29*10</f>
        <v>142.42424242424244</v>
      </c>
      <c r="G349" s="134">
        <f>职业参数比例等级参数!$P$30*10</f>
        <v>71.212121212121218</v>
      </c>
      <c r="H349" s="135">
        <f>职业参数比例等级参数!$Q$31*10</f>
        <v>75.151515151515142</v>
      </c>
      <c r="I349" s="134">
        <f>职业参数比例等级参数!$P$32*10</f>
        <v>58.181818181818187</v>
      </c>
      <c r="J349" s="134">
        <f>职业参数比例等级参数!$P$33*10</f>
        <v>46.545454545454547</v>
      </c>
      <c r="K349" s="134">
        <f>职业参数比例等级参数!$P$34*10</f>
        <v>34.909090909090907</v>
      </c>
      <c r="L349" s="134">
        <f>职业参数比例等级参数!$P$35*10</f>
        <v>12.763636363636364</v>
      </c>
      <c r="M349" s="134">
        <f>L349*职业参数比例等级参数!$B$15</f>
        <v>25.527272727272727</v>
      </c>
      <c r="N349" s="134">
        <f>L349*职业参数比例等级参数!$B$16</f>
        <v>12.763636363636364</v>
      </c>
      <c r="O349" s="134"/>
      <c r="P349" s="134"/>
      <c r="Q349" s="134">
        <v>1</v>
      </c>
    </row>
    <row r="350" spans="1:17" s="135" customFormat="1" hidden="1">
      <c r="A350" s="142">
        <v>337</v>
      </c>
      <c r="B350" s="142">
        <f t="shared" si="5"/>
        <v>337</v>
      </c>
      <c r="C350" s="134">
        <v>6</v>
      </c>
      <c r="D350" s="134">
        <v>0</v>
      </c>
      <c r="E350" s="134">
        <v>0</v>
      </c>
      <c r="F350" s="134">
        <f>职业参数比例等级参数!$P$29*10</f>
        <v>142.42424242424244</v>
      </c>
      <c r="G350" s="134">
        <f>职业参数比例等级参数!$P$30*10</f>
        <v>71.212121212121218</v>
      </c>
      <c r="H350" s="135">
        <f>职业参数比例等级参数!$O$31*10</f>
        <v>80</v>
      </c>
      <c r="I350" s="134">
        <f>职业参数比例等级参数!$P$32*10</f>
        <v>58.181818181818187</v>
      </c>
      <c r="J350" s="134">
        <f>职业参数比例等级参数!$P$33*10</f>
        <v>46.545454545454547</v>
      </c>
      <c r="K350" s="134">
        <f>职业参数比例等级参数!$P$34*10</f>
        <v>34.909090909090907</v>
      </c>
      <c r="L350" s="134">
        <f>职业参数比例等级参数!$P$35*10</f>
        <v>12.763636363636364</v>
      </c>
      <c r="M350" s="134">
        <f>L350*职业参数比例等级参数!$B$15</f>
        <v>25.527272727272727</v>
      </c>
      <c r="N350" s="134">
        <f>L350*职业参数比例等级参数!$B$16</f>
        <v>12.763636363636364</v>
      </c>
      <c r="O350" s="134"/>
      <c r="P350" s="134"/>
      <c r="Q350" s="134">
        <v>1</v>
      </c>
    </row>
    <row r="351" spans="1:17" s="135" customFormat="1" hidden="1">
      <c r="A351" s="142">
        <v>338</v>
      </c>
      <c r="B351" s="142">
        <f t="shared" si="5"/>
        <v>338</v>
      </c>
      <c r="C351" s="134">
        <v>6</v>
      </c>
      <c r="D351" s="134">
        <v>0</v>
      </c>
      <c r="E351" s="134">
        <v>0</v>
      </c>
      <c r="F351" s="134">
        <f>职业参数比例等级参数!$P$29*10</f>
        <v>142.42424242424244</v>
      </c>
      <c r="G351" s="134">
        <f>职业参数比例等级参数!$P$30*10</f>
        <v>71.212121212121218</v>
      </c>
      <c r="H351" s="134">
        <f>职业参数比例等级参数!$P$31*10</f>
        <v>77.575757575757578</v>
      </c>
      <c r="I351" s="135">
        <f>职业参数比例等级参数!$Q$32*10</f>
        <v>56.36363636363636</v>
      </c>
      <c r="J351" s="134">
        <f>职业参数比例等级参数!$P$33*10</f>
        <v>46.545454545454547</v>
      </c>
      <c r="K351" s="134">
        <f>职业参数比例等级参数!$P$34*10</f>
        <v>34.909090909090907</v>
      </c>
      <c r="L351" s="134">
        <f>职业参数比例等级参数!$P$35*10</f>
        <v>12.763636363636364</v>
      </c>
      <c r="M351" s="134">
        <f>L351*职业参数比例等级参数!$B$15</f>
        <v>25.527272727272727</v>
      </c>
      <c r="N351" s="134">
        <f>L351*职业参数比例等级参数!$B$16</f>
        <v>12.763636363636364</v>
      </c>
      <c r="O351" s="134"/>
      <c r="P351" s="134"/>
      <c r="Q351" s="134">
        <v>1</v>
      </c>
    </row>
    <row r="352" spans="1:17" s="135" customFormat="1" hidden="1">
      <c r="A352" s="142">
        <v>339</v>
      </c>
      <c r="B352" s="142">
        <f t="shared" si="5"/>
        <v>339</v>
      </c>
      <c r="C352" s="134">
        <v>6</v>
      </c>
      <c r="D352" s="134">
        <v>0</v>
      </c>
      <c r="E352" s="134">
        <v>0</v>
      </c>
      <c r="F352" s="134">
        <f>职业参数比例等级参数!$P$29*10</f>
        <v>142.42424242424244</v>
      </c>
      <c r="G352" s="134">
        <f>职业参数比例等级参数!$P$30*10</f>
        <v>71.212121212121218</v>
      </c>
      <c r="H352" s="134">
        <f>职业参数比例等级参数!$P$31*10</f>
        <v>77.575757575757578</v>
      </c>
      <c r="I352" s="135">
        <f>职业参数比例等级参数!$O$32*10</f>
        <v>60</v>
      </c>
      <c r="J352" s="134">
        <f>职业参数比例等级参数!$P$33*10</f>
        <v>46.545454545454547</v>
      </c>
      <c r="K352" s="134">
        <f>职业参数比例等级参数!$P$34*10</f>
        <v>34.909090909090907</v>
      </c>
      <c r="L352" s="134">
        <f>职业参数比例等级参数!$P$35*10</f>
        <v>12.763636363636364</v>
      </c>
      <c r="M352" s="134">
        <f>L352*职业参数比例等级参数!$B$15</f>
        <v>25.527272727272727</v>
      </c>
      <c r="N352" s="134">
        <f>L352*职业参数比例等级参数!$B$16</f>
        <v>12.763636363636364</v>
      </c>
      <c r="O352" s="134"/>
      <c r="P352" s="134"/>
      <c r="Q352" s="134">
        <v>1</v>
      </c>
    </row>
    <row r="353" spans="1:17" s="135" customFormat="1" hidden="1">
      <c r="A353" s="142">
        <v>340</v>
      </c>
      <c r="B353" s="142">
        <f t="shared" si="5"/>
        <v>340</v>
      </c>
      <c r="C353" s="134">
        <v>6</v>
      </c>
      <c r="D353" s="134">
        <v>0</v>
      </c>
      <c r="E353" s="134">
        <v>0</v>
      </c>
      <c r="F353" s="134">
        <f>职业参数比例等级参数!$P$29*10</f>
        <v>142.42424242424244</v>
      </c>
      <c r="G353" s="134">
        <f>职业参数比例等级参数!$P$30*10</f>
        <v>71.212121212121218</v>
      </c>
      <c r="H353" s="134">
        <f>职业参数比例等级参数!$P$31*10</f>
        <v>77.575757575757578</v>
      </c>
      <c r="I353" s="134">
        <f>职业参数比例等级参数!$P$32*10</f>
        <v>58.181818181818187</v>
      </c>
      <c r="J353" s="135">
        <f>职业参数比例等级参数!$Q$33*10</f>
        <v>45.090909090909086</v>
      </c>
      <c r="K353" s="134">
        <f>职业参数比例等级参数!$P$34*10</f>
        <v>34.909090909090907</v>
      </c>
      <c r="L353" s="134">
        <f>职业参数比例等级参数!$P$35*10</f>
        <v>12.763636363636364</v>
      </c>
      <c r="M353" s="134">
        <f>L353*职业参数比例等级参数!$B$15</f>
        <v>25.527272727272727</v>
      </c>
      <c r="N353" s="134">
        <f>L353*职业参数比例等级参数!$B$16</f>
        <v>12.763636363636364</v>
      </c>
      <c r="O353" s="134"/>
      <c r="P353" s="134"/>
      <c r="Q353" s="134">
        <v>1</v>
      </c>
    </row>
    <row r="354" spans="1:17" s="135" customFormat="1" hidden="1">
      <c r="A354" s="142">
        <v>341</v>
      </c>
      <c r="B354" s="142">
        <f t="shared" si="5"/>
        <v>341</v>
      </c>
      <c r="C354" s="134">
        <v>6</v>
      </c>
      <c r="D354" s="134">
        <v>0</v>
      </c>
      <c r="E354" s="134">
        <v>0</v>
      </c>
      <c r="F354" s="134">
        <f>职业参数比例等级参数!$P$29*10</f>
        <v>142.42424242424244</v>
      </c>
      <c r="G354" s="134">
        <f>职业参数比例等级参数!$P$30*10</f>
        <v>71.212121212121218</v>
      </c>
      <c r="H354" s="134">
        <f>职业参数比例等级参数!$P$31*10</f>
        <v>77.575757575757578</v>
      </c>
      <c r="I354" s="134">
        <f>职业参数比例等级参数!$P$32*10</f>
        <v>58.181818181818187</v>
      </c>
      <c r="J354" s="135">
        <f>职业参数比例等级参数!$O$33*10</f>
        <v>47.999999999999986</v>
      </c>
      <c r="K354" s="134">
        <f>职业参数比例等级参数!$P$34*10</f>
        <v>34.909090909090907</v>
      </c>
      <c r="L354" s="134">
        <f>职业参数比例等级参数!$P$35*10</f>
        <v>12.763636363636364</v>
      </c>
      <c r="M354" s="134">
        <f>L354*职业参数比例等级参数!$B$15</f>
        <v>25.527272727272727</v>
      </c>
      <c r="N354" s="134">
        <f>L354*职业参数比例等级参数!$B$16</f>
        <v>12.763636363636364</v>
      </c>
      <c r="O354" s="134"/>
      <c r="P354" s="134"/>
      <c r="Q354" s="134">
        <v>1</v>
      </c>
    </row>
    <row r="355" spans="1:17" s="135" customFormat="1" hidden="1">
      <c r="A355" s="142">
        <v>342</v>
      </c>
      <c r="B355" s="142">
        <f t="shared" si="5"/>
        <v>342</v>
      </c>
      <c r="C355" s="134">
        <v>6</v>
      </c>
      <c r="D355" s="134">
        <v>0</v>
      </c>
      <c r="E355" s="134">
        <v>0</v>
      </c>
      <c r="F355" s="134">
        <f>职业参数比例等级参数!$P$29*10</f>
        <v>142.42424242424244</v>
      </c>
      <c r="G355" s="134">
        <f>职业参数比例等级参数!$P$30*10</f>
        <v>71.212121212121218</v>
      </c>
      <c r="H355" s="134">
        <f>职业参数比例等级参数!$P$31*10</f>
        <v>77.575757575757578</v>
      </c>
      <c r="I355" s="134">
        <f>职业参数比例等级参数!$P$32*10</f>
        <v>58.181818181818187</v>
      </c>
      <c r="J355" s="134">
        <f>职业参数比例等级参数!$P$33*10</f>
        <v>46.545454545454547</v>
      </c>
      <c r="K355" s="135">
        <f>职业参数比例等级参数!$Q$34*10</f>
        <v>33.81818181818182</v>
      </c>
      <c r="L355" s="134">
        <f>职业参数比例等级参数!$P$35*10</f>
        <v>12.763636363636364</v>
      </c>
      <c r="M355" s="134">
        <f>L355*职业参数比例等级参数!$B$15</f>
        <v>25.527272727272727</v>
      </c>
      <c r="N355" s="134">
        <f>L355*职业参数比例等级参数!$B$16</f>
        <v>12.763636363636364</v>
      </c>
      <c r="O355" s="134"/>
      <c r="P355" s="134"/>
      <c r="Q355" s="134">
        <v>1</v>
      </c>
    </row>
    <row r="356" spans="1:17" s="135" customFormat="1" hidden="1">
      <c r="A356" s="142">
        <v>343</v>
      </c>
      <c r="B356" s="142">
        <f t="shared" si="5"/>
        <v>343</v>
      </c>
      <c r="C356" s="134">
        <v>6</v>
      </c>
      <c r="D356" s="134">
        <v>0</v>
      </c>
      <c r="E356" s="134">
        <v>0</v>
      </c>
      <c r="F356" s="134">
        <f>职业参数比例等级参数!$P$29*10</f>
        <v>142.42424242424244</v>
      </c>
      <c r="G356" s="134">
        <f>职业参数比例等级参数!$P$30*10</f>
        <v>71.212121212121218</v>
      </c>
      <c r="H356" s="134">
        <f>职业参数比例等级参数!$P$31*10</f>
        <v>77.575757575757578</v>
      </c>
      <c r="I356" s="134">
        <f>职业参数比例等级参数!$P$32*10</f>
        <v>58.181818181818187</v>
      </c>
      <c r="J356" s="134">
        <f>职业参数比例等级参数!$P$33*10</f>
        <v>46.545454545454547</v>
      </c>
      <c r="K356" s="135">
        <f>职业参数比例等级参数!$O$34*10</f>
        <v>36</v>
      </c>
      <c r="L356" s="134">
        <f>职业参数比例等级参数!$P$35*10</f>
        <v>12.763636363636364</v>
      </c>
      <c r="M356" s="134">
        <f>L356*职业参数比例等级参数!$B$15</f>
        <v>25.527272727272727</v>
      </c>
      <c r="N356" s="134">
        <f>L356*职业参数比例等级参数!$B$16</f>
        <v>12.763636363636364</v>
      </c>
      <c r="O356" s="134"/>
      <c r="P356" s="134"/>
      <c r="Q356" s="134">
        <v>1</v>
      </c>
    </row>
    <row r="357" spans="1:17" s="135" customFormat="1" hidden="1">
      <c r="A357" s="142">
        <v>344</v>
      </c>
      <c r="B357" s="142">
        <f t="shared" si="5"/>
        <v>344</v>
      </c>
      <c r="C357" s="134">
        <v>6</v>
      </c>
      <c r="D357" s="134">
        <v>0</v>
      </c>
      <c r="E357" s="134">
        <v>0</v>
      </c>
      <c r="F357" s="134">
        <f>职业参数比例等级参数!$P$29*10</f>
        <v>142.42424242424244</v>
      </c>
      <c r="G357" s="134">
        <f>职业参数比例等级参数!$P$30*10</f>
        <v>71.212121212121218</v>
      </c>
      <c r="H357" s="134">
        <f>职业参数比例等级参数!$P$31*10</f>
        <v>77.575757575757578</v>
      </c>
      <c r="I357" s="134">
        <f>职业参数比例等级参数!$P$32*10</f>
        <v>58.181818181818187</v>
      </c>
      <c r="J357" s="134">
        <f>职业参数比例等级参数!$P$33*10</f>
        <v>46.545454545454547</v>
      </c>
      <c r="K357" s="134">
        <f>职业参数比例等级参数!$P$34*10</f>
        <v>34.909090909090907</v>
      </c>
      <c r="L357" s="135">
        <f>职业参数比例等级参数!$Q$35*10</f>
        <v>12.654545454545454</v>
      </c>
      <c r="M357" s="134">
        <f>L357*职业参数比例等级参数!$B$15</f>
        <v>25.309090909090909</v>
      </c>
      <c r="N357" s="134">
        <f>L357*职业参数比例等级参数!$B$16</f>
        <v>12.654545454545454</v>
      </c>
      <c r="O357" s="134"/>
      <c r="P357" s="134"/>
      <c r="Q357" s="134">
        <v>1</v>
      </c>
    </row>
    <row r="358" spans="1:17" s="135" customFormat="1" hidden="1">
      <c r="A358" s="142">
        <v>345</v>
      </c>
      <c r="B358" s="142">
        <f t="shared" si="5"/>
        <v>345</v>
      </c>
      <c r="C358" s="134">
        <v>6</v>
      </c>
      <c r="D358" s="134">
        <v>0</v>
      </c>
      <c r="E358" s="134">
        <v>0</v>
      </c>
      <c r="F358" s="134">
        <f>职业参数比例等级参数!$P$29*10</f>
        <v>142.42424242424244</v>
      </c>
      <c r="G358" s="134">
        <f>职业参数比例等级参数!$P$30*10</f>
        <v>71.212121212121218</v>
      </c>
      <c r="H358" s="134">
        <f>职业参数比例等级参数!$P$31*10</f>
        <v>77.575757575757578</v>
      </c>
      <c r="I358" s="134">
        <f>职业参数比例等级参数!$P$32*10</f>
        <v>58.181818181818187</v>
      </c>
      <c r="J358" s="134">
        <f>职业参数比例等级参数!$P$33*10</f>
        <v>46.545454545454547</v>
      </c>
      <c r="K358" s="134">
        <f>职业参数比例等级参数!$P$34*10</f>
        <v>34.909090909090907</v>
      </c>
      <c r="L358" s="135">
        <f>职业参数比例等级参数!$O$35*10</f>
        <v>12.872727272727271</v>
      </c>
      <c r="M358" s="134">
        <f>L358*职业参数比例等级参数!$B$15</f>
        <v>25.745454545454542</v>
      </c>
      <c r="N358" s="134">
        <f>L358*职业参数比例等级参数!$B$16</f>
        <v>12.872727272727271</v>
      </c>
      <c r="O358" s="134"/>
      <c r="P358" s="134"/>
      <c r="Q358" s="134">
        <v>1</v>
      </c>
    </row>
    <row r="359" spans="1:17" s="135" customFormat="1" hidden="1">
      <c r="A359" s="142">
        <v>346</v>
      </c>
      <c r="B359" s="142">
        <f t="shared" si="5"/>
        <v>346</v>
      </c>
      <c r="C359" s="135">
        <v>6</v>
      </c>
      <c r="D359" s="135">
        <v>0</v>
      </c>
      <c r="E359" s="135">
        <v>0</v>
      </c>
      <c r="F359" s="135">
        <f>职业参数比例等级参数!$Q$29*10</f>
        <v>139.39393939393938</v>
      </c>
      <c r="G359" s="135">
        <f>职业参数比例等级参数!$Q$30*10</f>
        <v>69.696969696969688</v>
      </c>
      <c r="H359" s="135">
        <f>职业参数比例等级参数!$Q$31*10</f>
        <v>75.151515151515142</v>
      </c>
      <c r="I359" s="135">
        <f>职业参数比例等级参数!$Q$32*10</f>
        <v>56.36363636363636</v>
      </c>
      <c r="J359" s="135">
        <f>职业参数比例等级参数!$Q$33*10</f>
        <v>45.090909090909086</v>
      </c>
      <c r="K359" s="135">
        <f>职业参数比例等级参数!$Q$34*10</f>
        <v>33.81818181818182</v>
      </c>
      <c r="L359" s="135">
        <f>职业参数比例等级参数!$Q$35*10</f>
        <v>12.654545454545454</v>
      </c>
      <c r="M359" s="135">
        <f>L359*职业参数比例等级参数!$B$15</f>
        <v>25.309090909090909</v>
      </c>
      <c r="N359" s="135">
        <f>L359*职业参数比例等级参数!$B$16</f>
        <v>12.654545454545454</v>
      </c>
      <c r="P359" s="135" t="s">
        <v>696</v>
      </c>
      <c r="Q359" s="135">
        <v>1</v>
      </c>
    </row>
    <row r="360" spans="1:17" s="135" customFormat="1" hidden="1">
      <c r="A360" s="142">
        <v>347</v>
      </c>
      <c r="B360" s="142">
        <f t="shared" si="5"/>
        <v>347</v>
      </c>
      <c r="C360" s="134">
        <v>6</v>
      </c>
      <c r="D360" s="134">
        <v>0</v>
      </c>
      <c r="E360" s="134">
        <v>0</v>
      </c>
      <c r="F360" s="135">
        <f>职业参数比例等级参数!$P$29*10</f>
        <v>142.42424242424244</v>
      </c>
      <c r="G360" s="134">
        <f>职业参数比例等级参数!$Q$30*10</f>
        <v>69.696969696969688</v>
      </c>
      <c r="H360" s="134">
        <f>职业参数比例等级参数!$Q$31*10</f>
        <v>75.151515151515142</v>
      </c>
      <c r="I360" s="134">
        <f>职业参数比例等级参数!$Q$32*10</f>
        <v>56.36363636363636</v>
      </c>
      <c r="J360" s="134">
        <f>职业参数比例等级参数!$Q$33*10</f>
        <v>45.090909090909086</v>
      </c>
      <c r="K360" s="134">
        <f>职业参数比例等级参数!$Q$34*10</f>
        <v>33.81818181818182</v>
      </c>
      <c r="L360" s="134">
        <f>职业参数比例等级参数!$Q$35*10</f>
        <v>12.654545454545454</v>
      </c>
      <c r="M360" s="134">
        <f>L360*职业参数比例等级参数!$B$15</f>
        <v>25.309090909090909</v>
      </c>
      <c r="N360" s="134">
        <f>L360*职业参数比例等级参数!$B$16</f>
        <v>12.654545454545454</v>
      </c>
      <c r="O360" s="134"/>
      <c r="P360" s="134"/>
      <c r="Q360" s="134">
        <v>1</v>
      </c>
    </row>
    <row r="361" spans="1:17" s="135" customFormat="1" hidden="1">
      <c r="A361" s="142">
        <v>348</v>
      </c>
      <c r="B361" s="142">
        <f t="shared" si="5"/>
        <v>348</v>
      </c>
      <c r="C361" s="134">
        <v>6</v>
      </c>
      <c r="D361" s="134">
        <v>0</v>
      </c>
      <c r="E361" s="134">
        <v>0</v>
      </c>
      <c r="F361" s="135">
        <f>职业参数比例等级参数!$O$29*10</f>
        <v>145.45454545454544</v>
      </c>
      <c r="G361" s="134">
        <f>职业参数比例等级参数!$Q$30*10</f>
        <v>69.696969696969688</v>
      </c>
      <c r="H361" s="134">
        <f>职业参数比例等级参数!$Q$31*10</f>
        <v>75.151515151515142</v>
      </c>
      <c r="I361" s="134">
        <f>职业参数比例等级参数!$Q$32*10</f>
        <v>56.36363636363636</v>
      </c>
      <c r="J361" s="134">
        <f>职业参数比例等级参数!$Q$33*10</f>
        <v>45.090909090909086</v>
      </c>
      <c r="K361" s="134">
        <f>职业参数比例等级参数!$Q$34*10</f>
        <v>33.81818181818182</v>
      </c>
      <c r="L361" s="134">
        <f>职业参数比例等级参数!$Q$35*10</f>
        <v>12.654545454545454</v>
      </c>
      <c r="M361" s="134">
        <f>L361*职业参数比例等级参数!$B$15</f>
        <v>25.309090909090909</v>
      </c>
      <c r="N361" s="134">
        <f>L361*职业参数比例等级参数!$B$16</f>
        <v>12.654545454545454</v>
      </c>
      <c r="O361" s="134"/>
      <c r="P361" s="134"/>
      <c r="Q361" s="134">
        <v>1</v>
      </c>
    </row>
    <row r="362" spans="1:17" s="135" customFormat="1" hidden="1">
      <c r="A362" s="142">
        <v>349</v>
      </c>
      <c r="B362" s="142">
        <f t="shared" si="5"/>
        <v>349</v>
      </c>
      <c r="C362" s="134">
        <v>6</v>
      </c>
      <c r="D362" s="134">
        <v>0</v>
      </c>
      <c r="E362" s="134">
        <v>0</v>
      </c>
      <c r="F362" s="134">
        <f>职业参数比例等级参数!$Q$29*10</f>
        <v>139.39393939393938</v>
      </c>
      <c r="G362" s="135">
        <f>职业参数比例等级参数!$P$30*10</f>
        <v>71.212121212121218</v>
      </c>
      <c r="H362" s="134">
        <f>职业参数比例等级参数!$Q$31*10</f>
        <v>75.151515151515142</v>
      </c>
      <c r="I362" s="134">
        <f>职业参数比例等级参数!$Q$32*10</f>
        <v>56.36363636363636</v>
      </c>
      <c r="J362" s="134">
        <f>职业参数比例等级参数!$Q$33*10</f>
        <v>45.090909090909086</v>
      </c>
      <c r="K362" s="134">
        <f>职业参数比例等级参数!$Q$34*10</f>
        <v>33.81818181818182</v>
      </c>
      <c r="L362" s="134">
        <f>职业参数比例等级参数!$Q$35*10</f>
        <v>12.654545454545454</v>
      </c>
      <c r="M362" s="134">
        <f>L362*职业参数比例等级参数!$B$15</f>
        <v>25.309090909090909</v>
      </c>
      <c r="N362" s="134">
        <f>L362*职业参数比例等级参数!$B$16</f>
        <v>12.654545454545454</v>
      </c>
      <c r="O362" s="134"/>
      <c r="P362" s="134"/>
      <c r="Q362" s="134">
        <v>1</v>
      </c>
    </row>
    <row r="363" spans="1:17" s="135" customFormat="1" hidden="1">
      <c r="A363" s="142">
        <v>350</v>
      </c>
      <c r="B363" s="142">
        <f t="shared" si="5"/>
        <v>350</v>
      </c>
      <c r="C363" s="134">
        <v>6</v>
      </c>
      <c r="D363" s="134">
        <v>0</v>
      </c>
      <c r="E363" s="134">
        <v>0</v>
      </c>
      <c r="F363" s="134">
        <f>职业参数比例等级参数!$Q$29*10</f>
        <v>139.39393939393938</v>
      </c>
      <c r="G363" s="135">
        <f>职业参数比例等级参数!$O$30*10</f>
        <v>72.72727272727272</v>
      </c>
      <c r="H363" s="134">
        <f>职业参数比例等级参数!$Q$31*10</f>
        <v>75.151515151515142</v>
      </c>
      <c r="I363" s="134">
        <f>职业参数比例等级参数!$Q$32*10</f>
        <v>56.36363636363636</v>
      </c>
      <c r="J363" s="134">
        <f>职业参数比例等级参数!$Q$33*10</f>
        <v>45.090909090909086</v>
      </c>
      <c r="K363" s="134">
        <f>职业参数比例等级参数!$Q$34*10</f>
        <v>33.81818181818182</v>
      </c>
      <c r="L363" s="134">
        <f>职业参数比例等级参数!$Q$35*10</f>
        <v>12.654545454545454</v>
      </c>
      <c r="M363" s="134">
        <f>L363*职业参数比例等级参数!$B$15</f>
        <v>25.309090909090909</v>
      </c>
      <c r="N363" s="134">
        <f>L363*职业参数比例等级参数!$B$16</f>
        <v>12.654545454545454</v>
      </c>
      <c r="O363" s="134"/>
      <c r="P363" s="134"/>
      <c r="Q363" s="134">
        <v>1</v>
      </c>
    </row>
    <row r="364" spans="1:17" s="135" customFormat="1" hidden="1">
      <c r="A364" s="142">
        <v>351</v>
      </c>
      <c r="B364" s="142">
        <f t="shared" si="5"/>
        <v>351</v>
      </c>
      <c r="C364" s="134">
        <v>6</v>
      </c>
      <c r="D364" s="134">
        <v>0</v>
      </c>
      <c r="E364" s="134">
        <v>0</v>
      </c>
      <c r="F364" s="134">
        <f>职业参数比例等级参数!$Q$29*10</f>
        <v>139.39393939393938</v>
      </c>
      <c r="G364" s="134">
        <f>职业参数比例等级参数!$Q$30*10</f>
        <v>69.696969696969688</v>
      </c>
      <c r="H364" s="135">
        <f>职业参数比例等级参数!$P$31*10</f>
        <v>77.575757575757578</v>
      </c>
      <c r="I364" s="134">
        <f>职业参数比例等级参数!$Q$32*10</f>
        <v>56.36363636363636</v>
      </c>
      <c r="J364" s="134">
        <f>职业参数比例等级参数!$Q$33*10</f>
        <v>45.090909090909086</v>
      </c>
      <c r="K364" s="134">
        <f>职业参数比例等级参数!$Q$34*10</f>
        <v>33.81818181818182</v>
      </c>
      <c r="L364" s="134">
        <f>职业参数比例等级参数!$Q$35*10</f>
        <v>12.654545454545454</v>
      </c>
      <c r="M364" s="134">
        <f>L364*职业参数比例等级参数!$B$15</f>
        <v>25.309090909090909</v>
      </c>
      <c r="N364" s="134">
        <f>L364*职业参数比例等级参数!$B$16</f>
        <v>12.654545454545454</v>
      </c>
      <c r="O364" s="134"/>
      <c r="P364" s="134"/>
      <c r="Q364" s="134">
        <v>1</v>
      </c>
    </row>
    <row r="365" spans="1:17" s="135" customFormat="1" hidden="1">
      <c r="A365" s="142">
        <v>352</v>
      </c>
      <c r="B365" s="142">
        <f t="shared" si="5"/>
        <v>352</v>
      </c>
      <c r="C365" s="134">
        <v>6</v>
      </c>
      <c r="D365" s="134">
        <v>0</v>
      </c>
      <c r="E365" s="134">
        <v>0</v>
      </c>
      <c r="F365" s="134">
        <f>职业参数比例等级参数!$Q$29*10</f>
        <v>139.39393939393938</v>
      </c>
      <c r="G365" s="134">
        <f>职业参数比例等级参数!$Q$30*10</f>
        <v>69.696969696969688</v>
      </c>
      <c r="H365" s="135">
        <f>职业参数比例等级参数!$O$31*10</f>
        <v>80</v>
      </c>
      <c r="I365" s="134">
        <f>职业参数比例等级参数!$Q$32*10</f>
        <v>56.36363636363636</v>
      </c>
      <c r="J365" s="134">
        <f>职业参数比例等级参数!$Q$33*10</f>
        <v>45.090909090909086</v>
      </c>
      <c r="K365" s="134">
        <f>职业参数比例等级参数!$Q$34*10</f>
        <v>33.81818181818182</v>
      </c>
      <c r="L365" s="134">
        <f>职业参数比例等级参数!$Q$35*10</f>
        <v>12.654545454545454</v>
      </c>
      <c r="M365" s="134">
        <f>L365*职业参数比例等级参数!$B$15</f>
        <v>25.309090909090909</v>
      </c>
      <c r="N365" s="134">
        <f>L365*职业参数比例等级参数!$B$16</f>
        <v>12.654545454545454</v>
      </c>
      <c r="O365" s="134"/>
      <c r="P365" s="134"/>
      <c r="Q365" s="134">
        <v>1</v>
      </c>
    </row>
    <row r="366" spans="1:17" s="135" customFormat="1" hidden="1">
      <c r="A366" s="142">
        <v>353</v>
      </c>
      <c r="B366" s="142">
        <f t="shared" si="5"/>
        <v>353</v>
      </c>
      <c r="C366" s="134">
        <v>6</v>
      </c>
      <c r="D366" s="134">
        <v>0</v>
      </c>
      <c r="E366" s="134">
        <v>0</v>
      </c>
      <c r="F366" s="134">
        <f>职业参数比例等级参数!$Q$29*10</f>
        <v>139.39393939393938</v>
      </c>
      <c r="G366" s="134">
        <f>职业参数比例等级参数!$Q$30*10</f>
        <v>69.696969696969688</v>
      </c>
      <c r="H366" s="134">
        <f>职业参数比例等级参数!$Q$31*10</f>
        <v>75.151515151515142</v>
      </c>
      <c r="I366" s="135">
        <f>职业参数比例等级参数!$P$32*10</f>
        <v>58.181818181818187</v>
      </c>
      <c r="J366" s="134">
        <f>职业参数比例等级参数!$Q$33*10</f>
        <v>45.090909090909086</v>
      </c>
      <c r="K366" s="134">
        <f>职业参数比例等级参数!$Q$34*10</f>
        <v>33.81818181818182</v>
      </c>
      <c r="L366" s="134">
        <f>职业参数比例等级参数!$Q$35*10</f>
        <v>12.654545454545454</v>
      </c>
      <c r="M366" s="134">
        <f>L366*职业参数比例等级参数!$B$15</f>
        <v>25.309090909090909</v>
      </c>
      <c r="N366" s="134">
        <f>L366*职业参数比例等级参数!$B$16</f>
        <v>12.654545454545454</v>
      </c>
      <c r="O366" s="134"/>
      <c r="P366" s="134"/>
      <c r="Q366" s="134">
        <v>1</v>
      </c>
    </row>
    <row r="367" spans="1:17" s="135" customFormat="1" hidden="1">
      <c r="A367" s="142">
        <v>354</v>
      </c>
      <c r="B367" s="142">
        <f t="shared" si="5"/>
        <v>354</v>
      </c>
      <c r="C367" s="134">
        <v>6</v>
      </c>
      <c r="D367" s="134">
        <v>0</v>
      </c>
      <c r="E367" s="134">
        <v>0</v>
      </c>
      <c r="F367" s="134">
        <f>职业参数比例等级参数!$Q$29*10</f>
        <v>139.39393939393938</v>
      </c>
      <c r="G367" s="134">
        <f>职业参数比例等级参数!$Q$30*10</f>
        <v>69.696969696969688</v>
      </c>
      <c r="H367" s="134">
        <f>职业参数比例等级参数!$Q$31*10</f>
        <v>75.151515151515142</v>
      </c>
      <c r="I367" s="135">
        <f>职业参数比例等级参数!$O$32*10</f>
        <v>60</v>
      </c>
      <c r="J367" s="134">
        <f>职业参数比例等级参数!$Q$33*10</f>
        <v>45.090909090909086</v>
      </c>
      <c r="K367" s="134">
        <f>职业参数比例等级参数!$Q$34*10</f>
        <v>33.81818181818182</v>
      </c>
      <c r="L367" s="134">
        <f>职业参数比例等级参数!$Q$35*10</f>
        <v>12.654545454545454</v>
      </c>
      <c r="M367" s="134">
        <f>L367*职业参数比例等级参数!$B$15</f>
        <v>25.309090909090909</v>
      </c>
      <c r="N367" s="134">
        <f>L367*职业参数比例等级参数!$B$16</f>
        <v>12.654545454545454</v>
      </c>
      <c r="O367" s="134"/>
      <c r="P367" s="134"/>
      <c r="Q367" s="134">
        <v>1</v>
      </c>
    </row>
    <row r="368" spans="1:17" s="135" customFormat="1" hidden="1">
      <c r="A368" s="142">
        <v>355</v>
      </c>
      <c r="B368" s="142">
        <f t="shared" si="5"/>
        <v>355</v>
      </c>
      <c r="C368" s="134">
        <v>6</v>
      </c>
      <c r="D368" s="134">
        <v>0</v>
      </c>
      <c r="E368" s="134">
        <v>0</v>
      </c>
      <c r="F368" s="134">
        <f>职业参数比例等级参数!$Q$29*10</f>
        <v>139.39393939393938</v>
      </c>
      <c r="G368" s="134">
        <f>职业参数比例等级参数!$Q$30*10</f>
        <v>69.696969696969688</v>
      </c>
      <c r="H368" s="134">
        <f>职业参数比例等级参数!$Q$31*10</f>
        <v>75.151515151515142</v>
      </c>
      <c r="I368" s="134">
        <f>职业参数比例等级参数!$Q$32*10</f>
        <v>56.36363636363636</v>
      </c>
      <c r="J368" s="135">
        <f>职业参数比例等级参数!$P$33*10</f>
        <v>46.545454545454547</v>
      </c>
      <c r="K368" s="134">
        <f>职业参数比例等级参数!$Q$34*10</f>
        <v>33.81818181818182</v>
      </c>
      <c r="L368" s="134">
        <f>职业参数比例等级参数!$Q$35*10</f>
        <v>12.654545454545454</v>
      </c>
      <c r="M368" s="134">
        <f>L368*职业参数比例等级参数!$B$15</f>
        <v>25.309090909090909</v>
      </c>
      <c r="N368" s="134">
        <f>L368*职业参数比例等级参数!$B$16</f>
        <v>12.654545454545454</v>
      </c>
      <c r="O368" s="134"/>
      <c r="P368" s="134"/>
      <c r="Q368" s="134">
        <v>1</v>
      </c>
    </row>
    <row r="369" spans="1:17" s="135" customFormat="1" hidden="1">
      <c r="A369" s="142">
        <v>356</v>
      </c>
      <c r="B369" s="142">
        <f t="shared" si="5"/>
        <v>356</v>
      </c>
      <c r="C369" s="134">
        <v>6</v>
      </c>
      <c r="D369" s="134">
        <v>0</v>
      </c>
      <c r="E369" s="134">
        <v>0</v>
      </c>
      <c r="F369" s="134">
        <f>职业参数比例等级参数!$Q$29*10</f>
        <v>139.39393939393938</v>
      </c>
      <c r="G369" s="134">
        <f>职业参数比例等级参数!$Q$30*10</f>
        <v>69.696969696969688</v>
      </c>
      <c r="H369" s="134">
        <f>职业参数比例等级参数!$Q$31*10</f>
        <v>75.151515151515142</v>
      </c>
      <c r="I369" s="134">
        <f>职业参数比例等级参数!$Q$32*10</f>
        <v>56.36363636363636</v>
      </c>
      <c r="J369" s="135">
        <f>职业参数比例等级参数!$O$33*10</f>
        <v>47.999999999999986</v>
      </c>
      <c r="K369" s="134">
        <f>职业参数比例等级参数!$Q$34*10</f>
        <v>33.81818181818182</v>
      </c>
      <c r="L369" s="134">
        <f>职业参数比例等级参数!$Q$35*10</f>
        <v>12.654545454545454</v>
      </c>
      <c r="M369" s="134">
        <f>L369*职业参数比例等级参数!$B$15</f>
        <v>25.309090909090909</v>
      </c>
      <c r="N369" s="134">
        <f>L369*职业参数比例等级参数!$B$16</f>
        <v>12.654545454545454</v>
      </c>
      <c r="O369" s="134"/>
      <c r="P369" s="134"/>
      <c r="Q369" s="134">
        <v>1</v>
      </c>
    </row>
    <row r="370" spans="1:17" s="135" customFormat="1" hidden="1">
      <c r="A370" s="142">
        <v>357</v>
      </c>
      <c r="B370" s="142">
        <f t="shared" si="5"/>
        <v>357</v>
      </c>
      <c r="C370" s="134">
        <v>6</v>
      </c>
      <c r="D370" s="134">
        <v>0</v>
      </c>
      <c r="E370" s="134">
        <v>0</v>
      </c>
      <c r="F370" s="134">
        <f>职业参数比例等级参数!$Q$29*10</f>
        <v>139.39393939393938</v>
      </c>
      <c r="G370" s="134">
        <f>职业参数比例等级参数!$Q$30*10</f>
        <v>69.696969696969688</v>
      </c>
      <c r="H370" s="134">
        <f>职业参数比例等级参数!$Q$31*10</f>
        <v>75.151515151515142</v>
      </c>
      <c r="I370" s="134">
        <f>职业参数比例等级参数!$Q$32*10</f>
        <v>56.36363636363636</v>
      </c>
      <c r="J370" s="134">
        <f>职业参数比例等级参数!$Q$33*10</f>
        <v>45.090909090909086</v>
      </c>
      <c r="K370" s="135">
        <f>职业参数比例等级参数!$P$34*10</f>
        <v>34.909090909090907</v>
      </c>
      <c r="L370" s="134">
        <f>职业参数比例等级参数!$Q$35*10</f>
        <v>12.654545454545454</v>
      </c>
      <c r="M370" s="134">
        <f>L370*职业参数比例等级参数!$B$15</f>
        <v>25.309090909090909</v>
      </c>
      <c r="N370" s="134">
        <f>L370*职业参数比例等级参数!$B$16</f>
        <v>12.654545454545454</v>
      </c>
      <c r="O370" s="134"/>
      <c r="P370" s="134"/>
      <c r="Q370" s="134">
        <v>1</v>
      </c>
    </row>
    <row r="371" spans="1:17" s="135" customFormat="1" hidden="1">
      <c r="A371" s="142">
        <v>358</v>
      </c>
      <c r="B371" s="142">
        <f t="shared" si="5"/>
        <v>358</v>
      </c>
      <c r="C371" s="134">
        <v>6</v>
      </c>
      <c r="D371" s="134">
        <v>0</v>
      </c>
      <c r="E371" s="134">
        <v>0</v>
      </c>
      <c r="F371" s="134">
        <f>职业参数比例等级参数!$Q$29*10</f>
        <v>139.39393939393938</v>
      </c>
      <c r="G371" s="134">
        <f>职业参数比例等级参数!$Q$30*10</f>
        <v>69.696969696969688</v>
      </c>
      <c r="H371" s="134">
        <f>职业参数比例等级参数!$Q$31*10</f>
        <v>75.151515151515142</v>
      </c>
      <c r="I371" s="134">
        <f>职业参数比例等级参数!$Q$32*10</f>
        <v>56.36363636363636</v>
      </c>
      <c r="J371" s="134">
        <f>职业参数比例等级参数!$Q$33*10</f>
        <v>45.090909090909086</v>
      </c>
      <c r="K371" s="135">
        <f>职业参数比例等级参数!$O$34*10</f>
        <v>36</v>
      </c>
      <c r="L371" s="134">
        <f>职业参数比例等级参数!$Q$35*10</f>
        <v>12.654545454545454</v>
      </c>
      <c r="M371" s="134">
        <f>L371*职业参数比例等级参数!$B$15</f>
        <v>25.309090909090909</v>
      </c>
      <c r="N371" s="134">
        <f>L371*职业参数比例等级参数!$B$16</f>
        <v>12.654545454545454</v>
      </c>
      <c r="O371" s="134"/>
      <c r="P371" s="134"/>
      <c r="Q371" s="134">
        <v>1</v>
      </c>
    </row>
    <row r="372" spans="1:17" s="135" customFormat="1" hidden="1">
      <c r="A372" s="142">
        <v>359</v>
      </c>
      <c r="B372" s="142">
        <f t="shared" si="5"/>
        <v>359</v>
      </c>
      <c r="C372" s="134">
        <v>6</v>
      </c>
      <c r="D372" s="134">
        <v>0</v>
      </c>
      <c r="E372" s="134">
        <v>0</v>
      </c>
      <c r="F372" s="134">
        <f>职业参数比例等级参数!$Q$29*10</f>
        <v>139.39393939393938</v>
      </c>
      <c r="G372" s="134">
        <f>职业参数比例等级参数!$Q$30*10</f>
        <v>69.696969696969688</v>
      </c>
      <c r="H372" s="134">
        <f>职业参数比例等级参数!$Q$31*10</f>
        <v>75.151515151515142</v>
      </c>
      <c r="I372" s="134">
        <f>职业参数比例等级参数!$Q$32*10</f>
        <v>56.36363636363636</v>
      </c>
      <c r="J372" s="134">
        <f>职业参数比例等级参数!$Q$33*10</f>
        <v>45.090909090909086</v>
      </c>
      <c r="K372" s="134">
        <f>职业参数比例等级参数!$Q$34*10</f>
        <v>33.81818181818182</v>
      </c>
      <c r="L372" s="135">
        <f>职业参数比例等级参数!$P$35*10</f>
        <v>12.763636363636364</v>
      </c>
      <c r="M372" s="134">
        <f>L372*职业参数比例等级参数!$B$15</f>
        <v>25.527272727272727</v>
      </c>
      <c r="N372" s="134">
        <f>L372*职业参数比例等级参数!$B$16</f>
        <v>12.763636363636364</v>
      </c>
      <c r="O372" s="134"/>
      <c r="P372" s="134"/>
      <c r="Q372" s="134">
        <v>1</v>
      </c>
    </row>
    <row r="373" spans="1:17" s="135" customFormat="1" hidden="1">
      <c r="A373" s="142">
        <v>360</v>
      </c>
      <c r="B373" s="142">
        <f t="shared" si="5"/>
        <v>360</v>
      </c>
      <c r="C373" s="134">
        <v>6</v>
      </c>
      <c r="D373" s="134">
        <v>0</v>
      </c>
      <c r="E373" s="134">
        <v>0</v>
      </c>
      <c r="F373" s="134">
        <f>职业参数比例等级参数!$Q$29*10</f>
        <v>139.39393939393938</v>
      </c>
      <c r="G373" s="134">
        <f>职业参数比例等级参数!$Q$30*10</f>
        <v>69.696969696969688</v>
      </c>
      <c r="H373" s="134">
        <f>职业参数比例等级参数!$Q$31*10</f>
        <v>75.151515151515142</v>
      </c>
      <c r="I373" s="134">
        <f>职业参数比例等级参数!$Q$32*10</f>
        <v>56.36363636363636</v>
      </c>
      <c r="J373" s="134">
        <f>职业参数比例等级参数!$Q$33*10</f>
        <v>45.090909090909086</v>
      </c>
      <c r="K373" s="134">
        <f>职业参数比例等级参数!$Q$34*10</f>
        <v>33.81818181818182</v>
      </c>
      <c r="L373" s="135">
        <f>职业参数比例等级参数!$O$35*10</f>
        <v>12.872727272727271</v>
      </c>
      <c r="M373" s="134">
        <f>L373*职业参数比例等级参数!$B$15</f>
        <v>25.745454545454542</v>
      </c>
      <c r="N373" s="134">
        <f>L373*职业参数比例等级参数!$B$16</f>
        <v>12.872727272727271</v>
      </c>
      <c r="O373" s="134"/>
      <c r="P373" s="134"/>
      <c r="Q373" s="134">
        <v>1</v>
      </c>
    </row>
    <row r="374" spans="1:17" s="135" customFormat="1" hidden="1">
      <c r="A374" s="142">
        <v>361</v>
      </c>
      <c r="B374" s="142">
        <f t="shared" si="5"/>
        <v>361</v>
      </c>
      <c r="C374" s="135">
        <v>5</v>
      </c>
      <c r="D374" s="135">
        <v>0</v>
      </c>
      <c r="E374" s="135">
        <v>0</v>
      </c>
      <c r="F374" s="135">
        <f>职业参数比例等级参数!$R$29*10</f>
        <v>136.36363636363635</v>
      </c>
      <c r="G374" s="135">
        <f>职业参数比例等级参数!$R$30*10</f>
        <v>68.181818181818173</v>
      </c>
      <c r="H374" s="135">
        <f>职业参数比例等级参数!$R$31*10</f>
        <v>72.72727272727272</v>
      </c>
      <c r="I374" s="135">
        <f>职业参数比例等级参数!$R$32*10</f>
        <v>54.54545454545454</v>
      </c>
      <c r="J374" s="135">
        <f>职业参数比例等级参数!$R$33*10</f>
        <v>43.636363636363633</v>
      </c>
      <c r="K374" s="135">
        <f>职业参数比例等级参数!$R$34*10</f>
        <v>32.727272727272727</v>
      </c>
      <c r="L374" s="135">
        <f>职业参数比例等级参数!$R$35*10</f>
        <v>12.545454545454543</v>
      </c>
      <c r="M374" s="135">
        <f>L374*职业参数比例等级参数!$B$15</f>
        <v>25.090909090909086</v>
      </c>
      <c r="N374" s="135">
        <f>L374*职业参数比例等级参数!$B$16</f>
        <v>12.545454545454543</v>
      </c>
      <c r="P374" s="135" t="s">
        <v>598</v>
      </c>
      <c r="Q374" s="135">
        <v>1</v>
      </c>
    </row>
    <row r="375" spans="1:17" s="135" customFormat="1" hidden="1">
      <c r="A375" s="142">
        <v>362</v>
      </c>
      <c r="B375" s="142">
        <f t="shared" si="5"/>
        <v>362</v>
      </c>
      <c r="C375" s="134">
        <v>5</v>
      </c>
      <c r="D375" s="134">
        <v>0</v>
      </c>
      <c r="E375" s="134">
        <v>0</v>
      </c>
      <c r="F375" s="135">
        <f>职业参数比例等级参数!$S$29*10</f>
        <v>133.33333333333331</v>
      </c>
      <c r="G375" s="134">
        <f>职业参数比例等级参数!$R$30*10</f>
        <v>68.181818181818173</v>
      </c>
      <c r="H375" s="134">
        <f>职业参数比例等级参数!$R$31*10</f>
        <v>72.72727272727272</v>
      </c>
      <c r="I375" s="134">
        <f>职业参数比例等级参数!$R$32*10</f>
        <v>54.54545454545454</v>
      </c>
      <c r="J375" s="134">
        <f>职业参数比例等级参数!$R$33*10</f>
        <v>43.636363636363633</v>
      </c>
      <c r="K375" s="134">
        <f>职业参数比例等级参数!$R$34*10</f>
        <v>32.727272727272727</v>
      </c>
      <c r="L375" s="134">
        <f>职业参数比例等级参数!$R$35*10</f>
        <v>12.545454545454543</v>
      </c>
      <c r="M375" s="134">
        <f>L375*职业参数比例等级参数!$B$15</f>
        <v>25.090909090909086</v>
      </c>
      <c r="N375" s="134">
        <f>L375*职业参数比例等级参数!$B$16</f>
        <v>12.545454545454543</v>
      </c>
      <c r="O375" s="134"/>
      <c r="P375" s="134"/>
      <c r="Q375" s="134">
        <v>1</v>
      </c>
    </row>
    <row r="376" spans="1:17" s="135" customFormat="1" hidden="1">
      <c r="A376" s="142">
        <v>363</v>
      </c>
      <c r="B376" s="142">
        <f t="shared" si="5"/>
        <v>363</v>
      </c>
      <c r="C376" s="134">
        <v>5</v>
      </c>
      <c r="D376" s="134">
        <v>0</v>
      </c>
      <c r="E376" s="134">
        <v>0</v>
      </c>
      <c r="F376" s="135">
        <f>职业参数比例等级参数!$T$29*10</f>
        <v>130.30303030303028</v>
      </c>
      <c r="G376" s="134">
        <f>职业参数比例等级参数!$R$30*10</f>
        <v>68.181818181818173</v>
      </c>
      <c r="H376" s="134">
        <f>职业参数比例等级参数!$R$31*10</f>
        <v>72.72727272727272</v>
      </c>
      <c r="I376" s="134">
        <f>职业参数比例等级参数!$R$32*10</f>
        <v>54.54545454545454</v>
      </c>
      <c r="J376" s="134">
        <f>职业参数比例等级参数!$R$33*10</f>
        <v>43.636363636363633</v>
      </c>
      <c r="K376" s="134">
        <f>职业参数比例等级参数!$R$34*10</f>
        <v>32.727272727272727</v>
      </c>
      <c r="L376" s="134">
        <f>职业参数比例等级参数!$R$35*10</f>
        <v>12.545454545454543</v>
      </c>
      <c r="M376" s="134">
        <f>L376*职业参数比例等级参数!$B$15</f>
        <v>25.090909090909086</v>
      </c>
      <c r="N376" s="134">
        <f>L376*职业参数比例等级参数!$B$16</f>
        <v>12.545454545454543</v>
      </c>
      <c r="O376" s="134"/>
      <c r="P376" s="134"/>
      <c r="Q376" s="134">
        <v>1</v>
      </c>
    </row>
    <row r="377" spans="1:17" s="135" customFormat="1" hidden="1">
      <c r="A377" s="142">
        <v>364</v>
      </c>
      <c r="B377" s="142">
        <f t="shared" si="5"/>
        <v>364</v>
      </c>
      <c r="C377" s="134">
        <v>5</v>
      </c>
      <c r="D377" s="134">
        <v>0</v>
      </c>
      <c r="E377" s="134">
        <v>0</v>
      </c>
      <c r="F377" s="134">
        <f>职业参数比例等级参数!$R$29*10</f>
        <v>136.36363636363635</v>
      </c>
      <c r="G377" s="135">
        <f>职业参数比例等级参数!$S$30*10</f>
        <v>66.666666666666657</v>
      </c>
      <c r="H377" s="134">
        <f>职业参数比例等级参数!$R$31*10</f>
        <v>72.72727272727272</v>
      </c>
      <c r="I377" s="134">
        <f>职业参数比例等级参数!$R$32*10</f>
        <v>54.54545454545454</v>
      </c>
      <c r="J377" s="134">
        <f>职业参数比例等级参数!$R$33*10</f>
        <v>43.636363636363633</v>
      </c>
      <c r="K377" s="134">
        <f>职业参数比例等级参数!$R$34*10</f>
        <v>32.727272727272727</v>
      </c>
      <c r="L377" s="134">
        <f>职业参数比例等级参数!$R$35*10</f>
        <v>12.545454545454543</v>
      </c>
      <c r="M377" s="134">
        <f>L377*职业参数比例等级参数!$B$15</f>
        <v>25.090909090909086</v>
      </c>
      <c r="N377" s="134">
        <f>L377*职业参数比例等级参数!$B$16</f>
        <v>12.545454545454543</v>
      </c>
      <c r="O377" s="134"/>
      <c r="P377" s="134"/>
      <c r="Q377" s="134">
        <v>1</v>
      </c>
    </row>
    <row r="378" spans="1:17" s="135" customFormat="1" hidden="1">
      <c r="A378" s="142">
        <v>365</v>
      </c>
      <c r="B378" s="142">
        <f t="shared" si="5"/>
        <v>365</v>
      </c>
      <c r="C378" s="134">
        <v>5</v>
      </c>
      <c r="D378" s="134">
        <v>0</v>
      </c>
      <c r="E378" s="134">
        <v>0</v>
      </c>
      <c r="F378" s="134">
        <f>职业参数比例等级参数!$R$29*10</f>
        <v>136.36363636363635</v>
      </c>
      <c r="G378" s="135">
        <f>职业参数比例等级参数!$T$30*10</f>
        <v>65.151515151515142</v>
      </c>
      <c r="H378" s="134">
        <f>职业参数比例等级参数!$R$31*10</f>
        <v>72.72727272727272</v>
      </c>
      <c r="I378" s="134">
        <f>职业参数比例等级参数!$R$32*10</f>
        <v>54.54545454545454</v>
      </c>
      <c r="J378" s="134">
        <f>职业参数比例等级参数!$R$33*10</f>
        <v>43.636363636363633</v>
      </c>
      <c r="K378" s="134">
        <f>职业参数比例等级参数!$R$34*10</f>
        <v>32.727272727272727</v>
      </c>
      <c r="L378" s="134">
        <f>职业参数比例等级参数!$R$35*10</f>
        <v>12.545454545454543</v>
      </c>
      <c r="M378" s="134">
        <f>L378*职业参数比例等级参数!$B$15</f>
        <v>25.090909090909086</v>
      </c>
      <c r="N378" s="134">
        <f>L378*职业参数比例等级参数!$B$16</f>
        <v>12.545454545454543</v>
      </c>
      <c r="O378" s="134"/>
      <c r="P378" s="134"/>
      <c r="Q378" s="134">
        <v>1</v>
      </c>
    </row>
    <row r="379" spans="1:17" s="135" customFormat="1" hidden="1">
      <c r="A379" s="142">
        <v>366</v>
      </c>
      <c r="B379" s="142">
        <f t="shared" si="5"/>
        <v>366</v>
      </c>
      <c r="C379" s="134">
        <v>5</v>
      </c>
      <c r="D379" s="134">
        <v>0</v>
      </c>
      <c r="E379" s="134">
        <v>0</v>
      </c>
      <c r="F379" s="134">
        <f>职业参数比例等级参数!$R$29*10</f>
        <v>136.36363636363635</v>
      </c>
      <c r="G379" s="134">
        <f>职业参数比例等级参数!$R$30*10</f>
        <v>68.181818181818173</v>
      </c>
      <c r="H379" s="135">
        <f>职业参数比例等级参数!$S$31*10</f>
        <v>70.303030303030297</v>
      </c>
      <c r="I379" s="134">
        <f>职业参数比例等级参数!$R$32*10</f>
        <v>54.54545454545454</v>
      </c>
      <c r="J379" s="134">
        <f>职业参数比例等级参数!$R$33*10</f>
        <v>43.636363636363633</v>
      </c>
      <c r="K379" s="134">
        <f>职业参数比例等级参数!$R$34*10</f>
        <v>32.727272727272727</v>
      </c>
      <c r="L379" s="134">
        <f>职业参数比例等级参数!$R$35*10</f>
        <v>12.545454545454543</v>
      </c>
      <c r="M379" s="134">
        <f>L379*职业参数比例等级参数!$B$15</f>
        <v>25.090909090909086</v>
      </c>
      <c r="N379" s="134">
        <f>L379*职业参数比例等级参数!$B$16</f>
        <v>12.545454545454543</v>
      </c>
      <c r="O379" s="134"/>
      <c r="P379" s="134"/>
      <c r="Q379" s="134">
        <v>1</v>
      </c>
    </row>
    <row r="380" spans="1:17" s="135" customFormat="1" hidden="1">
      <c r="A380" s="142">
        <v>367</v>
      </c>
      <c r="B380" s="142">
        <f t="shared" si="5"/>
        <v>367</v>
      </c>
      <c r="C380" s="134">
        <v>5</v>
      </c>
      <c r="D380" s="134">
        <v>0</v>
      </c>
      <c r="E380" s="134">
        <v>0</v>
      </c>
      <c r="F380" s="134">
        <f>职业参数比例等级参数!$R$29*10</f>
        <v>136.36363636363635</v>
      </c>
      <c r="G380" s="134">
        <f>职业参数比例等级参数!$R$30*10</f>
        <v>68.181818181818173</v>
      </c>
      <c r="H380" s="135">
        <f>职业参数比例等级参数!$T$31*10</f>
        <v>67.878787878787875</v>
      </c>
      <c r="I380" s="134">
        <f>职业参数比例等级参数!$R$32*10</f>
        <v>54.54545454545454</v>
      </c>
      <c r="J380" s="134">
        <f>职业参数比例等级参数!$R$33*10</f>
        <v>43.636363636363633</v>
      </c>
      <c r="K380" s="134">
        <f>职业参数比例等级参数!$R$34*10</f>
        <v>32.727272727272727</v>
      </c>
      <c r="L380" s="134">
        <f>职业参数比例等级参数!$R$35*10</f>
        <v>12.545454545454543</v>
      </c>
      <c r="M380" s="134">
        <f>L380*职业参数比例等级参数!$B$15</f>
        <v>25.090909090909086</v>
      </c>
      <c r="N380" s="134">
        <f>L380*职业参数比例等级参数!$B$16</f>
        <v>12.545454545454543</v>
      </c>
      <c r="O380" s="134"/>
      <c r="P380" s="134"/>
      <c r="Q380" s="134">
        <v>1</v>
      </c>
    </row>
    <row r="381" spans="1:17" s="135" customFormat="1" hidden="1">
      <c r="A381" s="142">
        <v>368</v>
      </c>
      <c r="B381" s="142">
        <f t="shared" si="5"/>
        <v>368</v>
      </c>
      <c r="C381" s="134">
        <v>5</v>
      </c>
      <c r="D381" s="134">
        <v>0</v>
      </c>
      <c r="E381" s="134">
        <v>0</v>
      </c>
      <c r="F381" s="134">
        <f>职业参数比例等级参数!$R$29*10</f>
        <v>136.36363636363635</v>
      </c>
      <c r="G381" s="134">
        <f>职业参数比例等级参数!$R$30*10</f>
        <v>68.181818181818173</v>
      </c>
      <c r="H381" s="134">
        <f>职业参数比例等级参数!$R$31*10</f>
        <v>72.72727272727272</v>
      </c>
      <c r="I381" s="135">
        <f>职业参数比例等级参数!$S$32*10</f>
        <v>52.727272727272727</v>
      </c>
      <c r="J381" s="134">
        <f>职业参数比例等级参数!$R$33*10</f>
        <v>43.636363636363633</v>
      </c>
      <c r="K381" s="134">
        <f>职业参数比例等级参数!$R$34*10</f>
        <v>32.727272727272727</v>
      </c>
      <c r="L381" s="134">
        <f>职业参数比例等级参数!$R$35*10</f>
        <v>12.545454545454543</v>
      </c>
      <c r="M381" s="134">
        <f>L381*职业参数比例等级参数!$B$15</f>
        <v>25.090909090909086</v>
      </c>
      <c r="N381" s="134">
        <f>L381*职业参数比例等级参数!$B$16</f>
        <v>12.545454545454543</v>
      </c>
      <c r="O381" s="134"/>
      <c r="P381" s="134"/>
      <c r="Q381" s="134">
        <v>1</v>
      </c>
    </row>
    <row r="382" spans="1:17" s="135" customFormat="1" hidden="1">
      <c r="A382" s="142">
        <v>369</v>
      </c>
      <c r="B382" s="142">
        <f t="shared" si="5"/>
        <v>369</v>
      </c>
      <c r="C382" s="134">
        <v>5</v>
      </c>
      <c r="D382" s="134">
        <v>0</v>
      </c>
      <c r="E382" s="134">
        <v>0</v>
      </c>
      <c r="F382" s="134">
        <f>职业参数比例等级参数!$R$29*10</f>
        <v>136.36363636363635</v>
      </c>
      <c r="G382" s="134">
        <f>职业参数比例等级参数!$R$30*10</f>
        <v>68.181818181818173</v>
      </c>
      <c r="H382" s="134">
        <f>职业参数比例等级参数!$R$31*10</f>
        <v>72.72727272727272</v>
      </c>
      <c r="I382" s="135">
        <f>职业参数比例等级参数!$T$32*10</f>
        <v>50.909090909090907</v>
      </c>
      <c r="J382" s="134">
        <f>职业参数比例等级参数!$R$33*10</f>
        <v>43.636363636363633</v>
      </c>
      <c r="K382" s="134">
        <f>职业参数比例等级参数!$R$34*10</f>
        <v>32.727272727272727</v>
      </c>
      <c r="L382" s="134">
        <f>职业参数比例等级参数!$R$35*10</f>
        <v>12.545454545454543</v>
      </c>
      <c r="M382" s="134">
        <f>L382*职业参数比例等级参数!$B$15</f>
        <v>25.090909090909086</v>
      </c>
      <c r="N382" s="134">
        <f>L382*职业参数比例等级参数!$B$16</f>
        <v>12.545454545454543</v>
      </c>
      <c r="O382" s="134"/>
      <c r="P382" s="134"/>
      <c r="Q382" s="134">
        <v>1</v>
      </c>
    </row>
    <row r="383" spans="1:17" s="135" customFormat="1" hidden="1">
      <c r="A383" s="142">
        <v>370</v>
      </c>
      <c r="B383" s="142">
        <f t="shared" si="5"/>
        <v>370</v>
      </c>
      <c r="C383" s="134">
        <v>5</v>
      </c>
      <c r="D383" s="134">
        <v>0</v>
      </c>
      <c r="E383" s="134">
        <v>0</v>
      </c>
      <c r="F383" s="134">
        <f>职业参数比例等级参数!$R$29*10</f>
        <v>136.36363636363635</v>
      </c>
      <c r="G383" s="134">
        <f>职业参数比例等级参数!$R$30*10</f>
        <v>68.181818181818173</v>
      </c>
      <c r="H383" s="134">
        <f>职业参数比例等级参数!$R$31*10</f>
        <v>72.72727272727272</v>
      </c>
      <c r="I383" s="134">
        <f>职业参数比例等级参数!$R$32*10</f>
        <v>54.54545454545454</v>
      </c>
      <c r="J383" s="135">
        <f>职业参数比例等级参数!$S$33*10</f>
        <v>42.18181818181818</v>
      </c>
      <c r="K383" s="134">
        <f>职业参数比例等级参数!$R$34*10</f>
        <v>32.727272727272727</v>
      </c>
      <c r="L383" s="134">
        <f>职业参数比例等级参数!$R$35*10</f>
        <v>12.545454545454543</v>
      </c>
      <c r="M383" s="134">
        <f>L383*职业参数比例等级参数!$B$15</f>
        <v>25.090909090909086</v>
      </c>
      <c r="N383" s="134">
        <f>L383*职业参数比例等级参数!$B$16</f>
        <v>12.545454545454543</v>
      </c>
      <c r="O383" s="134"/>
      <c r="P383" s="134"/>
      <c r="Q383" s="134">
        <v>1</v>
      </c>
    </row>
    <row r="384" spans="1:17" s="135" customFormat="1" hidden="1">
      <c r="A384" s="142">
        <v>371</v>
      </c>
      <c r="B384" s="142">
        <f t="shared" si="5"/>
        <v>371</v>
      </c>
      <c r="C384" s="134">
        <v>5</v>
      </c>
      <c r="D384" s="134">
        <v>0</v>
      </c>
      <c r="E384" s="134">
        <v>0</v>
      </c>
      <c r="F384" s="134">
        <f>职业参数比例等级参数!$R$29*10</f>
        <v>136.36363636363635</v>
      </c>
      <c r="G384" s="134">
        <f>职业参数比例等级参数!$R$30*10</f>
        <v>68.181818181818173</v>
      </c>
      <c r="H384" s="134">
        <f>职业参数比例等级参数!$R$31*10</f>
        <v>72.72727272727272</v>
      </c>
      <c r="I384" s="134">
        <f>职业参数比例等级参数!$R$32*10</f>
        <v>54.54545454545454</v>
      </c>
      <c r="J384" s="135">
        <f>职业参数比例等级参数!$T$33*10</f>
        <v>40.72727272727272</v>
      </c>
      <c r="K384" s="134">
        <f>职业参数比例等级参数!$R$34*10</f>
        <v>32.727272727272727</v>
      </c>
      <c r="L384" s="134">
        <f>职业参数比例等级参数!$R$35*10</f>
        <v>12.545454545454543</v>
      </c>
      <c r="M384" s="134">
        <f>L384*职业参数比例等级参数!$B$15</f>
        <v>25.090909090909086</v>
      </c>
      <c r="N384" s="134">
        <f>L384*职业参数比例等级参数!$B$16</f>
        <v>12.545454545454543</v>
      </c>
      <c r="O384" s="134"/>
      <c r="P384" s="134"/>
      <c r="Q384" s="134">
        <v>1</v>
      </c>
    </row>
    <row r="385" spans="1:17" s="135" customFormat="1" hidden="1">
      <c r="A385" s="142">
        <v>372</v>
      </c>
      <c r="B385" s="142">
        <f t="shared" si="5"/>
        <v>372</v>
      </c>
      <c r="C385" s="134">
        <v>5</v>
      </c>
      <c r="D385" s="134">
        <v>0</v>
      </c>
      <c r="E385" s="134">
        <v>0</v>
      </c>
      <c r="F385" s="134">
        <f>职业参数比例等级参数!$R$29*10</f>
        <v>136.36363636363635</v>
      </c>
      <c r="G385" s="134">
        <f>职业参数比例等级参数!$R$30*10</f>
        <v>68.181818181818173</v>
      </c>
      <c r="H385" s="134">
        <f>职业参数比例等级参数!$R$31*10</f>
        <v>72.72727272727272</v>
      </c>
      <c r="I385" s="134">
        <f>职业参数比例等级参数!$R$32*10</f>
        <v>54.54545454545454</v>
      </c>
      <c r="J385" s="134">
        <f>职业参数比例等级参数!$R$33*10</f>
        <v>43.636363636363633</v>
      </c>
      <c r="K385" s="135">
        <f>职业参数比例等级参数!$S$34*10</f>
        <v>31.636363636363633</v>
      </c>
      <c r="L385" s="134">
        <f>职业参数比例等级参数!$R$35*10</f>
        <v>12.545454545454543</v>
      </c>
      <c r="M385" s="134">
        <f>L385*职业参数比例等级参数!$B$15</f>
        <v>25.090909090909086</v>
      </c>
      <c r="N385" s="134">
        <f>L385*职业参数比例等级参数!$B$16</f>
        <v>12.545454545454543</v>
      </c>
      <c r="O385" s="134"/>
      <c r="P385" s="134"/>
      <c r="Q385" s="134">
        <v>1</v>
      </c>
    </row>
    <row r="386" spans="1:17" s="135" customFormat="1" hidden="1">
      <c r="A386" s="142">
        <v>373</v>
      </c>
      <c r="B386" s="142">
        <f t="shared" si="5"/>
        <v>373</v>
      </c>
      <c r="C386" s="134">
        <v>5</v>
      </c>
      <c r="D386" s="134">
        <v>0</v>
      </c>
      <c r="E386" s="134">
        <v>0</v>
      </c>
      <c r="F386" s="134">
        <f>职业参数比例等级参数!$R$29*10</f>
        <v>136.36363636363635</v>
      </c>
      <c r="G386" s="134">
        <f>职业参数比例等级参数!$R$30*10</f>
        <v>68.181818181818173</v>
      </c>
      <c r="H386" s="134">
        <f>职业参数比例等级参数!$R$31*10</f>
        <v>72.72727272727272</v>
      </c>
      <c r="I386" s="134">
        <f>职业参数比例等级参数!$R$32*10</f>
        <v>54.54545454545454</v>
      </c>
      <c r="J386" s="134">
        <f>职业参数比例等级参数!$R$33*10</f>
        <v>43.636363636363633</v>
      </c>
      <c r="K386" s="135">
        <f>职业参数比例等级参数!$T$34*10</f>
        <v>30.545454545454543</v>
      </c>
      <c r="L386" s="134">
        <f>职业参数比例等级参数!$R$35*10</f>
        <v>12.545454545454543</v>
      </c>
      <c r="M386" s="134">
        <f>L386*职业参数比例等级参数!$B$15</f>
        <v>25.090909090909086</v>
      </c>
      <c r="N386" s="134">
        <f>L386*职业参数比例等级参数!$B$16</f>
        <v>12.545454545454543</v>
      </c>
      <c r="O386" s="134"/>
      <c r="P386" s="134"/>
      <c r="Q386" s="134">
        <v>1</v>
      </c>
    </row>
    <row r="387" spans="1:17" s="135" customFormat="1" hidden="1">
      <c r="A387" s="142">
        <v>374</v>
      </c>
      <c r="B387" s="142">
        <f t="shared" si="5"/>
        <v>374</v>
      </c>
      <c r="C387" s="134">
        <v>5</v>
      </c>
      <c r="D387" s="134">
        <v>0</v>
      </c>
      <c r="E387" s="134">
        <v>0</v>
      </c>
      <c r="F387" s="134">
        <f>职业参数比例等级参数!$R$29*10</f>
        <v>136.36363636363635</v>
      </c>
      <c r="G387" s="134">
        <f>职业参数比例等级参数!$R$30*10</f>
        <v>68.181818181818173</v>
      </c>
      <c r="H387" s="134">
        <f>职业参数比例等级参数!$R$31*10</f>
        <v>72.72727272727272</v>
      </c>
      <c r="I387" s="134">
        <f>职业参数比例等级参数!$R$32*10</f>
        <v>54.54545454545454</v>
      </c>
      <c r="J387" s="134">
        <f>职业参数比例等级参数!$R$33*10</f>
        <v>43.636363636363633</v>
      </c>
      <c r="K387" s="134">
        <f>职业参数比例等级参数!$R$34*10</f>
        <v>32.727272727272727</v>
      </c>
      <c r="L387" s="135">
        <f>职业参数比例等级参数!$S$35*10</f>
        <v>12.436363636363637</v>
      </c>
      <c r="M387" s="134">
        <f>L387*职业参数比例等级参数!$B$15</f>
        <v>24.872727272727275</v>
      </c>
      <c r="N387" s="134">
        <f>L387*职业参数比例等级参数!$B$16</f>
        <v>12.436363636363637</v>
      </c>
      <c r="O387" s="134"/>
      <c r="P387" s="134"/>
      <c r="Q387" s="134">
        <v>1</v>
      </c>
    </row>
    <row r="388" spans="1:17" s="135" customFormat="1" hidden="1">
      <c r="A388" s="142">
        <v>375</v>
      </c>
      <c r="B388" s="142">
        <f t="shared" si="5"/>
        <v>375</v>
      </c>
      <c r="C388" s="134">
        <v>5</v>
      </c>
      <c r="D388" s="134">
        <v>0</v>
      </c>
      <c r="E388" s="134">
        <v>0</v>
      </c>
      <c r="F388" s="134">
        <f>职业参数比例等级参数!$R$29*10</f>
        <v>136.36363636363635</v>
      </c>
      <c r="G388" s="134">
        <f>职业参数比例等级参数!$R$30*10</f>
        <v>68.181818181818173</v>
      </c>
      <c r="H388" s="134">
        <f>职业参数比例等级参数!$R$31*10</f>
        <v>72.72727272727272</v>
      </c>
      <c r="I388" s="134">
        <f>职业参数比例等级参数!$R$32*10</f>
        <v>54.54545454545454</v>
      </c>
      <c r="J388" s="134">
        <f>职业参数比例等级参数!$R$33*10</f>
        <v>43.636363636363633</v>
      </c>
      <c r="K388" s="134">
        <f>职业参数比例等级参数!$R$34*10</f>
        <v>32.727272727272727</v>
      </c>
      <c r="L388" s="135">
        <f>职业参数比例等级参数!$T$35*10</f>
        <v>12.327272727272726</v>
      </c>
      <c r="M388" s="134">
        <f>L388*职业参数比例等级参数!$B$15</f>
        <v>24.654545454545453</v>
      </c>
      <c r="N388" s="134">
        <f>L388*职业参数比例等级参数!$B$16</f>
        <v>12.327272727272726</v>
      </c>
      <c r="O388" s="134"/>
      <c r="P388" s="134"/>
      <c r="Q388" s="134">
        <v>1</v>
      </c>
    </row>
    <row r="389" spans="1:17" s="135" customFormat="1" hidden="1">
      <c r="A389" s="142">
        <v>376</v>
      </c>
      <c r="B389" s="142">
        <f t="shared" si="5"/>
        <v>376</v>
      </c>
      <c r="C389" s="135">
        <v>5</v>
      </c>
      <c r="D389" s="135">
        <v>0</v>
      </c>
      <c r="E389" s="135">
        <v>0</v>
      </c>
      <c r="F389" s="135">
        <f>职业参数比例等级参数!$S$29*10</f>
        <v>133.33333333333331</v>
      </c>
      <c r="G389" s="135">
        <f>职业参数比例等级参数!$S$30*10</f>
        <v>66.666666666666657</v>
      </c>
      <c r="H389" s="135">
        <f>职业参数比例等级参数!$S$31*10</f>
        <v>70.303030303030297</v>
      </c>
      <c r="I389" s="135">
        <f>职业参数比例等级参数!$S$32*10</f>
        <v>52.727272727272727</v>
      </c>
      <c r="J389" s="135">
        <f>职业参数比例等级参数!$S$33*10</f>
        <v>42.18181818181818</v>
      </c>
      <c r="K389" s="135">
        <f>职业参数比例等级参数!$S$34*10</f>
        <v>31.636363636363633</v>
      </c>
      <c r="L389" s="135">
        <f>职业参数比例等级参数!$S$35*10</f>
        <v>12.436363636363637</v>
      </c>
      <c r="M389" s="135">
        <f>L389*职业参数比例等级参数!$B$15</f>
        <v>24.872727272727275</v>
      </c>
      <c r="N389" s="135">
        <f>L389*职业参数比例等级参数!$B$16</f>
        <v>12.436363636363637</v>
      </c>
      <c r="P389" s="135" t="s">
        <v>695</v>
      </c>
      <c r="Q389" s="135">
        <v>1</v>
      </c>
    </row>
    <row r="390" spans="1:17" s="135" customFormat="1" hidden="1">
      <c r="A390" s="142">
        <v>377</v>
      </c>
      <c r="B390" s="142">
        <f t="shared" si="5"/>
        <v>377</v>
      </c>
      <c r="C390" s="134">
        <v>5</v>
      </c>
      <c r="D390" s="134">
        <v>0</v>
      </c>
      <c r="E390" s="134">
        <v>0</v>
      </c>
      <c r="F390" s="135">
        <f>职业参数比例等级参数!$T$29*10</f>
        <v>130.30303030303028</v>
      </c>
      <c r="G390" s="134">
        <f>职业参数比例等级参数!$S$30*10</f>
        <v>66.666666666666657</v>
      </c>
      <c r="H390" s="134">
        <f>职业参数比例等级参数!$S$31*10</f>
        <v>70.303030303030297</v>
      </c>
      <c r="I390" s="134">
        <f>职业参数比例等级参数!$S$32*10</f>
        <v>52.727272727272727</v>
      </c>
      <c r="J390" s="134">
        <f>职业参数比例等级参数!$S$33*10</f>
        <v>42.18181818181818</v>
      </c>
      <c r="K390" s="134">
        <f>职业参数比例等级参数!$S$34*10</f>
        <v>31.636363636363633</v>
      </c>
      <c r="L390" s="134">
        <f>职业参数比例等级参数!$S$35*10</f>
        <v>12.436363636363637</v>
      </c>
      <c r="M390" s="134">
        <f>L390*职业参数比例等级参数!$B$15</f>
        <v>24.872727272727275</v>
      </c>
      <c r="N390" s="134">
        <f>L390*职业参数比例等级参数!$B$16</f>
        <v>12.436363636363637</v>
      </c>
      <c r="O390" s="134"/>
      <c r="P390" s="134"/>
      <c r="Q390" s="134">
        <v>1</v>
      </c>
    </row>
    <row r="391" spans="1:17" s="135" customFormat="1" hidden="1">
      <c r="A391" s="142">
        <v>378</v>
      </c>
      <c r="B391" s="142">
        <f t="shared" si="5"/>
        <v>378</v>
      </c>
      <c r="C391" s="134">
        <v>5</v>
      </c>
      <c r="D391" s="134">
        <v>0</v>
      </c>
      <c r="E391" s="134">
        <v>0</v>
      </c>
      <c r="F391" s="135">
        <f>职业参数比例等级参数!$R$29*10</f>
        <v>136.36363636363635</v>
      </c>
      <c r="G391" s="134">
        <f>职业参数比例等级参数!$S$30*10</f>
        <v>66.666666666666657</v>
      </c>
      <c r="H391" s="134">
        <f>职业参数比例等级参数!$S$31*10</f>
        <v>70.303030303030297</v>
      </c>
      <c r="I391" s="134">
        <f>职业参数比例等级参数!$S$32*10</f>
        <v>52.727272727272727</v>
      </c>
      <c r="J391" s="134">
        <f>职业参数比例等级参数!$S$33*10</f>
        <v>42.18181818181818</v>
      </c>
      <c r="K391" s="134">
        <f>职业参数比例等级参数!$S$34*10</f>
        <v>31.636363636363633</v>
      </c>
      <c r="L391" s="134">
        <f>职业参数比例等级参数!$S$35*10</f>
        <v>12.436363636363637</v>
      </c>
      <c r="M391" s="134">
        <f>L391*职业参数比例等级参数!$B$15</f>
        <v>24.872727272727275</v>
      </c>
      <c r="N391" s="134">
        <f>L391*职业参数比例等级参数!$B$16</f>
        <v>12.436363636363637</v>
      </c>
      <c r="O391" s="134"/>
      <c r="P391" s="134"/>
      <c r="Q391" s="134">
        <v>1</v>
      </c>
    </row>
    <row r="392" spans="1:17" s="135" customFormat="1" hidden="1">
      <c r="A392" s="142">
        <v>379</v>
      </c>
      <c r="B392" s="142">
        <f t="shared" si="5"/>
        <v>379</v>
      </c>
      <c r="C392" s="134">
        <v>5</v>
      </c>
      <c r="D392" s="134">
        <v>0</v>
      </c>
      <c r="E392" s="134">
        <v>0</v>
      </c>
      <c r="F392" s="134">
        <f>职业参数比例等级参数!$S$29*10</f>
        <v>133.33333333333331</v>
      </c>
      <c r="G392" s="135">
        <f>职业参数比例等级参数!$T$30*10</f>
        <v>65.151515151515142</v>
      </c>
      <c r="H392" s="134">
        <f>职业参数比例等级参数!$S$31*10</f>
        <v>70.303030303030297</v>
      </c>
      <c r="I392" s="134">
        <f>职业参数比例等级参数!$S$32*10</f>
        <v>52.727272727272727</v>
      </c>
      <c r="J392" s="134">
        <f>职业参数比例等级参数!$S$33*10</f>
        <v>42.18181818181818</v>
      </c>
      <c r="K392" s="134">
        <f>职业参数比例等级参数!$S$34*10</f>
        <v>31.636363636363633</v>
      </c>
      <c r="L392" s="134">
        <f>职业参数比例等级参数!$S$35*10</f>
        <v>12.436363636363637</v>
      </c>
      <c r="M392" s="134">
        <f>L392*职业参数比例等级参数!$B$15</f>
        <v>24.872727272727275</v>
      </c>
      <c r="N392" s="134">
        <f>L392*职业参数比例等级参数!$B$16</f>
        <v>12.436363636363637</v>
      </c>
      <c r="O392" s="134"/>
      <c r="P392" s="134"/>
      <c r="Q392" s="134">
        <v>1</v>
      </c>
    </row>
    <row r="393" spans="1:17" s="135" customFormat="1" hidden="1">
      <c r="A393" s="142">
        <v>380</v>
      </c>
      <c r="B393" s="142">
        <f t="shared" si="5"/>
        <v>380</v>
      </c>
      <c r="C393" s="134">
        <v>5</v>
      </c>
      <c r="D393" s="134">
        <v>0</v>
      </c>
      <c r="E393" s="134">
        <v>0</v>
      </c>
      <c r="F393" s="134">
        <f>职业参数比例等级参数!$S$29*10</f>
        <v>133.33333333333331</v>
      </c>
      <c r="G393" s="135">
        <f>职业参数比例等级参数!$R$30*10</f>
        <v>68.181818181818173</v>
      </c>
      <c r="H393" s="134">
        <f>职业参数比例等级参数!$S$31*10</f>
        <v>70.303030303030297</v>
      </c>
      <c r="I393" s="134">
        <f>职业参数比例等级参数!$S$32*10</f>
        <v>52.727272727272727</v>
      </c>
      <c r="J393" s="134">
        <f>职业参数比例等级参数!$S$33*10</f>
        <v>42.18181818181818</v>
      </c>
      <c r="K393" s="134">
        <f>职业参数比例等级参数!$S$34*10</f>
        <v>31.636363636363633</v>
      </c>
      <c r="L393" s="134">
        <f>职业参数比例等级参数!$S$35*10</f>
        <v>12.436363636363637</v>
      </c>
      <c r="M393" s="134">
        <f>L393*职业参数比例等级参数!$B$15</f>
        <v>24.872727272727275</v>
      </c>
      <c r="N393" s="134">
        <f>L393*职业参数比例等级参数!$B$16</f>
        <v>12.436363636363637</v>
      </c>
      <c r="O393" s="134"/>
      <c r="P393" s="134"/>
      <c r="Q393" s="134">
        <v>1</v>
      </c>
    </row>
    <row r="394" spans="1:17" s="135" customFormat="1" hidden="1">
      <c r="A394" s="142">
        <v>381</v>
      </c>
      <c r="B394" s="142">
        <f t="shared" si="5"/>
        <v>381</v>
      </c>
      <c r="C394" s="134">
        <v>5</v>
      </c>
      <c r="D394" s="134">
        <v>0</v>
      </c>
      <c r="E394" s="134">
        <v>0</v>
      </c>
      <c r="F394" s="134">
        <f>职业参数比例等级参数!$S$29*10</f>
        <v>133.33333333333331</v>
      </c>
      <c r="G394" s="134">
        <f>职业参数比例等级参数!$S$30*10</f>
        <v>66.666666666666657</v>
      </c>
      <c r="H394" s="135">
        <f>职业参数比例等级参数!$T$31*10</f>
        <v>67.878787878787875</v>
      </c>
      <c r="I394" s="134">
        <f>职业参数比例等级参数!$S$32*10</f>
        <v>52.727272727272727</v>
      </c>
      <c r="J394" s="134">
        <f>职业参数比例等级参数!$S$33*10</f>
        <v>42.18181818181818</v>
      </c>
      <c r="K394" s="134">
        <f>职业参数比例等级参数!$S$34*10</f>
        <v>31.636363636363633</v>
      </c>
      <c r="L394" s="134">
        <f>职业参数比例等级参数!$S$35*10</f>
        <v>12.436363636363637</v>
      </c>
      <c r="M394" s="134">
        <f>L394*职业参数比例等级参数!$B$15</f>
        <v>24.872727272727275</v>
      </c>
      <c r="N394" s="134">
        <f>L394*职业参数比例等级参数!$B$16</f>
        <v>12.436363636363637</v>
      </c>
      <c r="O394" s="134"/>
      <c r="P394" s="134"/>
      <c r="Q394" s="134">
        <v>1</v>
      </c>
    </row>
    <row r="395" spans="1:17" s="135" customFormat="1" hidden="1">
      <c r="A395" s="142">
        <v>382</v>
      </c>
      <c r="B395" s="142">
        <f t="shared" si="5"/>
        <v>382</v>
      </c>
      <c r="C395" s="134">
        <v>5</v>
      </c>
      <c r="D395" s="134">
        <v>0</v>
      </c>
      <c r="E395" s="134">
        <v>0</v>
      </c>
      <c r="F395" s="134">
        <f>职业参数比例等级参数!$S$29*10</f>
        <v>133.33333333333331</v>
      </c>
      <c r="G395" s="134">
        <f>职业参数比例等级参数!$S$30*10</f>
        <v>66.666666666666657</v>
      </c>
      <c r="H395" s="135">
        <f>职业参数比例等级参数!$R$31*10</f>
        <v>72.72727272727272</v>
      </c>
      <c r="I395" s="134">
        <f>职业参数比例等级参数!$S$32*10</f>
        <v>52.727272727272727</v>
      </c>
      <c r="J395" s="134">
        <f>职业参数比例等级参数!$S$33*10</f>
        <v>42.18181818181818</v>
      </c>
      <c r="K395" s="134">
        <f>职业参数比例等级参数!$S$34*10</f>
        <v>31.636363636363633</v>
      </c>
      <c r="L395" s="134">
        <f>职业参数比例等级参数!$S$35*10</f>
        <v>12.436363636363637</v>
      </c>
      <c r="M395" s="134">
        <f>L395*职业参数比例等级参数!$B$15</f>
        <v>24.872727272727275</v>
      </c>
      <c r="N395" s="134">
        <f>L395*职业参数比例等级参数!$B$16</f>
        <v>12.436363636363637</v>
      </c>
      <c r="O395" s="134"/>
      <c r="P395" s="134"/>
      <c r="Q395" s="134">
        <v>1</v>
      </c>
    </row>
    <row r="396" spans="1:17" s="135" customFormat="1" hidden="1">
      <c r="A396" s="142">
        <v>383</v>
      </c>
      <c r="B396" s="142">
        <f t="shared" si="5"/>
        <v>383</v>
      </c>
      <c r="C396" s="134">
        <v>5</v>
      </c>
      <c r="D396" s="134">
        <v>0</v>
      </c>
      <c r="E396" s="134">
        <v>0</v>
      </c>
      <c r="F396" s="134">
        <f>职业参数比例等级参数!$S$29*10</f>
        <v>133.33333333333331</v>
      </c>
      <c r="G396" s="134">
        <f>职业参数比例等级参数!$S$30*10</f>
        <v>66.666666666666657</v>
      </c>
      <c r="H396" s="134">
        <f>职业参数比例等级参数!$S$31*10</f>
        <v>70.303030303030297</v>
      </c>
      <c r="I396" s="135">
        <f>职业参数比例等级参数!$T$32*10</f>
        <v>50.909090909090907</v>
      </c>
      <c r="J396" s="134">
        <f>职业参数比例等级参数!$S$33*10</f>
        <v>42.18181818181818</v>
      </c>
      <c r="K396" s="134">
        <f>职业参数比例等级参数!$S$34*10</f>
        <v>31.636363636363633</v>
      </c>
      <c r="L396" s="134">
        <f>职业参数比例等级参数!$S$35*10</f>
        <v>12.436363636363637</v>
      </c>
      <c r="M396" s="134">
        <f>L396*职业参数比例等级参数!$B$15</f>
        <v>24.872727272727275</v>
      </c>
      <c r="N396" s="134">
        <f>L396*职业参数比例等级参数!$B$16</f>
        <v>12.436363636363637</v>
      </c>
      <c r="O396" s="134"/>
      <c r="P396" s="134"/>
      <c r="Q396" s="134">
        <v>1</v>
      </c>
    </row>
    <row r="397" spans="1:17" s="135" customFormat="1" hidden="1">
      <c r="A397" s="142">
        <v>384</v>
      </c>
      <c r="B397" s="142">
        <f t="shared" si="5"/>
        <v>384</v>
      </c>
      <c r="C397" s="134">
        <v>5</v>
      </c>
      <c r="D397" s="134">
        <v>0</v>
      </c>
      <c r="E397" s="134">
        <v>0</v>
      </c>
      <c r="F397" s="134">
        <f>职业参数比例等级参数!$S$29*10</f>
        <v>133.33333333333331</v>
      </c>
      <c r="G397" s="134">
        <f>职业参数比例等级参数!$S$30*10</f>
        <v>66.666666666666657</v>
      </c>
      <c r="H397" s="134">
        <f>职业参数比例等级参数!$S$31*10</f>
        <v>70.303030303030297</v>
      </c>
      <c r="I397" s="135">
        <f>职业参数比例等级参数!$R$32*10</f>
        <v>54.54545454545454</v>
      </c>
      <c r="J397" s="134">
        <f>职业参数比例等级参数!$S$33*10</f>
        <v>42.18181818181818</v>
      </c>
      <c r="K397" s="134">
        <f>职业参数比例等级参数!$S$34*10</f>
        <v>31.636363636363633</v>
      </c>
      <c r="L397" s="134">
        <f>职业参数比例等级参数!$S$35*10</f>
        <v>12.436363636363637</v>
      </c>
      <c r="M397" s="134">
        <f>L397*职业参数比例等级参数!$B$15</f>
        <v>24.872727272727275</v>
      </c>
      <c r="N397" s="134">
        <f>L397*职业参数比例等级参数!$B$16</f>
        <v>12.436363636363637</v>
      </c>
      <c r="O397" s="134"/>
      <c r="P397" s="134"/>
      <c r="Q397" s="134">
        <v>1</v>
      </c>
    </row>
    <row r="398" spans="1:17" s="135" customFormat="1" hidden="1">
      <c r="A398" s="142">
        <v>385</v>
      </c>
      <c r="B398" s="142">
        <f t="shared" si="5"/>
        <v>385</v>
      </c>
      <c r="C398" s="134">
        <v>5</v>
      </c>
      <c r="D398" s="134">
        <v>0</v>
      </c>
      <c r="E398" s="134">
        <v>0</v>
      </c>
      <c r="F398" s="134">
        <f>职业参数比例等级参数!$S$29*10</f>
        <v>133.33333333333331</v>
      </c>
      <c r="G398" s="134">
        <f>职业参数比例等级参数!$S$30*10</f>
        <v>66.666666666666657</v>
      </c>
      <c r="H398" s="134">
        <f>职业参数比例等级参数!$S$31*10</f>
        <v>70.303030303030297</v>
      </c>
      <c r="I398" s="134">
        <f>职业参数比例等级参数!$S$32*10</f>
        <v>52.727272727272727</v>
      </c>
      <c r="J398" s="135">
        <f>职业参数比例等级参数!$T$33*10</f>
        <v>40.72727272727272</v>
      </c>
      <c r="K398" s="134">
        <f>职业参数比例等级参数!$S$34*10</f>
        <v>31.636363636363633</v>
      </c>
      <c r="L398" s="134">
        <f>职业参数比例等级参数!$S$35*10</f>
        <v>12.436363636363637</v>
      </c>
      <c r="M398" s="134">
        <f>L398*职业参数比例等级参数!$B$15</f>
        <v>24.872727272727275</v>
      </c>
      <c r="N398" s="134">
        <f>L398*职业参数比例等级参数!$B$16</f>
        <v>12.436363636363637</v>
      </c>
      <c r="O398" s="134"/>
      <c r="P398" s="134"/>
      <c r="Q398" s="134">
        <v>1</v>
      </c>
    </row>
    <row r="399" spans="1:17" s="135" customFormat="1" hidden="1">
      <c r="A399" s="142">
        <v>386</v>
      </c>
      <c r="B399" s="142">
        <f t="shared" ref="B399:B462" si="6">A399</f>
        <v>386</v>
      </c>
      <c r="C399" s="134">
        <v>5</v>
      </c>
      <c r="D399" s="134">
        <v>0</v>
      </c>
      <c r="E399" s="134">
        <v>0</v>
      </c>
      <c r="F399" s="134">
        <f>职业参数比例等级参数!$S$29*10</f>
        <v>133.33333333333331</v>
      </c>
      <c r="G399" s="134">
        <f>职业参数比例等级参数!$S$30*10</f>
        <v>66.666666666666657</v>
      </c>
      <c r="H399" s="134">
        <f>职业参数比例等级参数!$S$31*10</f>
        <v>70.303030303030297</v>
      </c>
      <c r="I399" s="134">
        <f>职业参数比例等级参数!$S$32*10</f>
        <v>52.727272727272727</v>
      </c>
      <c r="J399" s="135">
        <f>职业参数比例等级参数!$R$33*10</f>
        <v>43.636363636363633</v>
      </c>
      <c r="K399" s="134">
        <f>职业参数比例等级参数!$S$34*10</f>
        <v>31.636363636363633</v>
      </c>
      <c r="L399" s="134">
        <f>职业参数比例等级参数!$S$35*10</f>
        <v>12.436363636363637</v>
      </c>
      <c r="M399" s="134">
        <f>L399*职业参数比例等级参数!$B$15</f>
        <v>24.872727272727275</v>
      </c>
      <c r="N399" s="134">
        <f>L399*职业参数比例等级参数!$B$16</f>
        <v>12.436363636363637</v>
      </c>
      <c r="O399" s="134"/>
      <c r="P399" s="134"/>
      <c r="Q399" s="134">
        <v>1</v>
      </c>
    </row>
    <row r="400" spans="1:17" s="135" customFormat="1" hidden="1">
      <c r="A400" s="142">
        <v>387</v>
      </c>
      <c r="B400" s="142">
        <f t="shared" si="6"/>
        <v>387</v>
      </c>
      <c r="C400" s="134">
        <v>5</v>
      </c>
      <c r="D400" s="134">
        <v>0</v>
      </c>
      <c r="E400" s="134">
        <v>0</v>
      </c>
      <c r="F400" s="134">
        <f>职业参数比例等级参数!$S$29*10</f>
        <v>133.33333333333331</v>
      </c>
      <c r="G400" s="134">
        <f>职业参数比例等级参数!$S$30*10</f>
        <v>66.666666666666657</v>
      </c>
      <c r="H400" s="134">
        <f>职业参数比例等级参数!$S$31*10</f>
        <v>70.303030303030297</v>
      </c>
      <c r="I400" s="134">
        <f>职业参数比例等级参数!$S$32*10</f>
        <v>52.727272727272727</v>
      </c>
      <c r="J400" s="134">
        <f>职业参数比例等级参数!$S$33*10</f>
        <v>42.18181818181818</v>
      </c>
      <c r="K400" s="135">
        <f>职业参数比例等级参数!$T$34*10</f>
        <v>30.545454545454543</v>
      </c>
      <c r="L400" s="134">
        <f>职业参数比例等级参数!$S$35*10</f>
        <v>12.436363636363637</v>
      </c>
      <c r="M400" s="134">
        <f>L400*职业参数比例等级参数!$B$15</f>
        <v>24.872727272727275</v>
      </c>
      <c r="N400" s="134">
        <f>L400*职业参数比例等级参数!$B$16</f>
        <v>12.436363636363637</v>
      </c>
      <c r="O400" s="134"/>
      <c r="P400" s="134"/>
      <c r="Q400" s="134">
        <v>1</v>
      </c>
    </row>
    <row r="401" spans="1:17" s="135" customFormat="1" hidden="1">
      <c r="A401" s="142">
        <v>388</v>
      </c>
      <c r="B401" s="142">
        <f t="shared" si="6"/>
        <v>388</v>
      </c>
      <c r="C401" s="134">
        <v>5</v>
      </c>
      <c r="D401" s="134">
        <v>0</v>
      </c>
      <c r="E401" s="134">
        <v>0</v>
      </c>
      <c r="F401" s="134">
        <f>职业参数比例等级参数!$S$29*10</f>
        <v>133.33333333333331</v>
      </c>
      <c r="G401" s="134">
        <f>职业参数比例等级参数!$S$30*10</f>
        <v>66.666666666666657</v>
      </c>
      <c r="H401" s="134">
        <f>职业参数比例等级参数!$S$31*10</f>
        <v>70.303030303030297</v>
      </c>
      <c r="I401" s="134">
        <f>职业参数比例等级参数!$S$32*10</f>
        <v>52.727272727272727</v>
      </c>
      <c r="J401" s="134">
        <f>职业参数比例等级参数!$S$33*10</f>
        <v>42.18181818181818</v>
      </c>
      <c r="K401" s="135">
        <f>职业参数比例等级参数!$R$34*10</f>
        <v>32.727272727272727</v>
      </c>
      <c r="L401" s="134">
        <f>职业参数比例等级参数!$S$35*10</f>
        <v>12.436363636363637</v>
      </c>
      <c r="M401" s="134">
        <f>L401*职业参数比例等级参数!$B$15</f>
        <v>24.872727272727275</v>
      </c>
      <c r="N401" s="134">
        <f>L401*职业参数比例等级参数!$B$16</f>
        <v>12.436363636363637</v>
      </c>
      <c r="O401" s="134"/>
      <c r="P401" s="134"/>
      <c r="Q401" s="134">
        <v>1</v>
      </c>
    </row>
    <row r="402" spans="1:17" s="135" customFormat="1" hidden="1">
      <c r="A402" s="142">
        <v>389</v>
      </c>
      <c r="B402" s="142">
        <f t="shared" si="6"/>
        <v>389</v>
      </c>
      <c r="C402" s="134">
        <v>5</v>
      </c>
      <c r="D402" s="134">
        <v>0</v>
      </c>
      <c r="E402" s="134">
        <v>0</v>
      </c>
      <c r="F402" s="134">
        <f>职业参数比例等级参数!$S$29*10</f>
        <v>133.33333333333331</v>
      </c>
      <c r="G402" s="134">
        <f>职业参数比例等级参数!$S$30*10</f>
        <v>66.666666666666657</v>
      </c>
      <c r="H402" s="134">
        <f>职业参数比例等级参数!$S$31*10</f>
        <v>70.303030303030297</v>
      </c>
      <c r="I402" s="134">
        <f>职业参数比例等级参数!$S$32*10</f>
        <v>52.727272727272727</v>
      </c>
      <c r="J402" s="134">
        <f>职业参数比例等级参数!$S$33*10</f>
        <v>42.18181818181818</v>
      </c>
      <c r="K402" s="134">
        <f>职业参数比例等级参数!$S$34*10</f>
        <v>31.636363636363633</v>
      </c>
      <c r="L402" s="135">
        <f>职业参数比例等级参数!$T$35*10</f>
        <v>12.327272727272726</v>
      </c>
      <c r="M402" s="134">
        <f>L402*职业参数比例等级参数!$B$15</f>
        <v>24.654545454545453</v>
      </c>
      <c r="N402" s="134">
        <f>L402*职业参数比例等级参数!$B$16</f>
        <v>12.327272727272726</v>
      </c>
      <c r="O402" s="134"/>
      <c r="P402" s="134"/>
      <c r="Q402" s="134">
        <v>1</v>
      </c>
    </row>
    <row r="403" spans="1:17" s="135" customFormat="1" hidden="1">
      <c r="A403" s="142">
        <v>390</v>
      </c>
      <c r="B403" s="142">
        <f t="shared" si="6"/>
        <v>390</v>
      </c>
      <c r="C403" s="134">
        <v>5</v>
      </c>
      <c r="D403" s="134">
        <v>0</v>
      </c>
      <c r="E403" s="134">
        <v>0</v>
      </c>
      <c r="F403" s="134">
        <f>职业参数比例等级参数!$S$29*10</f>
        <v>133.33333333333331</v>
      </c>
      <c r="G403" s="134">
        <f>职业参数比例等级参数!$S$30*10</f>
        <v>66.666666666666657</v>
      </c>
      <c r="H403" s="134">
        <f>职业参数比例等级参数!$S$31*10</f>
        <v>70.303030303030297</v>
      </c>
      <c r="I403" s="134">
        <f>职业参数比例等级参数!$S$32*10</f>
        <v>52.727272727272727</v>
      </c>
      <c r="J403" s="134">
        <f>职业参数比例等级参数!$S$33*10</f>
        <v>42.18181818181818</v>
      </c>
      <c r="K403" s="134">
        <f>职业参数比例等级参数!$S$34*10</f>
        <v>31.636363636363633</v>
      </c>
      <c r="L403" s="135">
        <f>职业参数比例等级参数!$R$35*10</f>
        <v>12.545454545454543</v>
      </c>
      <c r="M403" s="134">
        <f>L403*职业参数比例等级参数!$B$15</f>
        <v>25.090909090909086</v>
      </c>
      <c r="N403" s="134">
        <f>L403*职业参数比例等级参数!$B$16</f>
        <v>12.545454545454543</v>
      </c>
      <c r="O403" s="134"/>
      <c r="P403" s="134"/>
      <c r="Q403" s="134">
        <v>1</v>
      </c>
    </row>
    <row r="404" spans="1:17" s="135" customFormat="1" hidden="1">
      <c r="A404" s="142">
        <v>391</v>
      </c>
      <c r="B404" s="142">
        <f t="shared" si="6"/>
        <v>391</v>
      </c>
      <c r="C404" s="135">
        <v>5</v>
      </c>
      <c r="D404" s="135">
        <v>0</v>
      </c>
      <c r="E404" s="135">
        <v>0</v>
      </c>
      <c r="F404" s="135">
        <f>职业参数比例等级参数!$T$29*10</f>
        <v>130.30303030303028</v>
      </c>
      <c r="G404" s="135">
        <f>职业参数比例等级参数!$T$30*10</f>
        <v>65.151515151515142</v>
      </c>
      <c r="H404" s="135">
        <f>职业参数比例等级参数!$T$31*10</f>
        <v>67.878787878787875</v>
      </c>
      <c r="I404" s="135">
        <f>职业参数比例等级参数!$T$32*10</f>
        <v>50.909090909090907</v>
      </c>
      <c r="J404" s="135">
        <f>职业参数比例等级参数!$T$33*10</f>
        <v>40.72727272727272</v>
      </c>
      <c r="K404" s="135">
        <f>职业参数比例等级参数!$T$34*10</f>
        <v>30.545454545454543</v>
      </c>
      <c r="L404" s="135">
        <f>职业参数比例等级参数!$T$35*10</f>
        <v>12.327272727272726</v>
      </c>
      <c r="M404" s="135">
        <f>L404*职业参数比例等级参数!$B$15</f>
        <v>24.654545454545453</v>
      </c>
      <c r="N404" s="135">
        <f>L404*职业参数比例等级参数!$B$16</f>
        <v>12.327272727272726</v>
      </c>
      <c r="P404" s="135" t="s">
        <v>696</v>
      </c>
      <c r="Q404" s="135">
        <v>1</v>
      </c>
    </row>
    <row r="405" spans="1:17" s="135" customFormat="1" hidden="1">
      <c r="A405" s="142">
        <v>392</v>
      </c>
      <c r="B405" s="142">
        <f t="shared" si="6"/>
        <v>392</v>
      </c>
      <c r="C405" s="134">
        <v>5</v>
      </c>
      <c r="D405" s="134">
        <v>0</v>
      </c>
      <c r="E405" s="134">
        <v>0</v>
      </c>
      <c r="F405" s="135">
        <f>职业参数比例等级参数!$R$29*10</f>
        <v>136.36363636363635</v>
      </c>
      <c r="G405" s="134">
        <f>职业参数比例等级参数!$T$30*10</f>
        <v>65.151515151515142</v>
      </c>
      <c r="H405" s="134">
        <f>职业参数比例等级参数!$T$31*10</f>
        <v>67.878787878787875</v>
      </c>
      <c r="I405" s="134">
        <f>职业参数比例等级参数!$T$32*10</f>
        <v>50.909090909090907</v>
      </c>
      <c r="J405" s="134">
        <f>职业参数比例等级参数!$T$33*10</f>
        <v>40.72727272727272</v>
      </c>
      <c r="K405" s="134">
        <f>职业参数比例等级参数!$T$34*10</f>
        <v>30.545454545454543</v>
      </c>
      <c r="L405" s="134">
        <f>职业参数比例等级参数!$T$35*10</f>
        <v>12.327272727272726</v>
      </c>
      <c r="M405" s="134">
        <f>L405*职业参数比例等级参数!$B$15</f>
        <v>24.654545454545453</v>
      </c>
      <c r="N405" s="134">
        <f>L405*职业参数比例等级参数!$B$16</f>
        <v>12.327272727272726</v>
      </c>
      <c r="O405" s="134"/>
      <c r="P405" s="134"/>
      <c r="Q405" s="134">
        <v>1</v>
      </c>
    </row>
    <row r="406" spans="1:17" s="135" customFormat="1" hidden="1">
      <c r="A406" s="142">
        <v>393</v>
      </c>
      <c r="B406" s="142">
        <f t="shared" si="6"/>
        <v>393</v>
      </c>
      <c r="C406" s="134">
        <v>5</v>
      </c>
      <c r="D406" s="134">
        <v>0</v>
      </c>
      <c r="E406" s="134">
        <v>0</v>
      </c>
      <c r="F406" s="135">
        <f>职业参数比例等级参数!$S$29*10</f>
        <v>133.33333333333331</v>
      </c>
      <c r="G406" s="134">
        <f>职业参数比例等级参数!$T$30*10</f>
        <v>65.151515151515142</v>
      </c>
      <c r="H406" s="134">
        <f>职业参数比例等级参数!$T$31*10</f>
        <v>67.878787878787875</v>
      </c>
      <c r="I406" s="134">
        <f>职业参数比例等级参数!$T$32*10</f>
        <v>50.909090909090907</v>
      </c>
      <c r="J406" s="134">
        <f>职业参数比例等级参数!$T$33*10</f>
        <v>40.72727272727272</v>
      </c>
      <c r="K406" s="134">
        <f>职业参数比例等级参数!$T$34*10</f>
        <v>30.545454545454543</v>
      </c>
      <c r="L406" s="134">
        <f>职业参数比例等级参数!$T$35*10</f>
        <v>12.327272727272726</v>
      </c>
      <c r="M406" s="134">
        <f>L406*职业参数比例等级参数!$B$15</f>
        <v>24.654545454545453</v>
      </c>
      <c r="N406" s="134">
        <f>L406*职业参数比例等级参数!$B$16</f>
        <v>12.327272727272726</v>
      </c>
      <c r="O406" s="134"/>
      <c r="P406" s="134"/>
      <c r="Q406" s="134">
        <v>1</v>
      </c>
    </row>
    <row r="407" spans="1:17" s="135" customFormat="1" hidden="1">
      <c r="A407" s="142">
        <v>394</v>
      </c>
      <c r="B407" s="142">
        <f t="shared" si="6"/>
        <v>394</v>
      </c>
      <c r="C407" s="134">
        <v>5</v>
      </c>
      <c r="D407" s="134">
        <v>0</v>
      </c>
      <c r="E407" s="134">
        <v>0</v>
      </c>
      <c r="F407" s="134">
        <f>职业参数比例等级参数!$T$29*10</f>
        <v>130.30303030303028</v>
      </c>
      <c r="G407" s="135">
        <f>职业参数比例等级参数!$R$30*10</f>
        <v>68.181818181818173</v>
      </c>
      <c r="H407" s="134">
        <f>职业参数比例等级参数!$T$31*10</f>
        <v>67.878787878787875</v>
      </c>
      <c r="I407" s="134">
        <f>职业参数比例等级参数!$T$32*10</f>
        <v>50.909090909090907</v>
      </c>
      <c r="J407" s="134">
        <f>职业参数比例等级参数!$T$33*10</f>
        <v>40.72727272727272</v>
      </c>
      <c r="K407" s="134">
        <f>职业参数比例等级参数!$T$34*10</f>
        <v>30.545454545454543</v>
      </c>
      <c r="L407" s="134">
        <f>职业参数比例等级参数!$T$35*10</f>
        <v>12.327272727272726</v>
      </c>
      <c r="M407" s="134">
        <f>L407*职业参数比例等级参数!$B$15</f>
        <v>24.654545454545453</v>
      </c>
      <c r="N407" s="134">
        <f>L407*职业参数比例等级参数!$B$16</f>
        <v>12.327272727272726</v>
      </c>
      <c r="O407" s="134"/>
      <c r="P407" s="134"/>
      <c r="Q407" s="134">
        <v>1</v>
      </c>
    </row>
    <row r="408" spans="1:17" s="135" customFormat="1" hidden="1">
      <c r="A408" s="142">
        <v>395</v>
      </c>
      <c r="B408" s="142">
        <f t="shared" si="6"/>
        <v>395</v>
      </c>
      <c r="C408" s="134">
        <v>5</v>
      </c>
      <c r="D408" s="134">
        <v>0</v>
      </c>
      <c r="E408" s="134">
        <v>0</v>
      </c>
      <c r="F408" s="134">
        <f>职业参数比例等级参数!$T$29*10</f>
        <v>130.30303030303028</v>
      </c>
      <c r="G408" s="135">
        <f>职业参数比例等级参数!$S$30*10</f>
        <v>66.666666666666657</v>
      </c>
      <c r="H408" s="134">
        <f>职业参数比例等级参数!$T$31*10</f>
        <v>67.878787878787875</v>
      </c>
      <c r="I408" s="134">
        <f>职业参数比例等级参数!$T$32*10</f>
        <v>50.909090909090907</v>
      </c>
      <c r="J408" s="134">
        <f>职业参数比例等级参数!$T$33*10</f>
        <v>40.72727272727272</v>
      </c>
      <c r="K408" s="134">
        <f>职业参数比例等级参数!$T$34*10</f>
        <v>30.545454545454543</v>
      </c>
      <c r="L408" s="134">
        <f>职业参数比例等级参数!$T$35*10</f>
        <v>12.327272727272726</v>
      </c>
      <c r="M408" s="134">
        <f>L408*职业参数比例等级参数!$B$15</f>
        <v>24.654545454545453</v>
      </c>
      <c r="N408" s="134">
        <f>L408*职业参数比例等级参数!$B$16</f>
        <v>12.327272727272726</v>
      </c>
      <c r="O408" s="134"/>
      <c r="P408" s="134"/>
      <c r="Q408" s="134">
        <v>1</v>
      </c>
    </row>
    <row r="409" spans="1:17" s="135" customFormat="1" hidden="1">
      <c r="A409" s="142">
        <v>396</v>
      </c>
      <c r="B409" s="142">
        <f t="shared" si="6"/>
        <v>396</v>
      </c>
      <c r="C409" s="134">
        <v>5</v>
      </c>
      <c r="D409" s="134">
        <v>0</v>
      </c>
      <c r="E409" s="134">
        <v>0</v>
      </c>
      <c r="F409" s="134">
        <f>职业参数比例等级参数!$T$29*10</f>
        <v>130.30303030303028</v>
      </c>
      <c r="G409" s="134">
        <f>职业参数比例等级参数!$T$30*10</f>
        <v>65.151515151515142</v>
      </c>
      <c r="H409" s="135">
        <f>职业参数比例等级参数!$R$31*10</f>
        <v>72.72727272727272</v>
      </c>
      <c r="I409" s="134">
        <f>职业参数比例等级参数!$T$32*10</f>
        <v>50.909090909090907</v>
      </c>
      <c r="J409" s="134">
        <f>职业参数比例等级参数!$T$33*10</f>
        <v>40.72727272727272</v>
      </c>
      <c r="K409" s="134">
        <f>职业参数比例等级参数!$T$34*10</f>
        <v>30.545454545454543</v>
      </c>
      <c r="L409" s="134">
        <f>职业参数比例等级参数!$T$35*10</f>
        <v>12.327272727272726</v>
      </c>
      <c r="M409" s="134">
        <f>L409*职业参数比例等级参数!$B$15</f>
        <v>24.654545454545453</v>
      </c>
      <c r="N409" s="134">
        <f>L409*职业参数比例等级参数!$B$16</f>
        <v>12.327272727272726</v>
      </c>
      <c r="O409" s="134"/>
      <c r="P409" s="134"/>
      <c r="Q409" s="134">
        <v>1</v>
      </c>
    </row>
    <row r="410" spans="1:17" s="135" customFormat="1" hidden="1">
      <c r="A410" s="142">
        <v>397</v>
      </c>
      <c r="B410" s="142">
        <f t="shared" si="6"/>
        <v>397</v>
      </c>
      <c r="C410" s="134">
        <v>5</v>
      </c>
      <c r="D410" s="134">
        <v>0</v>
      </c>
      <c r="E410" s="134">
        <v>0</v>
      </c>
      <c r="F410" s="134">
        <f>职业参数比例等级参数!$T$29*10</f>
        <v>130.30303030303028</v>
      </c>
      <c r="G410" s="134">
        <f>职业参数比例等级参数!$T$30*10</f>
        <v>65.151515151515142</v>
      </c>
      <c r="H410" s="135">
        <f>职业参数比例等级参数!$S$31*10</f>
        <v>70.303030303030297</v>
      </c>
      <c r="I410" s="134">
        <f>职业参数比例等级参数!$T$32*10</f>
        <v>50.909090909090907</v>
      </c>
      <c r="J410" s="134">
        <f>职业参数比例等级参数!$T$33*10</f>
        <v>40.72727272727272</v>
      </c>
      <c r="K410" s="134">
        <f>职业参数比例等级参数!$T$34*10</f>
        <v>30.545454545454543</v>
      </c>
      <c r="L410" s="134">
        <f>职业参数比例等级参数!$T$35*10</f>
        <v>12.327272727272726</v>
      </c>
      <c r="M410" s="134">
        <f>L410*职业参数比例等级参数!$B$15</f>
        <v>24.654545454545453</v>
      </c>
      <c r="N410" s="134">
        <f>L410*职业参数比例等级参数!$B$16</f>
        <v>12.327272727272726</v>
      </c>
      <c r="O410" s="134"/>
      <c r="P410" s="134"/>
      <c r="Q410" s="134">
        <v>1</v>
      </c>
    </row>
    <row r="411" spans="1:17" s="135" customFormat="1" hidden="1">
      <c r="A411" s="142">
        <v>398</v>
      </c>
      <c r="B411" s="142">
        <f t="shared" si="6"/>
        <v>398</v>
      </c>
      <c r="C411" s="134">
        <v>5</v>
      </c>
      <c r="D411" s="134">
        <v>0</v>
      </c>
      <c r="E411" s="134">
        <v>0</v>
      </c>
      <c r="F411" s="134">
        <f>职业参数比例等级参数!$T$29*10</f>
        <v>130.30303030303028</v>
      </c>
      <c r="G411" s="134">
        <f>职业参数比例等级参数!$T$30*10</f>
        <v>65.151515151515142</v>
      </c>
      <c r="H411" s="134">
        <f>职业参数比例等级参数!$T$31*10</f>
        <v>67.878787878787875</v>
      </c>
      <c r="I411" s="135">
        <f>职业参数比例等级参数!$R$32*10</f>
        <v>54.54545454545454</v>
      </c>
      <c r="J411" s="134">
        <f>职业参数比例等级参数!$T$33*10</f>
        <v>40.72727272727272</v>
      </c>
      <c r="K411" s="134">
        <f>职业参数比例等级参数!$T$34*10</f>
        <v>30.545454545454543</v>
      </c>
      <c r="L411" s="134">
        <f>职业参数比例等级参数!$T$35*10</f>
        <v>12.327272727272726</v>
      </c>
      <c r="M411" s="134">
        <f>L411*职业参数比例等级参数!$B$15</f>
        <v>24.654545454545453</v>
      </c>
      <c r="N411" s="134">
        <f>L411*职业参数比例等级参数!$B$16</f>
        <v>12.327272727272726</v>
      </c>
      <c r="O411" s="134"/>
      <c r="P411" s="134"/>
      <c r="Q411" s="134">
        <v>1</v>
      </c>
    </row>
    <row r="412" spans="1:17" s="135" customFormat="1" hidden="1">
      <c r="A412" s="142">
        <v>399</v>
      </c>
      <c r="B412" s="142">
        <f t="shared" si="6"/>
        <v>399</v>
      </c>
      <c r="C412" s="134">
        <v>5</v>
      </c>
      <c r="D412" s="134">
        <v>0</v>
      </c>
      <c r="E412" s="134">
        <v>0</v>
      </c>
      <c r="F412" s="134">
        <f>职业参数比例等级参数!$T$29*10</f>
        <v>130.30303030303028</v>
      </c>
      <c r="G412" s="134">
        <f>职业参数比例等级参数!$T$30*10</f>
        <v>65.151515151515142</v>
      </c>
      <c r="H412" s="134">
        <f>职业参数比例等级参数!$T$31*10</f>
        <v>67.878787878787875</v>
      </c>
      <c r="I412" s="135">
        <f>职业参数比例等级参数!$S$32*10</f>
        <v>52.727272727272727</v>
      </c>
      <c r="J412" s="134">
        <f>职业参数比例等级参数!$T$33*10</f>
        <v>40.72727272727272</v>
      </c>
      <c r="K412" s="134">
        <f>职业参数比例等级参数!$T$34*10</f>
        <v>30.545454545454543</v>
      </c>
      <c r="L412" s="134">
        <f>职业参数比例等级参数!$T$35*10</f>
        <v>12.327272727272726</v>
      </c>
      <c r="M412" s="134">
        <f>L412*职业参数比例等级参数!$B$15</f>
        <v>24.654545454545453</v>
      </c>
      <c r="N412" s="134">
        <f>L412*职业参数比例等级参数!$B$16</f>
        <v>12.327272727272726</v>
      </c>
      <c r="O412" s="134"/>
      <c r="P412" s="134"/>
      <c r="Q412" s="134">
        <v>1</v>
      </c>
    </row>
    <row r="413" spans="1:17" s="135" customFormat="1" hidden="1">
      <c r="A413" s="142">
        <v>400</v>
      </c>
      <c r="B413" s="142">
        <f t="shared" si="6"/>
        <v>400</v>
      </c>
      <c r="C413" s="134">
        <v>5</v>
      </c>
      <c r="D413" s="134">
        <v>0</v>
      </c>
      <c r="E413" s="134">
        <v>0</v>
      </c>
      <c r="F413" s="134">
        <f>职业参数比例等级参数!$T$29*10</f>
        <v>130.30303030303028</v>
      </c>
      <c r="G413" s="134">
        <f>职业参数比例等级参数!$T$30*10</f>
        <v>65.151515151515142</v>
      </c>
      <c r="H413" s="134">
        <f>职业参数比例等级参数!$T$31*10</f>
        <v>67.878787878787875</v>
      </c>
      <c r="I413" s="134">
        <f>职业参数比例等级参数!$T$32*10</f>
        <v>50.909090909090907</v>
      </c>
      <c r="J413" s="135">
        <f>职业参数比例等级参数!$R$33*10</f>
        <v>43.636363636363633</v>
      </c>
      <c r="K413" s="134">
        <f>职业参数比例等级参数!$T$34*10</f>
        <v>30.545454545454543</v>
      </c>
      <c r="L413" s="134">
        <f>职业参数比例等级参数!$T$35*10</f>
        <v>12.327272727272726</v>
      </c>
      <c r="M413" s="134">
        <f>L413*职业参数比例等级参数!$B$15</f>
        <v>24.654545454545453</v>
      </c>
      <c r="N413" s="134">
        <f>L413*职业参数比例等级参数!$B$16</f>
        <v>12.327272727272726</v>
      </c>
      <c r="O413" s="134"/>
      <c r="P413" s="134"/>
      <c r="Q413" s="134">
        <v>1</v>
      </c>
    </row>
    <row r="414" spans="1:17" s="135" customFormat="1" hidden="1">
      <c r="A414" s="142">
        <v>401</v>
      </c>
      <c r="B414" s="142">
        <f t="shared" si="6"/>
        <v>401</v>
      </c>
      <c r="C414" s="134">
        <v>5</v>
      </c>
      <c r="D414" s="134">
        <v>0</v>
      </c>
      <c r="E414" s="134">
        <v>0</v>
      </c>
      <c r="F414" s="134">
        <f>职业参数比例等级参数!$T$29*10</f>
        <v>130.30303030303028</v>
      </c>
      <c r="G414" s="134">
        <f>职业参数比例等级参数!$T$30*10</f>
        <v>65.151515151515142</v>
      </c>
      <c r="H414" s="134">
        <f>职业参数比例等级参数!$T$31*10</f>
        <v>67.878787878787875</v>
      </c>
      <c r="I414" s="134">
        <f>职业参数比例等级参数!$T$32*10</f>
        <v>50.909090909090907</v>
      </c>
      <c r="J414" s="135">
        <f>职业参数比例等级参数!$S$33*10</f>
        <v>42.18181818181818</v>
      </c>
      <c r="K414" s="134">
        <f>职业参数比例等级参数!$T$34*10</f>
        <v>30.545454545454543</v>
      </c>
      <c r="L414" s="134">
        <f>职业参数比例等级参数!$T$35*10</f>
        <v>12.327272727272726</v>
      </c>
      <c r="M414" s="134">
        <f>L414*职业参数比例等级参数!$B$15</f>
        <v>24.654545454545453</v>
      </c>
      <c r="N414" s="134">
        <f>L414*职业参数比例等级参数!$B$16</f>
        <v>12.327272727272726</v>
      </c>
      <c r="O414" s="134"/>
      <c r="P414" s="134"/>
      <c r="Q414" s="134">
        <v>1</v>
      </c>
    </row>
    <row r="415" spans="1:17" s="135" customFormat="1" hidden="1">
      <c r="A415" s="142">
        <v>402</v>
      </c>
      <c r="B415" s="142">
        <f t="shared" si="6"/>
        <v>402</v>
      </c>
      <c r="C415" s="134">
        <v>5</v>
      </c>
      <c r="D415" s="134">
        <v>0</v>
      </c>
      <c r="E415" s="134">
        <v>0</v>
      </c>
      <c r="F415" s="134">
        <f>职业参数比例等级参数!$T$29*10</f>
        <v>130.30303030303028</v>
      </c>
      <c r="G415" s="134">
        <f>职业参数比例等级参数!$T$30*10</f>
        <v>65.151515151515142</v>
      </c>
      <c r="H415" s="134">
        <f>职业参数比例等级参数!$T$31*10</f>
        <v>67.878787878787875</v>
      </c>
      <c r="I415" s="134">
        <f>职业参数比例等级参数!$T$32*10</f>
        <v>50.909090909090907</v>
      </c>
      <c r="J415" s="134">
        <f>职业参数比例等级参数!$T$33*10</f>
        <v>40.72727272727272</v>
      </c>
      <c r="K415" s="135">
        <f>职业参数比例等级参数!$R$34*10</f>
        <v>32.727272727272727</v>
      </c>
      <c r="L415" s="134">
        <f>职业参数比例等级参数!$T$35*10</f>
        <v>12.327272727272726</v>
      </c>
      <c r="M415" s="134">
        <f>L415*职业参数比例等级参数!$B$15</f>
        <v>24.654545454545453</v>
      </c>
      <c r="N415" s="134">
        <f>L415*职业参数比例等级参数!$B$16</f>
        <v>12.327272727272726</v>
      </c>
      <c r="O415" s="134"/>
      <c r="P415" s="134"/>
      <c r="Q415" s="134">
        <v>1</v>
      </c>
    </row>
    <row r="416" spans="1:17" s="135" customFormat="1" hidden="1">
      <c r="A416" s="142">
        <v>403</v>
      </c>
      <c r="B416" s="142">
        <f t="shared" si="6"/>
        <v>403</v>
      </c>
      <c r="C416" s="134">
        <v>5</v>
      </c>
      <c r="D416" s="134">
        <v>0</v>
      </c>
      <c r="E416" s="134">
        <v>0</v>
      </c>
      <c r="F416" s="134">
        <f>职业参数比例等级参数!$T$29*10</f>
        <v>130.30303030303028</v>
      </c>
      <c r="G416" s="134">
        <f>职业参数比例等级参数!$T$30*10</f>
        <v>65.151515151515142</v>
      </c>
      <c r="H416" s="134">
        <f>职业参数比例等级参数!$T$31*10</f>
        <v>67.878787878787875</v>
      </c>
      <c r="I416" s="134">
        <f>职业参数比例等级参数!$T$32*10</f>
        <v>50.909090909090907</v>
      </c>
      <c r="J416" s="134">
        <f>职业参数比例等级参数!$T$33*10</f>
        <v>40.72727272727272</v>
      </c>
      <c r="K416" s="135">
        <f>职业参数比例等级参数!$S$34*10</f>
        <v>31.636363636363633</v>
      </c>
      <c r="L416" s="134">
        <f>职业参数比例等级参数!$T$35*10</f>
        <v>12.327272727272726</v>
      </c>
      <c r="M416" s="134">
        <f>L416*职业参数比例等级参数!$B$15</f>
        <v>24.654545454545453</v>
      </c>
      <c r="N416" s="134">
        <f>L416*职业参数比例等级参数!$B$16</f>
        <v>12.327272727272726</v>
      </c>
      <c r="O416" s="134"/>
      <c r="P416" s="134"/>
      <c r="Q416" s="134">
        <v>1</v>
      </c>
    </row>
    <row r="417" spans="1:17" s="135" customFormat="1" hidden="1">
      <c r="A417" s="142">
        <v>404</v>
      </c>
      <c r="B417" s="142">
        <f t="shared" si="6"/>
        <v>404</v>
      </c>
      <c r="C417" s="134">
        <v>5</v>
      </c>
      <c r="D417" s="134">
        <v>0</v>
      </c>
      <c r="E417" s="134">
        <v>0</v>
      </c>
      <c r="F417" s="134">
        <f>职业参数比例等级参数!$T$29*10</f>
        <v>130.30303030303028</v>
      </c>
      <c r="G417" s="134">
        <f>职业参数比例等级参数!$T$30*10</f>
        <v>65.151515151515142</v>
      </c>
      <c r="H417" s="134">
        <f>职业参数比例等级参数!$T$31*10</f>
        <v>67.878787878787875</v>
      </c>
      <c r="I417" s="134">
        <f>职业参数比例等级参数!$T$32*10</f>
        <v>50.909090909090907</v>
      </c>
      <c r="J417" s="134">
        <f>职业参数比例等级参数!$T$33*10</f>
        <v>40.72727272727272</v>
      </c>
      <c r="K417" s="134">
        <f>职业参数比例等级参数!$T$34*10</f>
        <v>30.545454545454543</v>
      </c>
      <c r="L417" s="135">
        <f>职业参数比例等级参数!$R$35*10</f>
        <v>12.545454545454543</v>
      </c>
      <c r="M417" s="134">
        <f>L417*职业参数比例等级参数!$B$15</f>
        <v>25.090909090909086</v>
      </c>
      <c r="N417" s="134">
        <f>L417*职业参数比例等级参数!$B$16</f>
        <v>12.545454545454543</v>
      </c>
      <c r="O417" s="134"/>
      <c r="P417" s="134"/>
      <c r="Q417" s="134">
        <v>1</v>
      </c>
    </row>
    <row r="418" spans="1:17" s="135" customFormat="1" hidden="1">
      <c r="A418" s="142">
        <v>405</v>
      </c>
      <c r="B418" s="142">
        <f t="shared" si="6"/>
        <v>405</v>
      </c>
      <c r="C418" s="134">
        <v>5</v>
      </c>
      <c r="D418" s="134">
        <v>0</v>
      </c>
      <c r="E418" s="134">
        <v>0</v>
      </c>
      <c r="F418" s="134">
        <f>职业参数比例等级参数!$T$29*10</f>
        <v>130.30303030303028</v>
      </c>
      <c r="G418" s="134">
        <f>职业参数比例等级参数!$T$30*10</f>
        <v>65.151515151515142</v>
      </c>
      <c r="H418" s="134">
        <f>职业参数比例等级参数!$T$31*10</f>
        <v>67.878787878787875</v>
      </c>
      <c r="I418" s="134">
        <f>职业参数比例等级参数!$T$32*10</f>
        <v>50.909090909090907</v>
      </c>
      <c r="J418" s="134">
        <f>职业参数比例等级参数!$T$33*10</f>
        <v>40.72727272727272</v>
      </c>
      <c r="K418" s="134">
        <f>职业参数比例等级参数!$T$34*10</f>
        <v>30.545454545454543</v>
      </c>
      <c r="L418" s="135">
        <f>职业参数比例等级参数!$S$35*10</f>
        <v>12.436363636363637</v>
      </c>
      <c r="M418" s="134">
        <f>L418*职业参数比例等级参数!$B$15</f>
        <v>24.872727272727275</v>
      </c>
      <c r="N418" s="134">
        <f>L418*职业参数比例等级参数!$B$16</f>
        <v>12.436363636363637</v>
      </c>
      <c r="O418" s="134"/>
      <c r="P418" s="134"/>
      <c r="Q418" s="134">
        <v>1</v>
      </c>
    </row>
    <row r="419" spans="1:17" s="135" customFormat="1" hidden="1">
      <c r="A419" s="142">
        <v>406</v>
      </c>
      <c r="B419" s="142">
        <f t="shared" si="6"/>
        <v>406</v>
      </c>
      <c r="C419" s="135">
        <v>3</v>
      </c>
      <c r="D419" s="135">
        <v>0</v>
      </c>
      <c r="E419" s="135">
        <v>0</v>
      </c>
      <c r="F419" s="135">
        <f>职业参数比例等级参数!$X$29*10</f>
        <v>118.18181818181816</v>
      </c>
      <c r="G419" s="135">
        <f>职业参数比例等级参数!$X$30*10</f>
        <v>59.090909090909079</v>
      </c>
      <c r="H419" s="135">
        <f>职业参数比例等级参数!$X$31*10</f>
        <v>58.181818181818187</v>
      </c>
      <c r="I419" s="135">
        <f>职业参数比例等级参数!$X$32*10</f>
        <v>43.636363636363633</v>
      </c>
      <c r="J419" s="135">
        <f>职业参数比例等级参数!$X$33*10</f>
        <v>34.909090909090907</v>
      </c>
      <c r="K419" s="135">
        <f>职业参数比例等级参数!$X$34*10</f>
        <v>26.18181818181818</v>
      </c>
      <c r="L419" s="135">
        <f>职业参数比例等级参数!$X$35*10</f>
        <v>11.890909090909091</v>
      </c>
      <c r="M419" s="135">
        <f>L419*职业参数比例等级参数!$B$15</f>
        <v>23.781818181818181</v>
      </c>
      <c r="N419" s="135">
        <f>L419*职业参数比例等级参数!$B$16</f>
        <v>11.890909090909091</v>
      </c>
      <c r="P419" s="135" t="s">
        <v>599</v>
      </c>
      <c r="Q419" s="135">
        <v>1</v>
      </c>
    </row>
    <row r="420" spans="1:17" s="135" customFormat="1" hidden="1">
      <c r="A420" s="142">
        <v>407</v>
      </c>
      <c r="B420" s="142">
        <f t="shared" si="6"/>
        <v>407</v>
      </c>
      <c r="C420" s="134">
        <v>3</v>
      </c>
      <c r="D420" s="134">
        <v>0</v>
      </c>
      <c r="E420" s="134">
        <v>0</v>
      </c>
      <c r="F420" s="135">
        <f>职业参数比例等级参数!$Y$29*10</f>
        <v>115.15151515151514</v>
      </c>
      <c r="G420" s="134">
        <f>职业参数比例等级参数!$X$30*10</f>
        <v>59.090909090909079</v>
      </c>
      <c r="H420" s="134">
        <f>职业参数比例等级参数!$X$31*10</f>
        <v>58.181818181818187</v>
      </c>
      <c r="I420" s="134">
        <f>职业参数比例等级参数!$X$32*10</f>
        <v>43.636363636363633</v>
      </c>
      <c r="J420" s="134">
        <f>职业参数比例等级参数!$X$33*10</f>
        <v>34.909090909090907</v>
      </c>
      <c r="K420" s="134">
        <f>职业参数比例等级参数!$X$34*10</f>
        <v>26.18181818181818</v>
      </c>
      <c r="L420" s="134">
        <f>职业参数比例等级参数!$X$35*10</f>
        <v>11.890909090909091</v>
      </c>
      <c r="M420" s="134">
        <f>L420*职业参数比例等级参数!$B$15</f>
        <v>23.781818181818181</v>
      </c>
      <c r="N420" s="134">
        <f>L420*职业参数比例等级参数!$B$16</f>
        <v>11.890909090909091</v>
      </c>
      <c r="O420" s="134"/>
      <c r="P420" s="134"/>
      <c r="Q420" s="134">
        <v>1</v>
      </c>
    </row>
    <row r="421" spans="1:17" s="135" customFormat="1" hidden="1">
      <c r="A421" s="142">
        <v>408</v>
      </c>
      <c r="B421" s="142">
        <f t="shared" si="6"/>
        <v>408</v>
      </c>
      <c r="C421" s="134">
        <v>3</v>
      </c>
      <c r="D421" s="134">
        <v>0</v>
      </c>
      <c r="E421" s="134">
        <v>0</v>
      </c>
      <c r="F421" s="135">
        <f>职业参数比例等级参数!$Z$29*10</f>
        <v>112.12121212121211</v>
      </c>
      <c r="G421" s="134">
        <f>职业参数比例等级参数!$X$30*10</f>
        <v>59.090909090909079</v>
      </c>
      <c r="H421" s="134">
        <f>职业参数比例等级参数!$X$31*10</f>
        <v>58.181818181818187</v>
      </c>
      <c r="I421" s="134">
        <f>职业参数比例等级参数!$X$32*10</f>
        <v>43.636363636363633</v>
      </c>
      <c r="J421" s="134">
        <f>职业参数比例等级参数!$X$33*10</f>
        <v>34.909090909090907</v>
      </c>
      <c r="K421" s="134">
        <f>职业参数比例等级参数!$X$34*10</f>
        <v>26.18181818181818</v>
      </c>
      <c r="L421" s="134">
        <f>职业参数比例等级参数!$X$35*10</f>
        <v>11.890909090909091</v>
      </c>
      <c r="M421" s="134">
        <f>L421*职业参数比例等级参数!$B$15</f>
        <v>23.781818181818181</v>
      </c>
      <c r="N421" s="134">
        <f>L421*职业参数比例等级参数!$B$16</f>
        <v>11.890909090909091</v>
      </c>
      <c r="O421" s="134"/>
      <c r="P421" s="134"/>
      <c r="Q421" s="134">
        <v>1</v>
      </c>
    </row>
    <row r="422" spans="1:17" s="135" customFormat="1" hidden="1">
      <c r="A422" s="142">
        <v>409</v>
      </c>
      <c r="B422" s="142">
        <f t="shared" si="6"/>
        <v>409</v>
      </c>
      <c r="C422" s="134">
        <v>3</v>
      </c>
      <c r="D422" s="134">
        <v>0</v>
      </c>
      <c r="E422" s="134">
        <v>0</v>
      </c>
      <c r="F422" s="134">
        <f>职业参数比例等级参数!$X$29*10</f>
        <v>118.18181818181816</v>
      </c>
      <c r="G422" s="135">
        <f>职业参数比例等级参数!$Y$30*10</f>
        <v>57.575757575757571</v>
      </c>
      <c r="H422" s="134">
        <f>职业参数比例等级参数!$X$31*10</f>
        <v>58.181818181818187</v>
      </c>
      <c r="I422" s="134">
        <f>职业参数比例等级参数!$X$32*10</f>
        <v>43.636363636363633</v>
      </c>
      <c r="J422" s="134">
        <f>职业参数比例等级参数!$X$33*10</f>
        <v>34.909090909090907</v>
      </c>
      <c r="K422" s="134">
        <f>职业参数比例等级参数!$X$34*10</f>
        <v>26.18181818181818</v>
      </c>
      <c r="L422" s="134">
        <f>职业参数比例等级参数!$X$35*10</f>
        <v>11.890909090909091</v>
      </c>
      <c r="M422" s="134">
        <f>L422*职业参数比例等级参数!$B$15</f>
        <v>23.781818181818181</v>
      </c>
      <c r="N422" s="134">
        <f>L422*职业参数比例等级参数!$B$16</f>
        <v>11.890909090909091</v>
      </c>
      <c r="O422" s="134"/>
      <c r="P422" s="134"/>
      <c r="Q422" s="134">
        <v>1</v>
      </c>
    </row>
    <row r="423" spans="1:17" s="135" customFormat="1" hidden="1">
      <c r="A423" s="142">
        <v>410</v>
      </c>
      <c r="B423" s="142">
        <f t="shared" si="6"/>
        <v>410</v>
      </c>
      <c r="C423" s="134">
        <v>3</v>
      </c>
      <c r="D423" s="134">
        <v>0</v>
      </c>
      <c r="E423" s="134">
        <v>0</v>
      </c>
      <c r="F423" s="134">
        <f>职业参数比例等级参数!$X$29*10</f>
        <v>118.18181818181816</v>
      </c>
      <c r="G423" s="135">
        <f>职业参数比例等级参数!$Z$30*10</f>
        <v>56.060606060606055</v>
      </c>
      <c r="H423" s="134">
        <f>职业参数比例等级参数!$X$31*10</f>
        <v>58.181818181818187</v>
      </c>
      <c r="I423" s="134">
        <f>职业参数比例等级参数!$X$32*10</f>
        <v>43.636363636363633</v>
      </c>
      <c r="J423" s="134">
        <f>职业参数比例等级参数!$X$33*10</f>
        <v>34.909090909090907</v>
      </c>
      <c r="K423" s="134">
        <f>职业参数比例等级参数!$X$34*10</f>
        <v>26.18181818181818</v>
      </c>
      <c r="L423" s="134">
        <f>职业参数比例等级参数!$X$35*10</f>
        <v>11.890909090909091</v>
      </c>
      <c r="M423" s="134">
        <f>L423*职业参数比例等级参数!$B$15</f>
        <v>23.781818181818181</v>
      </c>
      <c r="N423" s="134">
        <f>L423*职业参数比例等级参数!$B$16</f>
        <v>11.890909090909091</v>
      </c>
      <c r="O423" s="134"/>
      <c r="P423" s="134"/>
      <c r="Q423" s="134">
        <v>1</v>
      </c>
    </row>
    <row r="424" spans="1:17" s="135" customFormat="1" hidden="1">
      <c r="A424" s="142">
        <v>411</v>
      </c>
      <c r="B424" s="142">
        <f t="shared" si="6"/>
        <v>411</v>
      </c>
      <c r="C424" s="134">
        <v>3</v>
      </c>
      <c r="D424" s="134">
        <v>0</v>
      </c>
      <c r="E424" s="134">
        <v>0</v>
      </c>
      <c r="F424" s="134">
        <f>职业参数比例等级参数!$X$29*10</f>
        <v>118.18181818181816</v>
      </c>
      <c r="G424" s="134">
        <f>职业参数比例等级参数!$X$30*10</f>
        <v>59.090909090909079</v>
      </c>
      <c r="H424" s="135">
        <f>职业参数比例等级参数!$Y$31*10</f>
        <v>55.757575757575751</v>
      </c>
      <c r="I424" s="134">
        <f>职业参数比例等级参数!$X$32*10</f>
        <v>43.636363636363633</v>
      </c>
      <c r="J424" s="134">
        <f>职业参数比例等级参数!$X$33*10</f>
        <v>34.909090909090907</v>
      </c>
      <c r="K424" s="134">
        <f>职业参数比例等级参数!$X$34*10</f>
        <v>26.18181818181818</v>
      </c>
      <c r="L424" s="134">
        <f>职业参数比例等级参数!$X$35*10</f>
        <v>11.890909090909091</v>
      </c>
      <c r="M424" s="134">
        <f>L424*职业参数比例等级参数!$B$15</f>
        <v>23.781818181818181</v>
      </c>
      <c r="N424" s="134">
        <f>L424*职业参数比例等级参数!$B$16</f>
        <v>11.890909090909091</v>
      </c>
      <c r="O424" s="134"/>
      <c r="P424" s="134"/>
      <c r="Q424" s="134">
        <v>1</v>
      </c>
    </row>
    <row r="425" spans="1:17" s="135" customFormat="1" hidden="1">
      <c r="A425" s="142">
        <v>412</v>
      </c>
      <c r="B425" s="142">
        <f t="shared" si="6"/>
        <v>412</v>
      </c>
      <c r="C425" s="134">
        <v>3</v>
      </c>
      <c r="D425" s="134">
        <v>0</v>
      </c>
      <c r="E425" s="134">
        <v>0</v>
      </c>
      <c r="F425" s="134">
        <f>职业参数比例等级参数!$X$29*10</f>
        <v>118.18181818181816</v>
      </c>
      <c r="G425" s="134">
        <f>职业参数比例等级参数!$X$30*10</f>
        <v>59.090909090909079</v>
      </c>
      <c r="H425" s="135">
        <f>职业参数比例等级参数!$Z$31*10</f>
        <v>53.333333333333329</v>
      </c>
      <c r="I425" s="134">
        <f>职业参数比例等级参数!$X$32*10</f>
        <v>43.636363636363633</v>
      </c>
      <c r="J425" s="134">
        <f>职业参数比例等级参数!$X$33*10</f>
        <v>34.909090909090907</v>
      </c>
      <c r="K425" s="134">
        <f>职业参数比例等级参数!$X$34*10</f>
        <v>26.18181818181818</v>
      </c>
      <c r="L425" s="134">
        <f>职业参数比例等级参数!$X$35*10</f>
        <v>11.890909090909091</v>
      </c>
      <c r="M425" s="134">
        <f>L425*职业参数比例等级参数!$B$15</f>
        <v>23.781818181818181</v>
      </c>
      <c r="N425" s="134">
        <f>L425*职业参数比例等级参数!$B$16</f>
        <v>11.890909090909091</v>
      </c>
      <c r="O425" s="134"/>
      <c r="P425" s="134"/>
      <c r="Q425" s="134">
        <v>1</v>
      </c>
    </row>
    <row r="426" spans="1:17" s="135" customFormat="1" hidden="1">
      <c r="A426" s="142">
        <v>413</v>
      </c>
      <c r="B426" s="142">
        <f t="shared" si="6"/>
        <v>413</v>
      </c>
      <c r="C426" s="134">
        <v>3</v>
      </c>
      <c r="D426" s="134">
        <v>0</v>
      </c>
      <c r="E426" s="134">
        <v>0</v>
      </c>
      <c r="F426" s="134">
        <f>职业参数比例等级参数!$X$29*10</f>
        <v>118.18181818181816</v>
      </c>
      <c r="G426" s="134">
        <f>职业参数比例等级参数!$X$30*10</f>
        <v>59.090909090909079</v>
      </c>
      <c r="H426" s="134">
        <f>职业参数比例等级参数!$X$31*10</f>
        <v>58.181818181818187</v>
      </c>
      <c r="I426" s="135">
        <f>职业参数比例等级参数!$Y$32*10</f>
        <v>41.818181818181813</v>
      </c>
      <c r="J426" s="134">
        <f>职业参数比例等级参数!$X$33*10</f>
        <v>34.909090909090907</v>
      </c>
      <c r="K426" s="134">
        <f>职业参数比例等级参数!$X$34*10</f>
        <v>26.18181818181818</v>
      </c>
      <c r="L426" s="134">
        <f>职业参数比例等级参数!$X$35*10</f>
        <v>11.890909090909091</v>
      </c>
      <c r="M426" s="134">
        <f>L426*职业参数比例等级参数!$B$15</f>
        <v>23.781818181818181</v>
      </c>
      <c r="N426" s="134">
        <f>L426*职业参数比例等级参数!$B$16</f>
        <v>11.890909090909091</v>
      </c>
      <c r="O426" s="134"/>
      <c r="P426" s="134"/>
      <c r="Q426" s="134">
        <v>1</v>
      </c>
    </row>
    <row r="427" spans="1:17" s="135" customFormat="1" hidden="1">
      <c r="A427" s="142">
        <v>414</v>
      </c>
      <c r="B427" s="142">
        <f t="shared" si="6"/>
        <v>414</v>
      </c>
      <c r="C427" s="134">
        <v>3</v>
      </c>
      <c r="D427" s="134">
        <v>0</v>
      </c>
      <c r="E427" s="134">
        <v>0</v>
      </c>
      <c r="F427" s="134">
        <f>职业参数比例等级参数!$X$29*10</f>
        <v>118.18181818181816</v>
      </c>
      <c r="G427" s="134">
        <f>职业参数比例等级参数!$X$30*10</f>
        <v>59.090909090909079</v>
      </c>
      <c r="H427" s="134">
        <f>职业参数比例等级参数!$X$31*10</f>
        <v>58.181818181818187</v>
      </c>
      <c r="I427" s="135">
        <f>职业参数比例等级参数!$Z$32*10</f>
        <v>40</v>
      </c>
      <c r="J427" s="134">
        <f>职业参数比例等级参数!$X$33*10</f>
        <v>34.909090909090907</v>
      </c>
      <c r="K427" s="134">
        <f>职业参数比例等级参数!$X$34*10</f>
        <v>26.18181818181818</v>
      </c>
      <c r="L427" s="134">
        <f>职业参数比例等级参数!$X$35*10</f>
        <v>11.890909090909091</v>
      </c>
      <c r="M427" s="134">
        <f>L427*职业参数比例等级参数!$B$15</f>
        <v>23.781818181818181</v>
      </c>
      <c r="N427" s="134">
        <f>L427*职业参数比例等级参数!$B$16</f>
        <v>11.890909090909091</v>
      </c>
      <c r="O427" s="134"/>
      <c r="P427" s="134"/>
      <c r="Q427" s="134">
        <v>1</v>
      </c>
    </row>
    <row r="428" spans="1:17" s="135" customFormat="1" hidden="1">
      <c r="A428" s="142">
        <v>415</v>
      </c>
      <c r="B428" s="142">
        <f t="shared" si="6"/>
        <v>415</v>
      </c>
      <c r="C428" s="134">
        <v>3</v>
      </c>
      <c r="D428" s="134">
        <v>0</v>
      </c>
      <c r="E428" s="134">
        <v>0</v>
      </c>
      <c r="F428" s="134">
        <f>职业参数比例等级参数!$X$29*10</f>
        <v>118.18181818181816</v>
      </c>
      <c r="G428" s="134">
        <f>职业参数比例等级参数!$X$30*10</f>
        <v>59.090909090909079</v>
      </c>
      <c r="H428" s="134">
        <f>职业参数比例等级参数!$X$31*10</f>
        <v>58.181818181818187</v>
      </c>
      <c r="I428" s="134">
        <f>职业参数比例等级参数!$X$32*10</f>
        <v>43.636363636363633</v>
      </c>
      <c r="J428" s="135">
        <f>职业参数比例等级参数!$Y$33*10</f>
        <v>33.454545454545453</v>
      </c>
      <c r="K428" s="134">
        <f>职业参数比例等级参数!$X$34*10</f>
        <v>26.18181818181818</v>
      </c>
      <c r="L428" s="134">
        <f>职业参数比例等级参数!$X$35*10</f>
        <v>11.890909090909091</v>
      </c>
      <c r="M428" s="134">
        <f>L428*职业参数比例等级参数!$B$15</f>
        <v>23.781818181818181</v>
      </c>
      <c r="N428" s="134">
        <f>L428*职业参数比例等级参数!$B$16</f>
        <v>11.890909090909091</v>
      </c>
      <c r="O428" s="134"/>
      <c r="P428" s="134"/>
      <c r="Q428" s="134">
        <v>1</v>
      </c>
    </row>
    <row r="429" spans="1:17" s="135" customFormat="1" hidden="1">
      <c r="A429" s="142">
        <v>416</v>
      </c>
      <c r="B429" s="142">
        <f t="shared" si="6"/>
        <v>416</v>
      </c>
      <c r="C429" s="134">
        <v>3</v>
      </c>
      <c r="D429" s="134">
        <v>0</v>
      </c>
      <c r="E429" s="134">
        <v>0</v>
      </c>
      <c r="F429" s="134">
        <f>职业参数比例等级参数!$X$29*10</f>
        <v>118.18181818181816</v>
      </c>
      <c r="G429" s="134">
        <f>职业参数比例等级参数!$X$30*10</f>
        <v>59.090909090909079</v>
      </c>
      <c r="H429" s="134">
        <f>职业参数比例等级参数!$X$31*10</f>
        <v>58.181818181818187</v>
      </c>
      <c r="I429" s="134">
        <f>职业参数比例等级参数!$X$32*10</f>
        <v>43.636363636363633</v>
      </c>
      <c r="J429" s="135">
        <f>职业参数比例等级参数!$Z$33*10</f>
        <v>31.999999999999996</v>
      </c>
      <c r="K429" s="134">
        <f>职业参数比例等级参数!$X$34*10</f>
        <v>26.18181818181818</v>
      </c>
      <c r="L429" s="134">
        <f>职业参数比例等级参数!$X$35*10</f>
        <v>11.890909090909091</v>
      </c>
      <c r="M429" s="134">
        <f>L429*职业参数比例等级参数!$B$15</f>
        <v>23.781818181818181</v>
      </c>
      <c r="N429" s="134">
        <f>L429*职业参数比例等级参数!$B$16</f>
        <v>11.890909090909091</v>
      </c>
      <c r="O429" s="134"/>
      <c r="P429" s="134"/>
      <c r="Q429" s="134">
        <v>1</v>
      </c>
    </row>
    <row r="430" spans="1:17" s="135" customFormat="1" hidden="1">
      <c r="A430" s="142">
        <v>417</v>
      </c>
      <c r="B430" s="142">
        <f t="shared" si="6"/>
        <v>417</v>
      </c>
      <c r="C430" s="134">
        <v>3</v>
      </c>
      <c r="D430" s="134">
        <v>0</v>
      </c>
      <c r="E430" s="134">
        <v>0</v>
      </c>
      <c r="F430" s="134">
        <f>职业参数比例等级参数!$X$29*10</f>
        <v>118.18181818181816</v>
      </c>
      <c r="G430" s="134">
        <f>职业参数比例等级参数!$X$30*10</f>
        <v>59.090909090909079</v>
      </c>
      <c r="H430" s="134">
        <f>职业参数比例等级参数!$X$31*10</f>
        <v>58.181818181818187</v>
      </c>
      <c r="I430" s="134">
        <f>职业参数比例等级参数!$X$32*10</f>
        <v>43.636363636363633</v>
      </c>
      <c r="J430" s="134">
        <f>职业参数比例等级参数!$X$33*10</f>
        <v>34.909090909090907</v>
      </c>
      <c r="K430" s="135">
        <f>职业参数比例等级参数!$Y$34*10</f>
        <v>25.090909090909086</v>
      </c>
      <c r="L430" s="134">
        <f>职业参数比例等级参数!$X$35*10</f>
        <v>11.890909090909091</v>
      </c>
      <c r="M430" s="134">
        <f>L430*职业参数比例等级参数!$B$15</f>
        <v>23.781818181818181</v>
      </c>
      <c r="N430" s="134">
        <f>L430*职业参数比例等级参数!$B$16</f>
        <v>11.890909090909091</v>
      </c>
      <c r="O430" s="134"/>
      <c r="P430" s="134"/>
      <c r="Q430" s="134">
        <v>1</v>
      </c>
    </row>
    <row r="431" spans="1:17" s="135" customFormat="1" hidden="1">
      <c r="A431" s="142">
        <v>418</v>
      </c>
      <c r="B431" s="142">
        <f t="shared" si="6"/>
        <v>418</v>
      </c>
      <c r="C431" s="134">
        <v>3</v>
      </c>
      <c r="D431" s="134">
        <v>0</v>
      </c>
      <c r="E431" s="134">
        <v>0</v>
      </c>
      <c r="F431" s="134">
        <f>职业参数比例等级参数!$X$29*10</f>
        <v>118.18181818181816</v>
      </c>
      <c r="G431" s="134">
        <f>职业参数比例等级参数!$X$30*10</f>
        <v>59.090909090909079</v>
      </c>
      <c r="H431" s="134">
        <f>职业参数比例等级参数!$X$31*10</f>
        <v>58.181818181818187</v>
      </c>
      <c r="I431" s="134">
        <f>职业参数比例等级参数!$X$32*10</f>
        <v>43.636363636363633</v>
      </c>
      <c r="J431" s="134">
        <f>职业参数比例等级参数!$X$33*10</f>
        <v>34.909090909090907</v>
      </c>
      <c r="K431" s="135">
        <f>职业参数比例等级参数!$Z$34*10</f>
        <v>24</v>
      </c>
      <c r="L431" s="134">
        <f>职业参数比例等级参数!$X$35*10</f>
        <v>11.890909090909091</v>
      </c>
      <c r="M431" s="134">
        <f>L431*职业参数比例等级参数!$B$15</f>
        <v>23.781818181818181</v>
      </c>
      <c r="N431" s="134">
        <f>L431*职业参数比例等级参数!$B$16</f>
        <v>11.890909090909091</v>
      </c>
      <c r="O431" s="134"/>
      <c r="P431" s="134"/>
      <c r="Q431" s="134">
        <v>1</v>
      </c>
    </row>
    <row r="432" spans="1:17" s="135" customFormat="1" hidden="1">
      <c r="A432" s="142">
        <v>419</v>
      </c>
      <c r="B432" s="142">
        <f t="shared" si="6"/>
        <v>419</v>
      </c>
      <c r="C432" s="134">
        <v>3</v>
      </c>
      <c r="D432" s="134">
        <v>0</v>
      </c>
      <c r="E432" s="134">
        <v>0</v>
      </c>
      <c r="F432" s="134">
        <f>职业参数比例等级参数!$X$29*10</f>
        <v>118.18181818181816</v>
      </c>
      <c r="G432" s="134">
        <f>职业参数比例等级参数!$X$30*10</f>
        <v>59.090909090909079</v>
      </c>
      <c r="H432" s="134">
        <f>职业参数比例等级参数!$X$31*10</f>
        <v>58.181818181818187</v>
      </c>
      <c r="I432" s="134">
        <f>职业参数比例等级参数!$X$32*10</f>
        <v>43.636363636363633</v>
      </c>
      <c r="J432" s="134">
        <f>职业参数比例等级参数!$X$33*10</f>
        <v>34.909090909090907</v>
      </c>
      <c r="K432" s="134">
        <f>职业参数比例等级参数!$X$34*10</f>
        <v>26.18181818181818</v>
      </c>
      <c r="L432" s="135">
        <f>职业参数比例等级参数!$Y$35*10</f>
        <v>11.78181818181818</v>
      </c>
      <c r="M432" s="134">
        <f>L432*职业参数比例等级参数!$B$15</f>
        <v>23.563636363636359</v>
      </c>
      <c r="N432" s="134">
        <f>L432*职业参数比例等级参数!$B$16</f>
        <v>11.78181818181818</v>
      </c>
      <c r="O432" s="134"/>
      <c r="P432" s="134"/>
      <c r="Q432" s="134">
        <v>1</v>
      </c>
    </row>
    <row r="433" spans="1:17" s="135" customFormat="1" hidden="1">
      <c r="A433" s="142">
        <v>420</v>
      </c>
      <c r="B433" s="142">
        <f t="shared" si="6"/>
        <v>420</v>
      </c>
      <c r="C433" s="134">
        <v>3</v>
      </c>
      <c r="D433" s="134">
        <v>0</v>
      </c>
      <c r="E433" s="134">
        <v>0</v>
      </c>
      <c r="F433" s="134">
        <f>职业参数比例等级参数!$X$29*10</f>
        <v>118.18181818181816</v>
      </c>
      <c r="G433" s="134">
        <f>职业参数比例等级参数!$X$30*10</f>
        <v>59.090909090909079</v>
      </c>
      <c r="H433" s="134">
        <f>职业参数比例等级参数!$X$31*10</f>
        <v>58.181818181818187</v>
      </c>
      <c r="I433" s="134">
        <f>职业参数比例等级参数!$X$32*10</f>
        <v>43.636363636363633</v>
      </c>
      <c r="J433" s="134">
        <f>职业参数比例等级参数!$X$33*10</f>
        <v>34.909090909090907</v>
      </c>
      <c r="K433" s="134">
        <f>职业参数比例等级参数!$X$34*10</f>
        <v>26.18181818181818</v>
      </c>
      <c r="L433" s="135">
        <f>职业参数比例等级参数!$Z$35*10</f>
        <v>11.672727272727272</v>
      </c>
      <c r="M433" s="134">
        <f>L433*职业参数比例等级参数!$B$15</f>
        <v>23.345454545454544</v>
      </c>
      <c r="N433" s="134">
        <f>L433*职业参数比例等级参数!$B$16</f>
        <v>11.672727272727272</v>
      </c>
      <c r="O433" s="134"/>
      <c r="P433" s="134"/>
      <c r="Q433" s="134">
        <v>1</v>
      </c>
    </row>
    <row r="434" spans="1:17" s="135" customFormat="1" hidden="1">
      <c r="A434" s="142">
        <v>421</v>
      </c>
      <c r="B434" s="142">
        <f t="shared" si="6"/>
        <v>421</v>
      </c>
      <c r="C434" s="135">
        <v>3</v>
      </c>
      <c r="D434" s="135">
        <v>0</v>
      </c>
      <c r="E434" s="135">
        <v>0</v>
      </c>
      <c r="F434" s="135">
        <f>职业参数比例等级参数!$Y$29*10</f>
        <v>115.15151515151514</v>
      </c>
      <c r="G434" s="135">
        <f>职业参数比例等级参数!$Y$30*10</f>
        <v>57.575757575757571</v>
      </c>
      <c r="H434" s="135">
        <f>职业参数比例等级参数!$Y$31*10</f>
        <v>55.757575757575751</v>
      </c>
      <c r="I434" s="135">
        <f>职业参数比例等级参数!$Y$32*10</f>
        <v>41.818181818181813</v>
      </c>
      <c r="J434" s="135">
        <f>职业参数比例等级参数!$Y$33*10</f>
        <v>33.454545454545453</v>
      </c>
      <c r="K434" s="135">
        <f>职业参数比例等级参数!$Y$34*10</f>
        <v>25.090909090909086</v>
      </c>
      <c r="L434" s="135">
        <f>职业参数比例等级参数!$Y$35*10</f>
        <v>11.78181818181818</v>
      </c>
      <c r="M434" s="135">
        <f>L434*职业参数比例等级参数!$B$15</f>
        <v>23.563636363636359</v>
      </c>
      <c r="N434" s="135">
        <f>L434*职业参数比例等级参数!$B$16</f>
        <v>11.78181818181818</v>
      </c>
      <c r="P434" s="135" t="s">
        <v>695</v>
      </c>
      <c r="Q434" s="135">
        <v>1</v>
      </c>
    </row>
    <row r="435" spans="1:17" s="135" customFormat="1" hidden="1">
      <c r="A435" s="142">
        <v>422</v>
      </c>
      <c r="B435" s="142">
        <f t="shared" si="6"/>
        <v>422</v>
      </c>
      <c r="C435" s="134">
        <v>3</v>
      </c>
      <c r="D435" s="134">
        <v>0</v>
      </c>
      <c r="E435" s="134">
        <v>0</v>
      </c>
      <c r="F435" s="135">
        <f>职业参数比例等级参数!$Z$29*10</f>
        <v>112.12121212121211</v>
      </c>
      <c r="G435" s="134">
        <f>职业参数比例等级参数!$Y$30*10</f>
        <v>57.575757575757571</v>
      </c>
      <c r="H435" s="134">
        <f>职业参数比例等级参数!$Y$31*10</f>
        <v>55.757575757575751</v>
      </c>
      <c r="I435" s="134">
        <f>职业参数比例等级参数!$Y$32*10</f>
        <v>41.818181818181813</v>
      </c>
      <c r="J435" s="134">
        <f>职业参数比例等级参数!$Y$33*10</f>
        <v>33.454545454545453</v>
      </c>
      <c r="K435" s="134">
        <f>职业参数比例等级参数!$Y$34*10</f>
        <v>25.090909090909086</v>
      </c>
      <c r="L435" s="134">
        <f>职业参数比例等级参数!$Y$35*10</f>
        <v>11.78181818181818</v>
      </c>
      <c r="M435" s="134">
        <f>L435*职业参数比例等级参数!$B$15</f>
        <v>23.563636363636359</v>
      </c>
      <c r="N435" s="134">
        <f>L435*职业参数比例等级参数!$B$16</f>
        <v>11.78181818181818</v>
      </c>
      <c r="O435" s="134"/>
      <c r="P435" s="134"/>
      <c r="Q435" s="134">
        <v>1</v>
      </c>
    </row>
    <row r="436" spans="1:17" s="135" customFormat="1" hidden="1">
      <c r="A436" s="142">
        <v>423</v>
      </c>
      <c r="B436" s="142">
        <f t="shared" si="6"/>
        <v>423</v>
      </c>
      <c r="C436" s="134">
        <v>3</v>
      </c>
      <c r="D436" s="134">
        <v>0</v>
      </c>
      <c r="E436" s="134">
        <v>0</v>
      </c>
      <c r="F436" s="135">
        <f>职业参数比例等级参数!$X$29*10</f>
        <v>118.18181818181816</v>
      </c>
      <c r="G436" s="134">
        <f>职业参数比例等级参数!$Y$30*10</f>
        <v>57.575757575757571</v>
      </c>
      <c r="H436" s="134">
        <f>职业参数比例等级参数!$Y$31*10</f>
        <v>55.757575757575751</v>
      </c>
      <c r="I436" s="134">
        <f>职业参数比例等级参数!$Y$32*10</f>
        <v>41.818181818181813</v>
      </c>
      <c r="J436" s="134">
        <f>职业参数比例等级参数!$Y$33*10</f>
        <v>33.454545454545453</v>
      </c>
      <c r="K436" s="134">
        <f>职业参数比例等级参数!$Y$34*10</f>
        <v>25.090909090909086</v>
      </c>
      <c r="L436" s="134">
        <f>职业参数比例等级参数!$Y$35*10</f>
        <v>11.78181818181818</v>
      </c>
      <c r="M436" s="134">
        <f>L436*职业参数比例等级参数!$B$15</f>
        <v>23.563636363636359</v>
      </c>
      <c r="N436" s="134">
        <f>L436*职业参数比例等级参数!$B$16</f>
        <v>11.78181818181818</v>
      </c>
      <c r="O436" s="134"/>
      <c r="P436" s="134"/>
      <c r="Q436" s="134">
        <v>1</v>
      </c>
    </row>
    <row r="437" spans="1:17" s="135" customFormat="1" hidden="1">
      <c r="A437" s="142">
        <v>424</v>
      </c>
      <c r="B437" s="142">
        <f t="shared" si="6"/>
        <v>424</v>
      </c>
      <c r="C437" s="134">
        <v>3</v>
      </c>
      <c r="D437" s="134">
        <v>0</v>
      </c>
      <c r="E437" s="134">
        <v>0</v>
      </c>
      <c r="F437" s="134">
        <f>职业参数比例等级参数!$Y$29*10</f>
        <v>115.15151515151514</v>
      </c>
      <c r="G437" s="135">
        <f>职业参数比例等级参数!$Z$30*10</f>
        <v>56.060606060606055</v>
      </c>
      <c r="H437" s="134">
        <f>职业参数比例等级参数!$Y$31*10</f>
        <v>55.757575757575751</v>
      </c>
      <c r="I437" s="134">
        <f>职业参数比例等级参数!$Y$32*10</f>
        <v>41.818181818181813</v>
      </c>
      <c r="J437" s="134">
        <f>职业参数比例等级参数!$Y$33*10</f>
        <v>33.454545454545453</v>
      </c>
      <c r="K437" s="134">
        <f>职业参数比例等级参数!$Y$34*10</f>
        <v>25.090909090909086</v>
      </c>
      <c r="L437" s="134">
        <f>职业参数比例等级参数!$Y$35*10</f>
        <v>11.78181818181818</v>
      </c>
      <c r="M437" s="134">
        <f>L437*职业参数比例等级参数!$B$15</f>
        <v>23.563636363636359</v>
      </c>
      <c r="N437" s="134">
        <f>L437*职业参数比例等级参数!$B$16</f>
        <v>11.78181818181818</v>
      </c>
      <c r="O437" s="134"/>
      <c r="P437" s="134"/>
      <c r="Q437" s="134">
        <v>1</v>
      </c>
    </row>
    <row r="438" spans="1:17" s="135" customFormat="1" hidden="1">
      <c r="A438" s="142">
        <v>425</v>
      </c>
      <c r="B438" s="142">
        <f t="shared" si="6"/>
        <v>425</v>
      </c>
      <c r="C438" s="134">
        <v>3</v>
      </c>
      <c r="D438" s="134">
        <v>0</v>
      </c>
      <c r="E438" s="134">
        <v>0</v>
      </c>
      <c r="F438" s="134">
        <f>职业参数比例等级参数!$Y$29*10</f>
        <v>115.15151515151514</v>
      </c>
      <c r="G438" s="135">
        <f>职业参数比例等级参数!$X$30*10</f>
        <v>59.090909090909079</v>
      </c>
      <c r="H438" s="134">
        <f>职业参数比例等级参数!$Y$31*10</f>
        <v>55.757575757575751</v>
      </c>
      <c r="I438" s="134">
        <f>职业参数比例等级参数!$Y$32*10</f>
        <v>41.818181818181813</v>
      </c>
      <c r="J438" s="134">
        <f>职业参数比例等级参数!$Y$33*10</f>
        <v>33.454545454545453</v>
      </c>
      <c r="K438" s="134">
        <f>职业参数比例等级参数!$Y$34*10</f>
        <v>25.090909090909086</v>
      </c>
      <c r="L438" s="134">
        <f>职业参数比例等级参数!$Y$35*10</f>
        <v>11.78181818181818</v>
      </c>
      <c r="M438" s="134">
        <f>L438*职业参数比例等级参数!$B$15</f>
        <v>23.563636363636359</v>
      </c>
      <c r="N438" s="134">
        <f>L438*职业参数比例等级参数!$B$16</f>
        <v>11.78181818181818</v>
      </c>
      <c r="O438" s="134"/>
      <c r="P438" s="134"/>
      <c r="Q438" s="134">
        <v>1</v>
      </c>
    </row>
    <row r="439" spans="1:17" s="135" customFormat="1" hidden="1">
      <c r="A439" s="142">
        <v>426</v>
      </c>
      <c r="B439" s="142">
        <f t="shared" si="6"/>
        <v>426</v>
      </c>
      <c r="C439" s="134">
        <v>3</v>
      </c>
      <c r="D439" s="134">
        <v>0</v>
      </c>
      <c r="E439" s="134">
        <v>0</v>
      </c>
      <c r="F439" s="134">
        <f>职业参数比例等级参数!$Y$29*10</f>
        <v>115.15151515151514</v>
      </c>
      <c r="G439" s="134">
        <f>职业参数比例等级参数!$Y$30*10</f>
        <v>57.575757575757571</v>
      </c>
      <c r="H439" s="135">
        <f>职业参数比例等级参数!$Z$31*10</f>
        <v>53.333333333333329</v>
      </c>
      <c r="I439" s="134">
        <f>职业参数比例等级参数!$Y$32*10</f>
        <v>41.818181818181813</v>
      </c>
      <c r="J439" s="134">
        <f>职业参数比例等级参数!$Y$33*10</f>
        <v>33.454545454545453</v>
      </c>
      <c r="K439" s="134">
        <f>职业参数比例等级参数!$Y$34*10</f>
        <v>25.090909090909086</v>
      </c>
      <c r="L439" s="134">
        <f>职业参数比例等级参数!$Y$35*10</f>
        <v>11.78181818181818</v>
      </c>
      <c r="M439" s="134">
        <f>L439*职业参数比例等级参数!$B$15</f>
        <v>23.563636363636359</v>
      </c>
      <c r="N439" s="134">
        <f>L439*职业参数比例等级参数!$B$16</f>
        <v>11.78181818181818</v>
      </c>
      <c r="O439" s="134"/>
      <c r="P439" s="134"/>
      <c r="Q439" s="134">
        <v>1</v>
      </c>
    </row>
    <row r="440" spans="1:17" s="135" customFormat="1" hidden="1">
      <c r="A440" s="142">
        <v>427</v>
      </c>
      <c r="B440" s="142">
        <f t="shared" si="6"/>
        <v>427</v>
      </c>
      <c r="C440" s="134">
        <v>3</v>
      </c>
      <c r="D440" s="134">
        <v>0</v>
      </c>
      <c r="E440" s="134">
        <v>0</v>
      </c>
      <c r="F440" s="134">
        <f>职业参数比例等级参数!$Y$29*10</f>
        <v>115.15151515151514</v>
      </c>
      <c r="G440" s="134">
        <f>职业参数比例等级参数!$Y$30*10</f>
        <v>57.575757575757571</v>
      </c>
      <c r="H440" s="135">
        <f>职业参数比例等级参数!$X$31*10</f>
        <v>58.181818181818187</v>
      </c>
      <c r="I440" s="134">
        <f>职业参数比例等级参数!$Y$32*10</f>
        <v>41.818181818181813</v>
      </c>
      <c r="J440" s="134">
        <f>职业参数比例等级参数!$Y$33*10</f>
        <v>33.454545454545453</v>
      </c>
      <c r="K440" s="134">
        <f>职业参数比例等级参数!$Y$34*10</f>
        <v>25.090909090909086</v>
      </c>
      <c r="L440" s="134">
        <f>职业参数比例等级参数!$Y$35*10</f>
        <v>11.78181818181818</v>
      </c>
      <c r="M440" s="134">
        <f>L440*职业参数比例等级参数!$B$15</f>
        <v>23.563636363636359</v>
      </c>
      <c r="N440" s="134">
        <f>L440*职业参数比例等级参数!$B$16</f>
        <v>11.78181818181818</v>
      </c>
      <c r="O440" s="134"/>
      <c r="P440" s="134"/>
      <c r="Q440" s="134">
        <v>1</v>
      </c>
    </row>
    <row r="441" spans="1:17" s="135" customFormat="1" hidden="1">
      <c r="A441" s="142">
        <v>428</v>
      </c>
      <c r="B441" s="142">
        <f t="shared" si="6"/>
        <v>428</v>
      </c>
      <c r="C441" s="134">
        <v>3</v>
      </c>
      <c r="D441" s="134">
        <v>0</v>
      </c>
      <c r="E441" s="134">
        <v>0</v>
      </c>
      <c r="F441" s="134">
        <f>职业参数比例等级参数!$Y$29*10</f>
        <v>115.15151515151514</v>
      </c>
      <c r="G441" s="134">
        <f>职业参数比例等级参数!$Y$30*10</f>
        <v>57.575757575757571</v>
      </c>
      <c r="H441" s="134">
        <f>职业参数比例等级参数!$Y$31*10</f>
        <v>55.757575757575751</v>
      </c>
      <c r="I441" s="135">
        <f>职业参数比例等级参数!$Z$32*10</f>
        <v>40</v>
      </c>
      <c r="J441" s="134">
        <f>职业参数比例等级参数!$Y$33*10</f>
        <v>33.454545454545453</v>
      </c>
      <c r="K441" s="134">
        <f>职业参数比例等级参数!$Y$34*10</f>
        <v>25.090909090909086</v>
      </c>
      <c r="L441" s="134">
        <f>职业参数比例等级参数!$Y$35*10</f>
        <v>11.78181818181818</v>
      </c>
      <c r="M441" s="134">
        <f>L441*职业参数比例等级参数!$B$15</f>
        <v>23.563636363636359</v>
      </c>
      <c r="N441" s="134">
        <f>L441*职业参数比例等级参数!$B$16</f>
        <v>11.78181818181818</v>
      </c>
      <c r="O441" s="134"/>
      <c r="P441" s="134"/>
      <c r="Q441" s="134">
        <v>1</v>
      </c>
    </row>
    <row r="442" spans="1:17" s="135" customFormat="1" hidden="1">
      <c r="A442" s="142">
        <v>429</v>
      </c>
      <c r="B442" s="142">
        <f t="shared" si="6"/>
        <v>429</v>
      </c>
      <c r="C442" s="134">
        <v>3</v>
      </c>
      <c r="D442" s="134">
        <v>0</v>
      </c>
      <c r="E442" s="134">
        <v>0</v>
      </c>
      <c r="F442" s="134">
        <f>职业参数比例等级参数!$Y$29*10</f>
        <v>115.15151515151514</v>
      </c>
      <c r="G442" s="134">
        <f>职业参数比例等级参数!$Y$30*10</f>
        <v>57.575757575757571</v>
      </c>
      <c r="H442" s="134">
        <f>职业参数比例等级参数!$Y$31*10</f>
        <v>55.757575757575751</v>
      </c>
      <c r="I442" s="135">
        <f>职业参数比例等级参数!$X$32*10</f>
        <v>43.636363636363633</v>
      </c>
      <c r="J442" s="134">
        <f>职业参数比例等级参数!$Y$33*10</f>
        <v>33.454545454545453</v>
      </c>
      <c r="K442" s="134">
        <f>职业参数比例等级参数!$Y$34*10</f>
        <v>25.090909090909086</v>
      </c>
      <c r="L442" s="134">
        <f>职业参数比例等级参数!$Y$35*10</f>
        <v>11.78181818181818</v>
      </c>
      <c r="M442" s="134">
        <f>L442*职业参数比例等级参数!$B$15</f>
        <v>23.563636363636359</v>
      </c>
      <c r="N442" s="134">
        <f>L442*职业参数比例等级参数!$B$16</f>
        <v>11.78181818181818</v>
      </c>
      <c r="O442" s="134"/>
      <c r="P442" s="134"/>
      <c r="Q442" s="134">
        <v>1</v>
      </c>
    </row>
    <row r="443" spans="1:17" s="135" customFormat="1" hidden="1">
      <c r="A443" s="142">
        <v>430</v>
      </c>
      <c r="B443" s="142">
        <f t="shared" si="6"/>
        <v>430</v>
      </c>
      <c r="C443" s="134">
        <v>3</v>
      </c>
      <c r="D443" s="134">
        <v>0</v>
      </c>
      <c r="E443" s="134">
        <v>0</v>
      </c>
      <c r="F443" s="134">
        <f>职业参数比例等级参数!$Y$29*10</f>
        <v>115.15151515151514</v>
      </c>
      <c r="G443" s="134">
        <f>职业参数比例等级参数!$Y$30*10</f>
        <v>57.575757575757571</v>
      </c>
      <c r="H443" s="134">
        <f>职业参数比例等级参数!$Y$31*10</f>
        <v>55.757575757575751</v>
      </c>
      <c r="I443" s="134">
        <f>职业参数比例等级参数!$Y$32*10</f>
        <v>41.818181818181813</v>
      </c>
      <c r="J443" s="135">
        <f>职业参数比例等级参数!$Z$33*10</f>
        <v>31.999999999999996</v>
      </c>
      <c r="K443" s="134">
        <f>职业参数比例等级参数!$Y$34*10</f>
        <v>25.090909090909086</v>
      </c>
      <c r="L443" s="134">
        <f>职业参数比例等级参数!$Y$35*10</f>
        <v>11.78181818181818</v>
      </c>
      <c r="M443" s="134">
        <f>L443*职业参数比例等级参数!$B$15</f>
        <v>23.563636363636359</v>
      </c>
      <c r="N443" s="134">
        <f>L443*职业参数比例等级参数!$B$16</f>
        <v>11.78181818181818</v>
      </c>
      <c r="O443" s="134"/>
      <c r="P443" s="134"/>
      <c r="Q443" s="134">
        <v>1</v>
      </c>
    </row>
    <row r="444" spans="1:17" s="135" customFormat="1" hidden="1">
      <c r="A444" s="142">
        <v>431</v>
      </c>
      <c r="B444" s="142">
        <f t="shared" si="6"/>
        <v>431</v>
      </c>
      <c r="C444" s="134">
        <v>3</v>
      </c>
      <c r="D444" s="134">
        <v>0</v>
      </c>
      <c r="E444" s="134">
        <v>0</v>
      </c>
      <c r="F444" s="134">
        <f>职业参数比例等级参数!$Y$29*10</f>
        <v>115.15151515151514</v>
      </c>
      <c r="G444" s="134">
        <f>职业参数比例等级参数!$Y$30*10</f>
        <v>57.575757575757571</v>
      </c>
      <c r="H444" s="134">
        <f>职业参数比例等级参数!$Y$31*10</f>
        <v>55.757575757575751</v>
      </c>
      <c r="I444" s="134">
        <f>职业参数比例等级参数!$Y$32*10</f>
        <v>41.818181818181813</v>
      </c>
      <c r="J444" s="135">
        <f>职业参数比例等级参数!$X$33*10</f>
        <v>34.909090909090907</v>
      </c>
      <c r="K444" s="134">
        <f>职业参数比例等级参数!$Y$34*10</f>
        <v>25.090909090909086</v>
      </c>
      <c r="L444" s="134">
        <f>职业参数比例等级参数!$Y$35*10</f>
        <v>11.78181818181818</v>
      </c>
      <c r="M444" s="134">
        <f>L444*职业参数比例等级参数!$B$15</f>
        <v>23.563636363636359</v>
      </c>
      <c r="N444" s="134">
        <f>L444*职业参数比例等级参数!$B$16</f>
        <v>11.78181818181818</v>
      </c>
      <c r="O444" s="134"/>
      <c r="P444" s="134"/>
      <c r="Q444" s="134">
        <v>1</v>
      </c>
    </row>
    <row r="445" spans="1:17" s="135" customFormat="1" hidden="1">
      <c r="A445" s="142">
        <v>432</v>
      </c>
      <c r="B445" s="142">
        <f t="shared" si="6"/>
        <v>432</v>
      </c>
      <c r="C445" s="134">
        <v>3</v>
      </c>
      <c r="D445" s="134">
        <v>0</v>
      </c>
      <c r="E445" s="134">
        <v>0</v>
      </c>
      <c r="F445" s="134">
        <f>职业参数比例等级参数!$Y$29*10</f>
        <v>115.15151515151514</v>
      </c>
      <c r="G445" s="134">
        <f>职业参数比例等级参数!$Y$30*10</f>
        <v>57.575757575757571</v>
      </c>
      <c r="H445" s="134">
        <f>职业参数比例等级参数!$Y$31*10</f>
        <v>55.757575757575751</v>
      </c>
      <c r="I445" s="134">
        <f>职业参数比例等级参数!$Y$32*10</f>
        <v>41.818181818181813</v>
      </c>
      <c r="J445" s="134">
        <f>职业参数比例等级参数!$Y$33*10</f>
        <v>33.454545454545453</v>
      </c>
      <c r="K445" s="135">
        <f>职业参数比例等级参数!$Z$34*10</f>
        <v>24</v>
      </c>
      <c r="L445" s="134">
        <f>职业参数比例等级参数!$Y$35*10</f>
        <v>11.78181818181818</v>
      </c>
      <c r="M445" s="134">
        <f>L445*职业参数比例等级参数!$B$15</f>
        <v>23.563636363636359</v>
      </c>
      <c r="N445" s="134">
        <f>L445*职业参数比例等级参数!$B$16</f>
        <v>11.78181818181818</v>
      </c>
      <c r="O445" s="134"/>
      <c r="P445" s="134"/>
      <c r="Q445" s="134">
        <v>1</v>
      </c>
    </row>
    <row r="446" spans="1:17" s="135" customFormat="1" hidden="1">
      <c r="A446" s="142">
        <v>433</v>
      </c>
      <c r="B446" s="142">
        <f t="shared" si="6"/>
        <v>433</v>
      </c>
      <c r="C446" s="134">
        <v>3</v>
      </c>
      <c r="D446" s="134">
        <v>0</v>
      </c>
      <c r="E446" s="134">
        <v>0</v>
      </c>
      <c r="F446" s="134">
        <f>职业参数比例等级参数!$Y$29*10</f>
        <v>115.15151515151514</v>
      </c>
      <c r="G446" s="134">
        <f>职业参数比例等级参数!$Y$30*10</f>
        <v>57.575757575757571</v>
      </c>
      <c r="H446" s="134">
        <f>职业参数比例等级参数!$Y$31*10</f>
        <v>55.757575757575751</v>
      </c>
      <c r="I446" s="134">
        <f>职业参数比例等级参数!$Y$32*10</f>
        <v>41.818181818181813</v>
      </c>
      <c r="J446" s="134">
        <f>职业参数比例等级参数!$Y$33*10</f>
        <v>33.454545454545453</v>
      </c>
      <c r="K446" s="135">
        <f>职业参数比例等级参数!$X$34*10</f>
        <v>26.18181818181818</v>
      </c>
      <c r="L446" s="134">
        <f>职业参数比例等级参数!$Y$35*10</f>
        <v>11.78181818181818</v>
      </c>
      <c r="M446" s="134">
        <f>L446*职业参数比例等级参数!$B$15</f>
        <v>23.563636363636359</v>
      </c>
      <c r="N446" s="134">
        <f>L446*职业参数比例等级参数!$B$16</f>
        <v>11.78181818181818</v>
      </c>
      <c r="O446" s="134"/>
      <c r="P446" s="134"/>
      <c r="Q446" s="134">
        <v>1</v>
      </c>
    </row>
    <row r="447" spans="1:17" s="135" customFormat="1" hidden="1">
      <c r="A447" s="142">
        <v>434</v>
      </c>
      <c r="B447" s="142">
        <f t="shared" si="6"/>
        <v>434</v>
      </c>
      <c r="C447" s="134">
        <v>3</v>
      </c>
      <c r="D447" s="134">
        <v>0</v>
      </c>
      <c r="E447" s="134">
        <v>0</v>
      </c>
      <c r="F447" s="134">
        <f>职业参数比例等级参数!$Y$29*10</f>
        <v>115.15151515151514</v>
      </c>
      <c r="G447" s="134">
        <f>职业参数比例等级参数!$Y$30*10</f>
        <v>57.575757575757571</v>
      </c>
      <c r="H447" s="134">
        <f>职业参数比例等级参数!$Y$31*10</f>
        <v>55.757575757575751</v>
      </c>
      <c r="I447" s="134">
        <f>职业参数比例等级参数!$Y$32*10</f>
        <v>41.818181818181813</v>
      </c>
      <c r="J447" s="134">
        <f>职业参数比例等级参数!$Y$33*10</f>
        <v>33.454545454545453</v>
      </c>
      <c r="K447" s="134">
        <f>职业参数比例等级参数!$Y$34*10</f>
        <v>25.090909090909086</v>
      </c>
      <c r="L447" s="135">
        <f>职业参数比例等级参数!$Z$35*10</f>
        <v>11.672727272727272</v>
      </c>
      <c r="M447" s="134">
        <f>L447*职业参数比例等级参数!$B$15</f>
        <v>23.345454545454544</v>
      </c>
      <c r="N447" s="134">
        <f>L447*职业参数比例等级参数!$B$16</f>
        <v>11.672727272727272</v>
      </c>
      <c r="O447" s="134"/>
      <c r="P447" s="134"/>
      <c r="Q447" s="134">
        <v>1</v>
      </c>
    </row>
    <row r="448" spans="1:17" s="135" customFormat="1" hidden="1">
      <c r="A448" s="142">
        <v>435</v>
      </c>
      <c r="B448" s="142">
        <f t="shared" si="6"/>
        <v>435</v>
      </c>
      <c r="C448" s="134">
        <v>3</v>
      </c>
      <c r="D448" s="134">
        <v>0</v>
      </c>
      <c r="E448" s="134">
        <v>0</v>
      </c>
      <c r="F448" s="134">
        <f>职业参数比例等级参数!$Y$29*10</f>
        <v>115.15151515151514</v>
      </c>
      <c r="G448" s="134">
        <f>职业参数比例等级参数!$Y$30*10</f>
        <v>57.575757575757571</v>
      </c>
      <c r="H448" s="134">
        <f>职业参数比例等级参数!$Y$31*10</f>
        <v>55.757575757575751</v>
      </c>
      <c r="I448" s="134">
        <f>职业参数比例等级参数!$Y$32*10</f>
        <v>41.818181818181813</v>
      </c>
      <c r="J448" s="134">
        <f>职业参数比例等级参数!$Y$33*10</f>
        <v>33.454545454545453</v>
      </c>
      <c r="K448" s="134">
        <f>职业参数比例等级参数!$Y$34*10</f>
        <v>25.090909090909086</v>
      </c>
      <c r="L448" s="135">
        <f>职业参数比例等级参数!$X$35*10</f>
        <v>11.890909090909091</v>
      </c>
      <c r="M448" s="134">
        <f>L448*职业参数比例等级参数!$B$15</f>
        <v>23.781818181818181</v>
      </c>
      <c r="N448" s="134">
        <f>L448*职业参数比例等级参数!$B$16</f>
        <v>11.890909090909091</v>
      </c>
      <c r="O448" s="134"/>
      <c r="P448" s="134"/>
      <c r="Q448" s="134">
        <v>1</v>
      </c>
    </row>
    <row r="449" spans="1:17" s="135" customFormat="1" hidden="1">
      <c r="A449" s="142">
        <v>436</v>
      </c>
      <c r="B449" s="142">
        <f t="shared" si="6"/>
        <v>436</v>
      </c>
      <c r="C449" s="135">
        <v>3</v>
      </c>
      <c r="D449" s="135">
        <v>0</v>
      </c>
      <c r="E449" s="135">
        <v>0</v>
      </c>
      <c r="F449" s="135">
        <f>职业参数比例等级参数!$Z$29*10</f>
        <v>112.12121212121211</v>
      </c>
      <c r="G449" s="135">
        <f>职业参数比例等级参数!$Z$30*10</f>
        <v>56.060606060606055</v>
      </c>
      <c r="H449" s="135">
        <f>职业参数比例等级参数!$Z$31*10</f>
        <v>53.333333333333329</v>
      </c>
      <c r="I449" s="135">
        <f>职业参数比例等级参数!$Z$32*10</f>
        <v>40</v>
      </c>
      <c r="J449" s="135">
        <f>职业参数比例等级参数!$Z$33*10</f>
        <v>31.999999999999996</v>
      </c>
      <c r="K449" s="135">
        <f>职业参数比例等级参数!$Z$34*10</f>
        <v>24</v>
      </c>
      <c r="L449" s="135">
        <f>职业参数比例等级参数!$Z$35*10</f>
        <v>11.672727272727272</v>
      </c>
      <c r="M449" s="135">
        <f>L449*职业参数比例等级参数!$B$15</f>
        <v>23.345454545454544</v>
      </c>
      <c r="N449" s="135">
        <f>L449*职业参数比例等级参数!$B$16</f>
        <v>11.672727272727272</v>
      </c>
      <c r="P449" s="135" t="s">
        <v>696</v>
      </c>
      <c r="Q449" s="135">
        <v>1</v>
      </c>
    </row>
    <row r="450" spans="1:17" s="135" customFormat="1" hidden="1">
      <c r="A450" s="142">
        <v>437</v>
      </c>
      <c r="B450" s="142">
        <f t="shared" si="6"/>
        <v>437</v>
      </c>
      <c r="C450" s="134">
        <v>3</v>
      </c>
      <c r="D450" s="134">
        <v>0</v>
      </c>
      <c r="E450" s="134">
        <v>0</v>
      </c>
      <c r="F450" s="135">
        <f>职业参数比例等级参数!$X$29*10</f>
        <v>118.18181818181816</v>
      </c>
      <c r="G450" s="134">
        <f>职业参数比例等级参数!$Z$30*10</f>
        <v>56.060606060606055</v>
      </c>
      <c r="H450" s="134">
        <f>职业参数比例等级参数!$Z$31*10</f>
        <v>53.333333333333329</v>
      </c>
      <c r="I450" s="134">
        <f>职业参数比例等级参数!$Z$32*10</f>
        <v>40</v>
      </c>
      <c r="J450" s="134">
        <f>职业参数比例等级参数!$Z$33*10</f>
        <v>31.999999999999996</v>
      </c>
      <c r="K450" s="134">
        <f>职业参数比例等级参数!$Z$34*10</f>
        <v>24</v>
      </c>
      <c r="L450" s="134">
        <f>职业参数比例等级参数!$Z$35*10</f>
        <v>11.672727272727272</v>
      </c>
      <c r="M450" s="134">
        <f>L450*职业参数比例等级参数!$B$15</f>
        <v>23.345454545454544</v>
      </c>
      <c r="N450" s="134">
        <f>L450*职业参数比例等级参数!$B$16</f>
        <v>11.672727272727272</v>
      </c>
      <c r="O450" s="134"/>
      <c r="P450" s="134"/>
      <c r="Q450" s="134">
        <v>1</v>
      </c>
    </row>
    <row r="451" spans="1:17" s="135" customFormat="1" hidden="1">
      <c r="A451" s="142">
        <v>438</v>
      </c>
      <c r="B451" s="142">
        <f t="shared" si="6"/>
        <v>438</v>
      </c>
      <c r="C451" s="134">
        <v>3</v>
      </c>
      <c r="D451" s="134">
        <v>0</v>
      </c>
      <c r="E451" s="134">
        <v>0</v>
      </c>
      <c r="F451" s="135">
        <f>职业参数比例等级参数!$Y$29*10</f>
        <v>115.15151515151514</v>
      </c>
      <c r="G451" s="134">
        <f>职业参数比例等级参数!$Z$30*10</f>
        <v>56.060606060606055</v>
      </c>
      <c r="H451" s="134">
        <f>职业参数比例等级参数!$Z$31*10</f>
        <v>53.333333333333329</v>
      </c>
      <c r="I451" s="134">
        <f>职业参数比例等级参数!$Z$32*10</f>
        <v>40</v>
      </c>
      <c r="J451" s="134">
        <f>职业参数比例等级参数!$Z$33*10</f>
        <v>31.999999999999996</v>
      </c>
      <c r="K451" s="134">
        <f>职业参数比例等级参数!$Z$34*10</f>
        <v>24</v>
      </c>
      <c r="L451" s="134">
        <f>职业参数比例等级参数!$Z$35*10</f>
        <v>11.672727272727272</v>
      </c>
      <c r="M451" s="134">
        <f>L451*职业参数比例等级参数!$B$15</f>
        <v>23.345454545454544</v>
      </c>
      <c r="N451" s="134">
        <f>L451*职业参数比例等级参数!$B$16</f>
        <v>11.672727272727272</v>
      </c>
      <c r="O451" s="134"/>
      <c r="P451" s="134"/>
      <c r="Q451" s="134">
        <v>1</v>
      </c>
    </row>
    <row r="452" spans="1:17" s="135" customFormat="1" hidden="1">
      <c r="A452" s="142">
        <v>439</v>
      </c>
      <c r="B452" s="142">
        <f t="shared" si="6"/>
        <v>439</v>
      </c>
      <c r="C452" s="134">
        <v>3</v>
      </c>
      <c r="D452" s="134">
        <v>0</v>
      </c>
      <c r="E452" s="134">
        <v>0</v>
      </c>
      <c r="F452" s="134">
        <f>职业参数比例等级参数!$Z$29*10</f>
        <v>112.12121212121211</v>
      </c>
      <c r="G452" s="135">
        <f>职业参数比例等级参数!$X$30*10</f>
        <v>59.090909090909079</v>
      </c>
      <c r="H452" s="134">
        <f>职业参数比例等级参数!$Z$31*10</f>
        <v>53.333333333333329</v>
      </c>
      <c r="I452" s="134">
        <f>职业参数比例等级参数!$Z$32*10</f>
        <v>40</v>
      </c>
      <c r="J452" s="134">
        <f>职业参数比例等级参数!$Z$33*10</f>
        <v>31.999999999999996</v>
      </c>
      <c r="K452" s="134">
        <f>职业参数比例等级参数!$Z$34*10</f>
        <v>24</v>
      </c>
      <c r="L452" s="134">
        <f>职业参数比例等级参数!$Z$35*10</f>
        <v>11.672727272727272</v>
      </c>
      <c r="M452" s="134">
        <f>L452*职业参数比例等级参数!$B$15</f>
        <v>23.345454545454544</v>
      </c>
      <c r="N452" s="134">
        <f>L452*职业参数比例等级参数!$B$16</f>
        <v>11.672727272727272</v>
      </c>
      <c r="O452" s="134"/>
      <c r="P452" s="134"/>
      <c r="Q452" s="134">
        <v>1</v>
      </c>
    </row>
    <row r="453" spans="1:17" s="135" customFormat="1" hidden="1">
      <c r="A453" s="142">
        <v>440</v>
      </c>
      <c r="B453" s="142">
        <f t="shared" si="6"/>
        <v>440</v>
      </c>
      <c r="C453" s="134">
        <v>3</v>
      </c>
      <c r="D453" s="134">
        <v>0</v>
      </c>
      <c r="E453" s="134">
        <v>0</v>
      </c>
      <c r="F453" s="134">
        <f>职业参数比例等级参数!$Z$29*10</f>
        <v>112.12121212121211</v>
      </c>
      <c r="G453" s="135">
        <f>职业参数比例等级参数!$Y$30*10</f>
        <v>57.575757575757571</v>
      </c>
      <c r="H453" s="134">
        <f>职业参数比例等级参数!$Z$31*10</f>
        <v>53.333333333333329</v>
      </c>
      <c r="I453" s="134">
        <f>职业参数比例等级参数!$Z$32*10</f>
        <v>40</v>
      </c>
      <c r="J453" s="134">
        <f>职业参数比例等级参数!$Z$33*10</f>
        <v>31.999999999999996</v>
      </c>
      <c r="K453" s="134">
        <f>职业参数比例等级参数!$Z$34*10</f>
        <v>24</v>
      </c>
      <c r="L453" s="134">
        <f>职业参数比例等级参数!$Z$35*10</f>
        <v>11.672727272727272</v>
      </c>
      <c r="M453" s="134">
        <f>L453*职业参数比例等级参数!$B$15</f>
        <v>23.345454545454544</v>
      </c>
      <c r="N453" s="134">
        <f>L453*职业参数比例等级参数!$B$16</f>
        <v>11.672727272727272</v>
      </c>
      <c r="O453" s="134"/>
      <c r="P453" s="134"/>
      <c r="Q453" s="134">
        <v>1</v>
      </c>
    </row>
    <row r="454" spans="1:17" s="135" customFormat="1" hidden="1">
      <c r="A454" s="142">
        <v>441</v>
      </c>
      <c r="B454" s="142">
        <f t="shared" si="6"/>
        <v>441</v>
      </c>
      <c r="C454" s="134">
        <v>3</v>
      </c>
      <c r="D454" s="134">
        <v>0</v>
      </c>
      <c r="E454" s="134">
        <v>0</v>
      </c>
      <c r="F454" s="134">
        <f>职业参数比例等级参数!$Z$29*10</f>
        <v>112.12121212121211</v>
      </c>
      <c r="G454" s="134">
        <f>职业参数比例等级参数!$Z$30*10</f>
        <v>56.060606060606055</v>
      </c>
      <c r="H454" s="135">
        <f>职业参数比例等级参数!$X$31*10</f>
        <v>58.181818181818187</v>
      </c>
      <c r="I454" s="134">
        <f>职业参数比例等级参数!$Z$32*10</f>
        <v>40</v>
      </c>
      <c r="J454" s="134">
        <f>职业参数比例等级参数!$Z$33*10</f>
        <v>31.999999999999996</v>
      </c>
      <c r="K454" s="134">
        <f>职业参数比例等级参数!$Z$34*10</f>
        <v>24</v>
      </c>
      <c r="L454" s="134">
        <f>职业参数比例等级参数!$Z$35*10</f>
        <v>11.672727272727272</v>
      </c>
      <c r="M454" s="134">
        <f>L454*职业参数比例等级参数!$B$15</f>
        <v>23.345454545454544</v>
      </c>
      <c r="N454" s="134">
        <f>L454*职业参数比例等级参数!$B$16</f>
        <v>11.672727272727272</v>
      </c>
      <c r="O454" s="134"/>
      <c r="P454" s="134"/>
      <c r="Q454" s="134">
        <v>1</v>
      </c>
    </row>
    <row r="455" spans="1:17" s="135" customFormat="1" hidden="1">
      <c r="A455" s="142">
        <v>442</v>
      </c>
      <c r="B455" s="142">
        <f t="shared" si="6"/>
        <v>442</v>
      </c>
      <c r="C455" s="134">
        <v>3</v>
      </c>
      <c r="D455" s="134">
        <v>0</v>
      </c>
      <c r="E455" s="134">
        <v>0</v>
      </c>
      <c r="F455" s="134">
        <f>职业参数比例等级参数!$Z$29*10</f>
        <v>112.12121212121211</v>
      </c>
      <c r="G455" s="134">
        <f>职业参数比例等级参数!$Z$30*10</f>
        <v>56.060606060606055</v>
      </c>
      <c r="H455" s="135">
        <f>职业参数比例等级参数!$Y$31*10</f>
        <v>55.757575757575751</v>
      </c>
      <c r="I455" s="134">
        <f>职业参数比例等级参数!$Z$32*10</f>
        <v>40</v>
      </c>
      <c r="J455" s="134">
        <f>职业参数比例等级参数!$Z$33*10</f>
        <v>31.999999999999996</v>
      </c>
      <c r="K455" s="134">
        <f>职业参数比例等级参数!$Z$34*10</f>
        <v>24</v>
      </c>
      <c r="L455" s="134">
        <f>职业参数比例等级参数!$Z$35*10</f>
        <v>11.672727272727272</v>
      </c>
      <c r="M455" s="134">
        <f>L455*职业参数比例等级参数!$B$15</f>
        <v>23.345454545454544</v>
      </c>
      <c r="N455" s="134">
        <f>L455*职业参数比例等级参数!$B$16</f>
        <v>11.672727272727272</v>
      </c>
      <c r="O455" s="134"/>
      <c r="P455" s="134"/>
      <c r="Q455" s="134">
        <v>1</v>
      </c>
    </row>
    <row r="456" spans="1:17" s="135" customFormat="1" hidden="1">
      <c r="A456" s="142">
        <v>443</v>
      </c>
      <c r="B456" s="142">
        <f t="shared" si="6"/>
        <v>443</v>
      </c>
      <c r="C456" s="134">
        <v>3</v>
      </c>
      <c r="D456" s="134">
        <v>0</v>
      </c>
      <c r="E456" s="134">
        <v>0</v>
      </c>
      <c r="F456" s="134">
        <f>职业参数比例等级参数!$Z$29*10</f>
        <v>112.12121212121211</v>
      </c>
      <c r="G456" s="134">
        <f>职业参数比例等级参数!$Z$30*10</f>
        <v>56.060606060606055</v>
      </c>
      <c r="H456" s="134">
        <f>职业参数比例等级参数!$Z$31*10</f>
        <v>53.333333333333329</v>
      </c>
      <c r="I456" s="135">
        <f>职业参数比例等级参数!$X$32*10</f>
        <v>43.636363636363633</v>
      </c>
      <c r="J456" s="134">
        <f>职业参数比例等级参数!$Z$33*10</f>
        <v>31.999999999999996</v>
      </c>
      <c r="K456" s="134">
        <f>职业参数比例等级参数!$Z$34*10</f>
        <v>24</v>
      </c>
      <c r="L456" s="134">
        <f>职业参数比例等级参数!$Z$35*10</f>
        <v>11.672727272727272</v>
      </c>
      <c r="M456" s="134">
        <f>L456*职业参数比例等级参数!$B$15</f>
        <v>23.345454545454544</v>
      </c>
      <c r="N456" s="134">
        <f>L456*职业参数比例等级参数!$B$16</f>
        <v>11.672727272727272</v>
      </c>
      <c r="O456" s="134"/>
      <c r="P456" s="134"/>
      <c r="Q456" s="134">
        <v>1</v>
      </c>
    </row>
    <row r="457" spans="1:17" s="135" customFormat="1" hidden="1">
      <c r="A457" s="142">
        <v>444</v>
      </c>
      <c r="B457" s="142">
        <f t="shared" si="6"/>
        <v>444</v>
      </c>
      <c r="C457" s="134">
        <v>3</v>
      </c>
      <c r="D457" s="134">
        <v>0</v>
      </c>
      <c r="E457" s="134">
        <v>0</v>
      </c>
      <c r="F457" s="134">
        <f>职业参数比例等级参数!$Z$29*10</f>
        <v>112.12121212121211</v>
      </c>
      <c r="G457" s="134">
        <f>职业参数比例等级参数!$Z$30*10</f>
        <v>56.060606060606055</v>
      </c>
      <c r="H457" s="134">
        <f>职业参数比例等级参数!$Z$31*10</f>
        <v>53.333333333333329</v>
      </c>
      <c r="I457" s="135">
        <f>职业参数比例等级参数!$Y$32*10</f>
        <v>41.818181818181813</v>
      </c>
      <c r="J457" s="134">
        <f>职业参数比例等级参数!$Z$33*10</f>
        <v>31.999999999999996</v>
      </c>
      <c r="K457" s="134">
        <f>职业参数比例等级参数!$Z$34*10</f>
        <v>24</v>
      </c>
      <c r="L457" s="134">
        <f>职业参数比例等级参数!$Z$35*10</f>
        <v>11.672727272727272</v>
      </c>
      <c r="M457" s="134">
        <f>L457*职业参数比例等级参数!$B$15</f>
        <v>23.345454545454544</v>
      </c>
      <c r="N457" s="134">
        <f>L457*职业参数比例等级参数!$B$16</f>
        <v>11.672727272727272</v>
      </c>
      <c r="O457" s="134"/>
      <c r="P457" s="134"/>
      <c r="Q457" s="134">
        <v>1</v>
      </c>
    </row>
    <row r="458" spans="1:17" s="135" customFormat="1" hidden="1">
      <c r="A458" s="142">
        <v>445</v>
      </c>
      <c r="B458" s="142">
        <f t="shared" si="6"/>
        <v>445</v>
      </c>
      <c r="C458" s="134">
        <v>3</v>
      </c>
      <c r="D458" s="134">
        <v>0</v>
      </c>
      <c r="E458" s="134">
        <v>0</v>
      </c>
      <c r="F458" s="134">
        <f>职业参数比例等级参数!$Z$29*10</f>
        <v>112.12121212121211</v>
      </c>
      <c r="G458" s="134">
        <f>职业参数比例等级参数!$Z$30*10</f>
        <v>56.060606060606055</v>
      </c>
      <c r="H458" s="134">
        <f>职业参数比例等级参数!$Z$31*10</f>
        <v>53.333333333333329</v>
      </c>
      <c r="I458" s="134">
        <f>职业参数比例等级参数!$Z$32*10</f>
        <v>40</v>
      </c>
      <c r="J458" s="135">
        <f>职业参数比例等级参数!$X$33*10</f>
        <v>34.909090909090907</v>
      </c>
      <c r="K458" s="134">
        <f>职业参数比例等级参数!$Z$34*10</f>
        <v>24</v>
      </c>
      <c r="L458" s="134">
        <f>职业参数比例等级参数!$Z$35*10</f>
        <v>11.672727272727272</v>
      </c>
      <c r="M458" s="134">
        <f>L458*职业参数比例等级参数!$B$15</f>
        <v>23.345454545454544</v>
      </c>
      <c r="N458" s="134">
        <f>L458*职业参数比例等级参数!$B$16</f>
        <v>11.672727272727272</v>
      </c>
      <c r="O458" s="134"/>
      <c r="P458" s="134"/>
      <c r="Q458" s="134">
        <v>1</v>
      </c>
    </row>
    <row r="459" spans="1:17" s="135" customFormat="1" hidden="1">
      <c r="A459" s="142">
        <v>446</v>
      </c>
      <c r="B459" s="142">
        <f t="shared" si="6"/>
        <v>446</v>
      </c>
      <c r="C459" s="134">
        <v>3</v>
      </c>
      <c r="D459" s="134">
        <v>0</v>
      </c>
      <c r="E459" s="134">
        <v>0</v>
      </c>
      <c r="F459" s="134">
        <f>职业参数比例等级参数!$Z$29*10</f>
        <v>112.12121212121211</v>
      </c>
      <c r="G459" s="134">
        <f>职业参数比例等级参数!$Z$30*10</f>
        <v>56.060606060606055</v>
      </c>
      <c r="H459" s="134">
        <f>职业参数比例等级参数!$Z$31*10</f>
        <v>53.333333333333329</v>
      </c>
      <c r="I459" s="134">
        <f>职业参数比例等级参数!$Z$32*10</f>
        <v>40</v>
      </c>
      <c r="J459" s="135">
        <f>职业参数比例等级参数!$Y$33*10</f>
        <v>33.454545454545453</v>
      </c>
      <c r="K459" s="134">
        <f>职业参数比例等级参数!$Z$34*10</f>
        <v>24</v>
      </c>
      <c r="L459" s="134">
        <f>职业参数比例等级参数!$Z$35*10</f>
        <v>11.672727272727272</v>
      </c>
      <c r="M459" s="134">
        <f>L459*职业参数比例等级参数!$B$15</f>
        <v>23.345454545454544</v>
      </c>
      <c r="N459" s="134">
        <f>L459*职业参数比例等级参数!$B$16</f>
        <v>11.672727272727272</v>
      </c>
      <c r="O459" s="134"/>
      <c r="P459" s="134"/>
      <c r="Q459" s="134">
        <v>1</v>
      </c>
    </row>
    <row r="460" spans="1:17" s="135" customFormat="1" hidden="1">
      <c r="A460" s="142">
        <v>447</v>
      </c>
      <c r="B460" s="142">
        <f t="shared" si="6"/>
        <v>447</v>
      </c>
      <c r="C460" s="134">
        <v>3</v>
      </c>
      <c r="D460" s="134">
        <v>0</v>
      </c>
      <c r="E460" s="134">
        <v>0</v>
      </c>
      <c r="F460" s="134">
        <f>职业参数比例等级参数!$Z$29*10</f>
        <v>112.12121212121211</v>
      </c>
      <c r="G460" s="134">
        <f>职业参数比例等级参数!$Z$30*10</f>
        <v>56.060606060606055</v>
      </c>
      <c r="H460" s="134">
        <f>职业参数比例等级参数!$Z$31*10</f>
        <v>53.333333333333329</v>
      </c>
      <c r="I460" s="134">
        <f>职业参数比例等级参数!$Z$32*10</f>
        <v>40</v>
      </c>
      <c r="J460" s="134">
        <f>职业参数比例等级参数!$Z$33*10</f>
        <v>31.999999999999996</v>
      </c>
      <c r="K460" s="135">
        <f>职业参数比例等级参数!$X$34*10</f>
        <v>26.18181818181818</v>
      </c>
      <c r="L460" s="134">
        <f>职业参数比例等级参数!$Z$35*10</f>
        <v>11.672727272727272</v>
      </c>
      <c r="M460" s="134">
        <f>L460*职业参数比例等级参数!$B$15</f>
        <v>23.345454545454544</v>
      </c>
      <c r="N460" s="134">
        <f>L460*职业参数比例等级参数!$B$16</f>
        <v>11.672727272727272</v>
      </c>
      <c r="O460" s="134"/>
      <c r="P460" s="134"/>
      <c r="Q460" s="134">
        <v>1</v>
      </c>
    </row>
    <row r="461" spans="1:17" s="135" customFormat="1" hidden="1">
      <c r="A461" s="142">
        <v>448</v>
      </c>
      <c r="B461" s="142">
        <f t="shared" si="6"/>
        <v>448</v>
      </c>
      <c r="C461" s="134">
        <v>3</v>
      </c>
      <c r="D461" s="134">
        <v>0</v>
      </c>
      <c r="E461" s="134">
        <v>0</v>
      </c>
      <c r="F461" s="134">
        <f>职业参数比例等级参数!$Z$29*10</f>
        <v>112.12121212121211</v>
      </c>
      <c r="G461" s="134">
        <f>职业参数比例等级参数!$Z$30*10</f>
        <v>56.060606060606055</v>
      </c>
      <c r="H461" s="134">
        <f>职业参数比例等级参数!$Z$31*10</f>
        <v>53.333333333333329</v>
      </c>
      <c r="I461" s="134">
        <f>职业参数比例等级参数!$Z$32*10</f>
        <v>40</v>
      </c>
      <c r="J461" s="134">
        <f>职业参数比例等级参数!$Z$33*10</f>
        <v>31.999999999999996</v>
      </c>
      <c r="K461" s="135">
        <f>职业参数比例等级参数!$Y$34*10</f>
        <v>25.090909090909086</v>
      </c>
      <c r="L461" s="134">
        <f>职业参数比例等级参数!$Z$35*10</f>
        <v>11.672727272727272</v>
      </c>
      <c r="M461" s="134">
        <f>L461*职业参数比例等级参数!$B$15</f>
        <v>23.345454545454544</v>
      </c>
      <c r="N461" s="134">
        <f>L461*职业参数比例等级参数!$B$16</f>
        <v>11.672727272727272</v>
      </c>
      <c r="O461" s="134"/>
      <c r="P461" s="134"/>
      <c r="Q461" s="134">
        <v>1</v>
      </c>
    </row>
    <row r="462" spans="1:17" s="135" customFormat="1" hidden="1">
      <c r="A462" s="142">
        <v>449</v>
      </c>
      <c r="B462" s="142">
        <f t="shared" si="6"/>
        <v>449</v>
      </c>
      <c r="C462" s="134">
        <v>3</v>
      </c>
      <c r="D462" s="134">
        <v>0</v>
      </c>
      <c r="E462" s="134">
        <v>0</v>
      </c>
      <c r="F462" s="134">
        <f>职业参数比例等级参数!$Z$29*10</f>
        <v>112.12121212121211</v>
      </c>
      <c r="G462" s="134">
        <f>职业参数比例等级参数!$Z$30*10</f>
        <v>56.060606060606055</v>
      </c>
      <c r="H462" s="134">
        <f>职业参数比例等级参数!$Z$31*10</f>
        <v>53.333333333333329</v>
      </c>
      <c r="I462" s="134">
        <f>职业参数比例等级参数!$Z$32*10</f>
        <v>40</v>
      </c>
      <c r="J462" s="134">
        <f>职业参数比例等级参数!$Z$33*10</f>
        <v>31.999999999999996</v>
      </c>
      <c r="K462" s="134">
        <f>职业参数比例等级参数!$Z$34*10</f>
        <v>24</v>
      </c>
      <c r="L462" s="135">
        <f>职业参数比例等级参数!$Y$35*10</f>
        <v>11.78181818181818</v>
      </c>
      <c r="M462" s="134">
        <f>L462*职业参数比例等级参数!$B$15</f>
        <v>23.563636363636359</v>
      </c>
      <c r="N462" s="134">
        <f>L462*职业参数比例等级参数!$B$16</f>
        <v>11.78181818181818</v>
      </c>
      <c r="O462" s="134"/>
      <c r="P462" s="134"/>
      <c r="Q462" s="134">
        <v>1</v>
      </c>
    </row>
    <row r="463" spans="1:17" s="135" customFormat="1" hidden="1">
      <c r="A463" s="142">
        <v>450</v>
      </c>
      <c r="B463" s="142">
        <f t="shared" ref="B463:B526" si="7">A463</f>
        <v>450</v>
      </c>
      <c r="C463" s="134">
        <v>3</v>
      </c>
      <c r="D463" s="134">
        <v>0</v>
      </c>
      <c r="E463" s="134">
        <v>0</v>
      </c>
      <c r="F463" s="134">
        <f>职业参数比例等级参数!$Z$29*10</f>
        <v>112.12121212121211</v>
      </c>
      <c r="G463" s="134">
        <f>职业参数比例等级参数!$Z$30*10</f>
        <v>56.060606060606055</v>
      </c>
      <c r="H463" s="134">
        <f>职业参数比例等级参数!$Z$31*10</f>
        <v>53.333333333333329</v>
      </c>
      <c r="I463" s="134">
        <f>职业参数比例等级参数!$Z$32*10</f>
        <v>40</v>
      </c>
      <c r="J463" s="134">
        <f>职业参数比例等级参数!$Z$33*10</f>
        <v>31.999999999999996</v>
      </c>
      <c r="K463" s="134">
        <f>职业参数比例等级参数!$Z$34*10</f>
        <v>24</v>
      </c>
      <c r="L463" s="135">
        <f>职业参数比例等级参数!$Z$35*10</f>
        <v>11.672727272727272</v>
      </c>
      <c r="M463" s="134">
        <f>L463*职业参数比例等级参数!$B$15</f>
        <v>23.345454545454544</v>
      </c>
      <c r="N463" s="134">
        <f>L463*职业参数比例等级参数!$B$16</f>
        <v>11.672727272727272</v>
      </c>
      <c r="O463" s="134"/>
      <c r="P463" s="134"/>
      <c r="Q463" s="134">
        <v>1</v>
      </c>
    </row>
    <row r="464" spans="1:17" s="135" customFormat="1" hidden="1">
      <c r="A464" s="142">
        <v>451</v>
      </c>
      <c r="B464" s="142">
        <f t="shared" si="7"/>
        <v>451</v>
      </c>
      <c r="C464" s="135">
        <v>2</v>
      </c>
      <c r="D464" s="135">
        <v>0</v>
      </c>
      <c r="E464" s="135">
        <v>0</v>
      </c>
      <c r="F464" s="135">
        <f>职业参数比例等级参数!$AA$29*10</f>
        <v>109.09090909090908</v>
      </c>
      <c r="G464" s="135">
        <f>职业参数比例等级参数!$AA$30*10</f>
        <v>54.54545454545454</v>
      </c>
      <c r="H464" s="135">
        <f>职业参数比例等级参数!$AA$31*10</f>
        <v>50.909090909090907</v>
      </c>
      <c r="I464" s="135">
        <f>职业参数比例等级参数!$AA$32*10</f>
        <v>38.18181818181818</v>
      </c>
      <c r="J464" s="135">
        <f>职业参数比例等级参数!$AA$33*10</f>
        <v>30.545454545454543</v>
      </c>
      <c r="K464" s="135">
        <f>职业参数比例等级参数!$AA$34*10</f>
        <v>22.909090909090907</v>
      </c>
      <c r="L464" s="135">
        <f>职业参数比例等级参数!$AA$35*10</f>
        <v>11.563636363636363</v>
      </c>
      <c r="M464" s="135">
        <f>L464*职业参数比例等级参数!$B$15</f>
        <v>23.127272727272725</v>
      </c>
      <c r="N464" s="135">
        <f>L464*职业参数比例等级参数!$B$16</f>
        <v>11.563636363636363</v>
      </c>
      <c r="P464" s="135" t="s">
        <v>600</v>
      </c>
      <c r="Q464" s="135">
        <v>1</v>
      </c>
    </row>
    <row r="465" spans="1:17" s="135" customFormat="1" hidden="1">
      <c r="A465" s="142">
        <v>452</v>
      </c>
      <c r="B465" s="142">
        <f t="shared" si="7"/>
        <v>452</v>
      </c>
      <c r="C465" s="134">
        <v>2</v>
      </c>
      <c r="D465" s="134">
        <v>0</v>
      </c>
      <c r="E465" s="134">
        <v>0</v>
      </c>
      <c r="F465" s="135">
        <f>职业参数比例等级参数!$AB$29*10</f>
        <v>106.06060606060606</v>
      </c>
      <c r="G465" s="134">
        <f>职业参数比例等级参数!$AA$30*10</f>
        <v>54.54545454545454</v>
      </c>
      <c r="H465" s="134">
        <f>职业参数比例等级参数!$AA$31*10</f>
        <v>50.909090909090907</v>
      </c>
      <c r="I465" s="134">
        <f>职业参数比例等级参数!$AA$32*10</f>
        <v>38.18181818181818</v>
      </c>
      <c r="J465" s="134">
        <f>职业参数比例等级参数!$AA$33*10</f>
        <v>30.545454545454543</v>
      </c>
      <c r="K465" s="134">
        <f>职业参数比例等级参数!$AA$34*10</f>
        <v>22.909090909090907</v>
      </c>
      <c r="L465" s="134">
        <f>职业参数比例等级参数!$AA$35*10</f>
        <v>11.563636363636363</v>
      </c>
      <c r="M465" s="134">
        <f>L465*职业参数比例等级参数!$B$15</f>
        <v>23.127272727272725</v>
      </c>
      <c r="N465" s="134">
        <f>L465*职业参数比例等级参数!$B$16</f>
        <v>11.563636363636363</v>
      </c>
      <c r="O465" s="134"/>
      <c r="P465" s="134"/>
      <c r="Q465" s="134">
        <v>1</v>
      </c>
    </row>
    <row r="466" spans="1:17" s="135" customFormat="1" hidden="1">
      <c r="A466" s="142">
        <v>453</v>
      </c>
      <c r="B466" s="142">
        <f t="shared" si="7"/>
        <v>453</v>
      </c>
      <c r="C466" s="134">
        <v>2</v>
      </c>
      <c r="D466" s="134">
        <v>0</v>
      </c>
      <c r="E466" s="134">
        <v>0</v>
      </c>
      <c r="F466" s="135">
        <f>职业参数比例等级参数!$AC$29*10</f>
        <v>103.030303030303</v>
      </c>
      <c r="G466" s="134">
        <f>职业参数比例等级参数!$AA$30*10</f>
        <v>54.54545454545454</v>
      </c>
      <c r="H466" s="134">
        <f>职业参数比例等级参数!$AA$31*10</f>
        <v>50.909090909090907</v>
      </c>
      <c r="I466" s="134">
        <f>职业参数比例等级参数!$AA$32*10</f>
        <v>38.18181818181818</v>
      </c>
      <c r="J466" s="134">
        <f>职业参数比例等级参数!$AA$33*10</f>
        <v>30.545454545454543</v>
      </c>
      <c r="K466" s="134">
        <f>职业参数比例等级参数!$AA$34*10</f>
        <v>22.909090909090907</v>
      </c>
      <c r="L466" s="134">
        <f>职业参数比例等级参数!$AA$35*10</f>
        <v>11.563636363636363</v>
      </c>
      <c r="M466" s="134">
        <f>L466*职业参数比例等级参数!$B$15</f>
        <v>23.127272727272725</v>
      </c>
      <c r="N466" s="134">
        <f>L466*职业参数比例等级参数!$B$16</f>
        <v>11.563636363636363</v>
      </c>
      <c r="O466" s="134"/>
      <c r="P466" s="134"/>
      <c r="Q466" s="134">
        <v>1</v>
      </c>
    </row>
    <row r="467" spans="1:17" s="135" customFormat="1" hidden="1">
      <c r="A467" s="142">
        <v>454</v>
      </c>
      <c r="B467" s="142">
        <f t="shared" si="7"/>
        <v>454</v>
      </c>
      <c r="C467" s="134">
        <v>2</v>
      </c>
      <c r="D467" s="134">
        <v>0</v>
      </c>
      <c r="E467" s="134">
        <v>0</v>
      </c>
      <c r="F467" s="134">
        <f>职业参数比例等级参数!$AA$29*10</f>
        <v>109.09090909090908</v>
      </c>
      <c r="G467" s="135">
        <f>职业参数比例等级参数!$AB$30*10</f>
        <v>53.030303030303031</v>
      </c>
      <c r="H467" s="134">
        <f>职业参数比例等级参数!$AA$31*10</f>
        <v>50.909090909090907</v>
      </c>
      <c r="I467" s="134">
        <f>职业参数比例等级参数!$AA$32*10</f>
        <v>38.18181818181818</v>
      </c>
      <c r="J467" s="134">
        <f>职业参数比例等级参数!$AA$33*10</f>
        <v>30.545454545454543</v>
      </c>
      <c r="K467" s="134">
        <f>职业参数比例等级参数!$AA$34*10</f>
        <v>22.909090909090907</v>
      </c>
      <c r="L467" s="134">
        <f>职业参数比例等级参数!$AA$35*10</f>
        <v>11.563636363636363</v>
      </c>
      <c r="M467" s="134">
        <f>L467*职业参数比例等级参数!$B$15</f>
        <v>23.127272727272725</v>
      </c>
      <c r="N467" s="134">
        <f>L467*职业参数比例等级参数!$B$16</f>
        <v>11.563636363636363</v>
      </c>
      <c r="O467" s="134"/>
      <c r="P467" s="134"/>
      <c r="Q467" s="134">
        <v>1</v>
      </c>
    </row>
    <row r="468" spans="1:17" s="135" customFormat="1" hidden="1">
      <c r="A468" s="142">
        <v>455</v>
      </c>
      <c r="B468" s="142">
        <f t="shared" si="7"/>
        <v>455</v>
      </c>
      <c r="C468" s="134">
        <v>2</v>
      </c>
      <c r="D468" s="134">
        <v>0</v>
      </c>
      <c r="E468" s="134">
        <v>0</v>
      </c>
      <c r="F468" s="134">
        <f>职业参数比例等级参数!$AA$29*10</f>
        <v>109.09090909090908</v>
      </c>
      <c r="G468" s="135">
        <f>职业参数比例等级参数!$AC$30*10</f>
        <v>51.515151515151501</v>
      </c>
      <c r="H468" s="134">
        <f>职业参数比例等级参数!$AA$31*10</f>
        <v>50.909090909090907</v>
      </c>
      <c r="I468" s="134">
        <f>职业参数比例等级参数!$AA$32*10</f>
        <v>38.18181818181818</v>
      </c>
      <c r="J468" s="134">
        <f>职业参数比例等级参数!$AA$33*10</f>
        <v>30.545454545454543</v>
      </c>
      <c r="K468" s="134">
        <f>职业参数比例等级参数!$AA$34*10</f>
        <v>22.909090909090907</v>
      </c>
      <c r="L468" s="134">
        <f>职业参数比例等级参数!$AA$35*10</f>
        <v>11.563636363636363</v>
      </c>
      <c r="M468" s="134">
        <f>L468*职业参数比例等级参数!$B$15</f>
        <v>23.127272727272725</v>
      </c>
      <c r="N468" s="134">
        <f>L468*职业参数比例等级参数!$B$16</f>
        <v>11.563636363636363</v>
      </c>
      <c r="O468" s="134"/>
      <c r="P468" s="134"/>
      <c r="Q468" s="134">
        <v>1</v>
      </c>
    </row>
    <row r="469" spans="1:17" s="135" customFormat="1" hidden="1">
      <c r="A469" s="142">
        <v>456</v>
      </c>
      <c r="B469" s="142">
        <f t="shared" si="7"/>
        <v>456</v>
      </c>
      <c r="C469" s="134">
        <v>2</v>
      </c>
      <c r="D469" s="134">
        <v>0</v>
      </c>
      <c r="E469" s="134">
        <v>0</v>
      </c>
      <c r="F469" s="134">
        <f>职业参数比例等级参数!$AA$29*10</f>
        <v>109.09090909090908</v>
      </c>
      <c r="G469" s="134">
        <f>职业参数比例等级参数!$AA$30*10</f>
        <v>54.54545454545454</v>
      </c>
      <c r="H469" s="135">
        <f>职业参数比例等级参数!$AB$31*10</f>
        <v>48.484848484848477</v>
      </c>
      <c r="I469" s="134">
        <f>职业参数比例等级参数!$AA$32*10</f>
        <v>38.18181818181818</v>
      </c>
      <c r="J469" s="134">
        <f>职业参数比例等级参数!$AA$33*10</f>
        <v>30.545454545454543</v>
      </c>
      <c r="K469" s="134">
        <f>职业参数比例等级参数!$AA$34*10</f>
        <v>22.909090909090907</v>
      </c>
      <c r="L469" s="134">
        <f>职业参数比例等级参数!$AA$35*10</f>
        <v>11.563636363636363</v>
      </c>
      <c r="M469" s="134">
        <f>L469*职业参数比例等级参数!$B$15</f>
        <v>23.127272727272725</v>
      </c>
      <c r="N469" s="134">
        <f>L469*职业参数比例等级参数!$B$16</f>
        <v>11.563636363636363</v>
      </c>
      <c r="O469" s="134"/>
      <c r="P469" s="134"/>
      <c r="Q469" s="134">
        <v>1</v>
      </c>
    </row>
    <row r="470" spans="1:17" s="135" customFormat="1" hidden="1">
      <c r="A470" s="142">
        <v>457</v>
      </c>
      <c r="B470" s="142">
        <f t="shared" si="7"/>
        <v>457</v>
      </c>
      <c r="C470" s="134">
        <v>2</v>
      </c>
      <c r="D470" s="134">
        <v>0</v>
      </c>
      <c r="E470" s="134">
        <v>0</v>
      </c>
      <c r="F470" s="134">
        <f>职业参数比例等级参数!$AA$29*10</f>
        <v>109.09090909090908</v>
      </c>
      <c r="G470" s="134">
        <f>职业参数比例等级参数!$AA$30*10</f>
        <v>54.54545454545454</v>
      </c>
      <c r="H470" s="135">
        <f>职业参数比例等级参数!$AC$31*10</f>
        <v>46.060606060606055</v>
      </c>
      <c r="I470" s="134">
        <f>职业参数比例等级参数!$AA$32*10</f>
        <v>38.18181818181818</v>
      </c>
      <c r="J470" s="134">
        <f>职业参数比例等级参数!$AA$33*10</f>
        <v>30.545454545454543</v>
      </c>
      <c r="K470" s="134">
        <f>职业参数比例等级参数!$AA$34*10</f>
        <v>22.909090909090907</v>
      </c>
      <c r="L470" s="134">
        <f>职业参数比例等级参数!$AA$35*10</f>
        <v>11.563636363636363</v>
      </c>
      <c r="M470" s="134">
        <f>L470*职业参数比例等级参数!$B$15</f>
        <v>23.127272727272725</v>
      </c>
      <c r="N470" s="134">
        <f>L470*职业参数比例等级参数!$B$16</f>
        <v>11.563636363636363</v>
      </c>
      <c r="O470" s="134"/>
      <c r="P470" s="134"/>
      <c r="Q470" s="134">
        <v>1</v>
      </c>
    </row>
    <row r="471" spans="1:17" s="135" customFormat="1" hidden="1">
      <c r="A471" s="142">
        <v>458</v>
      </c>
      <c r="B471" s="142">
        <f t="shared" si="7"/>
        <v>458</v>
      </c>
      <c r="C471" s="134">
        <v>2</v>
      </c>
      <c r="D471" s="134">
        <v>0</v>
      </c>
      <c r="E471" s="134">
        <v>0</v>
      </c>
      <c r="F471" s="134">
        <f>职业参数比例等级参数!$AA$29*10</f>
        <v>109.09090909090908</v>
      </c>
      <c r="G471" s="134">
        <f>职业参数比例等级参数!$AA$30*10</f>
        <v>54.54545454545454</v>
      </c>
      <c r="H471" s="134">
        <f>职业参数比例等级参数!$AA$31*10</f>
        <v>50.909090909090907</v>
      </c>
      <c r="I471" s="135">
        <f>职业参数比例等级参数!$AB$32*10</f>
        <v>36.36363636363636</v>
      </c>
      <c r="J471" s="134">
        <f>职业参数比例等级参数!$AA$33*10</f>
        <v>30.545454545454543</v>
      </c>
      <c r="K471" s="134">
        <f>职业参数比例等级参数!$AA$34*10</f>
        <v>22.909090909090907</v>
      </c>
      <c r="L471" s="134">
        <f>职业参数比例等级参数!$AA$35*10</f>
        <v>11.563636363636363</v>
      </c>
      <c r="M471" s="134">
        <f>L471*职业参数比例等级参数!$B$15</f>
        <v>23.127272727272725</v>
      </c>
      <c r="N471" s="134">
        <f>L471*职业参数比例等级参数!$B$16</f>
        <v>11.563636363636363</v>
      </c>
      <c r="O471" s="134"/>
      <c r="P471" s="134"/>
      <c r="Q471" s="134">
        <v>1</v>
      </c>
    </row>
    <row r="472" spans="1:17" s="135" customFormat="1" hidden="1">
      <c r="A472" s="142">
        <v>459</v>
      </c>
      <c r="B472" s="142">
        <f t="shared" si="7"/>
        <v>459</v>
      </c>
      <c r="C472" s="134">
        <v>2</v>
      </c>
      <c r="D472" s="134">
        <v>0</v>
      </c>
      <c r="E472" s="134">
        <v>0</v>
      </c>
      <c r="F472" s="134">
        <f>职业参数比例等级参数!$AA$29*10</f>
        <v>109.09090909090908</v>
      </c>
      <c r="G472" s="134">
        <f>职业参数比例等级参数!$AA$30*10</f>
        <v>54.54545454545454</v>
      </c>
      <c r="H472" s="134">
        <f>职业参数比例等级参数!$AA$31*10</f>
        <v>50.909090909090907</v>
      </c>
      <c r="I472" s="135">
        <f>职业参数比例等级参数!$AC$32*10</f>
        <v>34.54545454545454</v>
      </c>
      <c r="J472" s="134">
        <f>职业参数比例等级参数!$AA$33*10</f>
        <v>30.545454545454543</v>
      </c>
      <c r="K472" s="134">
        <f>职业参数比例等级参数!$AA$34*10</f>
        <v>22.909090909090907</v>
      </c>
      <c r="L472" s="134">
        <f>职业参数比例等级参数!$AA$35*10</f>
        <v>11.563636363636363</v>
      </c>
      <c r="M472" s="134">
        <f>L472*职业参数比例等级参数!$B$15</f>
        <v>23.127272727272725</v>
      </c>
      <c r="N472" s="134">
        <f>L472*职业参数比例等级参数!$B$16</f>
        <v>11.563636363636363</v>
      </c>
      <c r="O472" s="134"/>
      <c r="P472" s="134"/>
      <c r="Q472" s="134">
        <v>1</v>
      </c>
    </row>
    <row r="473" spans="1:17" s="135" customFormat="1" hidden="1">
      <c r="A473" s="142">
        <v>460</v>
      </c>
      <c r="B473" s="142">
        <f t="shared" si="7"/>
        <v>460</v>
      </c>
      <c r="C473" s="134">
        <v>2</v>
      </c>
      <c r="D473" s="134">
        <v>0</v>
      </c>
      <c r="E473" s="134">
        <v>0</v>
      </c>
      <c r="F473" s="134">
        <f>职业参数比例等级参数!$AA$29*10</f>
        <v>109.09090909090908</v>
      </c>
      <c r="G473" s="134">
        <f>职业参数比例等级参数!$AA$30*10</f>
        <v>54.54545454545454</v>
      </c>
      <c r="H473" s="134">
        <f>职业参数比例等级参数!$AA$31*10</f>
        <v>50.909090909090907</v>
      </c>
      <c r="I473" s="134">
        <f>职业参数比例等级参数!$AA$32*10</f>
        <v>38.18181818181818</v>
      </c>
      <c r="J473" s="135">
        <f>职业参数比例等级参数!$AB$33*10</f>
        <v>29.090909090909086</v>
      </c>
      <c r="K473" s="134">
        <f>职业参数比例等级参数!$AA$34*10</f>
        <v>22.909090909090907</v>
      </c>
      <c r="L473" s="134">
        <f>职业参数比例等级参数!$AA$35*10</f>
        <v>11.563636363636363</v>
      </c>
      <c r="M473" s="134">
        <f>L473*职业参数比例等级参数!$B$15</f>
        <v>23.127272727272725</v>
      </c>
      <c r="N473" s="134">
        <f>L473*职业参数比例等级参数!$B$16</f>
        <v>11.563636363636363</v>
      </c>
      <c r="O473" s="134"/>
      <c r="P473" s="134"/>
      <c r="Q473" s="134">
        <v>1</v>
      </c>
    </row>
    <row r="474" spans="1:17" s="135" customFormat="1" hidden="1">
      <c r="A474" s="142">
        <v>461</v>
      </c>
      <c r="B474" s="142">
        <f t="shared" si="7"/>
        <v>461</v>
      </c>
      <c r="C474" s="134">
        <v>2</v>
      </c>
      <c r="D474" s="134">
        <v>0</v>
      </c>
      <c r="E474" s="134">
        <v>0</v>
      </c>
      <c r="F474" s="134">
        <f>职业参数比例等级参数!$AA$29*10</f>
        <v>109.09090909090908</v>
      </c>
      <c r="G474" s="134">
        <f>职业参数比例等级参数!$AA$30*10</f>
        <v>54.54545454545454</v>
      </c>
      <c r="H474" s="134">
        <f>职业参数比例等级参数!$AA$31*10</f>
        <v>50.909090909090907</v>
      </c>
      <c r="I474" s="134">
        <f>职业参数比例等级参数!$AA$32*10</f>
        <v>38.18181818181818</v>
      </c>
      <c r="J474" s="135">
        <f>职业参数比例等级参数!$AC$33*10</f>
        <v>27.636363636363637</v>
      </c>
      <c r="K474" s="134">
        <f>职业参数比例等级参数!$AA$34*10</f>
        <v>22.909090909090907</v>
      </c>
      <c r="L474" s="134">
        <f>职业参数比例等级参数!$AA$35*10</f>
        <v>11.563636363636363</v>
      </c>
      <c r="M474" s="134">
        <f>L474*职业参数比例等级参数!$B$15</f>
        <v>23.127272727272725</v>
      </c>
      <c r="N474" s="134">
        <f>L474*职业参数比例等级参数!$B$16</f>
        <v>11.563636363636363</v>
      </c>
      <c r="O474" s="134"/>
      <c r="P474" s="134"/>
      <c r="Q474" s="134">
        <v>1</v>
      </c>
    </row>
    <row r="475" spans="1:17" s="135" customFormat="1" hidden="1">
      <c r="A475" s="142">
        <v>462</v>
      </c>
      <c r="B475" s="142">
        <f t="shared" si="7"/>
        <v>462</v>
      </c>
      <c r="C475" s="134">
        <v>2</v>
      </c>
      <c r="D475" s="134">
        <v>0</v>
      </c>
      <c r="E475" s="134">
        <v>0</v>
      </c>
      <c r="F475" s="134">
        <f>职业参数比例等级参数!$AA$29*10</f>
        <v>109.09090909090908</v>
      </c>
      <c r="G475" s="134">
        <f>职业参数比例等级参数!$AA$30*10</f>
        <v>54.54545454545454</v>
      </c>
      <c r="H475" s="134">
        <f>职业参数比例等级参数!$AA$31*10</f>
        <v>50.909090909090907</v>
      </c>
      <c r="I475" s="134">
        <f>职业参数比例等级参数!$AA$32*10</f>
        <v>38.18181818181818</v>
      </c>
      <c r="J475" s="134">
        <f>职业参数比例等级参数!$AA$33*10</f>
        <v>30.545454545454543</v>
      </c>
      <c r="K475" s="135">
        <f>职业参数比例等级参数!$AB$34*10</f>
        <v>21.818181818181817</v>
      </c>
      <c r="L475" s="134">
        <f>职业参数比例等级参数!$AA$35*10</f>
        <v>11.563636363636363</v>
      </c>
      <c r="M475" s="134">
        <f>L475*职业参数比例等级参数!$B$15</f>
        <v>23.127272727272725</v>
      </c>
      <c r="N475" s="134">
        <f>L475*职业参数比例等级参数!$B$16</f>
        <v>11.563636363636363</v>
      </c>
      <c r="O475" s="134"/>
      <c r="P475" s="134"/>
      <c r="Q475" s="134">
        <v>1</v>
      </c>
    </row>
    <row r="476" spans="1:17" s="135" customFormat="1" hidden="1">
      <c r="A476" s="142">
        <v>463</v>
      </c>
      <c r="B476" s="142">
        <f t="shared" si="7"/>
        <v>463</v>
      </c>
      <c r="C476" s="134">
        <v>2</v>
      </c>
      <c r="D476" s="134">
        <v>0</v>
      </c>
      <c r="E476" s="134">
        <v>0</v>
      </c>
      <c r="F476" s="134">
        <f>职业参数比例等级参数!$AA$29*10</f>
        <v>109.09090909090908</v>
      </c>
      <c r="G476" s="134">
        <f>职业参数比例等级参数!$AA$30*10</f>
        <v>54.54545454545454</v>
      </c>
      <c r="H476" s="134">
        <f>职业参数比例等级参数!$AA$31*10</f>
        <v>50.909090909090907</v>
      </c>
      <c r="I476" s="134">
        <f>职业参数比例等级参数!$AA$32*10</f>
        <v>38.18181818181818</v>
      </c>
      <c r="J476" s="134">
        <f>职业参数比例等级参数!$AA$33*10</f>
        <v>30.545454545454543</v>
      </c>
      <c r="K476" s="135">
        <f>职业参数比例等级参数!$AC$34*10</f>
        <v>20.727272727272727</v>
      </c>
      <c r="L476" s="134">
        <f>职业参数比例等级参数!$AA$35*10</f>
        <v>11.563636363636363</v>
      </c>
      <c r="M476" s="134">
        <f>L476*职业参数比例等级参数!$B$15</f>
        <v>23.127272727272725</v>
      </c>
      <c r="N476" s="134">
        <f>L476*职业参数比例等级参数!$B$16</f>
        <v>11.563636363636363</v>
      </c>
      <c r="O476" s="134"/>
      <c r="P476" s="134"/>
      <c r="Q476" s="134">
        <v>1</v>
      </c>
    </row>
    <row r="477" spans="1:17" s="135" customFormat="1" hidden="1">
      <c r="A477" s="142">
        <v>464</v>
      </c>
      <c r="B477" s="142">
        <f t="shared" si="7"/>
        <v>464</v>
      </c>
      <c r="C477" s="134">
        <v>2</v>
      </c>
      <c r="D477" s="134">
        <v>0</v>
      </c>
      <c r="E477" s="134">
        <v>0</v>
      </c>
      <c r="F477" s="134">
        <f>职业参数比例等级参数!$AA$29*10</f>
        <v>109.09090909090908</v>
      </c>
      <c r="G477" s="134">
        <f>职业参数比例等级参数!$AA$30*10</f>
        <v>54.54545454545454</v>
      </c>
      <c r="H477" s="134">
        <f>职业参数比例等级参数!$AA$31*10</f>
        <v>50.909090909090907</v>
      </c>
      <c r="I477" s="134">
        <f>职业参数比例等级参数!$AA$32*10</f>
        <v>38.18181818181818</v>
      </c>
      <c r="J477" s="134">
        <f>职业参数比例等级参数!$AA$33*10</f>
        <v>30.545454545454543</v>
      </c>
      <c r="K477" s="134">
        <f>职业参数比例等级参数!$AA$34*10</f>
        <v>22.909090909090907</v>
      </c>
      <c r="L477" s="135">
        <f>职业参数比例等级参数!$AB$35*10</f>
        <v>11.454545454545453</v>
      </c>
      <c r="M477" s="134">
        <f>L477*职业参数比例等级参数!$B$15</f>
        <v>22.909090909090907</v>
      </c>
      <c r="N477" s="134">
        <f>L477*职业参数比例等级参数!$B$16</f>
        <v>11.454545454545453</v>
      </c>
      <c r="O477" s="134"/>
      <c r="P477" s="134"/>
      <c r="Q477" s="134">
        <v>1</v>
      </c>
    </row>
    <row r="478" spans="1:17" s="135" customFormat="1" hidden="1">
      <c r="A478" s="142">
        <v>465</v>
      </c>
      <c r="B478" s="142">
        <f t="shared" si="7"/>
        <v>465</v>
      </c>
      <c r="C478" s="134">
        <v>2</v>
      </c>
      <c r="D478" s="134">
        <v>0</v>
      </c>
      <c r="E478" s="134">
        <v>0</v>
      </c>
      <c r="F478" s="134">
        <f>职业参数比例等级参数!$AA$29*10</f>
        <v>109.09090909090908</v>
      </c>
      <c r="G478" s="134">
        <f>职业参数比例等级参数!$AA$30*10</f>
        <v>54.54545454545454</v>
      </c>
      <c r="H478" s="134">
        <f>职业参数比例等级参数!$AA$31*10</f>
        <v>50.909090909090907</v>
      </c>
      <c r="I478" s="134">
        <f>职业参数比例等级参数!$AA$32*10</f>
        <v>38.18181818181818</v>
      </c>
      <c r="J478" s="134">
        <f>职业参数比例等级参数!$AA$33*10</f>
        <v>30.545454545454543</v>
      </c>
      <c r="K478" s="134">
        <f>职业参数比例等级参数!$AA$34*10</f>
        <v>22.909090909090907</v>
      </c>
      <c r="L478" s="135">
        <f>职业参数比例等级参数!$AC$35*10</f>
        <v>11.345454545454546</v>
      </c>
      <c r="M478" s="134">
        <f>L478*职业参数比例等级参数!$B$15</f>
        <v>22.690909090909091</v>
      </c>
      <c r="N478" s="134">
        <f>L478*职业参数比例等级参数!$B$16</f>
        <v>11.345454545454546</v>
      </c>
      <c r="O478" s="134"/>
      <c r="P478" s="134"/>
      <c r="Q478" s="134">
        <v>1</v>
      </c>
    </row>
    <row r="479" spans="1:17" s="135" customFormat="1" hidden="1">
      <c r="A479" s="142">
        <v>466</v>
      </c>
      <c r="B479" s="142">
        <f t="shared" si="7"/>
        <v>466</v>
      </c>
      <c r="C479" s="135">
        <v>2</v>
      </c>
      <c r="D479" s="135">
        <v>0</v>
      </c>
      <c r="E479" s="135">
        <v>0</v>
      </c>
      <c r="F479" s="135">
        <f>职业参数比例等级参数!$AB$29*10</f>
        <v>106.06060606060606</v>
      </c>
      <c r="G479" s="135">
        <f>职业参数比例等级参数!$AB$30*10</f>
        <v>53.030303030303031</v>
      </c>
      <c r="H479" s="135">
        <f>职业参数比例等级参数!$AB$31*10</f>
        <v>48.484848484848477</v>
      </c>
      <c r="I479" s="135">
        <f>职业参数比例等级参数!$AB$32*10</f>
        <v>36.36363636363636</v>
      </c>
      <c r="J479" s="135">
        <f>职业参数比例等级参数!$AB$33*10</f>
        <v>29.090909090909086</v>
      </c>
      <c r="K479" s="135">
        <f>职业参数比例等级参数!$AB$34*10</f>
        <v>21.818181818181817</v>
      </c>
      <c r="L479" s="135">
        <f>职业参数比例等级参数!$AB$35*10</f>
        <v>11.454545454545453</v>
      </c>
      <c r="M479" s="135">
        <f>L479*职业参数比例等级参数!$B$15</f>
        <v>22.909090909090907</v>
      </c>
      <c r="N479" s="135">
        <f>L479*职业参数比例等级参数!$B$16</f>
        <v>11.454545454545453</v>
      </c>
      <c r="P479" s="135" t="s">
        <v>695</v>
      </c>
      <c r="Q479" s="135">
        <v>1</v>
      </c>
    </row>
    <row r="480" spans="1:17" s="135" customFormat="1" hidden="1">
      <c r="A480" s="142">
        <v>467</v>
      </c>
      <c r="B480" s="142">
        <f t="shared" si="7"/>
        <v>467</v>
      </c>
      <c r="C480" s="134">
        <v>2</v>
      </c>
      <c r="D480" s="134">
        <v>0</v>
      </c>
      <c r="E480" s="134">
        <v>0</v>
      </c>
      <c r="F480" s="135">
        <f>职业参数比例等级参数!$AC$29*10</f>
        <v>103.030303030303</v>
      </c>
      <c r="G480" s="134">
        <f>职业参数比例等级参数!$AB$30*10</f>
        <v>53.030303030303031</v>
      </c>
      <c r="H480" s="134">
        <f>职业参数比例等级参数!$AB$31*10</f>
        <v>48.484848484848477</v>
      </c>
      <c r="I480" s="134">
        <f>职业参数比例等级参数!$AB$32*10</f>
        <v>36.36363636363636</v>
      </c>
      <c r="J480" s="134">
        <f>职业参数比例等级参数!$AB$33*10</f>
        <v>29.090909090909086</v>
      </c>
      <c r="K480" s="134">
        <f>职业参数比例等级参数!$AB$34*10</f>
        <v>21.818181818181817</v>
      </c>
      <c r="L480" s="134">
        <f>职业参数比例等级参数!$AB$35*10</f>
        <v>11.454545454545453</v>
      </c>
      <c r="M480" s="134">
        <f>L480*职业参数比例等级参数!$B$15</f>
        <v>22.909090909090907</v>
      </c>
      <c r="N480" s="134">
        <f>L480*职业参数比例等级参数!$B$16</f>
        <v>11.454545454545453</v>
      </c>
      <c r="O480" s="134"/>
      <c r="P480" s="134"/>
      <c r="Q480" s="134">
        <v>1</v>
      </c>
    </row>
    <row r="481" spans="1:17" s="135" customFormat="1" hidden="1">
      <c r="A481" s="142">
        <v>468</v>
      </c>
      <c r="B481" s="142">
        <f t="shared" si="7"/>
        <v>468</v>
      </c>
      <c r="C481" s="134">
        <v>2</v>
      </c>
      <c r="D481" s="134">
        <v>0</v>
      </c>
      <c r="E481" s="134">
        <v>0</v>
      </c>
      <c r="F481" s="135">
        <f>职业参数比例等级参数!$AA$29*10</f>
        <v>109.09090909090908</v>
      </c>
      <c r="G481" s="134">
        <f>职业参数比例等级参数!$AB$30*10</f>
        <v>53.030303030303031</v>
      </c>
      <c r="H481" s="134">
        <f>职业参数比例等级参数!$AB$31*10</f>
        <v>48.484848484848477</v>
      </c>
      <c r="I481" s="134">
        <f>职业参数比例等级参数!$AB$32*10</f>
        <v>36.36363636363636</v>
      </c>
      <c r="J481" s="134">
        <f>职业参数比例等级参数!$AB$33*10</f>
        <v>29.090909090909086</v>
      </c>
      <c r="K481" s="134">
        <f>职业参数比例等级参数!$AB$34*10</f>
        <v>21.818181818181817</v>
      </c>
      <c r="L481" s="134">
        <f>职业参数比例等级参数!$AB$35*10</f>
        <v>11.454545454545453</v>
      </c>
      <c r="M481" s="134">
        <f>L481*职业参数比例等级参数!$B$15</f>
        <v>22.909090909090907</v>
      </c>
      <c r="N481" s="134">
        <f>L481*职业参数比例等级参数!$B$16</f>
        <v>11.454545454545453</v>
      </c>
      <c r="O481" s="134"/>
      <c r="P481" s="134"/>
      <c r="Q481" s="134">
        <v>1</v>
      </c>
    </row>
    <row r="482" spans="1:17" s="135" customFormat="1" hidden="1">
      <c r="A482" s="142">
        <v>469</v>
      </c>
      <c r="B482" s="142">
        <f t="shared" si="7"/>
        <v>469</v>
      </c>
      <c r="C482" s="134">
        <v>2</v>
      </c>
      <c r="D482" s="134">
        <v>0</v>
      </c>
      <c r="E482" s="134">
        <v>0</v>
      </c>
      <c r="F482" s="134">
        <f>职业参数比例等级参数!$AB$29*10</f>
        <v>106.06060606060606</v>
      </c>
      <c r="G482" s="135">
        <f>职业参数比例等级参数!$AC$30*10</f>
        <v>51.515151515151501</v>
      </c>
      <c r="H482" s="134">
        <f>职业参数比例等级参数!$AB$31*10</f>
        <v>48.484848484848477</v>
      </c>
      <c r="I482" s="134">
        <f>职业参数比例等级参数!$AB$32*10</f>
        <v>36.36363636363636</v>
      </c>
      <c r="J482" s="134">
        <f>职业参数比例等级参数!$AB$33*10</f>
        <v>29.090909090909086</v>
      </c>
      <c r="K482" s="134">
        <f>职业参数比例等级参数!$AB$34*10</f>
        <v>21.818181818181817</v>
      </c>
      <c r="L482" s="134">
        <f>职业参数比例等级参数!$AB$35*10</f>
        <v>11.454545454545453</v>
      </c>
      <c r="M482" s="134">
        <f>L482*职业参数比例等级参数!$B$15</f>
        <v>22.909090909090907</v>
      </c>
      <c r="N482" s="134">
        <f>L482*职业参数比例等级参数!$B$16</f>
        <v>11.454545454545453</v>
      </c>
      <c r="O482" s="134"/>
      <c r="P482" s="134"/>
      <c r="Q482" s="134">
        <v>1</v>
      </c>
    </row>
    <row r="483" spans="1:17" s="135" customFormat="1" hidden="1">
      <c r="A483" s="142">
        <v>470</v>
      </c>
      <c r="B483" s="142">
        <f t="shared" si="7"/>
        <v>470</v>
      </c>
      <c r="C483" s="134">
        <v>2</v>
      </c>
      <c r="D483" s="134">
        <v>0</v>
      </c>
      <c r="E483" s="134">
        <v>0</v>
      </c>
      <c r="F483" s="134">
        <f>职业参数比例等级参数!$AB$29*10</f>
        <v>106.06060606060606</v>
      </c>
      <c r="G483" s="135">
        <f>职业参数比例等级参数!$AA$30*10</f>
        <v>54.54545454545454</v>
      </c>
      <c r="H483" s="134">
        <f>职业参数比例等级参数!$AB$31*10</f>
        <v>48.484848484848477</v>
      </c>
      <c r="I483" s="134">
        <f>职业参数比例等级参数!$AB$32*10</f>
        <v>36.36363636363636</v>
      </c>
      <c r="J483" s="134">
        <f>职业参数比例等级参数!$AB$33*10</f>
        <v>29.090909090909086</v>
      </c>
      <c r="K483" s="134">
        <f>职业参数比例等级参数!$AB$34*10</f>
        <v>21.818181818181817</v>
      </c>
      <c r="L483" s="134">
        <f>职业参数比例等级参数!$AB$35*10</f>
        <v>11.454545454545453</v>
      </c>
      <c r="M483" s="134">
        <f>L483*职业参数比例等级参数!$B$15</f>
        <v>22.909090909090907</v>
      </c>
      <c r="N483" s="134">
        <f>L483*职业参数比例等级参数!$B$16</f>
        <v>11.454545454545453</v>
      </c>
      <c r="O483" s="134"/>
      <c r="P483" s="134"/>
      <c r="Q483" s="134">
        <v>1</v>
      </c>
    </row>
    <row r="484" spans="1:17" s="135" customFormat="1" hidden="1">
      <c r="A484" s="142">
        <v>471</v>
      </c>
      <c r="B484" s="142">
        <f t="shared" si="7"/>
        <v>471</v>
      </c>
      <c r="C484" s="134">
        <v>2</v>
      </c>
      <c r="D484" s="134">
        <v>0</v>
      </c>
      <c r="E484" s="134">
        <v>0</v>
      </c>
      <c r="F484" s="134">
        <f>职业参数比例等级参数!$AB$29*10</f>
        <v>106.06060606060606</v>
      </c>
      <c r="G484" s="134">
        <f>职业参数比例等级参数!$AB$30*10</f>
        <v>53.030303030303031</v>
      </c>
      <c r="H484" s="135">
        <f>职业参数比例等级参数!$AC$31*10</f>
        <v>46.060606060606055</v>
      </c>
      <c r="I484" s="134">
        <f>职业参数比例等级参数!$AB$32*10</f>
        <v>36.36363636363636</v>
      </c>
      <c r="J484" s="134">
        <f>职业参数比例等级参数!$AB$33*10</f>
        <v>29.090909090909086</v>
      </c>
      <c r="K484" s="134">
        <f>职业参数比例等级参数!$AB$34*10</f>
        <v>21.818181818181817</v>
      </c>
      <c r="L484" s="134">
        <f>职业参数比例等级参数!$AB$35*10</f>
        <v>11.454545454545453</v>
      </c>
      <c r="M484" s="134">
        <f>L484*职业参数比例等级参数!$B$15</f>
        <v>22.909090909090907</v>
      </c>
      <c r="N484" s="134">
        <f>L484*职业参数比例等级参数!$B$16</f>
        <v>11.454545454545453</v>
      </c>
      <c r="O484" s="134"/>
      <c r="P484" s="134"/>
      <c r="Q484" s="134">
        <v>1</v>
      </c>
    </row>
    <row r="485" spans="1:17" s="135" customFormat="1" hidden="1">
      <c r="A485" s="142">
        <v>472</v>
      </c>
      <c r="B485" s="142">
        <f t="shared" si="7"/>
        <v>472</v>
      </c>
      <c r="C485" s="134">
        <v>2</v>
      </c>
      <c r="D485" s="134">
        <v>0</v>
      </c>
      <c r="E485" s="134">
        <v>0</v>
      </c>
      <c r="F485" s="134">
        <f>职业参数比例等级参数!$AB$29*10</f>
        <v>106.06060606060606</v>
      </c>
      <c r="G485" s="134">
        <f>职业参数比例等级参数!$AB$30*10</f>
        <v>53.030303030303031</v>
      </c>
      <c r="H485" s="135">
        <f>职业参数比例等级参数!$AA$31*10</f>
        <v>50.909090909090907</v>
      </c>
      <c r="I485" s="134">
        <f>职业参数比例等级参数!$AB$32*10</f>
        <v>36.36363636363636</v>
      </c>
      <c r="J485" s="134">
        <f>职业参数比例等级参数!$AB$33*10</f>
        <v>29.090909090909086</v>
      </c>
      <c r="K485" s="134">
        <f>职业参数比例等级参数!$AB$34*10</f>
        <v>21.818181818181817</v>
      </c>
      <c r="L485" s="134">
        <f>职业参数比例等级参数!$AB$35*10</f>
        <v>11.454545454545453</v>
      </c>
      <c r="M485" s="134">
        <f>L485*职业参数比例等级参数!$B$15</f>
        <v>22.909090909090907</v>
      </c>
      <c r="N485" s="134">
        <f>L485*职业参数比例等级参数!$B$16</f>
        <v>11.454545454545453</v>
      </c>
      <c r="O485" s="134"/>
      <c r="P485" s="134"/>
      <c r="Q485" s="134">
        <v>1</v>
      </c>
    </row>
    <row r="486" spans="1:17" s="135" customFormat="1" hidden="1">
      <c r="A486" s="142">
        <v>473</v>
      </c>
      <c r="B486" s="142">
        <f t="shared" si="7"/>
        <v>473</v>
      </c>
      <c r="C486" s="134">
        <v>2</v>
      </c>
      <c r="D486" s="134">
        <v>0</v>
      </c>
      <c r="E486" s="134">
        <v>0</v>
      </c>
      <c r="F486" s="134">
        <f>职业参数比例等级参数!$AB$29*10</f>
        <v>106.06060606060606</v>
      </c>
      <c r="G486" s="134">
        <f>职业参数比例等级参数!$AB$30*10</f>
        <v>53.030303030303031</v>
      </c>
      <c r="H486" s="134">
        <f>职业参数比例等级参数!$AB$31*10</f>
        <v>48.484848484848477</v>
      </c>
      <c r="I486" s="135">
        <f>职业参数比例等级参数!$AC$32*10</f>
        <v>34.54545454545454</v>
      </c>
      <c r="J486" s="134">
        <f>职业参数比例等级参数!$AB$33*10</f>
        <v>29.090909090909086</v>
      </c>
      <c r="K486" s="134">
        <f>职业参数比例等级参数!$AB$34*10</f>
        <v>21.818181818181817</v>
      </c>
      <c r="L486" s="134">
        <f>职业参数比例等级参数!$AB$35*10</f>
        <v>11.454545454545453</v>
      </c>
      <c r="M486" s="134">
        <f>L486*职业参数比例等级参数!$B$15</f>
        <v>22.909090909090907</v>
      </c>
      <c r="N486" s="134">
        <f>L486*职业参数比例等级参数!$B$16</f>
        <v>11.454545454545453</v>
      </c>
      <c r="O486" s="134"/>
      <c r="P486" s="134"/>
      <c r="Q486" s="134">
        <v>1</v>
      </c>
    </row>
    <row r="487" spans="1:17" s="135" customFormat="1" hidden="1">
      <c r="A487" s="142">
        <v>474</v>
      </c>
      <c r="B487" s="142">
        <f t="shared" si="7"/>
        <v>474</v>
      </c>
      <c r="C487" s="134">
        <v>2</v>
      </c>
      <c r="D487" s="134">
        <v>0</v>
      </c>
      <c r="E487" s="134">
        <v>0</v>
      </c>
      <c r="F487" s="134">
        <f>职业参数比例等级参数!$AB$29*10</f>
        <v>106.06060606060606</v>
      </c>
      <c r="G487" s="134">
        <f>职业参数比例等级参数!$AB$30*10</f>
        <v>53.030303030303031</v>
      </c>
      <c r="H487" s="134">
        <f>职业参数比例等级参数!$AB$31*10</f>
        <v>48.484848484848477</v>
      </c>
      <c r="I487" s="135">
        <f>职业参数比例等级参数!$AA$32*10</f>
        <v>38.18181818181818</v>
      </c>
      <c r="J487" s="134">
        <f>职业参数比例等级参数!$AB$33*10</f>
        <v>29.090909090909086</v>
      </c>
      <c r="K487" s="134">
        <f>职业参数比例等级参数!$AB$34*10</f>
        <v>21.818181818181817</v>
      </c>
      <c r="L487" s="134">
        <f>职业参数比例等级参数!$AB$35*10</f>
        <v>11.454545454545453</v>
      </c>
      <c r="M487" s="134">
        <f>L487*职业参数比例等级参数!$B$15</f>
        <v>22.909090909090907</v>
      </c>
      <c r="N487" s="134">
        <f>L487*职业参数比例等级参数!$B$16</f>
        <v>11.454545454545453</v>
      </c>
      <c r="O487" s="134"/>
      <c r="P487" s="134"/>
      <c r="Q487" s="134">
        <v>1</v>
      </c>
    </row>
    <row r="488" spans="1:17" s="135" customFormat="1" hidden="1">
      <c r="A488" s="142">
        <v>475</v>
      </c>
      <c r="B488" s="142">
        <f t="shared" si="7"/>
        <v>475</v>
      </c>
      <c r="C488" s="134">
        <v>2</v>
      </c>
      <c r="D488" s="134">
        <v>0</v>
      </c>
      <c r="E488" s="134">
        <v>0</v>
      </c>
      <c r="F488" s="134">
        <f>职业参数比例等级参数!$AB$29*10</f>
        <v>106.06060606060606</v>
      </c>
      <c r="G488" s="134">
        <f>职业参数比例等级参数!$AB$30*10</f>
        <v>53.030303030303031</v>
      </c>
      <c r="H488" s="134">
        <f>职业参数比例等级参数!$AB$31*10</f>
        <v>48.484848484848477</v>
      </c>
      <c r="I488" s="134">
        <f>职业参数比例等级参数!$AB$32*10</f>
        <v>36.36363636363636</v>
      </c>
      <c r="J488" s="135">
        <f>职业参数比例等级参数!$AC$33*10</f>
        <v>27.636363636363637</v>
      </c>
      <c r="K488" s="134">
        <f>职业参数比例等级参数!$AB$34*10</f>
        <v>21.818181818181817</v>
      </c>
      <c r="L488" s="134">
        <f>职业参数比例等级参数!$AB$35*10</f>
        <v>11.454545454545453</v>
      </c>
      <c r="M488" s="134">
        <f>L488*职业参数比例等级参数!$B$15</f>
        <v>22.909090909090907</v>
      </c>
      <c r="N488" s="134">
        <f>L488*职业参数比例等级参数!$B$16</f>
        <v>11.454545454545453</v>
      </c>
      <c r="O488" s="134"/>
      <c r="P488" s="134"/>
      <c r="Q488" s="134">
        <v>1</v>
      </c>
    </row>
    <row r="489" spans="1:17" s="135" customFormat="1" hidden="1">
      <c r="A489" s="142">
        <v>476</v>
      </c>
      <c r="B489" s="142">
        <f t="shared" si="7"/>
        <v>476</v>
      </c>
      <c r="C489" s="134">
        <v>2</v>
      </c>
      <c r="D489" s="134">
        <v>0</v>
      </c>
      <c r="E489" s="134">
        <v>0</v>
      </c>
      <c r="F489" s="134">
        <f>职业参数比例等级参数!$AB$29*10</f>
        <v>106.06060606060606</v>
      </c>
      <c r="G489" s="134">
        <f>职业参数比例等级参数!$AB$30*10</f>
        <v>53.030303030303031</v>
      </c>
      <c r="H489" s="134">
        <f>职业参数比例等级参数!$AB$31*10</f>
        <v>48.484848484848477</v>
      </c>
      <c r="I489" s="134">
        <f>职业参数比例等级参数!$AB$32*10</f>
        <v>36.36363636363636</v>
      </c>
      <c r="J489" s="135">
        <f>职业参数比例等级参数!$AA$33*10</f>
        <v>30.545454545454543</v>
      </c>
      <c r="K489" s="134">
        <f>职业参数比例等级参数!$AB$34*10</f>
        <v>21.818181818181817</v>
      </c>
      <c r="L489" s="134">
        <f>职业参数比例等级参数!$AB$35*10</f>
        <v>11.454545454545453</v>
      </c>
      <c r="M489" s="134">
        <f>L489*职业参数比例等级参数!$B$15</f>
        <v>22.909090909090907</v>
      </c>
      <c r="N489" s="134">
        <f>L489*职业参数比例等级参数!$B$16</f>
        <v>11.454545454545453</v>
      </c>
      <c r="O489" s="134"/>
      <c r="P489" s="134"/>
      <c r="Q489" s="134">
        <v>1</v>
      </c>
    </row>
    <row r="490" spans="1:17" s="135" customFormat="1" hidden="1">
      <c r="A490" s="142">
        <v>477</v>
      </c>
      <c r="B490" s="142">
        <f t="shared" si="7"/>
        <v>477</v>
      </c>
      <c r="C490" s="134">
        <v>2</v>
      </c>
      <c r="D490" s="134">
        <v>0</v>
      </c>
      <c r="E490" s="134">
        <v>0</v>
      </c>
      <c r="F490" s="134">
        <f>职业参数比例等级参数!$AB$29*10</f>
        <v>106.06060606060606</v>
      </c>
      <c r="G490" s="134">
        <f>职业参数比例等级参数!$AB$30*10</f>
        <v>53.030303030303031</v>
      </c>
      <c r="H490" s="134">
        <f>职业参数比例等级参数!$AB$31*10</f>
        <v>48.484848484848477</v>
      </c>
      <c r="I490" s="134">
        <f>职业参数比例等级参数!$AB$32*10</f>
        <v>36.36363636363636</v>
      </c>
      <c r="J490" s="134">
        <f>职业参数比例等级参数!$AB$33*10</f>
        <v>29.090909090909086</v>
      </c>
      <c r="K490" s="135">
        <f>职业参数比例等级参数!$AC$34*10</f>
        <v>20.727272727272727</v>
      </c>
      <c r="L490" s="134">
        <f>职业参数比例等级参数!$AB$35*10</f>
        <v>11.454545454545453</v>
      </c>
      <c r="M490" s="134">
        <f>L490*职业参数比例等级参数!$B$15</f>
        <v>22.909090909090907</v>
      </c>
      <c r="N490" s="134">
        <f>L490*职业参数比例等级参数!$B$16</f>
        <v>11.454545454545453</v>
      </c>
      <c r="O490" s="134"/>
      <c r="P490" s="134"/>
      <c r="Q490" s="134">
        <v>1</v>
      </c>
    </row>
    <row r="491" spans="1:17" s="135" customFormat="1" hidden="1">
      <c r="A491" s="142">
        <v>478</v>
      </c>
      <c r="B491" s="142">
        <f t="shared" si="7"/>
        <v>478</v>
      </c>
      <c r="C491" s="134">
        <v>2</v>
      </c>
      <c r="D491" s="134">
        <v>0</v>
      </c>
      <c r="E491" s="134">
        <v>0</v>
      </c>
      <c r="F491" s="134">
        <f>职业参数比例等级参数!$AB$29*10</f>
        <v>106.06060606060606</v>
      </c>
      <c r="G491" s="134">
        <f>职业参数比例等级参数!$AB$30*10</f>
        <v>53.030303030303031</v>
      </c>
      <c r="H491" s="134">
        <f>职业参数比例等级参数!$AB$31*10</f>
        <v>48.484848484848477</v>
      </c>
      <c r="I491" s="134">
        <f>职业参数比例等级参数!$AB$32*10</f>
        <v>36.36363636363636</v>
      </c>
      <c r="J491" s="134">
        <f>职业参数比例等级参数!$AB$33*10</f>
        <v>29.090909090909086</v>
      </c>
      <c r="K491" s="135">
        <f>职业参数比例等级参数!$AA$34*10</f>
        <v>22.909090909090907</v>
      </c>
      <c r="L491" s="134">
        <f>职业参数比例等级参数!$AB$35*10</f>
        <v>11.454545454545453</v>
      </c>
      <c r="M491" s="134">
        <f>L491*职业参数比例等级参数!$B$15</f>
        <v>22.909090909090907</v>
      </c>
      <c r="N491" s="134">
        <f>L491*职业参数比例等级参数!$B$16</f>
        <v>11.454545454545453</v>
      </c>
      <c r="O491" s="134"/>
      <c r="P491" s="134"/>
      <c r="Q491" s="134">
        <v>1</v>
      </c>
    </row>
    <row r="492" spans="1:17" s="135" customFormat="1" hidden="1">
      <c r="A492" s="142">
        <v>479</v>
      </c>
      <c r="B492" s="142">
        <f t="shared" si="7"/>
        <v>479</v>
      </c>
      <c r="C492" s="134">
        <v>2</v>
      </c>
      <c r="D492" s="134">
        <v>0</v>
      </c>
      <c r="E492" s="134">
        <v>0</v>
      </c>
      <c r="F492" s="134">
        <f>职业参数比例等级参数!$AB$29*10</f>
        <v>106.06060606060606</v>
      </c>
      <c r="G492" s="134">
        <f>职业参数比例等级参数!$AB$30*10</f>
        <v>53.030303030303031</v>
      </c>
      <c r="H492" s="134">
        <f>职业参数比例等级参数!$AB$31*10</f>
        <v>48.484848484848477</v>
      </c>
      <c r="I492" s="134">
        <f>职业参数比例等级参数!$AB$32*10</f>
        <v>36.36363636363636</v>
      </c>
      <c r="J492" s="134">
        <f>职业参数比例等级参数!$AB$33*10</f>
        <v>29.090909090909086</v>
      </c>
      <c r="K492" s="134">
        <f>职业参数比例等级参数!$AB$34*10</f>
        <v>21.818181818181817</v>
      </c>
      <c r="L492" s="135">
        <f>职业参数比例等级参数!$AC$35*10</f>
        <v>11.345454545454546</v>
      </c>
      <c r="M492" s="134">
        <f>L492*职业参数比例等级参数!$B$15</f>
        <v>22.690909090909091</v>
      </c>
      <c r="N492" s="134">
        <f>L492*职业参数比例等级参数!$B$16</f>
        <v>11.345454545454546</v>
      </c>
      <c r="O492" s="134"/>
      <c r="P492" s="134"/>
      <c r="Q492" s="134">
        <v>1</v>
      </c>
    </row>
    <row r="493" spans="1:17" s="135" customFormat="1" hidden="1">
      <c r="A493" s="142">
        <v>480</v>
      </c>
      <c r="B493" s="142">
        <f t="shared" si="7"/>
        <v>480</v>
      </c>
      <c r="C493" s="134">
        <v>2</v>
      </c>
      <c r="D493" s="134">
        <v>0</v>
      </c>
      <c r="E493" s="134">
        <v>0</v>
      </c>
      <c r="F493" s="134">
        <f>职业参数比例等级参数!$AB$29*10</f>
        <v>106.06060606060606</v>
      </c>
      <c r="G493" s="134">
        <f>职业参数比例等级参数!$AB$30*10</f>
        <v>53.030303030303031</v>
      </c>
      <c r="H493" s="134">
        <f>职业参数比例等级参数!$AB$31*10</f>
        <v>48.484848484848477</v>
      </c>
      <c r="I493" s="134">
        <f>职业参数比例等级参数!$AB$32*10</f>
        <v>36.36363636363636</v>
      </c>
      <c r="J493" s="134">
        <f>职业参数比例等级参数!$AB$33*10</f>
        <v>29.090909090909086</v>
      </c>
      <c r="K493" s="134">
        <f>职业参数比例等级参数!$AB$34*10</f>
        <v>21.818181818181817</v>
      </c>
      <c r="L493" s="135">
        <f>职业参数比例等级参数!$AA$35*10</f>
        <v>11.563636363636363</v>
      </c>
      <c r="M493" s="134">
        <f>L493*职业参数比例等级参数!$B$15</f>
        <v>23.127272727272725</v>
      </c>
      <c r="N493" s="134">
        <f>L493*职业参数比例等级参数!$B$16</f>
        <v>11.563636363636363</v>
      </c>
      <c r="O493" s="134"/>
      <c r="P493" s="134"/>
      <c r="Q493" s="134">
        <v>1</v>
      </c>
    </row>
    <row r="494" spans="1:17" s="135" customFormat="1" hidden="1">
      <c r="A494" s="142">
        <v>481</v>
      </c>
      <c r="B494" s="142">
        <f t="shared" si="7"/>
        <v>481</v>
      </c>
      <c r="C494" s="135">
        <v>2</v>
      </c>
      <c r="D494" s="135">
        <v>0</v>
      </c>
      <c r="E494" s="135">
        <v>0</v>
      </c>
      <c r="F494" s="135">
        <f>职业参数比例等级参数!$AC$29*10</f>
        <v>103.030303030303</v>
      </c>
      <c r="G494" s="135">
        <f>职业参数比例等级参数!$AC$30*10</f>
        <v>51.515151515151501</v>
      </c>
      <c r="H494" s="135">
        <f>职业参数比例等级参数!$AC$31*10</f>
        <v>46.060606060606055</v>
      </c>
      <c r="I494" s="135">
        <f>职业参数比例等级参数!$AC$32*10</f>
        <v>34.54545454545454</v>
      </c>
      <c r="J494" s="135">
        <f>职业参数比例等级参数!$AC$33*10</f>
        <v>27.636363636363637</v>
      </c>
      <c r="K494" s="135">
        <f>职业参数比例等级参数!$AC$34*10</f>
        <v>20.727272727272727</v>
      </c>
      <c r="L494" s="135">
        <f>职业参数比例等级参数!$AC$35*10</f>
        <v>11.345454545454546</v>
      </c>
      <c r="M494" s="135">
        <f>L494*职业参数比例等级参数!$B$15</f>
        <v>22.690909090909091</v>
      </c>
      <c r="N494" s="135">
        <f>L494*职业参数比例等级参数!$B$16</f>
        <v>11.345454545454546</v>
      </c>
      <c r="P494" s="135" t="s">
        <v>696</v>
      </c>
      <c r="Q494" s="135">
        <v>1</v>
      </c>
    </row>
    <row r="495" spans="1:17" s="135" customFormat="1" hidden="1">
      <c r="A495" s="142">
        <v>482</v>
      </c>
      <c r="B495" s="142">
        <f t="shared" si="7"/>
        <v>482</v>
      </c>
      <c r="C495" s="134">
        <v>2</v>
      </c>
      <c r="D495" s="134">
        <v>0</v>
      </c>
      <c r="E495" s="134">
        <v>0</v>
      </c>
      <c r="F495" s="135">
        <f>职业参数比例等级参数!$AA$29*10</f>
        <v>109.09090909090908</v>
      </c>
      <c r="G495" s="134">
        <f>职业参数比例等级参数!$AC$30*10</f>
        <v>51.515151515151501</v>
      </c>
      <c r="H495" s="134">
        <f>职业参数比例等级参数!$AC$31*10</f>
        <v>46.060606060606055</v>
      </c>
      <c r="I495" s="134">
        <f>职业参数比例等级参数!$AC$32*10</f>
        <v>34.54545454545454</v>
      </c>
      <c r="J495" s="134">
        <f>职业参数比例等级参数!$AC$33*10</f>
        <v>27.636363636363637</v>
      </c>
      <c r="K495" s="134">
        <f>职业参数比例等级参数!$AC$34*10</f>
        <v>20.727272727272727</v>
      </c>
      <c r="L495" s="134">
        <f>职业参数比例等级参数!$AC$35*10</f>
        <v>11.345454545454546</v>
      </c>
      <c r="M495" s="134">
        <f>L495*职业参数比例等级参数!$B$15</f>
        <v>22.690909090909091</v>
      </c>
      <c r="N495" s="134">
        <f>L495*职业参数比例等级参数!$B$16</f>
        <v>11.345454545454546</v>
      </c>
      <c r="O495" s="134"/>
      <c r="P495" s="134"/>
      <c r="Q495" s="134">
        <v>1</v>
      </c>
    </row>
    <row r="496" spans="1:17" s="135" customFormat="1" hidden="1">
      <c r="A496" s="142">
        <v>483</v>
      </c>
      <c r="B496" s="142">
        <f t="shared" si="7"/>
        <v>483</v>
      </c>
      <c r="C496" s="134">
        <v>2</v>
      </c>
      <c r="D496" s="134">
        <v>0</v>
      </c>
      <c r="E496" s="134">
        <v>0</v>
      </c>
      <c r="F496" s="135">
        <f>职业参数比例等级参数!$AB$29*10</f>
        <v>106.06060606060606</v>
      </c>
      <c r="G496" s="134">
        <f>职业参数比例等级参数!$AC$30*10</f>
        <v>51.515151515151501</v>
      </c>
      <c r="H496" s="134">
        <f>职业参数比例等级参数!$AC$31*10</f>
        <v>46.060606060606055</v>
      </c>
      <c r="I496" s="134">
        <f>职业参数比例等级参数!$AC$32*10</f>
        <v>34.54545454545454</v>
      </c>
      <c r="J496" s="134">
        <f>职业参数比例等级参数!$AC$33*10</f>
        <v>27.636363636363637</v>
      </c>
      <c r="K496" s="134">
        <f>职业参数比例等级参数!$AC$34*10</f>
        <v>20.727272727272727</v>
      </c>
      <c r="L496" s="134">
        <f>职业参数比例等级参数!$AC$35*10</f>
        <v>11.345454545454546</v>
      </c>
      <c r="M496" s="134">
        <f>L496*职业参数比例等级参数!$B$15</f>
        <v>22.690909090909091</v>
      </c>
      <c r="N496" s="134">
        <f>L496*职业参数比例等级参数!$B$16</f>
        <v>11.345454545454546</v>
      </c>
      <c r="O496" s="134"/>
      <c r="P496" s="134"/>
      <c r="Q496" s="134">
        <v>1</v>
      </c>
    </row>
    <row r="497" spans="1:17" s="135" customFormat="1" hidden="1">
      <c r="A497" s="142">
        <v>484</v>
      </c>
      <c r="B497" s="142">
        <f t="shared" si="7"/>
        <v>484</v>
      </c>
      <c r="C497" s="134">
        <v>2</v>
      </c>
      <c r="D497" s="134">
        <v>0</v>
      </c>
      <c r="E497" s="134">
        <v>0</v>
      </c>
      <c r="F497" s="134">
        <f>职业参数比例等级参数!$AC$29*10</f>
        <v>103.030303030303</v>
      </c>
      <c r="G497" s="135">
        <f>职业参数比例等级参数!$AA$30*10</f>
        <v>54.54545454545454</v>
      </c>
      <c r="H497" s="134">
        <f>职业参数比例等级参数!$AC$31*10</f>
        <v>46.060606060606055</v>
      </c>
      <c r="I497" s="134">
        <f>职业参数比例等级参数!$AC$32*10</f>
        <v>34.54545454545454</v>
      </c>
      <c r="J497" s="134">
        <f>职业参数比例等级参数!$AC$33*10</f>
        <v>27.636363636363637</v>
      </c>
      <c r="K497" s="134">
        <f>职业参数比例等级参数!$AC$34*10</f>
        <v>20.727272727272727</v>
      </c>
      <c r="L497" s="134">
        <f>职业参数比例等级参数!$AC$35*10</f>
        <v>11.345454545454546</v>
      </c>
      <c r="M497" s="134">
        <f>L497*职业参数比例等级参数!$B$15</f>
        <v>22.690909090909091</v>
      </c>
      <c r="N497" s="134">
        <f>L497*职业参数比例等级参数!$B$16</f>
        <v>11.345454545454546</v>
      </c>
      <c r="O497" s="134"/>
      <c r="P497" s="134"/>
      <c r="Q497" s="134">
        <v>1</v>
      </c>
    </row>
    <row r="498" spans="1:17" s="135" customFormat="1" hidden="1">
      <c r="A498" s="142">
        <v>485</v>
      </c>
      <c r="B498" s="142">
        <f t="shared" si="7"/>
        <v>485</v>
      </c>
      <c r="C498" s="134">
        <v>2</v>
      </c>
      <c r="D498" s="134">
        <v>0</v>
      </c>
      <c r="E498" s="134">
        <v>0</v>
      </c>
      <c r="F498" s="134">
        <f>职业参数比例等级参数!$AC$29*10</f>
        <v>103.030303030303</v>
      </c>
      <c r="G498" s="135">
        <f>职业参数比例等级参数!$AB$30*10</f>
        <v>53.030303030303031</v>
      </c>
      <c r="H498" s="134">
        <f>职业参数比例等级参数!$AC$31*10</f>
        <v>46.060606060606055</v>
      </c>
      <c r="I498" s="134">
        <f>职业参数比例等级参数!$AC$32*10</f>
        <v>34.54545454545454</v>
      </c>
      <c r="J498" s="134">
        <f>职业参数比例等级参数!$AC$33*10</f>
        <v>27.636363636363637</v>
      </c>
      <c r="K498" s="134">
        <f>职业参数比例等级参数!$AC$34*10</f>
        <v>20.727272727272727</v>
      </c>
      <c r="L498" s="134">
        <f>职业参数比例等级参数!$AC$35*10</f>
        <v>11.345454545454546</v>
      </c>
      <c r="M498" s="134">
        <f>L498*职业参数比例等级参数!$B$15</f>
        <v>22.690909090909091</v>
      </c>
      <c r="N498" s="134">
        <f>L498*职业参数比例等级参数!$B$16</f>
        <v>11.345454545454546</v>
      </c>
      <c r="O498" s="134"/>
      <c r="P498" s="134"/>
      <c r="Q498" s="134">
        <v>1</v>
      </c>
    </row>
    <row r="499" spans="1:17" s="135" customFormat="1" hidden="1">
      <c r="A499" s="142">
        <v>486</v>
      </c>
      <c r="B499" s="142">
        <f t="shared" si="7"/>
        <v>486</v>
      </c>
      <c r="C499" s="134">
        <v>2</v>
      </c>
      <c r="D499" s="134">
        <v>0</v>
      </c>
      <c r="E499" s="134">
        <v>0</v>
      </c>
      <c r="F499" s="134">
        <f>职业参数比例等级参数!$AC$29*10</f>
        <v>103.030303030303</v>
      </c>
      <c r="G499" s="134">
        <f>职业参数比例等级参数!$AC$30*10</f>
        <v>51.515151515151501</v>
      </c>
      <c r="H499" s="135">
        <f>职业参数比例等级参数!$AA$31*10</f>
        <v>50.909090909090907</v>
      </c>
      <c r="I499" s="134">
        <f>职业参数比例等级参数!$AC$32*10</f>
        <v>34.54545454545454</v>
      </c>
      <c r="J499" s="134">
        <f>职业参数比例等级参数!$AC$33*10</f>
        <v>27.636363636363637</v>
      </c>
      <c r="K499" s="134">
        <f>职业参数比例等级参数!$AC$34*10</f>
        <v>20.727272727272727</v>
      </c>
      <c r="L499" s="134">
        <f>职业参数比例等级参数!$AC$35*10</f>
        <v>11.345454545454546</v>
      </c>
      <c r="M499" s="134">
        <f>L499*职业参数比例等级参数!$B$15</f>
        <v>22.690909090909091</v>
      </c>
      <c r="N499" s="134">
        <f>L499*职业参数比例等级参数!$B$16</f>
        <v>11.345454545454546</v>
      </c>
      <c r="O499" s="134"/>
      <c r="P499" s="134"/>
      <c r="Q499" s="134">
        <v>1</v>
      </c>
    </row>
    <row r="500" spans="1:17" s="135" customFormat="1" hidden="1">
      <c r="A500" s="142">
        <v>487</v>
      </c>
      <c r="B500" s="142">
        <f t="shared" si="7"/>
        <v>487</v>
      </c>
      <c r="C500" s="134">
        <v>2</v>
      </c>
      <c r="D500" s="134">
        <v>0</v>
      </c>
      <c r="E500" s="134">
        <v>0</v>
      </c>
      <c r="F500" s="134">
        <f>职业参数比例等级参数!$AC$29*10</f>
        <v>103.030303030303</v>
      </c>
      <c r="G500" s="134">
        <f>职业参数比例等级参数!$AC$30*10</f>
        <v>51.515151515151501</v>
      </c>
      <c r="H500" s="135">
        <f>职业参数比例等级参数!$AB$31*10</f>
        <v>48.484848484848477</v>
      </c>
      <c r="I500" s="134">
        <f>职业参数比例等级参数!$AC$32*10</f>
        <v>34.54545454545454</v>
      </c>
      <c r="J500" s="134">
        <f>职业参数比例等级参数!$AC$33*10</f>
        <v>27.636363636363637</v>
      </c>
      <c r="K500" s="134">
        <f>职业参数比例等级参数!$AC$34*10</f>
        <v>20.727272727272727</v>
      </c>
      <c r="L500" s="134">
        <f>职业参数比例等级参数!$AC$35*10</f>
        <v>11.345454545454546</v>
      </c>
      <c r="M500" s="134">
        <f>L500*职业参数比例等级参数!$B$15</f>
        <v>22.690909090909091</v>
      </c>
      <c r="N500" s="134">
        <f>L500*职业参数比例等级参数!$B$16</f>
        <v>11.345454545454546</v>
      </c>
      <c r="O500" s="134"/>
      <c r="P500" s="134"/>
      <c r="Q500" s="134">
        <v>1</v>
      </c>
    </row>
    <row r="501" spans="1:17" s="135" customFormat="1" hidden="1">
      <c r="A501" s="142">
        <v>488</v>
      </c>
      <c r="B501" s="142">
        <f t="shared" si="7"/>
        <v>488</v>
      </c>
      <c r="C501" s="134">
        <v>2</v>
      </c>
      <c r="D501" s="134">
        <v>0</v>
      </c>
      <c r="E501" s="134">
        <v>0</v>
      </c>
      <c r="F501" s="134">
        <f>职业参数比例等级参数!$AC$29*10</f>
        <v>103.030303030303</v>
      </c>
      <c r="G501" s="134">
        <f>职业参数比例等级参数!$AC$30*10</f>
        <v>51.515151515151501</v>
      </c>
      <c r="H501" s="134">
        <f>职业参数比例等级参数!$AC$31*10</f>
        <v>46.060606060606055</v>
      </c>
      <c r="I501" s="135">
        <f>职业参数比例等级参数!$AA$32*10</f>
        <v>38.18181818181818</v>
      </c>
      <c r="J501" s="134">
        <f>职业参数比例等级参数!$AC$33*10</f>
        <v>27.636363636363637</v>
      </c>
      <c r="K501" s="134">
        <f>职业参数比例等级参数!$AC$34*10</f>
        <v>20.727272727272727</v>
      </c>
      <c r="L501" s="134">
        <f>职业参数比例等级参数!$AC$35*10</f>
        <v>11.345454545454546</v>
      </c>
      <c r="M501" s="134">
        <f>L501*职业参数比例等级参数!$B$15</f>
        <v>22.690909090909091</v>
      </c>
      <c r="N501" s="134">
        <f>L501*职业参数比例等级参数!$B$16</f>
        <v>11.345454545454546</v>
      </c>
      <c r="O501" s="134"/>
      <c r="P501" s="134"/>
      <c r="Q501" s="134">
        <v>1</v>
      </c>
    </row>
    <row r="502" spans="1:17" s="135" customFormat="1" hidden="1">
      <c r="A502" s="142">
        <v>489</v>
      </c>
      <c r="B502" s="142">
        <f t="shared" si="7"/>
        <v>489</v>
      </c>
      <c r="C502" s="134">
        <v>2</v>
      </c>
      <c r="D502" s="134">
        <v>0</v>
      </c>
      <c r="E502" s="134">
        <v>0</v>
      </c>
      <c r="F502" s="134">
        <f>职业参数比例等级参数!$AC$29*10</f>
        <v>103.030303030303</v>
      </c>
      <c r="G502" s="134">
        <f>职业参数比例等级参数!$AC$30*10</f>
        <v>51.515151515151501</v>
      </c>
      <c r="H502" s="134">
        <f>职业参数比例等级参数!$AC$31*10</f>
        <v>46.060606060606055</v>
      </c>
      <c r="I502" s="135">
        <f>职业参数比例等级参数!$AB$32*10</f>
        <v>36.36363636363636</v>
      </c>
      <c r="J502" s="134">
        <f>职业参数比例等级参数!$AC$33*10</f>
        <v>27.636363636363637</v>
      </c>
      <c r="K502" s="134">
        <f>职业参数比例等级参数!$AC$34*10</f>
        <v>20.727272727272727</v>
      </c>
      <c r="L502" s="134">
        <f>职业参数比例等级参数!$AC$35*10</f>
        <v>11.345454545454546</v>
      </c>
      <c r="M502" s="134">
        <f>L502*职业参数比例等级参数!$B$15</f>
        <v>22.690909090909091</v>
      </c>
      <c r="N502" s="134">
        <f>L502*职业参数比例等级参数!$B$16</f>
        <v>11.345454545454546</v>
      </c>
      <c r="O502" s="134"/>
      <c r="P502" s="134"/>
      <c r="Q502" s="134">
        <v>1</v>
      </c>
    </row>
    <row r="503" spans="1:17" s="135" customFormat="1" hidden="1">
      <c r="A503" s="142">
        <v>490</v>
      </c>
      <c r="B503" s="142">
        <f t="shared" si="7"/>
        <v>490</v>
      </c>
      <c r="C503" s="134">
        <v>2</v>
      </c>
      <c r="D503" s="134">
        <v>0</v>
      </c>
      <c r="E503" s="134">
        <v>0</v>
      </c>
      <c r="F503" s="134">
        <f>职业参数比例等级参数!$AC$29*10</f>
        <v>103.030303030303</v>
      </c>
      <c r="G503" s="134">
        <f>职业参数比例等级参数!$AC$30*10</f>
        <v>51.515151515151501</v>
      </c>
      <c r="H503" s="134">
        <f>职业参数比例等级参数!$AC$31*10</f>
        <v>46.060606060606055</v>
      </c>
      <c r="I503" s="134">
        <f>职业参数比例等级参数!$AC$32*10</f>
        <v>34.54545454545454</v>
      </c>
      <c r="J503" s="135">
        <f>职业参数比例等级参数!$AA$33*10</f>
        <v>30.545454545454543</v>
      </c>
      <c r="K503" s="134">
        <f>职业参数比例等级参数!$AC$34*10</f>
        <v>20.727272727272727</v>
      </c>
      <c r="L503" s="134">
        <f>职业参数比例等级参数!$AC$35*10</f>
        <v>11.345454545454546</v>
      </c>
      <c r="M503" s="134">
        <f>L503*职业参数比例等级参数!$B$15</f>
        <v>22.690909090909091</v>
      </c>
      <c r="N503" s="134">
        <f>L503*职业参数比例等级参数!$B$16</f>
        <v>11.345454545454546</v>
      </c>
      <c r="O503" s="134"/>
      <c r="P503" s="134"/>
      <c r="Q503" s="134">
        <v>1</v>
      </c>
    </row>
    <row r="504" spans="1:17" s="135" customFormat="1" hidden="1">
      <c r="A504" s="142">
        <v>491</v>
      </c>
      <c r="B504" s="142">
        <f t="shared" si="7"/>
        <v>491</v>
      </c>
      <c r="C504" s="134">
        <v>2</v>
      </c>
      <c r="D504" s="134">
        <v>0</v>
      </c>
      <c r="E504" s="134">
        <v>0</v>
      </c>
      <c r="F504" s="134">
        <f>职业参数比例等级参数!$AC$29*10</f>
        <v>103.030303030303</v>
      </c>
      <c r="G504" s="134">
        <f>职业参数比例等级参数!$AC$30*10</f>
        <v>51.515151515151501</v>
      </c>
      <c r="H504" s="134">
        <f>职业参数比例等级参数!$AC$31*10</f>
        <v>46.060606060606055</v>
      </c>
      <c r="I504" s="134">
        <f>职业参数比例等级参数!$AC$32*10</f>
        <v>34.54545454545454</v>
      </c>
      <c r="J504" s="135">
        <f>职业参数比例等级参数!$AB$33*10</f>
        <v>29.090909090909086</v>
      </c>
      <c r="K504" s="134">
        <f>职业参数比例等级参数!$AC$34*10</f>
        <v>20.727272727272727</v>
      </c>
      <c r="L504" s="134">
        <f>职业参数比例等级参数!$AC$35*10</f>
        <v>11.345454545454546</v>
      </c>
      <c r="M504" s="134">
        <f>L504*职业参数比例等级参数!$B$15</f>
        <v>22.690909090909091</v>
      </c>
      <c r="N504" s="134">
        <f>L504*职业参数比例等级参数!$B$16</f>
        <v>11.345454545454546</v>
      </c>
      <c r="O504" s="134"/>
      <c r="P504" s="134"/>
      <c r="Q504" s="134">
        <v>1</v>
      </c>
    </row>
    <row r="505" spans="1:17" s="135" customFormat="1" hidden="1">
      <c r="A505" s="142">
        <v>492</v>
      </c>
      <c r="B505" s="142">
        <f t="shared" si="7"/>
        <v>492</v>
      </c>
      <c r="C505" s="134">
        <v>2</v>
      </c>
      <c r="D505" s="134">
        <v>0</v>
      </c>
      <c r="E505" s="134">
        <v>0</v>
      </c>
      <c r="F505" s="134">
        <f>职业参数比例等级参数!$AC$29*10</f>
        <v>103.030303030303</v>
      </c>
      <c r="G505" s="134">
        <f>职业参数比例等级参数!$AC$30*10</f>
        <v>51.515151515151501</v>
      </c>
      <c r="H505" s="134">
        <f>职业参数比例等级参数!$AC$31*10</f>
        <v>46.060606060606055</v>
      </c>
      <c r="I505" s="134">
        <f>职业参数比例等级参数!$AC$32*10</f>
        <v>34.54545454545454</v>
      </c>
      <c r="J505" s="134">
        <f>职业参数比例等级参数!$AC$33*10</f>
        <v>27.636363636363637</v>
      </c>
      <c r="K505" s="135">
        <f>职业参数比例等级参数!$AA$34*10</f>
        <v>22.909090909090907</v>
      </c>
      <c r="L505" s="134">
        <f>职业参数比例等级参数!$AC$35*10</f>
        <v>11.345454545454546</v>
      </c>
      <c r="M505" s="134">
        <f>L505*职业参数比例等级参数!$B$15</f>
        <v>22.690909090909091</v>
      </c>
      <c r="N505" s="134">
        <f>L505*职业参数比例等级参数!$B$16</f>
        <v>11.345454545454546</v>
      </c>
      <c r="O505" s="134"/>
      <c r="P505" s="134"/>
      <c r="Q505" s="134">
        <v>1</v>
      </c>
    </row>
    <row r="506" spans="1:17" s="135" customFormat="1" hidden="1">
      <c r="A506" s="142">
        <v>493</v>
      </c>
      <c r="B506" s="142">
        <f t="shared" si="7"/>
        <v>493</v>
      </c>
      <c r="C506" s="134">
        <v>2</v>
      </c>
      <c r="D506" s="134">
        <v>0</v>
      </c>
      <c r="E506" s="134">
        <v>0</v>
      </c>
      <c r="F506" s="134">
        <f>职业参数比例等级参数!$AC$29*10</f>
        <v>103.030303030303</v>
      </c>
      <c r="G506" s="134">
        <f>职业参数比例等级参数!$AC$30*10</f>
        <v>51.515151515151501</v>
      </c>
      <c r="H506" s="134">
        <f>职业参数比例等级参数!$AC$31*10</f>
        <v>46.060606060606055</v>
      </c>
      <c r="I506" s="134">
        <f>职业参数比例等级参数!$AC$32*10</f>
        <v>34.54545454545454</v>
      </c>
      <c r="J506" s="134">
        <f>职业参数比例等级参数!$AC$33*10</f>
        <v>27.636363636363637</v>
      </c>
      <c r="K506" s="135">
        <f>职业参数比例等级参数!$AB$34*10</f>
        <v>21.818181818181817</v>
      </c>
      <c r="L506" s="134">
        <f>职业参数比例等级参数!$AC$35*10</f>
        <v>11.345454545454546</v>
      </c>
      <c r="M506" s="134">
        <f>L506*职业参数比例等级参数!$B$15</f>
        <v>22.690909090909091</v>
      </c>
      <c r="N506" s="134">
        <f>L506*职业参数比例等级参数!$B$16</f>
        <v>11.345454545454546</v>
      </c>
      <c r="O506" s="134"/>
      <c r="P506" s="134"/>
      <c r="Q506" s="134">
        <v>1</v>
      </c>
    </row>
    <row r="507" spans="1:17" s="135" customFormat="1" hidden="1">
      <c r="A507" s="142">
        <v>494</v>
      </c>
      <c r="B507" s="142">
        <f t="shared" si="7"/>
        <v>494</v>
      </c>
      <c r="C507" s="134">
        <v>2</v>
      </c>
      <c r="D507" s="134">
        <v>0</v>
      </c>
      <c r="E507" s="134">
        <v>0</v>
      </c>
      <c r="F507" s="134">
        <f>职业参数比例等级参数!$AC$29*10</f>
        <v>103.030303030303</v>
      </c>
      <c r="G507" s="134">
        <f>职业参数比例等级参数!$AC$30*10</f>
        <v>51.515151515151501</v>
      </c>
      <c r="H507" s="134">
        <f>职业参数比例等级参数!$AC$31*10</f>
        <v>46.060606060606055</v>
      </c>
      <c r="I507" s="134">
        <f>职业参数比例等级参数!$AC$32*10</f>
        <v>34.54545454545454</v>
      </c>
      <c r="J507" s="134">
        <f>职业参数比例等级参数!$AC$33*10</f>
        <v>27.636363636363637</v>
      </c>
      <c r="K507" s="134">
        <f>职业参数比例等级参数!$AC$34*10</f>
        <v>20.727272727272727</v>
      </c>
      <c r="L507" s="135">
        <f>职业参数比例等级参数!$AA$35*10</f>
        <v>11.563636363636363</v>
      </c>
      <c r="M507" s="134">
        <f>L507*职业参数比例等级参数!$B$15</f>
        <v>23.127272727272725</v>
      </c>
      <c r="N507" s="134">
        <f>L507*职业参数比例等级参数!$B$16</f>
        <v>11.563636363636363</v>
      </c>
      <c r="O507" s="134"/>
      <c r="P507" s="134"/>
      <c r="Q507" s="134">
        <v>1</v>
      </c>
    </row>
    <row r="508" spans="1:17" s="135" customFormat="1" hidden="1">
      <c r="A508" s="142">
        <v>495</v>
      </c>
      <c r="B508" s="142">
        <f t="shared" si="7"/>
        <v>495</v>
      </c>
      <c r="C508" s="134">
        <v>2</v>
      </c>
      <c r="D508" s="134">
        <v>0</v>
      </c>
      <c r="E508" s="134">
        <v>0</v>
      </c>
      <c r="F508" s="134">
        <f>职业参数比例等级参数!$AC$29*10</f>
        <v>103.030303030303</v>
      </c>
      <c r="G508" s="134">
        <f>职业参数比例等级参数!$AC$30*10</f>
        <v>51.515151515151501</v>
      </c>
      <c r="H508" s="134">
        <f>职业参数比例等级参数!$AC$31*10</f>
        <v>46.060606060606055</v>
      </c>
      <c r="I508" s="134">
        <f>职业参数比例等级参数!$AC$32*10</f>
        <v>34.54545454545454</v>
      </c>
      <c r="J508" s="134">
        <f>职业参数比例等级参数!$AC$33*10</f>
        <v>27.636363636363637</v>
      </c>
      <c r="K508" s="134">
        <f>职业参数比例等级参数!$AC$34*10</f>
        <v>20.727272727272727</v>
      </c>
      <c r="L508" s="135">
        <f>职业参数比例等级参数!$AB$35*10</f>
        <v>11.454545454545453</v>
      </c>
      <c r="M508" s="134">
        <f>L508*职业参数比例等级参数!$B$15</f>
        <v>22.909090909090907</v>
      </c>
      <c r="N508" s="134">
        <f>L508*职业参数比例等级参数!$B$16</f>
        <v>11.454545454545453</v>
      </c>
      <c r="O508" s="134"/>
      <c r="P508" s="134"/>
      <c r="Q508" s="134">
        <v>1</v>
      </c>
    </row>
    <row r="509" spans="1:17" s="237" customFormat="1">
      <c r="A509" s="236">
        <v>496</v>
      </c>
      <c r="B509" s="236">
        <f t="shared" si="7"/>
        <v>496</v>
      </c>
      <c r="C509" s="237">
        <v>1</v>
      </c>
      <c r="D509" s="237">
        <v>0</v>
      </c>
      <c r="E509" s="237">
        <v>0</v>
      </c>
      <c r="F509" s="237">
        <f>职业参数比例等级参数!$AD$29*10</f>
        <v>99.999999999999986</v>
      </c>
      <c r="G509" s="237">
        <f>职业参数比例等级参数!$AD$30*10</f>
        <v>49.999999999999993</v>
      </c>
      <c r="H509" s="237">
        <f>职业参数比例等级参数!$AD$31*10</f>
        <v>43.636363636363633</v>
      </c>
      <c r="I509" s="237">
        <f>职业参数比例等级参数!$AD$32*10</f>
        <v>32.727272727272727</v>
      </c>
      <c r="J509" s="237">
        <f>职业参数比例等级参数!$AD$33*10</f>
        <v>26.18181818181818</v>
      </c>
      <c r="K509" s="237">
        <f>职业参数比例等级参数!$AD$34*10</f>
        <v>19.636363636363633</v>
      </c>
      <c r="L509" s="237">
        <f>职业参数比例等级参数!$AD$35*10</f>
        <v>11.236363636363635</v>
      </c>
      <c r="M509" s="237">
        <f>L509*职业参数比例等级参数!$B$15</f>
        <v>22.472727272727269</v>
      </c>
      <c r="N509" s="237">
        <f>L509*职业参数比例等级参数!$B$16</f>
        <v>11.236363636363635</v>
      </c>
      <c r="P509" s="237" t="s">
        <v>601</v>
      </c>
      <c r="Q509" s="237">
        <v>1</v>
      </c>
    </row>
    <row r="510" spans="1:17" s="135" customFormat="1">
      <c r="A510" s="142">
        <v>497</v>
      </c>
      <c r="B510" s="142">
        <f t="shared" si="7"/>
        <v>497</v>
      </c>
      <c r="C510" s="134">
        <v>1</v>
      </c>
      <c r="D510" s="134">
        <v>0</v>
      </c>
      <c r="E510" s="134">
        <v>0</v>
      </c>
      <c r="F510" s="135">
        <f>职业参数比例等级参数!$AE$29*10</f>
        <v>96.969696969696955</v>
      </c>
      <c r="G510" s="134">
        <f>职业参数比例等级参数!$AD$30*10</f>
        <v>49.999999999999993</v>
      </c>
      <c r="H510" s="134">
        <f>职业参数比例等级参数!$AD$31*10</f>
        <v>43.636363636363633</v>
      </c>
      <c r="I510" s="134">
        <f>职业参数比例等级参数!$AD$32*10</f>
        <v>32.727272727272727</v>
      </c>
      <c r="J510" s="134">
        <f>职业参数比例等级参数!$AD$33*10</f>
        <v>26.18181818181818</v>
      </c>
      <c r="K510" s="134">
        <f>职业参数比例等级参数!$AD$34*10</f>
        <v>19.636363636363633</v>
      </c>
      <c r="L510" s="134">
        <f>职业参数比例等级参数!$AD$35*10</f>
        <v>11.236363636363635</v>
      </c>
      <c r="M510" s="134">
        <f>L510*职业参数比例等级参数!$B$15</f>
        <v>22.472727272727269</v>
      </c>
      <c r="N510" s="134">
        <f>L510*职业参数比例等级参数!$B$16</f>
        <v>11.236363636363635</v>
      </c>
      <c r="O510" s="134"/>
      <c r="P510" s="134"/>
      <c r="Q510" s="134">
        <v>1</v>
      </c>
    </row>
    <row r="511" spans="1:17" s="135" customFormat="1">
      <c r="A511" s="142">
        <v>498</v>
      </c>
      <c r="B511" s="142">
        <f t="shared" si="7"/>
        <v>498</v>
      </c>
      <c r="C511" s="134">
        <v>1</v>
      </c>
      <c r="D511" s="134">
        <v>0</v>
      </c>
      <c r="E511" s="134">
        <v>0</v>
      </c>
      <c r="F511" s="135">
        <f>职业参数比例等级参数!$AF$29*10</f>
        <v>93.939393939393923</v>
      </c>
      <c r="G511" s="134">
        <f>职业参数比例等级参数!$AD$30*10</f>
        <v>49.999999999999993</v>
      </c>
      <c r="H511" s="134">
        <f>职业参数比例等级参数!$AD$31*10</f>
        <v>43.636363636363633</v>
      </c>
      <c r="I511" s="134">
        <f>职业参数比例等级参数!$AD$32*10</f>
        <v>32.727272727272727</v>
      </c>
      <c r="J511" s="134">
        <f>职业参数比例等级参数!$AD$33*10</f>
        <v>26.18181818181818</v>
      </c>
      <c r="K511" s="134">
        <f>职业参数比例等级参数!$AD$34*10</f>
        <v>19.636363636363633</v>
      </c>
      <c r="L511" s="134">
        <f>职业参数比例等级参数!$AD$35*10</f>
        <v>11.236363636363635</v>
      </c>
      <c r="M511" s="134">
        <f>L511*职业参数比例等级参数!$B$15</f>
        <v>22.472727272727269</v>
      </c>
      <c r="N511" s="134">
        <f>L511*职业参数比例等级参数!$B$16</f>
        <v>11.236363636363635</v>
      </c>
      <c r="O511" s="134"/>
      <c r="P511" s="134"/>
      <c r="Q511" s="134">
        <v>1</v>
      </c>
    </row>
    <row r="512" spans="1:17" s="135" customFormat="1">
      <c r="A512" s="142">
        <v>499</v>
      </c>
      <c r="B512" s="142">
        <f t="shared" si="7"/>
        <v>499</v>
      </c>
      <c r="C512" s="134">
        <v>1</v>
      </c>
      <c r="D512" s="134">
        <v>0</v>
      </c>
      <c r="E512" s="134">
        <v>0</v>
      </c>
      <c r="F512" s="134">
        <f>职业参数比例等级参数!$AD$29*10</f>
        <v>99.999999999999986</v>
      </c>
      <c r="G512" s="135">
        <f>职业参数比例等级参数!$AE$30*10</f>
        <v>48.484848484848477</v>
      </c>
      <c r="H512" s="134">
        <f>职业参数比例等级参数!$AD$31*10</f>
        <v>43.636363636363633</v>
      </c>
      <c r="I512" s="134">
        <f>职业参数比例等级参数!$AD$32*10</f>
        <v>32.727272727272727</v>
      </c>
      <c r="J512" s="134">
        <f>职业参数比例等级参数!$AD$33*10</f>
        <v>26.18181818181818</v>
      </c>
      <c r="K512" s="134">
        <f>职业参数比例等级参数!$AD$34*10</f>
        <v>19.636363636363633</v>
      </c>
      <c r="L512" s="134">
        <f>职业参数比例等级参数!$AD$35*10</f>
        <v>11.236363636363635</v>
      </c>
      <c r="M512" s="134">
        <f>L512*职业参数比例等级参数!$B$15</f>
        <v>22.472727272727269</v>
      </c>
      <c r="N512" s="134">
        <f>L512*职业参数比例等级参数!$B$16</f>
        <v>11.236363636363635</v>
      </c>
      <c r="O512" s="134"/>
      <c r="P512" s="134"/>
      <c r="Q512" s="134">
        <v>1</v>
      </c>
    </row>
    <row r="513" spans="1:17" s="135" customFormat="1">
      <c r="A513" s="142">
        <v>500</v>
      </c>
      <c r="B513" s="142">
        <f t="shared" si="7"/>
        <v>500</v>
      </c>
      <c r="C513" s="134">
        <v>1</v>
      </c>
      <c r="D513" s="134">
        <v>0</v>
      </c>
      <c r="E513" s="134">
        <v>0</v>
      </c>
      <c r="F513" s="134">
        <f>职业参数比例等级参数!$AD$29*10</f>
        <v>99.999999999999986</v>
      </c>
      <c r="G513" s="135">
        <f>职业参数比例等级参数!$AF$30*10</f>
        <v>46.969696969696962</v>
      </c>
      <c r="H513" s="134">
        <f>职业参数比例等级参数!$AD$31*10</f>
        <v>43.636363636363633</v>
      </c>
      <c r="I513" s="134">
        <f>职业参数比例等级参数!$AD$32*10</f>
        <v>32.727272727272727</v>
      </c>
      <c r="J513" s="134">
        <f>职业参数比例等级参数!$AD$33*10</f>
        <v>26.18181818181818</v>
      </c>
      <c r="K513" s="134">
        <f>职业参数比例等级参数!$AD$34*10</f>
        <v>19.636363636363633</v>
      </c>
      <c r="L513" s="134">
        <f>职业参数比例等级参数!$AD$35*10</f>
        <v>11.236363636363635</v>
      </c>
      <c r="M513" s="134">
        <f>L513*职业参数比例等级参数!$B$15</f>
        <v>22.472727272727269</v>
      </c>
      <c r="N513" s="134">
        <f>L513*职业参数比例等级参数!$B$16</f>
        <v>11.236363636363635</v>
      </c>
      <c r="O513" s="134"/>
      <c r="P513" s="134"/>
      <c r="Q513" s="134">
        <v>1</v>
      </c>
    </row>
    <row r="514" spans="1:17" s="135" customFormat="1">
      <c r="A514" s="142">
        <v>501</v>
      </c>
      <c r="B514" s="142">
        <f t="shared" si="7"/>
        <v>501</v>
      </c>
      <c r="C514" s="134">
        <v>1</v>
      </c>
      <c r="D514" s="134">
        <v>0</v>
      </c>
      <c r="E514" s="134">
        <v>0</v>
      </c>
      <c r="F514" s="134">
        <f>职业参数比例等级参数!$AD$29*10</f>
        <v>99.999999999999986</v>
      </c>
      <c r="G514" s="134">
        <f>职业参数比例等级参数!$AD$30*10</f>
        <v>49.999999999999993</v>
      </c>
      <c r="H514" s="135">
        <f>职业参数比例等级参数!$AE$31*10</f>
        <v>41.212121212121211</v>
      </c>
      <c r="I514" s="134">
        <f>职业参数比例等级参数!$AD$32*10</f>
        <v>32.727272727272727</v>
      </c>
      <c r="J514" s="134">
        <f>职业参数比例等级参数!$AD$33*10</f>
        <v>26.18181818181818</v>
      </c>
      <c r="K514" s="134">
        <f>职业参数比例等级参数!$AD$34*10</f>
        <v>19.636363636363633</v>
      </c>
      <c r="L514" s="134">
        <f>职业参数比例等级参数!$AD$35*10</f>
        <v>11.236363636363635</v>
      </c>
      <c r="M514" s="134">
        <f>L514*职业参数比例等级参数!$B$15</f>
        <v>22.472727272727269</v>
      </c>
      <c r="N514" s="134">
        <f>L514*职业参数比例等级参数!$B$16</f>
        <v>11.236363636363635</v>
      </c>
      <c r="O514" s="134"/>
      <c r="P514" s="134"/>
      <c r="Q514" s="134">
        <v>1</v>
      </c>
    </row>
    <row r="515" spans="1:17" s="135" customFormat="1">
      <c r="A515" s="142">
        <v>502</v>
      </c>
      <c r="B515" s="142">
        <f t="shared" si="7"/>
        <v>502</v>
      </c>
      <c r="C515" s="134">
        <v>1</v>
      </c>
      <c r="D515" s="134">
        <v>0</v>
      </c>
      <c r="E515" s="134">
        <v>0</v>
      </c>
      <c r="F515" s="134">
        <f>职业参数比例等级参数!$AD$29*10</f>
        <v>99.999999999999986</v>
      </c>
      <c r="G515" s="134">
        <f>职业参数比例等级参数!$AD$30*10</f>
        <v>49.999999999999993</v>
      </c>
      <c r="H515" s="135">
        <f>职业参数比例等级参数!$AF$31*10</f>
        <v>38.787878787878782</v>
      </c>
      <c r="I515" s="134">
        <f>职业参数比例等级参数!$AD$32*10</f>
        <v>32.727272727272727</v>
      </c>
      <c r="J515" s="134">
        <f>职业参数比例等级参数!$AD$33*10</f>
        <v>26.18181818181818</v>
      </c>
      <c r="K515" s="134">
        <f>职业参数比例等级参数!$AD$34*10</f>
        <v>19.636363636363633</v>
      </c>
      <c r="L515" s="134">
        <f>职业参数比例等级参数!$AD$35*10</f>
        <v>11.236363636363635</v>
      </c>
      <c r="M515" s="134">
        <f>L515*职业参数比例等级参数!$B$15</f>
        <v>22.472727272727269</v>
      </c>
      <c r="N515" s="134">
        <f>L515*职业参数比例等级参数!$B$16</f>
        <v>11.236363636363635</v>
      </c>
      <c r="O515" s="134"/>
      <c r="P515" s="134"/>
      <c r="Q515" s="134">
        <v>1</v>
      </c>
    </row>
    <row r="516" spans="1:17" s="135" customFormat="1">
      <c r="A516" s="142">
        <v>503</v>
      </c>
      <c r="B516" s="142">
        <f t="shared" si="7"/>
        <v>503</v>
      </c>
      <c r="C516" s="134">
        <v>1</v>
      </c>
      <c r="D516" s="134">
        <v>0</v>
      </c>
      <c r="E516" s="134">
        <v>0</v>
      </c>
      <c r="F516" s="134">
        <f>职业参数比例等级参数!$AD$29*10</f>
        <v>99.999999999999986</v>
      </c>
      <c r="G516" s="134">
        <f>职业参数比例等级参数!$AD$30*10</f>
        <v>49.999999999999993</v>
      </c>
      <c r="H516" s="134">
        <f>职业参数比例等级参数!$AD$31*10</f>
        <v>43.636363636363633</v>
      </c>
      <c r="I516" s="135">
        <f>职业参数比例等级参数!$AE$32*10</f>
        <v>30.909090909090907</v>
      </c>
      <c r="J516" s="134">
        <f>职业参数比例等级参数!$AD$33*10</f>
        <v>26.18181818181818</v>
      </c>
      <c r="K516" s="134">
        <f>职业参数比例等级参数!$AD$34*10</f>
        <v>19.636363636363633</v>
      </c>
      <c r="L516" s="134">
        <f>职业参数比例等级参数!$AD$35*10</f>
        <v>11.236363636363635</v>
      </c>
      <c r="M516" s="134">
        <f>L516*职业参数比例等级参数!$B$15</f>
        <v>22.472727272727269</v>
      </c>
      <c r="N516" s="134">
        <f>L516*职业参数比例等级参数!$B$16</f>
        <v>11.236363636363635</v>
      </c>
      <c r="O516" s="134"/>
      <c r="P516" s="134"/>
      <c r="Q516" s="134">
        <v>1</v>
      </c>
    </row>
    <row r="517" spans="1:17" s="135" customFormat="1">
      <c r="A517" s="142">
        <v>504</v>
      </c>
      <c r="B517" s="142">
        <f t="shared" si="7"/>
        <v>504</v>
      </c>
      <c r="C517" s="134">
        <v>1</v>
      </c>
      <c r="D517" s="134">
        <v>0</v>
      </c>
      <c r="E517" s="134">
        <v>0</v>
      </c>
      <c r="F517" s="134">
        <f>职业参数比例等级参数!$AD$29*10</f>
        <v>99.999999999999986</v>
      </c>
      <c r="G517" s="134">
        <f>职业参数比例等级参数!$AD$30*10</f>
        <v>49.999999999999993</v>
      </c>
      <c r="H517" s="134">
        <f>职业参数比例等级参数!$AD$31*10</f>
        <v>43.636363636363633</v>
      </c>
      <c r="I517" s="135">
        <f>职业参数比例等级参数!$AF$32*10</f>
        <v>29.090909090909086</v>
      </c>
      <c r="J517" s="134">
        <f>职业参数比例等级参数!$AD$33*10</f>
        <v>26.18181818181818</v>
      </c>
      <c r="K517" s="134">
        <f>职业参数比例等级参数!$AD$34*10</f>
        <v>19.636363636363633</v>
      </c>
      <c r="L517" s="134">
        <f>职业参数比例等级参数!$AD$35*10</f>
        <v>11.236363636363635</v>
      </c>
      <c r="M517" s="134">
        <f>L517*职业参数比例等级参数!$B$15</f>
        <v>22.472727272727269</v>
      </c>
      <c r="N517" s="134">
        <f>L517*职业参数比例等级参数!$B$16</f>
        <v>11.236363636363635</v>
      </c>
      <c r="O517" s="134"/>
      <c r="P517" s="134"/>
      <c r="Q517" s="134">
        <v>1</v>
      </c>
    </row>
    <row r="518" spans="1:17" s="135" customFormat="1">
      <c r="A518" s="142">
        <v>505</v>
      </c>
      <c r="B518" s="142">
        <f t="shared" si="7"/>
        <v>505</v>
      </c>
      <c r="C518" s="134">
        <v>1</v>
      </c>
      <c r="D518" s="134">
        <v>0</v>
      </c>
      <c r="E518" s="134">
        <v>0</v>
      </c>
      <c r="F518" s="134">
        <f>职业参数比例等级参数!$AD$29*10</f>
        <v>99.999999999999986</v>
      </c>
      <c r="G518" s="134">
        <f>职业参数比例等级参数!$AD$30*10</f>
        <v>49.999999999999993</v>
      </c>
      <c r="H518" s="134">
        <f>职业参数比例等级参数!$AD$31*10</f>
        <v>43.636363636363633</v>
      </c>
      <c r="I518" s="134">
        <f>职业参数比例等级参数!$AD$32*10</f>
        <v>32.727272727272727</v>
      </c>
      <c r="J518" s="135">
        <f>职业参数比例等级参数!$AE$33*10</f>
        <v>24.727272727272727</v>
      </c>
      <c r="K518" s="134">
        <f>职业参数比例等级参数!$AD$34*10</f>
        <v>19.636363636363633</v>
      </c>
      <c r="L518" s="134">
        <f>职业参数比例等级参数!$AD$35*10</f>
        <v>11.236363636363635</v>
      </c>
      <c r="M518" s="134">
        <f>L518*职业参数比例等级参数!$B$15</f>
        <v>22.472727272727269</v>
      </c>
      <c r="N518" s="134">
        <f>L518*职业参数比例等级参数!$B$16</f>
        <v>11.236363636363635</v>
      </c>
      <c r="O518" s="134"/>
      <c r="P518" s="134"/>
      <c r="Q518" s="134">
        <v>1</v>
      </c>
    </row>
    <row r="519" spans="1:17" s="135" customFormat="1">
      <c r="A519" s="142">
        <v>506</v>
      </c>
      <c r="B519" s="142">
        <f t="shared" si="7"/>
        <v>506</v>
      </c>
      <c r="C519" s="134">
        <v>1</v>
      </c>
      <c r="D519" s="134">
        <v>0</v>
      </c>
      <c r="E519" s="134">
        <v>0</v>
      </c>
      <c r="F519" s="134">
        <f>职业参数比例等级参数!$AD$29*10</f>
        <v>99.999999999999986</v>
      </c>
      <c r="G519" s="134">
        <f>职业参数比例等级参数!$AD$30*10</f>
        <v>49.999999999999993</v>
      </c>
      <c r="H519" s="134">
        <f>职业参数比例等级参数!$AD$31*10</f>
        <v>43.636363636363633</v>
      </c>
      <c r="I519" s="134">
        <f>职业参数比例等级参数!$AD$32*10</f>
        <v>32.727272727272727</v>
      </c>
      <c r="J519" s="135">
        <f>职业参数比例等级参数!$AF$33*10</f>
        <v>23.272727272727273</v>
      </c>
      <c r="K519" s="134">
        <f>职业参数比例等级参数!$AD$34*10</f>
        <v>19.636363636363633</v>
      </c>
      <c r="L519" s="134">
        <f>职业参数比例等级参数!$AD$35*10</f>
        <v>11.236363636363635</v>
      </c>
      <c r="M519" s="134">
        <f>L519*职业参数比例等级参数!$B$15</f>
        <v>22.472727272727269</v>
      </c>
      <c r="N519" s="134">
        <f>L519*职业参数比例等级参数!$B$16</f>
        <v>11.236363636363635</v>
      </c>
      <c r="O519" s="134"/>
      <c r="P519" s="134"/>
      <c r="Q519" s="134">
        <v>1</v>
      </c>
    </row>
    <row r="520" spans="1:17" s="135" customFormat="1">
      <c r="A520" s="142">
        <v>507</v>
      </c>
      <c r="B520" s="142">
        <f t="shared" si="7"/>
        <v>507</v>
      </c>
      <c r="C520" s="134">
        <v>1</v>
      </c>
      <c r="D520" s="134">
        <v>0</v>
      </c>
      <c r="E520" s="134">
        <v>0</v>
      </c>
      <c r="F520" s="134">
        <f>职业参数比例等级参数!$AD$29*10</f>
        <v>99.999999999999986</v>
      </c>
      <c r="G520" s="134">
        <f>职业参数比例等级参数!$AD$30*10</f>
        <v>49.999999999999993</v>
      </c>
      <c r="H520" s="134">
        <f>职业参数比例等级参数!$AD$31*10</f>
        <v>43.636363636363633</v>
      </c>
      <c r="I520" s="134">
        <f>职业参数比例等级参数!$AD$32*10</f>
        <v>32.727272727272727</v>
      </c>
      <c r="J520" s="134">
        <f>职业参数比例等级参数!$AD$33*10</f>
        <v>26.18181818181818</v>
      </c>
      <c r="K520" s="135">
        <f>职业参数比例等级参数!$AE$34*10</f>
        <v>18.545454545454547</v>
      </c>
      <c r="L520" s="134">
        <f>职业参数比例等级参数!$AD$35*10</f>
        <v>11.236363636363635</v>
      </c>
      <c r="M520" s="134">
        <f>L520*职业参数比例等级参数!$B$15</f>
        <v>22.472727272727269</v>
      </c>
      <c r="N520" s="134">
        <f>L520*职业参数比例等级参数!$B$16</f>
        <v>11.236363636363635</v>
      </c>
      <c r="O520" s="134"/>
      <c r="P520" s="134"/>
      <c r="Q520" s="134">
        <v>1</v>
      </c>
    </row>
    <row r="521" spans="1:17" s="135" customFormat="1">
      <c r="A521" s="142">
        <v>508</v>
      </c>
      <c r="B521" s="142">
        <f t="shared" si="7"/>
        <v>508</v>
      </c>
      <c r="C521" s="134">
        <v>1</v>
      </c>
      <c r="D521" s="134">
        <v>0</v>
      </c>
      <c r="E521" s="134">
        <v>0</v>
      </c>
      <c r="F521" s="134">
        <f>职业参数比例等级参数!$AD$29*10</f>
        <v>99.999999999999986</v>
      </c>
      <c r="G521" s="134">
        <f>职业参数比例等级参数!$AD$30*10</f>
        <v>49.999999999999993</v>
      </c>
      <c r="H521" s="134">
        <f>职业参数比例等级参数!$AD$31*10</f>
        <v>43.636363636363633</v>
      </c>
      <c r="I521" s="134">
        <f>职业参数比例等级参数!$AD$32*10</f>
        <v>32.727272727272727</v>
      </c>
      <c r="J521" s="134">
        <f>职业参数比例等级参数!$AD$33*10</f>
        <v>26.18181818181818</v>
      </c>
      <c r="K521" s="135">
        <f>职业参数比例等级参数!$AF$34*10</f>
        <v>17.454545454545453</v>
      </c>
      <c r="L521" s="134">
        <f>职业参数比例等级参数!$AD$35*10</f>
        <v>11.236363636363635</v>
      </c>
      <c r="M521" s="134">
        <f>L521*职业参数比例等级参数!$B$15</f>
        <v>22.472727272727269</v>
      </c>
      <c r="N521" s="134">
        <f>L521*职业参数比例等级参数!$B$16</f>
        <v>11.236363636363635</v>
      </c>
      <c r="O521" s="134"/>
      <c r="P521" s="134"/>
      <c r="Q521" s="134">
        <v>1</v>
      </c>
    </row>
    <row r="522" spans="1:17" s="135" customFormat="1">
      <c r="A522" s="142">
        <v>509</v>
      </c>
      <c r="B522" s="142">
        <f t="shared" si="7"/>
        <v>509</v>
      </c>
      <c r="C522" s="134">
        <v>1</v>
      </c>
      <c r="D522" s="134">
        <v>0</v>
      </c>
      <c r="E522" s="134">
        <v>0</v>
      </c>
      <c r="F522" s="134">
        <f>职业参数比例等级参数!$AD$29*10</f>
        <v>99.999999999999986</v>
      </c>
      <c r="G522" s="134">
        <f>职业参数比例等级参数!$AD$30*10</f>
        <v>49.999999999999993</v>
      </c>
      <c r="H522" s="134">
        <f>职业参数比例等级参数!$AD$31*10</f>
        <v>43.636363636363633</v>
      </c>
      <c r="I522" s="134">
        <f>职业参数比例等级参数!$AD$32*10</f>
        <v>32.727272727272727</v>
      </c>
      <c r="J522" s="134">
        <f>职业参数比例等级参数!$AD$33*10</f>
        <v>26.18181818181818</v>
      </c>
      <c r="K522" s="134">
        <f>职业参数比例等级参数!$AD$34*10</f>
        <v>19.636363636363633</v>
      </c>
      <c r="L522" s="135">
        <f>职业参数比例等级参数!$AE$35*10</f>
        <v>11.127272727272725</v>
      </c>
      <c r="M522" s="134">
        <f>L522*职业参数比例等级参数!$B$15</f>
        <v>22.25454545454545</v>
      </c>
      <c r="N522" s="134">
        <f>L522*职业参数比例等级参数!$B$16</f>
        <v>11.127272727272725</v>
      </c>
      <c r="O522" s="134"/>
      <c r="P522" s="134"/>
      <c r="Q522" s="134">
        <v>1</v>
      </c>
    </row>
    <row r="523" spans="1:17" s="135" customFormat="1">
      <c r="A523" s="142">
        <v>510</v>
      </c>
      <c r="B523" s="142">
        <f t="shared" si="7"/>
        <v>510</v>
      </c>
      <c r="C523" s="134">
        <v>1</v>
      </c>
      <c r="D523" s="134">
        <v>0</v>
      </c>
      <c r="E523" s="134">
        <v>0</v>
      </c>
      <c r="F523" s="134">
        <f>职业参数比例等级参数!$AD$29*10</f>
        <v>99.999999999999986</v>
      </c>
      <c r="G523" s="134">
        <f>职业参数比例等级参数!$AD$30*10</f>
        <v>49.999999999999993</v>
      </c>
      <c r="H523" s="134">
        <f>职业参数比例等级参数!$AD$31*10</f>
        <v>43.636363636363633</v>
      </c>
      <c r="I523" s="134">
        <f>职业参数比例等级参数!$AD$32*10</f>
        <v>32.727272727272727</v>
      </c>
      <c r="J523" s="134">
        <f>职业参数比例等级参数!$AD$33*10</f>
        <v>26.18181818181818</v>
      </c>
      <c r="K523" s="134">
        <f>职业参数比例等级参数!$AD$34*10</f>
        <v>19.636363636363633</v>
      </c>
      <c r="L523" s="135">
        <f>职业参数比例等级参数!$AF$35*10</f>
        <v>11.018181818181818</v>
      </c>
      <c r="M523" s="134">
        <f>L523*职业参数比例等级参数!$B$15</f>
        <v>22.036363636363635</v>
      </c>
      <c r="N523" s="134">
        <f>L523*职业参数比例等级参数!$B$16</f>
        <v>11.018181818181818</v>
      </c>
      <c r="O523" s="134"/>
      <c r="P523" s="134"/>
      <c r="Q523" s="134">
        <v>1</v>
      </c>
    </row>
    <row r="524" spans="1:17" s="135" customFormat="1">
      <c r="A524" s="142">
        <v>511</v>
      </c>
      <c r="B524" s="142">
        <f t="shared" si="7"/>
        <v>511</v>
      </c>
      <c r="C524" s="135">
        <v>1</v>
      </c>
      <c r="D524" s="135">
        <v>0</v>
      </c>
      <c r="E524" s="135">
        <v>0</v>
      </c>
      <c r="F524" s="135">
        <f>职业参数比例等级参数!$AE$29*10</f>
        <v>96.969696969696955</v>
      </c>
      <c r="G524" s="135">
        <f>职业参数比例等级参数!$AE$30*10</f>
        <v>48.484848484848477</v>
      </c>
      <c r="H524" s="135">
        <f>职业参数比例等级参数!$AE$31*10</f>
        <v>41.212121212121211</v>
      </c>
      <c r="I524" s="135">
        <f>职业参数比例等级参数!$AE$32*10</f>
        <v>30.909090909090907</v>
      </c>
      <c r="J524" s="135">
        <f>职业参数比例等级参数!$AE$33*10</f>
        <v>24.727272727272727</v>
      </c>
      <c r="K524" s="135">
        <f>职业参数比例等级参数!$AE$34*10</f>
        <v>18.545454545454547</v>
      </c>
      <c r="L524" s="135">
        <f>职业参数比例等级参数!$AE$35*10</f>
        <v>11.127272727272725</v>
      </c>
      <c r="M524" s="135">
        <f>L524*职业参数比例等级参数!$B$15</f>
        <v>22.25454545454545</v>
      </c>
      <c r="N524" s="135">
        <f>L524*职业参数比例等级参数!$B$16</f>
        <v>11.127272727272725</v>
      </c>
      <c r="P524" s="135" t="s">
        <v>695</v>
      </c>
      <c r="Q524" s="135">
        <v>1</v>
      </c>
    </row>
    <row r="525" spans="1:17" s="135" customFormat="1">
      <c r="A525" s="142">
        <v>512</v>
      </c>
      <c r="B525" s="142">
        <f t="shared" si="7"/>
        <v>512</v>
      </c>
      <c r="C525" s="134">
        <v>1</v>
      </c>
      <c r="D525" s="134">
        <v>0</v>
      </c>
      <c r="E525" s="134">
        <v>0</v>
      </c>
      <c r="F525" s="135">
        <f>职业参数比例等级参数!$AF$29*10</f>
        <v>93.939393939393923</v>
      </c>
      <c r="G525" s="134">
        <f>职业参数比例等级参数!$AE$30*10</f>
        <v>48.484848484848477</v>
      </c>
      <c r="H525" s="134">
        <f>职业参数比例等级参数!$AE$31*10</f>
        <v>41.212121212121211</v>
      </c>
      <c r="I525" s="134">
        <f>职业参数比例等级参数!$AE$32*10</f>
        <v>30.909090909090907</v>
      </c>
      <c r="J525" s="134">
        <f>职业参数比例等级参数!$AE$33*10</f>
        <v>24.727272727272727</v>
      </c>
      <c r="K525" s="134">
        <f>职业参数比例等级参数!$AE$34*10</f>
        <v>18.545454545454547</v>
      </c>
      <c r="L525" s="134">
        <f>职业参数比例等级参数!$AE$35*10</f>
        <v>11.127272727272725</v>
      </c>
      <c r="M525" s="134">
        <f>L525*职业参数比例等级参数!$B$15</f>
        <v>22.25454545454545</v>
      </c>
      <c r="N525" s="134">
        <f>L525*职业参数比例等级参数!$B$16</f>
        <v>11.127272727272725</v>
      </c>
      <c r="O525" s="134"/>
      <c r="P525" s="134"/>
      <c r="Q525" s="134">
        <v>1</v>
      </c>
    </row>
    <row r="526" spans="1:17" s="135" customFormat="1">
      <c r="A526" s="142">
        <v>513</v>
      </c>
      <c r="B526" s="142">
        <f t="shared" si="7"/>
        <v>513</v>
      </c>
      <c r="C526" s="134">
        <v>1</v>
      </c>
      <c r="D526" s="134">
        <v>0</v>
      </c>
      <c r="E526" s="134">
        <v>0</v>
      </c>
      <c r="F526" s="135">
        <f>职业参数比例等级参数!$AD$29*10</f>
        <v>99.999999999999986</v>
      </c>
      <c r="G526" s="134">
        <f>职业参数比例等级参数!$AE$30*10</f>
        <v>48.484848484848477</v>
      </c>
      <c r="H526" s="134">
        <f>职业参数比例等级参数!$AE$31*10</f>
        <v>41.212121212121211</v>
      </c>
      <c r="I526" s="134">
        <f>职业参数比例等级参数!$AE$32*10</f>
        <v>30.909090909090907</v>
      </c>
      <c r="J526" s="134">
        <f>职业参数比例等级参数!$AE$33*10</f>
        <v>24.727272727272727</v>
      </c>
      <c r="K526" s="134">
        <f>职业参数比例等级参数!$AE$34*10</f>
        <v>18.545454545454547</v>
      </c>
      <c r="L526" s="134">
        <f>职业参数比例等级参数!$AE$35*10</f>
        <v>11.127272727272725</v>
      </c>
      <c r="M526" s="134">
        <f>L526*职业参数比例等级参数!$B$15</f>
        <v>22.25454545454545</v>
      </c>
      <c r="N526" s="134">
        <f>L526*职业参数比例等级参数!$B$16</f>
        <v>11.127272727272725</v>
      </c>
      <c r="O526" s="134"/>
      <c r="P526" s="134"/>
      <c r="Q526" s="134">
        <v>1</v>
      </c>
    </row>
    <row r="527" spans="1:17" s="135" customFormat="1">
      <c r="A527" s="142">
        <v>514</v>
      </c>
      <c r="B527" s="142">
        <f t="shared" ref="B527:B590" si="8">A527</f>
        <v>514</v>
      </c>
      <c r="C527" s="134">
        <v>1</v>
      </c>
      <c r="D527" s="134">
        <v>0</v>
      </c>
      <c r="E527" s="134">
        <v>0</v>
      </c>
      <c r="F527" s="134">
        <f>职业参数比例等级参数!$AE$29*10</f>
        <v>96.969696969696955</v>
      </c>
      <c r="G527" s="135">
        <f>职业参数比例等级参数!$AF$30*10</f>
        <v>46.969696969696962</v>
      </c>
      <c r="H527" s="134">
        <f>职业参数比例等级参数!$AE$31*10</f>
        <v>41.212121212121211</v>
      </c>
      <c r="I527" s="134">
        <f>职业参数比例等级参数!$AE$32*10</f>
        <v>30.909090909090907</v>
      </c>
      <c r="J527" s="134">
        <f>职业参数比例等级参数!$AE$33*10</f>
        <v>24.727272727272727</v>
      </c>
      <c r="K527" s="134">
        <f>职业参数比例等级参数!$AE$34*10</f>
        <v>18.545454545454547</v>
      </c>
      <c r="L527" s="134">
        <f>职业参数比例等级参数!$AE$35*10</f>
        <v>11.127272727272725</v>
      </c>
      <c r="M527" s="134">
        <f>L527*职业参数比例等级参数!$B$15</f>
        <v>22.25454545454545</v>
      </c>
      <c r="N527" s="134">
        <f>L527*职业参数比例等级参数!$B$16</f>
        <v>11.127272727272725</v>
      </c>
      <c r="O527" s="134"/>
      <c r="P527" s="134"/>
      <c r="Q527" s="134">
        <v>1</v>
      </c>
    </row>
    <row r="528" spans="1:17" s="135" customFormat="1">
      <c r="A528" s="142">
        <v>515</v>
      </c>
      <c r="B528" s="142">
        <f t="shared" si="8"/>
        <v>515</v>
      </c>
      <c r="C528" s="134">
        <v>1</v>
      </c>
      <c r="D528" s="134">
        <v>0</v>
      </c>
      <c r="E528" s="134">
        <v>0</v>
      </c>
      <c r="F528" s="134">
        <f>职业参数比例等级参数!$AE$29*10</f>
        <v>96.969696969696955</v>
      </c>
      <c r="G528" s="135">
        <f>职业参数比例等级参数!$AD$30*10</f>
        <v>49.999999999999993</v>
      </c>
      <c r="H528" s="134">
        <f>职业参数比例等级参数!$AE$31*10</f>
        <v>41.212121212121211</v>
      </c>
      <c r="I528" s="134">
        <f>职业参数比例等级参数!$AE$32*10</f>
        <v>30.909090909090907</v>
      </c>
      <c r="J528" s="134">
        <f>职业参数比例等级参数!$AE$33*10</f>
        <v>24.727272727272727</v>
      </c>
      <c r="K528" s="134">
        <f>职业参数比例等级参数!$AE$34*10</f>
        <v>18.545454545454547</v>
      </c>
      <c r="L528" s="134">
        <f>职业参数比例等级参数!$AE$35*10</f>
        <v>11.127272727272725</v>
      </c>
      <c r="M528" s="134">
        <f>L528*职业参数比例等级参数!$B$15</f>
        <v>22.25454545454545</v>
      </c>
      <c r="N528" s="134">
        <f>L528*职业参数比例等级参数!$B$16</f>
        <v>11.127272727272725</v>
      </c>
      <c r="O528" s="134"/>
      <c r="P528" s="134"/>
      <c r="Q528" s="134">
        <v>1</v>
      </c>
    </row>
    <row r="529" spans="1:17" s="135" customFormat="1">
      <c r="A529" s="142">
        <v>516</v>
      </c>
      <c r="B529" s="142">
        <f t="shared" si="8"/>
        <v>516</v>
      </c>
      <c r="C529" s="134">
        <v>1</v>
      </c>
      <c r="D529" s="134">
        <v>0</v>
      </c>
      <c r="E529" s="134">
        <v>0</v>
      </c>
      <c r="F529" s="134">
        <f>职业参数比例等级参数!$AE$29*10</f>
        <v>96.969696969696955</v>
      </c>
      <c r="G529" s="134">
        <f>职业参数比例等级参数!$AE$30*10</f>
        <v>48.484848484848477</v>
      </c>
      <c r="H529" s="135">
        <f>职业参数比例等级参数!$AF$31*10</f>
        <v>38.787878787878782</v>
      </c>
      <c r="I529" s="134">
        <f>职业参数比例等级参数!$AE$32*10</f>
        <v>30.909090909090907</v>
      </c>
      <c r="J529" s="134">
        <f>职业参数比例等级参数!$AE$33*10</f>
        <v>24.727272727272727</v>
      </c>
      <c r="K529" s="134">
        <f>职业参数比例等级参数!$AE$34*10</f>
        <v>18.545454545454547</v>
      </c>
      <c r="L529" s="134">
        <f>职业参数比例等级参数!$AE$35*10</f>
        <v>11.127272727272725</v>
      </c>
      <c r="M529" s="134">
        <f>L529*职业参数比例等级参数!$B$15</f>
        <v>22.25454545454545</v>
      </c>
      <c r="N529" s="134">
        <f>L529*职业参数比例等级参数!$B$16</f>
        <v>11.127272727272725</v>
      </c>
      <c r="O529" s="134"/>
      <c r="P529" s="134"/>
      <c r="Q529" s="134">
        <v>1</v>
      </c>
    </row>
    <row r="530" spans="1:17" s="135" customFormat="1">
      <c r="A530" s="142">
        <v>517</v>
      </c>
      <c r="B530" s="142">
        <f t="shared" si="8"/>
        <v>517</v>
      </c>
      <c r="C530" s="134">
        <v>1</v>
      </c>
      <c r="D530" s="134">
        <v>0</v>
      </c>
      <c r="E530" s="134">
        <v>0</v>
      </c>
      <c r="F530" s="134">
        <f>职业参数比例等级参数!$AE$29*10</f>
        <v>96.969696969696955</v>
      </c>
      <c r="G530" s="134">
        <f>职业参数比例等级参数!$AE$30*10</f>
        <v>48.484848484848477</v>
      </c>
      <c r="H530" s="135">
        <f>职业参数比例等级参数!$AD$31*10</f>
        <v>43.636363636363633</v>
      </c>
      <c r="I530" s="134">
        <f>职业参数比例等级参数!$AE$32*10</f>
        <v>30.909090909090907</v>
      </c>
      <c r="J530" s="134">
        <f>职业参数比例等级参数!$AE$33*10</f>
        <v>24.727272727272727</v>
      </c>
      <c r="K530" s="134">
        <f>职业参数比例等级参数!$AE$34*10</f>
        <v>18.545454545454547</v>
      </c>
      <c r="L530" s="134">
        <f>职业参数比例等级参数!$AE$35*10</f>
        <v>11.127272727272725</v>
      </c>
      <c r="M530" s="134">
        <f>L530*职业参数比例等级参数!$B$15</f>
        <v>22.25454545454545</v>
      </c>
      <c r="N530" s="134">
        <f>L530*职业参数比例等级参数!$B$16</f>
        <v>11.127272727272725</v>
      </c>
      <c r="O530" s="134"/>
      <c r="P530" s="134"/>
      <c r="Q530" s="134">
        <v>1</v>
      </c>
    </row>
    <row r="531" spans="1:17" s="135" customFormat="1">
      <c r="A531" s="142">
        <v>518</v>
      </c>
      <c r="B531" s="142">
        <f t="shared" si="8"/>
        <v>518</v>
      </c>
      <c r="C531" s="134">
        <v>1</v>
      </c>
      <c r="D531" s="134">
        <v>0</v>
      </c>
      <c r="E531" s="134">
        <v>0</v>
      </c>
      <c r="F531" s="134">
        <f>职业参数比例等级参数!$AE$29*10</f>
        <v>96.969696969696955</v>
      </c>
      <c r="G531" s="134">
        <f>职业参数比例等级参数!$AE$30*10</f>
        <v>48.484848484848477</v>
      </c>
      <c r="H531" s="134">
        <f>职业参数比例等级参数!$AE$31*10</f>
        <v>41.212121212121211</v>
      </c>
      <c r="I531" s="135">
        <f>职业参数比例等级参数!$AF$32*10</f>
        <v>29.090909090909086</v>
      </c>
      <c r="J531" s="134">
        <f>职业参数比例等级参数!$AE$33*10</f>
        <v>24.727272727272727</v>
      </c>
      <c r="K531" s="134">
        <f>职业参数比例等级参数!$AE$34*10</f>
        <v>18.545454545454547</v>
      </c>
      <c r="L531" s="134">
        <f>职业参数比例等级参数!$AE$35*10</f>
        <v>11.127272727272725</v>
      </c>
      <c r="M531" s="134">
        <f>L531*职业参数比例等级参数!$B$15</f>
        <v>22.25454545454545</v>
      </c>
      <c r="N531" s="134">
        <f>L531*职业参数比例等级参数!$B$16</f>
        <v>11.127272727272725</v>
      </c>
      <c r="O531" s="134"/>
      <c r="P531" s="134"/>
      <c r="Q531" s="134">
        <v>1</v>
      </c>
    </row>
    <row r="532" spans="1:17" s="135" customFormat="1">
      <c r="A532" s="142">
        <v>519</v>
      </c>
      <c r="B532" s="142">
        <f t="shared" si="8"/>
        <v>519</v>
      </c>
      <c r="C532" s="134">
        <v>1</v>
      </c>
      <c r="D532" s="134">
        <v>0</v>
      </c>
      <c r="E532" s="134">
        <v>0</v>
      </c>
      <c r="F532" s="134">
        <f>职业参数比例等级参数!$AE$29*10</f>
        <v>96.969696969696955</v>
      </c>
      <c r="G532" s="134">
        <f>职业参数比例等级参数!$AE$30*10</f>
        <v>48.484848484848477</v>
      </c>
      <c r="H532" s="134">
        <f>职业参数比例等级参数!$AE$31*10</f>
        <v>41.212121212121211</v>
      </c>
      <c r="I532" s="135">
        <f>职业参数比例等级参数!$AD$32*10</f>
        <v>32.727272727272727</v>
      </c>
      <c r="J532" s="134">
        <f>职业参数比例等级参数!$AE$33*10</f>
        <v>24.727272727272727</v>
      </c>
      <c r="K532" s="134">
        <f>职业参数比例等级参数!$AE$34*10</f>
        <v>18.545454545454547</v>
      </c>
      <c r="L532" s="134">
        <f>职业参数比例等级参数!$AE$35*10</f>
        <v>11.127272727272725</v>
      </c>
      <c r="M532" s="134">
        <f>L532*职业参数比例等级参数!$B$15</f>
        <v>22.25454545454545</v>
      </c>
      <c r="N532" s="134">
        <f>L532*职业参数比例等级参数!$B$16</f>
        <v>11.127272727272725</v>
      </c>
      <c r="O532" s="134"/>
      <c r="P532" s="134"/>
      <c r="Q532" s="134">
        <v>1</v>
      </c>
    </row>
    <row r="533" spans="1:17" s="135" customFormat="1">
      <c r="A533" s="142">
        <v>520</v>
      </c>
      <c r="B533" s="142">
        <f t="shared" si="8"/>
        <v>520</v>
      </c>
      <c r="C533" s="134">
        <v>1</v>
      </c>
      <c r="D533" s="134">
        <v>0</v>
      </c>
      <c r="E533" s="134">
        <v>0</v>
      </c>
      <c r="F533" s="134">
        <f>职业参数比例等级参数!$AE$29*10</f>
        <v>96.969696969696955</v>
      </c>
      <c r="G533" s="134">
        <f>职业参数比例等级参数!$AE$30*10</f>
        <v>48.484848484848477</v>
      </c>
      <c r="H533" s="134">
        <f>职业参数比例等级参数!$AE$31*10</f>
        <v>41.212121212121211</v>
      </c>
      <c r="I533" s="134">
        <f>职业参数比例等级参数!$AE$32*10</f>
        <v>30.909090909090907</v>
      </c>
      <c r="J533" s="135">
        <f>职业参数比例等级参数!$AF$33*10</f>
        <v>23.272727272727273</v>
      </c>
      <c r="K533" s="134">
        <f>职业参数比例等级参数!$AE$34*10</f>
        <v>18.545454545454547</v>
      </c>
      <c r="L533" s="134">
        <f>职业参数比例等级参数!$AE$35*10</f>
        <v>11.127272727272725</v>
      </c>
      <c r="M533" s="134">
        <f>L533*职业参数比例等级参数!$B$15</f>
        <v>22.25454545454545</v>
      </c>
      <c r="N533" s="134">
        <f>L533*职业参数比例等级参数!$B$16</f>
        <v>11.127272727272725</v>
      </c>
      <c r="O533" s="134"/>
      <c r="P533" s="134"/>
      <c r="Q533" s="134">
        <v>1</v>
      </c>
    </row>
    <row r="534" spans="1:17" s="135" customFormat="1">
      <c r="A534" s="142">
        <v>521</v>
      </c>
      <c r="B534" s="142">
        <f t="shared" si="8"/>
        <v>521</v>
      </c>
      <c r="C534" s="134">
        <v>1</v>
      </c>
      <c r="D534" s="134">
        <v>0</v>
      </c>
      <c r="E534" s="134">
        <v>0</v>
      </c>
      <c r="F534" s="134">
        <f>职业参数比例等级参数!$AE$29*10</f>
        <v>96.969696969696955</v>
      </c>
      <c r="G534" s="134">
        <f>职业参数比例等级参数!$AE$30*10</f>
        <v>48.484848484848477</v>
      </c>
      <c r="H534" s="134">
        <f>职业参数比例等级参数!$AE$31*10</f>
        <v>41.212121212121211</v>
      </c>
      <c r="I534" s="134">
        <f>职业参数比例等级参数!$AE$32*10</f>
        <v>30.909090909090907</v>
      </c>
      <c r="J534" s="135">
        <f>职业参数比例等级参数!$AD$33*10</f>
        <v>26.18181818181818</v>
      </c>
      <c r="K534" s="134">
        <f>职业参数比例等级参数!$AE$34*10</f>
        <v>18.545454545454547</v>
      </c>
      <c r="L534" s="134">
        <f>职业参数比例等级参数!$AE$35*10</f>
        <v>11.127272727272725</v>
      </c>
      <c r="M534" s="134">
        <f>L534*职业参数比例等级参数!$B$15</f>
        <v>22.25454545454545</v>
      </c>
      <c r="N534" s="134">
        <f>L534*职业参数比例等级参数!$B$16</f>
        <v>11.127272727272725</v>
      </c>
      <c r="O534" s="134"/>
      <c r="P534" s="134"/>
      <c r="Q534" s="134">
        <v>1</v>
      </c>
    </row>
    <row r="535" spans="1:17" s="135" customFormat="1">
      <c r="A535" s="142">
        <v>522</v>
      </c>
      <c r="B535" s="142">
        <f t="shared" si="8"/>
        <v>522</v>
      </c>
      <c r="C535" s="134">
        <v>1</v>
      </c>
      <c r="D535" s="134">
        <v>0</v>
      </c>
      <c r="E535" s="134">
        <v>0</v>
      </c>
      <c r="F535" s="134">
        <f>职业参数比例等级参数!$AE$29*10</f>
        <v>96.969696969696955</v>
      </c>
      <c r="G535" s="134">
        <f>职业参数比例等级参数!$AE$30*10</f>
        <v>48.484848484848477</v>
      </c>
      <c r="H535" s="134">
        <f>职业参数比例等级参数!$AE$31*10</f>
        <v>41.212121212121211</v>
      </c>
      <c r="I535" s="134">
        <f>职业参数比例等级参数!$AE$32*10</f>
        <v>30.909090909090907</v>
      </c>
      <c r="J535" s="134">
        <f>职业参数比例等级参数!$AE$33*10</f>
        <v>24.727272727272727</v>
      </c>
      <c r="K535" s="135">
        <f>职业参数比例等级参数!$AF$34*10</f>
        <v>17.454545454545453</v>
      </c>
      <c r="L535" s="134">
        <f>职业参数比例等级参数!$AE$35*10</f>
        <v>11.127272727272725</v>
      </c>
      <c r="M535" s="134">
        <f>L535*职业参数比例等级参数!$B$15</f>
        <v>22.25454545454545</v>
      </c>
      <c r="N535" s="134">
        <f>L535*职业参数比例等级参数!$B$16</f>
        <v>11.127272727272725</v>
      </c>
      <c r="O535" s="134"/>
      <c r="P535" s="134"/>
      <c r="Q535" s="134">
        <v>1</v>
      </c>
    </row>
    <row r="536" spans="1:17" s="135" customFormat="1">
      <c r="A536" s="142">
        <v>523</v>
      </c>
      <c r="B536" s="142">
        <f t="shared" si="8"/>
        <v>523</v>
      </c>
      <c r="C536" s="134">
        <v>1</v>
      </c>
      <c r="D536" s="134">
        <v>0</v>
      </c>
      <c r="E536" s="134">
        <v>0</v>
      </c>
      <c r="F536" s="134">
        <f>职业参数比例等级参数!$AE$29*10</f>
        <v>96.969696969696955</v>
      </c>
      <c r="G536" s="134">
        <f>职业参数比例等级参数!$AE$30*10</f>
        <v>48.484848484848477</v>
      </c>
      <c r="H536" s="134">
        <f>职业参数比例等级参数!$AE$31*10</f>
        <v>41.212121212121211</v>
      </c>
      <c r="I536" s="134">
        <f>职业参数比例等级参数!$AE$32*10</f>
        <v>30.909090909090907</v>
      </c>
      <c r="J536" s="134">
        <f>职业参数比例等级参数!$AE$33*10</f>
        <v>24.727272727272727</v>
      </c>
      <c r="K536" s="135">
        <f>职业参数比例等级参数!$AD$34*10</f>
        <v>19.636363636363633</v>
      </c>
      <c r="L536" s="134">
        <f>职业参数比例等级参数!$AE$35*10</f>
        <v>11.127272727272725</v>
      </c>
      <c r="M536" s="134">
        <f>L536*职业参数比例等级参数!$B$15</f>
        <v>22.25454545454545</v>
      </c>
      <c r="N536" s="134">
        <f>L536*职业参数比例等级参数!$B$16</f>
        <v>11.127272727272725</v>
      </c>
      <c r="O536" s="134"/>
      <c r="P536" s="134"/>
      <c r="Q536" s="134">
        <v>1</v>
      </c>
    </row>
    <row r="537" spans="1:17" s="135" customFormat="1">
      <c r="A537" s="142">
        <v>524</v>
      </c>
      <c r="B537" s="142">
        <f t="shared" si="8"/>
        <v>524</v>
      </c>
      <c r="C537" s="134">
        <v>1</v>
      </c>
      <c r="D537" s="134">
        <v>0</v>
      </c>
      <c r="E537" s="134">
        <v>0</v>
      </c>
      <c r="F537" s="134">
        <f>职业参数比例等级参数!$AE$29*10</f>
        <v>96.969696969696955</v>
      </c>
      <c r="G537" s="134">
        <f>职业参数比例等级参数!$AE$30*10</f>
        <v>48.484848484848477</v>
      </c>
      <c r="H537" s="134">
        <f>职业参数比例等级参数!$AE$31*10</f>
        <v>41.212121212121211</v>
      </c>
      <c r="I537" s="134">
        <f>职业参数比例等级参数!$AE$32*10</f>
        <v>30.909090909090907</v>
      </c>
      <c r="J537" s="134">
        <f>职业参数比例等级参数!$AE$33*10</f>
        <v>24.727272727272727</v>
      </c>
      <c r="K537" s="134">
        <f>职业参数比例等级参数!$AE$34*10</f>
        <v>18.545454545454547</v>
      </c>
      <c r="L537" s="135">
        <f>职业参数比例等级参数!$AF$35*10</f>
        <v>11.018181818181818</v>
      </c>
      <c r="M537" s="134">
        <f>L537*职业参数比例等级参数!$B$15</f>
        <v>22.036363636363635</v>
      </c>
      <c r="N537" s="134">
        <f>L537*职业参数比例等级参数!$B$16</f>
        <v>11.018181818181818</v>
      </c>
      <c r="O537" s="134"/>
      <c r="P537" s="134"/>
      <c r="Q537" s="134">
        <v>1</v>
      </c>
    </row>
    <row r="538" spans="1:17" s="135" customFormat="1">
      <c r="A538" s="142">
        <v>525</v>
      </c>
      <c r="B538" s="142">
        <f t="shared" si="8"/>
        <v>525</v>
      </c>
      <c r="C538" s="134">
        <v>1</v>
      </c>
      <c r="D538" s="134">
        <v>0</v>
      </c>
      <c r="E538" s="134">
        <v>0</v>
      </c>
      <c r="F538" s="134">
        <f>职业参数比例等级参数!$AE$29*10</f>
        <v>96.969696969696955</v>
      </c>
      <c r="G538" s="134">
        <f>职业参数比例等级参数!$AE$30*10</f>
        <v>48.484848484848477</v>
      </c>
      <c r="H538" s="134">
        <f>职业参数比例等级参数!$AE$31*10</f>
        <v>41.212121212121211</v>
      </c>
      <c r="I538" s="134">
        <f>职业参数比例等级参数!$AE$32*10</f>
        <v>30.909090909090907</v>
      </c>
      <c r="J538" s="134">
        <f>职业参数比例等级参数!$AE$33*10</f>
        <v>24.727272727272727</v>
      </c>
      <c r="K538" s="134">
        <f>职业参数比例等级参数!$AE$34*10</f>
        <v>18.545454545454547</v>
      </c>
      <c r="L538" s="135">
        <f>职业参数比例等级参数!$AD$35*10</f>
        <v>11.236363636363635</v>
      </c>
      <c r="M538" s="134">
        <f>L538*职业参数比例等级参数!$B$15</f>
        <v>22.472727272727269</v>
      </c>
      <c r="N538" s="134">
        <f>L538*职业参数比例等级参数!$B$16</f>
        <v>11.236363636363635</v>
      </c>
      <c r="O538" s="134"/>
      <c r="P538" s="134"/>
      <c r="Q538" s="134">
        <v>1</v>
      </c>
    </row>
    <row r="539" spans="1:17" s="135" customFormat="1">
      <c r="A539" s="142">
        <v>526</v>
      </c>
      <c r="B539" s="142">
        <f t="shared" si="8"/>
        <v>526</v>
      </c>
      <c r="C539" s="135">
        <v>1</v>
      </c>
      <c r="D539" s="135">
        <v>0</v>
      </c>
      <c r="E539" s="135">
        <v>0</v>
      </c>
      <c r="F539" s="135">
        <f>职业参数比例等级参数!$AF$29*10</f>
        <v>93.939393939393923</v>
      </c>
      <c r="G539" s="135">
        <f>职业参数比例等级参数!$AF$30*10</f>
        <v>46.969696969696962</v>
      </c>
      <c r="H539" s="135">
        <f>职业参数比例等级参数!$AF$31*10</f>
        <v>38.787878787878782</v>
      </c>
      <c r="I539" s="135">
        <f>职业参数比例等级参数!$AF$32*10</f>
        <v>29.090909090909086</v>
      </c>
      <c r="J539" s="135">
        <f>职业参数比例等级参数!$AF$33*10</f>
        <v>23.272727272727273</v>
      </c>
      <c r="K539" s="135">
        <f>职业参数比例等级参数!$AF$34*10</f>
        <v>17.454545454545453</v>
      </c>
      <c r="L539" s="135">
        <f>职业参数比例等级参数!$AF$35*10</f>
        <v>11.018181818181818</v>
      </c>
      <c r="M539" s="135">
        <f>L539*职业参数比例等级参数!$B$15</f>
        <v>22.036363636363635</v>
      </c>
      <c r="N539" s="135">
        <f>L539*职业参数比例等级参数!$B$16</f>
        <v>11.018181818181818</v>
      </c>
      <c r="P539" s="135" t="s">
        <v>696</v>
      </c>
      <c r="Q539" s="135">
        <v>1</v>
      </c>
    </row>
    <row r="540" spans="1:17" s="135" customFormat="1">
      <c r="A540" s="142">
        <v>527</v>
      </c>
      <c r="B540" s="142">
        <f t="shared" si="8"/>
        <v>527</v>
      </c>
      <c r="C540" s="134">
        <v>1</v>
      </c>
      <c r="D540" s="134">
        <v>0</v>
      </c>
      <c r="E540" s="134">
        <v>0</v>
      </c>
      <c r="F540" s="135">
        <f>职业参数比例等级参数!$AD$29*10</f>
        <v>99.999999999999986</v>
      </c>
      <c r="G540" s="134">
        <f>职业参数比例等级参数!$AF$30*10</f>
        <v>46.969696969696962</v>
      </c>
      <c r="H540" s="134">
        <f>职业参数比例等级参数!$AF$31*10</f>
        <v>38.787878787878782</v>
      </c>
      <c r="I540" s="134">
        <f>职业参数比例等级参数!$AF$32*10</f>
        <v>29.090909090909086</v>
      </c>
      <c r="J540" s="134">
        <f>职业参数比例等级参数!$AF$33*10</f>
        <v>23.272727272727273</v>
      </c>
      <c r="K540" s="134">
        <f>职业参数比例等级参数!$AF$34*10</f>
        <v>17.454545454545453</v>
      </c>
      <c r="L540" s="134">
        <f>职业参数比例等级参数!$AF$35*10</f>
        <v>11.018181818181818</v>
      </c>
      <c r="M540" s="134">
        <f>L540*职业参数比例等级参数!$B$15</f>
        <v>22.036363636363635</v>
      </c>
      <c r="N540" s="134">
        <f>L540*职业参数比例等级参数!$B$16</f>
        <v>11.018181818181818</v>
      </c>
      <c r="O540" s="134"/>
      <c r="P540" s="134"/>
      <c r="Q540" s="134">
        <v>1</v>
      </c>
    </row>
    <row r="541" spans="1:17" s="135" customFormat="1">
      <c r="A541" s="142">
        <v>528</v>
      </c>
      <c r="B541" s="142">
        <f t="shared" si="8"/>
        <v>528</v>
      </c>
      <c r="C541" s="134">
        <v>1</v>
      </c>
      <c r="D541" s="134">
        <v>0</v>
      </c>
      <c r="E541" s="134">
        <v>0</v>
      </c>
      <c r="F541" s="135">
        <f>职业参数比例等级参数!$AE$29*10</f>
        <v>96.969696969696955</v>
      </c>
      <c r="G541" s="134">
        <f>职业参数比例等级参数!$AF$30*10</f>
        <v>46.969696969696962</v>
      </c>
      <c r="H541" s="134">
        <f>职业参数比例等级参数!$AF$31*10</f>
        <v>38.787878787878782</v>
      </c>
      <c r="I541" s="134">
        <f>职业参数比例等级参数!$AF$32*10</f>
        <v>29.090909090909086</v>
      </c>
      <c r="J541" s="134">
        <f>职业参数比例等级参数!$AF$33*10</f>
        <v>23.272727272727273</v>
      </c>
      <c r="K541" s="134">
        <f>职业参数比例等级参数!$AF$34*10</f>
        <v>17.454545454545453</v>
      </c>
      <c r="L541" s="134">
        <f>职业参数比例等级参数!$AF$35*10</f>
        <v>11.018181818181818</v>
      </c>
      <c r="M541" s="134">
        <f>L541*职业参数比例等级参数!$B$15</f>
        <v>22.036363636363635</v>
      </c>
      <c r="N541" s="134">
        <f>L541*职业参数比例等级参数!$B$16</f>
        <v>11.018181818181818</v>
      </c>
      <c r="O541" s="134"/>
      <c r="P541" s="134"/>
      <c r="Q541" s="134">
        <v>1</v>
      </c>
    </row>
    <row r="542" spans="1:17" s="135" customFormat="1">
      <c r="A542" s="142">
        <v>529</v>
      </c>
      <c r="B542" s="142">
        <f t="shared" si="8"/>
        <v>529</v>
      </c>
      <c r="C542" s="134">
        <v>1</v>
      </c>
      <c r="D542" s="134">
        <v>0</v>
      </c>
      <c r="E542" s="134">
        <v>0</v>
      </c>
      <c r="F542" s="134">
        <f>职业参数比例等级参数!$AF$29*10</f>
        <v>93.939393939393923</v>
      </c>
      <c r="G542" s="135">
        <f>职业参数比例等级参数!$AD$30*10</f>
        <v>49.999999999999993</v>
      </c>
      <c r="H542" s="134">
        <f>职业参数比例等级参数!$AF$31*10</f>
        <v>38.787878787878782</v>
      </c>
      <c r="I542" s="134">
        <f>职业参数比例等级参数!$AF$32*10</f>
        <v>29.090909090909086</v>
      </c>
      <c r="J542" s="134">
        <f>职业参数比例等级参数!$AF$33*10</f>
        <v>23.272727272727273</v>
      </c>
      <c r="K542" s="134">
        <f>职业参数比例等级参数!$AF$34*10</f>
        <v>17.454545454545453</v>
      </c>
      <c r="L542" s="134">
        <f>职业参数比例等级参数!$AF$35*10</f>
        <v>11.018181818181818</v>
      </c>
      <c r="M542" s="134">
        <f>L542*职业参数比例等级参数!$B$15</f>
        <v>22.036363636363635</v>
      </c>
      <c r="N542" s="134">
        <f>L542*职业参数比例等级参数!$B$16</f>
        <v>11.018181818181818</v>
      </c>
      <c r="O542" s="134"/>
      <c r="P542" s="134"/>
      <c r="Q542" s="134">
        <v>1</v>
      </c>
    </row>
    <row r="543" spans="1:17" s="135" customFormat="1">
      <c r="A543" s="142">
        <v>530</v>
      </c>
      <c r="B543" s="142">
        <f t="shared" si="8"/>
        <v>530</v>
      </c>
      <c r="C543" s="134">
        <v>1</v>
      </c>
      <c r="D543" s="134">
        <v>0</v>
      </c>
      <c r="E543" s="134">
        <v>0</v>
      </c>
      <c r="F543" s="134">
        <f>职业参数比例等级参数!$AF$29*10</f>
        <v>93.939393939393923</v>
      </c>
      <c r="G543" s="135">
        <f>职业参数比例等级参数!$AE$30*10</f>
        <v>48.484848484848477</v>
      </c>
      <c r="H543" s="134">
        <f>职业参数比例等级参数!$AF$31*10</f>
        <v>38.787878787878782</v>
      </c>
      <c r="I543" s="134">
        <f>职业参数比例等级参数!$AF$32*10</f>
        <v>29.090909090909086</v>
      </c>
      <c r="J543" s="134">
        <f>职业参数比例等级参数!$AF$33*10</f>
        <v>23.272727272727273</v>
      </c>
      <c r="K543" s="134">
        <f>职业参数比例等级参数!$AF$34*10</f>
        <v>17.454545454545453</v>
      </c>
      <c r="L543" s="134">
        <f>职业参数比例等级参数!$AF$35*10</f>
        <v>11.018181818181818</v>
      </c>
      <c r="M543" s="134">
        <f>L543*职业参数比例等级参数!$B$15</f>
        <v>22.036363636363635</v>
      </c>
      <c r="N543" s="134">
        <f>L543*职业参数比例等级参数!$B$16</f>
        <v>11.018181818181818</v>
      </c>
      <c r="O543" s="134"/>
      <c r="P543" s="134"/>
      <c r="Q543" s="134">
        <v>1</v>
      </c>
    </row>
    <row r="544" spans="1:17" s="135" customFormat="1">
      <c r="A544" s="142">
        <v>531</v>
      </c>
      <c r="B544" s="142">
        <f t="shared" si="8"/>
        <v>531</v>
      </c>
      <c r="C544" s="134">
        <v>1</v>
      </c>
      <c r="D544" s="134">
        <v>0</v>
      </c>
      <c r="E544" s="134">
        <v>0</v>
      </c>
      <c r="F544" s="134">
        <f>职业参数比例等级参数!$AF$29*10</f>
        <v>93.939393939393923</v>
      </c>
      <c r="G544" s="134">
        <f>职业参数比例等级参数!$AF$30*10</f>
        <v>46.969696969696962</v>
      </c>
      <c r="H544" s="135">
        <f>职业参数比例等级参数!$AD$31*10</f>
        <v>43.636363636363633</v>
      </c>
      <c r="I544" s="134">
        <f>职业参数比例等级参数!$AF$32*10</f>
        <v>29.090909090909086</v>
      </c>
      <c r="J544" s="134">
        <f>职业参数比例等级参数!$AF$33*10</f>
        <v>23.272727272727273</v>
      </c>
      <c r="K544" s="134">
        <f>职业参数比例等级参数!$AF$34*10</f>
        <v>17.454545454545453</v>
      </c>
      <c r="L544" s="134">
        <f>职业参数比例等级参数!$AF$35*10</f>
        <v>11.018181818181818</v>
      </c>
      <c r="M544" s="134">
        <f>L544*职业参数比例等级参数!$B$15</f>
        <v>22.036363636363635</v>
      </c>
      <c r="N544" s="134">
        <f>L544*职业参数比例等级参数!$B$16</f>
        <v>11.018181818181818</v>
      </c>
      <c r="O544" s="134"/>
      <c r="P544" s="134"/>
      <c r="Q544" s="134">
        <v>1</v>
      </c>
    </row>
    <row r="545" spans="1:17" s="135" customFormat="1">
      <c r="A545" s="142">
        <v>532</v>
      </c>
      <c r="B545" s="142">
        <f t="shared" si="8"/>
        <v>532</v>
      </c>
      <c r="C545" s="134">
        <v>1</v>
      </c>
      <c r="D545" s="134">
        <v>0</v>
      </c>
      <c r="E545" s="134">
        <v>0</v>
      </c>
      <c r="F545" s="134">
        <f>职业参数比例等级参数!$AF$29*10</f>
        <v>93.939393939393923</v>
      </c>
      <c r="G545" s="134">
        <f>职业参数比例等级参数!$AF$30*10</f>
        <v>46.969696969696962</v>
      </c>
      <c r="H545" s="135">
        <f>职业参数比例等级参数!$AE$31*10</f>
        <v>41.212121212121211</v>
      </c>
      <c r="I545" s="134">
        <f>职业参数比例等级参数!$AF$32*10</f>
        <v>29.090909090909086</v>
      </c>
      <c r="J545" s="134">
        <f>职业参数比例等级参数!$AF$33*10</f>
        <v>23.272727272727273</v>
      </c>
      <c r="K545" s="134">
        <f>职业参数比例等级参数!$AF$34*10</f>
        <v>17.454545454545453</v>
      </c>
      <c r="L545" s="134">
        <f>职业参数比例等级参数!$AF$35*10</f>
        <v>11.018181818181818</v>
      </c>
      <c r="M545" s="134">
        <f>L545*职业参数比例等级参数!$B$15</f>
        <v>22.036363636363635</v>
      </c>
      <c r="N545" s="134">
        <f>L545*职业参数比例等级参数!$B$16</f>
        <v>11.018181818181818</v>
      </c>
      <c r="O545" s="134"/>
      <c r="P545" s="134"/>
      <c r="Q545" s="134">
        <v>1</v>
      </c>
    </row>
    <row r="546" spans="1:17" s="135" customFormat="1">
      <c r="A546" s="142">
        <v>533</v>
      </c>
      <c r="B546" s="142">
        <f t="shared" si="8"/>
        <v>533</v>
      </c>
      <c r="C546" s="134">
        <v>1</v>
      </c>
      <c r="D546" s="134">
        <v>0</v>
      </c>
      <c r="E546" s="134">
        <v>0</v>
      </c>
      <c r="F546" s="134">
        <f>职业参数比例等级参数!$AF$29*10</f>
        <v>93.939393939393923</v>
      </c>
      <c r="G546" s="134">
        <f>职业参数比例等级参数!$AF$30*10</f>
        <v>46.969696969696962</v>
      </c>
      <c r="H546" s="134">
        <f>职业参数比例等级参数!$AF$31*10</f>
        <v>38.787878787878782</v>
      </c>
      <c r="I546" s="135">
        <f>职业参数比例等级参数!$AD$32*10</f>
        <v>32.727272727272727</v>
      </c>
      <c r="J546" s="134">
        <f>职业参数比例等级参数!$AF$33*10</f>
        <v>23.272727272727273</v>
      </c>
      <c r="K546" s="134">
        <f>职业参数比例等级参数!$AF$34*10</f>
        <v>17.454545454545453</v>
      </c>
      <c r="L546" s="134">
        <f>职业参数比例等级参数!$AF$35*10</f>
        <v>11.018181818181818</v>
      </c>
      <c r="M546" s="134">
        <f>L546*职业参数比例等级参数!$B$15</f>
        <v>22.036363636363635</v>
      </c>
      <c r="N546" s="134">
        <f>L546*职业参数比例等级参数!$B$16</f>
        <v>11.018181818181818</v>
      </c>
      <c r="O546" s="134"/>
      <c r="P546" s="134"/>
      <c r="Q546" s="134">
        <v>1</v>
      </c>
    </row>
    <row r="547" spans="1:17" s="135" customFormat="1">
      <c r="A547" s="142">
        <v>534</v>
      </c>
      <c r="B547" s="142">
        <f t="shared" si="8"/>
        <v>534</v>
      </c>
      <c r="C547" s="134">
        <v>1</v>
      </c>
      <c r="D547" s="134">
        <v>0</v>
      </c>
      <c r="E547" s="134">
        <v>0</v>
      </c>
      <c r="F547" s="134">
        <f>职业参数比例等级参数!$AF$29*10</f>
        <v>93.939393939393923</v>
      </c>
      <c r="G547" s="134">
        <f>职业参数比例等级参数!$AF$30*10</f>
        <v>46.969696969696962</v>
      </c>
      <c r="H547" s="134">
        <f>职业参数比例等级参数!$AF$31*10</f>
        <v>38.787878787878782</v>
      </c>
      <c r="I547" s="135">
        <f>职业参数比例等级参数!$AE$32*10</f>
        <v>30.909090909090907</v>
      </c>
      <c r="J547" s="134">
        <f>职业参数比例等级参数!$AF$33*10</f>
        <v>23.272727272727273</v>
      </c>
      <c r="K547" s="134">
        <f>职业参数比例等级参数!$AF$34*10</f>
        <v>17.454545454545453</v>
      </c>
      <c r="L547" s="134">
        <f>职业参数比例等级参数!$AF$35*10</f>
        <v>11.018181818181818</v>
      </c>
      <c r="M547" s="134">
        <f>L547*职业参数比例等级参数!$B$15</f>
        <v>22.036363636363635</v>
      </c>
      <c r="N547" s="134">
        <f>L547*职业参数比例等级参数!$B$16</f>
        <v>11.018181818181818</v>
      </c>
      <c r="O547" s="134"/>
      <c r="P547" s="134"/>
      <c r="Q547" s="134">
        <v>1</v>
      </c>
    </row>
    <row r="548" spans="1:17" s="135" customFormat="1">
      <c r="A548" s="142">
        <v>535</v>
      </c>
      <c r="B548" s="142">
        <f t="shared" si="8"/>
        <v>535</v>
      </c>
      <c r="C548" s="134">
        <v>1</v>
      </c>
      <c r="D548" s="134">
        <v>0</v>
      </c>
      <c r="E548" s="134">
        <v>0</v>
      </c>
      <c r="F548" s="134">
        <f>职业参数比例等级参数!$AF$29*10</f>
        <v>93.939393939393923</v>
      </c>
      <c r="G548" s="134">
        <f>职业参数比例等级参数!$AF$30*10</f>
        <v>46.969696969696962</v>
      </c>
      <c r="H548" s="134">
        <f>职业参数比例等级参数!$AF$31*10</f>
        <v>38.787878787878782</v>
      </c>
      <c r="I548" s="134">
        <f>职业参数比例等级参数!$AF$32*10</f>
        <v>29.090909090909086</v>
      </c>
      <c r="J548" s="135">
        <f>职业参数比例等级参数!$AD$33*10</f>
        <v>26.18181818181818</v>
      </c>
      <c r="K548" s="134">
        <f>职业参数比例等级参数!$AF$34*10</f>
        <v>17.454545454545453</v>
      </c>
      <c r="L548" s="134">
        <f>职业参数比例等级参数!$AF$35*10</f>
        <v>11.018181818181818</v>
      </c>
      <c r="M548" s="134">
        <f>L548*职业参数比例等级参数!$B$15</f>
        <v>22.036363636363635</v>
      </c>
      <c r="N548" s="134">
        <f>L548*职业参数比例等级参数!$B$16</f>
        <v>11.018181818181818</v>
      </c>
      <c r="O548" s="134"/>
      <c r="P548" s="134"/>
      <c r="Q548" s="134">
        <v>1</v>
      </c>
    </row>
    <row r="549" spans="1:17" s="135" customFormat="1">
      <c r="A549" s="142">
        <v>536</v>
      </c>
      <c r="B549" s="142">
        <f t="shared" si="8"/>
        <v>536</v>
      </c>
      <c r="C549" s="134">
        <v>1</v>
      </c>
      <c r="D549" s="134">
        <v>0</v>
      </c>
      <c r="E549" s="134">
        <v>0</v>
      </c>
      <c r="F549" s="134">
        <f>职业参数比例等级参数!$AF$29*10</f>
        <v>93.939393939393923</v>
      </c>
      <c r="G549" s="134">
        <f>职业参数比例等级参数!$AF$30*10</f>
        <v>46.969696969696962</v>
      </c>
      <c r="H549" s="134">
        <f>职业参数比例等级参数!$AF$31*10</f>
        <v>38.787878787878782</v>
      </c>
      <c r="I549" s="134">
        <f>职业参数比例等级参数!$AF$32*10</f>
        <v>29.090909090909086</v>
      </c>
      <c r="J549" s="135">
        <f>职业参数比例等级参数!$AE$33*10</f>
        <v>24.727272727272727</v>
      </c>
      <c r="K549" s="134">
        <f>职业参数比例等级参数!$AF$34*10</f>
        <v>17.454545454545453</v>
      </c>
      <c r="L549" s="134">
        <f>职业参数比例等级参数!$AF$35*10</f>
        <v>11.018181818181818</v>
      </c>
      <c r="M549" s="134">
        <f>L549*职业参数比例等级参数!$B$15</f>
        <v>22.036363636363635</v>
      </c>
      <c r="N549" s="134">
        <f>L549*职业参数比例等级参数!$B$16</f>
        <v>11.018181818181818</v>
      </c>
      <c r="O549" s="134"/>
      <c r="P549" s="134"/>
      <c r="Q549" s="134">
        <v>1</v>
      </c>
    </row>
    <row r="550" spans="1:17" s="135" customFormat="1">
      <c r="A550" s="142">
        <v>537</v>
      </c>
      <c r="B550" s="142">
        <f t="shared" si="8"/>
        <v>537</v>
      </c>
      <c r="C550" s="134">
        <v>1</v>
      </c>
      <c r="D550" s="134">
        <v>0</v>
      </c>
      <c r="E550" s="134">
        <v>0</v>
      </c>
      <c r="F550" s="134">
        <f>职业参数比例等级参数!$AF$29*10</f>
        <v>93.939393939393923</v>
      </c>
      <c r="G550" s="134">
        <f>职业参数比例等级参数!$AF$30*10</f>
        <v>46.969696969696962</v>
      </c>
      <c r="H550" s="134">
        <f>职业参数比例等级参数!$AF$31*10</f>
        <v>38.787878787878782</v>
      </c>
      <c r="I550" s="134">
        <f>职业参数比例等级参数!$AF$32*10</f>
        <v>29.090909090909086</v>
      </c>
      <c r="J550" s="134">
        <f>职业参数比例等级参数!$AF$33*10</f>
        <v>23.272727272727273</v>
      </c>
      <c r="K550" s="135">
        <f>职业参数比例等级参数!$AD$34*10</f>
        <v>19.636363636363633</v>
      </c>
      <c r="L550" s="134">
        <f>职业参数比例等级参数!$AF$35*10</f>
        <v>11.018181818181818</v>
      </c>
      <c r="M550" s="134">
        <f>L550*职业参数比例等级参数!$B$15</f>
        <v>22.036363636363635</v>
      </c>
      <c r="N550" s="134">
        <f>L550*职业参数比例等级参数!$B$16</f>
        <v>11.018181818181818</v>
      </c>
      <c r="O550" s="134"/>
      <c r="P550" s="134"/>
      <c r="Q550" s="134">
        <v>1</v>
      </c>
    </row>
    <row r="551" spans="1:17" s="135" customFormat="1">
      <c r="A551" s="142">
        <v>538</v>
      </c>
      <c r="B551" s="142">
        <f t="shared" si="8"/>
        <v>538</v>
      </c>
      <c r="C551" s="134">
        <v>1</v>
      </c>
      <c r="D551" s="134">
        <v>0</v>
      </c>
      <c r="E551" s="134">
        <v>0</v>
      </c>
      <c r="F551" s="134">
        <f>职业参数比例等级参数!$AF$29*10</f>
        <v>93.939393939393923</v>
      </c>
      <c r="G551" s="134">
        <f>职业参数比例等级参数!$AF$30*10</f>
        <v>46.969696969696962</v>
      </c>
      <c r="H551" s="134">
        <f>职业参数比例等级参数!$AF$31*10</f>
        <v>38.787878787878782</v>
      </c>
      <c r="I551" s="134">
        <f>职业参数比例等级参数!$AF$32*10</f>
        <v>29.090909090909086</v>
      </c>
      <c r="J551" s="134">
        <f>职业参数比例等级参数!$AF$33*10</f>
        <v>23.272727272727273</v>
      </c>
      <c r="K551" s="135">
        <f>职业参数比例等级参数!$AE$34*10</f>
        <v>18.545454545454547</v>
      </c>
      <c r="L551" s="134">
        <f>职业参数比例等级参数!$AF$35*10</f>
        <v>11.018181818181818</v>
      </c>
      <c r="M551" s="134">
        <f>L551*职业参数比例等级参数!$B$15</f>
        <v>22.036363636363635</v>
      </c>
      <c r="N551" s="134">
        <f>L551*职业参数比例等级参数!$B$16</f>
        <v>11.018181818181818</v>
      </c>
      <c r="O551" s="134"/>
      <c r="P551" s="134"/>
      <c r="Q551" s="134">
        <v>1</v>
      </c>
    </row>
    <row r="552" spans="1:17" s="135" customFormat="1">
      <c r="A552" s="142">
        <v>539</v>
      </c>
      <c r="B552" s="142">
        <f t="shared" si="8"/>
        <v>539</v>
      </c>
      <c r="C552" s="134">
        <v>1</v>
      </c>
      <c r="D552" s="134">
        <v>0</v>
      </c>
      <c r="E552" s="134">
        <v>0</v>
      </c>
      <c r="F552" s="134">
        <f>职业参数比例等级参数!$AF$29*10</f>
        <v>93.939393939393923</v>
      </c>
      <c r="G552" s="134">
        <f>职业参数比例等级参数!$AF$30*10</f>
        <v>46.969696969696962</v>
      </c>
      <c r="H552" s="134">
        <f>职业参数比例等级参数!$AF$31*10</f>
        <v>38.787878787878782</v>
      </c>
      <c r="I552" s="134">
        <f>职业参数比例等级参数!$AF$32*10</f>
        <v>29.090909090909086</v>
      </c>
      <c r="J552" s="134">
        <f>职业参数比例等级参数!$AF$33*10</f>
        <v>23.272727272727273</v>
      </c>
      <c r="K552" s="134">
        <f>职业参数比例等级参数!$AF$34*10</f>
        <v>17.454545454545453</v>
      </c>
      <c r="L552" s="135">
        <f>职业参数比例等级参数!$AD$35*10</f>
        <v>11.236363636363635</v>
      </c>
      <c r="M552" s="134">
        <f>L552*职业参数比例等级参数!$B$15</f>
        <v>22.472727272727269</v>
      </c>
      <c r="N552" s="134">
        <f>L552*职业参数比例等级参数!$B$16</f>
        <v>11.236363636363635</v>
      </c>
      <c r="O552" s="134"/>
      <c r="P552" s="134"/>
      <c r="Q552" s="134">
        <v>1</v>
      </c>
    </row>
    <row r="553" spans="1:17" s="135" customFormat="1">
      <c r="A553" s="142">
        <v>540</v>
      </c>
      <c r="B553" s="142">
        <f t="shared" si="8"/>
        <v>540</v>
      </c>
      <c r="C553" s="134">
        <v>1</v>
      </c>
      <c r="D553" s="134">
        <v>0</v>
      </c>
      <c r="E553" s="134">
        <v>0</v>
      </c>
      <c r="F553" s="134">
        <f>职业参数比例等级参数!$AF$29*10</f>
        <v>93.939393939393923</v>
      </c>
      <c r="G553" s="134">
        <f>职业参数比例等级参数!$AF$30*10</f>
        <v>46.969696969696962</v>
      </c>
      <c r="H553" s="134">
        <f>职业参数比例等级参数!$AF$31*10</f>
        <v>38.787878787878782</v>
      </c>
      <c r="I553" s="134">
        <f>职业参数比例等级参数!$AF$32*10</f>
        <v>29.090909090909086</v>
      </c>
      <c r="J553" s="134">
        <f>职业参数比例等级参数!$AF$33*10</f>
        <v>23.272727272727273</v>
      </c>
      <c r="K553" s="134">
        <f>职业参数比例等级参数!$AF$34*10</f>
        <v>17.454545454545453</v>
      </c>
      <c r="L553" s="135">
        <f>职业参数比例等级参数!$AE$35*10</f>
        <v>11.127272727272725</v>
      </c>
      <c r="M553" s="134">
        <f>L553*职业参数比例等级参数!$B$15</f>
        <v>22.25454545454545</v>
      </c>
      <c r="N553" s="134">
        <f>L553*职业参数比例等级参数!$B$16</f>
        <v>11.127272727272725</v>
      </c>
      <c r="O553" s="134"/>
      <c r="P553" s="134"/>
      <c r="Q553" s="134">
        <v>1</v>
      </c>
    </row>
    <row r="554" spans="1:17" s="135" customFormat="1" hidden="1">
      <c r="A554" s="142">
        <v>541</v>
      </c>
      <c r="B554" s="142">
        <f t="shared" si="8"/>
        <v>541</v>
      </c>
      <c r="C554" s="135">
        <v>10</v>
      </c>
      <c r="D554" s="135">
        <v>0</v>
      </c>
      <c r="E554" s="135">
        <v>0</v>
      </c>
      <c r="F554" s="135">
        <f>职业参数比例等级参数!$C$38*10</f>
        <v>145.45454545454544</v>
      </c>
      <c r="G554" s="135">
        <f>职业参数比例等级参数!$C$39*10</f>
        <v>136.36363636363635</v>
      </c>
      <c r="H554" s="135">
        <f>职业参数比例等级参数!$C$40*10</f>
        <v>87.272727272727266</v>
      </c>
      <c r="I554" s="135">
        <f>职业参数比例等级参数!$C$41*10</f>
        <v>65.454545454545453</v>
      </c>
      <c r="J554" s="135">
        <f>职业参数比例等级参数!$C$42*10</f>
        <v>87.272727272727266</v>
      </c>
      <c r="K554" s="135">
        <f>职业参数比例等级参数!$C$43*10</f>
        <v>65.454545454545453</v>
      </c>
      <c r="L554" s="135">
        <f>职业参数比例等级参数!$C$44*10</f>
        <v>47.272727272727266</v>
      </c>
      <c r="M554" s="135">
        <f>L554*职业参数比例等级参数!$B$15</f>
        <v>94.545454545454533</v>
      </c>
      <c r="N554" s="135">
        <f>L554*职业参数比例等级参数!$B$16</f>
        <v>47.272727272727266</v>
      </c>
      <c r="P554" s="135" t="s">
        <v>602</v>
      </c>
      <c r="Q554" s="135">
        <v>2</v>
      </c>
    </row>
    <row r="555" spans="1:17" s="135" customFormat="1" hidden="1">
      <c r="A555" s="142">
        <v>542</v>
      </c>
      <c r="B555" s="142">
        <f t="shared" si="8"/>
        <v>542</v>
      </c>
      <c r="C555" s="134">
        <v>10</v>
      </c>
      <c r="D555" s="134">
        <v>0</v>
      </c>
      <c r="E555" s="134">
        <v>0</v>
      </c>
      <c r="F555" s="135">
        <f>职业参数比例等级参数!$D$38*10</f>
        <v>143.03030303030303</v>
      </c>
      <c r="G555" s="134">
        <f>职业参数比例等级参数!$C$39*10</f>
        <v>136.36363636363635</v>
      </c>
      <c r="H555" s="134">
        <f>职业参数比例等级参数!$C$40*10</f>
        <v>87.272727272727266</v>
      </c>
      <c r="I555" s="134">
        <f>职业参数比例等级参数!$C$41*10</f>
        <v>65.454545454545453</v>
      </c>
      <c r="J555" s="134">
        <f>职业参数比例等级参数!$C$42*10</f>
        <v>87.272727272727266</v>
      </c>
      <c r="K555" s="134">
        <f>职业参数比例等级参数!$C$43*10</f>
        <v>65.454545454545453</v>
      </c>
      <c r="L555" s="134">
        <f>职业参数比例等级参数!$C$44*10</f>
        <v>47.272727272727266</v>
      </c>
      <c r="M555" s="134">
        <f>L555*职业参数比例等级参数!$B$15</f>
        <v>94.545454545454533</v>
      </c>
      <c r="N555" s="134">
        <f>L555*职业参数比例等级参数!$B$16</f>
        <v>47.272727272727266</v>
      </c>
      <c r="O555" s="134"/>
      <c r="P555" s="134"/>
      <c r="Q555" s="134">
        <v>2</v>
      </c>
    </row>
    <row r="556" spans="1:17" s="135" customFormat="1" hidden="1">
      <c r="A556" s="142">
        <v>543</v>
      </c>
      <c r="B556" s="142">
        <f t="shared" si="8"/>
        <v>543</v>
      </c>
      <c r="C556" s="134">
        <v>10</v>
      </c>
      <c r="D556" s="134">
        <v>0</v>
      </c>
      <c r="E556" s="134">
        <v>0</v>
      </c>
      <c r="F556" s="135">
        <f>职业参数比例等级参数!$E$38*10</f>
        <v>140.60606060606059</v>
      </c>
      <c r="G556" s="134">
        <f>职业参数比例等级参数!$C$39*10</f>
        <v>136.36363636363635</v>
      </c>
      <c r="H556" s="134">
        <f>职业参数比例等级参数!$C$40*10</f>
        <v>87.272727272727266</v>
      </c>
      <c r="I556" s="134">
        <f>职业参数比例等级参数!$C$41*10</f>
        <v>65.454545454545453</v>
      </c>
      <c r="J556" s="134">
        <f>职业参数比例等级参数!$C$42*10</f>
        <v>87.272727272727266</v>
      </c>
      <c r="K556" s="134">
        <f>职业参数比例等级参数!$C$43*10</f>
        <v>65.454545454545453</v>
      </c>
      <c r="L556" s="134">
        <f>职业参数比例等级参数!$C$44*10</f>
        <v>47.272727272727266</v>
      </c>
      <c r="M556" s="134">
        <f>L556*职业参数比例等级参数!$B$15</f>
        <v>94.545454545454533</v>
      </c>
      <c r="N556" s="134">
        <f>L556*职业参数比例等级参数!$B$16</f>
        <v>47.272727272727266</v>
      </c>
      <c r="O556" s="134"/>
      <c r="P556" s="134"/>
      <c r="Q556" s="134">
        <v>2</v>
      </c>
    </row>
    <row r="557" spans="1:17" s="135" customFormat="1" hidden="1">
      <c r="A557" s="142">
        <v>544</v>
      </c>
      <c r="B557" s="142">
        <f t="shared" si="8"/>
        <v>544</v>
      </c>
      <c r="C557" s="134">
        <v>10</v>
      </c>
      <c r="D557" s="134">
        <v>0</v>
      </c>
      <c r="E557" s="134">
        <v>0</v>
      </c>
      <c r="F557" s="134">
        <f>职业参数比例等级参数!$C$38*10</f>
        <v>145.45454545454544</v>
      </c>
      <c r="G557" s="135">
        <f>职业参数比例等级参数!$D$39*10</f>
        <v>134.09090909090909</v>
      </c>
      <c r="H557" s="134">
        <f>职业参数比例等级参数!$C$40*10</f>
        <v>87.272727272727266</v>
      </c>
      <c r="I557" s="134">
        <f>职业参数比例等级参数!$C$41*10</f>
        <v>65.454545454545453</v>
      </c>
      <c r="J557" s="134">
        <f>职业参数比例等级参数!$C$42*10</f>
        <v>87.272727272727266</v>
      </c>
      <c r="K557" s="134">
        <f>职业参数比例等级参数!$C$43*10</f>
        <v>65.454545454545453</v>
      </c>
      <c r="L557" s="134">
        <f>职业参数比例等级参数!$C$44*10</f>
        <v>47.272727272727266</v>
      </c>
      <c r="M557" s="134">
        <f>L557*职业参数比例等级参数!$B$15</f>
        <v>94.545454545454533</v>
      </c>
      <c r="N557" s="134">
        <f>L557*职业参数比例等级参数!$B$16</f>
        <v>47.272727272727266</v>
      </c>
      <c r="O557" s="134"/>
      <c r="P557" s="134"/>
      <c r="Q557" s="134">
        <v>2</v>
      </c>
    </row>
    <row r="558" spans="1:17" s="135" customFormat="1" hidden="1">
      <c r="A558" s="142">
        <v>545</v>
      </c>
      <c r="B558" s="142">
        <f t="shared" si="8"/>
        <v>545</v>
      </c>
      <c r="C558" s="134">
        <v>10</v>
      </c>
      <c r="D558" s="134">
        <v>0</v>
      </c>
      <c r="E558" s="134">
        <v>0</v>
      </c>
      <c r="F558" s="134">
        <f>职业参数比例等级参数!$C$38*10</f>
        <v>145.45454545454544</v>
      </c>
      <c r="G558" s="135">
        <f>职业参数比例等级参数!$E$39*10</f>
        <v>131.81818181818181</v>
      </c>
      <c r="H558" s="134">
        <f>职业参数比例等级参数!$C$40*10</f>
        <v>87.272727272727266</v>
      </c>
      <c r="I558" s="134">
        <f>职业参数比例等级参数!$C$41*10</f>
        <v>65.454545454545453</v>
      </c>
      <c r="J558" s="134">
        <f>职业参数比例等级参数!$C$42*10</f>
        <v>87.272727272727266</v>
      </c>
      <c r="K558" s="134">
        <f>职业参数比例等级参数!$C$43*10</f>
        <v>65.454545454545453</v>
      </c>
      <c r="L558" s="134">
        <f>职业参数比例等级参数!$C$44*10</f>
        <v>47.272727272727266</v>
      </c>
      <c r="M558" s="134">
        <f>L558*职业参数比例等级参数!$B$15</f>
        <v>94.545454545454533</v>
      </c>
      <c r="N558" s="134">
        <f>L558*职业参数比例等级参数!$B$16</f>
        <v>47.272727272727266</v>
      </c>
      <c r="O558" s="134"/>
      <c r="P558" s="134"/>
      <c r="Q558" s="134">
        <v>2</v>
      </c>
    </row>
    <row r="559" spans="1:17" s="135" customFormat="1" hidden="1">
      <c r="A559" s="142">
        <v>546</v>
      </c>
      <c r="B559" s="142">
        <f t="shared" si="8"/>
        <v>546</v>
      </c>
      <c r="C559" s="134">
        <v>10</v>
      </c>
      <c r="D559" s="134">
        <v>0</v>
      </c>
      <c r="E559" s="134">
        <v>0</v>
      </c>
      <c r="F559" s="134">
        <f>职业参数比例等级参数!$C$38*10</f>
        <v>145.45454545454544</v>
      </c>
      <c r="G559" s="134">
        <f>职业参数比例等级参数!$C$39*10</f>
        <v>136.36363636363635</v>
      </c>
      <c r="H559" s="135">
        <f>职业参数比例等级参数!$D$40*10</f>
        <v>85.333333333333329</v>
      </c>
      <c r="I559" s="134">
        <f>职业参数比例等级参数!$C$41*10</f>
        <v>65.454545454545453</v>
      </c>
      <c r="J559" s="134">
        <f>职业参数比例等级参数!$C$42*10</f>
        <v>87.272727272727266</v>
      </c>
      <c r="K559" s="134">
        <f>职业参数比例等级参数!$C$43*10</f>
        <v>65.454545454545453</v>
      </c>
      <c r="L559" s="134">
        <f>职业参数比例等级参数!$C$44*10</f>
        <v>47.272727272727266</v>
      </c>
      <c r="M559" s="134">
        <f>L559*职业参数比例等级参数!$B$15</f>
        <v>94.545454545454533</v>
      </c>
      <c r="N559" s="134">
        <f>L559*职业参数比例等级参数!$B$16</f>
        <v>47.272727272727266</v>
      </c>
      <c r="O559" s="134"/>
      <c r="P559" s="134"/>
      <c r="Q559" s="134">
        <v>2</v>
      </c>
    </row>
    <row r="560" spans="1:17" s="135" customFormat="1" hidden="1">
      <c r="A560" s="142">
        <v>547</v>
      </c>
      <c r="B560" s="142">
        <f t="shared" si="8"/>
        <v>547</v>
      </c>
      <c r="C560" s="134">
        <v>10</v>
      </c>
      <c r="D560" s="134">
        <v>0</v>
      </c>
      <c r="E560" s="134">
        <v>0</v>
      </c>
      <c r="F560" s="134">
        <f>职业参数比例等级参数!$C$38*10</f>
        <v>145.45454545454544</v>
      </c>
      <c r="G560" s="134">
        <f>职业参数比例等级参数!$C$39*10</f>
        <v>136.36363636363635</v>
      </c>
      <c r="H560" s="135">
        <f>职业参数比例等级参数!$E$40*10</f>
        <v>83.393939393939405</v>
      </c>
      <c r="I560" s="134">
        <f>职业参数比例等级参数!$C$41*10</f>
        <v>65.454545454545453</v>
      </c>
      <c r="J560" s="134">
        <f>职业参数比例等级参数!$C$42*10</f>
        <v>87.272727272727266</v>
      </c>
      <c r="K560" s="134">
        <f>职业参数比例等级参数!$C$43*10</f>
        <v>65.454545454545453</v>
      </c>
      <c r="L560" s="134">
        <f>职业参数比例等级参数!$C$44*10</f>
        <v>47.272727272727266</v>
      </c>
      <c r="M560" s="134">
        <f>L560*职业参数比例等级参数!$B$15</f>
        <v>94.545454545454533</v>
      </c>
      <c r="N560" s="134">
        <f>L560*职业参数比例等级参数!$B$16</f>
        <v>47.272727272727266</v>
      </c>
      <c r="O560" s="134"/>
      <c r="P560" s="134"/>
      <c r="Q560" s="134">
        <v>2</v>
      </c>
    </row>
    <row r="561" spans="1:17" s="135" customFormat="1" hidden="1">
      <c r="A561" s="142">
        <v>548</v>
      </c>
      <c r="B561" s="142">
        <f t="shared" si="8"/>
        <v>548</v>
      </c>
      <c r="C561" s="134">
        <v>10</v>
      </c>
      <c r="D561" s="134">
        <v>0</v>
      </c>
      <c r="E561" s="134">
        <v>0</v>
      </c>
      <c r="F561" s="134">
        <f>职业参数比例等级参数!$C$38*10</f>
        <v>145.45454545454544</v>
      </c>
      <c r="G561" s="134">
        <f>职业参数比例等级参数!$C$39*10</f>
        <v>136.36363636363635</v>
      </c>
      <c r="H561" s="134">
        <f>职业参数比例等级参数!$C$40*10</f>
        <v>87.272727272727266</v>
      </c>
      <c r="I561" s="135">
        <f>职业参数比例等级参数!$D$41*10</f>
        <v>63.999999999999993</v>
      </c>
      <c r="J561" s="134">
        <f>职业参数比例等级参数!$C$42*10</f>
        <v>87.272727272727266</v>
      </c>
      <c r="K561" s="134">
        <f>职业参数比例等级参数!$C$43*10</f>
        <v>65.454545454545453</v>
      </c>
      <c r="L561" s="134">
        <f>职业参数比例等级参数!$C$44*10</f>
        <v>47.272727272727266</v>
      </c>
      <c r="M561" s="134">
        <f>L561*职业参数比例等级参数!$B$15</f>
        <v>94.545454545454533</v>
      </c>
      <c r="N561" s="134">
        <f>L561*职业参数比例等级参数!$B$16</f>
        <v>47.272727272727266</v>
      </c>
      <c r="O561" s="134"/>
      <c r="P561" s="134"/>
      <c r="Q561" s="134">
        <v>2</v>
      </c>
    </row>
    <row r="562" spans="1:17" s="135" customFormat="1" hidden="1">
      <c r="A562" s="142">
        <v>549</v>
      </c>
      <c r="B562" s="142">
        <f t="shared" si="8"/>
        <v>549</v>
      </c>
      <c r="C562" s="134">
        <v>10</v>
      </c>
      <c r="D562" s="134">
        <v>0</v>
      </c>
      <c r="E562" s="134">
        <v>0</v>
      </c>
      <c r="F562" s="134">
        <f>职业参数比例等级参数!$C$38*10</f>
        <v>145.45454545454544</v>
      </c>
      <c r="G562" s="134">
        <f>职业参数比例等级参数!$C$39*10</f>
        <v>136.36363636363635</v>
      </c>
      <c r="H562" s="134">
        <f>职业参数比例等级参数!$C$40*10</f>
        <v>87.272727272727266</v>
      </c>
      <c r="I562" s="135">
        <f>职业参数比例等级参数!$E$41*10</f>
        <v>62.54545454545454</v>
      </c>
      <c r="J562" s="134">
        <f>职业参数比例等级参数!$C$42*10</f>
        <v>87.272727272727266</v>
      </c>
      <c r="K562" s="134">
        <f>职业参数比例等级参数!$C$43*10</f>
        <v>65.454545454545453</v>
      </c>
      <c r="L562" s="134">
        <f>职业参数比例等级参数!$C$44*10</f>
        <v>47.272727272727266</v>
      </c>
      <c r="M562" s="134">
        <f>L562*职业参数比例等级参数!$B$15</f>
        <v>94.545454545454533</v>
      </c>
      <c r="N562" s="134">
        <f>L562*职业参数比例等级参数!$B$16</f>
        <v>47.272727272727266</v>
      </c>
      <c r="O562" s="134"/>
      <c r="P562" s="134"/>
      <c r="Q562" s="134">
        <v>2</v>
      </c>
    </row>
    <row r="563" spans="1:17" s="135" customFormat="1" hidden="1">
      <c r="A563" s="142">
        <v>550</v>
      </c>
      <c r="B563" s="142">
        <f t="shared" si="8"/>
        <v>550</v>
      </c>
      <c r="C563" s="134">
        <v>10</v>
      </c>
      <c r="D563" s="134">
        <v>0</v>
      </c>
      <c r="E563" s="134">
        <v>0</v>
      </c>
      <c r="F563" s="134">
        <f>职业参数比例等级参数!$C$38*10</f>
        <v>145.45454545454544</v>
      </c>
      <c r="G563" s="134">
        <f>职业参数比例等级参数!$C$39*10</f>
        <v>136.36363636363635</v>
      </c>
      <c r="H563" s="134">
        <f>职业参数比例等级参数!$C$40*10</f>
        <v>87.272727272727266</v>
      </c>
      <c r="I563" s="134">
        <f>职业参数比例等级参数!$C$41*10</f>
        <v>65.454545454545453</v>
      </c>
      <c r="J563" s="135">
        <f>职业参数比例等级参数!$D$42*10</f>
        <v>85.333333333333329</v>
      </c>
      <c r="K563" s="134">
        <f>职业参数比例等级参数!$C$43*10</f>
        <v>65.454545454545453</v>
      </c>
      <c r="L563" s="134">
        <f>职业参数比例等级参数!$C$44*10</f>
        <v>47.272727272727266</v>
      </c>
      <c r="M563" s="134">
        <f>L563*职业参数比例等级参数!$B$15</f>
        <v>94.545454545454533</v>
      </c>
      <c r="N563" s="134">
        <f>L563*职业参数比例等级参数!$B$16</f>
        <v>47.272727272727266</v>
      </c>
      <c r="O563" s="134"/>
      <c r="P563" s="134"/>
      <c r="Q563" s="134">
        <v>2</v>
      </c>
    </row>
    <row r="564" spans="1:17" s="135" customFormat="1" hidden="1">
      <c r="A564" s="142">
        <v>551</v>
      </c>
      <c r="B564" s="142">
        <f t="shared" si="8"/>
        <v>551</v>
      </c>
      <c r="C564" s="134">
        <v>10</v>
      </c>
      <c r="D564" s="134">
        <v>0</v>
      </c>
      <c r="E564" s="134">
        <v>0</v>
      </c>
      <c r="F564" s="134">
        <f>职业参数比例等级参数!$C$38*10</f>
        <v>145.45454545454544</v>
      </c>
      <c r="G564" s="134">
        <f>职业参数比例等级参数!$C$39*10</f>
        <v>136.36363636363635</v>
      </c>
      <c r="H564" s="134">
        <f>职业参数比例等级参数!$C$40*10</f>
        <v>87.272727272727266</v>
      </c>
      <c r="I564" s="134">
        <f>职业参数比例等级参数!$C$41*10</f>
        <v>65.454545454545453</v>
      </c>
      <c r="J564" s="135">
        <f>职业参数比例等级参数!$E$42*10</f>
        <v>83.393939393939405</v>
      </c>
      <c r="K564" s="134">
        <f>职业参数比例等级参数!$C$43*10</f>
        <v>65.454545454545453</v>
      </c>
      <c r="L564" s="134">
        <f>职业参数比例等级参数!$C$44*10</f>
        <v>47.272727272727266</v>
      </c>
      <c r="M564" s="134">
        <f>L564*职业参数比例等级参数!$B$15</f>
        <v>94.545454545454533</v>
      </c>
      <c r="N564" s="134">
        <f>L564*职业参数比例等级参数!$B$16</f>
        <v>47.272727272727266</v>
      </c>
      <c r="O564" s="134"/>
      <c r="P564" s="134"/>
      <c r="Q564" s="134">
        <v>2</v>
      </c>
    </row>
    <row r="565" spans="1:17" s="135" customFormat="1" hidden="1">
      <c r="A565" s="142">
        <v>552</v>
      </c>
      <c r="B565" s="142">
        <f t="shared" si="8"/>
        <v>552</v>
      </c>
      <c r="C565" s="134">
        <v>10</v>
      </c>
      <c r="D565" s="134">
        <v>0</v>
      </c>
      <c r="E565" s="134">
        <v>0</v>
      </c>
      <c r="F565" s="134">
        <f>职业参数比例等级参数!$C$38*10</f>
        <v>145.45454545454544</v>
      </c>
      <c r="G565" s="134">
        <f>职业参数比例等级参数!$C$39*10</f>
        <v>136.36363636363635</v>
      </c>
      <c r="H565" s="134">
        <f>职业参数比例等级参数!$C$40*10</f>
        <v>87.272727272727266</v>
      </c>
      <c r="I565" s="134">
        <f>职业参数比例等级参数!$C$41*10</f>
        <v>65.454545454545453</v>
      </c>
      <c r="J565" s="134">
        <f>职业参数比例等级参数!$C$42*10</f>
        <v>87.272727272727266</v>
      </c>
      <c r="K565" s="135">
        <f>职业参数比例等级参数!$D$43*10</f>
        <v>63.999999999999993</v>
      </c>
      <c r="L565" s="134">
        <f>职业参数比例等级参数!$C$44*10</f>
        <v>47.272727272727266</v>
      </c>
      <c r="M565" s="134">
        <f>L565*职业参数比例等级参数!$B$15</f>
        <v>94.545454545454533</v>
      </c>
      <c r="N565" s="134">
        <f>L565*职业参数比例等级参数!$B$16</f>
        <v>47.272727272727266</v>
      </c>
      <c r="O565" s="134"/>
      <c r="P565" s="134"/>
      <c r="Q565" s="134">
        <v>2</v>
      </c>
    </row>
    <row r="566" spans="1:17" s="135" customFormat="1" hidden="1">
      <c r="A566" s="142">
        <v>553</v>
      </c>
      <c r="B566" s="142">
        <f t="shared" si="8"/>
        <v>553</v>
      </c>
      <c r="C566" s="134">
        <v>10</v>
      </c>
      <c r="D566" s="134">
        <v>0</v>
      </c>
      <c r="E566" s="134">
        <v>0</v>
      </c>
      <c r="F566" s="134">
        <f>职业参数比例等级参数!$C$38*10</f>
        <v>145.45454545454544</v>
      </c>
      <c r="G566" s="134">
        <f>职业参数比例等级参数!$C$39*10</f>
        <v>136.36363636363635</v>
      </c>
      <c r="H566" s="134">
        <f>职业参数比例等级参数!$C$40*10</f>
        <v>87.272727272727266</v>
      </c>
      <c r="I566" s="134">
        <f>职业参数比例等级参数!$C$41*10</f>
        <v>65.454545454545453</v>
      </c>
      <c r="J566" s="134">
        <f>职业参数比例等级参数!$C$42*10</f>
        <v>87.272727272727266</v>
      </c>
      <c r="K566" s="135">
        <f>职业参数比例等级参数!$E$43*10</f>
        <v>62.54545454545454</v>
      </c>
      <c r="L566" s="134">
        <f>职业参数比例等级参数!$C$44*10</f>
        <v>47.272727272727266</v>
      </c>
      <c r="M566" s="134">
        <f>L566*职业参数比例等级参数!$B$15</f>
        <v>94.545454545454533</v>
      </c>
      <c r="N566" s="134">
        <f>L566*职业参数比例等级参数!$B$16</f>
        <v>47.272727272727266</v>
      </c>
      <c r="O566" s="134"/>
      <c r="P566" s="134"/>
      <c r="Q566" s="134">
        <v>2</v>
      </c>
    </row>
    <row r="567" spans="1:17" s="135" customFormat="1" hidden="1">
      <c r="A567" s="142">
        <v>554</v>
      </c>
      <c r="B567" s="142">
        <f t="shared" si="8"/>
        <v>554</v>
      </c>
      <c r="C567" s="134">
        <v>10</v>
      </c>
      <c r="D567" s="134">
        <v>0</v>
      </c>
      <c r="E567" s="134">
        <v>0</v>
      </c>
      <c r="F567" s="134">
        <f>职业参数比例等级参数!$C$38*10</f>
        <v>145.45454545454544</v>
      </c>
      <c r="G567" s="134">
        <f>职业参数比例等级参数!$C$39*10</f>
        <v>136.36363636363635</v>
      </c>
      <c r="H567" s="134">
        <f>职业参数比例等级参数!$C$40*10</f>
        <v>87.272727272727266</v>
      </c>
      <c r="I567" s="134">
        <f>职业参数比例等级参数!$C$41*10</f>
        <v>65.454545454545453</v>
      </c>
      <c r="J567" s="134">
        <f>职业参数比例等级参数!$C$42*10</f>
        <v>87.272727272727266</v>
      </c>
      <c r="K567" s="134">
        <f>职业参数比例等级参数!$C$43*10</f>
        <v>65.454545454545453</v>
      </c>
      <c r="L567" s="135">
        <f>职业参数比例等级参数!$D$44*10</f>
        <v>46.909090909090907</v>
      </c>
      <c r="M567" s="134">
        <f>L567*职业参数比例等级参数!$B$15</f>
        <v>93.818181818181813</v>
      </c>
      <c r="N567" s="134">
        <f>L567*职业参数比例等级参数!$B$16</f>
        <v>46.909090909090907</v>
      </c>
      <c r="O567" s="134"/>
      <c r="P567" s="134"/>
      <c r="Q567" s="134">
        <v>2</v>
      </c>
    </row>
    <row r="568" spans="1:17" s="135" customFormat="1" hidden="1">
      <c r="A568" s="142">
        <v>555</v>
      </c>
      <c r="B568" s="142">
        <f t="shared" si="8"/>
        <v>555</v>
      </c>
      <c r="C568" s="134">
        <v>10</v>
      </c>
      <c r="D568" s="134">
        <v>0</v>
      </c>
      <c r="E568" s="134">
        <v>0</v>
      </c>
      <c r="F568" s="134">
        <f>职业参数比例等级参数!$C$38*10</f>
        <v>145.45454545454544</v>
      </c>
      <c r="G568" s="134">
        <f>职业参数比例等级参数!$C$39*10</f>
        <v>136.36363636363635</v>
      </c>
      <c r="H568" s="134">
        <f>职业参数比例等级参数!$C$40*10</f>
        <v>87.272727272727266</v>
      </c>
      <c r="I568" s="134">
        <f>职业参数比例等级参数!$C$41*10</f>
        <v>65.454545454545453</v>
      </c>
      <c r="J568" s="134">
        <f>职业参数比例等级参数!$C$42*10</f>
        <v>87.272727272727266</v>
      </c>
      <c r="K568" s="134">
        <f>职业参数比例等级参数!$C$43*10</f>
        <v>65.454545454545453</v>
      </c>
      <c r="L568" s="135">
        <f>职业参数比例等级参数!$E$44*10</f>
        <v>46.545454545454547</v>
      </c>
      <c r="M568" s="134">
        <f>L568*职业参数比例等级参数!$B$15</f>
        <v>93.090909090909093</v>
      </c>
      <c r="N568" s="134">
        <f>L568*职业参数比例等级参数!$B$16</f>
        <v>46.545454545454547</v>
      </c>
      <c r="O568" s="134"/>
      <c r="P568" s="134"/>
      <c r="Q568" s="134">
        <v>2</v>
      </c>
    </row>
    <row r="569" spans="1:17" s="135" customFormat="1" hidden="1">
      <c r="A569" s="142">
        <v>556</v>
      </c>
      <c r="B569" s="142">
        <f t="shared" si="8"/>
        <v>556</v>
      </c>
      <c r="C569" s="135">
        <v>10</v>
      </c>
      <c r="D569" s="135">
        <v>0</v>
      </c>
      <c r="E569" s="135">
        <v>0</v>
      </c>
      <c r="F569" s="135">
        <f>职业参数比例等级参数!$D$38*10</f>
        <v>143.03030303030303</v>
      </c>
      <c r="G569" s="135">
        <f>职业参数比例等级参数!$D$39*10</f>
        <v>134.09090909090909</v>
      </c>
      <c r="H569" s="135">
        <f>职业参数比例等级参数!$D$40*10</f>
        <v>85.333333333333329</v>
      </c>
      <c r="I569" s="135">
        <f>职业参数比例等级参数!$D$41*10</f>
        <v>63.999999999999993</v>
      </c>
      <c r="J569" s="135">
        <f>职业参数比例等级参数!$D$42*10</f>
        <v>85.333333333333329</v>
      </c>
      <c r="K569" s="135">
        <f>职业参数比例等级参数!$D$43*10</f>
        <v>63.999999999999993</v>
      </c>
      <c r="L569" s="135">
        <f>职业参数比例等级参数!$D$44*10</f>
        <v>46.909090909090907</v>
      </c>
      <c r="M569" s="135">
        <f>L569*职业参数比例等级参数!$B$15</f>
        <v>93.818181818181813</v>
      </c>
      <c r="N569" s="135">
        <f>L569*职业参数比例等级参数!$B$16</f>
        <v>46.909090909090907</v>
      </c>
      <c r="P569" s="135" t="s">
        <v>695</v>
      </c>
      <c r="Q569" s="135">
        <v>2</v>
      </c>
    </row>
    <row r="570" spans="1:17" s="135" customFormat="1" hidden="1">
      <c r="A570" s="142">
        <v>557</v>
      </c>
      <c r="B570" s="142">
        <f t="shared" si="8"/>
        <v>557</v>
      </c>
      <c r="C570" s="134">
        <v>10</v>
      </c>
      <c r="D570" s="134">
        <v>0</v>
      </c>
      <c r="E570" s="134">
        <v>0</v>
      </c>
      <c r="F570" s="135">
        <f>职业参数比例等级参数!$C$38*10</f>
        <v>145.45454545454544</v>
      </c>
      <c r="G570" s="134">
        <f>职业参数比例等级参数!$D$39*10</f>
        <v>134.09090909090909</v>
      </c>
      <c r="H570" s="134">
        <f>职业参数比例等级参数!$D$40*10</f>
        <v>85.333333333333329</v>
      </c>
      <c r="I570" s="134">
        <f>职业参数比例等级参数!$D$41*10</f>
        <v>63.999999999999993</v>
      </c>
      <c r="J570" s="134">
        <f>职业参数比例等级参数!$D$42*10</f>
        <v>85.333333333333329</v>
      </c>
      <c r="K570" s="134">
        <f>职业参数比例等级参数!$D$43*10</f>
        <v>63.999999999999993</v>
      </c>
      <c r="L570" s="134">
        <f>职业参数比例等级参数!$D$44*10</f>
        <v>46.909090909090907</v>
      </c>
      <c r="M570" s="134">
        <f>L570*职业参数比例等级参数!$B$15</f>
        <v>93.818181818181813</v>
      </c>
      <c r="N570" s="134">
        <f>L570*职业参数比例等级参数!$B$16</f>
        <v>46.909090909090907</v>
      </c>
      <c r="O570" s="134"/>
      <c r="P570" s="134"/>
      <c r="Q570" s="134">
        <v>2</v>
      </c>
    </row>
    <row r="571" spans="1:17" s="135" customFormat="1" hidden="1">
      <c r="A571" s="142">
        <v>558</v>
      </c>
      <c r="B571" s="142">
        <f t="shared" si="8"/>
        <v>558</v>
      </c>
      <c r="C571" s="134">
        <v>10</v>
      </c>
      <c r="D571" s="134">
        <v>0</v>
      </c>
      <c r="E571" s="134">
        <v>0</v>
      </c>
      <c r="F571" s="135">
        <f>职业参数比例等级参数!$E$38*10</f>
        <v>140.60606060606059</v>
      </c>
      <c r="G571" s="134">
        <f>职业参数比例等级参数!$D$39*10</f>
        <v>134.09090909090909</v>
      </c>
      <c r="H571" s="134">
        <f>职业参数比例等级参数!$D$40*10</f>
        <v>85.333333333333329</v>
      </c>
      <c r="I571" s="134">
        <f>职业参数比例等级参数!$D$41*10</f>
        <v>63.999999999999993</v>
      </c>
      <c r="J571" s="134">
        <f>职业参数比例等级参数!$D$42*10</f>
        <v>85.333333333333329</v>
      </c>
      <c r="K571" s="134">
        <f>职业参数比例等级参数!$D$43*10</f>
        <v>63.999999999999993</v>
      </c>
      <c r="L571" s="134">
        <f>职业参数比例等级参数!$D$44*10</f>
        <v>46.909090909090907</v>
      </c>
      <c r="M571" s="134">
        <f>L571*职业参数比例等级参数!$B$15</f>
        <v>93.818181818181813</v>
      </c>
      <c r="N571" s="134">
        <f>L571*职业参数比例等级参数!$B$16</f>
        <v>46.909090909090907</v>
      </c>
      <c r="O571" s="134"/>
      <c r="P571" s="134"/>
      <c r="Q571" s="134">
        <v>2</v>
      </c>
    </row>
    <row r="572" spans="1:17" s="135" customFormat="1" hidden="1">
      <c r="A572" s="142">
        <v>559</v>
      </c>
      <c r="B572" s="142">
        <f t="shared" si="8"/>
        <v>559</v>
      </c>
      <c r="C572" s="134">
        <v>10</v>
      </c>
      <c r="D572" s="134">
        <v>0</v>
      </c>
      <c r="E572" s="134">
        <v>0</v>
      </c>
      <c r="F572" s="134">
        <f>职业参数比例等级参数!$D$38*10</f>
        <v>143.03030303030303</v>
      </c>
      <c r="G572" s="135">
        <f>职业参数比例等级参数!$C$39*10</f>
        <v>136.36363636363635</v>
      </c>
      <c r="H572" s="134">
        <f>职业参数比例等级参数!$D$40*10</f>
        <v>85.333333333333329</v>
      </c>
      <c r="I572" s="134">
        <f>职业参数比例等级参数!$D$41*10</f>
        <v>63.999999999999993</v>
      </c>
      <c r="J572" s="134">
        <f>职业参数比例等级参数!$D$42*10</f>
        <v>85.333333333333329</v>
      </c>
      <c r="K572" s="134">
        <f>职业参数比例等级参数!$D$43*10</f>
        <v>63.999999999999993</v>
      </c>
      <c r="L572" s="134">
        <f>职业参数比例等级参数!$D$44*10</f>
        <v>46.909090909090907</v>
      </c>
      <c r="M572" s="134">
        <f>L572*职业参数比例等级参数!$B$15</f>
        <v>93.818181818181813</v>
      </c>
      <c r="N572" s="134">
        <f>L572*职业参数比例等级参数!$B$16</f>
        <v>46.909090909090907</v>
      </c>
      <c r="O572" s="134"/>
      <c r="P572" s="134"/>
      <c r="Q572" s="134">
        <v>2</v>
      </c>
    </row>
    <row r="573" spans="1:17" s="135" customFormat="1" hidden="1">
      <c r="A573" s="142">
        <v>560</v>
      </c>
      <c r="B573" s="142">
        <f t="shared" si="8"/>
        <v>560</v>
      </c>
      <c r="C573" s="134">
        <v>10</v>
      </c>
      <c r="D573" s="134">
        <v>0</v>
      </c>
      <c r="E573" s="134">
        <v>0</v>
      </c>
      <c r="F573" s="134">
        <f>职业参数比例等级参数!$D$38*10</f>
        <v>143.03030303030303</v>
      </c>
      <c r="G573" s="135">
        <f>职业参数比例等级参数!$E$39*10</f>
        <v>131.81818181818181</v>
      </c>
      <c r="H573" s="134">
        <f>职业参数比例等级参数!$D$40*10</f>
        <v>85.333333333333329</v>
      </c>
      <c r="I573" s="134">
        <f>职业参数比例等级参数!$D$41*10</f>
        <v>63.999999999999993</v>
      </c>
      <c r="J573" s="134">
        <f>职业参数比例等级参数!$D$42*10</f>
        <v>85.333333333333329</v>
      </c>
      <c r="K573" s="134">
        <f>职业参数比例等级参数!$D$43*10</f>
        <v>63.999999999999993</v>
      </c>
      <c r="L573" s="134">
        <f>职业参数比例等级参数!$D$44*10</f>
        <v>46.909090909090907</v>
      </c>
      <c r="M573" s="134">
        <f>L573*职业参数比例等级参数!$B$15</f>
        <v>93.818181818181813</v>
      </c>
      <c r="N573" s="134">
        <f>L573*职业参数比例等级参数!$B$16</f>
        <v>46.909090909090907</v>
      </c>
      <c r="O573" s="134"/>
      <c r="P573" s="134"/>
      <c r="Q573" s="134">
        <v>2</v>
      </c>
    </row>
    <row r="574" spans="1:17" s="135" customFormat="1" hidden="1">
      <c r="A574" s="142">
        <v>561</v>
      </c>
      <c r="B574" s="142">
        <f t="shared" si="8"/>
        <v>561</v>
      </c>
      <c r="C574" s="134">
        <v>10</v>
      </c>
      <c r="D574" s="134">
        <v>0</v>
      </c>
      <c r="E574" s="134">
        <v>0</v>
      </c>
      <c r="F574" s="134">
        <f>职业参数比例等级参数!$D$38*10</f>
        <v>143.03030303030303</v>
      </c>
      <c r="G574" s="134">
        <f>职业参数比例等级参数!$D$39*10</f>
        <v>134.09090909090909</v>
      </c>
      <c r="H574" s="135">
        <f>职业参数比例等级参数!$C$40*10</f>
        <v>87.272727272727266</v>
      </c>
      <c r="I574" s="134">
        <f>职业参数比例等级参数!$D$41*10</f>
        <v>63.999999999999993</v>
      </c>
      <c r="J574" s="134">
        <f>职业参数比例等级参数!$D$42*10</f>
        <v>85.333333333333329</v>
      </c>
      <c r="K574" s="134">
        <f>职业参数比例等级参数!$D$43*10</f>
        <v>63.999999999999993</v>
      </c>
      <c r="L574" s="134">
        <f>职业参数比例等级参数!$D$44*10</f>
        <v>46.909090909090907</v>
      </c>
      <c r="M574" s="134">
        <f>L574*职业参数比例等级参数!$B$15</f>
        <v>93.818181818181813</v>
      </c>
      <c r="N574" s="134">
        <f>L574*职业参数比例等级参数!$B$16</f>
        <v>46.909090909090907</v>
      </c>
      <c r="O574" s="134"/>
      <c r="P574" s="134"/>
      <c r="Q574" s="134">
        <v>2</v>
      </c>
    </row>
    <row r="575" spans="1:17" s="135" customFormat="1" hidden="1">
      <c r="A575" s="142">
        <v>562</v>
      </c>
      <c r="B575" s="142">
        <f t="shared" si="8"/>
        <v>562</v>
      </c>
      <c r="C575" s="134">
        <v>10</v>
      </c>
      <c r="D575" s="134">
        <v>0</v>
      </c>
      <c r="E575" s="134">
        <v>0</v>
      </c>
      <c r="F575" s="134">
        <f>职业参数比例等级参数!$D$38*10</f>
        <v>143.03030303030303</v>
      </c>
      <c r="G575" s="134">
        <f>职业参数比例等级参数!$D$39*10</f>
        <v>134.09090909090909</v>
      </c>
      <c r="H575" s="135">
        <f>职业参数比例等级参数!$E$40*10</f>
        <v>83.393939393939405</v>
      </c>
      <c r="I575" s="134">
        <f>职业参数比例等级参数!$D$41*10</f>
        <v>63.999999999999993</v>
      </c>
      <c r="J575" s="134">
        <f>职业参数比例等级参数!$D$42*10</f>
        <v>85.333333333333329</v>
      </c>
      <c r="K575" s="134">
        <f>职业参数比例等级参数!$D$43*10</f>
        <v>63.999999999999993</v>
      </c>
      <c r="L575" s="134">
        <f>职业参数比例等级参数!$D$44*10</f>
        <v>46.909090909090907</v>
      </c>
      <c r="M575" s="134">
        <f>L575*职业参数比例等级参数!$B$15</f>
        <v>93.818181818181813</v>
      </c>
      <c r="N575" s="134">
        <f>L575*职业参数比例等级参数!$B$16</f>
        <v>46.909090909090907</v>
      </c>
      <c r="O575" s="134"/>
      <c r="P575" s="134"/>
      <c r="Q575" s="134">
        <v>2</v>
      </c>
    </row>
    <row r="576" spans="1:17" s="135" customFormat="1" hidden="1">
      <c r="A576" s="142">
        <v>563</v>
      </c>
      <c r="B576" s="142">
        <f t="shared" si="8"/>
        <v>563</v>
      </c>
      <c r="C576" s="134">
        <v>10</v>
      </c>
      <c r="D576" s="134">
        <v>0</v>
      </c>
      <c r="E576" s="134">
        <v>0</v>
      </c>
      <c r="F576" s="134">
        <f>职业参数比例等级参数!$D$38*10</f>
        <v>143.03030303030303</v>
      </c>
      <c r="G576" s="134">
        <f>职业参数比例等级参数!$D$39*10</f>
        <v>134.09090909090909</v>
      </c>
      <c r="H576" s="134">
        <f>职业参数比例等级参数!$D$40*10</f>
        <v>85.333333333333329</v>
      </c>
      <c r="I576" s="135">
        <f>职业参数比例等级参数!$C$41*10</f>
        <v>65.454545454545453</v>
      </c>
      <c r="J576" s="134">
        <f>职业参数比例等级参数!$D$42*10</f>
        <v>85.333333333333329</v>
      </c>
      <c r="K576" s="134">
        <f>职业参数比例等级参数!$D$43*10</f>
        <v>63.999999999999993</v>
      </c>
      <c r="L576" s="134">
        <f>职业参数比例等级参数!$D$44*10</f>
        <v>46.909090909090907</v>
      </c>
      <c r="M576" s="134">
        <f>L576*职业参数比例等级参数!$B$15</f>
        <v>93.818181818181813</v>
      </c>
      <c r="N576" s="134">
        <f>L576*职业参数比例等级参数!$B$16</f>
        <v>46.909090909090907</v>
      </c>
      <c r="O576" s="134"/>
      <c r="P576" s="134"/>
      <c r="Q576" s="134">
        <v>2</v>
      </c>
    </row>
    <row r="577" spans="1:17" s="135" customFormat="1" hidden="1">
      <c r="A577" s="142">
        <v>564</v>
      </c>
      <c r="B577" s="142">
        <f t="shared" si="8"/>
        <v>564</v>
      </c>
      <c r="C577" s="134">
        <v>10</v>
      </c>
      <c r="D577" s="134">
        <v>0</v>
      </c>
      <c r="E577" s="134">
        <v>0</v>
      </c>
      <c r="F577" s="134">
        <f>职业参数比例等级参数!$D$38*10</f>
        <v>143.03030303030303</v>
      </c>
      <c r="G577" s="134">
        <f>职业参数比例等级参数!$D$39*10</f>
        <v>134.09090909090909</v>
      </c>
      <c r="H577" s="134">
        <f>职业参数比例等级参数!$D$40*10</f>
        <v>85.333333333333329</v>
      </c>
      <c r="I577" s="135">
        <f>职业参数比例等级参数!$E$41*10</f>
        <v>62.54545454545454</v>
      </c>
      <c r="J577" s="134">
        <f>职业参数比例等级参数!$D$42*10</f>
        <v>85.333333333333329</v>
      </c>
      <c r="K577" s="134">
        <f>职业参数比例等级参数!$D$43*10</f>
        <v>63.999999999999993</v>
      </c>
      <c r="L577" s="134">
        <f>职业参数比例等级参数!$D$44*10</f>
        <v>46.909090909090907</v>
      </c>
      <c r="M577" s="134">
        <f>L577*职业参数比例等级参数!$B$15</f>
        <v>93.818181818181813</v>
      </c>
      <c r="N577" s="134">
        <f>L577*职业参数比例等级参数!$B$16</f>
        <v>46.909090909090907</v>
      </c>
      <c r="O577" s="134"/>
      <c r="P577" s="134"/>
      <c r="Q577" s="134">
        <v>2</v>
      </c>
    </row>
    <row r="578" spans="1:17" s="135" customFormat="1" hidden="1">
      <c r="A578" s="142">
        <v>565</v>
      </c>
      <c r="B578" s="142">
        <f t="shared" si="8"/>
        <v>565</v>
      </c>
      <c r="C578" s="134">
        <v>10</v>
      </c>
      <c r="D578" s="134">
        <v>0</v>
      </c>
      <c r="E578" s="134">
        <v>0</v>
      </c>
      <c r="F578" s="134">
        <f>职业参数比例等级参数!$D$38*10</f>
        <v>143.03030303030303</v>
      </c>
      <c r="G578" s="134">
        <f>职业参数比例等级参数!$D$39*10</f>
        <v>134.09090909090909</v>
      </c>
      <c r="H578" s="134">
        <f>职业参数比例等级参数!$D$40*10</f>
        <v>85.333333333333329</v>
      </c>
      <c r="I578" s="134">
        <f>职业参数比例等级参数!$D$41*10</f>
        <v>63.999999999999993</v>
      </c>
      <c r="J578" s="135">
        <f>职业参数比例等级参数!$C$42*10</f>
        <v>87.272727272727266</v>
      </c>
      <c r="K578" s="134">
        <f>职业参数比例等级参数!$D$43*10</f>
        <v>63.999999999999993</v>
      </c>
      <c r="L578" s="134">
        <f>职业参数比例等级参数!$D$44*10</f>
        <v>46.909090909090907</v>
      </c>
      <c r="M578" s="134">
        <f>L578*职业参数比例等级参数!$B$15</f>
        <v>93.818181818181813</v>
      </c>
      <c r="N578" s="134">
        <f>L578*职业参数比例等级参数!$B$16</f>
        <v>46.909090909090907</v>
      </c>
      <c r="O578" s="134"/>
      <c r="P578" s="134"/>
      <c r="Q578" s="134">
        <v>2</v>
      </c>
    </row>
    <row r="579" spans="1:17" s="135" customFormat="1" hidden="1">
      <c r="A579" s="142">
        <v>566</v>
      </c>
      <c r="B579" s="142">
        <f t="shared" si="8"/>
        <v>566</v>
      </c>
      <c r="C579" s="134">
        <v>10</v>
      </c>
      <c r="D579" s="134">
        <v>0</v>
      </c>
      <c r="E579" s="134">
        <v>0</v>
      </c>
      <c r="F579" s="134">
        <f>职业参数比例等级参数!$D$38*10</f>
        <v>143.03030303030303</v>
      </c>
      <c r="G579" s="134">
        <f>职业参数比例等级参数!$D$39*10</f>
        <v>134.09090909090909</v>
      </c>
      <c r="H579" s="134">
        <f>职业参数比例等级参数!$D$40*10</f>
        <v>85.333333333333329</v>
      </c>
      <c r="I579" s="134">
        <f>职业参数比例等级参数!$D$41*10</f>
        <v>63.999999999999993</v>
      </c>
      <c r="J579" s="135">
        <f>职业参数比例等级参数!$E$42*10</f>
        <v>83.393939393939405</v>
      </c>
      <c r="K579" s="134">
        <f>职业参数比例等级参数!$D$43*10</f>
        <v>63.999999999999993</v>
      </c>
      <c r="L579" s="134">
        <f>职业参数比例等级参数!$D$44*10</f>
        <v>46.909090909090907</v>
      </c>
      <c r="M579" s="134">
        <f>L579*职业参数比例等级参数!$B$15</f>
        <v>93.818181818181813</v>
      </c>
      <c r="N579" s="134">
        <f>L579*职业参数比例等级参数!$B$16</f>
        <v>46.909090909090907</v>
      </c>
      <c r="O579" s="134"/>
      <c r="P579" s="134"/>
      <c r="Q579" s="134">
        <v>2</v>
      </c>
    </row>
    <row r="580" spans="1:17" s="135" customFormat="1" hidden="1">
      <c r="A580" s="142">
        <v>567</v>
      </c>
      <c r="B580" s="142">
        <f t="shared" si="8"/>
        <v>567</v>
      </c>
      <c r="C580" s="134">
        <v>10</v>
      </c>
      <c r="D580" s="134">
        <v>0</v>
      </c>
      <c r="E580" s="134">
        <v>0</v>
      </c>
      <c r="F580" s="134">
        <f>职业参数比例等级参数!$D$38*10</f>
        <v>143.03030303030303</v>
      </c>
      <c r="G580" s="134">
        <f>职业参数比例等级参数!$D$39*10</f>
        <v>134.09090909090909</v>
      </c>
      <c r="H580" s="134">
        <f>职业参数比例等级参数!$D$40*10</f>
        <v>85.333333333333329</v>
      </c>
      <c r="I580" s="134">
        <f>职业参数比例等级参数!$D$41*10</f>
        <v>63.999999999999993</v>
      </c>
      <c r="J580" s="134">
        <f>职业参数比例等级参数!$D$42*10</f>
        <v>85.333333333333329</v>
      </c>
      <c r="K580" s="135">
        <f>职业参数比例等级参数!$C$43*10</f>
        <v>65.454545454545453</v>
      </c>
      <c r="L580" s="134">
        <f>职业参数比例等级参数!$D$44*10</f>
        <v>46.909090909090907</v>
      </c>
      <c r="M580" s="134">
        <f>L580*职业参数比例等级参数!$B$15</f>
        <v>93.818181818181813</v>
      </c>
      <c r="N580" s="134">
        <f>L580*职业参数比例等级参数!$B$16</f>
        <v>46.909090909090907</v>
      </c>
      <c r="O580" s="134"/>
      <c r="P580" s="134"/>
      <c r="Q580" s="134">
        <v>2</v>
      </c>
    </row>
    <row r="581" spans="1:17" s="135" customFormat="1" hidden="1">
      <c r="A581" s="142">
        <v>568</v>
      </c>
      <c r="B581" s="142">
        <f t="shared" si="8"/>
        <v>568</v>
      </c>
      <c r="C581" s="134">
        <v>10</v>
      </c>
      <c r="D581" s="134">
        <v>0</v>
      </c>
      <c r="E581" s="134">
        <v>0</v>
      </c>
      <c r="F581" s="134">
        <f>职业参数比例等级参数!$D$38*10</f>
        <v>143.03030303030303</v>
      </c>
      <c r="G581" s="134">
        <f>职业参数比例等级参数!$D$39*10</f>
        <v>134.09090909090909</v>
      </c>
      <c r="H581" s="134">
        <f>职业参数比例等级参数!$D$40*10</f>
        <v>85.333333333333329</v>
      </c>
      <c r="I581" s="134">
        <f>职业参数比例等级参数!$D$41*10</f>
        <v>63.999999999999993</v>
      </c>
      <c r="J581" s="134">
        <f>职业参数比例等级参数!$D$42*10</f>
        <v>85.333333333333329</v>
      </c>
      <c r="K581" s="135">
        <f>职业参数比例等级参数!$E$43*10</f>
        <v>62.54545454545454</v>
      </c>
      <c r="L581" s="134">
        <f>职业参数比例等级参数!$D$44*10</f>
        <v>46.909090909090907</v>
      </c>
      <c r="M581" s="134">
        <f>L581*职业参数比例等级参数!$B$15</f>
        <v>93.818181818181813</v>
      </c>
      <c r="N581" s="134">
        <f>L581*职业参数比例等级参数!$B$16</f>
        <v>46.909090909090907</v>
      </c>
      <c r="O581" s="134"/>
      <c r="P581" s="134"/>
      <c r="Q581" s="134">
        <v>2</v>
      </c>
    </row>
    <row r="582" spans="1:17" s="135" customFormat="1" hidden="1">
      <c r="A582" s="142">
        <v>569</v>
      </c>
      <c r="B582" s="142">
        <f t="shared" si="8"/>
        <v>569</v>
      </c>
      <c r="C582" s="134">
        <v>10</v>
      </c>
      <c r="D582" s="134">
        <v>0</v>
      </c>
      <c r="E582" s="134">
        <v>0</v>
      </c>
      <c r="F582" s="134">
        <f>职业参数比例等级参数!$D$38*10</f>
        <v>143.03030303030303</v>
      </c>
      <c r="G582" s="134">
        <f>职业参数比例等级参数!$D$39*10</f>
        <v>134.09090909090909</v>
      </c>
      <c r="H582" s="134">
        <f>职业参数比例等级参数!$D$40*10</f>
        <v>85.333333333333329</v>
      </c>
      <c r="I582" s="134">
        <f>职业参数比例等级参数!$D$41*10</f>
        <v>63.999999999999993</v>
      </c>
      <c r="J582" s="134">
        <f>职业参数比例等级参数!$D$42*10</f>
        <v>85.333333333333329</v>
      </c>
      <c r="K582" s="134">
        <f>职业参数比例等级参数!$D$43*10</f>
        <v>63.999999999999993</v>
      </c>
      <c r="L582" s="135">
        <f>职业参数比例等级参数!$C$44*10</f>
        <v>47.272727272727266</v>
      </c>
      <c r="M582" s="134">
        <f>L582*职业参数比例等级参数!$B$15</f>
        <v>94.545454545454533</v>
      </c>
      <c r="N582" s="134">
        <f>L582*职业参数比例等级参数!$B$16</f>
        <v>47.272727272727266</v>
      </c>
      <c r="O582" s="134"/>
      <c r="P582" s="134"/>
      <c r="Q582" s="134">
        <v>2</v>
      </c>
    </row>
    <row r="583" spans="1:17" s="135" customFormat="1" hidden="1">
      <c r="A583" s="142">
        <v>570</v>
      </c>
      <c r="B583" s="142">
        <f t="shared" si="8"/>
        <v>570</v>
      </c>
      <c r="C583" s="134">
        <v>10</v>
      </c>
      <c r="D583" s="134">
        <v>0</v>
      </c>
      <c r="E583" s="134">
        <v>0</v>
      </c>
      <c r="F583" s="134">
        <f>职业参数比例等级参数!$D$38*10</f>
        <v>143.03030303030303</v>
      </c>
      <c r="G583" s="134">
        <f>职业参数比例等级参数!$D$39*10</f>
        <v>134.09090909090909</v>
      </c>
      <c r="H583" s="134">
        <f>职业参数比例等级参数!$D$40*10</f>
        <v>85.333333333333329</v>
      </c>
      <c r="I583" s="134">
        <f>职业参数比例等级参数!$D$41*10</f>
        <v>63.999999999999993</v>
      </c>
      <c r="J583" s="134">
        <f>职业参数比例等级参数!$D$42*10</f>
        <v>85.333333333333329</v>
      </c>
      <c r="K583" s="134">
        <f>职业参数比例等级参数!$D$43*10</f>
        <v>63.999999999999993</v>
      </c>
      <c r="L583" s="135">
        <f>职业参数比例等级参数!$E$44*10</f>
        <v>46.545454545454547</v>
      </c>
      <c r="M583" s="134">
        <f>L583*职业参数比例等级参数!$B$15</f>
        <v>93.090909090909093</v>
      </c>
      <c r="N583" s="134">
        <f>L583*职业参数比例等级参数!$B$16</f>
        <v>46.545454545454547</v>
      </c>
      <c r="O583" s="134"/>
      <c r="P583" s="134"/>
      <c r="Q583" s="134">
        <v>2</v>
      </c>
    </row>
    <row r="584" spans="1:17" s="135" customFormat="1" hidden="1">
      <c r="A584" s="142">
        <v>571</v>
      </c>
      <c r="B584" s="142">
        <f t="shared" si="8"/>
        <v>571</v>
      </c>
      <c r="C584" s="135">
        <v>10</v>
      </c>
      <c r="D584" s="135">
        <v>0</v>
      </c>
      <c r="E584" s="135">
        <v>0</v>
      </c>
      <c r="F584" s="135">
        <f>职业参数比例等级参数!$E$38*10</f>
        <v>140.60606060606059</v>
      </c>
      <c r="G584" s="135">
        <f>职业参数比例等级参数!$E$39*10</f>
        <v>131.81818181818181</v>
      </c>
      <c r="H584" s="135">
        <f>职业参数比例等级参数!$E$40*10</f>
        <v>83.393939393939405</v>
      </c>
      <c r="I584" s="135">
        <f>职业参数比例等级参数!$E$41*10</f>
        <v>62.54545454545454</v>
      </c>
      <c r="J584" s="135">
        <f>职业参数比例等级参数!$E$42*10</f>
        <v>83.393939393939405</v>
      </c>
      <c r="K584" s="135">
        <f>职业参数比例等级参数!$E$43*10</f>
        <v>62.54545454545454</v>
      </c>
      <c r="L584" s="135">
        <f>职业参数比例等级参数!$E$44*10</f>
        <v>46.545454545454547</v>
      </c>
      <c r="M584" s="135">
        <f>L584*职业参数比例等级参数!$B$15</f>
        <v>93.090909090909093</v>
      </c>
      <c r="N584" s="135">
        <f>L584*职业参数比例等级参数!$B$16</f>
        <v>46.545454545454547</v>
      </c>
      <c r="P584" s="135" t="s">
        <v>696</v>
      </c>
      <c r="Q584" s="135">
        <v>2</v>
      </c>
    </row>
    <row r="585" spans="1:17" s="135" customFormat="1" hidden="1">
      <c r="A585" s="142">
        <v>572</v>
      </c>
      <c r="B585" s="142">
        <f t="shared" si="8"/>
        <v>572</v>
      </c>
      <c r="C585" s="134">
        <v>10</v>
      </c>
      <c r="D585" s="134">
        <v>0</v>
      </c>
      <c r="E585" s="134">
        <v>0</v>
      </c>
      <c r="F585" s="135">
        <f>职业参数比例等级参数!$D$38*10</f>
        <v>143.03030303030303</v>
      </c>
      <c r="G585" s="134">
        <f>职业参数比例等级参数!$E$39*10</f>
        <v>131.81818181818181</v>
      </c>
      <c r="H585" s="134">
        <f>职业参数比例等级参数!$E$40*10</f>
        <v>83.393939393939405</v>
      </c>
      <c r="I585" s="134">
        <f>职业参数比例等级参数!$E$41*10</f>
        <v>62.54545454545454</v>
      </c>
      <c r="J585" s="134">
        <f>职业参数比例等级参数!$E$42*10</f>
        <v>83.393939393939405</v>
      </c>
      <c r="K585" s="134">
        <f>职业参数比例等级参数!$E$43*10</f>
        <v>62.54545454545454</v>
      </c>
      <c r="L585" s="134">
        <f>职业参数比例等级参数!$E$44*10</f>
        <v>46.545454545454547</v>
      </c>
      <c r="M585" s="134">
        <f>L585*职业参数比例等级参数!$B$15</f>
        <v>93.090909090909093</v>
      </c>
      <c r="N585" s="134">
        <f>L585*职业参数比例等级参数!$B$16</f>
        <v>46.545454545454547</v>
      </c>
      <c r="O585" s="134"/>
      <c r="P585" s="134"/>
      <c r="Q585" s="134">
        <v>2</v>
      </c>
    </row>
    <row r="586" spans="1:17" s="135" customFormat="1" hidden="1">
      <c r="A586" s="142">
        <v>573</v>
      </c>
      <c r="B586" s="142">
        <f t="shared" si="8"/>
        <v>573</v>
      </c>
      <c r="C586" s="134">
        <v>10</v>
      </c>
      <c r="D586" s="134">
        <v>0</v>
      </c>
      <c r="E586" s="134">
        <v>0</v>
      </c>
      <c r="F586" s="135">
        <f>职业参数比例等级参数!$C$38*10</f>
        <v>145.45454545454544</v>
      </c>
      <c r="G586" s="134">
        <f>职业参数比例等级参数!$E$39*10</f>
        <v>131.81818181818181</v>
      </c>
      <c r="H586" s="134">
        <f>职业参数比例等级参数!$E$40*10</f>
        <v>83.393939393939405</v>
      </c>
      <c r="I586" s="134">
        <f>职业参数比例等级参数!$E$41*10</f>
        <v>62.54545454545454</v>
      </c>
      <c r="J586" s="134">
        <f>职业参数比例等级参数!$E$42*10</f>
        <v>83.393939393939405</v>
      </c>
      <c r="K586" s="134">
        <f>职业参数比例等级参数!$E$43*10</f>
        <v>62.54545454545454</v>
      </c>
      <c r="L586" s="134">
        <f>职业参数比例等级参数!$E$44*10</f>
        <v>46.545454545454547</v>
      </c>
      <c r="M586" s="134">
        <f>L586*职业参数比例等级参数!$B$15</f>
        <v>93.090909090909093</v>
      </c>
      <c r="N586" s="134">
        <f>L586*职业参数比例等级参数!$B$16</f>
        <v>46.545454545454547</v>
      </c>
      <c r="O586" s="134"/>
      <c r="P586" s="134"/>
      <c r="Q586" s="134">
        <v>2</v>
      </c>
    </row>
    <row r="587" spans="1:17" s="135" customFormat="1" hidden="1">
      <c r="A587" s="142">
        <v>574</v>
      </c>
      <c r="B587" s="142">
        <f t="shared" si="8"/>
        <v>574</v>
      </c>
      <c r="C587" s="134">
        <v>10</v>
      </c>
      <c r="D587" s="134">
        <v>0</v>
      </c>
      <c r="E587" s="134">
        <v>0</v>
      </c>
      <c r="F587" s="134">
        <f>职业参数比例等级参数!$E$38*10</f>
        <v>140.60606060606059</v>
      </c>
      <c r="G587" s="135">
        <f>职业参数比例等级参数!$D$39*10</f>
        <v>134.09090909090909</v>
      </c>
      <c r="H587" s="134">
        <f>职业参数比例等级参数!$E$40*10</f>
        <v>83.393939393939405</v>
      </c>
      <c r="I587" s="134">
        <f>职业参数比例等级参数!$E$41*10</f>
        <v>62.54545454545454</v>
      </c>
      <c r="J587" s="134">
        <f>职业参数比例等级参数!$E$42*10</f>
        <v>83.393939393939405</v>
      </c>
      <c r="K587" s="134">
        <f>职业参数比例等级参数!$E$43*10</f>
        <v>62.54545454545454</v>
      </c>
      <c r="L587" s="134">
        <f>职业参数比例等级参数!$E$44*10</f>
        <v>46.545454545454547</v>
      </c>
      <c r="M587" s="134">
        <f>L587*职业参数比例等级参数!$B$15</f>
        <v>93.090909090909093</v>
      </c>
      <c r="N587" s="134">
        <f>L587*职业参数比例等级参数!$B$16</f>
        <v>46.545454545454547</v>
      </c>
      <c r="O587" s="134"/>
      <c r="P587" s="134"/>
      <c r="Q587" s="134">
        <v>2</v>
      </c>
    </row>
    <row r="588" spans="1:17" s="135" customFormat="1" hidden="1">
      <c r="A588" s="142">
        <v>575</v>
      </c>
      <c r="B588" s="142">
        <f t="shared" si="8"/>
        <v>575</v>
      </c>
      <c r="C588" s="134">
        <v>10</v>
      </c>
      <c r="D588" s="134">
        <v>0</v>
      </c>
      <c r="E588" s="134">
        <v>0</v>
      </c>
      <c r="F588" s="134">
        <f>职业参数比例等级参数!$E$38*10</f>
        <v>140.60606060606059</v>
      </c>
      <c r="G588" s="135">
        <f>职业参数比例等级参数!$C$39*10</f>
        <v>136.36363636363635</v>
      </c>
      <c r="H588" s="134">
        <f>职业参数比例等级参数!$E$40*10</f>
        <v>83.393939393939405</v>
      </c>
      <c r="I588" s="134">
        <f>职业参数比例等级参数!$E$41*10</f>
        <v>62.54545454545454</v>
      </c>
      <c r="J588" s="134">
        <f>职业参数比例等级参数!$E$42*10</f>
        <v>83.393939393939405</v>
      </c>
      <c r="K588" s="134">
        <f>职业参数比例等级参数!$E$43*10</f>
        <v>62.54545454545454</v>
      </c>
      <c r="L588" s="134">
        <f>职业参数比例等级参数!$E$44*10</f>
        <v>46.545454545454547</v>
      </c>
      <c r="M588" s="134">
        <f>L588*职业参数比例等级参数!$B$15</f>
        <v>93.090909090909093</v>
      </c>
      <c r="N588" s="134">
        <f>L588*职业参数比例等级参数!$B$16</f>
        <v>46.545454545454547</v>
      </c>
      <c r="O588" s="134"/>
      <c r="P588" s="134"/>
      <c r="Q588" s="134">
        <v>2</v>
      </c>
    </row>
    <row r="589" spans="1:17" s="135" customFormat="1" hidden="1">
      <c r="A589" s="142">
        <v>576</v>
      </c>
      <c r="B589" s="142">
        <f t="shared" si="8"/>
        <v>576</v>
      </c>
      <c r="C589" s="134">
        <v>10</v>
      </c>
      <c r="D589" s="134">
        <v>0</v>
      </c>
      <c r="E589" s="134">
        <v>0</v>
      </c>
      <c r="F589" s="134">
        <f>职业参数比例等级参数!$E$38*10</f>
        <v>140.60606060606059</v>
      </c>
      <c r="G589" s="134">
        <f>职业参数比例等级参数!$E$39*10</f>
        <v>131.81818181818181</v>
      </c>
      <c r="H589" s="135">
        <f>职业参数比例等级参数!$D$40*10</f>
        <v>85.333333333333329</v>
      </c>
      <c r="I589" s="134">
        <f>职业参数比例等级参数!$E$41*10</f>
        <v>62.54545454545454</v>
      </c>
      <c r="J589" s="134">
        <f>职业参数比例等级参数!$E$42*10</f>
        <v>83.393939393939405</v>
      </c>
      <c r="K589" s="134">
        <f>职业参数比例等级参数!$E$43*10</f>
        <v>62.54545454545454</v>
      </c>
      <c r="L589" s="134">
        <f>职业参数比例等级参数!$E$44*10</f>
        <v>46.545454545454547</v>
      </c>
      <c r="M589" s="134">
        <f>L589*职业参数比例等级参数!$B$15</f>
        <v>93.090909090909093</v>
      </c>
      <c r="N589" s="134">
        <f>L589*职业参数比例等级参数!$B$16</f>
        <v>46.545454545454547</v>
      </c>
      <c r="O589" s="134"/>
      <c r="P589" s="134"/>
      <c r="Q589" s="134">
        <v>2</v>
      </c>
    </row>
    <row r="590" spans="1:17" s="135" customFormat="1" hidden="1">
      <c r="A590" s="142">
        <v>577</v>
      </c>
      <c r="B590" s="142">
        <f t="shared" si="8"/>
        <v>577</v>
      </c>
      <c r="C590" s="134">
        <v>10</v>
      </c>
      <c r="D590" s="134">
        <v>0</v>
      </c>
      <c r="E590" s="134">
        <v>0</v>
      </c>
      <c r="F590" s="134">
        <f>职业参数比例等级参数!$E$38*10</f>
        <v>140.60606060606059</v>
      </c>
      <c r="G590" s="134">
        <f>职业参数比例等级参数!$E$39*10</f>
        <v>131.81818181818181</v>
      </c>
      <c r="H590" s="135">
        <f>职业参数比例等级参数!$C$40*10</f>
        <v>87.272727272727266</v>
      </c>
      <c r="I590" s="134">
        <f>职业参数比例等级参数!$E$41*10</f>
        <v>62.54545454545454</v>
      </c>
      <c r="J590" s="134">
        <f>职业参数比例等级参数!$E$42*10</f>
        <v>83.393939393939405</v>
      </c>
      <c r="K590" s="134">
        <f>职业参数比例等级参数!$E$43*10</f>
        <v>62.54545454545454</v>
      </c>
      <c r="L590" s="134">
        <f>职业参数比例等级参数!$E$44*10</f>
        <v>46.545454545454547</v>
      </c>
      <c r="M590" s="134">
        <f>L590*职业参数比例等级参数!$B$15</f>
        <v>93.090909090909093</v>
      </c>
      <c r="N590" s="134">
        <f>L590*职业参数比例等级参数!$B$16</f>
        <v>46.545454545454547</v>
      </c>
      <c r="O590" s="134"/>
      <c r="P590" s="134"/>
      <c r="Q590" s="134">
        <v>2</v>
      </c>
    </row>
    <row r="591" spans="1:17" s="135" customFormat="1" hidden="1">
      <c r="A591" s="142">
        <v>578</v>
      </c>
      <c r="B591" s="142">
        <f t="shared" ref="B591:B654" si="9">A591</f>
        <v>578</v>
      </c>
      <c r="C591" s="134">
        <v>10</v>
      </c>
      <c r="D591" s="134">
        <v>0</v>
      </c>
      <c r="E591" s="134">
        <v>0</v>
      </c>
      <c r="F591" s="134">
        <f>职业参数比例等级参数!$E$38*10</f>
        <v>140.60606060606059</v>
      </c>
      <c r="G591" s="134">
        <f>职业参数比例等级参数!$E$39*10</f>
        <v>131.81818181818181</v>
      </c>
      <c r="H591" s="134">
        <f>职业参数比例等级参数!$E$40*10</f>
        <v>83.393939393939405</v>
      </c>
      <c r="I591" s="135">
        <f>职业参数比例等级参数!$D$41*10</f>
        <v>63.999999999999993</v>
      </c>
      <c r="J591" s="134">
        <f>职业参数比例等级参数!$E$42*10</f>
        <v>83.393939393939405</v>
      </c>
      <c r="K591" s="134">
        <f>职业参数比例等级参数!$E$43*10</f>
        <v>62.54545454545454</v>
      </c>
      <c r="L591" s="134">
        <f>职业参数比例等级参数!$E$44*10</f>
        <v>46.545454545454547</v>
      </c>
      <c r="M591" s="134">
        <f>L591*职业参数比例等级参数!$B$15</f>
        <v>93.090909090909093</v>
      </c>
      <c r="N591" s="134">
        <f>L591*职业参数比例等级参数!$B$16</f>
        <v>46.545454545454547</v>
      </c>
      <c r="O591" s="134"/>
      <c r="P591" s="134"/>
      <c r="Q591" s="134">
        <v>2</v>
      </c>
    </row>
    <row r="592" spans="1:17" s="135" customFormat="1" hidden="1">
      <c r="A592" s="142">
        <v>579</v>
      </c>
      <c r="B592" s="142">
        <f t="shared" si="9"/>
        <v>579</v>
      </c>
      <c r="C592" s="134">
        <v>10</v>
      </c>
      <c r="D592" s="134">
        <v>0</v>
      </c>
      <c r="E592" s="134">
        <v>0</v>
      </c>
      <c r="F592" s="134">
        <f>职业参数比例等级参数!$E$38*10</f>
        <v>140.60606060606059</v>
      </c>
      <c r="G592" s="134">
        <f>职业参数比例等级参数!$E$39*10</f>
        <v>131.81818181818181</v>
      </c>
      <c r="H592" s="134">
        <f>职业参数比例等级参数!$E$40*10</f>
        <v>83.393939393939405</v>
      </c>
      <c r="I592" s="135">
        <f>职业参数比例等级参数!$C$41*10</f>
        <v>65.454545454545453</v>
      </c>
      <c r="J592" s="134">
        <f>职业参数比例等级参数!$E$42*10</f>
        <v>83.393939393939405</v>
      </c>
      <c r="K592" s="134">
        <f>职业参数比例等级参数!$E$43*10</f>
        <v>62.54545454545454</v>
      </c>
      <c r="L592" s="134">
        <f>职业参数比例等级参数!$E$44*10</f>
        <v>46.545454545454547</v>
      </c>
      <c r="M592" s="134">
        <f>L592*职业参数比例等级参数!$B$15</f>
        <v>93.090909090909093</v>
      </c>
      <c r="N592" s="134">
        <f>L592*职业参数比例等级参数!$B$16</f>
        <v>46.545454545454547</v>
      </c>
      <c r="O592" s="134"/>
      <c r="P592" s="134"/>
      <c r="Q592" s="134">
        <v>2</v>
      </c>
    </row>
    <row r="593" spans="1:17" s="135" customFormat="1" hidden="1">
      <c r="A593" s="142">
        <v>580</v>
      </c>
      <c r="B593" s="142">
        <f t="shared" si="9"/>
        <v>580</v>
      </c>
      <c r="C593" s="134">
        <v>10</v>
      </c>
      <c r="D593" s="134">
        <v>0</v>
      </c>
      <c r="E593" s="134">
        <v>0</v>
      </c>
      <c r="F593" s="134">
        <f>职业参数比例等级参数!$E$38*10</f>
        <v>140.60606060606059</v>
      </c>
      <c r="G593" s="134">
        <f>职业参数比例等级参数!$E$39*10</f>
        <v>131.81818181818181</v>
      </c>
      <c r="H593" s="134">
        <f>职业参数比例等级参数!$E$40*10</f>
        <v>83.393939393939405</v>
      </c>
      <c r="I593" s="134">
        <f>职业参数比例等级参数!$E$41*10</f>
        <v>62.54545454545454</v>
      </c>
      <c r="J593" s="135">
        <f>职业参数比例等级参数!$D$42*10</f>
        <v>85.333333333333329</v>
      </c>
      <c r="K593" s="134">
        <f>职业参数比例等级参数!$E$43*10</f>
        <v>62.54545454545454</v>
      </c>
      <c r="L593" s="134">
        <f>职业参数比例等级参数!$E$44*10</f>
        <v>46.545454545454547</v>
      </c>
      <c r="M593" s="134">
        <f>L593*职业参数比例等级参数!$B$15</f>
        <v>93.090909090909093</v>
      </c>
      <c r="N593" s="134">
        <f>L593*职业参数比例等级参数!$B$16</f>
        <v>46.545454545454547</v>
      </c>
      <c r="O593" s="134"/>
      <c r="P593" s="134"/>
      <c r="Q593" s="134">
        <v>2</v>
      </c>
    </row>
    <row r="594" spans="1:17" s="135" customFormat="1" hidden="1">
      <c r="A594" s="142">
        <v>581</v>
      </c>
      <c r="B594" s="142">
        <f t="shared" si="9"/>
        <v>581</v>
      </c>
      <c r="C594" s="134">
        <v>10</v>
      </c>
      <c r="D594" s="134">
        <v>0</v>
      </c>
      <c r="E594" s="134">
        <v>0</v>
      </c>
      <c r="F594" s="134">
        <f>职业参数比例等级参数!$E$38*10</f>
        <v>140.60606060606059</v>
      </c>
      <c r="G594" s="134">
        <f>职业参数比例等级参数!$E$39*10</f>
        <v>131.81818181818181</v>
      </c>
      <c r="H594" s="134">
        <f>职业参数比例等级参数!$E$40*10</f>
        <v>83.393939393939405</v>
      </c>
      <c r="I594" s="134">
        <f>职业参数比例等级参数!$E$41*10</f>
        <v>62.54545454545454</v>
      </c>
      <c r="J594" s="135">
        <f>职业参数比例等级参数!$C$42*10</f>
        <v>87.272727272727266</v>
      </c>
      <c r="K594" s="134">
        <f>职业参数比例等级参数!$E$43*10</f>
        <v>62.54545454545454</v>
      </c>
      <c r="L594" s="134">
        <f>职业参数比例等级参数!$E$44*10</f>
        <v>46.545454545454547</v>
      </c>
      <c r="M594" s="134">
        <f>L594*职业参数比例等级参数!$B$15</f>
        <v>93.090909090909093</v>
      </c>
      <c r="N594" s="134">
        <f>L594*职业参数比例等级参数!$B$16</f>
        <v>46.545454545454547</v>
      </c>
      <c r="O594" s="134"/>
      <c r="P594" s="134"/>
      <c r="Q594" s="134">
        <v>2</v>
      </c>
    </row>
    <row r="595" spans="1:17" s="135" customFormat="1" hidden="1">
      <c r="A595" s="142">
        <v>582</v>
      </c>
      <c r="B595" s="142">
        <f t="shared" si="9"/>
        <v>582</v>
      </c>
      <c r="C595" s="134">
        <v>10</v>
      </c>
      <c r="D595" s="134">
        <v>0</v>
      </c>
      <c r="E595" s="134">
        <v>0</v>
      </c>
      <c r="F595" s="134">
        <f>职业参数比例等级参数!$E$38*10</f>
        <v>140.60606060606059</v>
      </c>
      <c r="G595" s="134">
        <f>职业参数比例等级参数!$E$39*10</f>
        <v>131.81818181818181</v>
      </c>
      <c r="H595" s="134">
        <f>职业参数比例等级参数!$E$40*10</f>
        <v>83.393939393939405</v>
      </c>
      <c r="I595" s="134">
        <f>职业参数比例等级参数!$E$41*10</f>
        <v>62.54545454545454</v>
      </c>
      <c r="J595" s="134">
        <f>职业参数比例等级参数!$E$42*10</f>
        <v>83.393939393939405</v>
      </c>
      <c r="K595" s="135">
        <f>职业参数比例等级参数!$D$43*10</f>
        <v>63.999999999999993</v>
      </c>
      <c r="L595" s="134">
        <f>职业参数比例等级参数!$E$44*10</f>
        <v>46.545454545454547</v>
      </c>
      <c r="M595" s="134">
        <f>L595*职业参数比例等级参数!$B$15</f>
        <v>93.090909090909093</v>
      </c>
      <c r="N595" s="134">
        <f>L595*职业参数比例等级参数!$B$16</f>
        <v>46.545454545454547</v>
      </c>
      <c r="O595" s="134"/>
      <c r="P595" s="134"/>
      <c r="Q595" s="134">
        <v>2</v>
      </c>
    </row>
    <row r="596" spans="1:17" s="135" customFormat="1" hidden="1">
      <c r="A596" s="142">
        <v>583</v>
      </c>
      <c r="B596" s="142">
        <f t="shared" si="9"/>
        <v>583</v>
      </c>
      <c r="C596" s="134">
        <v>10</v>
      </c>
      <c r="D596" s="134">
        <v>0</v>
      </c>
      <c r="E596" s="134">
        <v>0</v>
      </c>
      <c r="F596" s="134">
        <f>职业参数比例等级参数!$E$38*10</f>
        <v>140.60606060606059</v>
      </c>
      <c r="G596" s="134">
        <f>职业参数比例等级参数!$E$39*10</f>
        <v>131.81818181818181</v>
      </c>
      <c r="H596" s="134">
        <f>职业参数比例等级参数!$E$40*10</f>
        <v>83.393939393939405</v>
      </c>
      <c r="I596" s="134">
        <f>职业参数比例等级参数!$E$41*10</f>
        <v>62.54545454545454</v>
      </c>
      <c r="J596" s="134">
        <f>职业参数比例等级参数!$E$42*10</f>
        <v>83.393939393939405</v>
      </c>
      <c r="K596" s="135">
        <f>职业参数比例等级参数!$C$43*10</f>
        <v>65.454545454545453</v>
      </c>
      <c r="L596" s="134">
        <f>职业参数比例等级参数!$E$44*10</f>
        <v>46.545454545454547</v>
      </c>
      <c r="M596" s="134">
        <f>L596*职业参数比例等级参数!$B$15</f>
        <v>93.090909090909093</v>
      </c>
      <c r="N596" s="134">
        <f>L596*职业参数比例等级参数!$B$16</f>
        <v>46.545454545454547</v>
      </c>
      <c r="O596" s="134"/>
      <c r="P596" s="134"/>
      <c r="Q596" s="134">
        <v>2</v>
      </c>
    </row>
    <row r="597" spans="1:17" s="135" customFormat="1" hidden="1">
      <c r="A597" s="142">
        <v>584</v>
      </c>
      <c r="B597" s="142">
        <f t="shared" si="9"/>
        <v>584</v>
      </c>
      <c r="C597" s="134">
        <v>10</v>
      </c>
      <c r="D597" s="134">
        <v>0</v>
      </c>
      <c r="E597" s="134">
        <v>3</v>
      </c>
      <c r="F597" s="134">
        <f>职业参数比例等级参数!$E$38*10</f>
        <v>140.60606060606059</v>
      </c>
      <c r="G597" s="134">
        <f>职业参数比例等级参数!$E$39*10</f>
        <v>131.81818181818181</v>
      </c>
      <c r="H597" s="134">
        <f>职业参数比例等级参数!$E$40*10</f>
        <v>83.393939393939405</v>
      </c>
      <c r="I597" s="134">
        <f>职业参数比例等级参数!$E$41*10</f>
        <v>62.54545454545454</v>
      </c>
      <c r="J597" s="134">
        <f>职业参数比例等级参数!$E$42*10</f>
        <v>83.393939393939405</v>
      </c>
      <c r="K597" s="134">
        <f>职业参数比例等级参数!$E$43*10</f>
        <v>62.54545454545454</v>
      </c>
      <c r="L597" s="135">
        <f>职业参数比例等级参数!$D$44*10</f>
        <v>46.909090909090907</v>
      </c>
      <c r="M597" s="134">
        <f>L597*职业参数比例等级参数!$B$15</f>
        <v>93.818181818181813</v>
      </c>
      <c r="N597" s="134">
        <f>L597*职业参数比例等级参数!$B$16</f>
        <v>46.909090909090907</v>
      </c>
      <c r="O597" s="134"/>
      <c r="P597" s="134"/>
      <c r="Q597" s="134">
        <v>2</v>
      </c>
    </row>
    <row r="598" spans="1:17" s="135" customFormat="1" hidden="1">
      <c r="A598" s="142">
        <v>585</v>
      </c>
      <c r="B598" s="142">
        <f t="shared" si="9"/>
        <v>585</v>
      </c>
      <c r="C598" s="134">
        <v>10</v>
      </c>
      <c r="D598" s="134">
        <v>0</v>
      </c>
      <c r="E598" s="134">
        <v>4</v>
      </c>
      <c r="F598" s="134">
        <f>职业参数比例等级参数!$E$38*10</f>
        <v>140.60606060606059</v>
      </c>
      <c r="G598" s="134">
        <f>职业参数比例等级参数!$E$39*10</f>
        <v>131.81818181818181</v>
      </c>
      <c r="H598" s="134">
        <f>职业参数比例等级参数!$E$40*10</f>
        <v>83.393939393939405</v>
      </c>
      <c r="I598" s="134">
        <f>职业参数比例等级参数!$E$41*10</f>
        <v>62.54545454545454</v>
      </c>
      <c r="J598" s="134">
        <f>职业参数比例等级参数!$E$42*10</f>
        <v>83.393939393939405</v>
      </c>
      <c r="K598" s="134">
        <f>职业参数比例等级参数!$E$43*10</f>
        <v>62.54545454545454</v>
      </c>
      <c r="L598" s="135">
        <f>职业参数比例等级参数!$C$44*10</f>
        <v>47.272727272727266</v>
      </c>
      <c r="M598" s="134">
        <f>L598*职业参数比例等级参数!$B$15</f>
        <v>94.545454545454533</v>
      </c>
      <c r="N598" s="134">
        <f>L598*职业参数比例等级参数!$B$16</f>
        <v>47.272727272727266</v>
      </c>
      <c r="O598" s="134"/>
      <c r="P598" s="134"/>
      <c r="Q598" s="134">
        <v>2</v>
      </c>
    </row>
    <row r="599" spans="1:17" s="135" customFormat="1" hidden="1">
      <c r="A599" s="142">
        <v>586</v>
      </c>
      <c r="B599" s="142">
        <f t="shared" si="9"/>
        <v>586</v>
      </c>
      <c r="C599" s="135">
        <v>9</v>
      </c>
      <c r="D599" s="135">
        <v>0</v>
      </c>
      <c r="E599" s="135">
        <v>0</v>
      </c>
      <c r="F599" s="135">
        <f>职业参数比例等级参数!$F$38*10</f>
        <v>138.18181818181816</v>
      </c>
      <c r="G599" s="135">
        <f>职业参数比例等级参数!$F$39*10</f>
        <v>129.54545454545453</v>
      </c>
      <c r="H599" s="135">
        <f>职业参数比例等级参数!$F$40*10</f>
        <v>81.454545454545439</v>
      </c>
      <c r="I599" s="135">
        <f>职业参数比例等级参数!$F$41*10</f>
        <v>61.090909090909093</v>
      </c>
      <c r="J599" s="135">
        <f>职业参数比例等级参数!$F$42*10</f>
        <v>81.454545454545439</v>
      </c>
      <c r="K599" s="135">
        <f>职业参数比例等级参数!$F$43*10</f>
        <v>61.090909090909093</v>
      </c>
      <c r="L599" s="135">
        <f>职业参数比例等级参数!$F$44*10</f>
        <v>46.18181818181818</v>
      </c>
      <c r="M599" s="135">
        <f>L599*职业参数比例等级参数!$B$15</f>
        <v>92.36363636363636</v>
      </c>
      <c r="N599" s="135">
        <f>L599*职业参数比例等级参数!$B$16</f>
        <v>46.18181818181818</v>
      </c>
      <c r="P599" s="135" t="s">
        <v>603</v>
      </c>
      <c r="Q599" s="135">
        <v>2</v>
      </c>
    </row>
    <row r="600" spans="1:17" s="135" customFormat="1" hidden="1">
      <c r="A600" s="142">
        <v>587</v>
      </c>
      <c r="B600" s="142">
        <f t="shared" si="9"/>
        <v>587</v>
      </c>
      <c r="C600" s="134">
        <v>9</v>
      </c>
      <c r="D600" s="134">
        <v>0</v>
      </c>
      <c r="E600" s="134">
        <v>0</v>
      </c>
      <c r="F600" s="135">
        <f>职业参数比例等级参数!$G$38*10</f>
        <v>135.75757575757575</v>
      </c>
      <c r="G600" s="134">
        <f>职业参数比例等级参数!$F$39*10</f>
        <v>129.54545454545453</v>
      </c>
      <c r="H600" s="134">
        <f>职业参数比例等级参数!$F$40*10</f>
        <v>81.454545454545439</v>
      </c>
      <c r="I600" s="134">
        <f>职业参数比例等级参数!$F$41*10</f>
        <v>61.090909090909093</v>
      </c>
      <c r="J600" s="134">
        <f>职业参数比例等级参数!$F$42*10</f>
        <v>81.454545454545439</v>
      </c>
      <c r="K600" s="134">
        <f>职业参数比例等级参数!$F$43*10</f>
        <v>61.090909090909093</v>
      </c>
      <c r="L600" s="134">
        <f>职业参数比例等级参数!$F$44*10</f>
        <v>46.18181818181818</v>
      </c>
      <c r="M600" s="134">
        <f>L600*职业参数比例等级参数!$B$15</f>
        <v>92.36363636363636</v>
      </c>
      <c r="N600" s="134">
        <f>L600*职业参数比例等级参数!$B$16</f>
        <v>46.18181818181818</v>
      </c>
      <c r="O600" s="134"/>
      <c r="P600" s="134"/>
      <c r="Q600" s="134">
        <v>2</v>
      </c>
    </row>
    <row r="601" spans="1:17" s="135" customFormat="1" hidden="1">
      <c r="A601" s="142">
        <v>588</v>
      </c>
      <c r="B601" s="142">
        <f t="shared" si="9"/>
        <v>588</v>
      </c>
      <c r="C601" s="134">
        <v>9</v>
      </c>
      <c r="D601" s="134">
        <v>0</v>
      </c>
      <c r="E601" s="134">
        <v>0</v>
      </c>
      <c r="F601" s="135">
        <f>职业参数比例等级参数!$H$38*10</f>
        <v>133.33333333333331</v>
      </c>
      <c r="G601" s="134">
        <f>职业参数比例等级参数!$F$39*10</f>
        <v>129.54545454545453</v>
      </c>
      <c r="H601" s="134">
        <f>职业参数比例等级参数!$F$40*10</f>
        <v>81.454545454545439</v>
      </c>
      <c r="I601" s="134">
        <f>职业参数比例等级参数!$F$41*10</f>
        <v>61.090909090909093</v>
      </c>
      <c r="J601" s="134">
        <f>职业参数比例等级参数!$F$42*10</f>
        <v>81.454545454545439</v>
      </c>
      <c r="K601" s="134">
        <f>职业参数比例等级参数!$F$43*10</f>
        <v>61.090909090909093</v>
      </c>
      <c r="L601" s="134">
        <f>职业参数比例等级参数!$F$44*10</f>
        <v>46.18181818181818</v>
      </c>
      <c r="M601" s="134">
        <f>L601*职业参数比例等级参数!$B$15</f>
        <v>92.36363636363636</v>
      </c>
      <c r="N601" s="134">
        <f>L601*职业参数比例等级参数!$B$16</f>
        <v>46.18181818181818</v>
      </c>
      <c r="O601" s="134"/>
      <c r="P601" s="134"/>
      <c r="Q601" s="134">
        <v>2</v>
      </c>
    </row>
    <row r="602" spans="1:17" s="135" customFormat="1" hidden="1">
      <c r="A602" s="142">
        <v>589</v>
      </c>
      <c r="B602" s="142">
        <f t="shared" si="9"/>
        <v>589</v>
      </c>
      <c r="C602" s="134">
        <v>9</v>
      </c>
      <c r="D602" s="134">
        <v>0</v>
      </c>
      <c r="E602" s="134">
        <v>0</v>
      </c>
      <c r="F602" s="134">
        <f>职业参数比例等级参数!$F$38*10</f>
        <v>138.18181818181816</v>
      </c>
      <c r="G602" s="135">
        <f>职业参数比例等级参数!$G$39*10</f>
        <v>127.27272727272727</v>
      </c>
      <c r="H602" s="134">
        <f>职业参数比例等级参数!$F$40*10</f>
        <v>81.454545454545439</v>
      </c>
      <c r="I602" s="134">
        <f>职业参数比例等级参数!$F$41*10</f>
        <v>61.090909090909093</v>
      </c>
      <c r="J602" s="134">
        <f>职业参数比例等级参数!$F$42*10</f>
        <v>81.454545454545439</v>
      </c>
      <c r="K602" s="134">
        <f>职业参数比例等级参数!$F$43*10</f>
        <v>61.090909090909093</v>
      </c>
      <c r="L602" s="134">
        <f>职业参数比例等级参数!$F$44*10</f>
        <v>46.18181818181818</v>
      </c>
      <c r="M602" s="134">
        <f>L602*职业参数比例等级参数!$B$15</f>
        <v>92.36363636363636</v>
      </c>
      <c r="N602" s="134">
        <f>L602*职业参数比例等级参数!$B$16</f>
        <v>46.18181818181818</v>
      </c>
      <c r="O602" s="134"/>
      <c r="P602" s="134"/>
      <c r="Q602" s="134">
        <v>2</v>
      </c>
    </row>
    <row r="603" spans="1:17" s="135" customFormat="1" hidden="1">
      <c r="A603" s="142">
        <v>590</v>
      </c>
      <c r="B603" s="142">
        <f t="shared" si="9"/>
        <v>590</v>
      </c>
      <c r="C603" s="134">
        <v>9</v>
      </c>
      <c r="D603" s="134">
        <v>0</v>
      </c>
      <c r="E603" s="134">
        <v>0</v>
      </c>
      <c r="F603" s="134">
        <f>职业参数比例等级参数!$F$38*10</f>
        <v>138.18181818181816</v>
      </c>
      <c r="G603" s="135">
        <f>职业参数比例等级参数!$H$39*10</f>
        <v>125</v>
      </c>
      <c r="H603" s="134">
        <f>职业参数比例等级参数!$F$40*10</f>
        <v>81.454545454545439</v>
      </c>
      <c r="I603" s="134">
        <f>职业参数比例等级参数!$F$41*10</f>
        <v>61.090909090909093</v>
      </c>
      <c r="J603" s="134">
        <f>职业参数比例等级参数!$F$42*10</f>
        <v>81.454545454545439</v>
      </c>
      <c r="K603" s="134">
        <f>职业参数比例等级参数!$F$43*10</f>
        <v>61.090909090909093</v>
      </c>
      <c r="L603" s="134">
        <f>职业参数比例等级参数!$F$44*10</f>
        <v>46.18181818181818</v>
      </c>
      <c r="M603" s="134">
        <f>L603*职业参数比例等级参数!$B$15</f>
        <v>92.36363636363636</v>
      </c>
      <c r="N603" s="134">
        <f>L603*职业参数比例等级参数!$B$16</f>
        <v>46.18181818181818</v>
      </c>
      <c r="O603" s="134"/>
      <c r="P603" s="134"/>
      <c r="Q603" s="134">
        <v>2</v>
      </c>
    </row>
    <row r="604" spans="1:17" s="135" customFormat="1" hidden="1">
      <c r="A604" s="142">
        <v>591</v>
      </c>
      <c r="B604" s="142">
        <f t="shared" si="9"/>
        <v>591</v>
      </c>
      <c r="C604" s="134">
        <v>9</v>
      </c>
      <c r="D604" s="134">
        <v>0</v>
      </c>
      <c r="E604" s="134">
        <v>0</v>
      </c>
      <c r="F604" s="134">
        <f>职业参数比例等级参数!$F$38*10</f>
        <v>138.18181818181816</v>
      </c>
      <c r="G604" s="134">
        <f>职业参数比例等级参数!$F$39*10</f>
        <v>129.54545454545453</v>
      </c>
      <c r="H604" s="135">
        <f>职业参数比例等级参数!$G$40*10</f>
        <v>79.515151515151516</v>
      </c>
      <c r="I604" s="134">
        <f>职业参数比例等级参数!$F$41*10</f>
        <v>61.090909090909093</v>
      </c>
      <c r="J604" s="134">
        <f>职业参数比例等级参数!$F$42*10</f>
        <v>81.454545454545439</v>
      </c>
      <c r="K604" s="134">
        <f>职业参数比例等级参数!$F$43*10</f>
        <v>61.090909090909093</v>
      </c>
      <c r="L604" s="134">
        <f>职业参数比例等级参数!$F$44*10</f>
        <v>46.18181818181818</v>
      </c>
      <c r="M604" s="134">
        <f>L604*职业参数比例等级参数!$B$15</f>
        <v>92.36363636363636</v>
      </c>
      <c r="N604" s="134">
        <f>L604*职业参数比例等级参数!$B$16</f>
        <v>46.18181818181818</v>
      </c>
      <c r="O604" s="134"/>
      <c r="P604" s="134"/>
      <c r="Q604" s="134">
        <v>2</v>
      </c>
    </row>
    <row r="605" spans="1:17" s="135" customFormat="1" hidden="1">
      <c r="A605" s="142">
        <v>592</v>
      </c>
      <c r="B605" s="142">
        <f t="shared" si="9"/>
        <v>592</v>
      </c>
      <c r="C605" s="134">
        <v>9</v>
      </c>
      <c r="D605" s="134">
        <v>0</v>
      </c>
      <c r="E605" s="134">
        <v>0</v>
      </c>
      <c r="F605" s="134">
        <f>职业参数比例等级参数!$F$38*10</f>
        <v>138.18181818181816</v>
      </c>
      <c r="G605" s="134">
        <f>职业参数比例等级参数!$F$39*10</f>
        <v>129.54545454545453</v>
      </c>
      <c r="H605" s="135">
        <f>职业参数比例等级参数!$H$40*10</f>
        <v>77.575757575757578</v>
      </c>
      <c r="I605" s="134">
        <f>职业参数比例等级参数!$F$41*10</f>
        <v>61.090909090909093</v>
      </c>
      <c r="J605" s="134">
        <f>职业参数比例等级参数!$F$42*10</f>
        <v>81.454545454545439</v>
      </c>
      <c r="K605" s="134">
        <f>职业参数比例等级参数!$F$43*10</f>
        <v>61.090909090909093</v>
      </c>
      <c r="L605" s="134">
        <f>职业参数比例等级参数!$F$44*10</f>
        <v>46.18181818181818</v>
      </c>
      <c r="M605" s="134">
        <f>L605*职业参数比例等级参数!$B$15</f>
        <v>92.36363636363636</v>
      </c>
      <c r="N605" s="134">
        <f>L605*职业参数比例等级参数!$B$16</f>
        <v>46.18181818181818</v>
      </c>
      <c r="O605" s="134"/>
      <c r="P605" s="134"/>
      <c r="Q605" s="134">
        <v>2</v>
      </c>
    </row>
    <row r="606" spans="1:17" s="135" customFormat="1" hidden="1">
      <c r="A606" s="142">
        <v>593</v>
      </c>
      <c r="B606" s="142">
        <f t="shared" si="9"/>
        <v>593</v>
      </c>
      <c r="C606" s="134">
        <v>9</v>
      </c>
      <c r="D606" s="134">
        <v>0</v>
      </c>
      <c r="E606" s="134">
        <v>0</v>
      </c>
      <c r="F606" s="134">
        <f>职业参数比例等级参数!$F$38*10</f>
        <v>138.18181818181816</v>
      </c>
      <c r="G606" s="134">
        <f>职业参数比例等级参数!$F$39*10</f>
        <v>129.54545454545453</v>
      </c>
      <c r="H606" s="134">
        <f>职业参数比例等级参数!$F$40*10</f>
        <v>81.454545454545439</v>
      </c>
      <c r="I606" s="135">
        <f>职业参数比例等级参数!$G$41*10</f>
        <v>59.636363636363626</v>
      </c>
      <c r="J606" s="134">
        <f>职业参数比例等级参数!$F$42*10</f>
        <v>81.454545454545439</v>
      </c>
      <c r="K606" s="134">
        <f>职业参数比例等级参数!$F$43*10</f>
        <v>61.090909090909093</v>
      </c>
      <c r="L606" s="134">
        <f>职业参数比例等级参数!$F$44*10</f>
        <v>46.18181818181818</v>
      </c>
      <c r="M606" s="134">
        <f>L606*职业参数比例等级参数!$B$15</f>
        <v>92.36363636363636</v>
      </c>
      <c r="N606" s="134">
        <f>L606*职业参数比例等级参数!$B$16</f>
        <v>46.18181818181818</v>
      </c>
      <c r="O606" s="134"/>
      <c r="P606" s="134"/>
      <c r="Q606" s="134">
        <v>2</v>
      </c>
    </row>
    <row r="607" spans="1:17" s="135" customFormat="1" hidden="1">
      <c r="A607" s="142">
        <v>594</v>
      </c>
      <c r="B607" s="142">
        <f t="shared" si="9"/>
        <v>594</v>
      </c>
      <c r="C607" s="134">
        <v>9</v>
      </c>
      <c r="D607" s="134">
        <v>0</v>
      </c>
      <c r="E607" s="134">
        <v>0</v>
      </c>
      <c r="F607" s="134">
        <f>职业参数比例等级参数!$F$38*10</f>
        <v>138.18181818181816</v>
      </c>
      <c r="G607" s="134">
        <f>职业参数比例等级参数!$F$39*10</f>
        <v>129.54545454545453</v>
      </c>
      <c r="H607" s="134">
        <f>职业参数比例等级参数!$F$40*10</f>
        <v>81.454545454545439</v>
      </c>
      <c r="I607" s="135">
        <f>职业参数比例等级参数!$H$41*10</f>
        <v>58.181818181818173</v>
      </c>
      <c r="J607" s="134">
        <f>职业参数比例等级参数!$F$42*10</f>
        <v>81.454545454545439</v>
      </c>
      <c r="K607" s="134">
        <f>职业参数比例等级参数!$F$43*10</f>
        <v>61.090909090909093</v>
      </c>
      <c r="L607" s="134">
        <f>职业参数比例等级参数!$F$44*10</f>
        <v>46.18181818181818</v>
      </c>
      <c r="M607" s="134">
        <f>L607*职业参数比例等级参数!$B$15</f>
        <v>92.36363636363636</v>
      </c>
      <c r="N607" s="134">
        <f>L607*职业参数比例等级参数!$B$16</f>
        <v>46.18181818181818</v>
      </c>
      <c r="O607" s="134"/>
      <c r="P607" s="134"/>
      <c r="Q607" s="134">
        <v>2</v>
      </c>
    </row>
    <row r="608" spans="1:17" s="135" customFormat="1" hidden="1">
      <c r="A608" s="142">
        <v>595</v>
      </c>
      <c r="B608" s="142">
        <f t="shared" si="9"/>
        <v>595</v>
      </c>
      <c r="C608" s="134">
        <v>9</v>
      </c>
      <c r="D608" s="134">
        <v>0</v>
      </c>
      <c r="E608" s="134">
        <v>0</v>
      </c>
      <c r="F608" s="134">
        <f>职业参数比例等级参数!$F$38*10</f>
        <v>138.18181818181816</v>
      </c>
      <c r="G608" s="134">
        <f>职业参数比例等级参数!$F$39*10</f>
        <v>129.54545454545453</v>
      </c>
      <c r="H608" s="134">
        <f>职业参数比例等级参数!$F$40*10</f>
        <v>81.454545454545439</v>
      </c>
      <c r="I608" s="134">
        <f>职业参数比例等级参数!$F$41*10</f>
        <v>61.090909090909093</v>
      </c>
      <c r="J608" s="135">
        <f>职业参数比例等级参数!$G$42*10</f>
        <v>79.515151515151516</v>
      </c>
      <c r="K608" s="134">
        <f>职业参数比例等级参数!$F$43*10</f>
        <v>61.090909090909093</v>
      </c>
      <c r="L608" s="134">
        <f>职业参数比例等级参数!$F$44*10</f>
        <v>46.18181818181818</v>
      </c>
      <c r="M608" s="134">
        <f>L608*职业参数比例等级参数!$B$15</f>
        <v>92.36363636363636</v>
      </c>
      <c r="N608" s="134">
        <f>L608*职业参数比例等级参数!$B$16</f>
        <v>46.18181818181818</v>
      </c>
      <c r="O608" s="134"/>
      <c r="P608" s="134"/>
      <c r="Q608" s="134">
        <v>2</v>
      </c>
    </row>
    <row r="609" spans="1:17" s="135" customFormat="1" hidden="1">
      <c r="A609" s="142">
        <v>596</v>
      </c>
      <c r="B609" s="142">
        <f t="shared" si="9"/>
        <v>596</v>
      </c>
      <c r="C609" s="134">
        <v>9</v>
      </c>
      <c r="D609" s="134">
        <v>0</v>
      </c>
      <c r="E609" s="134">
        <v>0</v>
      </c>
      <c r="F609" s="134">
        <f>职业参数比例等级参数!$F$38*10</f>
        <v>138.18181818181816</v>
      </c>
      <c r="G609" s="134">
        <f>职业参数比例等级参数!$F$39*10</f>
        <v>129.54545454545453</v>
      </c>
      <c r="H609" s="134">
        <f>职业参数比例等级参数!$F$40*10</f>
        <v>81.454545454545439</v>
      </c>
      <c r="I609" s="134">
        <f>职业参数比例等级参数!$F$41*10</f>
        <v>61.090909090909093</v>
      </c>
      <c r="J609" s="135">
        <f>职业参数比例等级参数!$H$42*10</f>
        <v>77.575757575757578</v>
      </c>
      <c r="K609" s="134">
        <f>职业参数比例等级参数!$F$43*10</f>
        <v>61.090909090909093</v>
      </c>
      <c r="L609" s="134">
        <f>职业参数比例等级参数!$F$44*10</f>
        <v>46.18181818181818</v>
      </c>
      <c r="M609" s="134">
        <f>L609*职业参数比例等级参数!$B$15</f>
        <v>92.36363636363636</v>
      </c>
      <c r="N609" s="134">
        <f>L609*职业参数比例等级参数!$B$16</f>
        <v>46.18181818181818</v>
      </c>
      <c r="O609" s="134"/>
      <c r="P609" s="134"/>
      <c r="Q609" s="134">
        <v>2</v>
      </c>
    </row>
    <row r="610" spans="1:17" s="135" customFormat="1" hidden="1">
      <c r="A610" s="142">
        <v>597</v>
      </c>
      <c r="B610" s="142">
        <f t="shared" si="9"/>
        <v>597</v>
      </c>
      <c r="C610" s="134">
        <v>9</v>
      </c>
      <c r="D610" s="134">
        <v>0</v>
      </c>
      <c r="E610" s="134">
        <v>0</v>
      </c>
      <c r="F610" s="134">
        <f>职业参数比例等级参数!$F$38*10</f>
        <v>138.18181818181816</v>
      </c>
      <c r="G610" s="134">
        <f>职业参数比例等级参数!$F$39*10</f>
        <v>129.54545454545453</v>
      </c>
      <c r="H610" s="134">
        <f>职业参数比例等级参数!$F$40*10</f>
        <v>81.454545454545439</v>
      </c>
      <c r="I610" s="134">
        <f>职业参数比例等级参数!$F$41*10</f>
        <v>61.090909090909093</v>
      </c>
      <c r="J610" s="134">
        <f>职业参数比例等级参数!$F$42*10</f>
        <v>81.454545454545439</v>
      </c>
      <c r="K610" s="135">
        <f>职业参数比例等级参数!$G$43*10</f>
        <v>59.636363636363626</v>
      </c>
      <c r="L610" s="134">
        <f>职业参数比例等级参数!$F$44*10</f>
        <v>46.18181818181818</v>
      </c>
      <c r="M610" s="134">
        <f>L610*职业参数比例等级参数!$B$15</f>
        <v>92.36363636363636</v>
      </c>
      <c r="N610" s="134">
        <f>L610*职业参数比例等级参数!$B$16</f>
        <v>46.18181818181818</v>
      </c>
      <c r="O610" s="134"/>
      <c r="P610" s="134"/>
      <c r="Q610" s="134">
        <v>2</v>
      </c>
    </row>
    <row r="611" spans="1:17" s="135" customFormat="1" hidden="1">
      <c r="A611" s="142">
        <v>598</v>
      </c>
      <c r="B611" s="142">
        <f t="shared" si="9"/>
        <v>598</v>
      </c>
      <c r="C611" s="134">
        <v>9</v>
      </c>
      <c r="D611" s="134">
        <v>0</v>
      </c>
      <c r="E611" s="134">
        <v>0</v>
      </c>
      <c r="F611" s="134">
        <f>职业参数比例等级参数!$F$38*10</f>
        <v>138.18181818181816</v>
      </c>
      <c r="G611" s="134">
        <f>职业参数比例等级参数!$F$39*10</f>
        <v>129.54545454545453</v>
      </c>
      <c r="H611" s="134">
        <f>职业参数比例等级参数!$F$40*10</f>
        <v>81.454545454545439</v>
      </c>
      <c r="I611" s="134">
        <f>职业参数比例等级参数!$F$41*10</f>
        <v>61.090909090909093</v>
      </c>
      <c r="J611" s="134">
        <f>职业参数比例等级参数!$F$42*10</f>
        <v>81.454545454545439</v>
      </c>
      <c r="K611" s="135">
        <f>职业参数比例等级参数!$H$43*10</f>
        <v>58.181818181818173</v>
      </c>
      <c r="L611" s="134">
        <f>职业参数比例等级参数!$F$44*10</f>
        <v>46.18181818181818</v>
      </c>
      <c r="M611" s="134">
        <f>L611*职业参数比例等级参数!$B$15</f>
        <v>92.36363636363636</v>
      </c>
      <c r="N611" s="134">
        <f>L611*职业参数比例等级参数!$B$16</f>
        <v>46.18181818181818</v>
      </c>
      <c r="O611" s="134"/>
      <c r="P611" s="134"/>
      <c r="Q611" s="134">
        <v>2</v>
      </c>
    </row>
    <row r="612" spans="1:17" s="135" customFormat="1" hidden="1">
      <c r="A612" s="142">
        <v>599</v>
      </c>
      <c r="B612" s="142">
        <f t="shared" si="9"/>
        <v>599</v>
      </c>
      <c r="C612" s="134">
        <v>9</v>
      </c>
      <c r="D612" s="134">
        <v>0</v>
      </c>
      <c r="E612" s="134">
        <v>0</v>
      </c>
      <c r="F612" s="134">
        <f>职业参数比例等级参数!$F$38*10</f>
        <v>138.18181818181816</v>
      </c>
      <c r="G612" s="134">
        <f>职业参数比例等级参数!$F$39*10</f>
        <v>129.54545454545453</v>
      </c>
      <c r="H612" s="134">
        <f>职业参数比例等级参数!$F$40*10</f>
        <v>81.454545454545439</v>
      </c>
      <c r="I612" s="134">
        <f>职业参数比例等级参数!$F$41*10</f>
        <v>61.090909090909093</v>
      </c>
      <c r="J612" s="134">
        <f>职业参数比例等级参数!$F$42*10</f>
        <v>81.454545454545439</v>
      </c>
      <c r="K612" s="134">
        <f>职业参数比例等级参数!$F$43*10</f>
        <v>61.090909090909093</v>
      </c>
      <c r="L612" s="135">
        <f>职业参数比例等级参数!$G$44*10</f>
        <v>45.81818181818182</v>
      </c>
      <c r="M612" s="134">
        <f>L612*职业参数比例等级参数!$B$15</f>
        <v>91.63636363636364</v>
      </c>
      <c r="N612" s="134">
        <f>L612*职业参数比例等级参数!$B$16</f>
        <v>45.81818181818182</v>
      </c>
      <c r="O612" s="134"/>
      <c r="P612" s="134"/>
      <c r="Q612" s="134">
        <v>2</v>
      </c>
    </row>
    <row r="613" spans="1:17" s="135" customFormat="1" hidden="1">
      <c r="A613" s="142">
        <v>600</v>
      </c>
      <c r="B613" s="142">
        <f t="shared" si="9"/>
        <v>600</v>
      </c>
      <c r="C613" s="134">
        <v>9</v>
      </c>
      <c r="D613" s="134">
        <v>0</v>
      </c>
      <c r="E613" s="134">
        <v>0</v>
      </c>
      <c r="F613" s="134">
        <f>职业参数比例等级参数!$F$38*10</f>
        <v>138.18181818181816</v>
      </c>
      <c r="G613" s="134">
        <f>职业参数比例等级参数!$F$39*10</f>
        <v>129.54545454545453</v>
      </c>
      <c r="H613" s="134">
        <f>职业参数比例等级参数!$F$40*10</f>
        <v>81.454545454545439</v>
      </c>
      <c r="I613" s="134">
        <f>职业参数比例等级参数!$F$41*10</f>
        <v>61.090909090909093</v>
      </c>
      <c r="J613" s="134">
        <f>职业参数比例等级参数!$F$42*10</f>
        <v>81.454545454545439</v>
      </c>
      <c r="K613" s="134">
        <f>职业参数比例等级参数!$F$43*10</f>
        <v>61.090909090909093</v>
      </c>
      <c r="L613" s="135">
        <f>职业参数比例等级参数!$H$44*10</f>
        <v>45.454545454545453</v>
      </c>
      <c r="M613" s="134">
        <f>L613*职业参数比例等级参数!$B$15</f>
        <v>90.909090909090907</v>
      </c>
      <c r="N613" s="134">
        <f>L613*职业参数比例等级参数!$B$16</f>
        <v>45.454545454545453</v>
      </c>
      <c r="O613" s="134"/>
      <c r="P613" s="134"/>
      <c r="Q613" s="134">
        <v>2</v>
      </c>
    </row>
    <row r="614" spans="1:17" s="135" customFormat="1" hidden="1">
      <c r="A614" s="142">
        <v>601</v>
      </c>
      <c r="B614" s="142">
        <f t="shared" si="9"/>
        <v>601</v>
      </c>
      <c r="C614" s="135">
        <v>9</v>
      </c>
      <c r="D614" s="135">
        <v>0</v>
      </c>
      <c r="E614" s="135">
        <v>0</v>
      </c>
      <c r="F614" s="135">
        <f>职业参数比例等级参数!$G$38*10</f>
        <v>135.75757575757575</v>
      </c>
      <c r="G614" s="135">
        <f>职业参数比例等级参数!$G$39*10</f>
        <v>127.27272727272727</v>
      </c>
      <c r="H614" s="135">
        <f>职业参数比例等级参数!$G$40*10</f>
        <v>79.515151515151516</v>
      </c>
      <c r="I614" s="135">
        <f>职业参数比例等级参数!$G$41*10</f>
        <v>59.636363636363626</v>
      </c>
      <c r="J614" s="135">
        <f>职业参数比例等级参数!$G$42*10</f>
        <v>79.515151515151516</v>
      </c>
      <c r="K614" s="135">
        <f>职业参数比例等级参数!$G$43*10</f>
        <v>59.636363636363626</v>
      </c>
      <c r="L614" s="135">
        <f>职业参数比例等级参数!$G$44*10</f>
        <v>45.81818181818182</v>
      </c>
      <c r="M614" s="135">
        <f>L614*职业参数比例等级参数!$B$15</f>
        <v>91.63636363636364</v>
      </c>
      <c r="N614" s="135">
        <f>L614*职业参数比例等级参数!$B$16</f>
        <v>45.81818181818182</v>
      </c>
      <c r="P614" s="135" t="s">
        <v>695</v>
      </c>
      <c r="Q614" s="135">
        <v>2</v>
      </c>
    </row>
    <row r="615" spans="1:17" s="135" customFormat="1" hidden="1">
      <c r="A615" s="142">
        <v>602</v>
      </c>
      <c r="B615" s="142">
        <f t="shared" si="9"/>
        <v>602</v>
      </c>
      <c r="C615" s="134">
        <v>9</v>
      </c>
      <c r="D615" s="134">
        <v>0</v>
      </c>
      <c r="E615" s="134">
        <v>0</v>
      </c>
      <c r="F615" s="135">
        <f>职业参数比例等级参数!$F$38*10</f>
        <v>138.18181818181816</v>
      </c>
      <c r="G615" s="134">
        <f>职业参数比例等级参数!$G$39*10</f>
        <v>127.27272727272727</v>
      </c>
      <c r="H615" s="134">
        <f>职业参数比例等级参数!$G$40*10</f>
        <v>79.515151515151516</v>
      </c>
      <c r="I615" s="134">
        <f>职业参数比例等级参数!$G$41*10</f>
        <v>59.636363636363626</v>
      </c>
      <c r="J615" s="134">
        <f>职业参数比例等级参数!$G$42*10</f>
        <v>79.515151515151516</v>
      </c>
      <c r="K615" s="134">
        <f>职业参数比例等级参数!$G$43*10</f>
        <v>59.636363636363626</v>
      </c>
      <c r="L615" s="134">
        <f>职业参数比例等级参数!$G$44*10</f>
        <v>45.81818181818182</v>
      </c>
      <c r="M615" s="134">
        <f>L615*职业参数比例等级参数!$B$15</f>
        <v>91.63636363636364</v>
      </c>
      <c r="N615" s="134">
        <f>L615*职业参数比例等级参数!$B$16</f>
        <v>45.81818181818182</v>
      </c>
      <c r="O615" s="134"/>
      <c r="P615" s="134"/>
      <c r="Q615" s="134">
        <v>2</v>
      </c>
    </row>
    <row r="616" spans="1:17" s="135" customFormat="1" hidden="1">
      <c r="A616" s="142">
        <v>603</v>
      </c>
      <c r="B616" s="142">
        <f t="shared" si="9"/>
        <v>603</v>
      </c>
      <c r="C616" s="134">
        <v>9</v>
      </c>
      <c r="D616" s="134">
        <v>0</v>
      </c>
      <c r="E616" s="134">
        <v>0</v>
      </c>
      <c r="F616" s="135">
        <f>职业参数比例等级参数!$H$38*10</f>
        <v>133.33333333333331</v>
      </c>
      <c r="G616" s="134">
        <f>职业参数比例等级参数!$G$39*10</f>
        <v>127.27272727272727</v>
      </c>
      <c r="H616" s="134">
        <f>职业参数比例等级参数!$G$40*10</f>
        <v>79.515151515151516</v>
      </c>
      <c r="I616" s="134">
        <f>职业参数比例等级参数!$G$41*10</f>
        <v>59.636363636363626</v>
      </c>
      <c r="J616" s="134">
        <f>职业参数比例等级参数!$G$42*10</f>
        <v>79.515151515151516</v>
      </c>
      <c r="K616" s="134">
        <f>职业参数比例等级参数!$G$43*10</f>
        <v>59.636363636363626</v>
      </c>
      <c r="L616" s="134">
        <f>职业参数比例等级参数!$G$44*10</f>
        <v>45.81818181818182</v>
      </c>
      <c r="M616" s="134">
        <f>L616*职业参数比例等级参数!$B$15</f>
        <v>91.63636363636364</v>
      </c>
      <c r="N616" s="134">
        <f>L616*职业参数比例等级参数!$B$16</f>
        <v>45.81818181818182</v>
      </c>
      <c r="O616" s="134"/>
      <c r="P616" s="134"/>
      <c r="Q616" s="134">
        <v>2</v>
      </c>
    </row>
    <row r="617" spans="1:17" s="135" customFormat="1" hidden="1">
      <c r="A617" s="142">
        <v>604</v>
      </c>
      <c r="B617" s="142">
        <f t="shared" si="9"/>
        <v>604</v>
      </c>
      <c r="C617" s="134">
        <v>9</v>
      </c>
      <c r="D617" s="134">
        <v>0</v>
      </c>
      <c r="E617" s="134">
        <v>0</v>
      </c>
      <c r="F617" s="134">
        <f>职业参数比例等级参数!$G$38*10</f>
        <v>135.75757575757575</v>
      </c>
      <c r="G617" s="135">
        <f>职业参数比例等级参数!$F$39*10</f>
        <v>129.54545454545453</v>
      </c>
      <c r="H617" s="134">
        <f>职业参数比例等级参数!$G$40*10</f>
        <v>79.515151515151516</v>
      </c>
      <c r="I617" s="134">
        <f>职业参数比例等级参数!$G$41*10</f>
        <v>59.636363636363626</v>
      </c>
      <c r="J617" s="134">
        <f>职业参数比例等级参数!$G$42*10</f>
        <v>79.515151515151516</v>
      </c>
      <c r="K617" s="134">
        <f>职业参数比例等级参数!$G$43*10</f>
        <v>59.636363636363626</v>
      </c>
      <c r="L617" s="134">
        <f>职业参数比例等级参数!$G$44*10</f>
        <v>45.81818181818182</v>
      </c>
      <c r="M617" s="134">
        <f>L617*职业参数比例等级参数!$B$15</f>
        <v>91.63636363636364</v>
      </c>
      <c r="N617" s="134">
        <f>L617*职业参数比例等级参数!$B$16</f>
        <v>45.81818181818182</v>
      </c>
      <c r="O617" s="134"/>
      <c r="P617" s="134"/>
      <c r="Q617" s="134">
        <v>2</v>
      </c>
    </row>
    <row r="618" spans="1:17" s="135" customFormat="1" hidden="1">
      <c r="A618" s="142">
        <v>605</v>
      </c>
      <c r="B618" s="142">
        <f t="shared" si="9"/>
        <v>605</v>
      </c>
      <c r="C618" s="134">
        <v>9</v>
      </c>
      <c r="D618" s="134">
        <v>0</v>
      </c>
      <c r="E618" s="134">
        <v>0</v>
      </c>
      <c r="F618" s="134">
        <f>职业参数比例等级参数!$G$38*10</f>
        <v>135.75757575757575</v>
      </c>
      <c r="G618" s="135">
        <f>职业参数比例等级参数!$H$39*10</f>
        <v>125</v>
      </c>
      <c r="H618" s="134">
        <f>职业参数比例等级参数!$G$40*10</f>
        <v>79.515151515151516</v>
      </c>
      <c r="I618" s="134">
        <f>职业参数比例等级参数!$G$41*10</f>
        <v>59.636363636363626</v>
      </c>
      <c r="J618" s="134">
        <f>职业参数比例等级参数!$G$42*10</f>
        <v>79.515151515151516</v>
      </c>
      <c r="K618" s="134">
        <f>职业参数比例等级参数!$G$43*10</f>
        <v>59.636363636363626</v>
      </c>
      <c r="L618" s="134">
        <f>职业参数比例等级参数!$G$44*10</f>
        <v>45.81818181818182</v>
      </c>
      <c r="M618" s="134">
        <f>L618*职业参数比例等级参数!$B$15</f>
        <v>91.63636363636364</v>
      </c>
      <c r="N618" s="134">
        <f>L618*职业参数比例等级参数!$B$16</f>
        <v>45.81818181818182</v>
      </c>
      <c r="O618" s="134"/>
      <c r="P618" s="134"/>
      <c r="Q618" s="134">
        <v>2</v>
      </c>
    </row>
    <row r="619" spans="1:17" s="135" customFormat="1" hidden="1">
      <c r="A619" s="142">
        <v>606</v>
      </c>
      <c r="B619" s="142">
        <f t="shared" si="9"/>
        <v>606</v>
      </c>
      <c r="C619" s="134">
        <v>9</v>
      </c>
      <c r="D619" s="134">
        <v>0</v>
      </c>
      <c r="E619" s="134">
        <v>0</v>
      </c>
      <c r="F619" s="134">
        <f>职业参数比例等级参数!$G$38*10</f>
        <v>135.75757575757575</v>
      </c>
      <c r="G619" s="134">
        <f>职业参数比例等级参数!$G$39*10</f>
        <v>127.27272727272727</v>
      </c>
      <c r="H619" s="135">
        <f>职业参数比例等级参数!$F$40*10</f>
        <v>81.454545454545439</v>
      </c>
      <c r="I619" s="134">
        <f>职业参数比例等级参数!$G$41*10</f>
        <v>59.636363636363626</v>
      </c>
      <c r="J619" s="134">
        <f>职业参数比例等级参数!$G$42*10</f>
        <v>79.515151515151516</v>
      </c>
      <c r="K619" s="134">
        <f>职业参数比例等级参数!$G$43*10</f>
        <v>59.636363636363626</v>
      </c>
      <c r="L619" s="134">
        <f>职业参数比例等级参数!$G$44*10</f>
        <v>45.81818181818182</v>
      </c>
      <c r="M619" s="134">
        <f>L619*职业参数比例等级参数!$B$15</f>
        <v>91.63636363636364</v>
      </c>
      <c r="N619" s="134">
        <f>L619*职业参数比例等级参数!$B$16</f>
        <v>45.81818181818182</v>
      </c>
      <c r="O619" s="134"/>
      <c r="P619" s="134"/>
      <c r="Q619" s="134">
        <v>2</v>
      </c>
    </row>
    <row r="620" spans="1:17" s="135" customFormat="1" hidden="1">
      <c r="A620" s="142">
        <v>607</v>
      </c>
      <c r="B620" s="142">
        <f t="shared" si="9"/>
        <v>607</v>
      </c>
      <c r="C620" s="134">
        <v>9</v>
      </c>
      <c r="D620" s="134">
        <v>0</v>
      </c>
      <c r="E620" s="134">
        <v>0</v>
      </c>
      <c r="F620" s="134">
        <f>职业参数比例等级参数!$G$38*10</f>
        <v>135.75757575757575</v>
      </c>
      <c r="G620" s="134">
        <f>职业参数比例等级参数!$G$39*10</f>
        <v>127.27272727272727</v>
      </c>
      <c r="H620" s="135">
        <f>职业参数比例等级参数!$H$40*10</f>
        <v>77.575757575757578</v>
      </c>
      <c r="I620" s="134">
        <f>职业参数比例等级参数!$G$41*10</f>
        <v>59.636363636363626</v>
      </c>
      <c r="J620" s="134">
        <f>职业参数比例等级参数!$G$42*10</f>
        <v>79.515151515151516</v>
      </c>
      <c r="K620" s="134">
        <f>职业参数比例等级参数!$G$43*10</f>
        <v>59.636363636363626</v>
      </c>
      <c r="L620" s="134">
        <f>职业参数比例等级参数!$G$44*10</f>
        <v>45.81818181818182</v>
      </c>
      <c r="M620" s="134">
        <f>L620*职业参数比例等级参数!$B$15</f>
        <v>91.63636363636364</v>
      </c>
      <c r="N620" s="134">
        <f>L620*职业参数比例等级参数!$B$16</f>
        <v>45.81818181818182</v>
      </c>
      <c r="O620" s="134"/>
      <c r="P620" s="134"/>
      <c r="Q620" s="134">
        <v>2</v>
      </c>
    </row>
    <row r="621" spans="1:17" s="135" customFormat="1" hidden="1">
      <c r="A621" s="142">
        <v>608</v>
      </c>
      <c r="B621" s="142">
        <f t="shared" si="9"/>
        <v>608</v>
      </c>
      <c r="C621" s="134">
        <v>9</v>
      </c>
      <c r="D621" s="134">
        <v>0</v>
      </c>
      <c r="E621" s="134">
        <v>0</v>
      </c>
      <c r="F621" s="134">
        <f>职业参数比例等级参数!$G$38*10</f>
        <v>135.75757575757575</v>
      </c>
      <c r="G621" s="134">
        <f>职业参数比例等级参数!$G$39*10</f>
        <v>127.27272727272727</v>
      </c>
      <c r="H621" s="134">
        <f>职业参数比例等级参数!$G$40*10</f>
        <v>79.515151515151516</v>
      </c>
      <c r="I621" s="135">
        <f>职业参数比例等级参数!$F$41*10</f>
        <v>61.090909090909093</v>
      </c>
      <c r="J621" s="134">
        <f>职业参数比例等级参数!$G$42*10</f>
        <v>79.515151515151516</v>
      </c>
      <c r="K621" s="134">
        <f>职业参数比例等级参数!$G$43*10</f>
        <v>59.636363636363626</v>
      </c>
      <c r="L621" s="134">
        <f>职业参数比例等级参数!$G$44*10</f>
        <v>45.81818181818182</v>
      </c>
      <c r="M621" s="134">
        <f>L621*职业参数比例等级参数!$B$15</f>
        <v>91.63636363636364</v>
      </c>
      <c r="N621" s="134">
        <f>L621*职业参数比例等级参数!$B$16</f>
        <v>45.81818181818182</v>
      </c>
      <c r="O621" s="134"/>
      <c r="P621" s="134"/>
      <c r="Q621" s="134">
        <v>2</v>
      </c>
    </row>
    <row r="622" spans="1:17" s="135" customFormat="1" hidden="1">
      <c r="A622" s="142">
        <v>609</v>
      </c>
      <c r="B622" s="142">
        <f t="shared" si="9"/>
        <v>609</v>
      </c>
      <c r="C622" s="134">
        <v>9</v>
      </c>
      <c r="D622" s="134">
        <v>0</v>
      </c>
      <c r="E622" s="134">
        <v>0</v>
      </c>
      <c r="F622" s="134">
        <f>职业参数比例等级参数!$G$38*10</f>
        <v>135.75757575757575</v>
      </c>
      <c r="G622" s="134">
        <f>职业参数比例等级参数!$G$39*10</f>
        <v>127.27272727272727</v>
      </c>
      <c r="H622" s="134">
        <f>职业参数比例等级参数!$G$40*10</f>
        <v>79.515151515151516</v>
      </c>
      <c r="I622" s="135">
        <f>职业参数比例等级参数!$H$41*10</f>
        <v>58.181818181818173</v>
      </c>
      <c r="J622" s="134">
        <f>职业参数比例等级参数!$G$42*10</f>
        <v>79.515151515151516</v>
      </c>
      <c r="K622" s="134">
        <f>职业参数比例等级参数!$G$43*10</f>
        <v>59.636363636363626</v>
      </c>
      <c r="L622" s="134">
        <f>职业参数比例等级参数!$G$44*10</f>
        <v>45.81818181818182</v>
      </c>
      <c r="M622" s="134">
        <f>L622*职业参数比例等级参数!$B$15</f>
        <v>91.63636363636364</v>
      </c>
      <c r="N622" s="134">
        <f>L622*职业参数比例等级参数!$B$16</f>
        <v>45.81818181818182</v>
      </c>
      <c r="O622" s="134"/>
      <c r="P622" s="134"/>
      <c r="Q622" s="134">
        <v>2</v>
      </c>
    </row>
    <row r="623" spans="1:17" s="135" customFormat="1" hidden="1">
      <c r="A623" s="142">
        <v>610</v>
      </c>
      <c r="B623" s="142">
        <f t="shared" si="9"/>
        <v>610</v>
      </c>
      <c r="C623" s="134">
        <v>9</v>
      </c>
      <c r="D623" s="134">
        <v>0</v>
      </c>
      <c r="E623" s="134">
        <v>0</v>
      </c>
      <c r="F623" s="134">
        <f>职业参数比例等级参数!$G$38*10</f>
        <v>135.75757575757575</v>
      </c>
      <c r="G623" s="134">
        <f>职业参数比例等级参数!$G$39*10</f>
        <v>127.27272727272727</v>
      </c>
      <c r="H623" s="134">
        <f>职业参数比例等级参数!$G$40*10</f>
        <v>79.515151515151516</v>
      </c>
      <c r="I623" s="134">
        <f>职业参数比例等级参数!$G$41*10</f>
        <v>59.636363636363626</v>
      </c>
      <c r="J623" s="135">
        <f>职业参数比例等级参数!$F$42*10</f>
        <v>81.454545454545439</v>
      </c>
      <c r="K623" s="134">
        <f>职业参数比例等级参数!$G$43*10</f>
        <v>59.636363636363626</v>
      </c>
      <c r="L623" s="134">
        <f>职业参数比例等级参数!$G$44*10</f>
        <v>45.81818181818182</v>
      </c>
      <c r="M623" s="134">
        <f>L623*职业参数比例等级参数!$B$15</f>
        <v>91.63636363636364</v>
      </c>
      <c r="N623" s="134">
        <f>L623*职业参数比例等级参数!$B$16</f>
        <v>45.81818181818182</v>
      </c>
      <c r="O623" s="134"/>
      <c r="P623" s="134"/>
      <c r="Q623" s="134">
        <v>2</v>
      </c>
    </row>
    <row r="624" spans="1:17" s="135" customFormat="1" hidden="1">
      <c r="A624" s="142">
        <v>611</v>
      </c>
      <c r="B624" s="142">
        <f t="shared" si="9"/>
        <v>611</v>
      </c>
      <c r="C624" s="134">
        <v>9</v>
      </c>
      <c r="D624" s="134">
        <v>0</v>
      </c>
      <c r="E624" s="134">
        <v>0</v>
      </c>
      <c r="F624" s="134">
        <f>职业参数比例等级参数!$G$38*10</f>
        <v>135.75757575757575</v>
      </c>
      <c r="G624" s="134">
        <f>职业参数比例等级参数!$G$39*10</f>
        <v>127.27272727272727</v>
      </c>
      <c r="H624" s="134">
        <f>职业参数比例等级参数!$G$40*10</f>
        <v>79.515151515151516</v>
      </c>
      <c r="I624" s="134">
        <f>职业参数比例等级参数!$G$41*10</f>
        <v>59.636363636363626</v>
      </c>
      <c r="J624" s="135">
        <f>职业参数比例等级参数!$H$42*10</f>
        <v>77.575757575757578</v>
      </c>
      <c r="K624" s="134">
        <f>职业参数比例等级参数!$G$43*10</f>
        <v>59.636363636363626</v>
      </c>
      <c r="L624" s="134">
        <f>职业参数比例等级参数!$G$44*10</f>
        <v>45.81818181818182</v>
      </c>
      <c r="M624" s="134">
        <f>L624*职业参数比例等级参数!$B$15</f>
        <v>91.63636363636364</v>
      </c>
      <c r="N624" s="134">
        <f>L624*职业参数比例等级参数!$B$16</f>
        <v>45.81818181818182</v>
      </c>
      <c r="O624" s="134"/>
      <c r="P624" s="134"/>
      <c r="Q624" s="134">
        <v>2</v>
      </c>
    </row>
    <row r="625" spans="1:17" s="135" customFormat="1" hidden="1">
      <c r="A625" s="142">
        <v>612</v>
      </c>
      <c r="B625" s="142">
        <f t="shared" si="9"/>
        <v>612</v>
      </c>
      <c r="C625" s="134">
        <v>9</v>
      </c>
      <c r="D625" s="134">
        <v>0</v>
      </c>
      <c r="E625" s="134">
        <v>0</v>
      </c>
      <c r="F625" s="134">
        <f>职业参数比例等级参数!$G$38*10</f>
        <v>135.75757575757575</v>
      </c>
      <c r="G625" s="134">
        <f>职业参数比例等级参数!$G$39*10</f>
        <v>127.27272727272727</v>
      </c>
      <c r="H625" s="134">
        <f>职业参数比例等级参数!$G$40*10</f>
        <v>79.515151515151516</v>
      </c>
      <c r="I625" s="134">
        <f>职业参数比例等级参数!$G$41*10</f>
        <v>59.636363636363626</v>
      </c>
      <c r="J625" s="134">
        <f>职业参数比例等级参数!$G$42*10</f>
        <v>79.515151515151516</v>
      </c>
      <c r="K625" s="135">
        <f>职业参数比例等级参数!$F$43*10</f>
        <v>61.090909090909093</v>
      </c>
      <c r="L625" s="134">
        <f>职业参数比例等级参数!$G$44*10</f>
        <v>45.81818181818182</v>
      </c>
      <c r="M625" s="134">
        <f>L625*职业参数比例等级参数!$B$15</f>
        <v>91.63636363636364</v>
      </c>
      <c r="N625" s="134">
        <f>L625*职业参数比例等级参数!$B$16</f>
        <v>45.81818181818182</v>
      </c>
      <c r="O625" s="134"/>
      <c r="P625" s="134"/>
      <c r="Q625" s="134">
        <v>2</v>
      </c>
    </row>
    <row r="626" spans="1:17" s="135" customFormat="1" hidden="1">
      <c r="A626" s="142">
        <v>613</v>
      </c>
      <c r="B626" s="142">
        <f t="shared" si="9"/>
        <v>613</v>
      </c>
      <c r="C626" s="134">
        <v>9</v>
      </c>
      <c r="D626" s="134">
        <v>0</v>
      </c>
      <c r="E626" s="134">
        <v>0</v>
      </c>
      <c r="F626" s="134">
        <f>职业参数比例等级参数!$G$38*10</f>
        <v>135.75757575757575</v>
      </c>
      <c r="G626" s="134">
        <f>职业参数比例等级参数!$G$39*10</f>
        <v>127.27272727272727</v>
      </c>
      <c r="H626" s="134">
        <f>职业参数比例等级参数!$G$40*10</f>
        <v>79.515151515151516</v>
      </c>
      <c r="I626" s="134">
        <f>职业参数比例等级参数!$G$41*10</f>
        <v>59.636363636363626</v>
      </c>
      <c r="J626" s="134">
        <f>职业参数比例等级参数!$G$42*10</f>
        <v>79.515151515151516</v>
      </c>
      <c r="K626" s="135">
        <f>职业参数比例等级参数!$H$43*10</f>
        <v>58.181818181818173</v>
      </c>
      <c r="L626" s="134">
        <f>职业参数比例等级参数!$G$44*10</f>
        <v>45.81818181818182</v>
      </c>
      <c r="M626" s="134">
        <f>L626*职业参数比例等级参数!$B$15</f>
        <v>91.63636363636364</v>
      </c>
      <c r="N626" s="134">
        <f>L626*职业参数比例等级参数!$B$16</f>
        <v>45.81818181818182</v>
      </c>
      <c r="O626" s="134"/>
      <c r="P626" s="134"/>
      <c r="Q626" s="134">
        <v>2</v>
      </c>
    </row>
    <row r="627" spans="1:17" s="135" customFormat="1" hidden="1">
      <c r="A627" s="142">
        <v>614</v>
      </c>
      <c r="B627" s="142">
        <f t="shared" si="9"/>
        <v>614</v>
      </c>
      <c r="C627" s="134">
        <v>9</v>
      </c>
      <c r="D627" s="134">
        <v>0</v>
      </c>
      <c r="E627" s="134">
        <v>0</v>
      </c>
      <c r="F627" s="134">
        <f>职业参数比例等级参数!$G$38*10</f>
        <v>135.75757575757575</v>
      </c>
      <c r="G627" s="134">
        <f>职业参数比例等级参数!$G$39*10</f>
        <v>127.27272727272727</v>
      </c>
      <c r="H627" s="134">
        <f>职业参数比例等级参数!$G$40*10</f>
        <v>79.515151515151516</v>
      </c>
      <c r="I627" s="134">
        <f>职业参数比例等级参数!$G$41*10</f>
        <v>59.636363636363626</v>
      </c>
      <c r="J627" s="134">
        <f>职业参数比例等级参数!$G$42*10</f>
        <v>79.515151515151516</v>
      </c>
      <c r="K627" s="134">
        <f>职业参数比例等级参数!$G$43*10</f>
        <v>59.636363636363626</v>
      </c>
      <c r="L627" s="135">
        <f>职业参数比例等级参数!$F$44*10</f>
        <v>46.18181818181818</v>
      </c>
      <c r="M627" s="134">
        <f>L627*职业参数比例等级参数!$B$15</f>
        <v>92.36363636363636</v>
      </c>
      <c r="N627" s="134">
        <f>L627*职业参数比例等级参数!$B$16</f>
        <v>46.18181818181818</v>
      </c>
      <c r="O627" s="134"/>
      <c r="P627" s="134"/>
      <c r="Q627" s="134">
        <v>2</v>
      </c>
    </row>
    <row r="628" spans="1:17" s="135" customFormat="1" hidden="1">
      <c r="A628" s="142">
        <v>615</v>
      </c>
      <c r="B628" s="142">
        <f t="shared" si="9"/>
        <v>615</v>
      </c>
      <c r="C628" s="134">
        <v>9</v>
      </c>
      <c r="D628" s="134">
        <v>0</v>
      </c>
      <c r="E628" s="134">
        <v>0</v>
      </c>
      <c r="F628" s="134">
        <f>职业参数比例等级参数!$G$38*10</f>
        <v>135.75757575757575</v>
      </c>
      <c r="G628" s="134">
        <f>职业参数比例等级参数!$G$39*10</f>
        <v>127.27272727272727</v>
      </c>
      <c r="H628" s="134">
        <f>职业参数比例等级参数!$G$40*10</f>
        <v>79.515151515151516</v>
      </c>
      <c r="I628" s="134">
        <f>职业参数比例等级参数!$G$41*10</f>
        <v>59.636363636363626</v>
      </c>
      <c r="J628" s="134">
        <f>职业参数比例等级参数!$G$42*10</f>
        <v>79.515151515151516</v>
      </c>
      <c r="K628" s="134">
        <f>职业参数比例等级参数!$G$43*10</f>
        <v>59.636363636363626</v>
      </c>
      <c r="L628" s="135">
        <f>职业参数比例等级参数!$H$44*10</f>
        <v>45.454545454545453</v>
      </c>
      <c r="M628" s="134">
        <f>L628*职业参数比例等级参数!$B$15</f>
        <v>90.909090909090907</v>
      </c>
      <c r="N628" s="134">
        <f>L628*职业参数比例等级参数!$B$16</f>
        <v>45.454545454545453</v>
      </c>
      <c r="O628" s="134"/>
      <c r="P628" s="134"/>
      <c r="Q628" s="134">
        <v>2</v>
      </c>
    </row>
    <row r="629" spans="1:17" s="135" customFormat="1" hidden="1">
      <c r="A629" s="142">
        <v>616</v>
      </c>
      <c r="B629" s="142">
        <f t="shared" si="9"/>
        <v>616</v>
      </c>
      <c r="C629" s="135">
        <v>9</v>
      </c>
      <c r="D629" s="135">
        <v>0</v>
      </c>
      <c r="E629" s="135">
        <v>0</v>
      </c>
      <c r="F629" s="135">
        <f>职业参数比例等级参数!$H$38*10</f>
        <v>133.33333333333331</v>
      </c>
      <c r="G629" s="135">
        <f>职业参数比例等级参数!$H$39*10</f>
        <v>125</v>
      </c>
      <c r="H629" s="135">
        <f>职业参数比例等级参数!$H$40*10</f>
        <v>77.575757575757578</v>
      </c>
      <c r="I629" s="135">
        <f>职业参数比例等级参数!$H$41*10</f>
        <v>58.181818181818173</v>
      </c>
      <c r="J629" s="135">
        <f>职业参数比例等级参数!$H$42*10</f>
        <v>77.575757575757578</v>
      </c>
      <c r="K629" s="135">
        <f>职业参数比例等级参数!$H$43*10</f>
        <v>58.181818181818173</v>
      </c>
      <c r="L629" s="135">
        <f>职业参数比例等级参数!$H$44*10</f>
        <v>45.454545454545453</v>
      </c>
      <c r="M629" s="135">
        <f>L629*职业参数比例等级参数!$B$15</f>
        <v>90.909090909090907</v>
      </c>
      <c r="N629" s="135">
        <f>L629*职业参数比例等级参数!$B$16</f>
        <v>45.454545454545453</v>
      </c>
      <c r="P629" s="135" t="s">
        <v>696</v>
      </c>
      <c r="Q629" s="135">
        <v>2</v>
      </c>
    </row>
    <row r="630" spans="1:17" s="135" customFormat="1" hidden="1">
      <c r="A630" s="142">
        <v>617</v>
      </c>
      <c r="B630" s="142">
        <f t="shared" si="9"/>
        <v>617</v>
      </c>
      <c r="C630" s="134">
        <v>9</v>
      </c>
      <c r="D630" s="134">
        <v>0</v>
      </c>
      <c r="E630" s="134">
        <v>0</v>
      </c>
      <c r="F630" s="135">
        <f>职业参数比例等级参数!$G$38*10</f>
        <v>135.75757575757575</v>
      </c>
      <c r="G630" s="134">
        <f>职业参数比例等级参数!$H$39*10</f>
        <v>125</v>
      </c>
      <c r="H630" s="134">
        <f>职业参数比例等级参数!$H$40*10</f>
        <v>77.575757575757578</v>
      </c>
      <c r="I630" s="134">
        <f>职业参数比例等级参数!$H$41*10</f>
        <v>58.181818181818173</v>
      </c>
      <c r="J630" s="134">
        <f>职业参数比例等级参数!$H$42*10</f>
        <v>77.575757575757578</v>
      </c>
      <c r="K630" s="134">
        <f>职业参数比例等级参数!$H$43*10</f>
        <v>58.181818181818173</v>
      </c>
      <c r="L630" s="134">
        <f>职业参数比例等级参数!$H$44*10</f>
        <v>45.454545454545453</v>
      </c>
      <c r="M630" s="134">
        <f>L630*职业参数比例等级参数!$B$15</f>
        <v>90.909090909090907</v>
      </c>
      <c r="N630" s="134">
        <f>L630*职业参数比例等级参数!$B$16</f>
        <v>45.454545454545453</v>
      </c>
      <c r="O630" s="134"/>
      <c r="P630" s="134"/>
      <c r="Q630" s="134">
        <v>2</v>
      </c>
    </row>
    <row r="631" spans="1:17" s="135" customFormat="1" hidden="1">
      <c r="A631" s="142">
        <v>618</v>
      </c>
      <c r="B631" s="142">
        <f t="shared" si="9"/>
        <v>618</v>
      </c>
      <c r="C631" s="134">
        <v>9</v>
      </c>
      <c r="D631" s="134">
        <v>0</v>
      </c>
      <c r="E631" s="134">
        <v>0</v>
      </c>
      <c r="F631" s="135">
        <f>职业参数比例等级参数!$F$38*10</f>
        <v>138.18181818181816</v>
      </c>
      <c r="G631" s="134">
        <f>职业参数比例等级参数!$H$39*10</f>
        <v>125</v>
      </c>
      <c r="H631" s="134">
        <f>职业参数比例等级参数!$H$40*10</f>
        <v>77.575757575757578</v>
      </c>
      <c r="I631" s="134">
        <f>职业参数比例等级参数!$H$41*10</f>
        <v>58.181818181818173</v>
      </c>
      <c r="J631" s="134">
        <f>职业参数比例等级参数!$H$42*10</f>
        <v>77.575757575757578</v>
      </c>
      <c r="K631" s="134">
        <f>职业参数比例等级参数!$H$43*10</f>
        <v>58.181818181818173</v>
      </c>
      <c r="L631" s="134">
        <f>职业参数比例等级参数!$H$44*10</f>
        <v>45.454545454545453</v>
      </c>
      <c r="M631" s="134">
        <f>L631*职业参数比例等级参数!$B$15</f>
        <v>90.909090909090907</v>
      </c>
      <c r="N631" s="134">
        <f>L631*职业参数比例等级参数!$B$16</f>
        <v>45.454545454545453</v>
      </c>
      <c r="O631" s="134"/>
      <c r="P631" s="134"/>
      <c r="Q631" s="134">
        <v>2</v>
      </c>
    </row>
    <row r="632" spans="1:17" s="135" customFormat="1" hidden="1">
      <c r="A632" s="142">
        <v>619</v>
      </c>
      <c r="B632" s="142">
        <f t="shared" si="9"/>
        <v>619</v>
      </c>
      <c r="C632" s="134">
        <v>9</v>
      </c>
      <c r="D632" s="134">
        <v>0</v>
      </c>
      <c r="E632" s="134">
        <v>0</v>
      </c>
      <c r="F632" s="134">
        <f>职业参数比例等级参数!$H$38*10</f>
        <v>133.33333333333331</v>
      </c>
      <c r="G632" s="135">
        <f>职业参数比例等级参数!$G$39*10</f>
        <v>127.27272727272727</v>
      </c>
      <c r="H632" s="134">
        <f>职业参数比例等级参数!$H$40*10</f>
        <v>77.575757575757578</v>
      </c>
      <c r="I632" s="134">
        <f>职业参数比例等级参数!$H$41*10</f>
        <v>58.181818181818173</v>
      </c>
      <c r="J632" s="134">
        <f>职业参数比例等级参数!$H$42*10</f>
        <v>77.575757575757578</v>
      </c>
      <c r="K632" s="134">
        <f>职业参数比例等级参数!$H$43*10</f>
        <v>58.181818181818173</v>
      </c>
      <c r="L632" s="134">
        <f>职业参数比例等级参数!$H$44*10</f>
        <v>45.454545454545453</v>
      </c>
      <c r="M632" s="134">
        <f>L632*职业参数比例等级参数!$B$15</f>
        <v>90.909090909090907</v>
      </c>
      <c r="N632" s="134">
        <f>L632*职业参数比例等级参数!$B$16</f>
        <v>45.454545454545453</v>
      </c>
      <c r="O632" s="134"/>
      <c r="P632" s="134"/>
      <c r="Q632" s="134">
        <v>2</v>
      </c>
    </row>
    <row r="633" spans="1:17" s="135" customFormat="1" hidden="1">
      <c r="A633" s="142">
        <v>620</v>
      </c>
      <c r="B633" s="142">
        <f t="shared" si="9"/>
        <v>620</v>
      </c>
      <c r="C633" s="134">
        <v>9</v>
      </c>
      <c r="D633" s="134">
        <v>0</v>
      </c>
      <c r="E633" s="134">
        <v>0</v>
      </c>
      <c r="F633" s="134">
        <f>职业参数比例等级参数!$H$38*10</f>
        <v>133.33333333333331</v>
      </c>
      <c r="G633" s="135">
        <f>职业参数比例等级参数!$F$39*10</f>
        <v>129.54545454545453</v>
      </c>
      <c r="H633" s="134">
        <f>职业参数比例等级参数!$H$40*10</f>
        <v>77.575757575757578</v>
      </c>
      <c r="I633" s="134">
        <f>职业参数比例等级参数!$H$41*10</f>
        <v>58.181818181818173</v>
      </c>
      <c r="J633" s="134">
        <f>职业参数比例等级参数!$H$42*10</f>
        <v>77.575757575757578</v>
      </c>
      <c r="K633" s="134">
        <f>职业参数比例等级参数!$H$43*10</f>
        <v>58.181818181818173</v>
      </c>
      <c r="L633" s="134">
        <f>职业参数比例等级参数!$H$44*10</f>
        <v>45.454545454545453</v>
      </c>
      <c r="M633" s="134">
        <f>L633*职业参数比例等级参数!$B$15</f>
        <v>90.909090909090907</v>
      </c>
      <c r="N633" s="134">
        <f>L633*职业参数比例等级参数!$B$16</f>
        <v>45.454545454545453</v>
      </c>
      <c r="O633" s="134"/>
      <c r="P633" s="134"/>
      <c r="Q633" s="134">
        <v>2</v>
      </c>
    </row>
    <row r="634" spans="1:17" s="135" customFormat="1" hidden="1">
      <c r="A634" s="142">
        <v>621</v>
      </c>
      <c r="B634" s="142">
        <f t="shared" si="9"/>
        <v>621</v>
      </c>
      <c r="C634" s="134">
        <v>9</v>
      </c>
      <c r="D634" s="134">
        <v>0</v>
      </c>
      <c r="E634" s="134">
        <v>0</v>
      </c>
      <c r="F634" s="134">
        <f>职业参数比例等级参数!$H$38*10</f>
        <v>133.33333333333331</v>
      </c>
      <c r="G634" s="134">
        <f>职业参数比例等级参数!$H$39*10</f>
        <v>125</v>
      </c>
      <c r="H634" s="135">
        <f>职业参数比例等级参数!$G$40*10</f>
        <v>79.515151515151516</v>
      </c>
      <c r="I634" s="134">
        <f>职业参数比例等级参数!$H$41*10</f>
        <v>58.181818181818173</v>
      </c>
      <c r="J634" s="134">
        <f>职业参数比例等级参数!$H$42*10</f>
        <v>77.575757575757578</v>
      </c>
      <c r="K634" s="134">
        <f>职业参数比例等级参数!$H$43*10</f>
        <v>58.181818181818173</v>
      </c>
      <c r="L634" s="134">
        <f>职业参数比例等级参数!$H$44*10</f>
        <v>45.454545454545453</v>
      </c>
      <c r="M634" s="134">
        <f>L634*职业参数比例等级参数!$B$15</f>
        <v>90.909090909090907</v>
      </c>
      <c r="N634" s="134">
        <f>L634*职业参数比例等级参数!$B$16</f>
        <v>45.454545454545453</v>
      </c>
      <c r="O634" s="134"/>
      <c r="P634" s="134"/>
      <c r="Q634" s="134">
        <v>2</v>
      </c>
    </row>
    <row r="635" spans="1:17" s="135" customFormat="1" hidden="1">
      <c r="A635" s="142">
        <v>622</v>
      </c>
      <c r="B635" s="142">
        <f t="shared" si="9"/>
        <v>622</v>
      </c>
      <c r="C635" s="134">
        <v>9</v>
      </c>
      <c r="D635" s="134">
        <v>0</v>
      </c>
      <c r="E635" s="134">
        <v>0</v>
      </c>
      <c r="F635" s="134">
        <f>职业参数比例等级参数!$H$38*10</f>
        <v>133.33333333333331</v>
      </c>
      <c r="G635" s="134">
        <f>职业参数比例等级参数!$H$39*10</f>
        <v>125</v>
      </c>
      <c r="H635" s="135">
        <f>职业参数比例等级参数!$F$40*10</f>
        <v>81.454545454545439</v>
      </c>
      <c r="I635" s="134">
        <f>职业参数比例等级参数!$H$41*10</f>
        <v>58.181818181818173</v>
      </c>
      <c r="J635" s="134">
        <f>职业参数比例等级参数!$H$42*10</f>
        <v>77.575757575757578</v>
      </c>
      <c r="K635" s="134">
        <f>职业参数比例等级参数!$H$43*10</f>
        <v>58.181818181818173</v>
      </c>
      <c r="L635" s="134">
        <f>职业参数比例等级参数!$H$44*10</f>
        <v>45.454545454545453</v>
      </c>
      <c r="M635" s="134">
        <f>L635*职业参数比例等级参数!$B$15</f>
        <v>90.909090909090907</v>
      </c>
      <c r="N635" s="134">
        <f>L635*职业参数比例等级参数!$B$16</f>
        <v>45.454545454545453</v>
      </c>
      <c r="O635" s="134"/>
      <c r="P635" s="134"/>
      <c r="Q635" s="134">
        <v>2</v>
      </c>
    </row>
    <row r="636" spans="1:17" s="135" customFormat="1" hidden="1">
      <c r="A636" s="142">
        <v>623</v>
      </c>
      <c r="B636" s="142">
        <f t="shared" si="9"/>
        <v>623</v>
      </c>
      <c r="C636" s="134">
        <v>9</v>
      </c>
      <c r="D636" s="134">
        <v>0</v>
      </c>
      <c r="E636" s="134">
        <v>0</v>
      </c>
      <c r="F636" s="134">
        <f>职业参数比例等级参数!$H$38*10</f>
        <v>133.33333333333331</v>
      </c>
      <c r="G636" s="134">
        <f>职业参数比例等级参数!$H$39*10</f>
        <v>125</v>
      </c>
      <c r="H636" s="134">
        <f>职业参数比例等级参数!$H$40*10</f>
        <v>77.575757575757578</v>
      </c>
      <c r="I636" s="135">
        <f>职业参数比例等级参数!$G$41*10</f>
        <v>59.636363636363626</v>
      </c>
      <c r="J636" s="134">
        <f>职业参数比例等级参数!$H$42*10</f>
        <v>77.575757575757578</v>
      </c>
      <c r="K636" s="134">
        <f>职业参数比例等级参数!$H$43*10</f>
        <v>58.181818181818173</v>
      </c>
      <c r="L636" s="134">
        <f>职业参数比例等级参数!$H$44*10</f>
        <v>45.454545454545453</v>
      </c>
      <c r="M636" s="134">
        <f>L636*职业参数比例等级参数!$B$15</f>
        <v>90.909090909090907</v>
      </c>
      <c r="N636" s="134">
        <f>L636*职业参数比例等级参数!$B$16</f>
        <v>45.454545454545453</v>
      </c>
      <c r="O636" s="134"/>
      <c r="P636" s="134"/>
      <c r="Q636" s="134">
        <v>2</v>
      </c>
    </row>
    <row r="637" spans="1:17" s="135" customFormat="1" hidden="1">
      <c r="A637" s="142">
        <v>624</v>
      </c>
      <c r="B637" s="142">
        <f t="shared" si="9"/>
        <v>624</v>
      </c>
      <c r="C637" s="134">
        <v>9</v>
      </c>
      <c r="D637" s="134">
        <v>0</v>
      </c>
      <c r="E637" s="134">
        <v>0</v>
      </c>
      <c r="F637" s="134">
        <f>职业参数比例等级参数!$H$38*10</f>
        <v>133.33333333333331</v>
      </c>
      <c r="G637" s="134">
        <f>职业参数比例等级参数!$H$39*10</f>
        <v>125</v>
      </c>
      <c r="H637" s="134">
        <f>职业参数比例等级参数!$H$40*10</f>
        <v>77.575757575757578</v>
      </c>
      <c r="I637" s="135">
        <f>职业参数比例等级参数!$F$41*10</f>
        <v>61.090909090909093</v>
      </c>
      <c r="J637" s="134">
        <f>职业参数比例等级参数!$H$42*10</f>
        <v>77.575757575757578</v>
      </c>
      <c r="K637" s="134">
        <f>职业参数比例等级参数!$H$43*10</f>
        <v>58.181818181818173</v>
      </c>
      <c r="L637" s="134">
        <f>职业参数比例等级参数!$H$44*10</f>
        <v>45.454545454545453</v>
      </c>
      <c r="M637" s="134">
        <f>L637*职业参数比例等级参数!$B$15</f>
        <v>90.909090909090907</v>
      </c>
      <c r="N637" s="134">
        <f>L637*职业参数比例等级参数!$B$16</f>
        <v>45.454545454545453</v>
      </c>
      <c r="O637" s="134"/>
      <c r="P637" s="134"/>
      <c r="Q637" s="134">
        <v>2</v>
      </c>
    </row>
    <row r="638" spans="1:17" s="135" customFormat="1" hidden="1">
      <c r="A638" s="142">
        <v>625</v>
      </c>
      <c r="B638" s="142">
        <f t="shared" si="9"/>
        <v>625</v>
      </c>
      <c r="C638" s="134">
        <v>9</v>
      </c>
      <c r="D638" s="134">
        <v>0</v>
      </c>
      <c r="E638" s="134">
        <v>0</v>
      </c>
      <c r="F638" s="134">
        <f>职业参数比例等级参数!$H$38*10</f>
        <v>133.33333333333331</v>
      </c>
      <c r="G638" s="134">
        <f>职业参数比例等级参数!$H$39*10</f>
        <v>125</v>
      </c>
      <c r="H638" s="134">
        <f>职业参数比例等级参数!$H$40*10</f>
        <v>77.575757575757578</v>
      </c>
      <c r="I638" s="134">
        <f>职业参数比例等级参数!$H$41*10</f>
        <v>58.181818181818173</v>
      </c>
      <c r="J638" s="135">
        <f>职业参数比例等级参数!$G$42*10</f>
        <v>79.515151515151516</v>
      </c>
      <c r="K638" s="134">
        <f>职业参数比例等级参数!$H$43*10</f>
        <v>58.181818181818173</v>
      </c>
      <c r="L638" s="134">
        <f>职业参数比例等级参数!$H$44*10</f>
        <v>45.454545454545453</v>
      </c>
      <c r="M638" s="134">
        <f>L638*职业参数比例等级参数!$B$15</f>
        <v>90.909090909090907</v>
      </c>
      <c r="N638" s="134">
        <f>L638*职业参数比例等级参数!$B$16</f>
        <v>45.454545454545453</v>
      </c>
      <c r="O638" s="134"/>
      <c r="P638" s="134"/>
      <c r="Q638" s="134">
        <v>2</v>
      </c>
    </row>
    <row r="639" spans="1:17" s="135" customFormat="1" hidden="1">
      <c r="A639" s="142">
        <v>626</v>
      </c>
      <c r="B639" s="142">
        <f t="shared" si="9"/>
        <v>626</v>
      </c>
      <c r="C639" s="134">
        <v>9</v>
      </c>
      <c r="D639" s="134">
        <v>0</v>
      </c>
      <c r="E639" s="134">
        <v>0</v>
      </c>
      <c r="F639" s="134">
        <f>职业参数比例等级参数!$H$38*10</f>
        <v>133.33333333333331</v>
      </c>
      <c r="G639" s="134">
        <f>职业参数比例等级参数!$H$39*10</f>
        <v>125</v>
      </c>
      <c r="H639" s="134">
        <f>职业参数比例等级参数!$H$40*10</f>
        <v>77.575757575757578</v>
      </c>
      <c r="I639" s="134">
        <f>职业参数比例等级参数!$H$41*10</f>
        <v>58.181818181818173</v>
      </c>
      <c r="J639" s="135">
        <f>职业参数比例等级参数!$F$42*10</f>
        <v>81.454545454545439</v>
      </c>
      <c r="K639" s="134">
        <f>职业参数比例等级参数!$H$43*10</f>
        <v>58.181818181818173</v>
      </c>
      <c r="L639" s="134">
        <f>职业参数比例等级参数!$H$44*10</f>
        <v>45.454545454545453</v>
      </c>
      <c r="M639" s="134">
        <f>L639*职业参数比例等级参数!$B$15</f>
        <v>90.909090909090907</v>
      </c>
      <c r="N639" s="134">
        <f>L639*职业参数比例等级参数!$B$16</f>
        <v>45.454545454545453</v>
      </c>
      <c r="O639" s="134"/>
      <c r="P639" s="134"/>
      <c r="Q639" s="134">
        <v>2</v>
      </c>
    </row>
    <row r="640" spans="1:17" s="135" customFormat="1" hidden="1">
      <c r="A640" s="142">
        <v>627</v>
      </c>
      <c r="B640" s="142">
        <f t="shared" si="9"/>
        <v>627</v>
      </c>
      <c r="C640" s="134">
        <v>9</v>
      </c>
      <c r="D640" s="134">
        <v>0</v>
      </c>
      <c r="E640" s="134">
        <v>0</v>
      </c>
      <c r="F640" s="134">
        <f>职业参数比例等级参数!$H$38*10</f>
        <v>133.33333333333331</v>
      </c>
      <c r="G640" s="134">
        <f>职业参数比例等级参数!$H$39*10</f>
        <v>125</v>
      </c>
      <c r="H640" s="134">
        <f>职业参数比例等级参数!$H$40*10</f>
        <v>77.575757575757578</v>
      </c>
      <c r="I640" s="134">
        <f>职业参数比例等级参数!$H$41*10</f>
        <v>58.181818181818173</v>
      </c>
      <c r="J640" s="134">
        <f>职业参数比例等级参数!$H$42*10</f>
        <v>77.575757575757578</v>
      </c>
      <c r="K640" s="135">
        <f>职业参数比例等级参数!$G$43*10</f>
        <v>59.636363636363626</v>
      </c>
      <c r="L640" s="134">
        <f>职业参数比例等级参数!$H$44*10</f>
        <v>45.454545454545453</v>
      </c>
      <c r="M640" s="134">
        <f>L640*职业参数比例等级参数!$B$15</f>
        <v>90.909090909090907</v>
      </c>
      <c r="N640" s="134">
        <f>L640*职业参数比例等级参数!$B$16</f>
        <v>45.454545454545453</v>
      </c>
      <c r="O640" s="134"/>
      <c r="P640" s="134"/>
      <c r="Q640" s="134">
        <v>2</v>
      </c>
    </row>
    <row r="641" spans="1:17" s="135" customFormat="1" hidden="1">
      <c r="A641" s="142">
        <v>628</v>
      </c>
      <c r="B641" s="142">
        <f t="shared" si="9"/>
        <v>628</v>
      </c>
      <c r="C641" s="134">
        <v>9</v>
      </c>
      <c r="D641" s="134">
        <v>0</v>
      </c>
      <c r="E641" s="134">
        <v>0</v>
      </c>
      <c r="F641" s="134">
        <f>职业参数比例等级参数!$H$38*10</f>
        <v>133.33333333333331</v>
      </c>
      <c r="G641" s="134">
        <f>职业参数比例等级参数!$H$39*10</f>
        <v>125</v>
      </c>
      <c r="H641" s="134">
        <f>职业参数比例等级参数!$H$40*10</f>
        <v>77.575757575757578</v>
      </c>
      <c r="I641" s="134">
        <f>职业参数比例等级参数!$H$41*10</f>
        <v>58.181818181818173</v>
      </c>
      <c r="J641" s="134">
        <f>职业参数比例等级参数!$H$42*10</f>
        <v>77.575757575757578</v>
      </c>
      <c r="K641" s="135">
        <f>职业参数比例等级参数!$F$43*10</f>
        <v>61.090909090909093</v>
      </c>
      <c r="L641" s="134">
        <f>职业参数比例等级参数!$H$44*10</f>
        <v>45.454545454545453</v>
      </c>
      <c r="M641" s="134">
        <f>L641*职业参数比例等级参数!$B$15</f>
        <v>90.909090909090907</v>
      </c>
      <c r="N641" s="134">
        <f>L641*职业参数比例等级参数!$B$16</f>
        <v>45.454545454545453</v>
      </c>
      <c r="O641" s="134"/>
      <c r="P641" s="134"/>
      <c r="Q641" s="134">
        <v>2</v>
      </c>
    </row>
    <row r="642" spans="1:17" s="135" customFormat="1" hidden="1">
      <c r="A642" s="142">
        <v>629</v>
      </c>
      <c r="B642" s="142">
        <f t="shared" si="9"/>
        <v>629</v>
      </c>
      <c r="C642" s="134">
        <v>9</v>
      </c>
      <c r="D642" s="134">
        <v>0</v>
      </c>
      <c r="E642" s="134">
        <v>0</v>
      </c>
      <c r="F642" s="134">
        <f>职业参数比例等级参数!$H$38*10</f>
        <v>133.33333333333331</v>
      </c>
      <c r="G642" s="134">
        <f>职业参数比例等级参数!$H$39*10</f>
        <v>125</v>
      </c>
      <c r="H642" s="134">
        <f>职业参数比例等级参数!$H$40*10</f>
        <v>77.575757575757578</v>
      </c>
      <c r="I642" s="134">
        <f>职业参数比例等级参数!$H$41*10</f>
        <v>58.181818181818173</v>
      </c>
      <c r="J642" s="134">
        <f>职业参数比例等级参数!$H$42*10</f>
        <v>77.575757575757578</v>
      </c>
      <c r="K642" s="134">
        <f>职业参数比例等级参数!$H$43*10</f>
        <v>58.181818181818173</v>
      </c>
      <c r="L642" s="135">
        <f>职业参数比例等级参数!$G$44*10</f>
        <v>45.81818181818182</v>
      </c>
      <c r="M642" s="134">
        <f>L642*职业参数比例等级参数!$B$15</f>
        <v>91.63636363636364</v>
      </c>
      <c r="N642" s="134">
        <f>L642*职业参数比例等级参数!$B$16</f>
        <v>45.81818181818182</v>
      </c>
      <c r="O642" s="134"/>
      <c r="P642" s="134"/>
      <c r="Q642" s="134">
        <v>2</v>
      </c>
    </row>
    <row r="643" spans="1:17" s="135" customFormat="1" hidden="1">
      <c r="A643" s="142">
        <v>630</v>
      </c>
      <c r="B643" s="142">
        <f t="shared" si="9"/>
        <v>630</v>
      </c>
      <c r="C643" s="134">
        <v>9</v>
      </c>
      <c r="D643" s="134">
        <v>0</v>
      </c>
      <c r="E643" s="134">
        <v>0</v>
      </c>
      <c r="F643" s="134">
        <f>职业参数比例等级参数!$H$38*10</f>
        <v>133.33333333333331</v>
      </c>
      <c r="G643" s="134">
        <f>职业参数比例等级参数!$H$39*10</f>
        <v>125</v>
      </c>
      <c r="H643" s="134">
        <f>职业参数比例等级参数!$H$40*10</f>
        <v>77.575757575757578</v>
      </c>
      <c r="I643" s="134">
        <f>职业参数比例等级参数!$H$41*10</f>
        <v>58.181818181818173</v>
      </c>
      <c r="J643" s="134">
        <f>职业参数比例等级参数!$H$42*10</f>
        <v>77.575757575757578</v>
      </c>
      <c r="K643" s="134">
        <f>职业参数比例等级参数!$H$43*10</f>
        <v>58.181818181818173</v>
      </c>
      <c r="L643" s="135">
        <f>职业参数比例等级参数!$F$44*10</f>
        <v>46.18181818181818</v>
      </c>
      <c r="M643" s="134">
        <f>L643*职业参数比例等级参数!$B$15</f>
        <v>92.36363636363636</v>
      </c>
      <c r="N643" s="134">
        <f>L643*职业参数比例等级参数!$B$16</f>
        <v>46.18181818181818</v>
      </c>
      <c r="O643" s="134"/>
      <c r="P643" s="134"/>
      <c r="Q643" s="134">
        <v>2</v>
      </c>
    </row>
    <row r="644" spans="1:17" s="135" customFormat="1" ht="15" hidden="1" customHeight="1">
      <c r="A644" s="142">
        <v>631</v>
      </c>
      <c r="B644" s="142">
        <f t="shared" si="9"/>
        <v>631</v>
      </c>
      <c r="C644" s="135">
        <v>8</v>
      </c>
      <c r="D644" s="135">
        <v>0</v>
      </c>
      <c r="E644" s="135">
        <v>0</v>
      </c>
      <c r="F644" s="135">
        <f>职业参数比例等级参数!$I$38*10</f>
        <v>130.90909090909091</v>
      </c>
      <c r="G644" s="135">
        <f>职业参数比例等级参数!$I$39*10</f>
        <v>122.72727272727272</v>
      </c>
      <c r="H644" s="135">
        <f>职业参数比例等级参数!$I$40*10</f>
        <v>75.63636363636364</v>
      </c>
      <c r="I644" s="135">
        <f>职业参数比例等级参数!$I$41*10</f>
        <v>56.72727272727272</v>
      </c>
      <c r="J644" s="135">
        <f>职业参数比例等级参数!$I$42*10</f>
        <v>75.63636363636364</v>
      </c>
      <c r="K644" s="135">
        <f>职业参数比例等级参数!$I$43*10</f>
        <v>56.72727272727272</v>
      </c>
      <c r="L644" s="135">
        <f>职业参数比例等级参数!$I$44*10</f>
        <v>45.090909090909086</v>
      </c>
      <c r="M644" s="135">
        <f>L644*职业参数比例等级参数!$B$15</f>
        <v>90.181818181818173</v>
      </c>
      <c r="N644" s="135">
        <f>L644*职业参数比例等级参数!$B$16</f>
        <v>45.090909090909086</v>
      </c>
      <c r="P644" s="135" t="s">
        <v>604</v>
      </c>
      <c r="Q644" s="135">
        <v>2</v>
      </c>
    </row>
    <row r="645" spans="1:17" s="135" customFormat="1" hidden="1">
      <c r="A645" s="142">
        <v>632</v>
      </c>
      <c r="B645" s="142">
        <f t="shared" si="9"/>
        <v>632</v>
      </c>
      <c r="C645" s="134">
        <v>8</v>
      </c>
      <c r="D645" s="134">
        <v>0</v>
      </c>
      <c r="E645" s="134">
        <v>0</v>
      </c>
      <c r="F645" s="135">
        <f>职业参数比例等级参数!$J$38*10</f>
        <v>128.48484848484847</v>
      </c>
      <c r="G645" s="134">
        <f>职业参数比例等级参数!$I$39*10</f>
        <v>122.72727272727272</v>
      </c>
      <c r="H645" s="134">
        <f>职业参数比例等级参数!$I$40*10</f>
        <v>75.63636363636364</v>
      </c>
      <c r="I645" s="134">
        <f>职业参数比例等级参数!$I$41*10</f>
        <v>56.72727272727272</v>
      </c>
      <c r="J645" s="134">
        <f>职业参数比例等级参数!$I$42*10</f>
        <v>75.63636363636364</v>
      </c>
      <c r="K645" s="134">
        <f>职业参数比例等级参数!$I$43*10</f>
        <v>56.72727272727272</v>
      </c>
      <c r="L645" s="134">
        <f>职业参数比例等级参数!$I$44*10</f>
        <v>45.090909090909086</v>
      </c>
      <c r="M645" s="134">
        <f>L645*职业参数比例等级参数!$B$15</f>
        <v>90.181818181818173</v>
      </c>
      <c r="N645" s="134">
        <f>L645*职业参数比例等级参数!$B$16</f>
        <v>45.090909090909086</v>
      </c>
      <c r="O645" s="134"/>
      <c r="P645" s="134"/>
      <c r="Q645" s="134">
        <v>2</v>
      </c>
    </row>
    <row r="646" spans="1:17" s="135" customFormat="1" hidden="1">
      <c r="A646" s="142">
        <v>633</v>
      </c>
      <c r="B646" s="142">
        <f t="shared" si="9"/>
        <v>633</v>
      </c>
      <c r="C646" s="134">
        <v>8</v>
      </c>
      <c r="D646" s="134">
        <v>0</v>
      </c>
      <c r="E646" s="134">
        <v>0</v>
      </c>
      <c r="F646" s="135">
        <f>职业参数比例等级参数!$K$38*10</f>
        <v>126.06060606060606</v>
      </c>
      <c r="G646" s="134">
        <f>职业参数比例等级参数!$I$39*10</f>
        <v>122.72727272727272</v>
      </c>
      <c r="H646" s="134">
        <f>职业参数比例等级参数!$I$40*10</f>
        <v>75.63636363636364</v>
      </c>
      <c r="I646" s="134">
        <f>职业参数比例等级参数!$I$41*10</f>
        <v>56.72727272727272</v>
      </c>
      <c r="J646" s="134">
        <f>职业参数比例等级参数!$I$42*10</f>
        <v>75.63636363636364</v>
      </c>
      <c r="K646" s="134">
        <f>职业参数比例等级参数!$I$43*10</f>
        <v>56.72727272727272</v>
      </c>
      <c r="L646" s="134">
        <f>职业参数比例等级参数!$I$44*10</f>
        <v>45.090909090909086</v>
      </c>
      <c r="M646" s="134">
        <f>L646*职业参数比例等级参数!$B$15</f>
        <v>90.181818181818173</v>
      </c>
      <c r="N646" s="134">
        <f>L646*职业参数比例等级参数!$B$16</f>
        <v>45.090909090909086</v>
      </c>
      <c r="O646" s="134"/>
      <c r="P646" s="134"/>
      <c r="Q646" s="134">
        <v>2</v>
      </c>
    </row>
    <row r="647" spans="1:17" s="135" customFormat="1" hidden="1">
      <c r="A647" s="142">
        <v>634</v>
      </c>
      <c r="B647" s="142">
        <f t="shared" si="9"/>
        <v>634</v>
      </c>
      <c r="C647" s="134">
        <v>8</v>
      </c>
      <c r="D647" s="134">
        <v>0</v>
      </c>
      <c r="E647" s="134">
        <v>0</v>
      </c>
      <c r="F647" s="134">
        <f>职业参数比例等级参数!$I$38*10</f>
        <v>130.90909090909091</v>
      </c>
      <c r="G647" s="135">
        <f>职业参数比例等级参数!$J$39*10</f>
        <v>120.45454545454545</v>
      </c>
      <c r="H647" s="134">
        <f>职业参数比例等级参数!$I$40*10</f>
        <v>75.63636363636364</v>
      </c>
      <c r="I647" s="134">
        <f>职业参数比例等级参数!$I$41*10</f>
        <v>56.72727272727272</v>
      </c>
      <c r="J647" s="134">
        <f>职业参数比例等级参数!$I$42*10</f>
        <v>75.63636363636364</v>
      </c>
      <c r="K647" s="134">
        <f>职业参数比例等级参数!$I$43*10</f>
        <v>56.72727272727272</v>
      </c>
      <c r="L647" s="134">
        <f>职业参数比例等级参数!$I$44*10</f>
        <v>45.090909090909086</v>
      </c>
      <c r="M647" s="134">
        <f>L647*职业参数比例等级参数!$B$15</f>
        <v>90.181818181818173</v>
      </c>
      <c r="N647" s="134">
        <f>L647*职业参数比例等级参数!$B$16</f>
        <v>45.090909090909086</v>
      </c>
      <c r="O647" s="134"/>
      <c r="P647" s="134"/>
      <c r="Q647" s="134">
        <v>2</v>
      </c>
    </row>
    <row r="648" spans="1:17" s="135" customFormat="1" hidden="1">
      <c r="A648" s="142">
        <v>635</v>
      </c>
      <c r="B648" s="142">
        <f t="shared" si="9"/>
        <v>635</v>
      </c>
      <c r="C648" s="134">
        <v>8</v>
      </c>
      <c r="D648" s="134">
        <v>0</v>
      </c>
      <c r="E648" s="134">
        <v>0</v>
      </c>
      <c r="F648" s="134">
        <f>职业参数比例等级参数!$I$38*10</f>
        <v>130.90909090909091</v>
      </c>
      <c r="G648" s="135">
        <f>职业参数比例等级参数!$K$39*10</f>
        <v>118.18181818181816</v>
      </c>
      <c r="H648" s="134">
        <f>职业参数比例等级参数!$I$40*10</f>
        <v>75.63636363636364</v>
      </c>
      <c r="I648" s="134">
        <f>职业参数比例等级参数!$I$41*10</f>
        <v>56.72727272727272</v>
      </c>
      <c r="J648" s="134">
        <f>职业参数比例等级参数!$I$42*10</f>
        <v>75.63636363636364</v>
      </c>
      <c r="K648" s="134">
        <f>职业参数比例等级参数!$I$43*10</f>
        <v>56.72727272727272</v>
      </c>
      <c r="L648" s="134">
        <f>职业参数比例等级参数!$I$44*10</f>
        <v>45.090909090909086</v>
      </c>
      <c r="M648" s="134">
        <f>L648*职业参数比例等级参数!$B$15</f>
        <v>90.181818181818173</v>
      </c>
      <c r="N648" s="134">
        <f>L648*职业参数比例等级参数!$B$16</f>
        <v>45.090909090909086</v>
      </c>
      <c r="O648" s="134"/>
      <c r="P648" s="134"/>
      <c r="Q648" s="134">
        <v>2</v>
      </c>
    </row>
    <row r="649" spans="1:17" s="135" customFormat="1" hidden="1">
      <c r="A649" s="142">
        <v>636</v>
      </c>
      <c r="B649" s="142">
        <f t="shared" si="9"/>
        <v>636</v>
      </c>
      <c r="C649" s="134">
        <v>8</v>
      </c>
      <c r="D649" s="134">
        <v>0</v>
      </c>
      <c r="E649" s="134">
        <v>0</v>
      </c>
      <c r="F649" s="134">
        <f>职业参数比例等级参数!$I$38*10</f>
        <v>130.90909090909091</v>
      </c>
      <c r="G649" s="134">
        <f>职业参数比例等级参数!$I$39*10</f>
        <v>122.72727272727272</v>
      </c>
      <c r="H649" s="135">
        <f>职业参数比例等级参数!$J$40*10</f>
        <v>73.696969696969688</v>
      </c>
      <c r="I649" s="134">
        <f>职业参数比例等级参数!$I$41*10</f>
        <v>56.72727272727272</v>
      </c>
      <c r="J649" s="134">
        <f>职业参数比例等级参数!$I$42*10</f>
        <v>75.63636363636364</v>
      </c>
      <c r="K649" s="134">
        <f>职业参数比例等级参数!$I$43*10</f>
        <v>56.72727272727272</v>
      </c>
      <c r="L649" s="134">
        <f>职业参数比例等级参数!$I$44*10</f>
        <v>45.090909090909086</v>
      </c>
      <c r="M649" s="134">
        <f>L649*职业参数比例等级参数!$B$15</f>
        <v>90.181818181818173</v>
      </c>
      <c r="N649" s="134">
        <f>L649*职业参数比例等级参数!$B$16</f>
        <v>45.090909090909086</v>
      </c>
      <c r="O649" s="134"/>
      <c r="P649" s="134"/>
      <c r="Q649" s="134">
        <v>2</v>
      </c>
    </row>
    <row r="650" spans="1:17" s="135" customFormat="1" hidden="1">
      <c r="A650" s="142">
        <v>637</v>
      </c>
      <c r="B650" s="142">
        <f t="shared" si="9"/>
        <v>637</v>
      </c>
      <c r="C650" s="134">
        <v>8</v>
      </c>
      <c r="D650" s="134">
        <v>0</v>
      </c>
      <c r="E650" s="134">
        <v>0</v>
      </c>
      <c r="F650" s="134">
        <f>职业参数比例等级参数!$I$38*10</f>
        <v>130.90909090909091</v>
      </c>
      <c r="G650" s="134">
        <f>职业参数比例等级参数!$I$39*10</f>
        <v>122.72727272727272</v>
      </c>
      <c r="H650" s="135">
        <f>职业参数比例等级参数!$K$40*10</f>
        <v>71.757575757575751</v>
      </c>
      <c r="I650" s="134">
        <f>职业参数比例等级参数!$I$41*10</f>
        <v>56.72727272727272</v>
      </c>
      <c r="J650" s="134">
        <f>职业参数比例等级参数!$I$42*10</f>
        <v>75.63636363636364</v>
      </c>
      <c r="K650" s="134">
        <f>职业参数比例等级参数!$I$43*10</f>
        <v>56.72727272727272</v>
      </c>
      <c r="L650" s="134">
        <f>职业参数比例等级参数!$I$44*10</f>
        <v>45.090909090909086</v>
      </c>
      <c r="M650" s="134">
        <f>L650*职业参数比例等级参数!$B$15</f>
        <v>90.181818181818173</v>
      </c>
      <c r="N650" s="134">
        <f>L650*职业参数比例等级参数!$B$16</f>
        <v>45.090909090909086</v>
      </c>
      <c r="O650" s="134"/>
      <c r="P650" s="134"/>
      <c r="Q650" s="134">
        <v>2</v>
      </c>
    </row>
    <row r="651" spans="1:17" s="135" customFormat="1" hidden="1">
      <c r="A651" s="142">
        <v>638</v>
      </c>
      <c r="B651" s="142">
        <f t="shared" si="9"/>
        <v>638</v>
      </c>
      <c r="C651" s="134">
        <v>8</v>
      </c>
      <c r="D651" s="134">
        <v>0</v>
      </c>
      <c r="E651" s="134">
        <v>0</v>
      </c>
      <c r="F651" s="134">
        <f>职业参数比例等级参数!$I$38*10</f>
        <v>130.90909090909091</v>
      </c>
      <c r="G651" s="134">
        <f>职业参数比例等级参数!$I$39*10</f>
        <v>122.72727272727272</v>
      </c>
      <c r="H651" s="134">
        <f>职业参数比例等级参数!$I$40*10</f>
        <v>75.63636363636364</v>
      </c>
      <c r="I651" s="135">
        <f>职业参数比例等级参数!$J$41*10</f>
        <v>55.272727272727273</v>
      </c>
      <c r="J651" s="134">
        <f>职业参数比例等级参数!$I$42*10</f>
        <v>75.63636363636364</v>
      </c>
      <c r="K651" s="134">
        <f>职业参数比例等级参数!$I$43*10</f>
        <v>56.72727272727272</v>
      </c>
      <c r="L651" s="134">
        <f>职业参数比例等级参数!$I$44*10</f>
        <v>45.090909090909086</v>
      </c>
      <c r="M651" s="134">
        <f>L651*职业参数比例等级参数!$B$15</f>
        <v>90.181818181818173</v>
      </c>
      <c r="N651" s="134">
        <f>L651*职业参数比例等级参数!$B$16</f>
        <v>45.090909090909086</v>
      </c>
      <c r="O651" s="134"/>
      <c r="P651" s="134"/>
      <c r="Q651" s="134">
        <v>2</v>
      </c>
    </row>
    <row r="652" spans="1:17" s="135" customFormat="1" hidden="1">
      <c r="A652" s="142">
        <v>639</v>
      </c>
      <c r="B652" s="142">
        <f t="shared" si="9"/>
        <v>639</v>
      </c>
      <c r="C652" s="134">
        <v>8</v>
      </c>
      <c r="D652" s="134">
        <v>0</v>
      </c>
      <c r="E652" s="134">
        <v>0</v>
      </c>
      <c r="F652" s="134">
        <f>职业参数比例等级参数!$I$38*10</f>
        <v>130.90909090909091</v>
      </c>
      <c r="G652" s="134">
        <f>职业参数比例等级参数!$I$39*10</f>
        <v>122.72727272727272</v>
      </c>
      <c r="H652" s="134">
        <f>职业参数比例等级参数!$I$40*10</f>
        <v>75.63636363636364</v>
      </c>
      <c r="I652" s="135">
        <f>职业参数比例等级参数!$K$41*10</f>
        <v>53.81818181818182</v>
      </c>
      <c r="J652" s="134">
        <f>职业参数比例等级参数!$I$42*10</f>
        <v>75.63636363636364</v>
      </c>
      <c r="K652" s="134">
        <f>职业参数比例等级参数!$I$43*10</f>
        <v>56.72727272727272</v>
      </c>
      <c r="L652" s="134">
        <f>职业参数比例等级参数!$I$44*10</f>
        <v>45.090909090909086</v>
      </c>
      <c r="M652" s="134">
        <f>L652*职业参数比例等级参数!$B$15</f>
        <v>90.181818181818173</v>
      </c>
      <c r="N652" s="134">
        <f>L652*职业参数比例等级参数!$B$16</f>
        <v>45.090909090909086</v>
      </c>
      <c r="O652" s="134"/>
      <c r="P652" s="134"/>
      <c r="Q652" s="134">
        <v>2</v>
      </c>
    </row>
    <row r="653" spans="1:17" s="135" customFormat="1" hidden="1">
      <c r="A653" s="142">
        <v>640</v>
      </c>
      <c r="B653" s="142">
        <f t="shared" si="9"/>
        <v>640</v>
      </c>
      <c r="C653" s="134">
        <v>8</v>
      </c>
      <c r="D653" s="134">
        <v>0</v>
      </c>
      <c r="E653" s="134">
        <v>0</v>
      </c>
      <c r="F653" s="134">
        <f>职业参数比例等级参数!$I$38*10</f>
        <v>130.90909090909091</v>
      </c>
      <c r="G653" s="134">
        <f>职业参数比例等级参数!$I$39*10</f>
        <v>122.72727272727272</v>
      </c>
      <c r="H653" s="134">
        <f>职业参数比例等级参数!$I$40*10</f>
        <v>75.63636363636364</v>
      </c>
      <c r="I653" s="134">
        <f>职业参数比例等级参数!$I$41*10</f>
        <v>56.72727272727272</v>
      </c>
      <c r="J653" s="135">
        <f>职业参数比例等级参数!$J$42*10</f>
        <v>73.696969696969688</v>
      </c>
      <c r="K653" s="134">
        <f>职业参数比例等级参数!$I$43*10</f>
        <v>56.72727272727272</v>
      </c>
      <c r="L653" s="134">
        <f>职业参数比例等级参数!$I$44*10</f>
        <v>45.090909090909086</v>
      </c>
      <c r="M653" s="134">
        <f>L653*职业参数比例等级参数!$B$15</f>
        <v>90.181818181818173</v>
      </c>
      <c r="N653" s="134">
        <f>L653*职业参数比例等级参数!$B$16</f>
        <v>45.090909090909086</v>
      </c>
      <c r="O653" s="134"/>
      <c r="P653" s="134"/>
      <c r="Q653" s="134">
        <v>2</v>
      </c>
    </row>
    <row r="654" spans="1:17" s="135" customFormat="1" hidden="1">
      <c r="A654" s="142">
        <v>641</v>
      </c>
      <c r="B654" s="142">
        <f t="shared" si="9"/>
        <v>641</v>
      </c>
      <c r="C654" s="134">
        <v>8</v>
      </c>
      <c r="D654" s="134">
        <v>0</v>
      </c>
      <c r="E654" s="134">
        <v>0</v>
      </c>
      <c r="F654" s="134">
        <f>职业参数比例等级参数!$I$38*10</f>
        <v>130.90909090909091</v>
      </c>
      <c r="G654" s="134">
        <f>职业参数比例等级参数!$I$39*10</f>
        <v>122.72727272727272</v>
      </c>
      <c r="H654" s="134">
        <f>职业参数比例等级参数!$I$40*10</f>
        <v>75.63636363636364</v>
      </c>
      <c r="I654" s="134">
        <f>职业参数比例等级参数!$I$41*10</f>
        <v>56.72727272727272</v>
      </c>
      <c r="J654" s="135">
        <f>职业参数比例等级参数!$K$42*10</f>
        <v>71.757575757575751</v>
      </c>
      <c r="K654" s="134">
        <f>职业参数比例等级参数!$I$43*10</f>
        <v>56.72727272727272</v>
      </c>
      <c r="L654" s="134">
        <f>职业参数比例等级参数!$I$44*10</f>
        <v>45.090909090909086</v>
      </c>
      <c r="M654" s="134">
        <f>L654*职业参数比例等级参数!$B$15</f>
        <v>90.181818181818173</v>
      </c>
      <c r="N654" s="134">
        <f>L654*职业参数比例等级参数!$B$16</f>
        <v>45.090909090909086</v>
      </c>
      <c r="O654" s="134"/>
      <c r="P654" s="134"/>
      <c r="Q654" s="134">
        <v>2</v>
      </c>
    </row>
    <row r="655" spans="1:17" s="135" customFormat="1" hidden="1">
      <c r="A655" s="142">
        <v>642</v>
      </c>
      <c r="B655" s="142">
        <f t="shared" ref="B655:B718" si="10">A655</f>
        <v>642</v>
      </c>
      <c r="C655" s="134">
        <v>8</v>
      </c>
      <c r="D655" s="134">
        <v>0</v>
      </c>
      <c r="E655" s="134">
        <v>0</v>
      </c>
      <c r="F655" s="134">
        <f>职业参数比例等级参数!$I$38*10</f>
        <v>130.90909090909091</v>
      </c>
      <c r="G655" s="134">
        <f>职业参数比例等级参数!$I$39*10</f>
        <v>122.72727272727272</v>
      </c>
      <c r="H655" s="134">
        <f>职业参数比例等级参数!$I$40*10</f>
        <v>75.63636363636364</v>
      </c>
      <c r="I655" s="134">
        <f>职业参数比例等级参数!$I$41*10</f>
        <v>56.72727272727272</v>
      </c>
      <c r="J655" s="134">
        <f>职业参数比例等级参数!$I$42*10</f>
        <v>75.63636363636364</v>
      </c>
      <c r="K655" s="135">
        <f>职业参数比例等级参数!$J$43*10</f>
        <v>55.272727272727273</v>
      </c>
      <c r="L655" s="134">
        <f>职业参数比例等级参数!$I$44*10</f>
        <v>45.090909090909086</v>
      </c>
      <c r="M655" s="134">
        <f>L655*职业参数比例等级参数!$B$15</f>
        <v>90.181818181818173</v>
      </c>
      <c r="N655" s="134">
        <f>L655*职业参数比例等级参数!$B$16</f>
        <v>45.090909090909086</v>
      </c>
      <c r="O655" s="134"/>
      <c r="P655" s="134"/>
      <c r="Q655" s="134">
        <v>2</v>
      </c>
    </row>
    <row r="656" spans="1:17" s="135" customFormat="1" hidden="1">
      <c r="A656" s="142">
        <v>643</v>
      </c>
      <c r="B656" s="142">
        <f t="shared" si="10"/>
        <v>643</v>
      </c>
      <c r="C656" s="134">
        <v>8</v>
      </c>
      <c r="D656" s="134">
        <v>0</v>
      </c>
      <c r="E656" s="134">
        <v>0</v>
      </c>
      <c r="F656" s="134">
        <f>职业参数比例等级参数!$I$38*10</f>
        <v>130.90909090909091</v>
      </c>
      <c r="G656" s="134">
        <f>职业参数比例等级参数!$I$39*10</f>
        <v>122.72727272727272</v>
      </c>
      <c r="H656" s="134">
        <f>职业参数比例等级参数!$I$40*10</f>
        <v>75.63636363636364</v>
      </c>
      <c r="I656" s="134">
        <f>职业参数比例等级参数!$I$41*10</f>
        <v>56.72727272727272</v>
      </c>
      <c r="J656" s="134">
        <f>职业参数比例等级参数!$I$42*10</f>
        <v>75.63636363636364</v>
      </c>
      <c r="K656" s="135">
        <f>职业参数比例等级参数!$K$43*10</f>
        <v>53.81818181818182</v>
      </c>
      <c r="L656" s="134">
        <f>职业参数比例等级参数!$I$44*10</f>
        <v>45.090909090909086</v>
      </c>
      <c r="M656" s="134">
        <f>L656*职业参数比例等级参数!$B$15</f>
        <v>90.181818181818173</v>
      </c>
      <c r="N656" s="134">
        <f>L656*职业参数比例等级参数!$B$16</f>
        <v>45.090909090909086</v>
      </c>
      <c r="O656" s="134"/>
      <c r="P656" s="134"/>
      <c r="Q656" s="134">
        <v>2</v>
      </c>
    </row>
    <row r="657" spans="1:17" s="135" customFormat="1" hidden="1">
      <c r="A657" s="142">
        <v>644</v>
      </c>
      <c r="B657" s="142">
        <f t="shared" si="10"/>
        <v>644</v>
      </c>
      <c r="C657" s="134">
        <v>8</v>
      </c>
      <c r="D657" s="134">
        <v>0</v>
      </c>
      <c r="E657" s="134">
        <v>0</v>
      </c>
      <c r="F657" s="134">
        <f>职业参数比例等级参数!$I$38*10</f>
        <v>130.90909090909091</v>
      </c>
      <c r="G657" s="134">
        <f>职业参数比例等级参数!$I$39*10</f>
        <v>122.72727272727272</v>
      </c>
      <c r="H657" s="134">
        <f>职业参数比例等级参数!$I$40*10</f>
        <v>75.63636363636364</v>
      </c>
      <c r="I657" s="134">
        <f>职业参数比例等级参数!$I$41*10</f>
        <v>56.72727272727272</v>
      </c>
      <c r="J657" s="134">
        <f>职业参数比例等级参数!$I$42*10</f>
        <v>75.63636363636364</v>
      </c>
      <c r="K657" s="134">
        <f>职业参数比例等级参数!$I$43*10</f>
        <v>56.72727272727272</v>
      </c>
      <c r="L657" s="135">
        <f>职业参数比例等级参数!$J$44*10</f>
        <v>44.727272727272727</v>
      </c>
      <c r="M657" s="134">
        <f>L657*职业参数比例等级参数!$B$15</f>
        <v>89.454545454545453</v>
      </c>
      <c r="N657" s="134">
        <f>L657*职业参数比例等级参数!$B$16</f>
        <v>44.727272727272727</v>
      </c>
      <c r="O657" s="134"/>
      <c r="P657" s="134"/>
      <c r="Q657" s="134">
        <v>2</v>
      </c>
    </row>
    <row r="658" spans="1:17" s="135" customFormat="1" hidden="1">
      <c r="A658" s="142">
        <v>645</v>
      </c>
      <c r="B658" s="142">
        <f t="shared" si="10"/>
        <v>645</v>
      </c>
      <c r="C658" s="134">
        <v>8</v>
      </c>
      <c r="D658" s="134">
        <v>0</v>
      </c>
      <c r="E658" s="134">
        <v>0</v>
      </c>
      <c r="F658" s="134">
        <f>职业参数比例等级参数!$I$38*10</f>
        <v>130.90909090909091</v>
      </c>
      <c r="G658" s="134">
        <f>职业参数比例等级参数!$I$39*10</f>
        <v>122.72727272727272</v>
      </c>
      <c r="H658" s="134">
        <f>职业参数比例等级参数!$I$40*10</f>
        <v>75.63636363636364</v>
      </c>
      <c r="I658" s="134">
        <f>职业参数比例等级参数!$I$41*10</f>
        <v>56.72727272727272</v>
      </c>
      <c r="J658" s="134">
        <f>职业参数比例等级参数!$I$42*10</f>
        <v>75.63636363636364</v>
      </c>
      <c r="K658" s="134">
        <f>职业参数比例等级参数!$I$43*10</f>
        <v>56.72727272727272</v>
      </c>
      <c r="L658" s="135">
        <f>职业参数比例等级参数!$K$44*10</f>
        <v>44.363636363636367</v>
      </c>
      <c r="M658" s="134">
        <f>L658*职业参数比例等级参数!$B$15</f>
        <v>88.727272727272734</v>
      </c>
      <c r="N658" s="134">
        <f>L658*职业参数比例等级参数!$B$16</f>
        <v>44.363636363636367</v>
      </c>
      <c r="O658" s="134"/>
      <c r="P658" s="134"/>
      <c r="Q658" s="134">
        <v>2</v>
      </c>
    </row>
    <row r="659" spans="1:17" s="135" customFormat="1" hidden="1">
      <c r="A659" s="142">
        <v>646</v>
      </c>
      <c r="B659" s="142">
        <f t="shared" si="10"/>
        <v>646</v>
      </c>
      <c r="C659" s="135">
        <v>8</v>
      </c>
      <c r="D659" s="135">
        <v>0</v>
      </c>
      <c r="E659" s="135">
        <v>0</v>
      </c>
      <c r="F659" s="135">
        <f>职业参数比例等级参数!$J$38*10</f>
        <v>128.48484848484847</v>
      </c>
      <c r="G659" s="135">
        <f>职业参数比例等级参数!$J$39*10</f>
        <v>120.45454545454545</v>
      </c>
      <c r="H659" s="135">
        <f>职业参数比例等级参数!$J$40*10</f>
        <v>73.696969696969688</v>
      </c>
      <c r="I659" s="135">
        <f>职业参数比例等级参数!$J$41*10</f>
        <v>55.272727272727273</v>
      </c>
      <c r="J659" s="135">
        <f>职业参数比例等级参数!$J$42*10</f>
        <v>73.696969696969688</v>
      </c>
      <c r="K659" s="135">
        <f>职业参数比例等级参数!$J$43*10</f>
        <v>55.272727272727273</v>
      </c>
      <c r="L659" s="135">
        <f>职业参数比例等级参数!$J$44*10</f>
        <v>44.727272727272727</v>
      </c>
      <c r="M659" s="135">
        <f>L659*职业参数比例等级参数!$B$15</f>
        <v>89.454545454545453</v>
      </c>
      <c r="N659" s="135">
        <f>L659*职业参数比例等级参数!$B$16</f>
        <v>44.727272727272727</v>
      </c>
      <c r="P659" s="135" t="s">
        <v>695</v>
      </c>
      <c r="Q659" s="135">
        <v>2</v>
      </c>
    </row>
    <row r="660" spans="1:17" s="135" customFormat="1" hidden="1">
      <c r="A660" s="142">
        <v>647</v>
      </c>
      <c r="B660" s="142">
        <f t="shared" si="10"/>
        <v>647</v>
      </c>
      <c r="C660" s="134">
        <v>8</v>
      </c>
      <c r="D660" s="134">
        <v>0</v>
      </c>
      <c r="E660" s="134">
        <v>0</v>
      </c>
      <c r="F660" s="135">
        <f>职业参数比例等级参数!$I$38*10</f>
        <v>130.90909090909091</v>
      </c>
      <c r="G660" s="134">
        <f>职业参数比例等级参数!$J$39*10</f>
        <v>120.45454545454545</v>
      </c>
      <c r="H660" s="134">
        <f>职业参数比例等级参数!$J$40*10</f>
        <v>73.696969696969688</v>
      </c>
      <c r="I660" s="134">
        <f>职业参数比例等级参数!$J$41*10</f>
        <v>55.272727272727273</v>
      </c>
      <c r="J660" s="134">
        <f>职业参数比例等级参数!$J$42*10</f>
        <v>73.696969696969688</v>
      </c>
      <c r="K660" s="134">
        <f>职业参数比例等级参数!$J$43*10</f>
        <v>55.272727272727273</v>
      </c>
      <c r="L660" s="134">
        <f>职业参数比例等级参数!$J$44*10</f>
        <v>44.727272727272727</v>
      </c>
      <c r="M660" s="134">
        <f>L660*职业参数比例等级参数!$B$15</f>
        <v>89.454545454545453</v>
      </c>
      <c r="N660" s="134">
        <f>L660*职业参数比例等级参数!$B$16</f>
        <v>44.727272727272727</v>
      </c>
      <c r="O660" s="134"/>
      <c r="P660" s="134"/>
      <c r="Q660" s="134">
        <v>2</v>
      </c>
    </row>
    <row r="661" spans="1:17" s="135" customFormat="1" hidden="1">
      <c r="A661" s="142">
        <v>648</v>
      </c>
      <c r="B661" s="142">
        <f t="shared" si="10"/>
        <v>648</v>
      </c>
      <c r="C661" s="134">
        <v>8</v>
      </c>
      <c r="D661" s="134">
        <v>0</v>
      </c>
      <c r="E661" s="134">
        <v>0</v>
      </c>
      <c r="F661" s="135">
        <f>职业参数比例等级参数!$K$38*10</f>
        <v>126.06060606060606</v>
      </c>
      <c r="G661" s="134">
        <f>职业参数比例等级参数!$J$39*10</f>
        <v>120.45454545454545</v>
      </c>
      <c r="H661" s="134">
        <f>职业参数比例等级参数!$J$40*10</f>
        <v>73.696969696969688</v>
      </c>
      <c r="I661" s="134">
        <f>职业参数比例等级参数!$J$41*10</f>
        <v>55.272727272727273</v>
      </c>
      <c r="J661" s="134">
        <f>职业参数比例等级参数!$J$42*10</f>
        <v>73.696969696969688</v>
      </c>
      <c r="K661" s="134">
        <f>职业参数比例等级参数!$J$43*10</f>
        <v>55.272727272727273</v>
      </c>
      <c r="L661" s="134">
        <f>职业参数比例等级参数!$J$44*10</f>
        <v>44.727272727272727</v>
      </c>
      <c r="M661" s="134">
        <f>L661*职业参数比例等级参数!$B$15</f>
        <v>89.454545454545453</v>
      </c>
      <c r="N661" s="134">
        <f>L661*职业参数比例等级参数!$B$16</f>
        <v>44.727272727272727</v>
      </c>
      <c r="O661" s="134"/>
      <c r="P661" s="134"/>
      <c r="Q661" s="134">
        <v>2</v>
      </c>
    </row>
    <row r="662" spans="1:17" s="135" customFormat="1" hidden="1">
      <c r="A662" s="142">
        <v>649</v>
      </c>
      <c r="B662" s="142">
        <f t="shared" si="10"/>
        <v>649</v>
      </c>
      <c r="C662" s="134">
        <v>8</v>
      </c>
      <c r="D662" s="134">
        <v>0</v>
      </c>
      <c r="E662" s="134">
        <v>0</v>
      </c>
      <c r="F662" s="134">
        <f>职业参数比例等级参数!$J$38*10</f>
        <v>128.48484848484847</v>
      </c>
      <c r="G662" s="135">
        <f>职业参数比例等级参数!$I$39*10</f>
        <v>122.72727272727272</v>
      </c>
      <c r="H662" s="134">
        <f>职业参数比例等级参数!$J$40*10</f>
        <v>73.696969696969688</v>
      </c>
      <c r="I662" s="134">
        <f>职业参数比例等级参数!$J$41*10</f>
        <v>55.272727272727273</v>
      </c>
      <c r="J662" s="134">
        <f>职业参数比例等级参数!$J$42*10</f>
        <v>73.696969696969688</v>
      </c>
      <c r="K662" s="134">
        <f>职业参数比例等级参数!$J$43*10</f>
        <v>55.272727272727273</v>
      </c>
      <c r="L662" s="134">
        <f>职业参数比例等级参数!$J$44*10</f>
        <v>44.727272727272727</v>
      </c>
      <c r="M662" s="134">
        <f>L662*职业参数比例等级参数!$B$15</f>
        <v>89.454545454545453</v>
      </c>
      <c r="N662" s="134">
        <f>L662*职业参数比例等级参数!$B$16</f>
        <v>44.727272727272727</v>
      </c>
      <c r="O662" s="134"/>
      <c r="P662" s="134"/>
      <c r="Q662" s="134">
        <v>2</v>
      </c>
    </row>
    <row r="663" spans="1:17" s="135" customFormat="1" hidden="1">
      <c r="A663" s="142">
        <v>650</v>
      </c>
      <c r="B663" s="142">
        <f t="shared" si="10"/>
        <v>650</v>
      </c>
      <c r="C663" s="134">
        <v>8</v>
      </c>
      <c r="D663" s="134">
        <v>0</v>
      </c>
      <c r="E663" s="134">
        <v>0</v>
      </c>
      <c r="F663" s="134">
        <f>职业参数比例等级参数!$J$38*10</f>
        <v>128.48484848484847</v>
      </c>
      <c r="G663" s="135">
        <f>职业参数比例等级参数!$K$39*10</f>
        <v>118.18181818181816</v>
      </c>
      <c r="H663" s="134">
        <f>职业参数比例等级参数!$J$40*10</f>
        <v>73.696969696969688</v>
      </c>
      <c r="I663" s="134">
        <f>职业参数比例等级参数!$J$41*10</f>
        <v>55.272727272727273</v>
      </c>
      <c r="J663" s="134">
        <f>职业参数比例等级参数!$J$42*10</f>
        <v>73.696969696969688</v>
      </c>
      <c r="K663" s="134">
        <f>职业参数比例等级参数!$J$43*10</f>
        <v>55.272727272727273</v>
      </c>
      <c r="L663" s="134">
        <f>职业参数比例等级参数!$J$44*10</f>
        <v>44.727272727272727</v>
      </c>
      <c r="M663" s="134">
        <f>L663*职业参数比例等级参数!$B$15</f>
        <v>89.454545454545453</v>
      </c>
      <c r="N663" s="134">
        <f>L663*职业参数比例等级参数!$B$16</f>
        <v>44.727272727272727</v>
      </c>
      <c r="O663" s="134"/>
      <c r="P663" s="134"/>
      <c r="Q663" s="134">
        <v>2</v>
      </c>
    </row>
    <row r="664" spans="1:17" s="135" customFormat="1" hidden="1">
      <c r="A664" s="142">
        <v>651</v>
      </c>
      <c r="B664" s="142">
        <f t="shared" si="10"/>
        <v>651</v>
      </c>
      <c r="C664" s="134">
        <v>8</v>
      </c>
      <c r="D664" s="134">
        <v>0</v>
      </c>
      <c r="E664" s="134">
        <v>0</v>
      </c>
      <c r="F664" s="134">
        <f>职业参数比例等级参数!$J$38*10</f>
        <v>128.48484848484847</v>
      </c>
      <c r="G664" s="134">
        <f>职业参数比例等级参数!$J$39*10</f>
        <v>120.45454545454545</v>
      </c>
      <c r="H664" s="135">
        <f>职业参数比例等级参数!$I$40*10</f>
        <v>75.63636363636364</v>
      </c>
      <c r="I664" s="134">
        <f>职业参数比例等级参数!$J$41*10</f>
        <v>55.272727272727273</v>
      </c>
      <c r="J664" s="134">
        <f>职业参数比例等级参数!$J$42*10</f>
        <v>73.696969696969688</v>
      </c>
      <c r="K664" s="134">
        <f>职业参数比例等级参数!$J$43*10</f>
        <v>55.272727272727273</v>
      </c>
      <c r="L664" s="134">
        <f>职业参数比例等级参数!$J$44*10</f>
        <v>44.727272727272727</v>
      </c>
      <c r="M664" s="134">
        <f>L664*职业参数比例等级参数!$B$15</f>
        <v>89.454545454545453</v>
      </c>
      <c r="N664" s="134">
        <f>L664*职业参数比例等级参数!$B$16</f>
        <v>44.727272727272727</v>
      </c>
      <c r="O664" s="134"/>
      <c r="P664" s="134"/>
      <c r="Q664" s="134">
        <v>2</v>
      </c>
    </row>
    <row r="665" spans="1:17" s="135" customFormat="1" hidden="1">
      <c r="A665" s="142">
        <v>652</v>
      </c>
      <c r="B665" s="142">
        <f t="shared" si="10"/>
        <v>652</v>
      </c>
      <c r="C665" s="134">
        <v>8</v>
      </c>
      <c r="D665" s="134">
        <v>0</v>
      </c>
      <c r="E665" s="134">
        <v>0</v>
      </c>
      <c r="F665" s="134">
        <f>职业参数比例等级参数!$J$38*10</f>
        <v>128.48484848484847</v>
      </c>
      <c r="G665" s="134">
        <f>职业参数比例等级参数!$J$39*10</f>
        <v>120.45454545454545</v>
      </c>
      <c r="H665" s="135">
        <f>职业参数比例等级参数!$K$40*10</f>
        <v>71.757575757575751</v>
      </c>
      <c r="I665" s="134">
        <f>职业参数比例等级参数!$J$41*10</f>
        <v>55.272727272727273</v>
      </c>
      <c r="J665" s="134">
        <f>职业参数比例等级参数!$J$42*10</f>
        <v>73.696969696969688</v>
      </c>
      <c r="K665" s="134">
        <f>职业参数比例等级参数!$J$43*10</f>
        <v>55.272727272727273</v>
      </c>
      <c r="L665" s="134">
        <f>职业参数比例等级参数!$J$44*10</f>
        <v>44.727272727272727</v>
      </c>
      <c r="M665" s="134">
        <f>L665*职业参数比例等级参数!$B$15</f>
        <v>89.454545454545453</v>
      </c>
      <c r="N665" s="134">
        <f>L665*职业参数比例等级参数!$B$16</f>
        <v>44.727272727272727</v>
      </c>
      <c r="O665" s="134"/>
      <c r="P665" s="134"/>
      <c r="Q665" s="134">
        <v>2</v>
      </c>
    </row>
    <row r="666" spans="1:17" s="135" customFormat="1" hidden="1">
      <c r="A666" s="142">
        <v>653</v>
      </c>
      <c r="B666" s="142">
        <f t="shared" si="10"/>
        <v>653</v>
      </c>
      <c r="C666" s="134">
        <v>8</v>
      </c>
      <c r="D666" s="134">
        <v>0</v>
      </c>
      <c r="E666" s="134">
        <v>0</v>
      </c>
      <c r="F666" s="134">
        <f>职业参数比例等级参数!$J$38*10</f>
        <v>128.48484848484847</v>
      </c>
      <c r="G666" s="134">
        <f>职业参数比例等级参数!$J$39*10</f>
        <v>120.45454545454545</v>
      </c>
      <c r="H666" s="134">
        <f>职业参数比例等级参数!$J$40*10</f>
        <v>73.696969696969688</v>
      </c>
      <c r="I666" s="135">
        <f>职业参数比例等级参数!$I$41*10</f>
        <v>56.72727272727272</v>
      </c>
      <c r="J666" s="134">
        <f>职业参数比例等级参数!$J$42*10</f>
        <v>73.696969696969688</v>
      </c>
      <c r="K666" s="134">
        <f>职业参数比例等级参数!$J$43*10</f>
        <v>55.272727272727273</v>
      </c>
      <c r="L666" s="134">
        <f>职业参数比例等级参数!$J$44*10</f>
        <v>44.727272727272727</v>
      </c>
      <c r="M666" s="134">
        <f>L666*职业参数比例等级参数!$B$15</f>
        <v>89.454545454545453</v>
      </c>
      <c r="N666" s="134">
        <f>L666*职业参数比例等级参数!$B$16</f>
        <v>44.727272727272727</v>
      </c>
      <c r="O666" s="134"/>
      <c r="P666" s="134"/>
      <c r="Q666" s="134">
        <v>2</v>
      </c>
    </row>
    <row r="667" spans="1:17" s="135" customFormat="1" hidden="1">
      <c r="A667" s="142">
        <v>654</v>
      </c>
      <c r="B667" s="142">
        <f t="shared" si="10"/>
        <v>654</v>
      </c>
      <c r="C667" s="134">
        <v>8</v>
      </c>
      <c r="D667" s="134">
        <v>0</v>
      </c>
      <c r="E667" s="134">
        <v>0</v>
      </c>
      <c r="F667" s="134">
        <f>职业参数比例等级参数!$J$38*10</f>
        <v>128.48484848484847</v>
      </c>
      <c r="G667" s="134">
        <f>职业参数比例等级参数!$J$39*10</f>
        <v>120.45454545454545</v>
      </c>
      <c r="H667" s="134">
        <f>职业参数比例等级参数!$J$40*10</f>
        <v>73.696969696969688</v>
      </c>
      <c r="I667" s="135">
        <f>职业参数比例等级参数!$K$41*10</f>
        <v>53.81818181818182</v>
      </c>
      <c r="J667" s="134">
        <f>职业参数比例等级参数!$J$42*10</f>
        <v>73.696969696969688</v>
      </c>
      <c r="K667" s="134">
        <f>职业参数比例等级参数!$J$43*10</f>
        <v>55.272727272727273</v>
      </c>
      <c r="L667" s="134">
        <f>职业参数比例等级参数!$J$44*10</f>
        <v>44.727272727272727</v>
      </c>
      <c r="M667" s="134">
        <f>L667*职业参数比例等级参数!$B$15</f>
        <v>89.454545454545453</v>
      </c>
      <c r="N667" s="134">
        <f>L667*职业参数比例等级参数!$B$16</f>
        <v>44.727272727272727</v>
      </c>
      <c r="O667" s="134"/>
      <c r="P667" s="134"/>
      <c r="Q667" s="134">
        <v>2</v>
      </c>
    </row>
    <row r="668" spans="1:17" s="135" customFormat="1" hidden="1">
      <c r="A668" s="142">
        <v>655</v>
      </c>
      <c r="B668" s="142">
        <f t="shared" si="10"/>
        <v>655</v>
      </c>
      <c r="C668" s="134">
        <v>8</v>
      </c>
      <c r="D668" s="134">
        <v>0</v>
      </c>
      <c r="E668" s="134">
        <v>0</v>
      </c>
      <c r="F668" s="134">
        <f>职业参数比例等级参数!$J$38*10</f>
        <v>128.48484848484847</v>
      </c>
      <c r="G668" s="134">
        <f>职业参数比例等级参数!$J$39*10</f>
        <v>120.45454545454545</v>
      </c>
      <c r="H668" s="134">
        <f>职业参数比例等级参数!$J$40*10</f>
        <v>73.696969696969688</v>
      </c>
      <c r="I668" s="134">
        <f>职业参数比例等级参数!$J$41*10</f>
        <v>55.272727272727273</v>
      </c>
      <c r="J668" s="135">
        <f>职业参数比例等级参数!$I$42*10</f>
        <v>75.63636363636364</v>
      </c>
      <c r="K668" s="134">
        <f>职业参数比例等级参数!$J$43*10</f>
        <v>55.272727272727273</v>
      </c>
      <c r="L668" s="134">
        <f>职业参数比例等级参数!$J$44*10</f>
        <v>44.727272727272727</v>
      </c>
      <c r="M668" s="134">
        <f>L668*职业参数比例等级参数!$B$15</f>
        <v>89.454545454545453</v>
      </c>
      <c r="N668" s="134">
        <f>L668*职业参数比例等级参数!$B$16</f>
        <v>44.727272727272727</v>
      </c>
      <c r="O668" s="134"/>
      <c r="P668" s="134"/>
      <c r="Q668" s="134">
        <v>2</v>
      </c>
    </row>
    <row r="669" spans="1:17" s="135" customFormat="1" hidden="1">
      <c r="A669" s="142">
        <v>656</v>
      </c>
      <c r="B669" s="142">
        <f t="shared" si="10"/>
        <v>656</v>
      </c>
      <c r="C669" s="134">
        <v>8</v>
      </c>
      <c r="D669" s="134">
        <v>0</v>
      </c>
      <c r="E669" s="134">
        <v>0</v>
      </c>
      <c r="F669" s="134">
        <f>职业参数比例等级参数!$J$38*10</f>
        <v>128.48484848484847</v>
      </c>
      <c r="G669" s="134">
        <f>职业参数比例等级参数!$J$39*10</f>
        <v>120.45454545454545</v>
      </c>
      <c r="H669" s="134">
        <f>职业参数比例等级参数!$J$40*10</f>
        <v>73.696969696969688</v>
      </c>
      <c r="I669" s="134">
        <f>职业参数比例等级参数!$J$41*10</f>
        <v>55.272727272727273</v>
      </c>
      <c r="J669" s="135">
        <f>职业参数比例等级参数!$K$42*10</f>
        <v>71.757575757575751</v>
      </c>
      <c r="K669" s="134">
        <f>职业参数比例等级参数!$J$43*10</f>
        <v>55.272727272727273</v>
      </c>
      <c r="L669" s="134">
        <f>职业参数比例等级参数!$J$44*10</f>
        <v>44.727272727272727</v>
      </c>
      <c r="M669" s="134">
        <f>L669*职业参数比例等级参数!$B$15</f>
        <v>89.454545454545453</v>
      </c>
      <c r="N669" s="134">
        <f>L669*职业参数比例等级参数!$B$16</f>
        <v>44.727272727272727</v>
      </c>
      <c r="O669" s="134"/>
      <c r="P669" s="134"/>
      <c r="Q669" s="134">
        <v>2</v>
      </c>
    </row>
    <row r="670" spans="1:17" s="135" customFormat="1" hidden="1">
      <c r="A670" s="142">
        <v>657</v>
      </c>
      <c r="B670" s="142">
        <f t="shared" si="10"/>
        <v>657</v>
      </c>
      <c r="C670" s="134">
        <v>8</v>
      </c>
      <c r="D670" s="134">
        <v>0</v>
      </c>
      <c r="E670" s="134">
        <v>0</v>
      </c>
      <c r="F670" s="134">
        <f>职业参数比例等级参数!$J$38*10</f>
        <v>128.48484848484847</v>
      </c>
      <c r="G670" s="134">
        <f>职业参数比例等级参数!$J$39*10</f>
        <v>120.45454545454545</v>
      </c>
      <c r="H670" s="134">
        <f>职业参数比例等级参数!$J$40*10</f>
        <v>73.696969696969688</v>
      </c>
      <c r="I670" s="134">
        <f>职业参数比例等级参数!$J$41*10</f>
        <v>55.272727272727273</v>
      </c>
      <c r="J670" s="134">
        <f>职业参数比例等级参数!$J$42*10</f>
        <v>73.696969696969688</v>
      </c>
      <c r="K670" s="135">
        <f>职业参数比例等级参数!$I$43*10</f>
        <v>56.72727272727272</v>
      </c>
      <c r="L670" s="134">
        <f>职业参数比例等级参数!$J$44*10</f>
        <v>44.727272727272727</v>
      </c>
      <c r="M670" s="134">
        <f>L670*职业参数比例等级参数!$B$15</f>
        <v>89.454545454545453</v>
      </c>
      <c r="N670" s="134">
        <f>L670*职业参数比例等级参数!$B$16</f>
        <v>44.727272727272727</v>
      </c>
      <c r="O670" s="134"/>
      <c r="P670" s="134"/>
      <c r="Q670" s="134">
        <v>2</v>
      </c>
    </row>
    <row r="671" spans="1:17" s="135" customFormat="1" hidden="1">
      <c r="A671" s="142">
        <v>658</v>
      </c>
      <c r="B671" s="142">
        <f t="shared" si="10"/>
        <v>658</v>
      </c>
      <c r="C671" s="134">
        <v>8</v>
      </c>
      <c r="D671" s="134">
        <v>0</v>
      </c>
      <c r="E671" s="134">
        <v>0</v>
      </c>
      <c r="F671" s="134">
        <f>职业参数比例等级参数!$J$38*10</f>
        <v>128.48484848484847</v>
      </c>
      <c r="G671" s="134">
        <f>职业参数比例等级参数!$J$39*10</f>
        <v>120.45454545454545</v>
      </c>
      <c r="H671" s="134">
        <f>职业参数比例等级参数!$J$40*10</f>
        <v>73.696969696969688</v>
      </c>
      <c r="I671" s="134">
        <f>职业参数比例等级参数!$J$41*10</f>
        <v>55.272727272727273</v>
      </c>
      <c r="J671" s="134">
        <f>职业参数比例等级参数!$J$42*10</f>
        <v>73.696969696969688</v>
      </c>
      <c r="K671" s="135">
        <f>职业参数比例等级参数!$K$43*10</f>
        <v>53.81818181818182</v>
      </c>
      <c r="L671" s="134">
        <f>职业参数比例等级参数!$J$44*10</f>
        <v>44.727272727272727</v>
      </c>
      <c r="M671" s="134">
        <f>L671*职业参数比例等级参数!$B$15</f>
        <v>89.454545454545453</v>
      </c>
      <c r="N671" s="134">
        <f>L671*职业参数比例等级参数!$B$16</f>
        <v>44.727272727272727</v>
      </c>
      <c r="O671" s="134"/>
      <c r="P671" s="134"/>
      <c r="Q671" s="134">
        <v>2</v>
      </c>
    </row>
    <row r="672" spans="1:17" s="135" customFormat="1" hidden="1">
      <c r="A672" s="142">
        <v>659</v>
      </c>
      <c r="B672" s="142">
        <f t="shared" si="10"/>
        <v>659</v>
      </c>
      <c r="C672" s="134">
        <v>8</v>
      </c>
      <c r="D672" s="134">
        <v>0</v>
      </c>
      <c r="E672" s="134">
        <v>0</v>
      </c>
      <c r="F672" s="134">
        <f>职业参数比例等级参数!$J$38*10</f>
        <v>128.48484848484847</v>
      </c>
      <c r="G672" s="134">
        <f>职业参数比例等级参数!$J$39*10</f>
        <v>120.45454545454545</v>
      </c>
      <c r="H672" s="134">
        <f>职业参数比例等级参数!$J$40*10</f>
        <v>73.696969696969688</v>
      </c>
      <c r="I672" s="134">
        <f>职业参数比例等级参数!$J$41*10</f>
        <v>55.272727272727273</v>
      </c>
      <c r="J672" s="134">
        <f>职业参数比例等级参数!$J$42*10</f>
        <v>73.696969696969688</v>
      </c>
      <c r="K672" s="134">
        <f>职业参数比例等级参数!$J$43*10</f>
        <v>55.272727272727273</v>
      </c>
      <c r="L672" s="135">
        <f>职业参数比例等级参数!$I$44*10</f>
        <v>45.090909090909086</v>
      </c>
      <c r="M672" s="134">
        <f>L672*职业参数比例等级参数!$B$15</f>
        <v>90.181818181818173</v>
      </c>
      <c r="N672" s="134">
        <f>L672*职业参数比例等级参数!$B$16</f>
        <v>45.090909090909086</v>
      </c>
      <c r="O672" s="134"/>
      <c r="P672" s="134"/>
      <c r="Q672" s="134">
        <v>2</v>
      </c>
    </row>
    <row r="673" spans="1:17" s="135" customFormat="1" hidden="1">
      <c r="A673" s="142">
        <v>660</v>
      </c>
      <c r="B673" s="142">
        <f t="shared" si="10"/>
        <v>660</v>
      </c>
      <c r="C673" s="134">
        <v>8</v>
      </c>
      <c r="D673" s="134">
        <v>0</v>
      </c>
      <c r="E673" s="134">
        <v>0</v>
      </c>
      <c r="F673" s="134">
        <f>职业参数比例等级参数!$J$38*10</f>
        <v>128.48484848484847</v>
      </c>
      <c r="G673" s="134">
        <f>职业参数比例等级参数!$J$39*10</f>
        <v>120.45454545454545</v>
      </c>
      <c r="H673" s="134">
        <f>职业参数比例等级参数!$J$40*10</f>
        <v>73.696969696969688</v>
      </c>
      <c r="I673" s="134">
        <f>职业参数比例等级参数!$J$41*10</f>
        <v>55.272727272727273</v>
      </c>
      <c r="J673" s="134">
        <f>职业参数比例等级参数!$J$42*10</f>
        <v>73.696969696969688</v>
      </c>
      <c r="K673" s="134">
        <f>职业参数比例等级参数!$J$43*10</f>
        <v>55.272727272727273</v>
      </c>
      <c r="L673" s="135">
        <f>职业参数比例等级参数!$K$44*10</f>
        <v>44.363636363636367</v>
      </c>
      <c r="M673" s="134">
        <f>L673*职业参数比例等级参数!$B$15</f>
        <v>88.727272727272734</v>
      </c>
      <c r="N673" s="134">
        <f>L673*职业参数比例等级参数!$B$16</f>
        <v>44.363636363636367</v>
      </c>
      <c r="O673" s="134"/>
      <c r="P673" s="134"/>
      <c r="Q673" s="134">
        <v>2</v>
      </c>
    </row>
    <row r="674" spans="1:17" s="135" customFormat="1" hidden="1">
      <c r="A674" s="142">
        <v>661</v>
      </c>
      <c r="B674" s="142">
        <f t="shared" si="10"/>
        <v>661</v>
      </c>
      <c r="C674" s="135">
        <v>8</v>
      </c>
      <c r="D674" s="135">
        <v>0</v>
      </c>
      <c r="E674" s="135">
        <v>0</v>
      </c>
      <c r="F674" s="135">
        <f>职业参数比例等级参数!$K$38*10</f>
        <v>126.06060606060606</v>
      </c>
      <c r="G674" s="135">
        <f>职业参数比例等级参数!$K$39*10</f>
        <v>118.18181818181816</v>
      </c>
      <c r="H674" s="135">
        <f>职业参数比例等级参数!$K$40*10</f>
        <v>71.757575757575751</v>
      </c>
      <c r="I674" s="135">
        <f>职业参数比例等级参数!$K$41*10</f>
        <v>53.81818181818182</v>
      </c>
      <c r="J674" s="135">
        <f>职业参数比例等级参数!$K$42*10</f>
        <v>71.757575757575751</v>
      </c>
      <c r="K674" s="135">
        <f>职业参数比例等级参数!$K$43*10</f>
        <v>53.81818181818182</v>
      </c>
      <c r="L674" s="135">
        <f>职业参数比例等级参数!$K$44*10</f>
        <v>44.363636363636367</v>
      </c>
      <c r="M674" s="135">
        <f>L674*职业参数比例等级参数!$B$15</f>
        <v>88.727272727272734</v>
      </c>
      <c r="N674" s="135">
        <f>L674*职业参数比例等级参数!$B$16</f>
        <v>44.363636363636367</v>
      </c>
      <c r="P674" s="135" t="s">
        <v>696</v>
      </c>
      <c r="Q674" s="135">
        <v>2</v>
      </c>
    </row>
    <row r="675" spans="1:17" s="135" customFormat="1" hidden="1">
      <c r="A675" s="142">
        <v>662</v>
      </c>
      <c r="B675" s="142">
        <f t="shared" si="10"/>
        <v>662</v>
      </c>
      <c r="C675" s="134">
        <v>8</v>
      </c>
      <c r="D675" s="134">
        <v>0</v>
      </c>
      <c r="E675" s="134">
        <v>0</v>
      </c>
      <c r="F675" s="135">
        <f>职业参数比例等级参数!$J$38*10</f>
        <v>128.48484848484847</v>
      </c>
      <c r="G675" s="134">
        <f>职业参数比例等级参数!$K$39*10</f>
        <v>118.18181818181816</v>
      </c>
      <c r="H675" s="134">
        <f>职业参数比例等级参数!$K$40*10</f>
        <v>71.757575757575751</v>
      </c>
      <c r="I675" s="134">
        <f>职业参数比例等级参数!$K$41*10</f>
        <v>53.81818181818182</v>
      </c>
      <c r="J675" s="134">
        <f>职业参数比例等级参数!$K$42*10</f>
        <v>71.757575757575751</v>
      </c>
      <c r="K675" s="134">
        <f>职业参数比例等级参数!$K$43*10</f>
        <v>53.81818181818182</v>
      </c>
      <c r="L675" s="134">
        <f>职业参数比例等级参数!$K$44*10</f>
        <v>44.363636363636367</v>
      </c>
      <c r="M675" s="134">
        <f>L675*职业参数比例等级参数!$B$15</f>
        <v>88.727272727272734</v>
      </c>
      <c r="N675" s="134">
        <f>L675*职业参数比例等级参数!$B$16</f>
        <v>44.363636363636367</v>
      </c>
      <c r="O675" s="134"/>
      <c r="P675" s="134"/>
      <c r="Q675" s="134">
        <v>2</v>
      </c>
    </row>
    <row r="676" spans="1:17" s="135" customFormat="1" hidden="1">
      <c r="A676" s="142">
        <v>663</v>
      </c>
      <c r="B676" s="142">
        <f t="shared" si="10"/>
        <v>663</v>
      </c>
      <c r="C676" s="134">
        <v>8</v>
      </c>
      <c r="D676" s="134">
        <v>0</v>
      </c>
      <c r="E676" s="134">
        <v>0</v>
      </c>
      <c r="F676" s="135">
        <f>职业参数比例等级参数!$I$38*10</f>
        <v>130.90909090909091</v>
      </c>
      <c r="G676" s="134">
        <f>职业参数比例等级参数!$K$39*10</f>
        <v>118.18181818181816</v>
      </c>
      <c r="H676" s="134">
        <f>职业参数比例等级参数!$K$40*10</f>
        <v>71.757575757575751</v>
      </c>
      <c r="I676" s="134">
        <f>职业参数比例等级参数!$K$41*10</f>
        <v>53.81818181818182</v>
      </c>
      <c r="J676" s="134">
        <f>职业参数比例等级参数!$K$42*10</f>
        <v>71.757575757575751</v>
      </c>
      <c r="K676" s="134">
        <f>职业参数比例等级参数!$K$43*10</f>
        <v>53.81818181818182</v>
      </c>
      <c r="L676" s="134">
        <f>职业参数比例等级参数!$K$44*10</f>
        <v>44.363636363636367</v>
      </c>
      <c r="M676" s="134">
        <f>L676*职业参数比例等级参数!$B$15</f>
        <v>88.727272727272734</v>
      </c>
      <c r="N676" s="134">
        <f>L676*职业参数比例等级参数!$B$16</f>
        <v>44.363636363636367</v>
      </c>
      <c r="O676" s="134"/>
      <c r="P676" s="134"/>
      <c r="Q676" s="134">
        <v>2</v>
      </c>
    </row>
    <row r="677" spans="1:17" s="135" customFormat="1" hidden="1">
      <c r="A677" s="142">
        <v>664</v>
      </c>
      <c r="B677" s="142">
        <f t="shared" si="10"/>
        <v>664</v>
      </c>
      <c r="C677" s="134">
        <v>8</v>
      </c>
      <c r="D677" s="134">
        <v>0</v>
      </c>
      <c r="E677" s="134">
        <v>0</v>
      </c>
      <c r="F677" s="134">
        <f>职业参数比例等级参数!$K$38*10</f>
        <v>126.06060606060606</v>
      </c>
      <c r="G677" s="135">
        <f>职业参数比例等级参数!$J$39*10</f>
        <v>120.45454545454545</v>
      </c>
      <c r="H677" s="134">
        <f>职业参数比例等级参数!$K$40*10</f>
        <v>71.757575757575751</v>
      </c>
      <c r="I677" s="134">
        <f>职业参数比例等级参数!$K$41*10</f>
        <v>53.81818181818182</v>
      </c>
      <c r="J677" s="134">
        <f>职业参数比例等级参数!$K$42*10</f>
        <v>71.757575757575751</v>
      </c>
      <c r="K677" s="134">
        <f>职业参数比例等级参数!$K$43*10</f>
        <v>53.81818181818182</v>
      </c>
      <c r="L677" s="134">
        <f>职业参数比例等级参数!$K$44*10</f>
        <v>44.363636363636367</v>
      </c>
      <c r="M677" s="134">
        <f>L677*职业参数比例等级参数!$B$15</f>
        <v>88.727272727272734</v>
      </c>
      <c r="N677" s="134">
        <f>L677*职业参数比例等级参数!$B$16</f>
        <v>44.363636363636367</v>
      </c>
      <c r="O677" s="134"/>
      <c r="P677" s="134"/>
      <c r="Q677" s="134">
        <v>2</v>
      </c>
    </row>
    <row r="678" spans="1:17" s="135" customFormat="1" hidden="1">
      <c r="A678" s="142">
        <v>665</v>
      </c>
      <c r="B678" s="142">
        <f t="shared" si="10"/>
        <v>665</v>
      </c>
      <c r="C678" s="134">
        <v>8</v>
      </c>
      <c r="D678" s="134">
        <v>0</v>
      </c>
      <c r="E678" s="134">
        <v>0</v>
      </c>
      <c r="F678" s="134">
        <f>职业参数比例等级参数!$K$38*10</f>
        <v>126.06060606060606</v>
      </c>
      <c r="G678" s="135">
        <f>职业参数比例等级参数!$I$39*10</f>
        <v>122.72727272727272</v>
      </c>
      <c r="H678" s="134">
        <f>职业参数比例等级参数!$K$40*10</f>
        <v>71.757575757575751</v>
      </c>
      <c r="I678" s="134">
        <f>职业参数比例等级参数!$K$41*10</f>
        <v>53.81818181818182</v>
      </c>
      <c r="J678" s="134">
        <f>职业参数比例等级参数!$K$42*10</f>
        <v>71.757575757575751</v>
      </c>
      <c r="K678" s="134">
        <f>职业参数比例等级参数!$K$43*10</f>
        <v>53.81818181818182</v>
      </c>
      <c r="L678" s="134">
        <f>职业参数比例等级参数!$K$44*10</f>
        <v>44.363636363636367</v>
      </c>
      <c r="M678" s="134">
        <f>L678*职业参数比例等级参数!$B$15</f>
        <v>88.727272727272734</v>
      </c>
      <c r="N678" s="134">
        <f>L678*职业参数比例等级参数!$B$16</f>
        <v>44.363636363636367</v>
      </c>
      <c r="O678" s="134"/>
      <c r="P678" s="134"/>
      <c r="Q678" s="134">
        <v>2</v>
      </c>
    </row>
    <row r="679" spans="1:17" s="135" customFormat="1" hidden="1">
      <c r="A679" s="142">
        <v>666</v>
      </c>
      <c r="B679" s="142">
        <f t="shared" si="10"/>
        <v>666</v>
      </c>
      <c r="C679" s="134">
        <v>8</v>
      </c>
      <c r="D679" s="134">
        <v>0</v>
      </c>
      <c r="E679" s="134">
        <v>0</v>
      </c>
      <c r="F679" s="134">
        <f>职业参数比例等级参数!$K$38*10</f>
        <v>126.06060606060606</v>
      </c>
      <c r="G679" s="134">
        <f>职业参数比例等级参数!$K$39*10</f>
        <v>118.18181818181816</v>
      </c>
      <c r="H679" s="135">
        <f>职业参数比例等级参数!$J$40*10</f>
        <v>73.696969696969688</v>
      </c>
      <c r="I679" s="134">
        <f>职业参数比例等级参数!$K$41*10</f>
        <v>53.81818181818182</v>
      </c>
      <c r="J679" s="134">
        <f>职业参数比例等级参数!$K$42*10</f>
        <v>71.757575757575751</v>
      </c>
      <c r="K679" s="134">
        <f>职业参数比例等级参数!$K$43*10</f>
        <v>53.81818181818182</v>
      </c>
      <c r="L679" s="134">
        <f>职业参数比例等级参数!$K$44*10</f>
        <v>44.363636363636367</v>
      </c>
      <c r="M679" s="134">
        <f>L679*职业参数比例等级参数!$B$15</f>
        <v>88.727272727272734</v>
      </c>
      <c r="N679" s="134">
        <f>L679*职业参数比例等级参数!$B$16</f>
        <v>44.363636363636367</v>
      </c>
      <c r="O679" s="134"/>
      <c r="P679" s="134"/>
      <c r="Q679" s="134">
        <v>2</v>
      </c>
    </row>
    <row r="680" spans="1:17" s="135" customFormat="1" hidden="1">
      <c r="A680" s="142">
        <v>667</v>
      </c>
      <c r="B680" s="142">
        <f t="shared" si="10"/>
        <v>667</v>
      </c>
      <c r="C680" s="134">
        <v>8</v>
      </c>
      <c r="D680" s="134">
        <v>0</v>
      </c>
      <c r="E680" s="134">
        <v>0</v>
      </c>
      <c r="F680" s="134">
        <f>职业参数比例等级参数!$K$38*10</f>
        <v>126.06060606060606</v>
      </c>
      <c r="G680" s="134">
        <f>职业参数比例等级参数!$K$39*10</f>
        <v>118.18181818181816</v>
      </c>
      <c r="H680" s="135">
        <f>职业参数比例等级参数!$I$40*10</f>
        <v>75.63636363636364</v>
      </c>
      <c r="I680" s="134">
        <f>职业参数比例等级参数!$K$41*10</f>
        <v>53.81818181818182</v>
      </c>
      <c r="J680" s="134">
        <f>职业参数比例等级参数!$K$42*10</f>
        <v>71.757575757575751</v>
      </c>
      <c r="K680" s="134">
        <f>职业参数比例等级参数!$K$43*10</f>
        <v>53.81818181818182</v>
      </c>
      <c r="L680" s="134">
        <f>职业参数比例等级参数!$K$44*10</f>
        <v>44.363636363636367</v>
      </c>
      <c r="M680" s="134">
        <f>L680*职业参数比例等级参数!$B$15</f>
        <v>88.727272727272734</v>
      </c>
      <c r="N680" s="134">
        <f>L680*职业参数比例等级参数!$B$16</f>
        <v>44.363636363636367</v>
      </c>
      <c r="O680" s="134"/>
      <c r="P680" s="134"/>
      <c r="Q680" s="134">
        <v>2</v>
      </c>
    </row>
    <row r="681" spans="1:17" s="135" customFormat="1" hidden="1">
      <c r="A681" s="142">
        <v>668</v>
      </c>
      <c r="B681" s="142">
        <f t="shared" si="10"/>
        <v>668</v>
      </c>
      <c r="C681" s="134">
        <v>8</v>
      </c>
      <c r="D681" s="134">
        <v>0</v>
      </c>
      <c r="E681" s="134">
        <v>0</v>
      </c>
      <c r="F681" s="134">
        <f>职业参数比例等级参数!$K$38*10</f>
        <v>126.06060606060606</v>
      </c>
      <c r="G681" s="134">
        <f>职业参数比例等级参数!$K$39*10</f>
        <v>118.18181818181816</v>
      </c>
      <c r="H681" s="134">
        <f>职业参数比例等级参数!$K$40*10</f>
        <v>71.757575757575751</v>
      </c>
      <c r="I681" s="135">
        <f>职业参数比例等级参数!$J$41*10</f>
        <v>55.272727272727273</v>
      </c>
      <c r="J681" s="134">
        <f>职业参数比例等级参数!$K$42*10</f>
        <v>71.757575757575751</v>
      </c>
      <c r="K681" s="134">
        <f>职业参数比例等级参数!$K$43*10</f>
        <v>53.81818181818182</v>
      </c>
      <c r="L681" s="134">
        <f>职业参数比例等级参数!$K$44*10</f>
        <v>44.363636363636367</v>
      </c>
      <c r="M681" s="134">
        <f>L681*职业参数比例等级参数!$B$15</f>
        <v>88.727272727272734</v>
      </c>
      <c r="N681" s="134">
        <f>L681*职业参数比例等级参数!$B$16</f>
        <v>44.363636363636367</v>
      </c>
      <c r="O681" s="134"/>
      <c r="P681" s="134"/>
      <c r="Q681" s="134">
        <v>2</v>
      </c>
    </row>
    <row r="682" spans="1:17" s="135" customFormat="1" hidden="1">
      <c r="A682" s="142">
        <v>669</v>
      </c>
      <c r="B682" s="142">
        <f t="shared" si="10"/>
        <v>669</v>
      </c>
      <c r="C682" s="134">
        <v>8</v>
      </c>
      <c r="D682" s="134">
        <v>0</v>
      </c>
      <c r="E682" s="134">
        <v>0</v>
      </c>
      <c r="F682" s="134">
        <f>职业参数比例等级参数!$K$38*10</f>
        <v>126.06060606060606</v>
      </c>
      <c r="G682" s="134">
        <f>职业参数比例等级参数!$K$39*10</f>
        <v>118.18181818181816</v>
      </c>
      <c r="H682" s="134">
        <f>职业参数比例等级参数!$K$40*10</f>
        <v>71.757575757575751</v>
      </c>
      <c r="I682" s="135">
        <f>职业参数比例等级参数!$I$41*10</f>
        <v>56.72727272727272</v>
      </c>
      <c r="J682" s="134">
        <f>职业参数比例等级参数!$K$42*10</f>
        <v>71.757575757575751</v>
      </c>
      <c r="K682" s="134">
        <f>职业参数比例等级参数!$K$43*10</f>
        <v>53.81818181818182</v>
      </c>
      <c r="L682" s="134">
        <f>职业参数比例等级参数!$K$44*10</f>
        <v>44.363636363636367</v>
      </c>
      <c r="M682" s="134">
        <f>L682*职业参数比例等级参数!$B$15</f>
        <v>88.727272727272734</v>
      </c>
      <c r="N682" s="134">
        <f>L682*职业参数比例等级参数!$B$16</f>
        <v>44.363636363636367</v>
      </c>
      <c r="O682" s="134"/>
      <c r="P682" s="134"/>
      <c r="Q682" s="134">
        <v>2</v>
      </c>
    </row>
    <row r="683" spans="1:17" s="135" customFormat="1" hidden="1">
      <c r="A683" s="142">
        <v>670</v>
      </c>
      <c r="B683" s="142">
        <f t="shared" si="10"/>
        <v>670</v>
      </c>
      <c r="C683" s="134">
        <v>8</v>
      </c>
      <c r="D683" s="134">
        <v>0</v>
      </c>
      <c r="E683" s="134">
        <v>0</v>
      </c>
      <c r="F683" s="134">
        <f>职业参数比例等级参数!$K$38*10</f>
        <v>126.06060606060606</v>
      </c>
      <c r="G683" s="134">
        <f>职业参数比例等级参数!$K$39*10</f>
        <v>118.18181818181816</v>
      </c>
      <c r="H683" s="134">
        <f>职业参数比例等级参数!$K$40*10</f>
        <v>71.757575757575751</v>
      </c>
      <c r="I683" s="134">
        <f>职业参数比例等级参数!$K$41*10</f>
        <v>53.81818181818182</v>
      </c>
      <c r="J683" s="135">
        <f>职业参数比例等级参数!$J$42*10</f>
        <v>73.696969696969688</v>
      </c>
      <c r="K683" s="134">
        <f>职业参数比例等级参数!$K$43*10</f>
        <v>53.81818181818182</v>
      </c>
      <c r="L683" s="134">
        <f>职业参数比例等级参数!$K$44*10</f>
        <v>44.363636363636367</v>
      </c>
      <c r="M683" s="134">
        <f>L683*职业参数比例等级参数!$B$15</f>
        <v>88.727272727272734</v>
      </c>
      <c r="N683" s="134">
        <f>L683*职业参数比例等级参数!$B$16</f>
        <v>44.363636363636367</v>
      </c>
      <c r="O683" s="134"/>
      <c r="P683" s="134"/>
      <c r="Q683" s="134">
        <v>2</v>
      </c>
    </row>
    <row r="684" spans="1:17" s="135" customFormat="1" hidden="1">
      <c r="A684" s="142">
        <v>671</v>
      </c>
      <c r="B684" s="142">
        <f t="shared" si="10"/>
        <v>671</v>
      </c>
      <c r="C684" s="134">
        <v>8</v>
      </c>
      <c r="D684" s="134">
        <v>0</v>
      </c>
      <c r="E684" s="134">
        <v>0</v>
      </c>
      <c r="F684" s="134">
        <f>职业参数比例等级参数!$K$38*10</f>
        <v>126.06060606060606</v>
      </c>
      <c r="G684" s="134">
        <f>职业参数比例等级参数!$K$39*10</f>
        <v>118.18181818181816</v>
      </c>
      <c r="H684" s="134">
        <f>职业参数比例等级参数!$K$40*10</f>
        <v>71.757575757575751</v>
      </c>
      <c r="I684" s="134">
        <f>职业参数比例等级参数!$K$41*10</f>
        <v>53.81818181818182</v>
      </c>
      <c r="J684" s="135">
        <f>职业参数比例等级参数!$I$42*10</f>
        <v>75.63636363636364</v>
      </c>
      <c r="K684" s="134">
        <f>职业参数比例等级参数!$K$43*10</f>
        <v>53.81818181818182</v>
      </c>
      <c r="L684" s="134">
        <f>职业参数比例等级参数!$K$44*10</f>
        <v>44.363636363636367</v>
      </c>
      <c r="M684" s="134">
        <f>L684*职业参数比例等级参数!$B$15</f>
        <v>88.727272727272734</v>
      </c>
      <c r="N684" s="134">
        <f>L684*职业参数比例等级参数!$B$16</f>
        <v>44.363636363636367</v>
      </c>
      <c r="O684" s="134"/>
      <c r="P684" s="134"/>
      <c r="Q684" s="134">
        <v>2</v>
      </c>
    </row>
    <row r="685" spans="1:17" s="135" customFormat="1" hidden="1">
      <c r="A685" s="142">
        <v>672</v>
      </c>
      <c r="B685" s="142">
        <f t="shared" si="10"/>
        <v>672</v>
      </c>
      <c r="C685" s="134">
        <v>8</v>
      </c>
      <c r="D685" s="134">
        <v>0</v>
      </c>
      <c r="E685" s="134">
        <v>0</v>
      </c>
      <c r="F685" s="134">
        <f>职业参数比例等级参数!$K$38*10</f>
        <v>126.06060606060606</v>
      </c>
      <c r="G685" s="134">
        <f>职业参数比例等级参数!$K$39*10</f>
        <v>118.18181818181816</v>
      </c>
      <c r="H685" s="134">
        <f>职业参数比例等级参数!$K$40*10</f>
        <v>71.757575757575751</v>
      </c>
      <c r="I685" s="134">
        <f>职业参数比例等级参数!$K$41*10</f>
        <v>53.81818181818182</v>
      </c>
      <c r="J685" s="134">
        <f>职业参数比例等级参数!$K$42*10</f>
        <v>71.757575757575751</v>
      </c>
      <c r="K685" s="135">
        <f>职业参数比例等级参数!$J$43*10</f>
        <v>55.272727272727273</v>
      </c>
      <c r="L685" s="134">
        <f>职业参数比例等级参数!$K$44*10</f>
        <v>44.363636363636367</v>
      </c>
      <c r="M685" s="134">
        <f>L685*职业参数比例等级参数!$B$15</f>
        <v>88.727272727272734</v>
      </c>
      <c r="N685" s="134">
        <f>L685*职业参数比例等级参数!$B$16</f>
        <v>44.363636363636367</v>
      </c>
      <c r="O685" s="134"/>
      <c r="P685" s="134"/>
      <c r="Q685" s="134">
        <v>2</v>
      </c>
    </row>
    <row r="686" spans="1:17" s="135" customFormat="1" hidden="1">
      <c r="A686" s="142">
        <v>673</v>
      </c>
      <c r="B686" s="142">
        <f t="shared" si="10"/>
        <v>673</v>
      </c>
      <c r="C686" s="134">
        <v>8</v>
      </c>
      <c r="D686" s="134">
        <v>0</v>
      </c>
      <c r="E686" s="134">
        <v>0</v>
      </c>
      <c r="F686" s="134">
        <f>职业参数比例等级参数!$K$38*10</f>
        <v>126.06060606060606</v>
      </c>
      <c r="G686" s="134">
        <f>职业参数比例等级参数!$K$39*10</f>
        <v>118.18181818181816</v>
      </c>
      <c r="H686" s="134">
        <f>职业参数比例等级参数!$K$40*10</f>
        <v>71.757575757575751</v>
      </c>
      <c r="I686" s="134">
        <f>职业参数比例等级参数!$K$41*10</f>
        <v>53.81818181818182</v>
      </c>
      <c r="J686" s="134">
        <f>职业参数比例等级参数!$K$42*10</f>
        <v>71.757575757575751</v>
      </c>
      <c r="K686" s="135">
        <f>职业参数比例等级参数!$I$43*10</f>
        <v>56.72727272727272</v>
      </c>
      <c r="L686" s="134">
        <f>职业参数比例等级参数!$K$44*10</f>
        <v>44.363636363636367</v>
      </c>
      <c r="M686" s="134">
        <f>L686*职业参数比例等级参数!$B$15</f>
        <v>88.727272727272734</v>
      </c>
      <c r="N686" s="134">
        <f>L686*职业参数比例等级参数!$B$16</f>
        <v>44.363636363636367</v>
      </c>
      <c r="O686" s="134"/>
      <c r="P686" s="134"/>
      <c r="Q686" s="134">
        <v>2</v>
      </c>
    </row>
    <row r="687" spans="1:17" s="135" customFormat="1" hidden="1">
      <c r="A687" s="142">
        <v>674</v>
      </c>
      <c r="B687" s="142">
        <f t="shared" si="10"/>
        <v>674</v>
      </c>
      <c r="C687" s="134">
        <v>8</v>
      </c>
      <c r="D687" s="134">
        <v>0</v>
      </c>
      <c r="E687" s="134">
        <v>0</v>
      </c>
      <c r="F687" s="134">
        <f>职业参数比例等级参数!$K$38*10</f>
        <v>126.06060606060606</v>
      </c>
      <c r="G687" s="134">
        <f>职业参数比例等级参数!$K$39*10</f>
        <v>118.18181818181816</v>
      </c>
      <c r="H687" s="134">
        <f>职业参数比例等级参数!$K$40*10</f>
        <v>71.757575757575751</v>
      </c>
      <c r="I687" s="134">
        <f>职业参数比例等级参数!$K$41*10</f>
        <v>53.81818181818182</v>
      </c>
      <c r="J687" s="134">
        <f>职业参数比例等级参数!$K$42*10</f>
        <v>71.757575757575751</v>
      </c>
      <c r="K687" s="134">
        <f>职业参数比例等级参数!$K$43*10</f>
        <v>53.81818181818182</v>
      </c>
      <c r="L687" s="135">
        <f>职业参数比例等级参数!$J$44*10</f>
        <v>44.727272727272727</v>
      </c>
      <c r="M687" s="134">
        <f>L687*职业参数比例等级参数!$B$15</f>
        <v>89.454545454545453</v>
      </c>
      <c r="N687" s="134">
        <f>L687*职业参数比例等级参数!$B$16</f>
        <v>44.727272727272727</v>
      </c>
      <c r="O687" s="134"/>
      <c r="P687" s="134"/>
      <c r="Q687" s="134">
        <v>2</v>
      </c>
    </row>
    <row r="688" spans="1:17" s="135" customFormat="1" hidden="1">
      <c r="A688" s="142">
        <v>675</v>
      </c>
      <c r="B688" s="142">
        <f t="shared" si="10"/>
        <v>675</v>
      </c>
      <c r="C688" s="134">
        <v>8</v>
      </c>
      <c r="D688" s="134">
        <v>0</v>
      </c>
      <c r="E688" s="134">
        <v>0</v>
      </c>
      <c r="F688" s="134">
        <f>职业参数比例等级参数!$K$38*10</f>
        <v>126.06060606060606</v>
      </c>
      <c r="G688" s="134">
        <f>职业参数比例等级参数!$K$39*10</f>
        <v>118.18181818181816</v>
      </c>
      <c r="H688" s="134">
        <f>职业参数比例等级参数!$K$40*10</f>
        <v>71.757575757575751</v>
      </c>
      <c r="I688" s="134">
        <f>职业参数比例等级参数!$K$41*10</f>
        <v>53.81818181818182</v>
      </c>
      <c r="J688" s="134">
        <f>职业参数比例等级参数!$K$42*10</f>
        <v>71.757575757575751</v>
      </c>
      <c r="K688" s="134">
        <f>职业参数比例等级参数!$K$43*10</f>
        <v>53.81818181818182</v>
      </c>
      <c r="L688" s="135">
        <f>职业参数比例等级参数!$I$44*10</f>
        <v>45.090909090909086</v>
      </c>
      <c r="M688" s="134">
        <f>L688*职业参数比例等级参数!$B$15</f>
        <v>90.181818181818173</v>
      </c>
      <c r="N688" s="134">
        <f>L688*职业参数比例等级参数!$B$16</f>
        <v>45.090909090909086</v>
      </c>
      <c r="O688" s="134"/>
      <c r="P688" s="134"/>
      <c r="Q688" s="134">
        <v>2</v>
      </c>
    </row>
    <row r="689" spans="1:17" s="135" customFormat="1" hidden="1">
      <c r="A689" s="142">
        <v>676</v>
      </c>
      <c r="B689" s="142">
        <f t="shared" si="10"/>
        <v>676</v>
      </c>
      <c r="C689" s="135">
        <v>7</v>
      </c>
      <c r="D689" s="135">
        <v>0</v>
      </c>
      <c r="E689" s="135">
        <v>0</v>
      </c>
      <c r="F689" s="135">
        <f>职业参数比例等级参数!$L$38*10</f>
        <v>123.63636363636363</v>
      </c>
      <c r="G689" s="135">
        <f>职业参数比例等级参数!$L$39*10</f>
        <v>115.90909090909091</v>
      </c>
      <c r="H689" s="135">
        <f>职业参数比例等级参数!$L$40*10</f>
        <v>69.818181818181827</v>
      </c>
      <c r="I689" s="135">
        <f>职业参数比例等级参数!$L$41*10</f>
        <v>52.36363636363636</v>
      </c>
      <c r="J689" s="135">
        <f>职业参数比例等级参数!$L$42*10</f>
        <v>69.818181818181827</v>
      </c>
      <c r="K689" s="135">
        <f>职业参数比例等级参数!$L$43*10</f>
        <v>52.36363636363636</v>
      </c>
      <c r="L689" s="135">
        <f>职业参数比例等级参数!$L$44*10</f>
        <v>43.999999999999993</v>
      </c>
      <c r="M689" s="135">
        <f>L689*职业参数比例等级参数!$B$15</f>
        <v>87.999999999999986</v>
      </c>
      <c r="N689" s="135">
        <f>L689*职业参数比例等级参数!$B$16</f>
        <v>43.999999999999993</v>
      </c>
      <c r="P689" s="135" t="s">
        <v>605</v>
      </c>
      <c r="Q689" s="135">
        <v>2</v>
      </c>
    </row>
    <row r="690" spans="1:17" s="135" customFormat="1" hidden="1">
      <c r="A690" s="142">
        <v>677</v>
      </c>
      <c r="B690" s="142">
        <f t="shared" si="10"/>
        <v>677</v>
      </c>
      <c r="C690" s="134">
        <v>7</v>
      </c>
      <c r="D690" s="134">
        <v>0</v>
      </c>
      <c r="E690" s="134">
        <v>0</v>
      </c>
      <c r="F690" s="135">
        <f>职业参数比例等级参数!$M$38*10</f>
        <v>121.21212121212122</v>
      </c>
      <c r="G690" s="134">
        <f>职业参数比例等级参数!$L$39*10</f>
        <v>115.90909090909091</v>
      </c>
      <c r="H690" s="134">
        <f>职业参数比例等级参数!$L$40*10</f>
        <v>69.818181818181827</v>
      </c>
      <c r="I690" s="134">
        <f>职业参数比例等级参数!$L$41*10</f>
        <v>52.36363636363636</v>
      </c>
      <c r="J690" s="134">
        <f>职业参数比例等级参数!$L$42*10</f>
        <v>69.818181818181827</v>
      </c>
      <c r="K690" s="134">
        <f>职业参数比例等级参数!$L$43*10</f>
        <v>52.36363636363636</v>
      </c>
      <c r="L690" s="134">
        <f>职业参数比例等级参数!$L$44*10</f>
        <v>43.999999999999993</v>
      </c>
      <c r="M690" s="134">
        <f>L690*职业参数比例等级参数!$B$15</f>
        <v>87.999999999999986</v>
      </c>
      <c r="N690" s="134">
        <f>L690*职业参数比例等级参数!$B$16</f>
        <v>43.999999999999993</v>
      </c>
      <c r="O690" s="134"/>
      <c r="P690" s="134"/>
      <c r="Q690" s="134">
        <v>2</v>
      </c>
    </row>
    <row r="691" spans="1:17" s="135" customFormat="1" hidden="1">
      <c r="A691" s="142">
        <v>678</v>
      </c>
      <c r="B691" s="142">
        <f t="shared" si="10"/>
        <v>678</v>
      </c>
      <c r="C691" s="134">
        <v>7</v>
      </c>
      <c r="D691" s="134">
        <v>0</v>
      </c>
      <c r="E691" s="134">
        <v>0</v>
      </c>
      <c r="F691" s="135">
        <f>职业参数比例等级参数!$N$38*10</f>
        <v>118.78787878787878</v>
      </c>
      <c r="G691" s="134">
        <f>职业参数比例等级参数!$L$39*10</f>
        <v>115.90909090909091</v>
      </c>
      <c r="H691" s="134">
        <f>职业参数比例等级参数!$L$40*10</f>
        <v>69.818181818181827</v>
      </c>
      <c r="I691" s="134">
        <f>职业参数比例等级参数!$L$41*10</f>
        <v>52.36363636363636</v>
      </c>
      <c r="J691" s="134">
        <f>职业参数比例等级参数!$L$42*10</f>
        <v>69.818181818181827</v>
      </c>
      <c r="K691" s="134">
        <f>职业参数比例等级参数!$L$43*10</f>
        <v>52.36363636363636</v>
      </c>
      <c r="L691" s="134">
        <f>职业参数比例等级参数!$L$44*10</f>
        <v>43.999999999999993</v>
      </c>
      <c r="M691" s="134">
        <f>L691*职业参数比例等级参数!$B$15</f>
        <v>87.999999999999986</v>
      </c>
      <c r="N691" s="134">
        <f>L691*职业参数比例等级参数!$B$16</f>
        <v>43.999999999999993</v>
      </c>
      <c r="O691" s="134"/>
      <c r="P691" s="134"/>
      <c r="Q691" s="134">
        <v>2</v>
      </c>
    </row>
    <row r="692" spans="1:17" s="135" customFormat="1" hidden="1">
      <c r="A692" s="142">
        <v>679</v>
      </c>
      <c r="B692" s="142">
        <f t="shared" si="10"/>
        <v>679</v>
      </c>
      <c r="C692" s="134">
        <v>7</v>
      </c>
      <c r="D692" s="134">
        <v>0</v>
      </c>
      <c r="E692" s="134">
        <v>0</v>
      </c>
      <c r="F692" s="134">
        <f>职业参数比例等级参数!$L$38*10</f>
        <v>123.63636363636363</v>
      </c>
      <c r="G692" s="135">
        <f>职业参数比例等级参数!$M$39*10</f>
        <v>113.63636363636363</v>
      </c>
      <c r="H692" s="134">
        <f>职业参数比例等级参数!$L$40*10</f>
        <v>69.818181818181827</v>
      </c>
      <c r="I692" s="134">
        <f>职业参数比例等级参数!$L$41*10</f>
        <v>52.36363636363636</v>
      </c>
      <c r="J692" s="134">
        <f>职业参数比例等级参数!$L$42*10</f>
        <v>69.818181818181827</v>
      </c>
      <c r="K692" s="134">
        <f>职业参数比例等级参数!$L$43*10</f>
        <v>52.36363636363636</v>
      </c>
      <c r="L692" s="134">
        <f>职业参数比例等级参数!$L$44*10</f>
        <v>43.999999999999993</v>
      </c>
      <c r="M692" s="134">
        <f>L692*职业参数比例等级参数!$B$15</f>
        <v>87.999999999999986</v>
      </c>
      <c r="N692" s="134">
        <f>L692*职业参数比例等级参数!$B$16</f>
        <v>43.999999999999993</v>
      </c>
      <c r="O692" s="134"/>
      <c r="P692" s="134"/>
      <c r="Q692" s="134">
        <v>2</v>
      </c>
    </row>
    <row r="693" spans="1:17" s="135" customFormat="1" hidden="1">
      <c r="A693" s="142">
        <v>680</v>
      </c>
      <c r="B693" s="142">
        <f t="shared" si="10"/>
        <v>680</v>
      </c>
      <c r="C693" s="134">
        <v>7</v>
      </c>
      <c r="D693" s="134">
        <v>0</v>
      </c>
      <c r="E693" s="134">
        <v>0</v>
      </c>
      <c r="F693" s="134">
        <f>职业参数比例等级参数!$L$38*10</f>
        <v>123.63636363636363</v>
      </c>
      <c r="G693" s="135">
        <f>职业参数比例等级参数!$N$39*10</f>
        <v>111.36363636363635</v>
      </c>
      <c r="H693" s="134">
        <f>职业参数比例等级参数!$L$40*10</f>
        <v>69.818181818181827</v>
      </c>
      <c r="I693" s="134">
        <f>职业参数比例等级参数!$L$41*10</f>
        <v>52.36363636363636</v>
      </c>
      <c r="J693" s="134">
        <f>职业参数比例等级参数!$L$42*10</f>
        <v>69.818181818181827</v>
      </c>
      <c r="K693" s="134">
        <f>职业参数比例等级参数!$L$43*10</f>
        <v>52.36363636363636</v>
      </c>
      <c r="L693" s="134">
        <f>职业参数比例等级参数!$L$44*10</f>
        <v>43.999999999999993</v>
      </c>
      <c r="M693" s="134">
        <f>L693*职业参数比例等级参数!$B$15</f>
        <v>87.999999999999986</v>
      </c>
      <c r="N693" s="134">
        <f>L693*职业参数比例等级参数!$B$16</f>
        <v>43.999999999999993</v>
      </c>
      <c r="O693" s="134"/>
      <c r="P693" s="134"/>
      <c r="Q693" s="134">
        <v>2</v>
      </c>
    </row>
    <row r="694" spans="1:17" s="135" customFormat="1" hidden="1">
      <c r="A694" s="142">
        <v>681</v>
      </c>
      <c r="B694" s="142">
        <f t="shared" si="10"/>
        <v>681</v>
      </c>
      <c r="C694" s="134">
        <v>7</v>
      </c>
      <c r="D694" s="134">
        <v>0</v>
      </c>
      <c r="E694" s="134">
        <v>0</v>
      </c>
      <c r="F694" s="134">
        <f>职业参数比例等级参数!$L$38*10</f>
        <v>123.63636363636363</v>
      </c>
      <c r="G694" s="134">
        <f>职业参数比例等级参数!$L$39*10</f>
        <v>115.90909090909091</v>
      </c>
      <c r="H694" s="135">
        <f>职业参数比例等级参数!$M$40*10</f>
        <v>67.87878787878789</v>
      </c>
      <c r="I694" s="134">
        <f>职业参数比例等级参数!$L$41*10</f>
        <v>52.36363636363636</v>
      </c>
      <c r="J694" s="134">
        <f>职业参数比例等级参数!$L$42*10</f>
        <v>69.818181818181827</v>
      </c>
      <c r="K694" s="134">
        <f>职业参数比例等级参数!$L$43*10</f>
        <v>52.36363636363636</v>
      </c>
      <c r="L694" s="134">
        <f>职业参数比例等级参数!$L$44*10</f>
        <v>43.999999999999993</v>
      </c>
      <c r="M694" s="134">
        <f>L694*职业参数比例等级参数!$B$15</f>
        <v>87.999999999999986</v>
      </c>
      <c r="N694" s="134">
        <f>L694*职业参数比例等级参数!$B$16</f>
        <v>43.999999999999993</v>
      </c>
      <c r="O694" s="134"/>
      <c r="P694" s="134"/>
      <c r="Q694" s="134">
        <v>2</v>
      </c>
    </row>
    <row r="695" spans="1:17" s="135" customFormat="1" hidden="1">
      <c r="A695" s="142">
        <v>682</v>
      </c>
      <c r="B695" s="142">
        <f t="shared" si="10"/>
        <v>682</v>
      </c>
      <c r="C695" s="134">
        <v>7</v>
      </c>
      <c r="D695" s="134">
        <v>0</v>
      </c>
      <c r="E695" s="134">
        <v>0</v>
      </c>
      <c r="F695" s="134">
        <f>职业参数比例等级参数!$L$38*10</f>
        <v>123.63636363636363</v>
      </c>
      <c r="G695" s="134">
        <f>职业参数比例等级参数!$L$39*10</f>
        <v>115.90909090909091</v>
      </c>
      <c r="H695" s="135">
        <f>职业参数比例等级参数!$N$40*10</f>
        <v>65.939393939393938</v>
      </c>
      <c r="I695" s="134">
        <f>职业参数比例等级参数!$L$41*10</f>
        <v>52.36363636363636</v>
      </c>
      <c r="J695" s="134">
        <f>职业参数比例等级参数!$L$42*10</f>
        <v>69.818181818181827</v>
      </c>
      <c r="K695" s="134">
        <f>职业参数比例等级参数!$L$43*10</f>
        <v>52.36363636363636</v>
      </c>
      <c r="L695" s="134">
        <f>职业参数比例等级参数!$L$44*10</f>
        <v>43.999999999999993</v>
      </c>
      <c r="M695" s="134">
        <f>L695*职业参数比例等级参数!$B$15</f>
        <v>87.999999999999986</v>
      </c>
      <c r="N695" s="134">
        <f>L695*职业参数比例等级参数!$B$16</f>
        <v>43.999999999999993</v>
      </c>
      <c r="O695" s="134"/>
      <c r="P695" s="134"/>
      <c r="Q695" s="134">
        <v>2</v>
      </c>
    </row>
    <row r="696" spans="1:17" s="135" customFormat="1" hidden="1">
      <c r="A696" s="142">
        <v>683</v>
      </c>
      <c r="B696" s="142">
        <f t="shared" si="10"/>
        <v>683</v>
      </c>
      <c r="C696" s="134">
        <v>7</v>
      </c>
      <c r="D696" s="134">
        <v>0</v>
      </c>
      <c r="E696" s="134">
        <v>0</v>
      </c>
      <c r="F696" s="134">
        <f>职业参数比例等级参数!$L$38*10</f>
        <v>123.63636363636363</v>
      </c>
      <c r="G696" s="134">
        <f>职业参数比例等级参数!$L$39*10</f>
        <v>115.90909090909091</v>
      </c>
      <c r="H696" s="134">
        <f>职业参数比例等级参数!$L$40*10</f>
        <v>69.818181818181827</v>
      </c>
      <c r="I696" s="135">
        <f>职业参数比例等级参数!$M$41*10</f>
        <v>50.909090909090899</v>
      </c>
      <c r="J696" s="134">
        <f>职业参数比例等级参数!$L$42*10</f>
        <v>69.818181818181827</v>
      </c>
      <c r="K696" s="134">
        <f>职业参数比例等级参数!$L$43*10</f>
        <v>52.36363636363636</v>
      </c>
      <c r="L696" s="134">
        <f>职业参数比例等级参数!$L$44*10</f>
        <v>43.999999999999993</v>
      </c>
      <c r="M696" s="134">
        <f>L696*职业参数比例等级参数!$B$15</f>
        <v>87.999999999999986</v>
      </c>
      <c r="N696" s="134">
        <f>L696*职业参数比例等级参数!$B$16</f>
        <v>43.999999999999993</v>
      </c>
      <c r="O696" s="134"/>
      <c r="P696" s="134"/>
      <c r="Q696" s="134">
        <v>2</v>
      </c>
    </row>
    <row r="697" spans="1:17" s="135" customFormat="1" hidden="1">
      <c r="A697" s="142">
        <v>684</v>
      </c>
      <c r="B697" s="142">
        <f t="shared" si="10"/>
        <v>684</v>
      </c>
      <c r="C697" s="134">
        <v>7</v>
      </c>
      <c r="D697" s="134">
        <v>0</v>
      </c>
      <c r="E697" s="134">
        <v>0</v>
      </c>
      <c r="F697" s="134">
        <f>职业参数比例等级参数!$L$38*10</f>
        <v>123.63636363636363</v>
      </c>
      <c r="G697" s="134">
        <f>职业参数比例等级参数!$L$39*10</f>
        <v>115.90909090909091</v>
      </c>
      <c r="H697" s="134">
        <f>职业参数比例等级参数!$L$40*10</f>
        <v>69.818181818181827</v>
      </c>
      <c r="I697" s="135">
        <f>职业参数比例等级参数!$N$41*10</f>
        <v>49.454545454545453</v>
      </c>
      <c r="J697" s="134">
        <f>职业参数比例等级参数!$L$42*10</f>
        <v>69.818181818181827</v>
      </c>
      <c r="K697" s="134">
        <f>职业参数比例等级参数!$L$43*10</f>
        <v>52.36363636363636</v>
      </c>
      <c r="L697" s="134">
        <f>职业参数比例等级参数!$L$44*10</f>
        <v>43.999999999999993</v>
      </c>
      <c r="M697" s="134">
        <f>L697*职业参数比例等级参数!$B$15</f>
        <v>87.999999999999986</v>
      </c>
      <c r="N697" s="134">
        <f>L697*职业参数比例等级参数!$B$16</f>
        <v>43.999999999999993</v>
      </c>
      <c r="O697" s="134"/>
      <c r="P697" s="134"/>
      <c r="Q697" s="134">
        <v>2</v>
      </c>
    </row>
    <row r="698" spans="1:17" s="135" customFormat="1" hidden="1">
      <c r="A698" s="142">
        <v>685</v>
      </c>
      <c r="B698" s="142">
        <f t="shared" si="10"/>
        <v>685</v>
      </c>
      <c r="C698" s="134">
        <v>7</v>
      </c>
      <c r="D698" s="134">
        <v>0</v>
      </c>
      <c r="E698" s="134">
        <v>0</v>
      </c>
      <c r="F698" s="134">
        <f>职业参数比例等级参数!$L$38*10</f>
        <v>123.63636363636363</v>
      </c>
      <c r="G698" s="134">
        <f>职业参数比例等级参数!$L$39*10</f>
        <v>115.90909090909091</v>
      </c>
      <c r="H698" s="134">
        <f>职业参数比例等级参数!$L$40*10</f>
        <v>69.818181818181827</v>
      </c>
      <c r="I698" s="134">
        <f>职业参数比例等级参数!$L$41*10</f>
        <v>52.36363636363636</v>
      </c>
      <c r="J698" s="135">
        <f>职业参数比例等级参数!$M$42*10</f>
        <v>67.87878787878789</v>
      </c>
      <c r="K698" s="134">
        <f>职业参数比例等级参数!$L$43*10</f>
        <v>52.36363636363636</v>
      </c>
      <c r="L698" s="134">
        <f>职业参数比例等级参数!$L$44*10</f>
        <v>43.999999999999993</v>
      </c>
      <c r="M698" s="134">
        <f>L698*职业参数比例等级参数!$B$15</f>
        <v>87.999999999999986</v>
      </c>
      <c r="N698" s="134">
        <f>L698*职业参数比例等级参数!$B$16</f>
        <v>43.999999999999993</v>
      </c>
      <c r="O698" s="134"/>
      <c r="P698" s="134"/>
      <c r="Q698" s="134">
        <v>2</v>
      </c>
    </row>
    <row r="699" spans="1:17" s="135" customFormat="1" hidden="1">
      <c r="A699" s="142">
        <v>686</v>
      </c>
      <c r="B699" s="142">
        <f t="shared" si="10"/>
        <v>686</v>
      </c>
      <c r="C699" s="134">
        <v>7</v>
      </c>
      <c r="D699" s="134">
        <v>0</v>
      </c>
      <c r="E699" s="134">
        <v>0</v>
      </c>
      <c r="F699" s="134">
        <f>职业参数比例等级参数!$L$38*10</f>
        <v>123.63636363636363</v>
      </c>
      <c r="G699" s="134">
        <f>职业参数比例等级参数!$L$39*10</f>
        <v>115.90909090909091</v>
      </c>
      <c r="H699" s="134">
        <f>职业参数比例等级参数!$L$40*10</f>
        <v>69.818181818181827</v>
      </c>
      <c r="I699" s="134">
        <f>职业参数比例等级参数!$L$41*10</f>
        <v>52.36363636363636</v>
      </c>
      <c r="J699" s="135">
        <f>职业参数比例等级参数!$N$42*10</f>
        <v>65.939393939393938</v>
      </c>
      <c r="K699" s="134">
        <f>职业参数比例等级参数!$L$43*10</f>
        <v>52.36363636363636</v>
      </c>
      <c r="L699" s="134">
        <f>职业参数比例等级参数!$L$44*10</f>
        <v>43.999999999999993</v>
      </c>
      <c r="M699" s="134">
        <f>L699*职业参数比例等级参数!$B$15</f>
        <v>87.999999999999986</v>
      </c>
      <c r="N699" s="134">
        <f>L699*职业参数比例等级参数!$B$16</f>
        <v>43.999999999999993</v>
      </c>
      <c r="O699" s="134"/>
      <c r="P699" s="134"/>
      <c r="Q699" s="134">
        <v>2</v>
      </c>
    </row>
    <row r="700" spans="1:17" s="135" customFormat="1" hidden="1">
      <c r="A700" s="142">
        <v>687</v>
      </c>
      <c r="B700" s="142">
        <f t="shared" si="10"/>
        <v>687</v>
      </c>
      <c r="C700" s="134">
        <v>7</v>
      </c>
      <c r="D700" s="134">
        <v>0</v>
      </c>
      <c r="E700" s="134">
        <v>0</v>
      </c>
      <c r="F700" s="134">
        <f>职业参数比例等级参数!$L$38*10</f>
        <v>123.63636363636363</v>
      </c>
      <c r="G700" s="134">
        <f>职业参数比例等级参数!$L$39*10</f>
        <v>115.90909090909091</v>
      </c>
      <c r="H700" s="134">
        <f>职业参数比例等级参数!$L$40*10</f>
        <v>69.818181818181827</v>
      </c>
      <c r="I700" s="134">
        <f>职业参数比例等级参数!$L$41*10</f>
        <v>52.36363636363636</v>
      </c>
      <c r="J700" s="134">
        <f>职业参数比例等级参数!$L$42*10</f>
        <v>69.818181818181827</v>
      </c>
      <c r="K700" s="135">
        <f>职业参数比例等级参数!$M$43*10</f>
        <v>50.909090909090899</v>
      </c>
      <c r="L700" s="134">
        <f>职业参数比例等级参数!$L$44*10</f>
        <v>43.999999999999993</v>
      </c>
      <c r="M700" s="134">
        <f>L700*职业参数比例等级参数!$B$15</f>
        <v>87.999999999999986</v>
      </c>
      <c r="N700" s="134">
        <f>L700*职业参数比例等级参数!$B$16</f>
        <v>43.999999999999993</v>
      </c>
      <c r="O700" s="134"/>
      <c r="P700" s="134"/>
      <c r="Q700" s="134">
        <v>2</v>
      </c>
    </row>
    <row r="701" spans="1:17" s="135" customFormat="1" hidden="1">
      <c r="A701" s="142">
        <v>688</v>
      </c>
      <c r="B701" s="142">
        <f t="shared" si="10"/>
        <v>688</v>
      </c>
      <c r="C701" s="134">
        <v>7</v>
      </c>
      <c r="D701" s="134">
        <v>0</v>
      </c>
      <c r="E701" s="134">
        <v>0</v>
      </c>
      <c r="F701" s="134">
        <f>职业参数比例等级参数!$L$38*10</f>
        <v>123.63636363636363</v>
      </c>
      <c r="G701" s="134">
        <f>职业参数比例等级参数!$L$39*10</f>
        <v>115.90909090909091</v>
      </c>
      <c r="H701" s="134">
        <f>职业参数比例等级参数!$L$40*10</f>
        <v>69.818181818181827</v>
      </c>
      <c r="I701" s="134">
        <f>职业参数比例等级参数!$L$41*10</f>
        <v>52.36363636363636</v>
      </c>
      <c r="J701" s="134">
        <f>职业参数比例等级参数!$L$42*10</f>
        <v>69.818181818181827</v>
      </c>
      <c r="K701" s="135">
        <f>职业参数比例等级参数!$N$43*10</f>
        <v>49.454545454545453</v>
      </c>
      <c r="L701" s="134">
        <f>职业参数比例等级参数!$L$44*10</f>
        <v>43.999999999999993</v>
      </c>
      <c r="M701" s="134">
        <f>L701*职业参数比例等级参数!$B$15</f>
        <v>87.999999999999986</v>
      </c>
      <c r="N701" s="134">
        <f>L701*职业参数比例等级参数!$B$16</f>
        <v>43.999999999999993</v>
      </c>
      <c r="O701" s="134"/>
      <c r="P701" s="134"/>
      <c r="Q701" s="134">
        <v>2</v>
      </c>
    </row>
    <row r="702" spans="1:17" s="135" customFormat="1" hidden="1">
      <c r="A702" s="142">
        <v>689</v>
      </c>
      <c r="B702" s="142">
        <f t="shared" si="10"/>
        <v>689</v>
      </c>
      <c r="C702" s="134">
        <v>7</v>
      </c>
      <c r="D702" s="134">
        <v>0</v>
      </c>
      <c r="E702" s="134">
        <v>0</v>
      </c>
      <c r="F702" s="134">
        <f>职业参数比例等级参数!$L$38*10</f>
        <v>123.63636363636363</v>
      </c>
      <c r="G702" s="134">
        <f>职业参数比例等级参数!$L$39*10</f>
        <v>115.90909090909091</v>
      </c>
      <c r="H702" s="134">
        <f>职业参数比例等级参数!$L$40*10</f>
        <v>69.818181818181827</v>
      </c>
      <c r="I702" s="134">
        <f>职业参数比例等级参数!$L$41*10</f>
        <v>52.36363636363636</v>
      </c>
      <c r="J702" s="134">
        <f>职业参数比例等级参数!$L$42*10</f>
        <v>69.818181818181827</v>
      </c>
      <c r="K702" s="134">
        <f>职业参数比例等级参数!$L$43*10</f>
        <v>52.36363636363636</v>
      </c>
      <c r="L702" s="135">
        <f>职业参数比例等级参数!$M$44*10</f>
        <v>43.636363636363633</v>
      </c>
      <c r="M702" s="134">
        <f>L702*职业参数比例等级参数!$B$15</f>
        <v>87.272727272727266</v>
      </c>
      <c r="N702" s="134">
        <f>L702*职业参数比例等级参数!$B$16</f>
        <v>43.636363636363633</v>
      </c>
      <c r="O702" s="134"/>
      <c r="P702" s="134"/>
      <c r="Q702" s="134">
        <v>2</v>
      </c>
    </row>
    <row r="703" spans="1:17" s="135" customFormat="1" hidden="1">
      <c r="A703" s="142">
        <v>690</v>
      </c>
      <c r="B703" s="142">
        <f t="shared" si="10"/>
        <v>690</v>
      </c>
      <c r="C703" s="134">
        <v>7</v>
      </c>
      <c r="D703" s="134">
        <v>0</v>
      </c>
      <c r="E703" s="134">
        <v>0</v>
      </c>
      <c r="F703" s="134">
        <f>职业参数比例等级参数!$L$38*10</f>
        <v>123.63636363636363</v>
      </c>
      <c r="G703" s="134">
        <f>职业参数比例等级参数!$L$39*10</f>
        <v>115.90909090909091</v>
      </c>
      <c r="H703" s="134">
        <f>职业参数比例等级参数!$L$40*10</f>
        <v>69.818181818181827</v>
      </c>
      <c r="I703" s="134">
        <f>职业参数比例等级参数!$L$41*10</f>
        <v>52.36363636363636</v>
      </c>
      <c r="J703" s="134">
        <f>职业参数比例等级参数!$L$42*10</f>
        <v>69.818181818181827</v>
      </c>
      <c r="K703" s="134">
        <f>职业参数比例等级参数!$L$43*10</f>
        <v>52.36363636363636</v>
      </c>
      <c r="L703" s="135">
        <f>职业参数比例等级参数!$N$44*10</f>
        <v>43.272727272727273</v>
      </c>
      <c r="M703" s="134">
        <f>L703*职业参数比例等级参数!$B$15</f>
        <v>86.545454545454547</v>
      </c>
      <c r="N703" s="134">
        <f>L703*职业参数比例等级参数!$B$16</f>
        <v>43.272727272727273</v>
      </c>
      <c r="O703" s="134"/>
      <c r="P703" s="134"/>
      <c r="Q703" s="134">
        <v>2</v>
      </c>
    </row>
    <row r="704" spans="1:17" s="135" customFormat="1" hidden="1">
      <c r="A704" s="142">
        <v>691</v>
      </c>
      <c r="B704" s="142">
        <f t="shared" si="10"/>
        <v>691</v>
      </c>
      <c r="C704" s="135">
        <v>7</v>
      </c>
      <c r="D704" s="135">
        <v>0</v>
      </c>
      <c r="E704" s="135">
        <v>0</v>
      </c>
      <c r="F704" s="135">
        <f>职业参数比例等级参数!$M$38*10</f>
        <v>121.21212121212122</v>
      </c>
      <c r="G704" s="135">
        <f>职业参数比例等级参数!$M$39*10</f>
        <v>113.63636363636363</v>
      </c>
      <c r="H704" s="135">
        <f>职业参数比例等级参数!$M$40*10</f>
        <v>67.87878787878789</v>
      </c>
      <c r="I704" s="135">
        <f>职业参数比例等级参数!$M$41*10</f>
        <v>50.909090909090899</v>
      </c>
      <c r="J704" s="135">
        <f>职业参数比例等级参数!$M$42*10</f>
        <v>67.87878787878789</v>
      </c>
      <c r="K704" s="135">
        <f>职业参数比例等级参数!$M$43*10</f>
        <v>50.909090909090899</v>
      </c>
      <c r="L704" s="135">
        <f>职业参数比例等级参数!$M$44*10</f>
        <v>43.636363636363633</v>
      </c>
      <c r="M704" s="135">
        <f>L704*职业参数比例等级参数!$B$15</f>
        <v>87.272727272727266</v>
      </c>
      <c r="N704" s="135">
        <f>L704*职业参数比例等级参数!$B$16</f>
        <v>43.636363636363633</v>
      </c>
      <c r="P704" s="135" t="s">
        <v>695</v>
      </c>
      <c r="Q704" s="135">
        <v>2</v>
      </c>
    </row>
    <row r="705" spans="1:17" s="135" customFormat="1" hidden="1">
      <c r="A705" s="142">
        <v>692</v>
      </c>
      <c r="B705" s="142">
        <f t="shared" si="10"/>
        <v>692</v>
      </c>
      <c r="C705" s="134">
        <v>7</v>
      </c>
      <c r="D705" s="134">
        <v>0</v>
      </c>
      <c r="E705" s="134">
        <v>0</v>
      </c>
      <c r="F705" s="135">
        <f>职业参数比例等级参数!$L$38*10</f>
        <v>123.63636363636363</v>
      </c>
      <c r="G705" s="134">
        <f>职业参数比例等级参数!$M$39*10</f>
        <v>113.63636363636363</v>
      </c>
      <c r="H705" s="134">
        <f>职业参数比例等级参数!$M$40*10</f>
        <v>67.87878787878789</v>
      </c>
      <c r="I705" s="134">
        <f>职业参数比例等级参数!$M$41*10</f>
        <v>50.909090909090899</v>
      </c>
      <c r="J705" s="134">
        <f>职业参数比例等级参数!$M$42*10</f>
        <v>67.87878787878789</v>
      </c>
      <c r="K705" s="134">
        <f>职业参数比例等级参数!$M$43*10</f>
        <v>50.909090909090899</v>
      </c>
      <c r="L705" s="134">
        <f>职业参数比例等级参数!$M$44*10</f>
        <v>43.636363636363633</v>
      </c>
      <c r="M705" s="134">
        <f>L705*职业参数比例等级参数!$B$15</f>
        <v>87.272727272727266</v>
      </c>
      <c r="N705" s="134">
        <f>L705*职业参数比例等级参数!$B$16</f>
        <v>43.636363636363633</v>
      </c>
      <c r="O705" s="134"/>
      <c r="P705" s="134"/>
      <c r="Q705" s="134">
        <v>2</v>
      </c>
    </row>
    <row r="706" spans="1:17" s="135" customFormat="1" hidden="1">
      <c r="A706" s="142">
        <v>693</v>
      </c>
      <c r="B706" s="142">
        <f t="shared" si="10"/>
        <v>693</v>
      </c>
      <c r="C706" s="134">
        <v>7</v>
      </c>
      <c r="D706" s="134">
        <v>0</v>
      </c>
      <c r="E706" s="134">
        <v>0</v>
      </c>
      <c r="F706" s="135">
        <f>职业参数比例等级参数!$N$38*10</f>
        <v>118.78787878787878</v>
      </c>
      <c r="G706" s="134">
        <f>职业参数比例等级参数!$M$39*10</f>
        <v>113.63636363636363</v>
      </c>
      <c r="H706" s="134">
        <f>职业参数比例等级参数!$M$40*10</f>
        <v>67.87878787878789</v>
      </c>
      <c r="I706" s="134">
        <f>职业参数比例等级参数!$M$41*10</f>
        <v>50.909090909090899</v>
      </c>
      <c r="J706" s="134">
        <f>职业参数比例等级参数!$M$42*10</f>
        <v>67.87878787878789</v>
      </c>
      <c r="K706" s="134">
        <f>职业参数比例等级参数!$M$43*10</f>
        <v>50.909090909090899</v>
      </c>
      <c r="L706" s="134">
        <f>职业参数比例等级参数!$M$44*10</f>
        <v>43.636363636363633</v>
      </c>
      <c r="M706" s="134">
        <f>L706*职业参数比例等级参数!$B$15</f>
        <v>87.272727272727266</v>
      </c>
      <c r="N706" s="134">
        <f>L706*职业参数比例等级参数!$B$16</f>
        <v>43.636363636363633</v>
      </c>
      <c r="O706" s="134"/>
      <c r="P706" s="134"/>
      <c r="Q706" s="134">
        <v>2</v>
      </c>
    </row>
    <row r="707" spans="1:17" s="135" customFormat="1" hidden="1">
      <c r="A707" s="142">
        <v>694</v>
      </c>
      <c r="B707" s="142">
        <f t="shared" si="10"/>
        <v>694</v>
      </c>
      <c r="C707" s="134">
        <v>7</v>
      </c>
      <c r="D707" s="134">
        <v>0</v>
      </c>
      <c r="E707" s="134">
        <v>0</v>
      </c>
      <c r="F707" s="134">
        <f>职业参数比例等级参数!$M$38*10</f>
        <v>121.21212121212122</v>
      </c>
      <c r="G707" s="135">
        <f>职业参数比例等级参数!$L$39*10</f>
        <v>115.90909090909091</v>
      </c>
      <c r="H707" s="134">
        <f>职业参数比例等级参数!$M$40*10</f>
        <v>67.87878787878789</v>
      </c>
      <c r="I707" s="134">
        <f>职业参数比例等级参数!$M$41*10</f>
        <v>50.909090909090899</v>
      </c>
      <c r="J707" s="134">
        <f>职业参数比例等级参数!$M$42*10</f>
        <v>67.87878787878789</v>
      </c>
      <c r="K707" s="134">
        <f>职业参数比例等级参数!$M$43*10</f>
        <v>50.909090909090899</v>
      </c>
      <c r="L707" s="134">
        <f>职业参数比例等级参数!$M$44*10</f>
        <v>43.636363636363633</v>
      </c>
      <c r="M707" s="134">
        <f>L707*职业参数比例等级参数!$B$15</f>
        <v>87.272727272727266</v>
      </c>
      <c r="N707" s="134">
        <f>L707*职业参数比例等级参数!$B$16</f>
        <v>43.636363636363633</v>
      </c>
      <c r="O707" s="134"/>
      <c r="P707" s="134"/>
      <c r="Q707" s="134">
        <v>2</v>
      </c>
    </row>
    <row r="708" spans="1:17" s="135" customFormat="1" hidden="1">
      <c r="A708" s="142">
        <v>695</v>
      </c>
      <c r="B708" s="142">
        <f t="shared" si="10"/>
        <v>695</v>
      </c>
      <c r="C708" s="134">
        <v>7</v>
      </c>
      <c r="D708" s="134">
        <v>0</v>
      </c>
      <c r="E708" s="134">
        <v>0</v>
      </c>
      <c r="F708" s="134">
        <f>职业参数比例等级参数!$M$38*10</f>
        <v>121.21212121212122</v>
      </c>
      <c r="G708" s="135">
        <f>职业参数比例等级参数!$N$39*10</f>
        <v>111.36363636363635</v>
      </c>
      <c r="H708" s="134">
        <f>职业参数比例等级参数!$M$40*10</f>
        <v>67.87878787878789</v>
      </c>
      <c r="I708" s="134">
        <f>职业参数比例等级参数!$M$41*10</f>
        <v>50.909090909090899</v>
      </c>
      <c r="J708" s="134">
        <f>职业参数比例等级参数!$M$42*10</f>
        <v>67.87878787878789</v>
      </c>
      <c r="K708" s="134">
        <f>职业参数比例等级参数!$M$43*10</f>
        <v>50.909090909090899</v>
      </c>
      <c r="L708" s="134">
        <f>职业参数比例等级参数!$M$44*10</f>
        <v>43.636363636363633</v>
      </c>
      <c r="M708" s="134">
        <f>L708*职业参数比例等级参数!$B$15</f>
        <v>87.272727272727266</v>
      </c>
      <c r="N708" s="134">
        <f>L708*职业参数比例等级参数!$B$16</f>
        <v>43.636363636363633</v>
      </c>
      <c r="O708" s="134"/>
      <c r="P708" s="134"/>
      <c r="Q708" s="134">
        <v>2</v>
      </c>
    </row>
    <row r="709" spans="1:17" s="135" customFormat="1" hidden="1">
      <c r="A709" s="142">
        <v>696</v>
      </c>
      <c r="B709" s="142">
        <f t="shared" si="10"/>
        <v>696</v>
      </c>
      <c r="C709" s="134">
        <v>7</v>
      </c>
      <c r="D709" s="134">
        <v>0</v>
      </c>
      <c r="E709" s="134">
        <v>0</v>
      </c>
      <c r="F709" s="134">
        <f>职业参数比例等级参数!$M$38*10</f>
        <v>121.21212121212122</v>
      </c>
      <c r="G709" s="134">
        <f>职业参数比例等级参数!$M$39*10</f>
        <v>113.63636363636363</v>
      </c>
      <c r="H709" s="135">
        <f>职业参数比例等级参数!$L$40*10</f>
        <v>69.818181818181827</v>
      </c>
      <c r="I709" s="134">
        <f>职业参数比例等级参数!$M$41*10</f>
        <v>50.909090909090899</v>
      </c>
      <c r="J709" s="134">
        <f>职业参数比例等级参数!$M$42*10</f>
        <v>67.87878787878789</v>
      </c>
      <c r="K709" s="134">
        <f>职业参数比例等级参数!$M$43*10</f>
        <v>50.909090909090899</v>
      </c>
      <c r="L709" s="134">
        <f>职业参数比例等级参数!$M$44*10</f>
        <v>43.636363636363633</v>
      </c>
      <c r="M709" s="134">
        <f>L709*职业参数比例等级参数!$B$15</f>
        <v>87.272727272727266</v>
      </c>
      <c r="N709" s="134">
        <f>L709*职业参数比例等级参数!$B$16</f>
        <v>43.636363636363633</v>
      </c>
      <c r="O709" s="134"/>
      <c r="P709" s="134"/>
      <c r="Q709" s="134">
        <v>2</v>
      </c>
    </row>
    <row r="710" spans="1:17" s="135" customFormat="1" hidden="1">
      <c r="A710" s="142">
        <v>697</v>
      </c>
      <c r="B710" s="142">
        <f t="shared" si="10"/>
        <v>697</v>
      </c>
      <c r="C710" s="134">
        <v>7</v>
      </c>
      <c r="D710" s="134">
        <v>0</v>
      </c>
      <c r="E710" s="134">
        <v>0</v>
      </c>
      <c r="F710" s="134">
        <f>职业参数比例等级参数!$M$38*10</f>
        <v>121.21212121212122</v>
      </c>
      <c r="G710" s="134">
        <f>职业参数比例等级参数!$M$39*10</f>
        <v>113.63636363636363</v>
      </c>
      <c r="H710" s="135">
        <f>职业参数比例等级参数!$N$40*10</f>
        <v>65.939393939393938</v>
      </c>
      <c r="I710" s="134">
        <f>职业参数比例等级参数!$M$41*10</f>
        <v>50.909090909090899</v>
      </c>
      <c r="J710" s="134">
        <f>职业参数比例等级参数!$M$42*10</f>
        <v>67.87878787878789</v>
      </c>
      <c r="K710" s="134">
        <f>职业参数比例等级参数!$M$43*10</f>
        <v>50.909090909090899</v>
      </c>
      <c r="L710" s="134">
        <f>职业参数比例等级参数!$M$44*10</f>
        <v>43.636363636363633</v>
      </c>
      <c r="M710" s="134">
        <f>L710*职业参数比例等级参数!$B$15</f>
        <v>87.272727272727266</v>
      </c>
      <c r="N710" s="134">
        <f>L710*职业参数比例等级参数!$B$16</f>
        <v>43.636363636363633</v>
      </c>
      <c r="O710" s="134"/>
      <c r="P710" s="134"/>
      <c r="Q710" s="134">
        <v>2</v>
      </c>
    </row>
    <row r="711" spans="1:17" s="135" customFormat="1" hidden="1">
      <c r="A711" s="142">
        <v>698</v>
      </c>
      <c r="B711" s="142">
        <f t="shared" si="10"/>
        <v>698</v>
      </c>
      <c r="C711" s="134">
        <v>7</v>
      </c>
      <c r="D711" s="134">
        <v>0</v>
      </c>
      <c r="E711" s="134">
        <v>0</v>
      </c>
      <c r="F711" s="134">
        <f>职业参数比例等级参数!$M$38*10</f>
        <v>121.21212121212122</v>
      </c>
      <c r="G711" s="134">
        <f>职业参数比例等级参数!$M$39*10</f>
        <v>113.63636363636363</v>
      </c>
      <c r="H711" s="134">
        <f>职业参数比例等级参数!$M$40*10</f>
        <v>67.87878787878789</v>
      </c>
      <c r="I711" s="135">
        <f>职业参数比例等级参数!$L$41*10</f>
        <v>52.36363636363636</v>
      </c>
      <c r="J711" s="134">
        <f>职业参数比例等级参数!$M$42*10</f>
        <v>67.87878787878789</v>
      </c>
      <c r="K711" s="134">
        <f>职业参数比例等级参数!$M$43*10</f>
        <v>50.909090909090899</v>
      </c>
      <c r="L711" s="134">
        <f>职业参数比例等级参数!$M$44*10</f>
        <v>43.636363636363633</v>
      </c>
      <c r="M711" s="134">
        <f>L711*职业参数比例等级参数!$B$15</f>
        <v>87.272727272727266</v>
      </c>
      <c r="N711" s="134">
        <f>L711*职业参数比例等级参数!$B$16</f>
        <v>43.636363636363633</v>
      </c>
      <c r="O711" s="134"/>
      <c r="P711" s="134"/>
      <c r="Q711" s="134">
        <v>2</v>
      </c>
    </row>
    <row r="712" spans="1:17" s="135" customFormat="1" hidden="1">
      <c r="A712" s="142">
        <v>699</v>
      </c>
      <c r="B712" s="142">
        <f t="shared" si="10"/>
        <v>699</v>
      </c>
      <c r="C712" s="134">
        <v>7</v>
      </c>
      <c r="D712" s="134">
        <v>0</v>
      </c>
      <c r="E712" s="134">
        <v>0</v>
      </c>
      <c r="F712" s="134">
        <f>职业参数比例等级参数!$M$38*10</f>
        <v>121.21212121212122</v>
      </c>
      <c r="G712" s="134">
        <f>职业参数比例等级参数!$M$39*10</f>
        <v>113.63636363636363</v>
      </c>
      <c r="H712" s="134">
        <f>职业参数比例等级参数!$M$40*10</f>
        <v>67.87878787878789</v>
      </c>
      <c r="I712" s="135">
        <f>职业参数比例等级参数!$N$41*10</f>
        <v>49.454545454545453</v>
      </c>
      <c r="J712" s="134">
        <f>职业参数比例等级参数!$M$42*10</f>
        <v>67.87878787878789</v>
      </c>
      <c r="K712" s="134">
        <f>职业参数比例等级参数!$M$43*10</f>
        <v>50.909090909090899</v>
      </c>
      <c r="L712" s="134">
        <f>职业参数比例等级参数!$M$44*10</f>
        <v>43.636363636363633</v>
      </c>
      <c r="M712" s="134">
        <f>L712*职业参数比例等级参数!$B$15</f>
        <v>87.272727272727266</v>
      </c>
      <c r="N712" s="134">
        <f>L712*职业参数比例等级参数!$B$16</f>
        <v>43.636363636363633</v>
      </c>
      <c r="O712" s="134"/>
      <c r="P712" s="134"/>
      <c r="Q712" s="134">
        <v>2</v>
      </c>
    </row>
    <row r="713" spans="1:17" s="135" customFormat="1" hidden="1">
      <c r="A713" s="142">
        <v>700</v>
      </c>
      <c r="B713" s="142">
        <f t="shared" si="10"/>
        <v>700</v>
      </c>
      <c r="C713" s="134">
        <v>7</v>
      </c>
      <c r="D713" s="134">
        <v>0</v>
      </c>
      <c r="E713" s="134">
        <v>0</v>
      </c>
      <c r="F713" s="134">
        <f>职业参数比例等级参数!$M$38*10</f>
        <v>121.21212121212122</v>
      </c>
      <c r="G713" s="134">
        <f>职业参数比例等级参数!$M$39*10</f>
        <v>113.63636363636363</v>
      </c>
      <c r="H713" s="134">
        <f>职业参数比例等级参数!$M$40*10</f>
        <v>67.87878787878789</v>
      </c>
      <c r="I713" s="134">
        <f>职业参数比例等级参数!$M$41*10</f>
        <v>50.909090909090899</v>
      </c>
      <c r="J713" s="135">
        <f>职业参数比例等级参数!$L$42*10</f>
        <v>69.818181818181827</v>
      </c>
      <c r="K713" s="134">
        <f>职业参数比例等级参数!$M$43*10</f>
        <v>50.909090909090899</v>
      </c>
      <c r="L713" s="134">
        <f>职业参数比例等级参数!$M$44*10</f>
        <v>43.636363636363633</v>
      </c>
      <c r="M713" s="134">
        <f>L713*职业参数比例等级参数!$B$15</f>
        <v>87.272727272727266</v>
      </c>
      <c r="N713" s="134">
        <f>L713*职业参数比例等级参数!$B$16</f>
        <v>43.636363636363633</v>
      </c>
      <c r="O713" s="134"/>
      <c r="P713" s="134"/>
      <c r="Q713" s="134">
        <v>2</v>
      </c>
    </row>
    <row r="714" spans="1:17" s="135" customFormat="1" hidden="1">
      <c r="A714" s="142">
        <v>701</v>
      </c>
      <c r="B714" s="142">
        <f t="shared" si="10"/>
        <v>701</v>
      </c>
      <c r="C714" s="134">
        <v>7</v>
      </c>
      <c r="D714" s="134">
        <v>0</v>
      </c>
      <c r="E714" s="134">
        <v>0</v>
      </c>
      <c r="F714" s="134">
        <f>职业参数比例等级参数!$M$38*10</f>
        <v>121.21212121212122</v>
      </c>
      <c r="G714" s="134">
        <f>职业参数比例等级参数!$M$39*10</f>
        <v>113.63636363636363</v>
      </c>
      <c r="H714" s="134">
        <f>职业参数比例等级参数!$M$40*10</f>
        <v>67.87878787878789</v>
      </c>
      <c r="I714" s="134">
        <f>职业参数比例等级参数!$M$41*10</f>
        <v>50.909090909090899</v>
      </c>
      <c r="J714" s="135">
        <f>职业参数比例等级参数!$N$42*10</f>
        <v>65.939393939393938</v>
      </c>
      <c r="K714" s="134">
        <f>职业参数比例等级参数!$M$43*10</f>
        <v>50.909090909090899</v>
      </c>
      <c r="L714" s="134">
        <f>职业参数比例等级参数!$M$44*10</f>
        <v>43.636363636363633</v>
      </c>
      <c r="M714" s="134">
        <f>L714*职业参数比例等级参数!$B$15</f>
        <v>87.272727272727266</v>
      </c>
      <c r="N714" s="134">
        <f>L714*职业参数比例等级参数!$B$16</f>
        <v>43.636363636363633</v>
      </c>
      <c r="O714" s="134"/>
      <c r="P714" s="134"/>
      <c r="Q714" s="134">
        <v>2</v>
      </c>
    </row>
    <row r="715" spans="1:17" s="135" customFormat="1" hidden="1">
      <c r="A715" s="142">
        <v>702</v>
      </c>
      <c r="B715" s="142">
        <f t="shared" si="10"/>
        <v>702</v>
      </c>
      <c r="C715" s="134">
        <v>7</v>
      </c>
      <c r="D715" s="134">
        <v>0</v>
      </c>
      <c r="E715" s="134">
        <v>0</v>
      </c>
      <c r="F715" s="134">
        <f>职业参数比例等级参数!$M$38*10</f>
        <v>121.21212121212122</v>
      </c>
      <c r="G715" s="134">
        <f>职业参数比例等级参数!$M$39*10</f>
        <v>113.63636363636363</v>
      </c>
      <c r="H715" s="134">
        <f>职业参数比例等级参数!$M$40*10</f>
        <v>67.87878787878789</v>
      </c>
      <c r="I715" s="134">
        <f>职业参数比例等级参数!$M$41*10</f>
        <v>50.909090909090899</v>
      </c>
      <c r="J715" s="134">
        <f>职业参数比例等级参数!$M$42*10</f>
        <v>67.87878787878789</v>
      </c>
      <c r="K715" s="135">
        <f>职业参数比例等级参数!$L$43*10</f>
        <v>52.36363636363636</v>
      </c>
      <c r="L715" s="134">
        <f>职业参数比例等级参数!$M$44*10</f>
        <v>43.636363636363633</v>
      </c>
      <c r="M715" s="134">
        <f>L715*职业参数比例等级参数!$B$15</f>
        <v>87.272727272727266</v>
      </c>
      <c r="N715" s="134">
        <f>L715*职业参数比例等级参数!$B$16</f>
        <v>43.636363636363633</v>
      </c>
      <c r="O715" s="134"/>
      <c r="P715" s="134"/>
      <c r="Q715" s="134">
        <v>2</v>
      </c>
    </row>
    <row r="716" spans="1:17" s="135" customFormat="1" hidden="1">
      <c r="A716" s="142">
        <v>703</v>
      </c>
      <c r="B716" s="142">
        <f t="shared" si="10"/>
        <v>703</v>
      </c>
      <c r="C716" s="134">
        <v>7</v>
      </c>
      <c r="D716" s="134">
        <v>0</v>
      </c>
      <c r="E716" s="134">
        <v>0</v>
      </c>
      <c r="F716" s="134">
        <f>职业参数比例等级参数!$M$38*10</f>
        <v>121.21212121212122</v>
      </c>
      <c r="G716" s="134">
        <f>职业参数比例等级参数!$M$39*10</f>
        <v>113.63636363636363</v>
      </c>
      <c r="H716" s="134">
        <f>职业参数比例等级参数!$M$40*10</f>
        <v>67.87878787878789</v>
      </c>
      <c r="I716" s="134">
        <f>职业参数比例等级参数!$M$41*10</f>
        <v>50.909090909090899</v>
      </c>
      <c r="J716" s="134">
        <f>职业参数比例等级参数!$M$42*10</f>
        <v>67.87878787878789</v>
      </c>
      <c r="K716" s="135">
        <f>职业参数比例等级参数!$N$43*10</f>
        <v>49.454545454545453</v>
      </c>
      <c r="L716" s="134">
        <f>职业参数比例等级参数!$M$44*10</f>
        <v>43.636363636363633</v>
      </c>
      <c r="M716" s="134">
        <f>L716*职业参数比例等级参数!$B$15</f>
        <v>87.272727272727266</v>
      </c>
      <c r="N716" s="134">
        <f>L716*职业参数比例等级参数!$B$16</f>
        <v>43.636363636363633</v>
      </c>
      <c r="O716" s="134"/>
      <c r="P716" s="134"/>
      <c r="Q716" s="134">
        <v>2</v>
      </c>
    </row>
    <row r="717" spans="1:17" s="135" customFormat="1" hidden="1">
      <c r="A717" s="142">
        <v>704</v>
      </c>
      <c r="B717" s="142">
        <f t="shared" si="10"/>
        <v>704</v>
      </c>
      <c r="C717" s="134">
        <v>7</v>
      </c>
      <c r="D717" s="134">
        <v>0</v>
      </c>
      <c r="E717" s="134">
        <v>0</v>
      </c>
      <c r="F717" s="134">
        <f>职业参数比例等级参数!$M$38*10</f>
        <v>121.21212121212122</v>
      </c>
      <c r="G717" s="134">
        <f>职业参数比例等级参数!$M$39*10</f>
        <v>113.63636363636363</v>
      </c>
      <c r="H717" s="134">
        <f>职业参数比例等级参数!$M$40*10</f>
        <v>67.87878787878789</v>
      </c>
      <c r="I717" s="134">
        <f>职业参数比例等级参数!$M$41*10</f>
        <v>50.909090909090899</v>
      </c>
      <c r="J717" s="134">
        <f>职业参数比例等级参数!$M$42*10</f>
        <v>67.87878787878789</v>
      </c>
      <c r="K717" s="134">
        <f>职业参数比例等级参数!$M$43*10</f>
        <v>50.909090909090899</v>
      </c>
      <c r="L717" s="135">
        <f>职业参数比例等级参数!$L$44*10</f>
        <v>43.999999999999993</v>
      </c>
      <c r="M717" s="134">
        <f>L717*职业参数比例等级参数!$B$15</f>
        <v>87.999999999999986</v>
      </c>
      <c r="N717" s="134">
        <f>L717*职业参数比例等级参数!$B$16</f>
        <v>43.999999999999993</v>
      </c>
      <c r="O717" s="134"/>
      <c r="P717" s="134"/>
      <c r="Q717" s="134">
        <v>2</v>
      </c>
    </row>
    <row r="718" spans="1:17" s="135" customFormat="1" hidden="1">
      <c r="A718" s="142">
        <v>705</v>
      </c>
      <c r="B718" s="142">
        <f t="shared" si="10"/>
        <v>705</v>
      </c>
      <c r="C718" s="134">
        <v>7</v>
      </c>
      <c r="D718" s="134">
        <v>0</v>
      </c>
      <c r="E718" s="134">
        <v>0</v>
      </c>
      <c r="F718" s="134">
        <f>职业参数比例等级参数!$M$38*10</f>
        <v>121.21212121212122</v>
      </c>
      <c r="G718" s="134">
        <f>职业参数比例等级参数!$M$39*10</f>
        <v>113.63636363636363</v>
      </c>
      <c r="H718" s="134">
        <f>职业参数比例等级参数!$M$40*10</f>
        <v>67.87878787878789</v>
      </c>
      <c r="I718" s="134">
        <f>职业参数比例等级参数!$M$41*10</f>
        <v>50.909090909090899</v>
      </c>
      <c r="J718" s="134">
        <f>职业参数比例等级参数!$M$42*10</f>
        <v>67.87878787878789</v>
      </c>
      <c r="K718" s="134">
        <f>职业参数比例等级参数!$M$43*10</f>
        <v>50.909090909090899</v>
      </c>
      <c r="L718" s="135">
        <f>职业参数比例等级参数!$N$44*10</f>
        <v>43.272727272727273</v>
      </c>
      <c r="M718" s="134">
        <f>L718*职业参数比例等级参数!$B$15</f>
        <v>86.545454545454547</v>
      </c>
      <c r="N718" s="134">
        <f>L718*职业参数比例等级参数!$B$16</f>
        <v>43.272727272727273</v>
      </c>
      <c r="O718" s="134"/>
      <c r="P718" s="134"/>
      <c r="Q718" s="134">
        <v>2</v>
      </c>
    </row>
    <row r="719" spans="1:17" s="135" customFormat="1" ht="12.75" hidden="1" customHeight="1">
      <c r="A719" s="142">
        <v>706</v>
      </c>
      <c r="B719" s="142">
        <f t="shared" ref="B719:B782" si="11">A719</f>
        <v>706</v>
      </c>
      <c r="C719" s="135">
        <v>7</v>
      </c>
      <c r="D719" s="135">
        <v>0</v>
      </c>
      <c r="E719" s="135">
        <v>0</v>
      </c>
      <c r="F719" s="135">
        <f>职业参数比例等级参数!$N$38*10</f>
        <v>118.78787878787878</v>
      </c>
      <c r="G719" s="135">
        <f>职业参数比例等级参数!$N$39*10</f>
        <v>111.36363636363635</v>
      </c>
      <c r="H719" s="135">
        <f>职业参数比例等级参数!$N$40*10</f>
        <v>65.939393939393938</v>
      </c>
      <c r="I719" s="135">
        <f>职业参数比例等级参数!$N$41*10</f>
        <v>49.454545454545453</v>
      </c>
      <c r="J719" s="135">
        <f>职业参数比例等级参数!$N$42*10</f>
        <v>65.939393939393938</v>
      </c>
      <c r="K719" s="135">
        <f>职业参数比例等级参数!$N$43*10</f>
        <v>49.454545454545453</v>
      </c>
      <c r="L719" s="135">
        <f>职业参数比例等级参数!$N$44*10</f>
        <v>43.272727272727273</v>
      </c>
      <c r="M719" s="135">
        <f>L719*职业参数比例等级参数!$B$15</f>
        <v>86.545454545454547</v>
      </c>
      <c r="N719" s="135">
        <f>L719*职业参数比例等级参数!$B$16</f>
        <v>43.272727272727273</v>
      </c>
      <c r="P719" s="135" t="s">
        <v>696</v>
      </c>
      <c r="Q719" s="135">
        <v>2</v>
      </c>
    </row>
    <row r="720" spans="1:17" s="135" customFormat="1" hidden="1">
      <c r="A720" s="142">
        <v>707</v>
      </c>
      <c r="B720" s="142">
        <f t="shared" si="11"/>
        <v>707</v>
      </c>
      <c r="C720" s="134">
        <v>7</v>
      </c>
      <c r="D720" s="134">
        <v>0</v>
      </c>
      <c r="E720" s="134">
        <v>0</v>
      </c>
      <c r="F720" s="135">
        <f>职业参数比例等级参数!$M$38*10</f>
        <v>121.21212121212122</v>
      </c>
      <c r="G720" s="134">
        <f>职业参数比例等级参数!$N$39*10</f>
        <v>111.36363636363635</v>
      </c>
      <c r="H720" s="134">
        <f>职业参数比例等级参数!$N$40*10</f>
        <v>65.939393939393938</v>
      </c>
      <c r="I720" s="134">
        <f>职业参数比例等级参数!$N$41*10</f>
        <v>49.454545454545453</v>
      </c>
      <c r="J720" s="134">
        <f>职业参数比例等级参数!$N$42*10</f>
        <v>65.939393939393938</v>
      </c>
      <c r="K720" s="134">
        <f>职业参数比例等级参数!$N$43*10</f>
        <v>49.454545454545453</v>
      </c>
      <c r="L720" s="134">
        <f>职业参数比例等级参数!$N$44*10</f>
        <v>43.272727272727273</v>
      </c>
      <c r="M720" s="134">
        <f>L720*职业参数比例等级参数!$B$15</f>
        <v>86.545454545454547</v>
      </c>
      <c r="N720" s="134">
        <f>L720*职业参数比例等级参数!$B$16</f>
        <v>43.272727272727273</v>
      </c>
      <c r="O720" s="134"/>
      <c r="P720" s="134"/>
      <c r="Q720" s="134">
        <v>2</v>
      </c>
    </row>
    <row r="721" spans="1:17" s="135" customFormat="1" hidden="1">
      <c r="A721" s="142">
        <v>708</v>
      </c>
      <c r="B721" s="142">
        <f t="shared" si="11"/>
        <v>708</v>
      </c>
      <c r="C721" s="134">
        <v>7</v>
      </c>
      <c r="D721" s="134">
        <v>0</v>
      </c>
      <c r="E721" s="134">
        <v>0</v>
      </c>
      <c r="F721" s="135">
        <f>职业参数比例等级参数!$L$38*10</f>
        <v>123.63636363636363</v>
      </c>
      <c r="G721" s="134">
        <f>职业参数比例等级参数!$N$39*10</f>
        <v>111.36363636363635</v>
      </c>
      <c r="H721" s="134">
        <f>职业参数比例等级参数!$N$40*10</f>
        <v>65.939393939393938</v>
      </c>
      <c r="I721" s="134">
        <f>职业参数比例等级参数!$N$41*10</f>
        <v>49.454545454545453</v>
      </c>
      <c r="J721" s="134">
        <f>职业参数比例等级参数!$N$42*10</f>
        <v>65.939393939393938</v>
      </c>
      <c r="K721" s="134">
        <f>职业参数比例等级参数!$N$43*10</f>
        <v>49.454545454545453</v>
      </c>
      <c r="L721" s="134">
        <f>职业参数比例等级参数!$N$44*10</f>
        <v>43.272727272727273</v>
      </c>
      <c r="M721" s="134">
        <f>L721*职业参数比例等级参数!$B$15</f>
        <v>86.545454545454547</v>
      </c>
      <c r="N721" s="134">
        <f>L721*职业参数比例等级参数!$B$16</f>
        <v>43.272727272727273</v>
      </c>
      <c r="O721" s="134"/>
      <c r="P721" s="134"/>
      <c r="Q721" s="134">
        <v>2</v>
      </c>
    </row>
    <row r="722" spans="1:17" s="135" customFormat="1" hidden="1">
      <c r="A722" s="142">
        <v>709</v>
      </c>
      <c r="B722" s="142">
        <f t="shared" si="11"/>
        <v>709</v>
      </c>
      <c r="C722" s="134">
        <v>7</v>
      </c>
      <c r="D722" s="134">
        <v>0</v>
      </c>
      <c r="E722" s="134">
        <v>0</v>
      </c>
      <c r="F722" s="134">
        <f>职业参数比例等级参数!$N$38*10</f>
        <v>118.78787878787878</v>
      </c>
      <c r="G722" s="135">
        <f>职业参数比例等级参数!$M$39*10</f>
        <v>113.63636363636363</v>
      </c>
      <c r="H722" s="134">
        <f>职业参数比例等级参数!$N$40*10</f>
        <v>65.939393939393938</v>
      </c>
      <c r="I722" s="134">
        <f>职业参数比例等级参数!$N$41*10</f>
        <v>49.454545454545453</v>
      </c>
      <c r="J722" s="134">
        <f>职业参数比例等级参数!$N$42*10</f>
        <v>65.939393939393938</v>
      </c>
      <c r="K722" s="134">
        <f>职业参数比例等级参数!$N$43*10</f>
        <v>49.454545454545453</v>
      </c>
      <c r="L722" s="134">
        <f>职业参数比例等级参数!$N$44*10</f>
        <v>43.272727272727273</v>
      </c>
      <c r="M722" s="134">
        <f>L722*职业参数比例等级参数!$B$15</f>
        <v>86.545454545454547</v>
      </c>
      <c r="N722" s="134">
        <f>L722*职业参数比例等级参数!$B$16</f>
        <v>43.272727272727273</v>
      </c>
      <c r="O722" s="134"/>
      <c r="P722" s="134"/>
      <c r="Q722" s="134">
        <v>2</v>
      </c>
    </row>
    <row r="723" spans="1:17" s="135" customFormat="1" hidden="1">
      <c r="A723" s="142">
        <v>710</v>
      </c>
      <c r="B723" s="142">
        <f t="shared" si="11"/>
        <v>710</v>
      </c>
      <c r="C723" s="134">
        <v>7</v>
      </c>
      <c r="D723" s="134">
        <v>0</v>
      </c>
      <c r="E723" s="134">
        <v>0</v>
      </c>
      <c r="F723" s="134">
        <f>职业参数比例等级参数!$N$38*10</f>
        <v>118.78787878787878</v>
      </c>
      <c r="G723" s="135">
        <f>职业参数比例等级参数!$L$39*10</f>
        <v>115.90909090909091</v>
      </c>
      <c r="H723" s="134">
        <f>职业参数比例等级参数!$N$40*10</f>
        <v>65.939393939393938</v>
      </c>
      <c r="I723" s="134">
        <f>职业参数比例等级参数!$N$41*10</f>
        <v>49.454545454545453</v>
      </c>
      <c r="J723" s="134">
        <f>职业参数比例等级参数!$N$42*10</f>
        <v>65.939393939393938</v>
      </c>
      <c r="K723" s="134">
        <f>职业参数比例等级参数!$N$43*10</f>
        <v>49.454545454545453</v>
      </c>
      <c r="L723" s="134">
        <f>职业参数比例等级参数!$N$44*10</f>
        <v>43.272727272727273</v>
      </c>
      <c r="M723" s="134">
        <f>L723*职业参数比例等级参数!$B$15</f>
        <v>86.545454545454547</v>
      </c>
      <c r="N723" s="134">
        <f>L723*职业参数比例等级参数!$B$16</f>
        <v>43.272727272727273</v>
      </c>
      <c r="O723" s="134"/>
      <c r="P723" s="134"/>
      <c r="Q723" s="134">
        <v>2</v>
      </c>
    </row>
    <row r="724" spans="1:17" s="135" customFormat="1" hidden="1">
      <c r="A724" s="142">
        <v>711</v>
      </c>
      <c r="B724" s="142">
        <f t="shared" si="11"/>
        <v>711</v>
      </c>
      <c r="C724" s="134">
        <v>7</v>
      </c>
      <c r="D724" s="134">
        <v>0</v>
      </c>
      <c r="E724" s="134">
        <v>0</v>
      </c>
      <c r="F724" s="134">
        <f>职业参数比例等级参数!$N$38*10</f>
        <v>118.78787878787878</v>
      </c>
      <c r="G724" s="134">
        <f>职业参数比例等级参数!$N$39*10</f>
        <v>111.36363636363635</v>
      </c>
      <c r="H724" s="135">
        <f>职业参数比例等级参数!$M$40*10</f>
        <v>67.87878787878789</v>
      </c>
      <c r="I724" s="134">
        <f>职业参数比例等级参数!$N$41*10</f>
        <v>49.454545454545453</v>
      </c>
      <c r="J724" s="134">
        <f>职业参数比例等级参数!$N$42*10</f>
        <v>65.939393939393938</v>
      </c>
      <c r="K724" s="134">
        <f>职业参数比例等级参数!$N$43*10</f>
        <v>49.454545454545453</v>
      </c>
      <c r="L724" s="134">
        <f>职业参数比例等级参数!$N$44*10</f>
        <v>43.272727272727273</v>
      </c>
      <c r="M724" s="134">
        <f>L724*职业参数比例等级参数!$B$15</f>
        <v>86.545454545454547</v>
      </c>
      <c r="N724" s="134">
        <f>L724*职业参数比例等级参数!$B$16</f>
        <v>43.272727272727273</v>
      </c>
      <c r="O724" s="134"/>
      <c r="P724" s="134"/>
      <c r="Q724" s="134">
        <v>2</v>
      </c>
    </row>
    <row r="725" spans="1:17" s="135" customFormat="1" hidden="1">
      <c r="A725" s="142">
        <v>712</v>
      </c>
      <c r="B725" s="142">
        <f t="shared" si="11"/>
        <v>712</v>
      </c>
      <c r="C725" s="134">
        <v>7</v>
      </c>
      <c r="D725" s="134">
        <v>0</v>
      </c>
      <c r="E725" s="134">
        <v>0</v>
      </c>
      <c r="F725" s="134">
        <f>职业参数比例等级参数!$N$38*10</f>
        <v>118.78787878787878</v>
      </c>
      <c r="G725" s="134">
        <f>职业参数比例等级参数!$N$39*10</f>
        <v>111.36363636363635</v>
      </c>
      <c r="H725" s="135">
        <f>职业参数比例等级参数!$L$40*10</f>
        <v>69.818181818181827</v>
      </c>
      <c r="I725" s="134">
        <f>职业参数比例等级参数!$N$41*10</f>
        <v>49.454545454545453</v>
      </c>
      <c r="J725" s="134">
        <f>职业参数比例等级参数!$N$42*10</f>
        <v>65.939393939393938</v>
      </c>
      <c r="K725" s="134">
        <f>职业参数比例等级参数!$N$43*10</f>
        <v>49.454545454545453</v>
      </c>
      <c r="L725" s="134">
        <f>职业参数比例等级参数!$N$44*10</f>
        <v>43.272727272727273</v>
      </c>
      <c r="M725" s="134">
        <f>L725*职业参数比例等级参数!$B$15</f>
        <v>86.545454545454547</v>
      </c>
      <c r="N725" s="134">
        <f>L725*职业参数比例等级参数!$B$16</f>
        <v>43.272727272727273</v>
      </c>
      <c r="O725" s="134"/>
      <c r="P725" s="134"/>
      <c r="Q725" s="134">
        <v>2</v>
      </c>
    </row>
    <row r="726" spans="1:17" s="135" customFormat="1" hidden="1">
      <c r="A726" s="142">
        <v>713</v>
      </c>
      <c r="B726" s="142">
        <f t="shared" si="11"/>
        <v>713</v>
      </c>
      <c r="C726" s="134">
        <v>7</v>
      </c>
      <c r="D726" s="134">
        <v>0</v>
      </c>
      <c r="E726" s="134">
        <v>0</v>
      </c>
      <c r="F726" s="134">
        <f>职业参数比例等级参数!$N$38*10</f>
        <v>118.78787878787878</v>
      </c>
      <c r="G726" s="134">
        <f>职业参数比例等级参数!$N$39*10</f>
        <v>111.36363636363635</v>
      </c>
      <c r="H726" s="134">
        <f>职业参数比例等级参数!$N$40*10</f>
        <v>65.939393939393938</v>
      </c>
      <c r="I726" s="135">
        <f>职业参数比例等级参数!$M$41*10</f>
        <v>50.909090909090899</v>
      </c>
      <c r="J726" s="134">
        <f>职业参数比例等级参数!$N$42*10</f>
        <v>65.939393939393938</v>
      </c>
      <c r="K726" s="134">
        <f>职业参数比例等级参数!$N$43*10</f>
        <v>49.454545454545453</v>
      </c>
      <c r="L726" s="134">
        <f>职业参数比例等级参数!$N$44*10</f>
        <v>43.272727272727273</v>
      </c>
      <c r="M726" s="134">
        <f>L726*职业参数比例等级参数!$B$15</f>
        <v>86.545454545454547</v>
      </c>
      <c r="N726" s="134">
        <f>L726*职业参数比例等级参数!$B$16</f>
        <v>43.272727272727273</v>
      </c>
      <c r="O726" s="134"/>
      <c r="P726" s="134"/>
      <c r="Q726" s="134">
        <v>2</v>
      </c>
    </row>
    <row r="727" spans="1:17" s="135" customFormat="1" hidden="1">
      <c r="A727" s="142">
        <v>714</v>
      </c>
      <c r="B727" s="142">
        <f t="shared" si="11"/>
        <v>714</v>
      </c>
      <c r="C727" s="134">
        <v>7</v>
      </c>
      <c r="D727" s="134">
        <v>0</v>
      </c>
      <c r="E727" s="134">
        <v>0</v>
      </c>
      <c r="F727" s="134">
        <f>职业参数比例等级参数!$N$38*10</f>
        <v>118.78787878787878</v>
      </c>
      <c r="G727" s="134">
        <f>职业参数比例等级参数!$N$39*10</f>
        <v>111.36363636363635</v>
      </c>
      <c r="H727" s="134">
        <f>职业参数比例等级参数!$N$40*10</f>
        <v>65.939393939393938</v>
      </c>
      <c r="I727" s="135">
        <f>职业参数比例等级参数!$L$41*10</f>
        <v>52.36363636363636</v>
      </c>
      <c r="J727" s="134">
        <f>职业参数比例等级参数!$N$42*10</f>
        <v>65.939393939393938</v>
      </c>
      <c r="K727" s="134">
        <f>职业参数比例等级参数!$N$43*10</f>
        <v>49.454545454545453</v>
      </c>
      <c r="L727" s="134">
        <f>职业参数比例等级参数!$N$44*10</f>
        <v>43.272727272727273</v>
      </c>
      <c r="M727" s="134">
        <f>L727*职业参数比例等级参数!$B$15</f>
        <v>86.545454545454547</v>
      </c>
      <c r="N727" s="134">
        <f>L727*职业参数比例等级参数!$B$16</f>
        <v>43.272727272727273</v>
      </c>
      <c r="O727" s="134"/>
      <c r="P727" s="134"/>
      <c r="Q727" s="134">
        <v>2</v>
      </c>
    </row>
    <row r="728" spans="1:17" s="135" customFormat="1" hidden="1">
      <c r="A728" s="142">
        <v>715</v>
      </c>
      <c r="B728" s="142">
        <f t="shared" si="11"/>
        <v>715</v>
      </c>
      <c r="C728" s="134">
        <v>7</v>
      </c>
      <c r="D728" s="134">
        <v>0</v>
      </c>
      <c r="E728" s="134">
        <v>0</v>
      </c>
      <c r="F728" s="134">
        <f>职业参数比例等级参数!$N$38*10</f>
        <v>118.78787878787878</v>
      </c>
      <c r="G728" s="134">
        <f>职业参数比例等级参数!$N$39*10</f>
        <v>111.36363636363635</v>
      </c>
      <c r="H728" s="134">
        <f>职业参数比例等级参数!$N$40*10</f>
        <v>65.939393939393938</v>
      </c>
      <c r="I728" s="134">
        <f>职业参数比例等级参数!$N$41*10</f>
        <v>49.454545454545453</v>
      </c>
      <c r="J728" s="135">
        <f>职业参数比例等级参数!$M$42*10</f>
        <v>67.87878787878789</v>
      </c>
      <c r="K728" s="134">
        <f>职业参数比例等级参数!$N$43*10</f>
        <v>49.454545454545453</v>
      </c>
      <c r="L728" s="134">
        <f>职业参数比例等级参数!$N$44*10</f>
        <v>43.272727272727273</v>
      </c>
      <c r="M728" s="134">
        <f>L728*职业参数比例等级参数!$B$15</f>
        <v>86.545454545454547</v>
      </c>
      <c r="N728" s="134">
        <f>L728*职业参数比例等级参数!$B$16</f>
        <v>43.272727272727273</v>
      </c>
      <c r="O728" s="134"/>
      <c r="P728" s="134"/>
      <c r="Q728" s="134">
        <v>2</v>
      </c>
    </row>
    <row r="729" spans="1:17" s="135" customFormat="1" hidden="1">
      <c r="A729" s="142">
        <v>716</v>
      </c>
      <c r="B729" s="142">
        <f t="shared" si="11"/>
        <v>716</v>
      </c>
      <c r="C729" s="134">
        <v>7</v>
      </c>
      <c r="D729" s="134">
        <v>0</v>
      </c>
      <c r="E729" s="134">
        <v>0</v>
      </c>
      <c r="F729" s="134">
        <f>职业参数比例等级参数!$N$38*10</f>
        <v>118.78787878787878</v>
      </c>
      <c r="G729" s="134">
        <f>职业参数比例等级参数!$N$39*10</f>
        <v>111.36363636363635</v>
      </c>
      <c r="H729" s="134">
        <f>职业参数比例等级参数!$N$40*10</f>
        <v>65.939393939393938</v>
      </c>
      <c r="I729" s="134">
        <f>职业参数比例等级参数!$N$41*10</f>
        <v>49.454545454545453</v>
      </c>
      <c r="J729" s="135">
        <f>职业参数比例等级参数!$L$42*10</f>
        <v>69.818181818181827</v>
      </c>
      <c r="K729" s="134">
        <f>职业参数比例等级参数!$N$43*10</f>
        <v>49.454545454545453</v>
      </c>
      <c r="L729" s="134">
        <f>职业参数比例等级参数!$N$44*10</f>
        <v>43.272727272727273</v>
      </c>
      <c r="M729" s="134">
        <f>L729*职业参数比例等级参数!$B$15</f>
        <v>86.545454545454547</v>
      </c>
      <c r="N729" s="134">
        <f>L729*职业参数比例等级参数!$B$16</f>
        <v>43.272727272727273</v>
      </c>
      <c r="O729" s="134"/>
      <c r="P729" s="134"/>
      <c r="Q729" s="134">
        <v>2</v>
      </c>
    </row>
    <row r="730" spans="1:17" s="135" customFormat="1" hidden="1">
      <c r="A730" s="142">
        <v>717</v>
      </c>
      <c r="B730" s="142">
        <f t="shared" si="11"/>
        <v>717</v>
      </c>
      <c r="C730" s="134">
        <v>7</v>
      </c>
      <c r="D730" s="134">
        <v>0</v>
      </c>
      <c r="E730" s="134">
        <v>0</v>
      </c>
      <c r="F730" s="134">
        <f>职业参数比例等级参数!$N$38*10</f>
        <v>118.78787878787878</v>
      </c>
      <c r="G730" s="134">
        <f>职业参数比例等级参数!$N$39*10</f>
        <v>111.36363636363635</v>
      </c>
      <c r="H730" s="134">
        <f>职业参数比例等级参数!$N$40*10</f>
        <v>65.939393939393938</v>
      </c>
      <c r="I730" s="134">
        <f>职业参数比例等级参数!$N$41*10</f>
        <v>49.454545454545453</v>
      </c>
      <c r="J730" s="134">
        <f>职业参数比例等级参数!$N$42*10</f>
        <v>65.939393939393938</v>
      </c>
      <c r="K730" s="135">
        <f>职业参数比例等级参数!$M$43*10</f>
        <v>50.909090909090899</v>
      </c>
      <c r="L730" s="134">
        <f>职业参数比例等级参数!$N$44*10</f>
        <v>43.272727272727273</v>
      </c>
      <c r="M730" s="134">
        <f>L730*职业参数比例等级参数!$B$15</f>
        <v>86.545454545454547</v>
      </c>
      <c r="N730" s="134">
        <f>L730*职业参数比例等级参数!$B$16</f>
        <v>43.272727272727273</v>
      </c>
      <c r="O730" s="134"/>
      <c r="P730" s="134"/>
      <c r="Q730" s="134">
        <v>2</v>
      </c>
    </row>
    <row r="731" spans="1:17" s="135" customFormat="1" hidden="1">
      <c r="A731" s="142">
        <v>718</v>
      </c>
      <c r="B731" s="142">
        <f t="shared" si="11"/>
        <v>718</v>
      </c>
      <c r="C731" s="134">
        <v>7</v>
      </c>
      <c r="D731" s="134">
        <v>0</v>
      </c>
      <c r="E731" s="134">
        <v>0</v>
      </c>
      <c r="F731" s="134">
        <f>职业参数比例等级参数!$N$38*10</f>
        <v>118.78787878787878</v>
      </c>
      <c r="G731" s="134">
        <f>职业参数比例等级参数!$N$39*10</f>
        <v>111.36363636363635</v>
      </c>
      <c r="H731" s="134">
        <f>职业参数比例等级参数!$N$40*10</f>
        <v>65.939393939393938</v>
      </c>
      <c r="I731" s="134">
        <f>职业参数比例等级参数!$N$41*10</f>
        <v>49.454545454545453</v>
      </c>
      <c r="J731" s="134">
        <f>职业参数比例等级参数!$N$42*10</f>
        <v>65.939393939393938</v>
      </c>
      <c r="K731" s="135">
        <f>职业参数比例等级参数!$L$43*10</f>
        <v>52.36363636363636</v>
      </c>
      <c r="L731" s="134">
        <f>职业参数比例等级参数!$N$44*10</f>
        <v>43.272727272727273</v>
      </c>
      <c r="M731" s="134">
        <f>L731*职业参数比例等级参数!$B$15</f>
        <v>86.545454545454547</v>
      </c>
      <c r="N731" s="134">
        <f>L731*职业参数比例等级参数!$B$16</f>
        <v>43.272727272727273</v>
      </c>
      <c r="O731" s="134"/>
      <c r="P731" s="134"/>
      <c r="Q731" s="134">
        <v>2</v>
      </c>
    </row>
    <row r="732" spans="1:17" s="135" customFormat="1" hidden="1">
      <c r="A732" s="142">
        <v>719</v>
      </c>
      <c r="B732" s="142">
        <f t="shared" si="11"/>
        <v>719</v>
      </c>
      <c r="C732" s="134">
        <v>7</v>
      </c>
      <c r="D732" s="134">
        <v>0</v>
      </c>
      <c r="E732" s="134">
        <v>0</v>
      </c>
      <c r="F732" s="134">
        <f>职业参数比例等级参数!$N$38*10</f>
        <v>118.78787878787878</v>
      </c>
      <c r="G732" s="134">
        <f>职业参数比例等级参数!$N$39*10</f>
        <v>111.36363636363635</v>
      </c>
      <c r="H732" s="134">
        <f>职业参数比例等级参数!$N$40*10</f>
        <v>65.939393939393938</v>
      </c>
      <c r="I732" s="134">
        <f>职业参数比例等级参数!$N$41*10</f>
        <v>49.454545454545453</v>
      </c>
      <c r="J732" s="134">
        <f>职业参数比例等级参数!$N$42*10</f>
        <v>65.939393939393938</v>
      </c>
      <c r="K732" s="134">
        <f>职业参数比例等级参数!$N$43*10</f>
        <v>49.454545454545453</v>
      </c>
      <c r="L732" s="135">
        <f>职业参数比例等级参数!$M$44*10</f>
        <v>43.636363636363633</v>
      </c>
      <c r="M732" s="134">
        <f>L732*职业参数比例等级参数!$B$15</f>
        <v>87.272727272727266</v>
      </c>
      <c r="N732" s="134">
        <f>L732*职业参数比例等级参数!$B$16</f>
        <v>43.636363636363633</v>
      </c>
      <c r="O732" s="134"/>
      <c r="P732" s="134"/>
      <c r="Q732" s="134">
        <v>2</v>
      </c>
    </row>
    <row r="733" spans="1:17" s="135" customFormat="1" hidden="1">
      <c r="A733" s="142">
        <v>720</v>
      </c>
      <c r="B733" s="142">
        <f t="shared" si="11"/>
        <v>720</v>
      </c>
      <c r="C733" s="134">
        <v>7</v>
      </c>
      <c r="D733" s="134">
        <v>0</v>
      </c>
      <c r="E733" s="134">
        <v>0</v>
      </c>
      <c r="F733" s="134">
        <f>职业参数比例等级参数!$N$38*10</f>
        <v>118.78787878787878</v>
      </c>
      <c r="G733" s="134">
        <f>职业参数比例等级参数!$N$39*10</f>
        <v>111.36363636363635</v>
      </c>
      <c r="H733" s="134">
        <f>职业参数比例等级参数!$N$40*10</f>
        <v>65.939393939393938</v>
      </c>
      <c r="I733" s="134">
        <f>职业参数比例等级参数!$N$41*10</f>
        <v>49.454545454545453</v>
      </c>
      <c r="J733" s="134">
        <f>职业参数比例等级参数!$N$42*10</f>
        <v>65.939393939393938</v>
      </c>
      <c r="K733" s="134">
        <f>职业参数比例等级参数!$N$43*10</f>
        <v>49.454545454545453</v>
      </c>
      <c r="L733" s="135">
        <f>职业参数比例等级参数!$L$44*10</f>
        <v>43.999999999999993</v>
      </c>
      <c r="M733" s="134">
        <f>L733*职业参数比例等级参数!$B$15</f>
        <v>87.999999999999986</v>
      </c>
      <c r="N733" s="134">
        <f>L733*职业参数比例等级参数!$B$16</f>
        <v>43.999999999999993</v>
      </c>
      <c r="O733" s="134"/>
      <c r="P733" s="134"/>
      <c r="Q733" s="134">
        <v>2</v>
      </c>
    </row>
    <row r="734" spans="1:17" s="135" customFormat="1" hidden="1">
      <c r="A734" s="142">
        <v>721</v>
      </c>
      <c r="B734" s="142">
        <f t="shared" si="11"/>
        <v>721</v>
      </c>
      <c r="C734" s="135">
        <v>6</v>
      </c>
      <c r="D734" s="135">
        <v>0</v>
      </c>
      <c r="E734" s="135">
        <v>0</v>
      </c>
      <c r="F734" s="135">
        <f>职业参数比例等级参数!$O$38*10</f>
        <v>116.36363636363637</v>
      </c>
      <c r="G734" s="135">
        <f>职业参数比例等级参数!$O$39*10</f>
        <v>109.09090909090908</v>
      </c>
      <c r="H734" s="135">
        <f>职业参数比例等级参数!$O$40*10</f>
        <v>64</v>
      </c>
      <c r="I734" s="135">
        <f>职业参数比例等级参数!$O$41*10</f>
        <v>47.999999999999986</v>
      </c>
      <c r="J734" s="135">
        <f>职业参数比例等级参数!$O$42*10</f>
        <v>64</v>
      </c>
      <c r="K734" s="135">
        <f>职业参数比例等级参数!$O$43*10</f>
        <v>47.999999999999986</v>
      </c>
      <c r="L734" s="135">
        <f>职业参数比例等级参数!$O$44*10</f>
        <v>42.909090909090907</v>
      </c>
      <c r="M734" s="135">
        <f>L734*职业参数比例等级参数!$B$15</f>
        <v>85.818181818181813</v>
      </c>
      <c r="N734" s="135">
        <f>L734*职业参数比例等级参数!$B$16</f>
        <v>42.909090909090907</v>
      </c>
      <c r="P734" s="135" t="s">
        <v>606</v>
      </c>
      <c r="Q734" s="135">
        <v>2</v>
      </c>
    </row>
    <row r="735" spans="1:17" s="135" customFormat="1" hidden="1">
      <c r="A735" s="142">
        <v>722</v>
      </c>
      <c r="B735" s="142">
        <f t="shared" si="11"/>
        <v>722</v>
      </c>
      <c r="C735" s="134">
        <v>6</v>
      </c>
      <c r="D735" s="134">
        <v>0</v>
      </c>
      <c r="E735" s="134">
        <v>0</v>
      </c>
      <c r="F735" s="135">
        <f>职业参数比例等级参数!$P$38*10</f>
        <v>113.93939393939394</v>
      </c>
      <c r="G735" s="134">
        <f>职业参数比例等级参数!$O$39*10</f>
        <v>109.09090909090908</v>
      </c>
      <c r="H735" s="134">
        <f>职业参数比例等级参数!$O$40*10</f>
        <v>64</v>
      </c>
      <c r="I735" s="134">
        <f>职业参数比例等级参数!$O$41*10</f>
        <v>47.999999999999986</v>
      </c>
      <c r="J735" s="134">
        <f>职业参数比例等级参数!$O$42*10</f>
        <v>64</v>
      </c>
      <c r="K735" s="134">
        <f>职业参数比例等级参数!$O$43*10</f>
        <v>47.999999999999986</v>
      </c>
      <c r="L735" s="134">
        <f>职业参数比例等级参数!$O$44*10</f>
        <v>42.909090909090907</v>
      </c>
      <c r="M735" s="134">
        <f>L735*职业参数比例等级参数!$B$15</f>
        <v>85.818181818181813</v>
      </c>
      <c r="N735" s="134">
        <f>L735*职业参数比例等级参数!$B$16</f>
        <v>42.909090909090907</v>
      </c>
      <c r="O735" s="134"/>
      <c r="P735" s="134"/>
      <c r="Q735" s="134">
        <v>2</v>
      </c>
    </row>
    <row r="736" spans="1:17" s="135" customFormat="1" hidden="1">
      <c r="A736" s="142">
        <v>723</v>
      </c>
      <c r="B736" s="142">
        <f t="shared" si="11"/>
        <v>723</v>
      </c>
      <c r="C736" s="134">
        <v>6</v>
      </c>
      <c r="D736" s="134">
        <v>0</v>
      </c>
      <c r="E736" s="134">
        <v>0</v>
      </c>
      <c r="F736" s="135">
        <f>职业参数比例等级参数!$Q$38*10</f>
        <v>111.5151515151515</v>
      </c>
      <c r="G736" s="134">
        <f>职业参数比例等级参数!$O$39*10</f>
        <v>109.09090909090908</v>
      </c>
      <c r="H736" s="134">
        <f>职业参数比例等级参数!$O$40*10</f>
        <v>64</v>
      </c>
      <c r="I736" s="134">
        <f>职业参数比例等级参数!$O$41*10</f>
        <v>47.999999999999986</v>
      </c>
      <c r="J736" s="134">
        <f>职业参数比例等级参数!$O$42*10</f>
        <v>64</v>
      </c>
      <c r="K736" s="134">
        <f>职业参数比例等级参数!$O$43*10</f>
        <v>47.999999999999986</v>
      </c>
      <c r="L736" s="134">
        <f>职业参数比例等级参数!$O$44*10</f>
        <v>42.909090909090907</v>
      </c>
      <c r="M736" s="134">
        <f>L736*职业参数比例等级参数!$B$15</f>
        <v>85.818181818181813</v>
      </c>
      <c r="N736" s="134">
        <f>L736*职业参数比例等级参数!$B$16</f>
        <v>42.909090909090907</v>
      </c>
      <c r="O736" s="134"/>
      <c r="P736" s="134"/>
      <c r="Q736" s="134">
        <v>2</v>
      </c>
    </row>
    <row r="737" spans="1:17" s="135" customFormat="1" hidden="1">
      <c r="A737" s="142">
        <v>724</v>
      </c>
      <c r="B737" s="142">
        <f t="shared" si="11"/>
        <v>724</v>
      </c>
      <c r="C737" s="134">
        <v>6</v>
      </c>
      <c r="D737" s="134">
        <v>0</v>
      </c>
      <c r="E737" s="134">
        <v>0</v>
      </c>
      <c r="F737" s="134">
        <f>职业参数比例等级参数!$O$38*10</f>
        <v>116.36363636363637</v>
      </c>
      <c r="G737" s="135">
        <f>职业参数比例等级参数!$P$39*10</f>
        <v>106.8181818181818</v>
      </c>
      <c r="H737" s="134">
        <f>职业参数比例等级参数!$O$40*10</f>
        <v>64</v>
      </c>
      <c r="I737" s="134">
        <f>职业参数比例等级参数!$O$41*10</f>
        <v>47.999999999999986</v>
      </c>
      <c r="J737" s="134">
        <f>职业参数比例等级参数!$O$42*10</f>
        <v>64</v>
      </c>
      <c r="K737" s="134">
        <f>职业参数比例等级参数!$O$43*10</f>
        <v>47.999999999999986</v>
      </c>
      <c r="L737" s="134">
        <f>职业参数比例等级参数!$O$44*10</f>
        <v>42.909090909090907</v>
      </c>
      <c r="M737" s="134">
        <f>L737*职业参数比例等级参数!$B$15</f>
        <v>85.818181818181813</v>
      </c>
      <c r="N737" s="134">
        <f>L737*职业参数比例等级参数!$B$16</f>
        <v>42.909090909090907</v>
      </c>
      <c r="O737" s="134"/>
      <c r="P737" s="134"/>
      <c r="Q737" s="134">
        <v>2</v>
      </c>
    </row>
    <row r="738" spans="1:17" s="135" customFormat="1" hidden="1">
      <c r="A738" s="142">
        <v>725</v>
      </c>
      <c r="B738" s="142">
        <f t="shared" si="11"/>
        <v>725</v>
      </c>
      <c r="C738" s="134">
        <v>6</v>
      </c>
      <c r="D738" s="134">
        <v>0</v>
      </c>
      <c r="E738" s="134">
        <v>0</v>
      </c>
      <c r="F738" s="134">
        <f>职业参数比例等级参数!$O$38*10</f>
        <v>116.36363636363637</v>
      </c>
      <c r="G738" s="135">
        <f>职业参数比例等级参数!$Q$39*10</f>
        <v>104.54545454545453</v>
      </c>
      <c r="H738" s="134">
        <f>职业参数比例等级参数!$O$40*10</f>
        <v>64</v>
      </c>
      <c r="I738" s="134">
        <f>职业参数比例等级参数!$O$41*10</f>
        <v>47.999999999999986</v>
      </c>
      <c r="J738" s="134">
        <f>职业参数比例等级参数!$O$42*10</f>
        <v>64</v>
      </c>
      <c r="K738" s="134">
        <f>职业参数比例等级参数!$O$43*10</f>
        <v>47.999999999999986</v>
      </c>
      <c r="L738" s="134">
        <f>职业参数比例等级参数!$O$44*10</f>
        <v>42.909090909090907</v>
      </c>
      <c r="M738" s="134">
        <f>L738*职业参数比例等级参数!$B$15</f>
        <v>85.818181818181813</v>
      </c>
      <c r="N738" s="134">
        <f>L738*职业参数比例等级参数!$B$16</f>
        <v>42.909090909090907</v>
      </c>
      <c r="O738" s="134"/>
      <c r="P738" s="134"/>
      <c r="Q738" s="134">
        <v>2</v>
      </c>
    </row>
    <row r="739" spans="1:17" s="135" customFormat="1" hidden="1">
      <c r="A739" s="142">
        <v>726</v>
      </c>
      <c r="B739" s="142">
        <f t="shared" si="11"/>
        <v>726</v>
      </c>
      <c r="C739" s="134">
        <v>6</v>
      </c>
      <c r="D739" s="134">
        <v>0</v>
      </c>
      <c r="E739" s="134">
        <v>0</v>
      </c>
      <c r="F739" s="134">
        <f>职业参数比例等级参数!$O$38*10</f>
        <v>116.36363636363637</v>
      </c>
      <c r="G739" s="134">
        <f>职业参数比例等级参数!$O$39*10</f>
        <v>109.09090909090908</v>
      </c>
      <c r="H739" s="135">
        <f>职业参数比例等级参数!$P$40*10</f>
        <v>62.060606060606062</v>
      </c>
      <c r="I739" s="134">
        <f>职业参数比例等级参数!$O$41*10</f>
        <v>47.999999999999986</v>
      </c>
      <c r="J739" s="134">
        <f>职业参数比例等级参数!$O$42*10</f>
        <v>64</v>
      </c>
      <c r="K739" s="134">
        <f>职业参数比例等级参数!$O$43*10</f>
        <v>47.999999999999986</v>
      </c>
      <c r="L739" s="134">
        <f>职业参数比例等级参数!$O$44*10</f>
        <v>42.909090909090907</v>
      </c>
      <c r="M739" s="134">
        <f>L739*职业参数比例等级参数!$B$15</f>
        <v>85.818181818181813</v>
      </c>
      <c r="N739" s="134">
        <f>L739*职业参数比例等级参数!$B$16</f>
        <v>42.909090909090907</v>
      </c>
      <c r="O739" s="134"/>
      <c r="P739" s="134"/>
      <c r="Q739" s="134">
        <v>2</v>
      </c>
    </row>
    <row r="740" spans="1:17" s="135" customFormat="1" hidden="1">
      <c r="A740" s="142">
        <v>727</v>
      </c>
      <c r="B740" s="142">
        <f t="shared" si="11"/>
        <v>727</v>
      </c>
      <c r="C740" s="134">
        <v>6</v>
      </c>
      <c r="D740" s="134">
        <v>0</v>
      </c>
      <c r="E740" s="134">
        <v>0</v>
      </c>
      <c r="F740" s="134">
        <f>职业参数比例等级参数!$O$38*10</f>
        <v>116.36363636363637</v>
      </c>
      <c r="G740" s="134">
        <f>职业参数比例等级参数!$O$39*10</f>
        <v>109.09090909090908</v>
      </c>
      <c r="H740" s="135">
        <f>职业参数比例等级参数!$Q$40*10</f>
        <v>60.121212121212118</v>
      </c>
      <c r="I740" s="134">
        <f>职业参数比例等级参数!$O$41*10</f>
        <v>47.999999999999986</v>
      </c>
      <c r="J740" s="134">
        <f>职业参数比例等级参数!$O$42*10</f>
        <v>64</v>
      </c>
      <c r="K740" s="134">
        <f>职业参数比例等级参数!$O$43*10</f>
        <v>47.999999999999986</v>
      </c>
      <c r="L740" s="134">
        <f>职业参数比例等级参数!$O$44*10</f>
        <v>42.909090909090907</v>
      </c>
      <c r="M740" s="134">
        <f>L740*职业参数比例等级参数!$B$15</f>
        <v>85.818181818181813</v>
      </c>
      <c r="N740" s="134">
        <f>L740*职业参数比例等级参数!$B$16</f>
        <v>42.909090909090907</v>
      </c>
      <c r="O740" s="134"/>
      <c r="P740" s="134"/>
      <c r="Q740" s="134">
        <v>2</v>
      </c>
    </row>
    <row r="741" spans="1:17" s="135" customFormat="1" hidden="1">
      <c r="A741" s="142">
        <v>728</v>
      </c>
      <c r="B741" s="142">
        <f t="shared" si="11"/>
        <v>728</v>
      </c>
      <c r="C741" s="134">
        <v>6</v>
      </c>
      <c r="D741" s="134">
        <v>0</v>
      </c>
      <c r="E741" s="134">
        <v>0</v>
      </c>
      <c r="F741" s="134">
        <f>职业参数比例等级参数!$O$38*10</f>
        <v>116.36363636363637</v>
      </c>
      <c r="G741" s="134">
        <f>职业参数比例等级参数!$O$39*10</f>
        <v>109.09090909090908</v>
      </c>
      <c r="H741" s="134">
        <f>职业参数比例等级参数!$O$40*10</f>
        <v>64</v>
      </c>
      <c r="I741" s="135">
        <f>职业参数比例等级参数!$P$41*10</f>
        <v>46.545454545454547</v>
      </c>
      <c r="J741" s="134">
        <f>职业参数比例等级参数!$O$42*10</f>
        <v>64</v>
      </c>
      <c r="K741" s="134">
        <f>职业参数比例等级参数!$O$43*10</f>
        <v>47.999999999999986</v>
      </c>
      <c r="L741" s="134">
        <f>职业参数比例等级参数!$O$44*10</f>
        <v>42.909090909090907</v>
      </c>
      <c r="M741" s="134">
        <f>L741*职业参数比例等级参数!$B$15</f>
        <v>85.818181818181813</v>
      </c>
      <c r="N741" s="134">
        <f>L741*职业参数比例等级参数!$B$16</f>
        <v>42.909090909090907</v>
      </c>
      <c r="O741" s="134"/>
      <c r="P741" s="134"/>
      <c r="Q741" s="134">
        <v>2</v>
      </c>
    </row>
    <row r="742" spans="1:17" s="135" customFormat="1" hidden="1">
      <c r="A742" s="142">
        <v>729</v>
      </c>
      <c r="B742" s="142">
        <f t="shared" si="11"/>
        <v>729</v>
      </c>
      <c r="C742" s="134">
        <v>6</v>
      </c>
      <c r="D742" s="134">
        <v>0</v>
      </c>
      <c r="E742" s="134">
        <v>0</v>
      </c>
      <c r="F742" s="134">
        <f>职业参数比例等级参数!$O$38*10</f>
        <v>116.36363636363637</v>
      </c>
      <c r="G742" s="134">
        <f>职业参数比例等级参数!$O$39*10</f>
        <v>109.09090909090908</v>
      </c>
      <c r="H742" s="134">
        <f>职业参数比例等级参数!$O$40*10</f>
        <v>64</v>
      </c>
      <c r="I742" s="135">
        <f>职业参数比例等级参数!$Q$41*10</f>
        <v>45.090909090909086</v>
      </c>
      <c r="J742" s="134">
        <f>职业参数比例等级参数!$O$42*10</f>
        <v>64</v>
      </c>
      <c r="K742" s="134">
        <f>职业参数比例等级参数!$O$43*10</f>
        <v>47.999999999999986</v>
      </c>
      <c r="L742" s="134">
        <f>职业参数比例等级参数!$O$44*10</f>
        <v>42.909090909090907</v>
      </c>
      <c r="M742" s="134">
        <f>L742*职业参数比例等级参数!$B$15</f>
        <v>85.818181818181813</v>
      </c>
      <c r="N742" s="134">
        <f>L742*职业参数比例等级参数!$B$16</f>
        <v>42.909090909090907</v>
      </c>
      <c r="O742" s="134"/>
      <c r="P742" s="134"/>
      <c r="Q742" s="134">
        <v>2</v>
      </c>
    </row>
    <row r="743" spans="1:17" s="135" customFormat="1" hidden="1">
      <c r="A743" s="142">
        <v>730</v>
      </c>
      <c r="B743" s="142">
        <f t="shared" si="11"/>
        <v>730</v>
      </c>
      <c r="C743" s="134">
        <v>6</v>
      </c>
      <c r="D743" s="134">
        <v>0</v>
      </c>
      <c r="E743" s="134">
        <v>0</v>
      </c>
      <c r="F743" s="134">
        <f>职业参数比例等级参数!$O$38*10</f>
        <v>116.36363636363637</v>
      </c>
      <c r="G743" s="134">
        <f>职业参数比例等级参数!$O$39*10</f>
        <v>109.09090909090908</v>
      </c>
      <c r="H743" s="134">
        <f>职业参数比例等级参数!$O$40*10</f>
        <v>64</v>
      </c>
      <c r="I743" s="134">
        <f>职业参数比例等级参数!$O$41*10</f>
        <v>47.999999999999986</v>
      </c>
      <c r="J743" s="135">
        <f>职业参数比例等级参数!$P$42*10</f>
        <v>62.060606060606062</v>
      </c>
      <c r="K743" s="134">
        <f>职业参数比例等级参数!$O$43*10</f>
        <v>47.999999999999986</v>
      </c>
      <c r="L743" s="134">
        <f>职业参数比例等级参数!$O$44*10</f>
        <v>42.909090909090907</v>
      </c>
      <c r="M743" s="134">
        <f>L743*职业参数比例等级参数!$B$15</f>
        <v>85.818181818181813</v>
      </c>
      <c r="N743" s="134">
        <f>L743*职业参数比例等级参数!$B$16</f>
        <v>42.909090909090907</v>
      </c>
      <c r="O743" s="134"/>
      <c r="P743" s="134"/>
      <c r="Q743" s="134">
        <v>2</v>
      </c>
    </row>
    <row r="744" spans="1:17" s="135" customFormat="1" hidden="1">
      <c r="A744" s="142">
        <v>731</v>
      </c>
      <c r="B744" s="142">
        <f t="shared" si="11"/>
        <v>731</v>
      </c>
      <c r="C744" s="134">
        <v>6</v>
      </c>
      <c r="D744" s="134">
        <v>0</v>
      </c>
      <c r="E744" s="134">
        <v>0</v>
      </c>
      <c r="F744" s="134">
        <f>职业参数比例等级参数!$O$38*10</f>
        <v>116.36363636363637</v>
      </c>
      <c r="G744" s="134">
        <f>职业参数比例等级参数!$O$39*10</f>
        <v>109.09090909090908</v>
      </c>
      <c r="H744" s="134">
        <f>职业参数比例等级参数!$O$40*10</f>
        <v>64</v>
      </c>
      <c r="I744" s="134">
        <f>职业参数比例等级参数!$O$41*10</f>
        <v>47.999999999999986</v>
      </c>
      <c r="J744" s="135">
        <f>职业参数比例等级参数!$Q$42*10</f>
        <v>60.121212121212118</v>
      </c>
      <c r="K744" s="134">
        <f>职业参数比例等级参数!$O$43*10</f>
        <v>47.999999999999986</v>
      </c>
      <c r="L744" s="134">
        <f>职业参数比例等级参数!$O$44*10</f>
        <v>42.909090909090907</v>
      </c>
      <c r="M744" s="134">
        <f>L744*职业参数比例等级参数!$B$15</f>
        <v>85.818181818181813</v>
      </c>
      <c r="N744" s="134">
        <f>L744*职业参数比例等级参数!$B$16</f>
        <v>42.909090909090907</v>
      </c>
      <c r="O744" s="134"/>
      <c r="P744" s="134"/>
      <c r="Q744" s="134">
        <v>2</v>
      </c>
    </row>
    <row r="745" spans="1:17" s="135" customFormat="1" hidden="1">
      <c r="A745" s="142">
        <v>732</v>
      </c>
      <c r="B745" s="142">
        <f t="shared" si="11"/>
        <v>732</v>
      </c>
      <c r="C745" s="134">
        <v>6</v>
      </c>
      <c r="D745" s="134">
        <v>0</v>
      </c>
      <c r="E745" s="134">
        <v>0</v>
      </c>
      <c r="F745" s="134">
        <f>职业参数比例等级参数!$O$38*10</f>
        <v>116.36363636363637</v>
      </c>
      <c r="G745" s="134">
        <f>职业参数比例等级参数!$O$39*10</f>
        <v>109.09090909090908</v>
      </c>
      <c r="H745" s="134">
        <f>职业参数比例等级参数!$O$40*10</f>
        <v>64</v>
      </c>
      <c r="I745" s="134">
        <f>职业参数比例等级参数!$O$41*10</f>
        <v>47.999999999999986</v>
      </c>
      <c r="J745" s="134">
        <f>职业参数比例等级参数!$O$42*10</f>
        <v>64</v>
      </c>
      <c r="K745" s="135">
        <f>职业参数比例等级参数!$P$43*10</f>
        <v>46.545454545454547</v>
      </c>
      <c r="L745" s="134">
        <f>职业参数比例等级参数!$O$44*10</f>
        <v>42.909090909090907</v>
      </c>
      <c r="M745" s="134">
        <f>L745*职业参数比例等级参数!$B$15</f>
        <v>85.818181818181813</v>
      </c>
      <c r="N745" s="134">
        <f>L745*职业参数比例等级参数!$B$16</f>
        <v>42.909090909090907</v>
      </c>
      <c r="O745" s="134"/>
      <c r="P745" s="134"/>
      <c r="Q745" s="134">
        <v>2</v>
      </c>
    </row>
    <row r="746" spans="1:17" s="135" customFormat="1" hidden="1">
      <c r="A746" s="142">
        <v>733</v>
      </c>
      <c r="B746" s="142">
        <f t="shared" si="11"/>
        <v>733</v>
      </c>
      <c r="C746" s="134">
        <v>6</v>
      </c>
      <c r="D746" s="134">
        <v>0</v>
      </c>
      <c r="E746" s="134">
        <v>0</v>
      </c>
      <c r="F746" s="134">
        <f>职业参数比例等级参数!$O$38*10</f>
        <v>116.36363636363637</v>
      </c>
      <c r="G746" s="134">
        <f>职业参数比例等级参数!$O$39*10</f>
        <v>109.09090909090908</v>
      </c>
      <c r="H746" s="134">
        <f>职业参数比例等级参数!$O$40*10</f>
        <v>64</v>
      </c>
      <c r="I746" s="134">
        <f>职业参数比例等级参数!$O$41*10</f>
        <v>47.999999999999986</v>
      </c>
      <c r="J746" s="134">
        <f>职业参数比例等级参数!$O$42*10</f>
        <v>64</v>
      </c>
      <c r="K746" s="135">
        <f>职业参数比例等级参数!$Q$43*10</f>
        <v>45.090909090909086</v>
      </c>
      <c r="L746" s="134">
        <f>职业参数比例等级参数!$O$44*10</f>
        <v>42.909090909090907</v>
      </c>
      <c r="M746" s="134">
        <f>L746*职业参数比例等级参数!$B$15</f>
        <v>85.818181818181813</v>
      </c>
      <c r="N746" s="134">
        <f>L746*职业参数比例等级参数!$B$16</f>
        <v>42.909090909090907</v>
      </c>
      <c r="O746" s="134"/>
      <c r="P746" s="134"/>
      <c r="Q746" s="134">
        <v>2</v>
      </c>
    </row>
    <row r="747" spans="1:17" s="135" customFormat="1" hidden="1">
      <c r="A747" s="142">
        <v>734</v>
      </c>
      <c r="B747" s="142">
        <f t="shared" si="11"/>
        <v>734</v>
      </c>
      <c r="C747" s="134">
        <v>6</v>
      </c>
      <c r="D747" s="134">
        <v>0</v>
      </c>
      <c r="E747" s="134">
        <v>0</v>
      </c>
      <c r="F747" s="134">
        <f>职业参数比例等级参数!$O$38*10</f>
        <v>116.36363636363637</v>
      </c>
      <c r="G747" s="134">
        <f>职业参数比例等级参数!$O$39*10</f>
        <v>109.09090909090908</v>
      </c>
      <c r="H747" s="134">
        <f>职业参数比例等级参数!$O$40*10</f>
        <v>64</v>
      </c>
      <c r="I747" s="134">
        <f>职业参数比例等级参数!$O$41*10</f>
        <v>47.999999999999986</v>
      </c>
      <c r="J747" s="134">
        <f>职业参数比例等级参数!$O$42*10</f>
        <v>64</v>
      </c>
      <c r="K747" s="134">
        <f>职业参数比例等级参数!$O$43*10</f>
        <v>47.999999999999986</v>
      </c>
      <c r="L747" s="135">
        <f>职业参数比例等级参数!$P$44*10</f>
        <v>42.54545454545454</v>
      </c>
      <c r="M747" s="134">
        <f>L747*职业参数比例等级参数!$B$15</f>
        <v>85.090909090909079</v>
      </c>
      <c r="N747" s="134">
        <f>L747*职业参数比例等级参数!$B$16</f>
        <v>42.54545454545454</v>
      </c>
      <c r="O747" s="134"/>
      <c r="P747" s="134"/>
      <c r="Q747" s="134">
        <v>2</v>
      </c>
    </row>
    <row r="748" spans="1:17" s="135" customFormat="1" hidden="1">
      <c r="A748" s="142">
        <v>735</v>
      </c>
      <c r="B748" s="142">
        <f t="shared" si="11"/>
        <v>735</v>
      </c>
      <c r="C748" s="134">
        <v>6</v>
      </c>
      <c r="D748" s="134">
        <v>0</v>
      </c>
      <c r="E748" s="134">
        <v>0</v>
      </c>
      <c r="F748" s="134">
        <f>职业参数比例等级参数!$O$38*10</f>
        <v>116.36363636363637</v>
      </c>
      <c r="G748" s="134">
        <f>职业参数比例等级参数!$O$39*10</f>
        <v>109.09090909090908</v>
      </c>
      <c r="H748" s="134">
        <f>职业参数比例等级参数!$O$40*10</f>
        <v>64</v>
      </c>
      <c r="I748" s="134">
        <f>职业参数比例等级参数!$O$41*10</f>
        <v>47.999999999999986</v>
      </c>
      <c r="J748" s="134">
        <f>职业参数比例等级参数!$O$42*10</f>
        <v>64</v>
      </c>
      <c r="K748" s="134">
        <f>职业参数比例等级参数!$O$43*10</f>
        <v>47.999999999999986</v>
      </c>
      <c r="L748" s="135">
        <f>职业参数比例等级参数!$Q$44*10</f>
        <v>42.18181818181818</v>
      </c>
      <c r="M748" s="134">
        <f>L748*职业参数比例等级参数!$B$15</f>
        <v>84.36363636363636</v>
      </c>
      <c r="N748" s="134">
        <f>L748*职业参数比例等级参数!$B$16</f>
        <v>42.18181818181818</v>
      </c>
      <c r="O748" s="134"/>
      <c r="P748" s="134"/>
      <c r="Q748" s="134">
        <v>2</v>
      </c>
    </row>
    <row r="749" spans="1:17" s="135" customFormat="1" hidden="1">
      <c r="A749" s="142">
        <v>736</v>
      </c>
      <c r="B749" s="142">
        <f t="shared" si="11"/>
        <v>736</v>
      </c>
      <c r="C749" s="135">
        <v>6</v>
      </c>
      <c r="D749" s="135">
        <v>0</v>
      </c>
      <c r="E749" s="135">
        <v>0</v>
      </c>
      <c r="F749" s="135">
        <f>职业参数比例等级参数!$P$38*10</f>
        <v>113.93939393939394</v>
      </c>
      <c r="G749" s="135">
        <f>职业参数比例等级参数!$P$39*10</f>
        <v>106.8181818181818</v>
      </c>
      <c r="H749" s="135">
        <f>职业参数比例等级参数!$P$40*10</f>
        <v>62.060606060606062</v>
      </c>
      <c r="I749" s="135">
        <f>职业参数比例等级参数!$P$41*10</f>
        <v>46.545454545454547</v>
      </c>
      <c r="J749" s="135">
        <f>职业参数比例等级参数!$P$42*10</f>
        <v>62.060606060606062</v>
      </c>
      <c r="K749" s="135">
        <f>职业参数比例等级参数!$P$43*10</f>
        <v>46.545454545454547</v>
      </c>
      <c r="L749" s="135">
        <f>职业参数比例等级参数!$P$44*10</f>
        <v>42.54545454545454</v>
      </c>
      <c r="M749" s="135">
        <f>L749*职业参数比例等级参数!$B$15</f>
        <v>85.090909090909079</v>
      </c>
      <c r="N749" s="135">
        <f>L749*职业参数比例等级参数!$B$16</f>
        <v>42.54545454545454</v>
      </c>
      <c r="P749" s="135" t="s">
        <v>695</v>
      </c>
      <c r="Q749" s="135">
        <v>2</v>
      </c>
    </row>
    <row r="750" spans="1:17" s="135" customFormat="1" hidden="1">
      <c r="A750" s="142">
        <v>737</v>
      </c>
      <c r="B750" s="142">
        <f t="shared" si="11"/>
        <v>737</v>
      </c>
      <c r="C750" s="134">
        <v>6</v>
      </c>
      <c r="D750" s="134">
        <v>0</v>
      </c>
      <c r="E750" s="134">
        <v>0</v>
      </c>
      <c r="F750" s="135">
        <f>职业参数比例等级参数!$O$38*10</f>
        <v>116.36363636363637</v>
      </c>
      <c r="G750" s="134">
        <f>职业参数比例等级参数!$P$39*10</f>
        <v>106.8181818181818</v>
      </c>
      <c r="H750" s="134">
        <f>职业参数比例等级参数!$P$40*10</f>
        <v>62.060606060606062</v>
      </c>
      <c r="I750" s="134">
        <f>职业参数比例等级参数!$P$41*10</f>
        <v>46.545454545454547</v>
      </c>
      <c r="J750" s="134">
        <f>职业参数比例等级参数!$P$42*10</f>
        <v>62.060606060606062</v>
      </c>
      <c r="K750" s="134">
        <f>职业参数比例等级参数!$P$43*10</f>
        <v>46.545454545454547</v>
      </c>
      <c r="L750" s="134">
        <f>职业参数比例等级参数!$P$44*10</f>
        <v>42.54545454545454</v>
      </c>
      <c r="M750" s="134">
        <f>L750*职业参数比例等级参数!$B$15</f>
        <v>85.090909090909079</v>
      </c>
      <c r="N750" s="134">
        <f>L750*职业参数比例等级参数!$B$16</f>
        <v>42.54545454545454</v>
      </c>
      <c r="O750" s="134"/>
      <c r="P750" s="134"/>
      <c r="Q750" s="134">
        <v>2</v>
      </c>
    </row>
    <row r="751" spans="1:17" s="135" customFormat="1" hidden="1">
      <c r="A751" s="142">
        <v>738</v>
      </c>
      <c r="B751" s="142">
        <f t="shared" si="11"/>
        <v>738</v>
      </c>
      <c r="C751" s="134">
        <v>6</v>
      </c>
      <c r="D751" s="134">
        <v>0</v>
      </c>
      <c r="E751" s="134">
        <v>0</v>
      </c>
      <c r="F751" s="135">
        <f>职业参数比例等级参数!$Q$38*10</f>
        <v>111.5151515151515</v>
      </c>
      <c r="G751" s="134">
        <f>职业参数比例等级参数!$P$39*10</f>
        <v>106.8181818181818</v>
      </c>
      <c r="H751" s="134">
        <f>职业参数比例等级参数!$P$40*10</f>
        <v>62.060606060606062</v>
      </c>
      <c r="I751" s="134">
        <f>职业参数比例等级参数!$P$41*10</f>
        <v>46.545454545454547</v>
      </c>
      <c r="J751" s="134">
        <f>职业参数比例等级参数!$P$42*10</f>
        <v>62.060606060606062</v>
      </c>
      <c r="K751" s="134">
        <f>职业参数比例等级参数!$P$43*10</f>
        <v>46.545454545454547</v>
      </c>
      <c r="L751" s="134">
        <f>职业参数比例等级参数!$P$44*10</f>
        <v>42.54545454545454</v>
      </c>
      <c r="M751" s="134">
        <f>L751*职业参数比例等级参数!$B$15</f>
        <v>85.090909090909079</v>
      </c>
      <c r="N751" s="134">
        <f>L751*职业参数比例等级参数!$B$16</f>
        <v>42.54545454545454</v>
      </c>
      <c r="O751" s="134"/>
      <c r="P751" s="134"/>
      <c r="Q751" s="134">
        <v>2</v>
      </c>
    </row>
    <row r="752" spans="1:17" s="135" customFormat="1" hidden="1">
      <c r="A752" s="142">
        <v>739</v>
      </c>
      <c r="B752" s="142">
        <f t="shared" si="11"/>
        <v>739</v>
      </c>
      <c r="C752" s="134">
        <v>6</v>
      </c>
      <c r="D752" s="134">
        <v>0</v>
      </c>
      <c r="E752" s="134">
        <v>0</v>
      </c>
      <c r="F752" s="134">
        <f>职业参数比例等级参数!$P$38*10</f>
        <v>113.93939393939394</v>
      </c>
      <c r="G752" s="135">
        <f>职业参数比例等级参数!$O$39*10</f>
        <v>109.09090909090908</v>
      </c>
      <c r="H752" s="134">
        <f>职业参数比例等级参数!$P$40*10</f>
        <v>62.060606060606062</v>
      </c>
      <c r="I752" s="134">
        <f>职业参数比例等级参数!$P$41*10</f>
        <v>46.545454545454547</v>
      </c>
      <c r="J752" s="134">
        <f>职业参数比例等级参数!$P$42*10</f>
        <v>62.060606060606062</v>
      </c>
      <c r="K752" s="134">
        <f>职业参数比例等级参数!$P$43*10</f>
        <v>46.545454545454547</v>
      </c>
      <c r="L752" s="134">
        <f>职业参数比例等级参数!$P$44*10</f>
        <v>42.54545454545454</v>
      </c>
      <c r="M752" s="134">
        <f>L752*职业参数比例等级参数!$B$15</f>
        <v>85.090909090909079</v>
      </c>
      <c r="N752" s="134">
        <f>L752*职业参数比例等级参数!$B$16</f>
        <v>42.54545454545454</v>
      </c>
      <c r="O752" s="134"/>
      <c r="P752" s="134"/>
      <c r="Q752" s="134">
        <v>2</v>
      </c>
    </row>
    <row r="753" spans="1:17" s="135" customFormat="1" hidden="1">
      <c r="A753" s="142">
        <v>740</v>
      </c>
      <c r="B753" s="142">
        <f t="shared" si="11"/>
        <v>740</v>
      </c>
      <c r="C753" s="134">
        <v>6</v>
      </c>
      <c r="D753" s="134">
        <v>0</v>
      </c>
      <c r="E753" s="134">
        <v>0</v>
      </c>
      <c r="F753" s="134">
        <f>职业参数比例等级参数!$P$38*10</f>
        <v>113.93939393939394</v>
      </c>
      <c r="G753" s="135">
        <f>职业参数比例等级参数!$Q$39*10</f>
        <v>104.54545454545453</v>
      </c>
      <c r="H753" s="134">
        <f>职业参数比例等级参数!$P$40*10</f>
        <v>62.060606060606062</v>
      </c>
      <c r="I753" s="134">
        <f>职业参数比例等级参数!$P$41*10</f>
        <v>46.545454545454547</v>
      </c>
      <c r="J753" s="134">
        <f>职业参数比例等级参数!$P$42*10</f>
        <v>62.060606060606062</v>
      </c>
      <c r="K753" s="134">
        <f>职业参数比例等级参数!$P$43*10</f>
        <v>46.545454545454547</v>
      </c>
      <c r="L753" s="134">
        <f>职业参数比例等级参数!$P$44*10</f>
        <v>42.54545454545454</v>
      </c>
      <c r="M753" s="134">
        <f>L753*职业参数比例等级参数!$B$15</f>
        <v>85.090909090909079</v>
      </c>
      <c r="N753" s="134">
        <f>L753*职业参数比例等级参数!$B$16</f>
        <v>42.54545454545454</v>
      </c>
      <c r="O753" s="134"/>
      <c r="P753" s="134"/>
      <c r="Q753" s="134">
        <v>2</v>
      </c>
    </row>
    <row r="754" spans="1:17" s="135" customFormat="1" hidden="1">
      <c r="A754" s="142">
        <v>741</v>
      </c>
      <c r="B754" s="142">
        <f t="shared" si="11"/>
        <v>741</v>
      </c>
      <c r="C754" s="134">
        <v>6</v>
      </c>
      <c r="D754" s="134">
        <v>0</v>
      </c>
      <c r="E754" s="134">
        <v>0</v>
      </c>
      <c r="F754" s="134">
        <f>职业参数比例等级参数!$P$38*10</f>
        <v>113.93939393939394</v>
      </c>
      <c r="G754" s="134">
        <f>职业参数比例等级参数!$P$39*10</f>
        <v>106.8181818181818</v>
      </c>
      <c r="H754" s="135">
        <f>职业参数比例等级参数!$O$40*10</f>
        <v>64</v>
      </c>
      <c r="I754" s="134">
        <f>职业参数比例等级参数!$P$41*10</f>
        <v>46.545454545454547</v>
      </c>
      <c r="J754" s="134">
        <f>职业参数比例等级参数!$P$42*10</f>
        <v>62.060606060606062</v>
      </c>
      <c r="K754" s="134">
        <f>职业参数比例等级参数!$P$43*10</f>
        <v>46.545454545454547</v>
      </c>
      <c r="L754" s="134">
        <f>职业参数比例等级参数!$P$44*10</f>
        <v>42.54545454545454</v>
      </c>
      <c r="M754" s="134">
        <f>L754*职业参数比例等级参数!$B$15</f>
        <v>85.090909090909079</v>
      </c>
      <c r="N754" s="134">
        <f>L754*职业参数比例等级参数!$B$16</f>
        <v>42.54545454545454</v>
      </c>
      <c r="O754" s="134"/>
      <c r="P754" s="134"/>
      <c r="Q754" s="134">
        <v>2</v>
      </c>
    </row>
    <row r="755" spans="1:17" s="135" customFormat="1" hidden="1">
      <c r="A755" s="142">
        <v>742</v>
      </c>
      <c r="B755" s="142">
        <f t="shared" si="11"/>
        <v>742</v>
      </c>
      <c r="C755" s="134">
        <v>6</v>
      </c>
      <c r="D755" s="134">
        <v>0</v>
      </c>
      <c r="E755" s="134">
        <v>0</v>
      </c>
      <c r="F755" s="134">
        <f>职业参数比例等级参数!$P$38*10</f>
        <v>113.93939393939394</v>
      </c>
      <c r="G755" s="134">
        <f>职业参数比例等级参数!$P$39*10</f>
        <v>106.8181818181818</v>
      </c>
      <c r="H755" s="135">
        <f>职业参数比例等级参数!$Q$40*10</f>
        <v>60.121212121212118</v>
      </c>
      <c r="I755" s="134">
        <f>职业参数比例等级参数!$P$41*10</f>
        <v>46.545454545454547</v>
      </c>
      <c r="J755" s="134">
        <f>职业参数比例等级参数!$P$42*10</f>
        <v>62.060606060606062</v>
      </c>
      <c r="K755" s="134">
        <f>职业参数比例等级参数!$P$43*10</f>
        <v>46.545454545454547</v>
      </c>
      <c r="L755" s="134">
        <f>职业参数比例等级参数!$P$44*10</f>
        <v>42.54545454545454</v>
      </c>
      <c r="M755" s="134">
        <f>L755*职业参数比例等级参数!$B$15</f>
        <v>85.090909090909079</v>
      </c>
      <c r="N755" s="134">
        <f>L755*职业参数比例等级参数!$B$16</f>
        <v>42.54545454545454</v>
      </c>
      <c r="O755" s="134"/>
      <c r="P755" s="134"/>
      <c r="Q755" s="134">
        <v>2</v>
      </c>
    </row>
    <row r="756" spans="1:17" s="135" customFormat="1" hidden="1">
      <c r="A756" s="142">
        <v>743</v>
      </c>
      <c r="B756" s="142">
        <f t="shared" si="11"/>
        <v>743</v>
      </c>
      <c r="C756" s="134">
        <v>6</v>
      </c>
      <c r="D756" s="134">
        <v>0</v>
      </c>
      <c r="E756" s="134">
        <v>0</v>
      </c>
      <c r="F756" s="134">
        <f>职业参数比例等级参数!$P$38*10</f>
        <v>113.93939393939394</v>
      </c>
      <c r="G756" s="134">
        <f>职业参数比例等级参数!$P$39*10</f>
        <v>106.8181818181818</v>
      </c>
      <c r="H756" s="134">
        <f>职业参数比例等级参数!$P$40*10</f>
        <v>62.060606060606062</v>
      </c>
      <c r="I756" s="135">
        <f>职业参数比例等级参数!$O$41*10</f>
        <v>47.999999999999986</v>
      </c>
      <c r="J756" s="134">
        <f>职业参数比例等级参数!$P$42*10</f>
        <v>62.060606060606062</v>
      </c>
      <c r="K756" s="134">
        <f>职业参数比例等级参数!$P$43*10</f>
        <v>46.545454545454547</v>
      </c>
      <c r="L756" s="134">
        <f>职业参数比例等级参数!$P$44*10</f>
        <v>42.54545454545454</v>
      </c>
      <c r="M756" s="134">
        <f>L756*职业参数比例等级参数!$B$15</f>
        <v>85.090909090909079</v>
      </c>
      <c r="N756" s="134">
        <f>L756*职业参数比例等级参数!$B$16</f>
        <v>42.54545454545454</v>
      </c>
      <c r="O756" s="134"/>
      <c r="P756" s="134"/>
      <c r="Q756" s="134">
        <v>2</v>
      </c>
    </row>
    <row r="757" spans="1:17" s="135" customFormat="1" hidden="1">
      <c r="A757" s="142">
        <v>744</v>
      </c>
      <c r="B757" s="142">
        <f t="shared" si="11"/>
        <v>744</v>
      </c>
      <c r="C757" s="134">
        <v>6</v>
      </c>
      <c r="D757" s="134">
        <v>0</v>
      </c>
      <c r="E757" s="134">
        <v>0</v>
      </c>
      <c r="F757" s="134">
        <f>职业参数比例等级参数!$P$38*10</f>
        <v>113.93939393939394</v>
      </c>
      <c r="G757" s="134">
        <f>职业参数比例等级参数!$P$39*10</f>
        <v>106.8181818181818</v>
      </c>
      <c r="H757" s="134">
        <f>职业参数比例等级参数!$P$40*10</f>
        <v>62.060606060606062</v>
      </c>
      <c r="I757" s="135">
        <f>职业参数比例等级参数!$Q$41*10</f>
        <v>45.090909090909086</v>
      </c>
      <c r="J757" s="134">
        <f>职业参数比例等级参数!$P$42*10</f>
        <v>62.060606060606062</v>
      </c>
      <c r="K757" s="134">
        <f>职业参数比例等级参数!$P$43*10</f>
        <v>46.545454545454547</v>
      </c>
      <c r="L757" s="134">
        <f>职业参数比例等级参数!$P$44*10</f>
        <v>42.54545454545454</v>
      </c>
      <c r="M757" s="134">
        <f>L757*职业参数比例等级参数!$B$15</f>
        <v>85.090909090909079</v>
      </c>
      <c r="N757" s="134">
        <f>L757*职业参数比例等级参数!$B$16</f>
        <v>42.54545454545454</v>
      </c>
      <c r="O757" s="134"/>
      <c r="P757" s="134"/>
      <c r="Q757" s="134">
        <v>2</v>
      </c>
    </row>
    <row r="758" spans="1:17" s="135" customFormat="1" hidden="1">
      <c r="A758" s="142">
        <v>745</v>
      </c>
      <c r="B758" s="142">
        <f t="shared" si="11"/>
        <v>745</v>
      </c>
      <c r="C758" s="134">
        <v>6</v>
      </c>
      <c r="D758" s="134">
        <v>0</v>
      </c>
      <c r="E758" s="134">
        <v>0</v>
      </c>
      <c r="F758" s="134">
        <f>职业参数比例等级参数!$P$38*10</f>
        <v>113.93939393939394</v>
      </c>
      <c r="G758" s="134">
        <f>职业参数比例等级参数!$P$39*10</f>
        <v>106.8181818181818</v>
      </c>
      <c r="H758" s="134">
        <f>职业参数比例等级参数!$P$40*10</f>
        <v>62.060606060606062</v>
      </c>
      <c r="I758" s="134">
        <f>职业参数比例等级参数!$P$41*10</f>
        <v>46.545454545454547</v>
      </c>
      <c r="J758" s="135">
        <f>职业参数比例等级参数!$O$42*10</f>
        <v>64</v>
      </c>
      <c r="K758" s="134">
        <f>职业参数比例等级参数!$P$43*10</f>
        <v>46.545454545454547</v>
      </c>
      <c r="L758" s="134">
        <f>职业参数比例等级参数!$P$44*10</f>
        <v>42.54545454545454</v>
      </c>
      <c r="M758" s="134">
        <f>L758*职业参数比例等级参数!$B$15</f>
        <v>85.090909090909079</v>
      </c>
      <c r="N758" s="134">
        <f>L758*职业参数比例等级参数!$B$16</f>
        <v>42.54545454545454</v>
      </c>
      <c r="O758" s="134"/>
      <c r="P758" s="134"/>
      <c r="Q758" s="134">
        <v>2</v>
      </c>
    </row>
    <row r="759" spans="1:17" s="135" customFormat="1" hidden="1">
      <c r="A759" s="142">
        <v>746</v>
      </c>
      <c r="B759" s="142">
        <f t="shared" si="11"/>
        <v>746</v>
      </c>
      <c r="C759" s="134">
        <v>6</v>
      </c>
      <c r="D759" s="134">
        <v>0</v>
      </c>
      <c r="E759" s="134">
        <v>0</v>
      </c>
      <c r="F759" s="134">
        <f>职业参数比例等级参数!$P$38*10</f>
        <v>113.93939393939394</v>
      </c>
      <c r="G759" s="134">
        <f>职业参数比例等级参数!$P$39*10</f>
        <v>106.8181818181818</v>
      </c>
      <c r="H759" s="134">
        <f>职业参数比例等级参数!$P$40*10</f>
        <v>62.060606060606062</v>
      </c>
      <c r="I759" s="134">
        <f>职业参数比例等级参数!$P$41*10</f>
        <v>46.545454545454547</v>
      </c>
      <c r="J759" s="135">
        <f>职业参数比例等级参数!$Q$42*10</f>
        <v>60.121212121212118</v>
      </c>
      <c r="K759" s="134">
        <f>职业参数比例等级参数!$P$43*10</f>
        <v>46.545454545454547</v>
      </c>
      <c r="L759" s="134">
        <f>职业参数比例等级参数!$P$44*10</f>
        <v>42.54545454545454</v>
      </c>
      <c r="M759" s="134">
        <f>L759*职业参数比例等级参数!$B$15</f>
        <v>85.090909090909079</v>
      </c>
      <c r="N759" s="134">
        <f>L759*职业参数比例等级参数!$B$16</f>
        <v>42.54545454545454</v>
      </c>
      <c r="O759" s="134"/>
      <c r="P759" s="134"/>
      <c r="Q759" s="134">
        <v>2</v>
      </c>
    </row>
    <row r="760" spans="1:17" s="135" customFormat="1" hidden="1">
      <c r="A760" s="142">
        <v>747</v>
      </c>
      <c r="B760" s="142">
        <f t="shared" si="11"/>
        <v>747</v>
      </c>
      <c r="C760" s="134">
        <v>6</v>
      </c>
      <c r="D760" s="134">
        <v>0</v>
      </c>
      <c r="E760" s="134">
        <v>0</v>
      </c>
      <c r="F760" s="134">
        <f>职业参数比例等级参数!$P$38*10</f>
        <v>113.93939393939394</v>
      </c>
      <c r="G760" s="134">
        <f>职业参数比例等级参数!$P$39*10</f>
        <v>106.8181818181818</v>
      </c>
      <c r="H760" s="134">
        <f>职业参数比例等级参数!$P$40*10</f>
        <v>62.060606060606062</v>
      </c>
      <c r="I760" s="134">
        <f>职业参数比例等级参数!$P$41*10</f>
        <v>46.545454545454547</v>
      </c>
      <c r="J760" s="134">
        <f>职业参数比例等级参数!$P$42*10</f>
        <v>62.060606060606062</v>
      </c>
      <c r="K760" s="135">
        <f>职业参数比例等级参数!$O$43*10</f>
        <v>47.999999999999986</v>
      </c>
      <c r="L760" s="134">
        <f>职业参数比例等级参数!$P$44*10</f>
        <v>42.54545454545454</v>
      </c>
      <c r="M760" s="134">
        <f>L760*职业参数比例等级参数!$B$15</f>
        <v>85.090909090909079</v>
      </c>
      <c r="N760" s="134">
        <f>L760*职业参数比例等级参数!$B$16</f>
        <v>42.54545454545454</v>
      </c>
      <c r="O760" s="134"/>
      <c r="P760" s="134"/>
      <c r="Q760" s="134">
        <v>2</v>
      </c>
    </row>
    <row r="761" spans="1:17" s="135" customFormat="1" hidden="1">
      <c r="A761" s="142">
        <v>748</v>
      </c>
      <c r="B761" s="142">
        <f t="shared" si="11"/>
        <v>748</v>
      </c>
      <c r="C761" s="134">
        <v>6</v>
      </c>
      <c r="D761" s="134">
        <v>0</v>
      </c>
      <c r="E761" s="134">
        <v>0</v>
      </c>
      <c r="F761" s="134">
        <f>职业参数比例等级参数!$P$38*10</f>
        <v>113.93939393939394</v>
      </c>
      <c r="G761" s="134">
        <f>职业参数比例等级参数!$P$39*10</f>
        <v>106.8181818181818</v>
      </c>
      <c r="H761" s="134">
        <f>职业参数比例等级参数!$P$40*10</f>
        <v>62.060606060606062</v>
      </c>
      <c r="I761" s="134">
        <f>职业参数比例等级参数!$P$41*10</f>
        <v>46.545454545454547</v>
      </c>
      <c r="J761" s="134">
        <f>职业参数比例等级参数!$P$42*10</f>
        <v>62.060606060606062</v>
      </c>
      <c r="K761" s="135">
        <f>职业参数比例等级参数!$Q$43*10</f>
        <v>45.090909090909086</v>
      </c>
      <c r="L761" s="134">
        <f>职业参数比例等级参数!$P$44*10</f>
        <v>42.54545454545454</v>
      </c>
      <c r="M761" s="134">
        <f>L761*职业参数比例等级参数!$B$15</f>
        <v>85.090909090909079</v>
      </c>
      <c r="N761" s="134">
        <f>L761*职业参数比例等级参数!$B$16</f>
        <v>42.54545454545454</v>
      </c>
      <c r="O761" s="134"/>
      <c r="P761" s="134"/>
      <c r="Q761" s="134">
        <v>2</v>
      </c>
    </row>
    <row r="762" spans="1:17" s="135" customFormat="1" hidden="1">
      <c r="A762" s="142">
        <v>749</v>
      </c>
      <c r="B762" s="142">
        <f t="shared" si="11"/>
        <v>749</v>
      </c>
      <c r="C762" s="134">
        <v>6</v>
      </c>
      <c r="D762" s="134">
        <v>0</v>
      </c>
      <c r="E762" s="134">
        <v>0</v>
      </c>
      <c r="F762" s="134">
        <f>职业参数比例等级参数!$P$38*10</f>
        <v>113.93939393939394</v>
      </c>
      <c r="G762" s="134">
        <f>职业参数比例等级参数!$P$39*10</f>
        <v>106.8181818181818</v>
      </c>
      <c r="H762" s="134">
        <f>职业参数比例等级参数!$P$40*10</f>
        <v>62.060606060606062</v>
      </c>
      <c r="I762" s="134">
        <f>职业参数比例等级参数!$P$41*10</f>
        <v>46.545454545454547</v>
      </c>
      <c r="J762" s="134">
        <f>职业参数比例等级参数!$P$42*10</f>
        <v>62.060606060606062</v>
      </c>
      <c r="K762" s="134">
        <f>职业参数比例等级参数!$P$43*10</f>
        <v>46.545454545454547</v>
      </c>
      <c r="L762" s="135">
        <f>职业参数比例等级参数!$O$44*10</f>
        <v>42.909090909090907</v>
      </c>
      <c r="M762" s="134">
        <f>L762*职业参数比例等级参数!$B$15</f>
        <v>85.818181818181813</v>
      </c>
      <c r="N762" s="134">
        <f>L762*职业参数比例等级参数!$B$16</f>
        <v>42.909090909090907</v>
      </c>
      <c r="O762" s="134"/>
      <c r="P762" s="134"/>
      <c r="Q762" s="134">
        <v>2</v>
      </c>
    </row>
    <row r="763" spans="1:17" s="135" customFormat="1" hidden="1">
      <c r="A763" s="142">
        <v>750</v>
      </c>
      <c r="B763" s="142">
        <f t="shared" si="11"/>
        <v>750</v>
      </c>
      <c r="C763" s="134">
        <v>6</v>
      </c>
      <c r="D763" s="134">
        <v>0</v>
      </c>
      <c r="E763" s="134">
        <v>0</v>
      </c>
      <c r="F763" s="134">
        <f>职业参数比例等级参数!$P$38*10</f>
        <v>113.93939393939394</v>
      </c>
      <c r="G763" s="134">
        <f>职业参数比例等级参数!$P$39*10</f>
        <v>106.8181818181818</v>
      </c>
      <c r="H763" s="134">
        <f>职业参数比例等级参数!$P$40*10</f>
        <v>62.060606060606062</v>
      </c>
      <c r="I763" s="134">
        <f>职业参数比例等级参数!$P$41*10</f>
        <v>46.545454545454547</v>
      </c>
      <c r="J763" s="134">
        <f>职业参数比例等级参数!$P$42*10</f>
        <v>62.060606060606062</v>
      </c>
      <c r="K763" s="134">
        <f>职业参数比例等级参数!$P$43*10</f>
        <v>46.545454545454547</v>
      </c>
      <c r="L763" s="135">
        <f>职业参数比例等级参数!$Q$44*10</f>
        <v>42.18181818181818</v>
      </c>
      <c r="M763" s="134">
        <f>L763*职业参数比例等级参数!$B$15</f>
        <v>84.36363636363636</v>
      </c>
      <c r="N763" s="134">
        <f>L763*职业参数比例等级参数!$B$16</f>
        <v>42.18181818181818</v>
      </c>
      <c r="O763" s="134"/>
      <c r="P763" s="134"/>
      <c r="Q763" s="134">
        <v>2</v>
      </c>
    </row>
    <row r="764" spans="1:17" s="135" customFormat="1" hidden="1">
      <c r="A764" s="142">
        <v>751</v>
      </c>
      <c r="B764" s="142">
        <f t="shared" si="11"/>
        <v>751</v>
      </c>
      <c r="C764" s="135">
        <v>6</v>
      </c>
      <c r="D764" s="135">
        <v>0</v>
      </c>
      <c r="E764" s="135">
        <v>0</v>
      </c>
      <c r="F764" s="135">
        <f>职业参数比例等级参数!$Q$38*10</f>
        <v>111.5151515151515</v>
      </c>
      <c r="G764" s="135">
        <f>职业参数比例等级参数!$Q$39*10</f>
        <v>104.54545454545453</v>
      </c>
      <c r="H764" s="135">
        <f>职业参数比例等级参数!$Q$40*10</f>
        <v>60.121212121212118</v>
      </c>
      <c r="I764" s="135">
        <f>职业参数比例等级参数!$Q$41*10</f>
        <v>45.090909090909086</v>
      </c>
      <c r="J764" s="135">
        <f>职业参数比例等级参数!$Q$42*10</f>
        <v>60.121212121212118</v>
      </c>
      <c r="K764" s="135">
        <f>职业参数比例等级参数!$Q$43*10</f>
        <v>45.090909090909086</v>
      </c>
      <c r="L764" s="135">
        <f>职业参数比例等级参数!$Q$44*10</f>
        <v>42.18181818181818</v>
      </c>
      <c r="M764" s="135">
        <f>L764*职业参数比例等级参数!$B$15</f>
        <v>84.36363636363636</v>
      </c>
      <c r="N764" s="135">
        <f>L764*职业参数比例等级参数!$B$16</f>
        <v>42.18181818181818</v>
      </c>
      <c r="P764" s="135" t="s">
        <v>696</v>
      </c>
      <c r="Q764" s="135">
        <v>2</v>
      </c>
    </row>
    <row r="765" spans="1:17" s="135" customFormat="1" hidden="1">
      <c r="A765" s="142">
        <v>752</v>
      </c>
      <c r="B765" s="142">
        <f t="shared" si="11"/>
        <v>752</v>
      </c>
      <c r="C765" s="134">
        <v>6</v>
      </c>
      <c r="D765" s="134">
        <v>0</v>
      </c>
      <c r="E765" s="134">
        <v>0</v>
      </c>
      <c r="F765" s="135">
        <f>职业参数比例等级参数!$P$38*10</f>
        <v>113.93939393939394</v>
      </c>
      <c r="G765" s="134">
        <f>职业参数比例等级参数!$Q$39*10</f>
        <v>104.54545454545453</v>
      </c>
      <c r="H765" s="134">
        <f>职业参数比例等级参数!$Q$40*10</f>
        <v>60.121212121212118</v>
      </c>
      <c r="I765" s="134">
        <f>职业参数比例等级参数!$Q$41*10</f>
        <v>45.090909090909086</v>
      </c>
      <c r="J765" s="134">
        <f>职业参数比例等级参数!$Q$42*10</f>
        <v>60.121212121212118</v>
      </c>
      <c r="K765" s="134">
        <f>职业参数比例等级参数!$Q$43*10</f>
        <v>45.090909090909086</v>
      </c>
      <c r="L765" s="134">
        <f>职业参数比例等级参数!$Q$44*10</f>
        <v>42.18181818181818</v>
      </c>
      <c r="M765" s="134">
        <f>L765*职业参数比例等级参数!$B$15</f>
        <v>84.36363636363636</v>
      </c>
      <c r="N765" s="134">
        <f>L765*职业参数比例等级参数!$B$16</f>
        <v>42.18181818181818</v>
      </c>
      <c r="O765" s="134"/>
      <c r="P765" s="134"/>
      <c r="Q765" s="134">
        <v>2</v>
      </c>
    </row>
    <row r="766" spans="1:17" s="135" customFormat="1" hidden="1">
      <c r="A766" s="142">
        <v>753</v>
      </c>
      <c r="B766" s="142">
        <f t="shared" si="11"/>
        <v>753</v>
      </c>
      <c r="C766" s="134">
        <v>6</v>
      </c>
      <c r="D766" s="134">
        <v>0</v>
      </c>
      <c r="E766" s="134">
        <v>0</v>
      </c>
      <c r="F766" s="135">
        <f>职业参数比例等级参数!$O$38*10</f>
        <v>116.36363636363637</v>
      </c>
      <c r="G766" s="134">
        <f>职业参数比例等级参数!$Q$39*10</f>
        <v>104.54545454545453</v>
      </c>
      <c r="H766" s="134">
        <f>职业参数比例等级参数!$Q$40*10</f>
        <v>60.121212121212118</v>
      </c>
      <c r="I766" s="134">
        <f>职业参数比例等级参数!$Q$41*10</f>
        <v>45.090909090909086</v>
      </c>
      <c r="J766" s="134">
        <f>职业参数比例等级参数!$Q$42*10</f>
        <v>60.121212121212118</v>
      </c>
      <c r="K766" s="134">
        <f>职业参数比例等级参数!$Q$43*10</f>
        <v>45.090909090909086</v>
      </c>
      <c r="L766" s="134">
        <f>职业参数比例等级参数!$Q$44*10</f>
        <v>42.18181818181818</v>
      </c>
      <c r="M766" s="134">
        <f>L766*职业参数比例等级参数!$B$15</f>
        <v>84.36363636363636</v>
      </c>
      <c r="N766" s="134">
        <f>L766*职业参数比例等级参数!$B$16</f>
        <v>42.18181818181818</v>
      </c>
      <c r="O766" s="134"/>
      <c r="P766" s="134"/>
      <c r="Q766" s="134">
        <v>2</v>
      </c>
    </row>
    <row r="767" spans="1:17" s="135" customFormat="1" hidden="1">
      <c r="A767" s="142">
        <v>754</v>
      </c>
      <c r="B767" s="142">
        <f t="shared" si="11"/>
        <v>754</v>
      </c>
      <c r="C767" s="134">
        <v>6</v>
      </c>
      <c r="D767" s="134">
        <v>0</v>
      </c>
      <c r="E767" s="134">
        <v>0</v>
      </c>
      <c r="F767" s="134">
        <f>职业参数比例等级参数!$Q$38*10</f>
        <v>111.5151515151515</v>
      </c>
      <c r="G767" s="135">
        <f>职业参数比例等级参数!$P$39*10</f>
        <v>106.8181818181818</v>
      </c>
      <c r="H767" s="134">
        <f>职业参数比例等级参数!$Q$40*10</f>
        <v>60.121212121212118</v>
      </c>
      <c r="I767" s="134">
        <f>职业参数比例等级参数!$Q$41*10</f>
        <v>45.090909090909086</v>
      </c>
      <c r="J767" s="134">
        <f>职业参数比例等级参数!$Q$42*10</f>
        <v>60.121212121212118</v>
      </c>
      <c r="K767" s="134">
        <f>职业参数比例等级参数!$Q$43*10</f>
        <v>45.090909090909086</v>
      </c>
      <c r="L767" s="134">
        <f>职业参数比例等级参数!$Q$44*10</f>
        <v>42.18181818181818</v>
      </c>
      <c r="M767" s="134">
        <f>L767*职业参数比例等级参数!$B$15</f>
        <v>84.36363636363636</v>
      </c>
      <c r="N767" s="134">
        <f>L767*职业参数比例等级参数!$B$16</f>
        <v>42.18181818181818</v>
      </c>
      <c r="O767" s="134"/>
      <c r="P767" s="134"/>
      <c r="Q767" s="134">
        <v>2</v>
      </c>
    </row>
    <row r="768" spans="1:17" s="135" customFormat="1" hidden="1">
      <c r="A768" s="142">
        <v>755</v>
      </c>
      <c r="B768" s="142">
        <f t="shared" si="11"/>
        <v>755</v>
      </c>
      <c r="C768" s="134">
        <v>6</v>
      </c>
      <c r="D768" s="134">
        <v>0</v>
      </c>
      <c r="E768" s="134">
        <v>0</v>
      </c>
      <c r="F768" s="134">
        <f>职业参数比例等级参数!$Q$38*10</f>
        <v>111.5151515151515</v>
      </c>
      <c r="G768" s="135">
        <f>职业参数比例等级参数!$O$39*10</f>
        <v>109.09090909090908</v>
      </c>
      <c r="H768" s="134">
        <f>职业参数比例等级参数!$Q$40*10</f>
        <v>60.121212121212118</v>
      </c>
      <c r="I768" s="134">
        <f>职业参数比例等级参数!$Q$41*10</f>
        <v>45.090909090909086</v>
      </c>
      <c r="J768" s="134">
        <f>职业参数比例等级参数!$Q$42*10</f>
        <v>60.121212121212118</v>
      </c>
      <c r="K768" s="134">
        <f>职业参数比例等级参数!$Q$43*10</f>
        <v>45.090909090909086</v>
      </c>
      <c r="L768" s="134">
        <f>职业参数比例等级参数!$Q$44*10</f>
        <v>42.18181818181818</v>
      </c>
      <c r="M768" s="134">
        <f>L768*职业参数比例等级参数!$B$15</f>
        <v>84.36363636363636</v>
      </c>
      <c r="N768" s="134">
        <f>L768*职业参数比例等级参数!$B$16</f>
        <v>42.18181818181818</v>
      </c>
      <c r="O768" s="134"/>
      <c r="P768" s="134"/>
      <c r="Q768" s="134">
        <v>2</v>
      </c>
    </row>
    <row r="769" spans="1:17" s="135" customFormat="1" hidden="1">
      <c r="A769" s="142">
        <v>756</v>
      </c>
      <c r="B769" s="142">
        <f t="shared" si="11"/>
        <v>756</v>
      </c>
      <c r="C769" s="134">
        <v>6</v>
      </c>
      <c r="D769" s="134">
        <v>0</v>
      </c>
      <c r="E769" s="134">
        <v>0</v>
      </c>
      <c r="F769" s="134">
        <f>职业参数比例等级参数!$Q$38*10</f>
        <v>111.5151515151515</v>
      </c>
      <c r="G769" s="134">
        <f>职业参数比例等级参数!$Q$39*10</f>
        <v>104.54545454545453</v>
      </c>
      <c r="H769" s="135">
        <f>职业参数比例等级参数!$P$40*10</f>
        <v>62.060606060606062</v>
      </c>
      <c r="I769" s="134">
        <f>职业参数比例等级参数!$Q$41*10</f>
        <v>45.090909090909086</v>
      </c>
      <c r="J769" s="134">
        <f>职业参数比例等级参数!$Q$42*10</f>
        <v>60.121212121212118</v>
      </c>
      <c r="K769" s="134">
        <f>职业参数比例等级参数!$Q$43*10</f>
        <v>45.090909090909086</v>
      </c>
      <c r="L769" s="134">
        <f>职业参数比例等级参数!$Q$44*10</f>
        <v>42.18181818181818</v>
      </c>
      <c r="M769" s="134">
        <f>L769*职业参数比例等级参数!$B$15</f>
        <v>84.36363636363636</v>
      </c>
      <c r="N769" s="134">
        <f>L769*职业参数比例等级参数!$B$16</f>
        <v>42.18181818181818</v>
      </c>
      <c r="O769" s="134"/>
      <c r="P769" s="134"/>
      <c r="Q769" s="134">
        <v>2</v>
      </c>
    </row>
    <row r="770" spans="1:17" s="135" customFormat="1" hidden="1">
      <c r="A770" s="142">
        <v>757</v>
      </c>
      <c r="B770" s="142">
        <f t="shared" si="11"/>
        <v>757</v>
      </c>
      <c r="C770" s="134">
        <v>6</v>
      </c>
      <c r="D770" s="134">
        <v>0</v>
      </c>
      <c r="E770" s="134">
        <v>0</v>
      </c>
      <c r="F770" s="134">
        <f>职业参数比例等级参数!$Q$38*10</f>
        <v>111.5151515151515</v>
      </c>
      <c r="G770" s="134">
        <f>职业参数比例等级参数!$Q$39*10</f>
        <v>104.54545454545453</v>
      </c>
      <c r="H770" s="135">
        <f>职业参数比例等级参数!$O$40*10</f>
        <v>64</v>
      </c>
      <c r="I770" s="134">
        <f>职业参数比例等级参数!$Q$41*10</f>
        <v>45.090909090909086</v>
      </c>
      <c r="J770" s="134">
        <f>职业参数比例等级参数!$Q$42*10</f>
        <v>60.121212121212118</v>
      </c>
      <c r="K770" s="134">
        <f>职业参数比例等级参数!$Q$43*10</f>
        <v>45.090909090909086</v>
      </c>
      <c r="L770" s="134">
        <f>职业参数比例等级参数!$Q$44*10</f>
        <v>42.18181818181818</v>
      </c>
      <c r="M770" s="134">
        <f>L770*职业参数比例等级参数!$B$15</f>
        <v>84.36363636363636</v>
      </c>
      <c r="N770" s="134">
        <f>L770*职业参数比例等级参数!$B$16</f>
        <v>42.18181818181818</v>
      </c>
      <c r="O770" s="134"/>
      <c r="P770" s="134"/>
      <c r="Q770" s="134">
        <v>2</v>
      </c>
    </row>
    <row r="771" spans="1:17" s="135" customFormat="1" hidden="1">
      <c r="A771" s="142">
        <v>758</v>
      </c>
      <c r="B771" s="142">
        <f t="shared" si="11"/>
        <v>758</v>
      </c>
      <c r="C771" s="134">
        <v>6</v>
      </c>
      <c r="D771" s="134">
        <v>0</v>
      </c>
      <c r="E771" s="134">
        <v>0</v>
      </c>
      <c r="F771" s="134">
        <f>职业参数比例等级参数!$Q$38*10</f>
        <v>111.5151515151515</v>
      </c>
      <c r="G771" s="134">
        <f>职业参数比例等级参数!$Q$39*10</f>
        <v>104.54545454545453</v>
      </c>
      <c r="H771" s="134">
        <f>职业参数比例等级参数!$Q$40*10</f>
        <v>60.121212121212118</v>
      </c>
      <c r="I771" s="135">
        <f>职业参数比例等级参数!$P$41*10</f>
        <v>46.545454545454547</v>
      </c>
      <c r="J771" s="134">
        <f>职业参数比例等级参数!$Q$42*10</f>
        <v>60.121212121212118</v>
      </c>
      <c r="K771" s="134">
        <f>职业参数比例等级参数!$Q$43*10</f>
        <v>45.090909090909086</v>
      </c>
      <c r="L771" s="134">
        <f>职业参数比例等级参数!$Q$44*10</f>
        <v>42.18181818181818</v>
      </c>
      <c r="M771" s="134">
        <f>L771*职业参数比例等级参数!$B$15</f>
        <v>84.36363636363636</v>
      </c>
      <c r="N771" s="134">
        <f>L771*职业参数比例等级参数!$B$16</f>
        <v>42.18181818181818</v>
      </c>
      <c r="O771" s="134"/>
      <c r="P771" s="134"/>
      <c r="Q771" s="134">
        <v>2</v>
      </c>
    </row>
    <row r="772" spans="1:17" s="135" customFormat="1" hidden="1">
      <c r="A772" s="142">
        <v>759</v>
      </c>
      <c r="B772" s="142">
        <f t="shared" si="11"/>
        <v>759</v>
      </c>
      <c r="C772" s="134">
        <v>6</v>
      </c>
      <c r="D772" s="134">
        <v>0</v>
      </c>
      <c r="E772" s="134">
        <v>0</v>
      </c>
      <c r="F772" s="134">
        <f>职业参数比例等级参数!$Q$38*10</f>
        <v>111.5151515151515</v>
      </c>
      <c r="G772" s="134">
        <f>职业参数比例等级参数!$Q$39*10</f>
        <v>104.54545454545453</v>
      </c>
      <c r="H772" s="134">
        <f>职业参数比例等级参数!$Q$40*10</f>
        <v>60.121212121212118</v>
      </c>
      <c r="I772" s="135">
        <f>职业参数比例等级参数!$O$41*10</f>
        <v>47.999999999999986</v>
      </c>
      <c r="J772" s="134">
        <f>职业参数比例等级参数!$Q$42*10</f>
        <v>60.121212121212118</v>
      </c>
      <c r="K772" s="134">
        <f>职业参数比例等级参数!$Q$43*10</f>
        <v>45.090909090909086</v>
      </c>
      <c r="L772" s="134">
        <f>职业参数比例等级参数!$Q$44*10</f>
        <v>42.18181818181818</v>
      </c>
      <c r="M772" s="134">
        <f>L772*职业参数比例等级参数!$B$15</f>
        <v>84.36363636363636</v>
      </c>
      <c r="N772" s="134">
        <f>L772*职业参数比例等级参数!$B$16</f>
        <v>42.18181818181818</v>
      </c>
      <c r="O772" s="134"/>
      <c r="P772" s="134"/>
      <c r="Q772" s="134">
        <v>2</v>
      </c>
    </row>
    <row r="773" spans="1:17" s="135" customFormat="1" hidden="1">
      <c r="A773" s="142">
        <v>760</v>
      </c>
      <c r="B773" s="142">
        <f t="shared" si="11"/>
        <v>760</v>
      </c>
      <c r="C773" s="134">
        <v>6</v>
      </c>
      <c r="D773" s="134">
        <v>0</v>
      </c>
      <c r="E773" s="134">
        <v>0</v>
      </c>
      <c r="F773" s="134">
        <f>职业参数比例等级参数!$Q$38*10</f>
        <v>111.5151515151515</v>
      </c>
      <c r="G773" s="134">
        <f>职业参数比例等级参数!$Q$39*10</f>
        <v>104.54545454545453</v>
      </c>
      <c r="H773" s="134">
        <f>职业参数比例等级参数!$Q$40*10</f>
        <v>60.121212121212118</v>
      </c>
      <c r="I773" s="134">
        <f>职业参数比例等级参数!$Q$41*10</f>
        <v>45.090909090909086</v>
      </c>
      <c r="J773" s="135">
        <f>职业参数比例等级参数!$P$42*10</f>
        <v>62.060606060606062</v>
      </c>
      <c r="K773" s="134">
        <f>职业参数比例等级参数!$Q$43*10</f>
        <v>45.090909090909086</v>
      </c>
      <c r="L773" s="134">
        <f>职业参数比例等级参数!$Q$44*10</f>
        <v>42.18181818181818</v>
      </c>
      <c r="M773" s="134">
        <f>L773*职业参数比例等级参数!$B$15</f>
        <v>84.36363636363636</v>
      </c>
      <c r="N773" s="134">
        <f>L773*职业参数比例等级参数!$B$16</f>
        <v>42.18181818181818</v>
      </c>
      <c r="O773" s="134"/>
      <c r="P773" s="134"/>
      <c r="Q773" s="134">
        <v>2</v>
      </c>
    </row>
    <row r="774" spans="1:17" s="135" customFormat="1" hidden="1">
      <c r="A774" s="142">
        <v>761</v>
      </c>
      <c r="B774" s="142">
        <f t="shared" si="11"/>
        <v>761</v>
      </c>
      <c r="C774" s="134">
        <v>6</v>
      </c>
      <c r="D774" s="134">
        <v>0</v>
      </c>
      <c r="E774" s="134">
        <v>0</v>
      </c>
      <c r="F774" s="134">
        <f>职业参数比例等级参数!$Q$38*10</f>
        <v>111.5151515151515</v>
      </c>
      <c r="G774" s="134">
        <f>职业参数比例等级参数!$Q$39*10</f>
        <v>104.54545454545453</v>
      </c>
      <c r="H774" s="134">
        <f>职业参数比例等级参数!$Q$40*10</f>
        <v>60.121212121212118</v>
      </c>
      <c r="I774" s="134">
        <f>职业参数比例等级参数!$Q$41*10</f>
        <v>45.090909090909086</v>
      </c>
      <c r="J774" s="135">
        <f>职业参数比例等级参数!$O$42*10</f>
        <v>64</v>
      </c>
      <c r="K774" s="134">
        <f>职业参数比例等级参数!$Q$43*10</f>
        <v>45.090909090909086</v>
      </c>
      <c r="L774" s="134">
        <f>职业参数比例等级参数!$Q$44*10</f>
        <v>42.18181818181818</v>
      </c>
      <c r="M774" s="134">
        <f>L774*职业参数比例等级参数!$B$15</f>
        <v>84.36363636363636</v>
      </c>
      <c r="N774" s="134">
        <f>L774*职业参数比例等级参数!$B$16</f>
        <v>42.18181818181818</v>
      </c>
      <c r="O774" s="134"/>
      <c r="P774" s="134"/>
      <c r="Q774" s="134">
        <v>2</v>
      </c>
    </row>
    <row r="775" spans="1:17" s="135" customFormat="1" hidden="1">
      <c r="A775" s="142">
        <v>762</v>
      </c>
      <c r="B775" s="142">
        <f t="shared" si="11"/>
        <v>762</v>
      </c>
      <c r="C775" s="134">
        <v>6</v>
      </c>
      <c r="D775" s="134">
        <v>0</v>
      </c>
      <c r="E775" s="134">
        <v>0</v>
      </c>
      <c r="F775" s="134">
        <f>职业参数比例等级参数!$Q$38*10</f>
        <v>111.5151515151515</v>
      </c>
      <c r="G775" s="134">
        <f>职业参数比例等级参数!$Q$39*10</f>
        <v>104.54545454545453</v>
      </c>
      <c r="H775" s="134">
        <f>职业参数比例等级参数!$Q$40*10</f>
        <v>60.121212121212118</v>
      </c>
      <c r="I775" s="134">
        <f>职业参数比例等级参数!$Q$41*10</f>
        <v>45.090909090909086</v>
      </c>
      <c r="J775" s="134">
        <f>职业参数比例等级参数!$Q$42*10</f>
        <v>60.121212121212118</v>
      </c>
      <c r="K775" s="135">
        <f>职业参数比例等级参数!$P$43*10</f>
        <v>46.545454545454547</v>
      </c>
      <c r="L775" s="134">
        <f>职业参数比例等级参数!$Q$44*10</f>
        <v>42.18181818181818</v>
      </c>
      <c r="M775" s="134">
        <f>L775*职业参数比例等级参数!$B$15</f>
        <v>84.36363636363636</v>
      </c>
      <c r="N775" s="134">
        <f>L775*职业参数比例等级参数!$B$16</f>
        <v>42.18181818181818</v>
      </c>
      <c r="O775" s="134"/>
      <c r="P775" s="134"/>
      <c r="Q775" s="134">
        <v>2</v>
      </c>
    </row>
    <row r="776" spans="1:17" s="135" customFormat="1" hidden="1">
      <c r="A776" s="142">
        <v>763</v>
      </c>
      <c r="B776" s="142">
        <f t="shared" si="11"/>
        <v>763</v>
      </c>
      <c r="C776" s="134">
        <v>6</v>
      </c>
      <c r="D776" s="134">
        <v>0</v>
      </c>
      <c r="E776" s="134">
        <v>0</v>
      </c>
      <c r="F776" s="134">
        <f>职业参数比例等级参数!$Q$38*10</f>
        <v>111.5151515151515</v>
      </c>
      <c r="G776" s="134">
        <f>职业参数比例等级参数!$Q$39*10</f>
        <v>104.54545454545453</v>
      </c>
      <c r="H776" s="134">
        <f>职业参数比例等级参数!$Q$40*10</f>
        <v>60.121212121212118</v>
      </c>
      <c r="I776" s="134">
        <f>职业参数比例等级参数!$Q$41*10</f>
        <v>45.090909090909086</v>
      </c>
      <c r="J776" s="134">
        <f>职业参数比例等级参数!$Q$42*10</f>
        <v>60.121212121212118</v>
      </c>
      <c r="K776" s="135">
        <f>职业参数比例等级参数!$O$43*10</f>
        <v>47.999999999999986</v>
      </c>
      <c r="L776" s="134">
        <f>职业参数比例等级参数!$Q$44*10</f>
        <v>42.18181818181818</v>
      </c>
      <c r="M776" s="134">
        <f>L776*职业参数比例等级参数!$B$15</f>
        <v>84.36363636363636</v>
      </c>
      <c r="N776" s="134">
        <f>L776*职业参数比例等级参数!$B$16</f>
        <v>42.18181818181818</v>
      </c>
      <c r="O776" s="134"/>
      <c r="P776" s="134"/>
      <c r="Q776" s="134">
        <v>2</v>
      </c>
    </row>
    <row r="777" spans="1:17" s="135" customFormat="1" hidden="1">
      <c r="A777" s="142">
        <v>764</v>
      </c>
      <c r="B777" s="142">
        <f t="shared" si="11"/>
        <v>764</v>
      </c>
      <c r="C777" s="134">
        <v>6</v>
      </c>
      <c r="D777" s="134">
        <v>0</v>
      </c>
      <c r="E777" s="134">
        <v>0</v>
      </c>
      <c r="F777" s="134">
        <f>职业参数比例等级参数!$Q$38*10</f>
        <v>111.5151515151515</v>
      </c>
      <c r="G777" s="134">
        <f>职业参数比例等级参数!$Q$39*10</f>
        <v>104.54545454545453</v>
      </c>
      <c r="H777" s="134">
        <f>职业参数比例等级参数!$Q$40*10</f>
        <v>60.121212121212118</v>
      </c>
      <c r="I777" s="134">
        <f>职业参数比例等级参数!$Q$41*10</f>
        <v>45.090909090909086</v>
      </c>
      <c r="J777" s="134">
        <f>职业参数比例等级参数!$Q$42*10</f>
        <v>60.121212121212118</v>
      </c>
      <c r="K777" s="134">
        <f>职业参数比例等级参数!$Q$43*10</f>
        <v>45.090909090909086</v>
      </c>
      <c r="L777" s="135">
        <f>职业参数比例等级参数!$P$44*10</f>
        <v>42.54545454545454</v>
      </c>
      <c r="M777" s="134">
        <f>L777*职业参数比例等级参数!$B$15</f>
        <v>85.090909090909079</v>
      </c>
      <c r="N777" s="134">
        <f>L777*职业参数比例等级参数!$B$16</f>
        <v>42.54545454545454</v>
      </c>
      <c r="O777" s="134"/>
      <c r="P777" s="134"/>
      <c r="Q777" s="134">
        <v>2</v>
      </c>
    </row>
    <row r="778" spans="1:17" s="135" customFormat="1" hidden="1">
      <c r="A778" s="142">
        <v>765</v>
      </c>
      <c r="B778" s="142">
        <f t="shared" si="11"/>
        <v>765</v>
      </c>
      <c r="C778" s="134">
        <v>6</v>
      </c>
      <c r="D778" s="134">
        <v>0</v>
      </c>
      <c r="E778" s="134">
        <v>0</v>
      </c>
      <c r="F778" s="134">
        <f>职业参数比例等级参数!$Q$38*10</f>
        <v>111.5151515151515</v>
      </c>
      <c r="G778" s="134">
        <f>职业参数比例等级参数!$Q$39*10</f>
        <v>104.54545454545453</v>
      </c>
      <c r="H778" s="134">
        <f>职业参数比例等级参数!$Q$40*10</f>
        <v>60.121212121212118</v>
      </c>
      <c r="I778" s="134">
        <f>职业参数比例等级参数!$Q$41*10</f>
        <v>45.090909090909086</v>
      </c>
      <c r="J778" s="134">
        <f>职业参数比例等级参数!$Q$42*10</f>
        <v>60.121212121212118</v>
      </c>
      <c r="K778" s="134">
        <f>职业参数比例等级参数!$Q$43*10</f>
        <v>45.090909090909086</v>
      </c>
      <c r="L778" s="135">
        <f>职业参数比例等级参数!$O$44*10</f>
        <v>42.909090909090907</v>
      </c>
      <c r="M778" s="134">
        <f>L778*职业参数比例等级参数!$B$15</f>
        <v>85.818181818181813</v>
      </c>
      <c r="N778" s="134">
        <f>L778*职业参数比例等级参数!$B$16</f>
        <v>42.909090909090907</v>
      </c>
      <c r="O778" s="134"/>
      <c r="P778" s="134"/>
      <c r="Q778" s="134">
        <v>2</v>
      </c>
    </row>
    <row r="779" spans="1:17" s="135" customFormat="1" hidden="1">
      <c r="A779" s="142">
        <v>766</v>
      </c>
      <c r="B779" s="142">
        <f t="shared" si="11"/>
        <v>766</v>
      </c>
      <c r="C779" s="135">
        <v>5</v>
      </c>
      <c r="D779" s="135">
        <v>0</v>
      </c>
      <c r="E779" s="135">
        <v>0</v>
      </c>
      <c r="F779" s="135">
        <f>职业参数比例等级参数!$R$38*10</f>
        <v>109.09090909090908</v>
      </c>
      <c r="G779" s="135">
        <f>职业参数比例等级参数!$R$39*10</f>
        <v>102.27272727272727</v>
      </c>
      <c r="H779" s="135">
        <f>职业参数比例等级参数!$R$40*10</f>
        <v>58.181818181818187</v>
      </c>
      <c r="I779" s="135">
        <f>职业参数比例等级参数!$R$41*10</f>
        <v>43.636363636363633</v>
      </c>
      <c r="J779" s="135">
        <f>职业参数比例等级参数!$R$42*10</f>
        <v>58.181818181818187</v>
      </c>
      <c r="K779" s="135">
        <f>职业参数比例等级参数!$R$43*10</f>
        <v>43.636363636363633</v>
      </c>
      <c r="L779" s="135">
        <f>职业参数比例等级参数!$R$44*10</f>
        <v>41.818181818181813</v>
      </c>
      <c r="M779" s="135">
        <f>L779*职业参数比例等级参数!$B$15</f>
        <v>83.636363636363626</v>
      </c>
      <c r="N779" s="135">
        <f>L779*职业参数比例等级参数!$B$16</f>
        <v>41.818181818181813</v>
      </c>
      <c r="P779" s="135" t="s">
        <v>607</v>
      </c>
      <c r="Q779" s="135">
        <v>2</v>
      </c>
    </row>
    <row r="780" spans="1:17" s="135" customFormat="1" hidden="1">
      <c r="A780" s="142">
        <v>767</v>
      </c>
      <c r="B780" s="142">
        <f t="shared" si="11"/>
        <v>767</v>
      </c>
      <c r="C780" s="134">
        <v>5</v>
      </c>
      <c r="D780" s="134">
        <v>0</v>
      </c>
      <c r="E780" s="134">
        <v>0</v>
      </c>
      <c r="F780" s="135">
        <f>职业参数比例等级参数!$S$38*10</f>
        <v>106.66666666666666</v>
      </c>
      <c r="G780" s="134">
        <f>职业参数比例等级参数!$R$39*10</f>
        <v>102.27272727272727</v>
      </c>
      <c r="H780" s="134">
        <f>职业参数比例等级参数!$R$40*10</f>
        <v>58.181818181818187</v>
      </c>
      <c r="I780" s="134">
        <f>职业参数比例等级参数!$R$41*10</f>
        <v>43.636363636363633</v>
      </c>
      <c r="J780" s="134">
        <f>职业参数比例等级参数!$R$42*10</f>
        <v>58.181818181818187</v>
      </c>
      <c r="K780" s="134">
        <f>职业参数比例等级参数!$R$43*10</f>
        <v>43.636363636363633</v>
      </c>
      <c r="L780" s="134">
        <f>职业参数比例等级参数!$R$44*10</f>
        <v>41.818181818181813</v>
      </c>
      <c r="M780" s="134">
        <f>L780*职业参数比例等级参数!$B$15</f>
        <v>83.636363636363626</v>
      </c>
      <c r="N780" s="134">
        <f>L780*职业参数比例等级参数!$B$16</f>
        <v>41.818181818181813</v>
      </c>
      <c r="O780" s="134"/>
      <c r="P780" s="134"/>
      <c r="Q780" s="134">
        <v>2</v>
      </c>
    </row>
    <row r="781" spans="1:17" s="135" customFormat="1" hidden="1">
      <c r="A781" s="142">
        <v>768</v>
      </c>
      <c r="B781" s="142">
        <f t="shared" si="11"/>
        <v>768</v>
      </c>
      <c r="C781" s="134">
        <v>5</v>
      </c>
      <c r="D781" s="134">
        <v>0</v>
      </c>
      <c r="E781" s="134">
        <v>0</v>
      </c>
      <c r="F781" s="135">
        <f>职业参数比例等级参数!$T$38*10</f>
        <v>104.24242424242424</v>
      </c>
      <c r="G781" s="134">
        <f>职业参数比例等级参数!$R$39*10</f>
        <v>102.27272727272727</v>
      </c>
      <c r="H781" s="134">
        <f>职业参数比例等级参数!$R$40*10</f>
        <v>58.181818181818187</v>
      </c>
      <c r="I781" s="134">
        <f>职业参数比例等级参数!$R$41*10</f>
        <v>43.636363636363633</v>
      </c>
      <c r="J781" s="134">
        <f>职业参数比例等级参数!$R$42*10</f>
        <v>58.181818181818187</v>
      </c>
      <c r="K781" s="134">
        <f>职业参数比例等级参数!$R$43*10</f>
        <v>43.636363636363633</v>
      </c>
      <c r="L781" s="134">
        <f>职业参数比例等级参数!$R$44*10</f>
        <v>41.818181818181813</v>
      </c>
      <c r="M781" s="134">
        <f>L781*职业参数比例等级参数!$B$15</f>
        <v>83.636363636363626</v>
      </c>
      <c r="N781" s="134">
        <f>L781*职业参数比例等级参数!$B$16</f>
        <v>41.818181818181813</v>
      </c>
      <c r="O781" s="134"/>
      <c r="P781" s="134"/>
      <c r="Q781" s="134">
        <v>2</v>
      </c>
    </row>
    <row r="782" spans="1:17" s="135" customFormat="1" hidden="1">
      <c r="A782" s="142">
        <v>769</v>
      </c>
      <c r="B782" s="142">
        <f t="shared" si="11"/>
        <v>769</v>
      </c>
      <c r="C782" s="134">
        <v>5</v>
      </c>
      <c r="D782" s="134">
        <v>0</v>
      </c>
      <c r="E782" s="134">
        <v>0</v>
      </c>
      <c r="F782" s="134">
        <f>职业参数比例等级参数!$R$38*10</f>
        <v>109.09090909090908</v>
      </c>
      <c r="G782" s="135">
        <f>职业参数比例等级参数!$S$39*10</f>
        <v>99.999999999999986</v>
      </c>
      <c r="H782" s="134">
        <f>职业参数比例等级参数!$R$40*10</f>
        <v>58.181818181818187</v>
      </c>
      <c r="I782" s="134">
        <f>职业参数比例等级参数!$R$41*10</f>
        <v>43.636363636363633</v>
      </c>
      <c r="J782" s="134">
        <f>职业参数比例等级参数!$R$42*10</f>
        <v>58.181818181818187</v>
      </c>
      <c r="K782" s="134">
        <f>职业参数比例等级参数!$R$43*10</f>
        <v>43.636363636363633</v>
      </c>
      <c r="L782" s="134">
        <f>职业参数比例等级参数!$R$44*10</f>
        <v>41.818181818181813</v>
      </c>
      <c r="M782" s="134">
        <f>L782*职业参数比例等级参数!$B$15</f>
        <v>83.636363636363626</v>
      </c>
      <c r="N782" s="134">
        <f>L782*职业参数比例等级参数!$B$16</f>
        <v>41.818181818181813</v>
      </c>
      <c r="O782" s="134"/>
      <c r="P782" s="134"/>
      <c r="Q782" s="134">
        <v>2</v>
      </c>
    </row>
    <row r="783" spans="1:17" s="135" customFormat="1" hidden="1">
      <c r="A783" s="142">
        <v>770</v>
      </c>
      <c r="B783" s="142">
        <f t="shared" ref="B783:B846" si="12">A783</f>
        <v>770</v>
      </c>
      <c r="C783" s="134">
        <v>5</v>
      </c>
      <c r="D783" s="134">
        <v>0</v>
      </c>
      <c r="E783" s="134">
        <v>0</v>
      </c>
      <c r="F783" s="134">
        <f>职业参数比例等级参数!$R$38*10</f>
        <v>109.09090909090908</v>
      </c>
      <c r="G783" s="135">
        <f>职业参数比例等级参数!$T$39*10</f>
        <v>97.72727272727272</v>
      </c>
      <c r="H783" s="134">
        <f>职业参数比例等级参数!$R$40*10</f>
        <v>58.181818181818187</v>
      </c>
      <c r="I783" s="134">
        <f>职业参数比例等级参数!$R$41*10</f>
        <v>43.636363636363633</v>
      </c>
      <c r="J783" s="134">
        <f>职业参数比例等级参数!$R$42*10</f>
        <v>58.181818181818187</v>
      </c>
      <c r="K783" s="134">
        <f>职业参数比例等级参数!$R$43*10</f>
        <v>43.636363636363633</v>
      </c>
      <c r="L783" s="134">
        <f>职业参数比例等级参数!$R$44*10</f>
        <v>41.818181818181813</v>
      </c>
      <c r="M783" s="134">
        <f>L783*职业参数比例等级参数!$B$15</f>
        <v>83.636363636363626</v>
      </c>
      <c r="N783" s="134">
        <f>L783*职业参数比例等级参数!$B$16</f>
        <v>41.818181818181813</v>
      </c>
      <c r="O783" s="134"/>
      <c r="P783" s="134"/>
      <c r="Q783" s="134">
        <v>2</v>
      </c>
    </row>
    <row r="784" spans="1:17" s="135" customFormat="1" hidden="1">
      <c r="A784" s="142">
        <v>771</v>
      </c>
      <c r="B784" s="142">
        <f t="shared" si="12"/>
        <v>771</v>
      </c>
      <c r="C784" s="134">
        <v>5</v>
      </c>
      <c r="D784" s="134">
        <v>0</v>
      </c>
      <c r="E784" s="134">
        <v>0</v>
      </c>
      <c r="F784" s="134">
        <f>职业参数比例等级参数!$R$38*10</f>
        <v>109.09090909090908</v>
      </c>
      <c r="G784" s="134">
        <f>职业参数比例等级参数!$R$39*10</f>
        <v>102.27272727272727</v>
      </c>
      <c r="H784" s="135">
        <f>职业参数比例等级参数!$S$40*10</f>
        <v>56.242424242424249</v>
      </c>
      <c r="I784" s="134">
        <f>职业参数比例等级参数!$R$41*10</f>
        <v>43.636363636363633</v>
      </c>
      <c r="J784" s="134">
        <f>职业参数比例等级参数!$R$42*10</f>
        <v>58.181818181818187</v>
      </c>
      <c r="K784" s="134">
        <f>职业参数比例等级参数!$R$43*10</f>
        <v>43.636363636363633</v>
      </c>
      <c r="L784" s="134">
        <f>职业参数比例等级参数!$R$44*10</f>
        <v>41.818181818181813</v>
      </c>
      <c r="M784" s="134">
        <f>L784*职业参数比例等级参数!$B$15</f>
        <v>83.636363636363626</v>
      </c>
      <c r="N784" s="134">
        <f>L784*职业参数比例等级参数!$B$16</f>
        <v>41.818181818181813</v>
      </c>
      <c r="O784" s="134"/>
      <c r="P784" s="134"/>
      <c r="Q784" s="134">
        <v>2</v>
      </c>
    </row>
    <row r="785" spans="1:17" s="135" customFormat="1" hidden="1">
      <c r="A785" s="142">
        <v>772</v>
      </c>
      <c r="B785" s="142">
        <f t="shared" si="12"/>
        <v>772</v>
      </c>
      <c r="C785" s="134">
        <v>5</v>
      </c>
      <c r="D785" s="134">
        <v>0</v>
      </c>
      <c r="E785" s="134">
        <v>0</v>
      </c>
      <c r="F785" s="134">
        <f>职业参数比例等级参数!$R$38*10</f>
        <v>109.09090909090908</v>
      </c>
      <c r="G785" s="134">
        <f>职业参数比例等级参数!$R$39*10</f>
        <v>102.27272727272727</v>
      </c>
      <c r="H785" s="135">
        <f>职业参数比例等级参数!$T$40*10</f>
        <v>54.303030303030305</v>
      </c>
      <c r="I785" s="134">
        <f>职业参数比例等级参数!$R$41*10</f>
        <v>43.636363636363633</v>
      </c>
      <c r="J785" s="134">
        <f>职业参数比例等级参数!$R$42*10</f>
        <v>58.181818181818187</v>
      </c>
      <c r="K785" s="134">
        <f>职业参数比例等级参数!$R$43*10</f>
        <v>43.636363636363633</v>
      </c>
      <c r="L785" s="134">
        <f>职业参数比例等级参数!$R$44*10</f>
        <v>41.818181818181813</v>
      </c>
      <c r="M785" s="134">
        <f>L785*职业参数比例等级参数!$B$15</f>
        <v>83.636363636363626</v>
      </c>
      <c r="N785" s="134">
        <f>L785*职业参数比例等级参数!$B$16</f>
        <v>41.818181818181813</v>
      </c>
      <c r="O785" s="134"/>
      <c r="P785" s="134"/>
      <c r="Q785" s="134">
        <v>2</v>
      </c>
    </row>
    <row r="786" spans="1:17" s="135" customFormat="1" hidden="1">
      <c r="A786" s="142">
        <v>773</v>
      </c>
      <c r="B786" s="142">
        <f t="shared" si="12"/>
        <v>773</v>
      </c>
      <c r="C786" s="134">
        <v>5</v>
      </c>
      <c r="D786" s="134">
        <v>0</v>
      </c>
      <c r="E786" s="134">
        <v>0</v>
      </c>
      <c r="F786" s="134">
        <f>职业参数比例等级参数!$R$38*10</f>
        <v>109.09090909090908</v>
      </c>
      <c r="G786" s="134">
        <f>职业参数比例等级参数!$R$39*10</f>
        <v>102.27272727272727</v>
      </c>
      <c r="H786" s="134">
        <f>职业参数比例等级参数!$R$40*10</f>
        <v>58.181818181818187</v>
      </c>
      <c r="I786" s="135">
        <f>职业参数比例等级参数!$S$41*10</f>
        <v>42.18181818181818</v>
      </c>
      <c r="J786" s="134">
        <f>职业参数比例等级参数!$R$42*10</f>
        <v>58.181818181818187</v>
      </c>
      <c r="K786" s="134">
        <f>职业参数比例等级参数!$R$43*10</f>
        <v>43.636363636363633</v>
      </c>
      <c r="L786" s="134">
        <f>职业参数比例等级参数!$R$44*10</f>
        <v>41.818181818181813</v>
      </c>
      <c r="M786" s="134">
        <f>L786*职业参数比例等级参数!$B$15</f>
        <v>83.636363636363626</v>
      </c>
      <c r="N786" s="134">
        <f>L786*职业参数比例等级参数!$B$16</f>
        <v>41.818181818181813</v>
      </c>
      <c r="O786" s="134"/>
      <c r="P786" s="134"/>
      <c r="Q786" s="134">
        <v>2</v>
      </c>
    </row>
    <row r="787" spans="1:17" s="135" customFormat="1" hidden="1">
      <c r="A787" s="142">
        <v>774</v>
      </c>
      <c r="B787" s="142">
        <f t="shared" si="12"/>
        <v>774</v>
      </c>
      <c r="C787" s="134">
        <v>5</v>
      </c>
      <c r="D787" s="134">
        <v>0</v>
      </c>
      <c r="E787" s="134">
        <v>0</v>
      </c>
      <c r="F787" s="134">
        <f>职业参数比例等级参数!$R$38*10</f>
        <v>109.09090909090908</v>
      </c>
      <c r="G787" s="134">
        <f>职业参数比例等级参数!$R$39*10</f>
        <v>102.27272727272727</v>
      </c>
      <c r="H787" s="134">
        <f>职业参数比例等级参数!$R$40*10</f>
        <v>58.181818181818187</v>
      </c>
      <c r="I787" s="135">
        <f>职业参数比例等级参数!$T$41*10</f>
        <v>40.72727272727272</v>
      </c>
      <c r="J787" s="134">
        <f>职业参数比例等级参数!$R$42*10</f>
        <v>58.181818181818187</v>
      </c>
      <c r="K787" s="134">
        <f>职业参数比例等级参数!$R$43*10</f>
        <v>43.636363636363633</v>
      </c>
      <c r="L787" s="134">
        <f>职业参数比例等级参数!$R$44*10</f>
        <v>41.818181818181813</v>
      </c>
      <c r="M787" s="134">
        <f>L787*职业参数比例等级参数!$B$15</f>
        <v>83.636363636363626</v>
      </c>
      <c r="N787" s="134">
        <f>L787*职业参数比例等级参数!$B$16</f>
        <v>41.818181818181813</v>
      </c>
      <c r="O787" s="134"/>
      <c r="P787" s="134"/>
      <c r="Q787" s="134">
        <v>2</v>
      </c>
    </row>
    <row r="788" spans="1:17" s="135" customFormat="1" hidden="1">
      <c r="A788" s="142">
        <v>775</v>
      </c>
      <c r="B788" s="142">
        <f t="shared" si="12"/>
        <v>775</v>
      </c>
      <c r="C788" s="134">
        <v>5</v>
      </c>
      <c r="D788" s="134">
        <v>0</v>
      </c>
      <c r="E788" s="134">
        <v>0</v>
      </c>
      <c r="F788" s="134">
        <f>职业参数比例等级参数!$R$38*10</f>
        <v>109.09090909090908</v>
      </c>
      <c r="G788" s="134">
        <f>职业参数比例等级参数!$R$39*10</f>
        <v>102.27272727272727</v>
      </c>
      <c r="H788" s="134">
        <f>职业参数比例等级参数!$R$40*10</f>
        <v>58.181818181818187</v>
      </c>
      <c r="I788" s="134">
        <f>职业参数比例等级参数!$R$41*10</f>
        <v>43.636363636363633</v>
      </c>
      <c r="J788" s="135">
        <f>职业参数比例等级参数!$S$42*10</f>
        <v>56.242424242424249</v>
      </c>
      <c r="K788" s="134">
        <f>职业参数比例等级参数!$R$43*10</f>
        <v>43.636363636363633</v>
      </c>
      <c r="L788" s="134">
        <f>职业参数比例等级参数!$R$44*10</f>
        <v>41.818181818181813</v>
      </c>
      <c r="M788" s="134">
        <f>L788*职业参数比例等级参数!$B$15</f>
        <v>83.636363636363626</v>
      </c>
      <c r="N788" s="134">
        <f>L788*职业参数比例等级参数!$B$16</f>
        <v>41.818181818181813</v>
      </c>
      <c r="O788" s="134"/>
      <c r="P788" s="134"/>
      <c r="Q788" s="134">
        <v>2</v>
      </c>
    </row>
    <row r="789" spans="1:17" s="135" customFormat="1" hidden="1">
      <c r="A789" s="142">
        <v>776</v>
      </c>
      <c r="B789" s="142">
        <f t="shared" si="12"/>
        <v>776</v>
      </c>
      <c r="C789" s="134">
        <v>5</v>
      </c>
      <c r="D789" s="134">
        <v>0</v>
      </c>
      <c r="E789" s="134">
        <v>0</v>
      </c>
      <c r="F789" s="134">
        <f>职业参数比例等级参数!$R$38*10</f>
        <v>109.09090909090908</v>
      </c>
      <c r="G789" s="134">
        <f>职业参数比例等级参数!$R$39*10</f>
        <v>102.27272727272727</v>
      </c>
      <c r="H789" s="134">
        <f>职业参数比例等级参数!$R$40*10</f>
        <v>58.181818181818187</v>
      </c>
      <c r="I789" s="134">
        <f>职业参数比例等级参数!$R$41*10</f>
        <v>43.636363636363633</v>
      </c>
      <c r="J789" s="135">
        <f>职业参数比例等级参数!$T$42*10</f>
        <v>54.303030303030305</v>
      </c>
      <c r="K789" s="134">
        <f>职业参数比例等级参数!$R$43*10</f>
        <v>43.636363636363633</v>
      </c>
      <c r="L789" s="134">
        <f>职业参数比例等级参数!$R$44*10</f>
        <v>41.818181818181813</v>
      </c>
      <c r="M789" s="134">
        <f>L789*职业参数比例等级参数!$B$15</f>
        <v>83.636363636363626</v>
      </c>
      <c r="N789" s="134">
        <f>L789*职业参数比例等级参数!$B$16</f>
        <v>41.818181818181813</v>
      </c>
      <c r="O789" s="134"/>
      <c r="P789" s="134"/>
      <c r="Q789" s="134">
        <v>2</v>
      </c>
    </row>
    <row r="790" spans="1:17" s="135" customFormat="1" hidden="1">
      <c r="A790" s="142">
        <v>777</v>
      </c>
      <c r="B790" s="142">
        <f t="shared" si="12"/>
        <v>777</v>
      </c>
      <c r="C790" s="134">
        <v>5</v>
      </c>
      <c r="D790" s="134">
        <v>0</v>
      </c>
      <c r="E790" s="134">
        <v>0</v>
      </c>
      <c r="F790" s="134">
        <f>职业参数比例等级参数!$R$38*10</f>
        <v>109.09090909090908</v>
      </c>
      <c r="G790" s="134">
        <f>职业参数比例等级参数!$R$39*10</f>
        <v>102.27272727272727</v>
      </c>
      <c r="H790" s="134">
        <f>职业参数比例等级参数!$R$40*10</f>
        <v>58.181818181818187</v>
      </c>
      <c r="I790" s="134">
        <f>职业参数比例等级参数!$R$41*10</f>
        <v>43.636363636363633</v>
      </c>
      <c r="J790" s="134">
        <f>职业参数比例等级参数!$R$42*10</f>
        <v>58.181818181818187</v>
      </c>
      <c r="K790" s="135">
        <f>职业参数比例等级参数!$S$43*10</f>
        <v>42.18181818181818</v>
      </c>
      <c r="L790" s="134">
        <f>职业参数比例等级参数!$R$44*10</f>
        <v>41.818181818181813</v>
      </c>
      <c r="M790" s="134">
        <f>L790*职业参数比例等级参数!$B$15</f>
        <v>83.636363636363626</v>
      </c>
      <c r="N790" s="134">
        <f>L790*职业参数比例等级参数!$B$16</f>
        <v>41.818181818181813</v>
      </c>
      <c r="O790" s="134"/>
      <c r="P790" s="134"/>
      <c r="Q790" s="134">
        <v>2</v>
      </c>
    </row>
    <row r="791" spans="1:17" s="135" customFormat="1" hidden="1">
      <c r="A791" s="142">
        <v>778</v>
      </c>
      <c r="B791" s="142">
        <f t="shared" si="12"/>
        <v>778</v>
      </c>
      <c r="C791" s="134">
        <v>5</v>
      </c>
      <c r="D791" s="134">
        <v>0</v>
      </c>
      <c r="E791" s="134">
        <v>0</v>
      </c>
      <c r="F791" s="134">
        <f>职业参数比例等级参数!$R$38*10</f>
        <v>109.09090909090908</v>
      </c>
      <c r="G791" s="134">
        <f>职业参数比例等级参数!$R$39*10</f>
        <v>102.27272727272727</v>
      </c>
      <c r="H791" s="134">
        <f>职业参数比例等级参数!$R$40*10</f>
        <v>58.181818181818187</v>
      </c>
      <c r="I791" s="134">
        <f>职业参数比例等级参数!$R$41*10</f>
        <v>43.636363636363633</v>
      </c>
      <c r="J791" s="134">
        <f>职业参数比例等级参数!$R$42*10</f>
        <v>58.181818181818187</v>
      </c>
      <c r="K791" s="135">
        <f>职业参数比例等级参数!$T$43*10</f>
        <v>40.72727272727272</v>
      </c>
      <c r="L791" s="134">
        <f>职业参数比例等级参数!$R$44*10</f>
        <v>41.818181818181813</v>
      </c>
      <c r="M791" s="134">
        <f>L791*职业参数比例等级参数!$B$15</f>
        <v>83.636363636363626</v>
      </c>
      <c r="N791" s="134">
        <f>L791*职业参数比例等级参数!$B$16</f>
        <v>41.818181818181813</v>
      </c>
      <c r="O791" s="134"/>
      <c r="P791" s="134"/>
      <c r="Q791" s="134">
        <v>2</v>
      </c>
    </row>
    <row r="792" spans="1:17" s="135" customFormat="1" hidden="1">
      <c r="A792" s="142">
        <v>779</v>
      </c>
      <c r="B792" s="142">
        <f t="shared" si="12"/>
        <v>779</v>
      </c>
      <c r="C792" s="134">
        <v>5</v>
      </c>
      <c r="D792" s="134">
        <v>0</v>
      </c>
      <c r="E792" s="134">
        <v>0</v>
      </c>
      <c r="F792" s="134">
        <f>职业参数比例等级参数!$R$38*10</f>
        <v>109.09090909090908</v>
      </c>
      <c r="G792" s="134">
        <f>职业参数比例等级参数!$R$39*10</f>
        <v>102.27272727272727</v>
      </c>
      <c r="H792" s="134">
        <f>职业参数比例等级参数!$R$40*10</f>
        <v>58.181818181818187</v>
      </c>
      <c r="I792" s="134">
        <f>职业参数比例等级参数!$R$41*10</f>
        <v>43.636363636363633</v>
      </c>
      <c r="J792" s="134">
        <f>职业参数比例等级参数!$R$42*10</f>
        <v>58.181818181818187</v>
      </c>
      <c r="K792" s="134">
        <f>职业参数比例等级参数!$R$43*10</f>
        <v>43.636363636363633</v>
      </c>
      <c r="L792" s="135">
        <f>职业参数比例等级参数!$S$44*10</f>
        <v>41.454545454545453</v>
      </c>
      <c r="M792" s="134">
        <f>L792*职业参数比例等级参数!$B$15</f>
        <v>82.909090909090907</v>
      </c>
      <c r="N792" s="134">
        <f>L792*职业参数比例等级参数!$B$16</f>
        <v>41.454545454545453</v>
      </c>
      <c r="O792" s="134"/>
      <c r="P792" s="134"/>
      <c r="Q792" s="134">
        <v>2</v>
      </c>
    </row>
    <row r="793" spans="1:17" s="135" customFormat="1" hidden="1">
      <c r="A793" s="142">
        <v>780</v>
      </c>
      <c r="B793" s="142">
        <f t="shared" si="12"/>
        <v>780</v>
      </c>
      <c r="C793" s="134">
        <v>5</v>
      </c>
      <c r="D793" s="134">
        <v>0</v>
      </c>
      <c r="E793" s="134">
        <v>0</v>
      </c>
      <c r="F793" s="134">
        <f>职业参数比例等级参数!$R$38*10</f>
        <v>109.09090909090908</v>
      </c>
      <c r="G793" s="134">
        <f>职业参数比例等级参数!$R$39*10</f>
        <v>102.27272727272727</v>
      </c>
      <c r="H793" s="134">
        <f>职业参数比例等级参数!$R$40*10</f>
        <v>58.181818181818187</v>
      </c>
      <c r="I793" s="134">
        <f>职业参数比例等级参数!$R$41*10</f>
        <v>43.636363636363633</v>
      </c>
      <c r="J793" s="134">
        <f>职业参数比例等级参数!$R$42*10</f>
        <v>58.181818181818187</v>
      </c>
      <c r="K793" s="134">
        <f>职业参数比例等级参数!$R$43*10</f>
        <v>43.636363636363633</v>
      </c>
      <c r="L793" s="135">
        <f>职业参数比例等级参数!$T$44*10</f>
        <v>41.090909090909093</v>
      </c>
      <c r="M793" s="134">
        <f>L793*职业参数比例等级参数!$B$15</f>
        <v>82.181818181818187</v>
      </c>
      <c r="N793" s="134">
        <f>L793*职业参数比例等级参数!$B$16</f>
        <v>41.090909090909093</v>
      </c>
      <c r="O793" s="134"/>
      <c r="P793" s="134"/>
      <c r="Q793" s="134">
        <v>2</v>
      </c>
    </row>
    <row r="794" spans="1:17" s="135" customFormat="1" hidden="1">
      <c r="A794" s="142">
        <v>781</v>
      </c>
      <c r="B794" s="142">
        <f t="shared" si="12"/>
        <v>781</v>
      </c>
      <c r="C794" s="135">
        <v>5</v>
      </c>
      <c r="D794" s="135">
        <v>0</v>
      </c>
      <c r="E794" s="135">
        <v>0</v>
      </c>
      <c r="F794" s="135">
        <f>职业参数比例等级参数!$S$38*10</f>
        <v>106.66666666666666</v>
      </c>
      <c r="G794" s="135">
        <f>职业参数比例等级参数!$S$39*10</f>
        <v>99.999999999999986</v>
      </c>
      <c r="H794" s="135">
        <f>职业参数比例等级参数!$S$40*10</f>
        <v>56.242424242424249</v>
      </c>
      <c r="I794" s="135">
        <f>职业参数比例等级参数!$S$41*10</f>
        <v>42.18181818181818</v>
      </c>
      <c r="J794" s="135">
        <f>职业参数比例等级参数!$S$42*10</f>
        <v>56.242424242424249</v>
      </c>
      <c r="K794" s="135">
        <f>职业参数比例等级参数!$S$43*10</f>
        <v>42.18181818181818</v>
      </c>
      <c r="L794" s="135">
        <f>职业参数比例等级参数!$S$44*10</f>
        <v>41.454545454545453</v>
      </c>
      <c r="M794" s="135">
        <f>L794*职业参数比例等级参数!$B$15</f>
        <v>82.909090909090907</v>
      </c>
      <c r="N794" s="135">
        <f>L794*职业参数比例等级参数!$B$16</f>
        <v>41.454545454545453</v>
      </c>
      <c r="P794" s="135" t="s">
        <v>695</v>
      </c>
      <c r="Q794" s="135">
        <v>2</v>
      </c>
    </row>
    <row r="795" spans="1:17" s="135" customFormat="1" hidden="1">
      <c r="A795" s="142">
        <v>782</v>
      </c>
      <c r="B795" s="142">
        <f t="shared" si="12"/>
        <v>782</v>
      </c>
      <c r="C795" s="134">
        <v>5</v>
      </c>
      <c r="D795" s="134">
        <v>0</v>
      </c>
      <c r="E795" s="134">
        <v>0</v>
      </c>
      <c r="F795" s="135">
        <f>职业参数比例等级参数!$R$38*10</f>
        <v>109.09090909090908</v>
      </c>
      <c r="G795" s="134">
        <f>职业参数比例等级参数!$S$39*10</f>
        <v>99.999999999999986</v>
      </c>
      <c r="H795" s="134">
        <f>职业参数比例等级参数!$S$40*10</f>
        <v>56.242424242424249</v>
      </c>
      <c r="I795" s="134">
        <f>职业参数比例等级参数!$S$41*10</f>
        <v>42.18181818181818</v>
      </c>
      <c r="J795" s="134">
        <f>职业参数比例等级参数!$S$42*10</f>
        <v>56.242424242424249</v>
      </c>
      <c r="K795" s="134">
        <f>职业参数比例等级参数!$S$43*10</f>
        <v>42.18181818181818</v>
      </c>
      <c r="L795" s="134">
        <f>职业参数比例等级参数!$S$44*10</f>
        <v>41.454545454545453</v>
      </c>
      <c r="M795" s="134">
        <f>L795*职业参数比例等级参数!$B$15</f>
        <v>82.909090909090907</v>
      </c>
      <c r="N795" s="134">
        <f>L795*职业参数比例等级参数!$B$16</f>
        <v>41.454545454545453</v>
      </c>
      <c r="O795" s="134"/>
      <c r="P795" s="134"/>
      <c r="Q795" s="134">
        <v>2</v>
      </c>
    </row>
    <row r="796" spans="1:17" s="135" customFormat="1" hidden="1">
      <c r="A796" s="142">
        <v>783</v>
      </c>
      <c r="B796" s="142">
        <f t="shared" si="12"/>
        <v>783</v>
      </c>
      <c r="C796" s="134">
        <v>5</v>
      </c>
      <c r="D796" s="134">
        <v>0</v>
      </c>
      <c r="E796" s="134">
        <v>0</v>
      </c>
      <c r="F796" s="135">
        <f>职业参数比例等级参数!$T$38*10</f>
        <v>104.24242424242424</v>
      </c>
      <c r="G796" s="134">
        <f>职业参数比例等级参数!$S$39*10</f>
        <v>99.999999999999986</v>
      </c>
      <c r="H796" s="134">
        <f>职业参数比例等级参数!$S$40*10</f>
        <v>56.242424242424249</v>
      </c>
      <c r="I796" s="134">
        <f>职业参数比例等级参数!$S$41*10</f>
        <v>42.18181818181818</v>
      </c>
      <c r="J796" s="134">
        <f>职业参数比例等级参数!$S$42*10</f>
        <v>56.242424242424249</v>
      </c>
      <c r="K796" s="134">
        <f>职业参数比例等级参数!$S$43*10</f>
        <v>42.18181818181818</v>
      </c>
      <c r="L796" s="134">
        <f>职业参数比例等级参数!$S$44*10</f>
        <v>41.454545454545453</v>
      </c>
      <c r="M796" s="134">
        <f>L796*职业参数比例等级参数!$B$15</f>
        <v>82.909090909090907</v>
      </c>
      <c r="N796" s="134">
        <f>L796*职业参数比例等级参数!$B$16</f>
        <v>41.454545454545453</v>
      </c>
      <c r="O796" s="134"/>
      <c r="P796" s="134"/>
      <c r="Q796" s="134">
        <v>2</v>
      </c>
    </row>
    <row r="797" spans="1:17" s="135" customFormat="1" hidden="1">
      <c r="A797" s="142">
        <v>784</v>
      </c>
      <c r="B797" s="142">
        <f t="shared" si="12"/>
        <v>784</v>
      </c>
      <c r="C797" s="134">
        <v>5</v>
      </c>
      <c r="D797" s="134">
        <v>0</v>
      </c>
      <c r="E797" s="134">
        <v>0</v>
      </c>
      <c r="F797" s="134">
        <f>职业参数比例等级参数!$S$38*10</f>
        <v>106.66666666666666</v>
      </c>
      <c r="G797" s="135">
        <f>职业参数比例等级参数!$R$39*10</f>
        <v>102.27272727272727</v>
      </c>
      <c r="H797" s="134">
        <f>职业参数比例等级参数!$S$40*10</f>
        <v>56.242424242424249</v>
      </c>
      <c r="I797" s="134">
        <f>职业参数比例等级参数!$S$41*10</f>
        <v>42.18181818181818</v>
      </c>
      <c r="J797" s="134">
        <f>职业参数比例等级参数!$S$42*10</f>
        <v>56.242424242424249</v>
      </c>
      <c r="K797" s="134">
        <f>职业参数比例等级参数!$S$43*10</f>
        <v>42.18181818181818</v>
      </c>
      <c r="L797" s="134">
        <f>职业参数比例等级参数!$S$44*10</f>
        <v>41.454545454545453</v>
      </c>
      <c r="M797" s="134">
        <f>L797*职业参数比例等级参数!$B$15</f>
        <v>82.909090909090907</v>
      </c>
      <c r="N797" s="134">
        <f>L797*职业参数比例等级参数!$B$16</f>
        <v>41.454545454545453</v>
      </c>
      <c r="O797" s="134"/>
      <c r="P797" s="134"/>
      <c r="Q797" s="134">
        <v>2</v>
      </c>
    </row>
    <row r="798" spans="1:17" s="135" customFormat="1" hidden="1">
      <c r="A798" s="142">
        <v>785</v>
      </c>
      <c r="B798" s="142">
        <f t="shared" si="12"/>
        <v>785</v>
      </c>
      <c r="C798" s="134">
        <v>5</v>
      </c>
      <c r="D798" s="134">
        <v>0</v>
      </c>
      <c r="E798" s="134">
        <v>0</v>
      </c>
      <c r="F798" s="134">
        <f>职业参数比例等级参数!$S$38*10</f>
        <v>106.66666666666666</v>
      </c>
      <c r="G798" s="135">
        <f>职业参数比例等级参数!$T$39*10</f>
        <v>97.72727272727272</v>
      </c>
      <c r="H798" s="134">
        <f>职业参数比例等级参数!$S$40*10</f>
        <v>56.242424242424249</v>
      </c>
      <c r="I798" s="134">
        <f>职业参数比例等级参数!$S$41*10</f>
        <v>42.18181818181818</v>
      </c>
      <c r="J798" s="134">
        <f>职业参数比例等级参数!$S$42*10</f>
        <v>56.242424242424249</v>
      </c>
      <c r="K798" s="134">
        <f>职业参数比例等级参数!$S$43*10</f>
        <v>42.18181818181818</v>
      </c>
      <c r="L798" s="134">
        <f>职业参数比例等级参数!$S$44*10</f>
        <v>41.454545454545453</v>
      </c>
      <c r="M798" s="134">
        <f>L798*职业参数比例等级参数!$B$15</f>
        <v>82.909090909090907</v>
      </c>
      <c r="N798" s="134">
        <f>L798*职业参数比例等级参数!$B$16</f>
        <v>41.454545454545453</v>
      </c>
      <c r="O798" s="134"/>
      <c r="P798" s="134"/>
      <c r="Q798" s="134">
        <v>2</v>
      </c>
    </row>
    <row r="799" spans="1:17" s="135" customFormat="1" hidden="1">
      <c r="A799" s="142">
        <v>786</v>
      </c>
      <c r="B799" s="142">
        <f t="shared" si="12"/>
        <v>786</v>
      </c>
      <c r="C799" s="134">
        <v>5</v>
      </c>
      <c r="D799" s="134">
        <v>0</v>
      </c>
      <c r="E799" s="134">
        <v>0</v>
      </c>
      <c r="F799" s="134">
        <f>职业参数比例等级参数!$S$38*10</f>
        <v>106.66666666666666</v>
      </c>
      <c r="G799" s="134">
        <f>职业参数比例等级参数!$S$39*10</f>
        <v>99.999999999999986</v>
      </c>
      <c r="H799" s="135">
        <f>职业参数比例等级参数!$R$40*10</f>
        <v>58.181818181818187</v>
      </c>
      <c r="I799" s="134">
        <f>职业参数比例等级参数!$S$41*10</f>
        <v>42.18181818181818</v>
      </c>
      <c r="J799" s="134">
        <f>职业参数比例等级参数!$S$42*10</f>
        <v>56.242424242424249</v>
      </c>
      <c r="K799" s="134">
        <f>职业参数比例等级参数!$S$43*10</f>
        <v>42.18181818181818</v>
      </c>
      <c r="L799" s="134">
        <f>职业参数比例等级参数!$S$44*10</f>
        <v>41.454545454545453</v>
      </c>
      <c r="M799" s="134">
        <f>L799*职业参数比例等级参数!$B$15</f>
        <v>82.909090909090907</v>
      </c>
      <c r="N799" s="134">
        <f>L799*职业参数比例等级参数!$B$16</f>
        <v>41.454545454545453</v>
      </c>
      <c r="O799" s="134"/>
      <c r="P799" s="134"/>
      <c r="Q799" s="134">
        <v>2</v>
      </c>
    </row>
    <row r="800" spans="1:17" s="135" customFormat="1" hidden="1">
      <c r="A800" s="142">
        <v>787</v>
      </c>
      <c r="B800" s="142">
        <f t="shared" si="12"/>
        <v>787</v>
      </c>
      <c r="C800" s="134">
        <v>5</v>
      </c>
      <c r="D800" s="134">
        <v>0</v>
      </c>
      <c r="E800" s="134">
        <v>0</v>
      </c>
      <c r="F800" s="134">
        <f>职业参数比例等级参数!$S$38*10</f>
        <v>106.66666666666666</v>
      </c>
      <c r="G800" s="134">
        <f>职业参数比例等级参数!$S$39*10</f>
        <v>99.999999999999986</v>
      </c>
      <c r="H800" s="135">
        <f>职业参数比例等级参数!$T$40*10</f>
        <v>54.303030303030305</v>
      </c>
      <c r="I800" s="134">
        <f>职业参数比例等级参数!$S$41*10</f>
        <v>42.18181818181818</v>
      </c>
      <c r="J800" s="134">
        <f>职业参数比例等级参数!$S$42*10</f>
        <v>56.242424242424249</v>
      </c>
      <c r="K800" s="134">
        <f>职业参数比例等级参数!$S$43*10</f>
        <v>42.18181818181818</v>
      </c>
      <c r="L800" s="134">
        <f>职业参数比例等级参数!$S$44*10</f>
        <v>41.454545454545453</v>
      </c>
      <c r="M800" s="134">
        <f>L800*职业参数比例等级参数!$B$15</f>
        <v>82.909090909090907</v>
      </c>
      <c r="N800" s="134">
        <f>L800*职业参数比例等级参数!$B$16</f>
        <v>41.454545454545453</v>
      </c>
      <c r="O800" s="134"/>
      <c r="P800" s="134"/>
      <c r="Q800" s="134">
        <v>2</v>
      </c>
    </row>
    <row r="801" spans="1:17" s="135" customFormat="1" hidden="1">
      <c r="A801" s="142">
        <v>788</v>
      </c>
      <c r="B801" s="142">
        <f t="shared" si="12"/>
        <v>788</v>
      </c>
      <c r="C801" s="134">
        <v>5</v>
      </c>
      <c r="D801" s="134">
        <v>0</v>
      </c>
      <c r="E801" s="134">
        <v>0</v>
      </c>
      <c r="F801" s="134">
        <f>职业参数比例等级参数!$S$38*10</f>
        <v>106.66666666666666</v>
      </c>
      <c r="G801" s="134">
        <f>职业参数比例等级参数!$S$39*10</f>
        <v>99.999999999999986</v>
      </c>
      <c r="H801" s="134">
        <f>职业参数比例等级参数!$S$40*10</f>
        <v>56.242424242424249</v>
      </c>
      <c r="I801" s="135">
        <f>职业参数比例等级参数!$R$41*10</f>
        <v>43.636363636363633</v>
      </c>
      <c r="J801" s="134">
        <f>职业参数比例等级参数!$S$42*10</f>
        <v>56.242424242424249</v>
      </c>
      <c r="K801" s="134">
        <f>职业参数比例等级参数!$S$43*10</f>
        <v>42.18181818181818</v>
      </c>
      <c r="L801" s="134">
        <f>职业参数比例等级参数!$S$44*10</f>
        <v>41.454545454545453</v>
      </c>
      <c r="M801" s="134">
        <f>L801*职业参数比例等级参数!$B$15</f>
        <v>82.909090909090907</v>
      </c>
      <c r="N801" s="134">
        <f>L801*职业参数比例等级参数!$B$16</f>
        <v>41.454545454545453</v>
      </c>
      <c r="O801" s="134"/>
      <c r="P801" s="134"/>
      <c r="Q801" s="134">
        <v>2</v>
      </c>
    </row>
    <row r="802" spans="1:17" s="135" customFormat="1" hidden="1">
      <c r="A802" s="142">
        <v>789</v>
      </c>
      <c r="B802" s="142">
        <f t="shared" si="12"/>
        <v>789</v>
      </c>
      <c r="C802" s="134">
        <v>5</v>
      </c>
      <c r="D802" s="134">
        <v>0</v>
      </c>
      <c r="E802" s="134">
        <v>0</v>
      </c>
      <c r="F802" s="134">
        <f>职业参数比例等级参数!$S$38*10</f>
        <v>106.66666666666666</v>
      </c>
      <c r="G802" s="134">
        <f>职业参数比例等级参数!$S$39*10</f>
        <v>99.999999999999986</v>
      </c>
      <c r="H802" s="134">
        <f>职业参数比例等级参数!$S$40*10</f>
        <v>56.242424242424249</v>
      </c>
      <c r="I802" s="135">
        <f>职业参数比例等级参数!$T$41*10</f>
        <v>40.72727272727272</v>
      </c>
      <c r="J802" s="134">
        <f>职业参数比例等级参数!$S$42*10</f>
        <v>56.242424242424249</v>
      </c>
      <c r="K802" s="134">
        <f>职业参数比例等级参数!$S$43*10</f>
        <v>42.18181818181818</v>
      </c>
      <c r="L802" s="134">
        <f>职业参数比例等级参数!$S$44*10</f>
        <v>41.454545454545453</v>
      </c>
      <c r="M802" s="134">
        <f>L802*职业参数比例等级参数!$B$15</f>
        <v>82.909090909090907</v>
      </c>
      <c r="N802" s="134">
        <f>L802*职业参数比例等级参数!$B$16</f>
        <v>41.454545454545453</v>
      </c>
      <c r="O802" s="134"/>
      <c r="P802" s="134"/>
      <c r="Q802" s="134">
        <v>2</v>
      </c>
    </row>
    <row r="803" spans="1:17" s="135" customFormat="1" hidden="1">
      <c r="A803" s="142">
        <v>790</v>
      </c>
      <c r="B803" s="142">
        <f t="shared" si="12"/>
        <v>790</v>
      </c>
      <c r="C803" s="134">
        <v>5</v>
      </c>
      <c r="D803" s="134">
        <v>0</v>
      </c>
      <c r="E803" s="134">
        <v>0</v>
      </c>
      <c r="F803" s="134">
        <f>职业参数比例等级参数!$S$38*10</f>
        <v>106.66666666666666</v>
      </c>
      <c r="G803" s="134">
        <f>职业参数比例等级参数!$S$39*10</f>
        <v>99.999999999999986</v>
      </c>
      <c r="H803" s="134">
        <f>职业参数比例等级参数!$S$40*10</f>
        <v>56.242424242424249</v>
      </c>
      <c r="I803" s="134">
        <f>职业参数比例等级参数!$S$41*10</f>
        <v>42.18181818181818</v>
      </c>
      <c r="J803" s="135">
        <f>职业参数比例等级参数!$R$42*10</f>
        <v>58.181818181818187</v>
      </c>
      <c r="K803" s="134">
        <f>职业参数比例等级参数!$S$43*10</f>
        <v>42.18181818181818</v>
      </c>
      <c r="L803" s="134">
        <f>职业参数比例等级参数!$S$44*10</f>
        <v>41.454545454545453</v>
      </c>
      <c r="M803" s="134">
        <f>L803*职业参数比例等级参数!$B$15</f>
        <v>82.909090909090907</v>
      </c>
      <c r="N803" s="134">
        <f>L803*职业参数比例等级参数!$B$16</f>
        <v>41.454545454545453</v>
      </c>
      <c r="O803" s="134"/>
      <c r="P803" s="134"/>
      <c r="Q803" s="134">
        <v>2</v>
      </c>
    </row>
    <row r="804" spans="1:17" s="135" customFormat="1" hidden="1">
      <c r="A804" s="142">
        <v>791</v>
      </c>
      <c r="B804" s="142">
        <f t="shared" si="12"/>
        <v>791</v>
      </c>
      <c r="C804" s="134">
        <v>5</v>
      </c>
      <c r="D804" s="134">
        <v>0</v>
      </c>
      <c r="E804" s="134">
        <v>0</v>
      </c>
      <c r="F804" s="134">
        <f>职业参数比例等级参数!$S$38*10</f>
        <v>106.66666666666666</v>
      </c>
      <c r="G804" s="134">
        <f>职业参数比例等级参数!$S$39*10</f>
        <v>99.999999999999986</v>
      </c>
      <c r="H804" s="134">
        <f>职业参数比例等级参数!$S$40*10</f>
        <v>56.242424242424249</v>
      </c>
      <c r="I804" s="134">
        <f>职业参数比例等级参数!$S$41*10</f>
        <v>42.18181818181818</v>
      </c>
      <c r="J804" s="135">
        <f>职业参数比例等级参数!$T$42*10</f>
        <v>54.303030303030305</v>
      </c>
      <c r="K804" s="134">
        <f>职业参数比例等级参数!$S$43*10</f>
        <v>42.18181818181818</v>
      </c>
      <c r="L804" s="134">
        <f>职业参数比例等级参数!$S$44*10</f>
        <v>41.454545454545453</v>
      </c>
      <c r="M804" s="134">
        <f>L804*职业参数比例等级参数!$B$15</f>
        <v>82.909090909090907</v>
      </c>
      <c r="N804" s="134">
        <f>L804*职业参数比例等级参数!$B$16</f>
        <v>41.454545454545453</v>
      </c>
      <c r="O804" s="134"/>
      <c r="P804" s="134"/>
      <c r="Q804" s="134">
        <v>2</v>
      </c>
    </row>
    <row r="805" spans="1:17" s="135" customFormat="1" hidden="1">
      <c r="A805" s="142">
        <v>792</v>
      </c>
      <c r="B805" s="142">
        <f t="shared" si="12"/>
        <v>792</v>
      </c>
      <c r="C805" s="134">
        <v>5</v>
      </c>
      <c r="D805" s="134">
        <v>0</v>
      </c>
      <c r="E805" s="134">
        <v>0</v>
      </c>
      <c r="F805" s="134">
        <f>职业参数比例等级参数!$S$38*10</f>
        <v>106.66666666666666</v>
      </c>
      <c r="G805" s="134">
        <f>职业参数比例等级参数!$S$39*10</f>
        <v>99.999999999999986</v>
      </c>
      <c r="H805" s="134">
        <f>职业参数比例等级参数!$S$40*10</f>
        <v>56.242424242424249</v>
      </c>
      <c r="I805" s="134">
        <f>职业参数比例等级参数!$S$41*10</f>
        <v>42.18181818181818</v>
      </c>
      <c r="J805" s="134">
        <f>职业参数比例等级参数!$S$42*10</f>
        <v>56.242424242424249</v>
      </c>
      <c r="K805" s="135">
        <f>职业参数比例等级参数!$R$43*10</f>
        <v>43.636363636363633</v>
      </c>
      <c r="L805" s="134">
        <f>职业参数比例等级参数!$S$44*10</f>
        <v>41.454545454545453</v>
      </c>
      <c r="M805" s="134">
        <f>L805*职业参数比例等级参数!$B$15</f>
        <v>82.909090909090907</v>
      </c>
      <c r="N805" s="134">
        <f>L805*职业参数比例等级参数!$B$16</f>
        <v>41.454545454545453</v>
      </c>
      <c r="O805" s="134"/>
      <c r="P805" s="134"/>
      <c r="Q805" s="134">
        <v>2</v>
      </c>
    </row>
    <row r="806" spans="1:17" s="135" customFormat="1" hidden="1">
      <c r="A806" s="142">
        <v>793</v>
      </c>
      <c r="B806" s="142">
        <f t="shared" si="12"/>
        <v>793</v>
      </c>
      <c r="C806" s="134">
        <v>5</v>
      </c>
      <c r="D806" s="134">
        <v>0</v>
      </c>
      <c r="E806" s="134">
        <v>0</v>
      </c>
      <c r="F806" s="134">
        <f>职业参数比例等级参数!$S$38*10</f>
        <v>106.66666666666666</v>
      </c>
      <c r="G806" s="134">
        <f>职业参数比例等级参数!$S$39*10</f>
        <v>99.999999999999986</v>
      </c>
      <c r="H806" s="134">
        <f>职业参数比例等级参数!$S$40*10</f>
        <v>56.242424242424249</v>
      </c>
      <c r="I806" s="134">
        <f>职业参数比例等级参数!$S$41*10</f>
        <v>42.18181818181818</v>
      </c>
      <c r="J806" s="134">
        <f>职业参数比例等级参数!$S$42*10</f>
        <v>56.242424242424249</v>
      </c>
      <c r="K806" s="135">
        <f>职业参数比例等级参数!$T$43*10</f>
        <v>40.72727272727272</v>
      </c>
      <c r="L806" s="134">
        <f>职业参数比例等级参数!$S$44*10</f>
        <v>41.454545454545453</v>
      </c>
      <c r="M806" s="134">
        <f>L806*职业参数比例等级参数!$B$15</f>
        <v>82.909090909090907</v>
      </c>
      <c r="N806" s="134">
        <f>L806*职业参数比例等级参数!$B$16</f>
        <v>41.454545454545453</v>
      </c>
      <c r="O806" s="134"/>
      <c r="P806" s="134"/>
      <c r="Q806" s="134">
        <v>2</v>
      </c>
    </row>
    <row r="807" spans="1:17" s="135" customFormat="1" hidden="1">
      <c r="A807" s="142">
        <v>794</v>
      </c>
      <c r="B807" s="142">
        <f t="shared" si="12"/>
        <v>794</v>
      </c>
      <c r="C807" s="134">
        <v>5</v>
      </c>
      <c r="D807" s="134">
        <v>0</v>
      </c>
      <c r="E807" s="134">
        <v>0</v>
      </c>
      <c r="F807" s="134">
        <f>职业参数比例等级参数!$S$38*10</f>
        <v>106.66666666666666</v>
      </c>
      <c r="G807" s="134">
        <f>职业参数比例等级参数!$S$39*10</f>
        <v>99.999999999999986</v>
      </c>
      <c r="H807" s="134">
        <f>职业参数比例等级参数!$S$40*10</f>
        <v>56.242424242424249</v>
      </c>
      <c r="I807" s="134">
        <f>职业参数比例等级参数!$S$41*10</f>
        <v>42.18181818181818</v>
      </c>
      <c r="J807" s="134">
        <f>职业参数比例等级参数!$S$42*10</f>
        <v>56.242424242424249</v>
      </c>
      <c r="K807" s="134">
        <f>职业参数比例等级参数!$S$43*10</f>
        <v>42.18181818181818</v>
      </c>
      <c r="L807" s="135">
        <f>职业参数比例等级参数!$R$44*10</f>
        <v>41.818181818181813</v>
      </c>
      <c r="M807" s="134">
        <f>L807*职业参数比例等级参数!$B$15</f>
        <v>83.636363636363626</v>
      </c>
      <c r="N807" s="134">
        <f>L807*职业参数比例等级参数!$B$16</f>
        <v>41.818181818181813</v>
      </c>
      <c r="O807" s="134"/>
      <c r="P807" s="134"/>
      <c r="Q807" s="134">
        <v>2</v>
      </c>
    </row>
    <row r="808" spans="1:17" s="135" customFormat="1" hidden="1">
      <c r="A808" s="142">
        <v>795</v>
      </c>
      <c r="B808" s="142">
        <f t="shared" si="12"/>
        <v>795</v>
      </c>
      <c r="C808" s="134">
        <v>5</v>
      </c>
      <c r="D808" s="134">
        <v>0</v>
      </c>
      <c r="E808" s="134">
        <v>0</v>
      </c>
      <c r="F808" s="134">
        <f>职业参数比例等级参数!$S$38*10</f>
        <v>106.66666666666666</v>
      </c>
      <c r="G808" s="134">
        <f>职业参数比例等级参数!$S$39*10</f>
        <v>99.999999999999986</v>
      </c>
      <c r="H808" s="134">
        <f>职业参数比例等级参数!$S$40*10</f>
        <v>56.242424242424249</v>
      </c>
      <c r="I808" s="134">
        <f>职业参数比例等级参数!$S$41*10</f>
        <v>42.18181818181818</v>
      </c>
      <c r="J808" s="134">
        <f>职业参数比例等级参数!$S$42*10</f>
        <v>56.242424242424249</v>
      </c>
      <c r="K808" s="134">
        <f>职业参数比例等级参数!$S$43*10</f>
        <v>42.18181818181818</v>
      </c>
      <c r="L808" s="135">
        <f>职业参数比例等级参数!$T$44*10</f>
        <v>41.090909090909093</v>
      </c>
      <c r="M808" s="134">
        <f>L808*职业参数比例等级参数!$B$15</f>
        <v>82.181818181818187</v>
      </c>
      <c r="N808" s="134">
        <f>L808*职业参数比例等级参数!$B$16</f>
        <v>41.090909090909093</v>
      </c>
      <c r="O808" s="134"/>
      <c r="P808" s="134"/>
      <c r="Q808" s="134">
        <v>2</v>
      </c>
    </row>
    <row r="809" spans="1:17" s="135" customFormat="1" hidden="1">
      <c r="A809" s="142">
        <v>796</v>
      </c>
      <c r="B809" s="142">
        <f t="shared" si="12"/>
        <v>796</v>
      </c>
      <c r="C809" s="135">
        <v>5</v>
      </c>
      <c r="D809" s="135">
        <v>0</v>
      </c>
      <c r="E809" s="135">
        <v>0</v>
      </c>
      <c r="F809" s="135">
        <f>职业参数比例等级参数!$T$38*10</f>
        <v>104.24242424242424</v>
      </c>
      <c r="G809" s="135">
        <f>职业参数比例等级参数!$T$39*10</f>
        <v>97.72727272727272</v>
      </c>
      <c r="H809" s="135">
        <f>职业参数比例等级参数!$T$40*10</f>
        <v>54.303030303030305</v>
      </c>
      <c r="I809" s="135">
        <f>职业参数比例等级参数!$T$41*10</f>
        <v>40.72727272727272</v>
      </c>
      <c r="J809" s="135">
        <f>职业参数比例等级参数!$T$42*10</f>
        <v>54.303030303030305</v>
      </c>
      <c r="K809" s="135">
        <f>职业参数比例等级参数!$T$43*10</f>
        <v>40.72727272727272</v>
      </c>
      <c r="L809" s="135">
        <f>职业参数比例等级参数!$T$44*10</f>
        <v>41.090909090909093</v>
      </c>
      <c r="M809" s="135">
        <f>L809*职业参数比例等级参数!$B$15</f>
        <v>82.181818181818187</v>
      </c>
      <c r="N809" s="135">
        <f>L809*职业参数比例等级参数!$B$16</f>
        <v>41.090909090909093</v>
      </c>
      <c r="P809" s="135" t="s">
        <v>696</v>
      </c>
      <c r="Q809" s="135">
        <v>2</v>
      </c>
    </row>
    <row r="810" spans="1:17" s="135" customFormat="1" hidden="1">
      <c r="A810" s="142">
        <v>797</v>
      </c>
      <c r="B810" s="142">
        <f t="shared" si="12"/>
        <v>797</v>
      </c>
      <c r="C810" s="134">
        <v>5</v>
      </c>
      <c r="D810" s="134">
        <v>0</v>
      </c>
      <c r="E810" s="134">
        <v>0</v>
      </c>
      <c r="F810" s="135">
        <f>职业参数比例等级参数!$S$38*10</f>
        <v>106.66666666666666</v>
      </c>
      <c r="G810" s="134">
        <f>职业参数比例等级参数!$T$39*10</f>
        <v>97.72727272727272</v>
      </c>
      <c r="H810" s="134">
        <f>职业参数比例等级参数!$T$40*10</f>
        <v>54.303030303030305</v>
      </c>
      <c r="I810" s="134">
        <f>职业参数比例等级参数!$T$41*10</f>
        <v>40.72727272727272</v>
      </c>
      <c r="J810" s="134">
        <f>职业参数比例等级参数!$T$42*10</f>
        <v>54.303030303030305</v>
      </c>
      <c r="K810" s="134">
        <f>职业参数比例等级参数!$T$43*10</f>
        <v>40.72727272727272</v>
      </c>
      <c r="L810" s="134">
        <f>职业参数比例等级参数!$T$44*10</f>
        <v>41.090909090909093</v>
      </c>
      <c r="M810" s="134">
        <f>L810*职业参数比例等级参数!$B$15</f>
        <v>82.181818181818187</v>
      </c>
      <c r="N810" s="134">
        <f>L810*职业参数比例等级参数!$B$16</f>
        <v>41.090909090909093</v>
      </c>
      <c r="O810" s="134"/>
      <c r="P810" s="134"/>
      <c r="Q810" s="134">
        <v>2</v>
      </c>
    </row>
    <row r="811" spans="1:17" s="135" customFormat="1" hidden="1">
      <c r="A811" s="142">
        <v>798</v>
      </c>
      <c r="B811" s="142">
        <f t="shared" si="12"/>
        <v>798</v>
      </c>
      <c r="C811" s="134">
        <v>5</v>
      </c>
      <c r="D811" s="134">
        <v>0</v>
      </c>
      <c r="E811" s="134">
        <v>0</v>
      </c>
      <c r="F811" s="135">
        <f>职业参数比例等级参数!$R$38*10</f>
        <v>109.09090909090908</v>
      </c>
      <c r="G811" s="134">
        <f>职业参数比例等级参数!$T$39*10</f>
        <v>97.72727272727272</v>
      </c>
      <c r="H811" s="134">
        <f>职业参数比例等级参数!$T$40*10</f>
        <v>54.303030303030305</v>
      </c>
      <c r="I811" s="134">
        <f>职业参数比例等级参数!$T$41*10</f>
        <v>40.72727272727272</v>
      </c>
      <c r="J811" s="134">
        <f>职业参数比例等级参数!$T$42*10</f>
        <v>54.303030303030305</v>
      </c>
      <c r="K811" s="134">
        <f>职业参数比例等级参数!$T$43*10</f>
        <v>40.72727272727272</v>
      </c>
      <c r="L811" s="134">
        <f>职业参数比例等级参数!$T$44*10</f>
        <v>41.090909090909093</v>
      </c>
      <c r="M811" s="134">
        <f>L811*职业参数比例等级参数!$B$15</f>
        <v>82.181818181818187</v>
      </c>
      <c r="N811" s="134">
        <f>L811*职业参数比例等级参数!$B$16</f>
        <v>41.090909090909093</v>
      </c>
      <c r="O811" s="134"/>
      <c r="P811" s="134"/>
      <c r="Q811" s="134">
        <v>2</v>
      </c>
    </row>
    <row r="812" spans="1:17" s="135" customFormat="1" hidden="1">
      <c r="A812" s="142">
        <v>799</v>
      </c>
      <c r="B812" s="142">
        <f t="shared" si="12"/>
        <v>799</v>
      </c>
      <c r="C812" s="134">
        <v>5</v>
      </c>
      <c r="D812" s="134">
        <v>0</v>
      </c>
      <c r="E812" s="134">
        <v>0</v>
      </c>
      <c r="F812" s="134">
        <f>职业参数比例等级参数!$T$38*10</f>
        <v>104.24242424242424</v>
      </c>
      <c r="G812" s="135">
        <f>职业参数比例等级参数!$S$39*10</f>
        <v>99.999999999999986</v>
      </c>
      <c r="H812" s="134">
        <f>职业参数比例等级参数!$T$40*10</f>
        <v>54.303030303030305</v>
      </c>
      <c r="I812" s="134">
        <f>职业参数比例等级参数!$T$41*10</f>
        <v>40.72727272727272</v>
      </c>
      <c r="J812" s="134">
        <f>职业参数比例等级参数!$T$42*10</f>
        <v>54.303030303030305</v>
      </c>
      <c r="K812" s="134">
        <f>职业参数比例等级参数!$T$43*10</f>
        <v>40.72727272727272</v>
      </c>
      <c r="L812" s="134">
        <f>职业参数比例等级参数!$T$44*10</f>
        <v>41.090909090909093</v>
      </c>
      <c r="M812" s="134">
        <f>L812*职业参数比例等级参数!$B$15</f>
        <v>82.181818181818187</v>
      </c>
      <c r="N812" s="134">
        <f>L812*职业参数比例等级参数!$B$16</f>
        <v>41.090909090909093</v>
      </c>
      <c r="O812" s="134"/>
      <c r="P812" s="134"/>
      <c r="Q812" s="134">
        <v>2</v>
      </c>
    </row>
    <row r="813" spans="1:17" s="135" customFormat="1" hidden="1">
      <c r="A813" s="142">
        <v>800</v>
      </c>
      <c r="B813" s="142">
        <f t="shared" si="12"/>
        <v>800</v>
      </c>
      <c r="C813" s="134">
        <v>5</v>
      </c>
      <c r="D813" s="134">
        <v>0</v>
      </c>
      <c r="E813" s="134">
        <v>0</v>
      </c>
      <c r="F813" s="134">
        <f>职业参数比例等级参数!$T$38*10</f>
        <v>104.24242424242424</v>
      </c>
      <c r="G813" s="135">
        <f>职业参数比例等级参数!$R$39*10</f>
        <v>102.27272727272727</v>
      </c>
      <c r="H813" s="134">
        <f>职业参数比例等级参数!$T$40*10</f>
        <v>54.303030303030305</v>
      </c>
      <c r="I813" s="134">
        <f>职业参数比例等级参数!$T$41*10</f>
        <v>40.72727272727272</v>
      </c>
      <c r="J813" s="134">
        <f>职业参数比例等级参数!$T$42*10</f>
        <v>54.303030303030305</v>
      </c>
      <c r="K813" s="134">
        <f>职业参数比例等级参数!$T$43*10</f>
        <v>40.72727272727272</v>
      </c>
      <c r="L813" s="134">
        <f>职业参数比例等级参数!$T$44*10</f>
        <v>41.090909090909093</v>
      </c>
      <c r="M813" s="134">
        <f>L813*职业参数比例等级参数!$B$15</f>
        <v>82.181818181818187</v>
      </c>
      <c r="N813" s="134">
        <f>L813*职业参数比例等级参数!$B$16</f>
        <v>41.090909090909093</v>
      </c>
      <c r="O813" s="134"/>
      <c r="P813" s="134"/>
      <c r="Q813" s="134">
        <v>2</v>
      </c>
    </row>
    <row r="814" spans="1:17" s="135" customFormat="1" hidden="1">
      <c r="A814" s="142">
        <v>801</v>
      </c>
      <c r="B814" s="142">
        <f t="shared" si="12"/>
        <v>801</v>
      </c>
      <c r="C814" s="134">
        <v>5</v>
      </c>
      <c r="D814" s="134">
        <v>0</v>
      </c>
      <c r="E814" s="134">
        <v>0</v>
      </c>
      <c r="F814" s="134">
        <f>职业参数比例等级参数!$T$38*10</f>
        <v>104.24242424242424</v>
      </c>
      <c r="G814" s="134">
        <f>职业参数比例等级参数!$T$39*10</f>
        <v>97.72727272727272</v>
      </c>
      <c r="H814" s="135">
        <f>职业参数比例等级参数!$S$40*10</f>
        <v>56.242424242424249</v>
      </c>
      <c r="I814" s="134">
        <f>职业参数比例等级参数!$T$41*10</f>
        <v>40.72727272727272</v>
      </c>
      <c r="J814" s="134">
        <f>职业参数比例等级参数!$T$42*10</f>
        <v>54.303030303030305</v>
      </c>
      <c r="K814" s="134">
        <f>职业参数比例等级参数!$T$43*10</f>
        <v>40.72727272727272</v>
      </c>
      <c r="L814" s="134">
        <f>职业参数比例等级参数!$T$44*10</f>
        <v>41.090909090909093</v>
      </c>
      <c r="M814" s="134">
        <f>L814*职业参数比例等级参数!$B$15</f>
        <v>82.181818181818187</v>
      </c>
      <c r="N814" s="134">
        <f>L814*职业参数比例等级参数!$B$16</f>
        <v>41.090909090909093</v>
      </c>
      <c r="O814" s="134"/>
      <c r="P814" s="134"/>
      <c r="Q814" s="134">
        <v>2</v>
      </c>
    </row>
    <row r="815" spans="1:17" s="135" customFormat="1" hidden="1">
      <c r="A815" s="142">
        <v>802</v>
      </c>
      <c r="B815" s="142">
        <f t="shared" si="12"/>
        <v>802</v>
      </c>
      <c r="C815" s="134">
        <v>5</v>
      </c>
      <c r="D815" s="134">
        <v>0</v>
      </c>
      <c r="E815" s="134">
        <v>0</v>
      </c>
      <c r="F815" s="134">
        <f>职业参数比例等级参数!$T$38*10</f>
        <v>104.24242424242424</v>
      </c>
      <c r="G815" s="134">
        <f>职业参数比例等级参数!$T$39*10</f>
        <v>97.72727272727272</v>
      </c>
      <c r="H815" s="135">
        <f>职业参数比例等级参数!$R$40*10</f>
        <v>58.181818181818187</v>
      </c>
      <c r="I815" s="134">
        <f>职业参数比例等级参数!$T$41*10</f>
        <v>40.72727272727272</v>
      </c>
      <c r="J815" s="134">
        <f>职业参数比例等级参数!$T$42*10</f>
        <v>54.303030303030305</v>
      </c>
      <c r="K815" s="134">
        <f>职业参数比例等级参数!$T$43*10</f>
        <v>40.72727272727272</v>
      </c>
      <c r="L815" s="134">
        <f>职业参数比例等级参数!$T$44*10</f>
        <v>41.090909090909093</v>
      </c>
      <c r="M815" s="134">
        <f>L815*职业参数比例等级参数!$B$15</f>
        <v>82.181818181818187</v>
      </c>
      <c r="N815" s="134">
        <f>L815*职业参数比例等级参数!$B$16</f>
        <v>41.090909090909093</v>
      </c>
      <c r="O815" s="134"/>
      <c r="P815" s="134"/>
      <c r="Q815" s="134">
        <v>2</v>
      </c>
    </row>
    <row r="816" spans="1:17" s="135" customFormat="1" hidden="1">
      <c r="A816" s="142">
        <v>803</v>
      </c>
      <c r="B816" s="142">
        <f t="shared" si="12"/>
        <v>803</v>
      </c>
      <c r="C816" s="134">
        <v>5</v>
      </c>
      <c r="D816" s="134">
        <v>0</v>
      </c>
      <c r="E816" s="134">
        <v>0</v>
      </c>
      <c r="F816" s="134">
        <f>职业参数比例等级参数!$T$38*10</f>
        <v>104.24242424242424</v>
      </c>
      <c r="G816" s="134">
        <f>职业参数比例等级参数!$T$39*10</f>
        <v>97.72727272727272</v>
      </c>
      <c r="H816" s="134">
        <f>职业参数比例等级参数!$T$40*10</f>
        <v>54.303030303030305</v>
      </c>
      <c r="I816" s="135">
        <f>职业参数比例等级参数!$S$41*10</f>
        <v>42.18181818181818</v>
      </c>
      <c r="J816" s="134">
        <f>职业参数比例等级参数!$T$42*10</f>
        <v>54.303030303030305</v>
      </c>
      <c r="K816" s="134">
        <f>职业参数比例等级参数!$T$43*10</f>
        <v>40.72727272727272</v>
      </c>
      <c r="L816" s="134">
        <f>职业参数比例等级参数!$T$44*10</f>
        <v>41.090909090909093</v>
      </c>
      <c r="M816" s="134">
        <f>L816*职业参数比例等级参数!$B$15</f>
        <v>82.181818181818187</v>
      </c>
      <c r="N816" s="134">
        <f>L816*职业参数比例等级参数!$B$16</f>
        <v>41.090909090909093</v>
      </c>
      <c r="O816" s="134"/>
      <c r="P816" s="134"/>
      <c r="Q816" s="134">
        <v>2</v>
      </c>
    </row>
    <row r="817" spans="1:17" s="135" customFormat="1" hidden="1">
      <c r="A817" s="142">
        <v>804</v>
      </c>
      <c r="B817" s="142">
        <f t="shared" si="12"/>
        <v>804</v>
      </c>
      <c r="C817" s="134">
        <v>5</v>
      </c>
      <c r="D817" s="134">
        <v>0</v>
      </c>
      <c r="E817" s="134">
        <v>0</v>
      </c>
      <c r="F817" s="134">
        <f>职业参数比例等级参数!$T$38*10</f>
        <v>104.24242424242424</v>
      </c>
      <c r="G817" s="134">
        <f>职业参数比例等级参数!$T$39*10</f>
        <v>97.72727272727272</v>
      </c>
      <c r="H817" s="134">
        <f>职业参数比例等级参数!$T$40*10</f>
        <v>54.303030303030305</v>
      </c>
      <c r="I817" s="135">
        <f>职业参数比例等级参数!$R$41*10</f>
        <v>43.636363636363633</v>
      </c>
      <c r="J817" s="134">
        <f>职业参数比例等级参数!$T$42*10</f>
        <v>54.303030303030305</v>
      </c>
      <c r="K817" s="134">
        <f>职业参数比例等级参数!$T$43*10</f>
        <v>40.72727272727272</v>
      </c>
      <c r="L817" s="134">
        <f>职业参数比例等级参数!$T$44*10</f>
        <v>41.090909090909093</v>
      </c>
      <c r="M817" s="134">
        <f>L817*职业参数比例等级参数!$B$15</f>
        <v>82.181818181818187</v>
      </c>
      <c r="N817" s="134">
        <f>L817*职业参数比例等级参数!$B$16</f>
        <v>41.090909090909093</v>
      </c>
      <c r="O817" s="134"/>
      <c r="P817" s="134"/>
      <c r="Q817" s="134">
        <v>2</v>
      </c>
    </row>
    <row r="818" spans="1:17" s="135" customFormat="1" hidden="1">
      <c r="A818" s="142">
        <v>805</v>
      </c>
      <c r="B818" s="142">
        <f t="shared" si="12"/>
        <v>805</v>
      </c>
      <c r="C818" s="134">
        <v>5</v>
      </c>
      <c r="D818" s="134">
        <v>0</v>
      </c>
      <c r="E818" s="134">
        <v>0</v>
      </c>
      <c r="F818" s="134">
        <f>职业参数比例等级参数!$T$38*10</f>
        <v>104.24242424242424</v>
      </c>
      <c r="G818" s="134">
        <f>职业参数比例等级参数!$T$39*10</f>
        <v>97.72727272727272</v>
      </c>
      <c r="H818" s="134">
        <f>职业参数比例等级参数!$T$40*10</f>
        <v>54.303030303030305</v>
      </c>
      <c r="I818" s="134">
        <f>职业参数比例等级参数!$T$41*10</f>
        <v>40.72727272727272</v>
      </c>
      <c r="J818" s="135">
        <f>职业参数比例等级参数!$S$42*10</f>
        <v>56.242424242424249</v>
      </c>
      <c r="K818" s="134">
        <f>职业参数比例等级参数!$T$43*10</f>
        <v>40.72727272727272</v>
      </c>
      <c r="L818" s="134">
        <f>职业参数比例等级参数!$T$44*10</f>
        <v>41.090909090909093</v>
      </c>
      <c r="M818" s="134">
        <f>L818*职业参数比例等级参数!$B$15</f>
        <v>82.181818181818187</v>
      </c>
      <c r="N818" s="134">
        <f>L818*职业参数比例等级参数!$B$16</f>
        <v>41.090909090909093</v>
      </c>
      <c r="O818" s="134"/>
      <c r="P818" s="134"/>
      <c r="Q818" s="134">
        <v>2</v>
      </c>
    </row>
    <row r="819" spans="1:17" s="135" customFormat="1" hidden="1">
      <c r="A819" s="142">
        <v>806</v>
      </c>
      <c r="B819" s="142">
        <f t="shared" si="12"/>
        <v>806</v>
      </c>
      <c r="C819" s="134">
        <v>5</v>
      </c>
      <c r="D819" s="134">
        <v>0</v>
      </c>
      <c r="E819" s="134">
        <v>0</v>
      </c>
      <c r="F819" s="134">
        <f>职业参数比例等级参数!$T$38*10</f>
        <v>104.24242424242424</v>
      </c>
      <c r="G819" s="134">
        <f>职业参数比例等级参数!$T$39*10</f>
        <v>97.72727272727272</v>
      </c>
      <c r="H819" s="134">
        <f>职业参数比例等级参数!$T$40*10</f>
        <v>54.303030303030305</v>
      </c>
      <c r="I819" s="134">
        <f>职业参数比例等级参数!$T$41*10</f>
        <v>40.72727272727272</v>
      </c>
      <c r="J819" s="135">
        <f>职业参数比例等级参数!$R$42*10</f>
        <v>58.181818181818187</v>
      </c>
      <c r="K819" s="134">
        <f>职业参数比例等级参数!$T$43*10</f>
        <v>40.72727272727272</v>
      </c>
      <c r="L819" s="134">
        <f>职业参数比例等级参数!$T$44*10</f>
        <v>41.090909090909093</v>
      </c>
      <c r="M819" s="134">
        <f>L819*职业参数比例等级参数!$B$15</f>
        <v>82.181818181818187</v>
      </c>
      <c r="N819" s="134">
        <f>L819*职业参数比例等级参数!$B$16</f>
        <v>41.090909090909093</v>
      </c>
      <c r="O819" s="134"/>
      <c r="P819" s="134"/>
      <c r="Q819" s="134">
        <v>2</v>
      </c>
    </row>
    <row r="820" spans="1:17" s="135" customFormat="1" hidden="1">
      <c r="A820" s="142">
        <v>807</v>
      </c>
      <c r="B820" s="142">
        <f t="shared" si="12"/>
        <v>807</v>
      </c>
      <c r="C820" s="134">
        <v>5</v>
      </c>
      <c r="D820" s="134">
        <v>0</v>
      </c>
      <c r="E820" s="134">
        <v>0</v>
      </c>
      <c r="F820" s="134">
        <f>职业参数比例等级参数!$T$38*10</f>
        <v>104.24242424242424</v>
      </c>
      <c r="G820" s="134">
        <f>职业参数比例等级参数!$T$39*10</f>
        <v>97.72727272727272</v>
      </c>
      <c r="H820" s="134">
        <f>职业参数比例等级参数!$T$40*10</f>
        <v>54.303030303030305</v>
      </c>
      <c r="I820" s="134">
        <f>职业参数比例等级参数!$T$41*10</f>
        <v>40.72727272727272</v>
      </c>
      <c r="J820" s="134">
        <f>职业参数比例等级参数!$T$42*10</f>
        <v>54.303030303030305</v>
      </c>
      <c r="K820" s="135">
        <f>职业参数比例等级参数!$S$43*10</f>
        <v>42.18181818181818</v>
      </c>
      <c r="L820" s="134">
        <f>职业参数比例等级参数!$T$44*10</f>
        <v>41.090909090909093</v>
      </c>
      <c r="M820" s="134">
        <f>L820*职业参数比例等级参数!$B$15</f>
        <v>82.181818181818187</v>
      </c>
      <c r="N820" s="134">
        <f>L820*职业参数比例等级参数!$B$16</f>
        <v>41.090909090909093</v>
      </c>
      <c r="O820" s="134"/>
      <c r="P820" s="134"/>
      <c r="Q820" s="134">
        <v>2</v>
      </c>
    </row>
    <row r="821" spans="1:17" s="135" customFormat="1" hidden="1">
      <c r="A821" s="142">
        <v>808</v>
      </c>
      <c r="B821" s="142">
        <f t="shared" si="12"/>
        <v>808</v>
      </c>
      <c r="C821" s="134">
        <v>5</v>
      </c>
      <c r="D821" s="134">
        <v>0</v>
      </c>
      <c r="E821" s="134">
        <v>0</v>
      </c>
      <c r="F821" s="134">
        <f>职业参数比例等级参数!$T$38*10</f>
        <v>104.24242424242424</v>
      </c>
      <c r="G821" s="134">
        <f>职业参数比例等级参数!$T$39*10</f>
        <v>97.72727272727272</v>
      </c>
      <c r="H821" s="134">
        <f>职业参数比例等级参数!$T$40*10</f>
        <v>54.303030303030305</v>
      </c>
      <c r="I821" s="134">
        <f>职业参数比例等级参数!$T$41*10</f>
        <v>40.72727272727272</v>
      </c>
      <c r="J821" s="134">
        <f>职业参数比例等级参数!$T$42*10</f>
        <v>54.303030303030305</v>
      </c>
      <c r="K821" s="135">
        <f>职业参数比例等级参数!$R$43*10</f>
        <v>43.636363636363633</v>
      </c>
      <c r="L821" s="134">
        <f>职业参数比例等级参数!$T$44*10</f>
        <v>41.090909090909093</v>
      </c>
      <c r="M821" s="134">
        <f>L821*职业参数比例等级参数!$B$15</f>
        <v>82.181818181818187</v>
      </c>
      <c r="N821" s="134">
        <f>L821*职业参数比例等级参数!$B$16</f>
        <v>41.090909090909093</v>
      </c>
      <c r="O821" s="134"/>
      <c r="P821" s="134"/>
      <c r="Q821" s="134">
        <v>2</v>
      </c>
    </row>
    <row r="822" spans="1:17" s="135" customFormat="1" hidden="1">
      <c r="A822" s="142">
        <v>809</v>
      </c>
      <c r="B822" s="142">
        <f t="shared" si="12"/>
        <v>809</v>
      </c>
      <c r="C822" s="134">
        <v>5</v>
      </c>
      <c r="D822" s="134">
        <v>0</v>
      </c>
      <c r="E822" s="134">
        <v>0</v>
      </c>
      <c r="F822" s="134">
        <f>职业参数比例等级参数!$T$38*10</f>
        <v>104.24242424242424</v>
      </c>
      <c r="G822" s="134">
        <f>职业参数比例等级参数!$T$39*10</f>
        <v>97.72727272727272</v>
      </c>
      <c r="H822" s="134">
        <f>职业参数比例等级参数!$T$40*10</f>
        <v>54.303030303030305</v>
      </c>
      <c r="I822" s="134">
        <f>职业参数比例等级参数!$T$41*10</f>
        <v>40.72727272727272</v>
      </c>
      <c r="J822" s="134">
        <f>职业参数比例等级参数!$T$42*10</f>
        <v>54.303030303030305</v>
      </c>
      <c r="K822" s="134">
        <f>职业参数比例等级参数!$T$43*10</f>
        <v>40.72727272727272</v>
      </c>
      <c r="L822" s="135">
        <f>职业参数比例等级参数!$S$44*10</f>
        <v>41.454545454545453</v>
      </c>
      <c r="M822" s="134">
        <f>L822*职业参数比例等级参数!$B$15</f>
        <v>82.909090909090907</v>
      </c>
      <c r="N822" s="134">
        <f>L822*职业参数比例等级参数!$B$16</f>
        <v>41.454545454545453</v>
      </c>
      <c r="O822" s="134"/>
      <c r="P822" s="134"/>
      <c r="Q822" s="134">
        <v>2</v>
      </c>
    </row>
    <row r="823" spans="1:17" s="135" customFormat="1" hidden="1">
      <c r="A823" s="142">
        <v>810</v>
      </c>
      <c r="B823" s="142">
        <f t="shared" si="12"/>
        <v>810</v>
      </c>
      <c r="C823" s="134">
        <v>5</v>
      </c>
      <c r="D823" s="134">
        <v>0</v>
      </c>
      <c r="E823" s="134">
        <v>0</v>
      </c>
      <c r="F823" s="134">
        <f>职业参数比例等级参数!$T$38*10</f>
        <v>104.24242424242424</v>
      </c>
      <c r="G823" s="134">
        <f>职业参数比例等级参数!$T$39*10</f>
        <v>97.72727272727272</v>
      </c>
      <c r="H823" s="134">
        <f>职业参数比例等级参数!$T$40*10</f>
        <v>54.303030303030305</v>
      </c>
      <c r="I823" s="134">
        <f>职业参数比例等级参数!$T$41*10</f>
        <v>40.72727272727272</v>
      </c>
      <c r="J823" s="134">
        <f>职业参数比例等级参数!$T$42*10</f>
        <v>54.303030303030305</v>
      </c>
      <c r="K823" s="134">
        <f>职业参数比例等级参数!$T$43*10</f>
        <v>40.72727272727272</v>
      </c>
      <c r="L823" s="135">
        <f>职业参数比例等级参数!$R$44*10</f>
        <v>41.818181818181813</v>
      </c>
      <c r="M823" s="134">
        <f>L823*职业参数比例等级参数!$B$15</f>
        <v>83.636363636363626</v>
      </c>
      <c r="N823" s="134">
        <f>L823*职业参数比例等级参数!$B$16</f>
        <v>41.818181818181813</v>
      </c>
      <c r="O823" s="134"/>
      <c r="P823" s="134"/>
      <c r="Q823" s="134">
        <v>2</v>
      </c>
    </row>
    <row r="824" spans="1:17" s="135" customFormat="1" hidden="1">
      <c r="A824" s="142">
        <v>811</v>
      </c>
      <c r="B824" s="142">
        <f t="shared" si="12"/>
        <v>811</v>
      </c>
      <c r="C824" s="135">
        <v>3</v>
      </c>
      <c r="D824" s="135">
        <v>0</v>
      </c>
      <c r="E824" s="135">
        <v>0</v>
      </c>
      <c r="F824" s="135">
        <f>职业参数比例等级参数!$X$38*10</f>
        <v>94.545454545454533</v>
      </c>
      <c r="G824" s="135">
        <f>职业参数比例等级参数!$X$39*10</f>
        <v>88.636363636363626</v>
      </c>
      <c r="H824" s="135">
        <f>职业参数比例等级参数!$X$40*10</f>
        <v>46.545454545454547</v>
      </c>
      <c r="I824" s="135">
        <f>职业参数比例等级参数!$X$41*10</f>
        <v>34.909090909090907</v>
      </c>
      <c r="J824" s="135">
        <f>职业参数比例等级参数!$X$42*10</f>
        <v>46.545454545454547</v>
      </c>
      <c r="K824" s="135">
        <f>职业参数比例等级参数!$X$43*10</f>
        <v>34.909090909090907</v>
      </c>
      <c r="L824" s="135">
        <f>职业参数比例等级参数!$X$44*10</f>
        <v>39.636363636363633</v>
      </c>
      <c r="M824" s="135">
        <f>L824*职业参数比例等级参数!$B$15</f>
        <v>79.272727272727266</v>
      </c>
      <c r="N824" s="135">
        <f>L824*职业参数比例等级参数!$B$16</f>
        <v>39.636363636363633</v>
      </c>
      <c r="P824" s="135" t="s">
        <v>608</v>
      </c>
      <c r="Q824" s="135">
        <v>2</v>
      </c>
    </row>
    <row r="825" spans="1:17" s="135" customFormat="1" hidden="1">
      <c r="A825" s="142">
        <v>812</v>
      </c>
      <c r="B825" s="142">
        <f t="shared" si="12"/>
        <v>812</v>
      </c>
      <c r="C825" s="134">
        <v>3</v>
      </c>
      <c r="D825" s="134">
        <v>0</v>
      </c>
      <c r="E825" s="134">
        <v>0</v>
      </c>
      <c r="F825" s="135">
        <f>职业参数比例等级参数!$Y$38*10</f>
        <v>92.12121212121211</v>
      </c>
      <c r="G825" s="134">
        <f>职业参数比例等级参数!$X$39*10</f>
        <v>88.636363636363626</v>
      </c>
      <c r="H825" s="134">
        <f>职业参数比例等级参数!$X$40*10</f>
        <v>46.545454545454547</v>
      </c>
      <c r="I825" s="134">
        <f>职业参数比例等级参数!$X$41*10</f>
        <v>34.909090909090907</v>
      </c>
      <c r="J825" s="134">
        <f>职业参数比例等级参数!$X$42*10</f>
        <v>46.545454545454547</v>
      </c>
      <c r="K825" s="134">
        <f>职业参数比例等级参数!$X$43*10</f>
        <v>34.909090909090907</v>
      </c>
      <c r="L825" s="134">
        <f>职业参数比例等级参数!$X$44*10</f>
        <v>39.636363636363633</v>
      </c>
      <c r="M825" s="134">
        <f>L825*职业参数比例等级参数!$B$15</f>
        <v>79.272727272727266</v>
      </c>
      <c r="N825" s="134">
        <f>L825*职业参数比例等级参数!$B$16</f>
        <v>39.636363636363633</v>
      </c>
      <c r="O825" s="134"/>
      <c r="P825" s="134"/>
      <c r="Q825" s="134">
        <v>2</v>
      </c>
    </row>
    <row r="826" spans="1:17" s="135" customFormat="1" hidden="1">
      <c r="A826" s="142">
        <v>813</v>
      </c>
      <c r="B826" s="142">
        <f t="shared" si="12"/>
        <v>813</v>
      </c>
      <c r="C826" s="134">
        <v>3</v>
      </c>
      <c r="D826" s="134">
        <v>0</v>
      </c>
      <c r="E826" s="134">
        <v>0</v>
      </c>
      <c r="F826" s="135">
        <f>职业参数比例等级参数!$Z$38*10</f>
        <v>89.696969696969688</v>
      </c>
      <c r="G826" s="134">
        <f>职业参数比例等级参数!$X$39*10</f>
        <v>88.636363636363626</v>
      </c>
      <c r="H826" s="134">
        <f>职业参数比例等级参数!$X$40*10</f>
        <v>46.545454545454547</v>
      </c>
      <c r="I826" s="134">
        <f>职业参数比例等级参数!$X$41*10</f>
        <v>34.909090909090907</v>
      </c>
      <c r="J826" s="134">
        <f>职业参数比例等级参数!$X$42*10</f>
        <v>46.545454545454547</v>
      </c>
      <c r="K826" s="134">
        <f>职业参数比例等级参数!$X$43*10</f>
        <v>34.909090909090907</v>
      </c>
      <c r="L826" s="134">
        <f>职业参数比例等级参数!$X$44*10</f>
        <v>39.636363636363633</v>
      </c>
      <c r="M826" s="134">
        <f>L826*职业参数比例等级参数!$B$15</f>
        <v>79.272727272727266</v>
      </c>
      <c r="N826" s="134">
        <f>L826*职业参数比例等级参数!$B$16</f>
        <v>39.636363636363633</v>
      </c>
      <c r="O826" s="134"/>
      <c r="P826" s="134"/>
      <c r="Q826" s="134">
        <v>2</v>
      </c>
    </row>
    <row r="827" spans="1:17" s="135" customFormat="1" hidden="1">
      <c r="A827" s="142">
        <v>814</v>
      </c>
      <c r="B827" s="142">
        <f t="shared" si="12"/>
        <v>814</v>
      </c>
      <c r="C827" s="134">
        <v>3</v>
      </c>
      <c r="D827" s="134">
        <v>0</v>
      </c>
      <c r="E827" s="134">
        <v>0</v>
      </c>
      <c r="F827" s="134">
        <f>职业参数比例等级参数!$X$38*10</f>
        <v>94.545454545454533</v>
      </c>
      <c r="G827" s="135">
        <f>职业参数比例等级参数!$Y$39*10</f>
        <v>86.363636363636346</v>
      </c>
      <c r="H827" s="134">
        <f>职业参数比例等级参数!$X$40*10</f>
        <v>46.545454545454547</v>
      </c>
      <c r="I827" s="134">
        <f>职业参数比例等级参数!$X$41*10</f>
        <v>34.909090909090907</v>
      </c>
      <c r="J827" s="134">
        <f>职业参数比例等级参数!$X$42*10</f>
        <v>46.545454545454547</v>
      </c>
      <c r="K827" s="134">
        <f>职业参数比例等级参数!$X$43*10</f>
        <v>34.909090909090907</v>
      </c>
      <c r="L827" s="134">
        <f>职业参数比例等级参数!$X$44*10</f>
        <v>39.636363636363633</v>
      </c>
      <c r="M827" s="134">
        <f>L827*职业参数比例等级参数!$B$15</f>
        <v>79.272727272727266</v>
      </c>
      <c r="N827" s="134">
        <f>L827*职业参数比例等级参数!$B$16</f>
        <v>39.636363636363633</v>
      </c>
      <c r="O827" s="134"/>
      <c r="P827" s="134"/>
      <c r="Q827" s="134">
        <v>2</v>
      </c>
    </row>
    <row r="828" spans="1:17" s="135" customFormat="1" hidden="1">
      <c r="A828" s="142">
        <v>815</v>
      </c>
      <c r="B828" s="142">
        <f t="shared" si="12"/>
        <v>815</v>
      </c>
      <c r="C828" s="134">
        <v>3</v>
      </c>
      <c r="D828" s="134">
        <v>0</v>
      </c>
      <c r="E828" s="134">
        <v>0</v>
      </c>
      <c r="F828" s="134">
        <f>职业参数比例等级参数!$X$38*10</f>
        <v>94.545454545454533</v>
      </c>
      <c r="G828" s="135">
        <f>职业参数比例等级参数!$Z$39*10</f>
        <v>84.090909090909079</v>
      </c>
      <c r="H828" s="134">
        <f>职业参数比例等级参数!$X$40*10</f>
        <v>46.545454545454547</v>
      </c>
      <c r="I828" s="134">
        <f>职业参数比例等级参数!$X$41*10</f>
        <v>34.909090909090907</v>
      </c>
      <c r="J828" s="134">
        <f>职业参数比例等级参数!$X$42*10</f>
        <v>46.545454545454547</v>
      </c>
      <c r="K828" s="134">
        <f>职业参数比例等级参数!$X$43*10</f>
        <v>34.909090909090907</v>
      </c>
      <c r="L828" s="134">
        <f>职业参数比例等级参数!$X$44*10</f>
        <v>39.636363636363633</v>
      </c>
      <c r="M828" s="134">
        <f>L828*职业参数比例等级参数!$B$15</f>
        <v>79.272727272727266</v>
      </c>
      <c r="N828" s="134">
        <f>L828*职业参数比例等级参数!$B$16</f>
        <v>39.636363636363633</v>
      </c>
      <c r="O828" s="134"/>
      <c r="P828" s="134"/>
      <c r="Q828" s="134">
        <v>2</v>
      </c>
    </row>
    <row r="829" spans="1:17" s="135" customFormat="1" hidden="1">
      <c r="A829" s="142">
        <v>816</v>
      </c>
      <c r="B829" s="142">
        <f t="shared" si="12"/>
        <v>816</v>
      </c>
      <c r="C829" s="134">
        <v>3</v>
      </c>
      <c r="D829" s="134">
        <v>0</v>
      </c>
      <c r="E829" s="134">
        <v>0</v>
      </c>
      <c r="F829" s="134">
        <f>职业参数比例等级参数!$X$38*10</f>
        <v>94.545454545454533</v>
      </c>
      <c r="G829" s="134">
        <f>职业参数比例等级参数!$X$39*10</f>
        <v>88.636363636363626</v>
      </c>
      <c r="H829" s="135">
        <f>职业参数比例等级参数!$Y$40*10</f>
        <v>44.606060606060609</v>
      </c>
      <c r="I829" s="134">
        <f>职业参数比例等级参数!$X$41*10</f>
        <v>34.909090909090907</v>
      </c>
      <c r="J829" s="134">
        <f>职业参数比例等级参数!$X$42*10</f>
        <v>46.545454545454547</v>
      </c>
      <c r="K829" s="134">
        <f>职业参数比例等级参数!$X$43*10</f>
        <v>34.909090909090907</v>
      </c>
      <c r="L829" s="134">
        <f>职业参数比例等级参数!$X$44*10</f>
        <v>39.636363636363633</v>
      </c>
      <c r="M829" s="134">
        <f>L829*职业参数比例等级参数!$B$15</f>
        <v>79.272727272727266</v>
      </c>
      <c r="N829" s="134">
        <f>L829*职业参数比例等级参数!$B$16</f>
        <v>39.636363636363633</v>
      </c>
      <c r="O829" s="134"/>
      <c r="P829" s="134"/>
      <c r="Q829" s="134">
        <v>2</v>
      </c>
    </row>
    <row r="830" spans="1:17" s="135" customFormat="1" hidden="1">
      <c r="A830" s="142">
        <v>817</v>
      </c>
      <c r="B830" s="142">
        <f t="shared" si="12"/>
        <v>817</v>
      </c>
      <c r="C830" s="134">
        <v>3</v>
      </c>
      <c r="D830" s="134">
        <v>0</v>
      </c>
      <c r="E830" s="134">
        <v>0</v>
      </c>
      <c r="F830" s="134">
        <f>职业参数比例等级参数!$X$38*10</f>
        <v>94.545454545454533</v>
      </c>
      <c r="G830" s="134">
        <f>职业参数比例等级参数!$X$39*10</f>
        <v>88.636363636363626</v>
      </c>
      <c r="H830" s="135">
        <f>职业参数比例等级参数!$Z$40*10</f>
        <v>42.666666666666664</v>
      </c>
      <c r="I830" s="134">
        <f>职业参数比例等级参数!$X$41*10</f>
        <v>34.909090909090907</v>
      </c>
      <c r="J830" s="134">
        <f>职业参数比例等级参数!$X$42*10</f>
        <v>46.545454545454547</v>
      </c>
      <c r="K830" s="134">
        <f>职业参数比例等级参数!$X$43*10</f>
        <v>34.909090909090907</v>
      </c>
      <c r="L830" s="134">
        <f>职业参数比例等级参数!$X$44*10</f>
        <v>39.636363636363633</v>
      </c>
      <c r="M830" s="134">
        <f>L830*职业参数比例等级参数!$B$15</f>
        <v>79.272727272727266</v>
      </c>
      <c r="N830" s="134">
        <f>L830*职业参数比例等级参数!$B$16</f>
        <v>39.636363636363633</v>
      </c>
      <c r="O830" s="134"/>
      <c r="P830" s="134"/>
      <c r="Q830" s="134">
        <v>2</v>
      </c>
    </row>
    <row r="831" spans="1:17" s="135" customFormat="1" hidden="1">
      <c r="A831" s="142">
        <v>818</v>
      </c>
      <c r="B831" s="142">
        <f t="shared" si="12"/>
        <v>818</v>
      </c>
      <c r="C831" s="134">
        <v>3</v>
      </c>
      <c r="D831" s="134">
        <v>0</v>
      </c>
      <c r="E831" s="134">
        <v>0</v>
      </c>
      <c r="F831" s="134">
        <f>职业参数比例等级参数!$X$38*10</f>
        <v>94.545454545454533</v>
      </c>
      <c r="G831" s="134">
        <f>职业参数比例等级参数!$X$39*10</f>
        <v>88.636363636363626</v>
      </c>
      <c r="H831" s="134">
        <f>职业参数比例等级参数!$X$40*10</f>
        <v>46.545454545454547</v>
      </c>
      <c r="I831" s="135">
        <f>职业参数比例等级参数!$Y$41*10</f>
        <v>33.454545454545453</v>
      </c>
      <c r="J831" s="134">
        <f>职业参数比例等级参数!$X$42*10</f>
        <v>46.545454545454547</v>
      </c>
      <c r="K831" s="134">
        <f>职业参数比例等级参数!$X$43*10</f>
        <v>34.909090909090907</v>
      </c>
      <c r="L831" s="134">
        <f>职业参数比例等级参数!$X$44*10</f>
        <v>39.636363636363633</v>
      </c>
      <c r="M831" s="134">
        <f>L831*职业参数比例等级参数!$B$15</f>
        <v>79.272727272727266</v>
      </c>
      <c r="N831" s="134">
        <f>L831*职业参数比例等级参数!$B$16</f>
        <v>39.636363636363633</v>
      </c>
      <c r="O831" s="134"/>
      <c r="P831" s="134"/>
      <c r="Q831" s="134">
        <v>2</v>
      </c>
    </row>
    <row r="832" spans="1:17" s="135" customFormat="1" hidden="1">
      <c r="A832" s="142">
        <v>819</v>
      </c>
      <c r="B832" s="142">
        <f t="shared" si="12"/>
        <v>819</v>
      </c>
      <c r="C832" s="134">
        <v>3</v>
      </c>
      <c r="D832" s="134">
        <v>0</v>
      </c>
      <c r="E832" s="134">
        <v>0</v>
      </c>
      <c r="F832" s="134">
        <f>职业参数比例等级参数!$X$38*10</f>
        <v>94.545454545454533</v>
      </c>
      <c r="G832" s="134">
        <f>职业参数比例等级参数!$X$39*10</f>
        <v>88.636363636363626</v>
      </c>
      <c r="H832" s="134">
        <f>职业参数比例等级参数!$X$40*10</f>
        <v>46.545454545454547</v>
      </c>
      <c r="I832" s="135">
        <f>职业参数比例等级参数!$Z$41*10</f>
        <v>31.999999999999996</v>
      </c>
      <c r="J832" s="134">
        <f>职业参数比例等级参数!$X$42*10</f>
        <v>46.545454545454547</v>
      </c>
      <c r="K832" s="134">
        <f>职业参数比例等级参数!$X$43*10</f>
        <v>34.909090909090907</v>
      </c>
      <c r="L832" s="134">
        <f>职业参数比例等级参数!$X$44*10</f>
        <v>39.636363636363633</v>
      </c>
      <c r="M832" s="134">
        <f>L832*职业参数比例等级参数!$B$15</f>
        <v>79.272727272727266</v>
      </c>
      <c r="N832" s="134">
        <f>L832*职业参数比例等级参数!$B$16</f>
        <v>39.636363636363633</v>
      </c>
      <c r="O832" s="134"/>
      <c r="P832" s="134"/>
      <c r="Q832" s="134">
        <v>2</v>
      </c>
    </row>
    <row r="833" spans="1:17" s="135" customFormat="1" hidden="1">
      <c r="A833" s="142">
        <v>820</v>
      </c>
      <c r="B833" s="142">
        <f t="shared" si="12"/>
        <v>820</v>
      </c>
      <c r="C833" s="134">
        <v>3</v>
      </c>
      <c r="D833" s="134">
        <v>0</v>
      </c>
      <c r="E833" s="134">
        <v>0</v>
      </c>
      <c r="F833" s="134">
        <f>职业参数比例等级参数!$X$38*10</f>
        <v>94.545454545454533</v>
      </c>
      <c r="G833" s="134">
        <f>职业参数比例等级参数!$X$39*10</f>
        <v>88.636363636363626</v>
      </c>
      <c r="H833" s="134">
        <f>职业参数比例等级参数!$X$40*10</f>
        <v>46.545454545454547</v>
      </c>
      <c r="I833" s="134">
        <f>职业参数比例等级参数!$X$41*10</f>
        <v>34.909090909090907</v>
      </c>
      <c r="J833" s="135">
        <f>职业参数比例等级参数!$Y$42*10</f>
        <v>44.606060606060609</v>
      </c>
      <c r="K833" s="134">
        <f>职业参数比例等级参数!$X$43*10</f>
        <v>34.909090909090907</v>
      </c>
      <c r="L833" s="134">
        <f>职业参数比例等级参数!$X$44*10</f>
        <v>39.636363636363633</v>
      </c>
      <c r="M833" s="134">
        <f>L833*职业参数比例等级参数!$B$15</f>
        <v>79.272727272727266</v>
      </c>
      <c r="N833" s="134">
        <f>L833*职业参数比例等级参数!$B$16</f>
        <v>39.636363636363633</v>
      </c>
      <c r="O833" s="134"/>
      <c r="P833" s="134"/>
      <c r="Q833" s="134">
        <v>2</v>
      </c>
    </row>
    <row r="834" spans="1:17" s="135" customFormat="1" hidden="1">
      <c r="A834" s="142">
        <v>821</v>
      </c>
      <c r="B834" s="142">
        <f t="shared" si="12"/>
        <v>821</v>
      </c>
      <c r="C834" s="134">
        <v>3</v>
      </c>
      <c r="D834" s="134">
        <v>0</v>
      </c>
      <c r="E834" s="134">
        <v>0</v>
      </c>
      <c r="F834" s="134">
        <f>职业参数比例等级参数!$X$38*10</f>
        <v>94.545454545454533</v>
      </c>
      <c r="G834" s="134">
        <f>职业参数比例等级参数!$X$39*10</f>
        <v>88.636363636363626</v>
      </c>
      <c r="H834" s="134">
        <f>职业参数比例等级参数!$X$40*10</f>
        <v>46.545454545454547</v>
      </c>
      <c r="I834" s="134">
        <f>职业参数比例等级参数!$X$41*10</f>
        <v>34.909090909090907</v>
      </c>
      <c r="J834" s="135">
        <f>职业参数比例等级参数!$Z$42*10</f>
        <v>42.666666666666664</v>
      </c>
      <c r="K834" s="134">
        <f>职业参数比例等级参数!$X$43*10</f>
        <v>34.909090909090907</v>
      </c>
      <c r="L834" s="134">
        <f>职业参数比例等级参数!$X$44*10</f>
        <v>39.636363636363633</v>
      </c>
      <c r="M834" s="134">
        <f>L834*职业参数比例等级参数!$B$15</f>
        <v>79.272727272727266</v>
      </c>
      <c r="N834" s="134">
        <f>L834*职业参数比例等级参数!$B$16</f>
        <v>39.636363636363633</v>
      </c>
      <c r="O834" s="134"/>
      <c r="P834" s="134"/>
      <c r="Q834" s="134">
        <v>2</v>
      </c>
    </row>
    <row r="835" spans="1:17" s="135" customFormat="1" hidden="1">
      <c r="A835" s="142">
        <v>822</v>
      </c>
      <c r="B835" s="142">
        <f t="shared" si="12"/>
        <v>822</v>
      </c>
      <c r="C835" s="134">
        <v>3</v>
      </c>
      <c r="D835" s="134">
        <v>0</v>
      </c>
      <c r="E835" s="134">
        <v>0</v>
      </c>
      <c r="F835" s="134">
        <f>职业参数比例等级参数!$X$38*10</f>
        <v>94.545454545454533</v>
      </c>
      <c r="G835" s="134">
        <f>职业参数比例等级参数!$X$39*10</f>
        <v>88.636363636363626</v>
      </c>
      <c r="H835" s="134">
        <f>职业参数比例等级参数!$X$40*10</f>
        <v>46.545454545454547</v>
      </c>
      <c r="I835" s="134">
        <f>职业参数比例等级参数!$X$41*10</f>
        <v>34.909090909090907</v>
      </c>
      <c r="J835" s="134">
        <f>职业参数比例等级参数!$X$42*10</f>
        <v>46.545454545454547</v>
      </c>
      <c r="K835" s="135">
        <f>职业参数比例等级参数!$Y$43*10</f>
        <v>33.454545454545453</v>
      </c>
      <c r="L835" s="134">
        <f>职业参数比例等级参数!$X$44*10</f>
        <v>39.636363636363633</v>
      </c>
      <c r="M835" s="134">
        <f>L835*职业参数比例等级参数!$B$15</f>
        <v>79.272727272727266</v>
      </c>
      <c r="N835" s="134">
        <f>L835*职业参数比例等级参数!$B$16</f>
        <v>39.636363636363633</v>
      </c>
      <c r="O835" s="134"/>
      <c r="P835" s="134"/>
      <c r="Q835" s="134">
        <v>2</v>
      </c>
    </row>
    <row r="836" spans="1:17" s="135" customFormat="1" hidden="1">
      <c r="A836" s="142">
        <v>823</v>
      </c>
      <c r="B836" s="142">
        <f t="shared" si="12"/>
        <v>823</v>
      </c>
      <c r="C836" s="134">
        <v>3</v>
      </c>
      <c r="D836" s="134">
        <v>0</v>
      </c>
      <c r="E836" s="134">
        <v>0</v>
      </c>
      <c r="F836" s="134">
        <f>职业参数比例等级参数!$X$38*10</f>
        <v>94.545454545454533</v>
      </c>
      <c r="G836" s="134">
        <f>职业参数比例等级参数!$X$39*10</f>
        <v>88.636363636363626</v>
      </c>
      <c r="H836" s="134">
        <f>职业参数比例等级参数!$X$40*10</f>
        <v>46.545454545454547</v>
      </c>
      <c r="I836" s="134">
        <f>职业参数比例等级参数!$X$41*10</f>
        <v>34.909090909090907</v>
      </c>
      <c r="J836" s="134">
        <f>职业参数比例等级参数!$X$42*10</f>
        <v>46.545454545454547</v>
      </c>
      <c r="K836" s="135">
        <f>职业参数比例等级参数!$Z$43*10</f>
        <v>31.999999999999996</v>
      </c>
      <c r="L836" s="134">
        <f>职业参数比例等级参数!$X$44*10</f>
        <v>39.636363636363633</v>
      </c>
      <c r="M836" s="134">
        <f>L836*职业参数比例等级参数!$B$15</f>
        <v>79.272727272727266</v>
      </c>
      <c r="N836" s="134">
        <f>L836*职业参数比例等级参数!$B$16</f>
        <v>39.636363636363633</v>
      </c>
      <c r="O836" s="134"/>
      <c r="P836" s="134"/>
      <c r="Q836" s="134">
        <v>2</v>
      </c>
    </row>
    <row r="837" spans="1:17" s="135" customFormat="1" hidden="1">
      <c r="A837" s="142">
        <v>824</v>
      </c>
      <c r="B837" s="142">
        <f t="shared" si="12"/>
        <v>824</v>
      </c>
      <c r="C837" s="134">
        <v>3</v>
      </c>
      <c r="D837" s="134">
        <v>0</v>
      </c>
      <c r="E837" s="134">
        <v>0</v>
      </c>
      <c r="F837" s="134">
        <f>职业参数比例等级参数!$X$38*10</f>
        <v>94.545454545454533</v>
      </c>
      <c r="G837" s="134">
        <f>职业参数比例等级参数!$X$39*10</f>
        <v>88.636363636363626</v>
      </c>
      <c r="H837" s="134">
        <f>职业参数比例等级参数!$X$40*10</f>
        <v>46.545454545454547</v>
      </c>
      <c r="I837" s="134">
        <f>职业参数比例等级参数!$X$41*10</f>
        <v>34.909090909090907</v>
      </c>
      <c r="J837" s="134">
        <f>职业参数比例等级参数!$X$42*10</f>
        <v>46.545454545454547</v>
      </c>
      <c r="K837" s="134">
        <f>职业参数比例等级参数!$X$43*10</f>
        <v>34.909090909090907</v>
      </c>
      <c r="L837" s="135">
        <f>职业参数比例等级参数!$Y$44*10</f>
        <v>39.272727272727273</v>
      </c>
      <c r="M837" s="134">
        <f>L837*职业参数比例等级参数!$B$15</f>
        <v>78.545454545454547</v>
      </c>
      <c r="N837" s="134">
        <f>L837*职业参数比例等级参数!$B$16</f>
        <v>39.272727272727273</v>
      </c>
      <c r="O837" s="134"/>
      <c r="P837" s="134"/>
      <c r="Q837" s="134">
        <v>2</v>
      </c>
    </row>
    <row r="838" spans="1:17" s="135" customFormat="1" hidden="1">
      <c r="A838" s="142">
        <v>825</v>
      </c>
      <c r="B838" s="142">
        <f t="shared" si="12"/>
        <v>825</v>
      </c>
      <c r="C838" s="134">
        <v>3</v>
      </c>
      <c r="D838" s="134">
        <v>0</v>
      </c>
      <c r="E838" s="134">
        <v>0</v>
      </c>
      <c r="F838" s="134">
        <f>职业参数比例等级参数!$X$38*10</f>
        <v>94.545454545454533</v>
      </c>
      <c r="G838" s="134">
        <f>职业参数比例等级参数!$X$39*10</f>
        <v>88.636363636363626</v>
      </c>
      <c r="H838" s="134">
        <f>职业参数比例等级参数!$X$40*10</f>
        <v>46.545454545454547</v>
      </c>
      <c r="I838" s="134">
        <f>职业参数比例等级参数!$X$41*10</f>
        <v>34.909090909090907</v>
      </c>
      <c r="J838" s="134">
        <f>职业参数比例等级参数!$X$42*10</f>
        <v>46.545454545454547</v>
      </c>
      <c r="K838" s="134">
        <f>职业参数比例等级参数!$X$43*10</f>
        <v>34.909090909090907</v>
      </c>
      <c r="L838" s="135">
        <f>职业参数比例等级参数!$Z$44*10</f>
        <v>38.909090909090907</v>
      </c>
      <c r="M838" s="134">
        <f>L838*职业参数比例等级参数!$B$15</f>
        <v>77.818181818181813</v>
      </c>
      <c r="N838" s="134">
        <f>L838*职业参数比例等级参数!$B$16</f>
        <v>38.909090909090907</v>
      </c>
      <c r="O838" s="134"/>
      <c r="P838" s="134"/>
      <c r="Q838" s="134">
        <v>2</v>
      </c>
    </row>
    <row r="839" spans="1:17" s="135" customFormat="1" hidden="1">
      <c r="A839" s="142">
        <v>826</v>
      </c>
      <c r="B839" s="142">
        <f t="shared" si="12"/>
        <v>826</v>
      </c>
      <c r="C839" s="135">
        <v>3</v>
      </c>
      <c r="D839" s="135">
        <v>0</v>
      </c>
      <c r="E839" s="135">
        <v>0</v>
      </c>
      <c r="F839" s="135">
        <f>职业参数比例等级参数!$Y$38*10</f>
        <v>92.12121212121211</v>
      </c>
      <c r="G839" s="135">
        <f>职业参数比例等级参数!$Y$39*10</f>
        <v>86.363636363636346</v>
      </c>
      <c r="H839" s="135">
        <f>职业参数比例等级参数!$Y$40*10</f>
        <v>44.606060606060609</v>
      </c>
      <c r="I839" s="135">
        <f>职业参数比例等级参数!$Y$41*10</f>
        <v>33.454545454545453</v>
      </c>
      <c r="J839" s="135">
        <f>职业参数比例等级参数!$Y$42*10</f>
        <v>44.606060606060609</v>
      </c>
      <c r="K839" s="135">
        <f>职业参数比例等级参数!$Y$43*10</f>
        <v>33.454545454545453</v>
      </c>
      <c r="L839" s="135">
        <f>职业参数比例等级参数!$Y$44*10</f>
        <v>39.272727272727273</v>
      </c>
      <c r="M839" s="135">
        <f>L839*职业参数比例等级参数!$B$15</f>
        <v>78.545454545454547</v>
      </c>
      <c r="N839" s="135">
        <f>L839*职业参数比例等级参数!$B$16</f>
        <v>39.272727272727273</v>
      </c>
      <c r="P839" s="135" t="s">
        <v>695</v>
      </c>
      <c r="Q839" s="135">
        <v>2</v>
      </c>
    </row>
    <row r="840" spans="1:17" s="135" customFormat="1" hidden="1">
      <c r="A840" s="142">
        <v>827</v>
      </c>
      <c r="B840" s="142">
        <f t="shared" si="12"/>
        <v>827</v>
      </c>
      <c r="C840" s="134">
        <v>3</v>
      </c>
      <c r="D840" s="134">
        <v>0</v>
      </c>
      <c r="E840" s="134">
        <v>0</v>
      </c>
      <c r="F840" s="135">
        <f>职业参数比例等级参数!$X$38*10</f>
        <v>94.545454545454533</v>
      </c>
      <c r="G840" s="134">
        <f>职业参数比例等级参数!$Y$39*10</f>
        <v>86.363636363636346</v>
      </c>
      <c r="H840" s="134">
        <f>职业参数比例等级参数!$Y$40*10</f>
        <v>44.606060606060609</v>
      </c>
      <c r="I840" s="134">
        <f>职业参数比例等级参数!$Y$41*10</f>
        <v>33.454545454545453</v>
      </c>
      <c r="J840" s="134">
        <f>职业参数比例等级参数!$Y$42*10</f>
        <v>44.606060606060609</v>
      </c>
      <c r="K840" s="134">
        <f>职业参数比例等级参数!$Y$43*10</f>
        <v>33.454545454545453</v>
      </c>
      <c r="L840" s="134">
        <f>职业参数比例等级参数!$Y$44*10</f>
        <v>39.272727272727273</v>
      </c>
      <c r="M840" s="134">
        <f>L840*职业参数比例等级参数!$B$15</f>
        <v>78.545454545454547</v>
      </c>
      <c r="N840" s="134">
        <f>L840*职业参数比例等级参数!$B$16</f>
        <v>39.272727272727273</v>
      </c>
      <c r="O840" s="134"/>
      <c r="P840" s="134"/>
      <c r="Q840" s="134">
        <v>2</v>
      </c>
    </row>
    <row r="841" spans="1:17" s="135" customFormat="1" hidden="1">
      <c r="A841" s="142">
        <v>828</v>
      </c>
      <c r="B841" s="142">
        <f t="shared" si="12"/>
        <v>828</v>
      </c>
      <c r="C841" s="134">
        <v>3</v>
      </c>
      <c r="D841" s="134">
        <v>0</v>
      </c>
      <c r="E841" s="134">
        <v>0</v>
      </c>
      <c r="F841" s="135">
        <f>职业参数比例等级参数!$Z$38*10</f>
        <v>89.696969696969688</v>
      </c>
      <c r="G841" s="134">
        <f>职业参数比例等级参数!$Y$39*10</f>
        <v>86.363636363636346</v>
      </c>
      <c r="H841" s="134">
        <f>职业参数比例等级参数!$Y$40*10</f>
        <v>44.606060606060609</v>
      </c>
      <c r="I841" s="134">
        <f>职业参数比例等级参数!$Y$41*10</f>
        <v>33.454545454545453</v>
      </c>
      <c r="J841" s="134">
        <f>职业参数比例等级参数!$Y$42*10</f>
        <v>44.606060606060609</v>
      </c>
      <c r="K841" s="134">
        <f>职业参数比例等级参数!$Y$43*10</f>
        <v>33.454545454545453</v>
      </c>
      <c r="L841" s="134">
        <f>职业参数比例等级参数!$Y$44*10</f>
        <v>39.272727272727273</v>
      </c>
      <c r="M841" s="134">
        <f>L841*职业参数比例等级参数!$B$15</f>
        <v>78.545454545454547</v>
      </c>
      <c r="N841" s="134">
        <f>L841*职业参数比例等级参数!$B$16</f>
        <v>39.272727272727273</v>
      </c>
      <c r="O841" s="134"/>
      <c r="P841" s="134"/>
      <c r="Q841" s="134">
        <v>2</v>
      </c>
    </row>
    <row r="842" spans="1:17" s="135" customFormat="1" hidden="1">
      <c r="A842" s="142">
        <v>829</v>
      </c>
      <c r="B842" s="142">
        <f t="shared" si="12"/>
        <v>829</v>
      </c>
      <c r="C842" s="134">
        <v>3</v>
      </c>
      <c r="D842" s="134">
        <v>0</v>
      </c>
      <c r="E842" s="134">
        <v>0</v>
      </c>
      <c r="F842" s="134">
        <f>职业参数比例等级参数!$Y$38*10</f>
        <v>92.12121212121211</v>
      </c>
      <c r="G842" s="135">
        <f>职业参数比例等级参数!$X$39*10</f>
        <v>88.636363636363626</v>
      </c>
      <c r="H842" s="134">
        <f>职业参数比例等级参数!$Y$40*10</f>
        <v>44.606060606060609</v>
      </c>
      <c r="I842" s="134">
        <f>职业参数比例等级参数!$Y$41*10</f>
        <v>33.454545454545453</v>
      </c>
      <c r="J842" s="134">
        <f>职业参数比例等级参数!$Y$42*10</f>
        <v>44.606060606060609</v>
      </c>
      <c r="K842" s="134">
        <f>职业参数比例等级参数!$Y$43*10</f>
        <v>33.454545454545453</v>
      </c>
      <c r="L842" s="134">
        <f>职业参数比例等级参数!$Y$44*10</f>
        <v>39.272727272727273</v>
      </c>
      <c r="M842" s="134">
        <f>L842*职业参数比例等级参数!$B$15</f>
        <v>78.545454545454547</v>
      </c>
      <c r="N842" s="134">
        <f>L842*职业参数比例等级参数!$B$16</f>
        <v>39.272727272727273</v>
      </c>
      <c r="O842" s="134"/>
      <c r="P842" s="134"/>
      <c r="Q842" s="134">
        <v>2</v>
      </c>
    </row>
    <row r="843" spans="1:17" s="135" customFormat="1" hidden="1">
      <c r="A843" s="142">
        <v>830</v>
      </c>
      <c r="B843" s="142">
        <f t="shared" si="12"/>
        <v>830</v>
      </c>
      <c r="C843" s="134">
        <v>3</v>
      </c>
      <c r="D843" s="134">
        <v>0</v>
      </c>
      <c r="E843" s="134">
        <v>0</v>
      </c>
      <c r="F843" s="134">
        <f>职业参数比例等级参数!$Y$38*10</f>
        <v>92.12121212121211</v>
      </c>
      <c r="G843" s="135">
        <f>职业参数比例等级参数!$Z$39*10</f>
        <v>84.090909090909079</v>
      </c>
      <c r="H843" s="134">
        <f>职业参数比例等级参数!$Y$40*10</f>
        <v>44.606060606060609</v>
      </c>
      <c r="I843" s="134">
        <f>职业参数比例等级参数!$Y$41*10</f>
        <v>33.454545454545453</v>
      </c>
      <c r="J843" s="134">
        <f>职业参数比例等级参数!$Y$42*10</f>
        <v>44.606060606060609</v>
      </c>
      <c r="K843" s="134">
        <f>职业参数比例等级参数!$Y$43*10</f>
        <v>33.454545454545453</v>
      </c>
      <c r="L843" s="134">
        <f>职业参数比例等级参数!$Y$44*10</f>
        <v>39.272727272727273</v>
      </c>
      <c r="M843" s="134">
        <f>L843*职业参数比例等级参数!$B$15</f>
        <v>78.545454545454547</v>
      </c>
      <c r="N843" s="134">
        <f>L843*职业参数比例等级参数!$B$16</f>
        <v>39.272727272727273</v>
      </c>
      <c r="O843" s="134"/>
      <c r="P843" s="134"/>
      <c r="Q843" s="134">
        <v>2</v>
      </c>
    </row>
    <row r="844" spans="1:17" s="135" customFormat="1" hidden="1">
      <c r="A844" s="142">
        <v>831</v>
      </c>
      <c r="B844" s="142">
        <f t="shared" si="12"/>
        <v>831</v>
      </c>
      <c r="C844" s="134">
        <v>3</v>
      </c>
      <c r="D844" s="134">
        <v>0</v>
      </c>
      <c r="E844" s="134">
        <v>0</v>
      </c>
      <c r="F844" s="134">
        <f>职业参数比例等级参数!$Y$38*10</f>
        <v>92.12121212121211</v>
      </c>
      <c r="G844" s="134">
        <f>职业参数比例等级参数!$Y$39*10</f>
        <v>86.363636363636346</v>
      </c>
      <c r="H844" s="135">
        <f>职业参数比例等级参数!$X$40*10</f>
        <v>46.545454545454547</v>
      </c>
      <c r="I844" s="134">
        <f>职业参数比例等级参数!$Y$41*10</f>
        <v>33.454545454545453</v>
      </c>
      <c r="J844" s="134">
        <f>职业参数比例等级参数!$Y$42*10</f>
        <v>44.606060606060609</v>
      </c>
      <c r="K844" s="134">
        <f>职业参数比例等级参数!$Y$43*10</f>
        <v>33.454545454545453</v>
      </c>
      <c r="L844" s="134">
        <f>职业参数比例等级参数!$Y$44*10</f>
        <v>39.272727272727273</v>
      </c>
      <c r="M844" s="134">
        <f>L844*职业参数比例等级参数!$B$15</f>
        <v>78.545454545454547</v>
      </c>
      <c r="N844" s="134">
        <f>L844*职业参数比例等级参数!$B$16</f>
        <v>39.272727272727273</v>
      </c>
      <c r="O844" s="134"/>
      <c r="P844" s="134"/>
      <c r="Q844" s="134">
        <v>2</v>
      </c>
    </row>
    <row r="845" spans="1:17" s="135" customFormat="1" hidden="1">
      <c r="A845" s="142">
        <v>832</v>
      </c>
      <c r="B845" s="142">
        <f t="shared" si="12"/>
        <v>832</v>
      </c>
      <c r="C845" s="134">
        <v>3</v>
      </c>
      <c r="D845" s="134">
        <v>0</v>
      </c>
      <c r="E845" s="134">
        <v>0</v>
      </c>
      <c r="F845" s="134">
        <f>职业参数比例等级参数!$Y$38*10</f>
        <v>92.12121212121211</v>
      </c>
      <c r="G845" s="134">
        <f>职业参数比例等级参数!$Y$39*10</f>
        <v>86.363636363636346</v>
      </c>
      <c r="H845" s="135">
        <f>职业参数比例等级参数!$Z$40*10</f>
        <v>42.666666666666664</v>
      </c>
      <c r="I845" s="134">
        <f>职业参数比例等级参数!$Y$41*10</f>
        <v>33.454545454545453</v>
      </c>
      <c r="J845" s="134">
        <f>职业参数比例等级参数!$Y$42*10</f>
        <v>44.606060606060609</v>
      </c>
      <c r="K845" s="134">
        <f>职业参数比例等级参数!$Y$43*10</f>
        <v>33.454545454545453</v>
      </c>
      <c r="L845" s="134">
        <f>职业参数比例等级参数!$Y$44*10</f>
        <v>39.272727272727273</v>
      </c>
      <c r="M845" s="134">
        <f>L845*职业参数比例等级参数!$B$15</f>
        <v>78.545454545454547</v>
      </c>
      <c r="N845" s="134">
        <f>L845*职业参数比例等级参数!$B$16</f>
        <v>39.272727272727273</v>
      </c>
      <c r="O845" s="134"/>
      <c r="P845" s="134"/>
      <c r="Q845" s="134">
        <v>2</v>
      </c>
    </row>
    <row r="846" spans="1:17" s="135" customFormat="1" hidden="1">
      <c r="A846" s="142">
        <v>833</v>
      </c>
      <c r="B846" s="142">
        <f t="shared" si="12"/>
        <v>833</v>
      </c>
      <c r="C846" s="134">
        <v>3</v>
      </c>
      <c r="D846" s="134">
        <v>0</v>
      </c>
      <c r="E846" s="134">
        <v>0</v>
      </c>
      <c r="F846" s="134">
        <f>职业参数比例等级参数!$Y$38*10</f>
        <v>92.12121212121211</v>
      </c>
      <c r="G846" s="134">
        <f>职业参数比例等级参数!$Y$39*10</f>
        <v>86.363636363636346</v>
      </c>
      <c r="H846" s="134">
        <f>职业参数比例等级参数!$Y$40*10</f>
        <v>44.606060606060609</v>
      </c>
      <c r="I846" s="135">
        <f>职业参数比例等级参数!$X$41*10</f>
        <v>34.909090909090907</v>
      </c>
      <c r="J846" s="134">
        <f>职业参数比例等级参数!$Y$42*10</f>
        <v>44.606060606060609</v>
      </c>
      <c r="K846" s="134">
        <f>职业参数比例等级参数!$Y$43*10</f>
        <v>33.454545454545453</v>
      </c>
      <c r="L846" s="134">
        <f>职业参数比例等级参数!$Y$44*10</f>
        <v>39.272727272727273</v>
      </c>
      <c r="M846" s="134">
        <f>L846*职业参数比例等级参数!$B$15</f>
        <v>78.545454545454547</v>
      </c>
      <c r="N846" s="134">
        <f>L846*职业参数比例等级参数!$B$16</f>
        <v>39.272727272727273</v>
      </c>
      <c r="O846" s="134"/>
      <c r="P846" s="134"/>
      <c r="Q846" s="134">
        <v>2</v>
      </c>
    </row>
    <row r="847" spans="1:17" s="135" customFormat="1" hidden="1">
      <c r="A847" s="142">
        <v>834</v>
      </c>
      <c r="B847" s="142">
        <f t="shared" ref="B847:B910" si="13">A847</f>
        <v>834</v>
      </c>
      <c r="C847" s="134">
        <v>3</v>
      </c>
      <c r="D847" s="134">
        <v>0</v>
      </c>
      <c r="E847" s="134">
        <v>0</v>
      </c>
      <c r="F847" s="134">
        <f>职业参数比例等级参数!$Y$38*10</f>
        <v>92.12121212121211</v>
      </c>
      <c r="G847" s="134">
        <f>职业参数比例等级参数!$Y$39*10</f>
        <v>86.363636363636346</v>
      </c>
      <c r="H847" s="134">
        <f>职业参数比例等级参数!$Y$40*10</f>
        <v>44.606060606060609</v>
      </c>
      <c r="I847" s="135">
        <f>职业参数比例等级参数!$Z$41*10</f>
        <v>31.999999999999996</v>
      </c>
      <c r="J847" s="134">
        <f>职业参数比例等级参数!$Y$42*10</f>
        <v>44.606060606060609</v>
      </c>
      <c r="K847" s="134">
        <f>职业参数比例等级参数!$Y$43*10</f>
        <v>33.454545454545453</v>
      </c>
      <c r="L847" s="134">
        <f>职业参数比例等级参数!$Y$44*10</f>
        <v>39.272727272727273</v>
      </c>
      <c r="M847" s="134">
        <f>L847*职业参数比例等级参数!$B$15</f>
        <v>78.545454545454547</v>
      </c>
      <c r="N847" s="134">
        <f>L847*职业参数比例等级参数!$B$16</f>
        <v>39.272727272727273</v>
      </c>
      <c r="O847" s="134"/>
      <c r="P847" s="134"/>
      <c r="Q847" s="134">
        <v>2</v>
      </c>
    </row>
    <row r="848" spans="1:17" s="135" customFormat="1" hidden="1">
      <c r="A848" s="142">
        <v>835</v>
      </c>
      <c r="B848" s="142">
        <f t="shared" si="13"/>
        <v>835</v>
      </c>
      <c r="C848" s="134">
        <v>3</v>
      </c>
      <c r="D848" s="134">
        <v>0</v>
      </c>
      <c r="E848" s="134">
        <v>0</v>
      </c>
      <c r="F848" s="134">
        <f>职业参数比例等级参数!$Y$38*10</f>
        <v>92.12121212121211</v>
      </c>
      <c r="G848" s="134">
        <f>职业参数比例等级参数!$Y$39*10</f>
        <v>86.363636363636346</v>
      </c>
      <c r="H848" s="134">
        <f>职业参数比例等级参数!$Y$40*10</f>
        <v>44.606060606060609</v>
      </c>
      <c r="I848" s="134">
        <f>职业参数比例等级参数!$Y$41*10</f>
        <v>33.454545454545453</v>
      </c>
      <c r="J848" s="135">
        <f>职业参数比例等级参数!$X$42*10</f>
        <v>46.545454545454547</v>
      </c>
      <c r="K848" s="134">
        <f>职业参数比例等级参数!$Y$43*10</f>
        <v>33.454545454545453</v>
      </c>
      <c r="L848" s="134">
        <f>职业参数比例等级参数!$Y$44*10</f>
        <v>39.272727272727273</v>
      </c>
      <c r="M848" s="134">
        <f>L848*职业参数比例等级参数!$B$15</f>
        <v>78.545454545454547</v>
      </c>
      <c r="N848" s="134">
        <f>L848*职业参数比例等级参数!$B$16</f>
        <v>39.272727272727273</v>
      </c>
      <c r="O848" s="134"/>
      <c r="P848" s="134"/>
      <c r="Q848" s="134">
        <v>2</v>
      </c>
    </row>
    <row r="849" spans="1:17" s="135" customFormat="1" hidden="1">
      <c r="A849" s="142">
        <v>836</v>
      </c>
      <c r="B849" s="142">
        <f t="shared" si="13"/>
        <v>836</v>
      </c>
      <c r="C849" s="134">
        <v>3</v>
      </c>
      <c r="D849" s="134">
        <v>0</v>
      </c>
      <c r="E849" s="134">
        <v>0</v>
      </c>
      <c r="F849" s="134">
        <f>职业参数比例等级参数!$Y$38*10</f>
        <v>92.12121212121211</v>
      </c>
      <c r="G849" s="134">
        <f>职业参数比例等级参数!$Y$39*10</f>
        <v>86.363636363636346</v>
      </c>
      <c r="H849" s="134">
        <f>职业参数比例等级参数!$Y$40*10</f>
        <v>44.606060606060609</v>
      </c>
      <c r="I849" s="134">
        <f>职业参数比例等级参数!$Y$41*10</f>
        <v>33.454545454545453</v>
      </c>
      <c r="J849" s="135">
        <f>职业参数比例等级参数!$Z$42*10</f>
        <v>42.666666666666664</v>
      </c>
      <c r="K849" s="134">
        <f>职业参数比例等级参数!$Y$43*10</f>
        <v>33.454545454545453</v>
      </c>
      <c r="L849" s="134">
        <f>职业参数比例等级参数!$Y$44*10</f>
        <v>39.272727272727273</v>
      </c>
      <c r="M849" s="134">
        <f>L849*职业参数比例等级参数!$B$15</f>
        <v>78.545454545454547</v>
      </c>
      <c r="N849" s="134">
        <f>L849*职业参数比例等级参数!$B$16</f>
        <v>39.272727272727273</v>
      </c>
      <c r="O849" s="134"/>
      <c r="P849" s="134"/>
      <c r="Q849" s="134">
        <v>2</v>
      </c>
    </row>
    <row r="850" spans="1:17" s="135" customFormat="1" hidden="1">
      <c r="A850" s="142">
        <v>837</v>
      </c>
      <c r="B850" s="142">
        <f t="shared" si="13"/>
        <v>837</v>
      </c>
      <c r="C850" s="134">
        <v>3</v>
      </c>
      <c r="D850" s="134">
        <v>0</v>
      </c>
      <c r="E850" s="134">
        <v>0</v>
      </c>
      <c r="F850" s="134">
        <f>职业参数比例等级参数!$Y$38*10</f>
        <v>92.12121212121211</v>
      </c>
      <c r="G850" s="134">
        <f>职业参数比例等级参数!$Y$39*10</f>
        <v>86.363636363636346</v>
      </c>
      <c r="H850" s="134">
        <f>职业参数比例等级参数!$Y$40*10</f>
        <v>44.606060606060609</v>
      </c>
      <c r="I850" s="134">
        <f>职业参数比例等级参数!$Y$41*10</f>
        <v>33.454545454545453</v>
      </c>
      <c r="J850" s="134">
        <f>职业参数比例等级参数!$Y$42*10</f>
        <v>44.606060606060609</v>
      </c>
      <c r="K850" s="135">
        <f>职业参数比例等级参数!$X$43*10</f>
        <v>34.909090909090907</v>
      </c>
      <c r="L850" s="134">
        <f>职业参数比例等级参数!$Y$44*10</f>
        <v>39.272727272727273</v>
      </c>
      <c r="M850" s="134">
        <f>L850*职业参数比例等级参数!$B$15</f>
        <v>78.545454545454547</v>
      </c>
      <c r="N850" s="134">
        <f>L850*职业参数比例等级参数!$B$16</f>
        <v>39.272727272727273</v>
      </c>
      <c r="O850" s="134"/>
      <c r="P850" s="134"/>
      <c r="Q850" s="134">
        <v>2</v>
      </c>
    </row>
    <row r="851" spans="1:17" s="135" customFormat="1" hidden="1">
      <c r="A851" s="142">
        <v>838</v>
      </c>
      <c r="B851" s="142">
        <f t="shared" si="13"/>
        <v>838</v>
      </c>
      <c r="C851" s="134">
        <v>3</v>
      </c>
      <c r="D851" s="134">
        <v>0</v>
      </c>
      <c r="E851" s="134">
        <v>0</v>
      </c>
      <c r="F851" s="134">
        <f>职业参数比例等级参数!$Y$38*10</f>
        <v>92.12121212121211</v>
      </c>
      <c r="G851" s="134">
        <f>职业参数比例等级参数!$Y$39*10</f>
        <v>86.363636363636346</v>
      </c>
      <c r="H851" s="134">
        <f>职业参数比例等级参数!$Y$40*10</f>
        <v>44.606060606060609</v>
      </c>
      <c r="I851" s="134">
        <f>职业参数比例等级参数!$Y$41*10</f>
        <v>33.454545454545453</v>
      </c>
      <c r="J851" s="134">
        <f>职业参数比例等级参数!$Y$42*10</f>
        <v>44.606060606060609</v>
      </c>
      <c r="K851" s="135">
        <f>职业参数比例等级参数!$Z$43*10</f>
        <v>31.999999999999996</v>
      </c>
      <c r="L851" s="134">
        <f>职业参数比例等级参数!$Y$44*10</f>
        <v>39.272727272727273</v>
      </c>
      <c r="M851" s="134">
        <f>L851*职业参数比例等级参数!$B$15</f>
        <v>78.545454545454547</v>
      </c>
      <c r="N851" s="134">
        <f>L851*职业参数比例等级参数!$B$16</f>
        <v>39.272727272727273</v>
      </c>
      <c r="O851" s="134"/>
      <c r="P851" s="134"/>
      <c r="Q851" s="134">
        <v>2</v>
      </c>
    </row>
    <row r="852" spans="1:17" s="135" customFormat="1" hidden="1">
      <c r="A852" s="142">
        <v>839</v>
      </c>
      <c r="B852" s="142">
        <f t="shared" si="13"/>
        <v>839</v>
      </c>
      <c r="C852" s="134">
        <v>3</v>
      </c>
      <c r="D852" s="134">
        <v>0</v>
      </c>
      <c r="E852" s="134">
        <v>0</v>
      </c>
      <c r="F852" s="134">
        <f>职业参数比例等级参数!$Y$38*10</f>
        <v>92.12121212121211</v>
      </c>
      <c r="G852" s="134">
        <f>职业参数比例等级参数!$Y$39*10</f>
        <v>86.363636363636346</v>
      </c>
      <c r="H852" s="134">
        <f>职业参数比例等级参数!$Y$40*10</f>
        <v>44.606060606060609</v>
      </c>
      <c r="I852" s="134">
        <f>职业参数比例等级参数!$Y$41*10</f>
        <v>33.454545454545453</v>
      </c>
      <c r="J852" s="134">
        <f>职业参数比例等级参数!$Y$42*10</f>
        <v>44.606060606060609</v>
      </c>
      <c r="K852" s="134">
        <f>职业参数比例等级参数!$Y$43*10</f>
        <v>33.454545454545453</v>
      </c>
      <c r="L852" s="135">
        <f>职业参数比例等级参数!$X$44*10</f>
        <v>39.636363636363633</v>
      </c>
      <c r="M852" s="134">
        <f>L852*职业参数比例等级参数!$B$15</f>
        <v>79.272727272727266</v>
      </c>
      <c r="N852" s="134">
        <f>L852*职业参数比例等级参数!$B$16</f>
        <v>39.636363636363633</v>
      </c>
      <c r="O852" s="134"/>
      <c r="P852" s="134"/>
      <c r="Q852" s="134">
        <v>2</v>
      </c>
    </row>
    <row r="853" spans="1:17" s="135" customFormat="1" hidden="1">
      <c r="A853" s="142">
        <v>840</v>
      </c>
      <c r="B853" s="142">
        <f t="shared" si="13"/>
        <v>840</v>
      </c>
      <c r="C853" s="134">
        <v>3</v>
      </c>
      <c r="D853" s="134">
        <v>0</v>
      </c>
      <c r="E853" s="134">
        <v>0</v>
      </c>
      <c r="F853" s="134">
        <f>职业参数比例等级参数!$Y$38*10</f>
        <v>92.12121212121211</v>
      </c>
      <c r="G853" s="134">
        <f>职业参数比例等级参数!$Y$39*10</f>
        <v>86.363636363636346</v>
      </c>
      <c r="H853" s="134">
        <f>职业参数比例等级参数!$Y$40*10</f>
        <v>44.606060606060609</v>
      </c>
      <c r="I853" s="134">
        <f>职业参数比例等级参数!$Y$41*10</f>
        <v>33.454545454545453</v>
      </c>
      <c r="J853" s="134">
        <f>职业参数比例等级参数!$Y$42*10</f>
        <v>44.606060606060609</v>
      </c>
      <c r="K853" s="134">
        <f>职业参数比例等级参数!$Y$43*10</f>
        <v>33.454545454545453</v>
      </c>
      <c r="L853" s="135">
        <f>职业参数比例等级参数!$Z$44*10</f>
        <v>38.909090909090907</v>
      </c>
      <c r="M853" s="134">
        <f>L853*职业参数比例等级参数!$B$15</f>
        <v>77.818181818181813</v>
      </c>
      <c r="N853" s="134">
        <f>L853*职业参数比例等级参数!$B$16</f>
        <v>38.909090909090907</v>
      </c>
      <c r="O853" s="134"/>
      <c r="P853" s="134"/>
      <c r="Q853" s="134">
        <v>2</v>
      </c>
    </row>
    <row r="854" spans="1:17" s="135" customFormat="1" hidden="1">
      <c r="A854" s="142">
        <v>841</v>
      </c>
      <c r="B854" s="142">
        <f t="shared" si="13"/>
        <v>841</v>
      </c>
      <c r="C854" s="135">
        <v>3</v>
      </c>
      <c r="D854" s="135">
        <v>0</v>
      </c>
      <c r="E854" s="135">
        <v>0</v>
      </c>
      <c r="F854" s="135">
        <f>职业参数比例等级参数!$Z$38*10</f>
        <v>89.696969696969688</v>
      </c>
      <c r="G854" s="135">
        <f>职业参数比例等级参数!$Z$39*10</f>
        <v>84.090909090909079</v>
      </c>
      <c r="H854" s="135">
        <f>职业参数比例等级参数!$Z$40*10</f>
        <v>42.666666666666664</v>
      </c>
      <c r="I854" s="135">
        <f>职业参数比例等级参数!$Z$41*10</f>
        <v>31.999999999999996</v>
      </c>
      <c r="J854" s="135">
        <f>职业参数比例等级参数!$Z$42*10</f>
        <v>42.666666666666664</v>
      </c>
      <c r="K854" s="135">
        <f>职业参数比例等级参数!$Z$43*10</f>
        <v>31.999999999999996</v>
      </c>
      <c r="L854" s="135">
        <f>职业参数比例等级参数!$Z$44*10</f>
        <v>38.909090909090907</v>
      </c>
      <c r="M854" s="135">
        <f>L854*职业参数比例等级参数!$B$15</f>
        <v>77.818181818181813</v>
      </c>
      <c r="N854" s="135">
        <f>L854*职业参数比例等级参数!$B$16</f>
        <v>38.909090909090907</v>
      </c>
      <c r="P854" s="135" t="s">
        <v>696</v>
      </c>
      <c r="Q854" s="135">
        <v>2</v>
      </c>
    </row>
    <row r="855" spans="1:17" s="135" customFormat="1" hidden="1">
      <c r="A855" s="142">
        <v>842</v>
      </c>
      <c r="B855" s="142">
        <f t="shared" si="13"/>
        <v>842</v>
      </c>
      <c r="C855" s="134">
        <v>3</v>
      </c>
      <c r="D855" s="134">
        <v>0</v>
      </c>
      <c r="E855" s="134">
        <v>0</v>
      </c>
      <c r="F855" s="135">
        <f>职业参数比例等级参数!$Y$38*10</f>
        <v>92.12121212121211</v>
      </c>
      <c r="G855" s="134">
        <f>职业参数比例等级参数!$Z$39*10</f>
        <v>84.090909090909079</v>
      </c>
      <c r="H855" s="134">
        <f>职业参数比例等级参数!$Z$40*10</f>
        <v>42.666666666666664</v>
      </c>
      <c r="I855" s="134">
        <f>职业参数比例等级参数!$Z$41*10</f>
        <v>31.999999999999996</v>
      </c>
      <c r="J855" s="134">
        <f>职业参数比例等级参数!$Z$42*10</f>
        <v>42.666666666666664</v>
      </c>
      <c r="K855" s="134">
        <f>职业参数比例等级参数!$Z$43*10</f>
        <v>31.999999999999996</v>
      </c>
      <c r="L855" s="134">
        <f>职业参数比例等级参数!$Z$44*10</f>
        <v>38.909090909090907</v>
      </c>
      <c r="M855" s="134">
        <f>L855*职业参数比例等级参数!$B$15</f>
        <v>77.818181818181813</v>
      </c>
      <c r="N855" s="134">
        <f>L855*职业参数比例等级参数!$B$16</f>
        <v>38.909090909090907</v>
      </c>
      <c r="O855" s="134"/>
      <c r="P855" s="134"/>
      <c r="Q855" s="134">
        <v>2</v>
      </c>
    </row>
    <row r="856" spans="1:17" s="135" customFormat="1" hidden="1">
      <c r="A856" s="142">
        <v>843</v>
      </c>
      <c r="B856" s="142">
        <f t="shared" si="13"/>
        <v>843</v>
      </c>
      <c r="C856" s="134">
        <v>3</v>
      </c>
      <c r="D856" s="134">
        <v>0</v>
      </c>
      <c r="E856" s="134">
        <v>0</v>
      </c>
      <c r="F856" s="135">
        <f>职业参数比例等级参数!$X$38*10</f>
        <v>94.545454545454533</v>
      </c>
      <c r="G856" s="134">
        <f>职业参数比例等级参数!$Z$39*10</f>
        <v>84.090909090909079</v>
      </c>
      <c r="H856" s="134">
        <f>职业参数比例等级参数!$Z$40*10</f>
        <v>42.666666666666664</v>
      </c>
      <c r="I856" s="134">
        <f>职业参数比例等级参数!$Z$41*10</f>
        <v>31.999999999999996</v>
      </c>
      <c r="J856" s="134">
        <f>职业参数比例等级参数!$Z$42*10</f>
        <v>42.666666666666664</v>
      </c>
      <c r="K856" s="134">
        <f>职业参数比例等级参数!$Z$43*10</f>
        <v>31.999999999999996</v>
      </c>
      <c r="L856" s="134">
        <f>职业参数比例等级参数!$Z$44*10</f>
        <v>38.909090909090907</v>
      </c>
      <c r="M856" s="134">
        <f>L856*职业参数比例等级参数!$B$15</f>
        <v>77.818181818181813</v>
      </c>
      <c r="N856" s="134">
        <f>L856*职业参数比例等级参数!$B$16</f>
        <v>38.909090909090907</v>
      </c>
      <c r="O856" s="134"/>
      <c r="P856" s="134"/>
      <c r="Q856" s="134">
        <v>2</v>
      </c>
    </row>
    <row r="857" spans="1:17" s="135" customFormat="1" hidden="1">
      <c r="A857" s="142">
        <v>844</v>
      </c>
      <c r="B857" s="142">
        <f t="shared" si="13"/>
        <v>844</v>
      </c>
      <c r="C857" s="134">
        <v>3</v>
      </c>
      <c r="D857" s="134">
        <v>0</v>
      </c>
      <c r="E857" s="134">
        <v>0</v>
      </c>
      <c r="F857" s="134">
        <f>职业参数比例等级参数!$Z$38*10</f>
        <v>89.696969696969688</v>
      </c>
      <c r="G857" s="135">
        <f>职业参数比例等级参数!$Y$39*10</f>
        <v>86.363636363636346</v>
      </c>
      <c r="H857" s="134">
        <f>职业参数比例等级参数!$Z$40*10</f>
        <v>42.666666666666664</v>
      </c>
      <c r="I857" s="134">
        <f>职业参数比例等级参数!$Z$41*10</f>
        <v>31.999999999999996</v>
      </c>
      <c r="J857" s="134">
        <f>职业参数比例等级参数!$Z$42*10</f>
        <v>42.666666666666664</v>
      </c>
      <c r="K857" s="134">
        <f>职业参数比例等级参数!$Z$43*10</f>
        <v>31.999999999999996</v>
      </c>
      <c r="L857" s="134">
        <f>职业参数比例等级参数!$Z$44*10</f>
        <v>38.909090909090907</v>
      </c>
      <c r="M857" s="134">
        <f>L857*职业参数比例等级参数!$B$15</f>
        <v>77.818181818181813</v>
      </c>
      <c r="N857" s="134">
        <f>L857*职业参数比例等级参数!$B$16</f>
        <v>38.909090909090907</v>
      </c>
      <c r="O857" s="134"/>
      <c r="P857" s="134"/>
      <c r="Q857" s="134">
        <v>2</v>
      </c>
    </row>
    <row r="858" spans="1:17" s="135" customFormat="1" hidden="1">
      <c r="A858" s="142">
        <v>845</v>
      </c>
      <c r="B858" s="142">
        <f t="shared" si="13"/>
        <v>845</v>
      </c>
      <c r="C858" s="134">
        <v>3</v>
      </c>
      <c r="D858" s="134">
        <v>0</v>
      </c>
      <c r="E858" s="134">
        <v>0</v>
      </c>
      <c r="F858" s="134">
        <f>职业参数比例等级参数!$Z$38*10</f>
        <v>89.696969696969688</v>
      </c>
      <c r="G858" s="135">
        <f>职业参数比例等级参数!$X$39*10</f>
        <v>88.636363636363626</v>
      </c>
      <c r="H858" s="134">
        <f>职业参数比例等级参数!$Z$40*10</f>
        <v>42.666666666666664</v>
      </c>
      <c r="I858" s="134">
        <f>职业参数比例等级参数!$Z$41*10</f>
        <v>31.999999999999996</v>
      </c>
      <c r="J858" s="134">
        <f>职业参数比例等级参数!$Z$42*10</f>
        <v>42.666666666666664</v>
      </c>
      <c r="K858" s="134">
        <f>职业参数比例等级参数!$Z$43*10</f>
        <v>31.999999999999996</v>
      </c>
      <c r="L858" s="134">
        <f>职业参数比例等级参数!$Z$44*10</f>
        <v>38.909090909090907</v>
      </c>
      <c r="M858" s="134">
        <f>L858*职业参数比例等级参数!$B$15</f>
        <v>77.818181818181813</v>
      </c>
      <c r="N858" s="134">
        <f>L858*职业参数比例等级参数!$B$16</f>
        <v>38.909090909090907</v>
      </c>
      <c r="O858" s="134"/>
      <c r="P858" s="134"/>
      <c r="Q858" s="134">
        <v>2</v>
      </c>
    </row>
    <row r="859" spans="1:17" s="135" customFormat="1" hidden="1">
      <c r="A859" s="142">
        <v>846</v>
      </c>
      <c r="B859" s="142">
        <f t="shared" si="13"/>
        <v>846</v>
      </c>
      <c r="C859" s="134">
        <v>3</v>
      </c>
      <c r="D859" s="134">
        <v>0</v>
      </c>
      <c r="E859" s="134">
        <v>0</v>
      </c>
      <c r="F859" s="134">
        <f>职业参数比例等级参数!$Z$38*10</f>
        <v>89.696969696969688</v>
      </c>
      <c r="G859" s="134">
        <f>职业参数比例等级参数!$Z$39*10</f>
        <v>84.090909090909079</v>
      </c>
      <c r="H859" s="135">
        <f>职业参数比例等级参数!$Y$40*10</f>
        <v>44.606060606060609</v>
      </c>
      <c r="I859" s="134">
        <f>职业参数比例等级参数!$Z$41*10</f>
        <v>31.999999999999996</v>
      </c>
      <c r="J859" s="134">
        <f>职业参数比例等级参数!$Z$42*10</f>
        <v>42.666666666666664</v>
      </c>
      <c r="K859" s="134">
        <f>职业参数比例等级参数!$Z$43*10</f>
        <v>31.999999999999996</v>
      </c>
      <c r="L859" s="134">
        <f>职业参数比例等级参数!$Z$44*10</f>
        <v>38.909090909090907</v>
      </c>
      <c r="M859" s="134">
        <f>L859*职业参数比例等级参数!$B$15</f>
        <v>77.818181818181813</v>
      </c>
      <c r="N859" s="134">
        <f>L859*职业参数比例等级参数!$B$16</f>
        <v>38.909090909090907</v>
      </c>
      <c r="O859" s="134"/>
      <c r="P859" s="134"/>
      <c r="Q859" s="134">
        <v>2</v>
      </c>
    </row>
    <row r="860" spans="1:17" s="135" customFormat="1" hidden="1">
      <c r="A860" s="142">
        <v>847</v>
      </c>
      <c r="B860" s="142">
        <f t="shared" si="13"/>
        <v>847</v>
      </c>
      <c r="C860" s="134">
        <v>3</v>
      </c>
      <c r="D860" s="134">
        <v>0</v>
      </c>
      <c r="E860" s="134">
        <v>0</v>
      </c>
      <c r="F860" s="134">
        <f>职业参数比例等级参数!$Z$38*10</f>
        <v>89.696969696969688</v>
      </c>
      <c r="G860" s="134">
        <f>职业参数比例等级参数!$Z$39*10</f>
        <v>84.090909090909079</v>
      </c>
      <c r="H860" s="135">
        <f>职业参数比例等级参数!$X$40*10</f>
        <v>46.545454545454547</v>
      </c>
      <c r="I860" s="134">
        <f>职业参数比例等级参数!$Z$41*10</f>
        <v>31.999999999999996</v>
      </c>
      <c r="J860" s="134">
        <f>职业参数比例等级参数!$Z$42*10</f>
        <v>42.666666666666664</v>
      </c>
      <c r="K860" s="134">
        <f>职业参数比例等级参数!$Z$43*10</f>
        <v>31.999999999999996</v>
      </c>
      <c r="L860" s="134">
        <f>职业参数比例等级参数!$Z$44*10</f>
        <v>38.909090909090907</v>
      </c>
      <c r="M860" s="134">
        <f>L860*职业参数比例等级参数!$B$15</f>
        <v>77.818181818181813</v>
      </c>
      <c r="N860" s="134">
        <f>L860*职业参数比例等级参数!$B$16</f>
        <v>38.909090909090907</v>
      </c>
      <c r="O860" s="134"/>
      <c r="P860" s="134"/>
      <c r="Q860" s="134">
        <v>2</v>
      </c>
    </row>
    <row r="861" spans="1:17" s="135" customFormat="1" hidden="1">
      <c r="A861" s="142">
        <v>848</v>
      </c>
      <c r="B861" s="142">
        <f t="shared" si="13"/>
        <v>848</v>
      </c>
      <c r="C861" s="134">
        <v>3</v>
      </c>
      <c r="D861" s="134">
        <v>0</v>
      </c>
      <c r="E861" s="134">
        <v>0</v>
      </c>
      <c r="F861" s="134">
        <f>职业参数比例等级参数!$Z$38*10</f>
        <v>89.696969696969688</v>
      </c>
      <c r="G861" s="134">
        <f>职业参数比例等级参数!$Z$39*10</f>
        <v>84.090909090909079</v>
      </c>
      <c r="H861" s="134">
        <f>职业参数比例等级参数!$Z$40*10</f>
        <v>42.666666666666664</v>
      </c>
      <c r="I861" s="135">
        <f>职业参数比例等级参数!$Y$41*10</f>
        <v>33.454545454545453</v>
      </c>
      <c r="J861" s="134">
        <f>职业参数比例等级参数!$Z$42*10</f>
        <v>42.666666666666664</v>
      </c>
      <c r="K861" s="134">
        <f>职业参数比例等级参数!$Z$43*10</f>
        <v>31.999999999999996</v>
      </c>
      <c r="L861" s="134">
        <f>职业参数比例等级参数!$Z$44*10</f>
        <v>38.909090909090907</v>
      </c>
      <c r="M861" s="134">
        <f>L861*职业参数比例等级参数!$B$15</f>
        <v>77.818181818181813</v>
      </c>
      <c r="N861" s="134">
        <f>L861*职业参数比例等级参数!$B$16</f>
        <v>38.909090909090907</v>
      </c>
      <c r="O861" s="134"/>
      <c r="P861" s="134"/>
      <c r="Q861" s="134">
        <v>2</v>
      </c>
    </row>
    <row r="862" spans="1:17" s="135" customFormat="1" hidden="1">
      <c r="A862" s="142">
        <v>849</v>
      </c>
      <c r="B862" s="142">
        <f t="shared" si="13"/>
        <v>849</v>
      </c>
      <c r="C862" s="134">
        <v>3</v>
      </c>
      <c r="D862" s="134">
        <v>0</v>
      </c>
      <c r="E862" s="134">
        <v>0</v>
      </c>
      <c r="F862" s="134">
        <f>职业参数比例等级参数!$Z$38*10</f>
        <v>89.696969696969688</v>
      </c>
      <c r="G862" s="134">
        <f>职业参数比例等级参数!$Z$39*10</f>
        <v>84.090909090909079</v>
      </c>
      <c r="H862" s="134">
        <f>职业参数比例等级参数!$Z$40*10</f>
        <v>42.666666666666664</v>
      </c>
      <c r="I862" s="135">
        <f>职业参数比例等级参数!$X$41*10</f>
        <v>34.909090909090907</v>
      </c>
      <c r="J862" s="134">
        <f>职业参数比例等级参数!$Z$42*10</f>
        <v>42.666666666666664</v>
      </c>
      <c r="K862" s="134">
        <f>职业参数比例等级参数!$Z$43*10</f>
        <v>31.999999999999996</v>
      </c>
      <c r="L862" s="134">
        <f>职业参数比例等级参数!$Z$44*10</f>
        <v>38.909090909090907</v>
      </c>
      <c r="M862" s="134">
        <f>L862*职业参数比例等级参数!$B$15</f>
        <v>77.818181818181813</v>
      </c>
      <c r="N862" s="134">
        <f>L862*职业参数比例等级参数!$B$16</f>
        <v>38.909090909090907</v>
      </c>
      <c r="O862" s="134"/>
      <c r="P862" s="134"/>
      <c r="Q862" s="134">
        <v>2</v>
      </c>
    </row>
    <row r="863" spans="1:17" s="135" customFormat="1" hidden="1">
      <c r="A863" s="142">
        <v>850</v>
      </c>
      <c r="B863" s="142">
        <f t="shared" si="13"/>
        <v>850</v>
      </c>
      <c r="C863" s="134">
        <v>3</v>
      </c>
      <c r="D863" s="134">
        <v>0</v>
      </c>
      <c r="E863" s="134">
        <v>0</v>
      </c>
      <c r="F863" s="134">
        <f>职业参数比例等级参数!$Z$38*10</f>
        <v>89.696969696969688</v>
      </c>
      <c r="G863" s="134">
        <f>职业参数比例等级参数!$Z$39*10</f>
        <v>84.090909090909079</v>
      </c>
      <c r="H863" s="134">
        <f>职业参数比例等级参数!$Z$40*10</f>
        <v>42.666666666666664</v>
      </c>
      <c r="I863" s="134">
        <f>职业参数比例等级参数!$Z$41*10</f>
        <v>31.999999999999996</v>
      </c>
      <c r="J863" s="135">
        <f>职业参数比例等级参数!$Y$42*10</f>
        <v>44.606060606060609</v>
      </c>
      <c r="K863" s="134">
        <f>职业参数比例等级参数!$Z$43*10</f>
        <v>31.999999999999996</v>
      </c>
      <c r="L863" s="134">
        <f>职业参数比例等级参数!$Z$44*10</f>
        <v>38.909090909090907</v>
      </c>
      <c r="M863" s="134">
        <f>L863*职业参数比例等级参数!$B$15</f>
        <v>77.818181818181813</v>
      </c>
      <c r="N863" s="134">
        <f>L863*职业参数比例等级参数!$B$16</f>
        <v>38.909090909090907</v>
      </c>
      <c r="O863" s="134"/>
      <c r="P863" s="134"/>
      <c r="Q863" s="134">
        <v>2</v>
      </c>
    </row>
    <row r="864" spans="1:17" s="135" customFormat="1" hidden="1">
      <c r="A864" s="142">
        <v>851</v>
      </c>
      <c r="B864" s="142">
        <f t="shared" si="13"/>
        <v>851</v>
      </c>
      <c r="C864" s="134">
        <v>3</v>
      </c>
      <c r="D864" s="134">
        <v>0</v>
      </c>
      <c r="E864" s="134">
        <v>0</v>
      </c>
      <c r="F864" s="134">
        <f>职业参数比例等级参数!$Z$38*10</f>
        <v>89.696969696969688</v>
      </c>
      <c r="G864" s="134">
        <f>职业参数比例等级参数!$Z$39*10</f>
        <v>84.090909090909079</v>
      </c>
      <c r="H864" s="134">
        <f>职业参数比例等级参数!$Z$40*10</f>
        <v>42.666666666666664</v>
      </c>
      <c r="I864" s="134">
        <f>职业参数比例等级参数!$Z$41*10</f>
        <v>31.999999999999996</v>
      </c>
      <c r="J864" s="135">
        <f>职业参数比例等级参数!$X$42*10</f>
        <v>46.545454545454547</v>
      </c>
      <c r="K864" s="134">
        <f>职业参数比例等级参数!$Z$43*10</f>
        <v>31.999999999999996</v>
      </c>
      <c r="L864" s="134">
        <f>职业参数比例等级参数!$Z$44*10</f>
        <v>38.909090909090907</v>
      </c>
      <c r="M864" s="134">
        <f>L864*职业参数比例等级参数!$B$15</f>
        <v>77.818181818181813</v>
      </c>
      <c r="N864" s="134">
        <f>L864*职业参数比例等级参数!$B$16</f>
        <v>38.909090909090907</v>
      </c>
      <c r="O864" s="134"/>
      <c r="P864" s="134"/>
      <c r="Q864" s="134">
        <v>2</v>
      </c>
    </row>
    <row r="865" spans="1:17" s="135" customFormat="1" hidden="1">
      <c r="A865" s="142">
        <v>852</v>
      </c>
      <c r="B865" s="142">
        <f t="shared" si="13"/>
        <v>852</v>
      </c>
      <c r="C865" s="134">
        <v>3</v>
      </c>
      <c r="D865" s="134">
        <v>0</v>
      </c>
      <c r="E865" s="134">
        <v>0</v>
      </c>
      <c r="F865" s="134">
        <f>职业参数比例等级参数!$Z$38*10</f>
        <v>89.696969696969688</v>
      </c>
      <c r="G865" s="134">
        <f>职业参数比例等级参数!$Z$39*10</f>
        <v>84.090909090909079</v>
      </c>
      <c r="H865" s="134">
        <f>职业参数比例等级参数!$Z$40*10</f>
        <v>42.666666666666664</v>
      </c>
      <c r="I865" s="134">
        <f>职业参数比例等级参数!$Z$41*10</f>
        <v>31.999999999999996</v>
      </c>
      <c r="J865" s="134">
        <f>职业参数比例等级参数!$Z$42*10</f>
        <v>42.666666666666664</v>
      </c>
      <c r="K865" s="135">
        <f>职业参数比例等级参数!$Y$43*10</f>
        <v>33.454545454545453</v>
      </c>
      <c r="L865" s="134">
        <f>职业参数比例等级参数!$Z$44*10</f>
        <v>38.909090909090907</v>
      </c>
      <c r="M865" s="134">
        <f>L865*职业参数比例等级参数!$B$15</f>
        <v>77.818181818181813</v>
      </c>
      <c r="N865" s="134">
        <f>L865*职业参数比例等级参数!$B$16</f>
        <v>38.909090909090907</v>
      </c>
      <c r="O865" s="134"/>
      <c r="P865" s="134"/>
      <c r="Q865" s="134">
        <v>2</v>
      </c>
    </row>
    <row r="866" spans="1:17" s="135" customFormat="1" hidden="1">
      <c r="A866" s="142">
        <v>853</v>
      </c>
      <c r="B866" s="142">
        <f t="shared" si="13"/>
        <v>853</v>
      </c>
      <c r="C866" s="134">
        <v>3</v>
      </c>
      <c r="D866" s="134">
        <v>0</v>
      </c>
      <c r="E866" s="134">
        <v>0</v>
      </c>
      <c r="F866" s="134">
        <f>职业参数比例等级参数!$Z$38*10</f>
        <v>89.696969696969688</v>
      </c>
      <c r="G866" s="134">
        <f>职业参数比例等级参数!$Z$39*10</f>
        <v>84.090909090909079</v>
      </c>
      <c r="H866" s="134">
        <f>职业参数比例等级参数!$Z$40*10</f>
        <v>42.666666666666664</v>
      </c>
      <c r="I866" s="134">
        <f>职业参数比例等级参数!$Z$41*10</f>
        <v>31.999999999999996</v>
      </c>
      <c r="J866" s="134">
        <f>职业参数比例等级参数!$Z$42*10</f>
        <v>42.666666666666664</v>
      </c>
      <c r="K866" s="135">
        <f>职业参数比例等级参数!$X$43*10</f>
        <v>34.909090909090907</v>
      </c>
      <c r="L866" s="134">
        <f>职业参数比例等级参数!$Z$44*10</f>
        <v>38.909090909090907</v>
      </c>
      <c r="M866" s="134">
        <f>L866*职业参数比例等级参数!$B$15</f>
        <v>77.818181818181813</v>
      </c>
      <c r="N866" s="134">
        <f>L866*职业参数比例等级参数!$B$16</f>
        <v>38.909090909090907</v>
      </c>
      <c r="O866" s="134"/>
      <c r="P866" s="134"/>
      <c r="Q866" s="134">
        <v>2</v>
      </c>
    </row>
    <row r="867" spans="1:17" s="135" customFormat="1" hidden="1">
      <c r="A867" s="142">
        <v>854</v>
      </c>
      <c r="B867" s="142">
        <f t="shared" si="13"/>
        <v>854</v>
      </c>
      <c r="C867" s="134">
        <v>3</v>
      </c>
      <c r="D867" s="134">
        <v>0</v>
      </c>
      <c r="E867" s="134">
        <v>0</v>
      </c>
      <c r="F867" s="134">
        <f>职业参数比例等级参数!$Z$38*10</f>
        <v>89.696969696969688</v>
      </c>
      <c r="G867" s="134">
        <f>职业参数比例等级参数!$Z$39*10</f>
        <v>84.090909090909079</v>
      </c>
      <c r="H867" s="134">
        <f>职业参数比例等级参数!$Z$40*10</f>
        <v>42.666666666666664</v>
      </c>
      <c r="I867" s="134">
        <f>职业参数比例等级参数!$Z$41*10</f>
        <v>31.999999999999996</v>
      </c>
      <c r="J867" s="134">
        <f>职业参数比例等级参数!$Z$42*10</f>
        <v>42.666666666666664</v>
      </c>
      <c r="K867" s="134">
        <f>职业参数比例等级参数!$Z$43*10</f>
        <v>31.999999999999996</v>
      </c>
      <c r="L867" s="135">
        <f>职业参数比例等级参数!$Y$44*10</f>
        <v>39.272727272727273</v>
      </c>
      <c r="M867" s="134">
        <f>L867*职业参数比例等级参数!$B$15</f>
        <v>78.545454545454547</v>
      </c>
      <c r="N867" s="134">
        <f>L867*职业参数比例等级参数!$B$16</f>
        <v>39.272727272727273</v>
      </c>
      <c r="O867" s="134"/>
      <c r="P867" s="134"/>
      <c r="Q867" s="134">
        <v>2</v>
      </c>
    </row>
    <row r="868" spans="1:17" s="135" customFormat="1" hidden="1">
      <c r="A868" s="142">
        <v>855</v>
      </c>
      <c r="B868" s="142">
        <f t="shared" si="13"/>
        <v>855</v>
      </c>
      <c r="C868" s="134">
        <v>3</v>
      </c>
      <c r="D868" s="134">
        <v>0</v>
      </c>
      <c r="E868" s="134">
        <v>0</v>
      </c>
      <c r="F868" s="134">
        <f>职业参数比例等级参数!$Z$38*10</f>
        <v>89.696969696969688</v>
      </c>
      <c r="G868" s="134">
        <f>职业参数比例等级参数!$Z$39*10</f>
        <v>84.090909090909079</v>
      </c>
      <c r="H868" s="134">
        <f>职业参数比例等级参数!$Z$40*10</f>
        <v>42.666666666666664</v>
      </c>
      <c r="I868" s="134">
        <f>职业参数比例等级参数!$Z$41*10</f>
        <v>31.999999999999996</v>
      </c>
      <c r="J868" s="134">
        <f>职业参数比例等级参数!$Z$42*10</f>
        <v>42.666666666666664</v>
      </c>
      <c r="K868" s="134">
        <f>职业参数比例等级参数!$Z$43*10</f>
        <v>31.999999999999996</v>
      </c>
      <c r="L868" s="135">
        <f>职业参数比例等级参数!$X$44*10</f>
        <v>39.636363636363633</v>
      </c>
      <c r="M868" s="134">
        <f>L868*职业参数比例等级参数!$B$15</f>
        <v>79.272727272727266</v>
      </c>
      <c r="N868" s="134">
        <f>L868*职业参数比例等级参数!$B$16</f>
        <v>39.636363636363633</v>
      </c>
      <c r="O868" s="134"/>
      <c r="P868" s="134"/>
      <c r="Q868" s="134">
        <v>2</v>
      </c>
    </row>
    <row r="869" spans="1:17" s="135" customFormat="1" hidden="1">
      <c r="A869" s="142">
        <v>856</v>
      </c>
      <c r="B869" s="142">
        <f t="shared" si="13"/>
        <v>856</v>
      </c>
      <c r="C869" s="135">
        <v>2</v>
      </c>
      <c r="D869" s="135">
        <v>0</v>
      </c>
      <c r="E869" s="135">
        <v>0</v>
      </c>
      <c r="F869" s="135">
        <f>职业参数比例等级参数!$AA$38*10</f>
        <v>87.272727272727266</v>
      </c>
      <c r="G869" s="135">
        <f>职业参数比例等级参数!$AA$39*10</f>
        <v>81.818181818181813</v>
      </c>
      <c r="H869" s="135">
        <f>职业参数比例等级参数!$AA$40*10</f>
        <v>40.72727272727272</v>
      </c>
      <c r="I869" s="135">
        <f>职业参数比例等级参数!$AA$41*10</f>
        <v>30.545454545454543</v>
      </c>
      <c r="J869" s="135">
        <f>职业参数比例等级参数!$AA$42*10</f>
        <v>40.72727272727272</v>
      </c>
      <c r="K869" s="135">
        <f>职业参数比例等级参数!$AA$43*10</f>
        <v>30.545454545454543</v>
      </c>
      <c r="L869" s="135">
        <f>职业参数比例等级参数!$AA$44*10</f>
        <v>38.545454545454547</v>
      </c>
      <c r="M869" s="135">
        <f>L869*职业参数比例等级参数!$B$15</f>
        <v>77.090909090909093</v>
      </c>
      <c r="N869" s="135">
        <f>L869*职业参数比例等级参数!$B$16</f>
        <v>38.545454545454547</v>
      </c>
      <c r="P869" s="135" t="s">
        <v>609</v>
      </c>
      <c r="Q869" s="135">
        <v>2</v>
      </c>
    </row>
    <row r="870" spans="1:17" s="135" customFormat="1" hidden="1">
      <c r="A870" s="142">
        <v>857</v>
      </c>
      <c r="B870" s="142">
        <f t="shared" si="13"/>
        <v>857</v>
      </c>
      <c r="C870" s="134">
        <v>2</v>
      </c>
      <c r="D870" s="134">
        <v>0</v>
      </c>
      <c r="E870" s="134">
        <v>0</v>
      </c>
      <c r="F870" s="135">
        <f>职业参数比例等级参数!$AB$38*10</f>
        <v>84.848484848484844</v>
      </c>
      <c r="G870" s="134">
        <f>职业参数比例等级参数!$AA$39*10</f>
        <v>81.818181818181813</v>
      </c>
      <c r="H870" s="134">
        <f>职业参数比例等级参数!$AA$40*10</f>
        <v>40.72727272727272</v>
      </c>
      <c r="I870" s="134">
        <f>职业参数比例等级参数!$AA$41*10</f>
        <v>30.545454545454543</v>
      </c>
      <c r="J870" s="134">
        <f>职业参数比例等级参数!$AA$42*10</f>
        <v>40.72727272727272</v>
      </c>
      <c r="K870" s="134">
        <f>职业参数比例等级参数!$AA$43*10</f>
        <v>30.545454545454543</v>
      </c>
      <c r="L870" s="134">
        <f>职业参数比例等级参数!$AA$44*10</f>
        <v>38.545454545454547</v>
      </c>
      <c r="M870" s="134">
        <f>L870*职业参数比例等级参数!$B$15</f>
        <v>77.090909090909093</v>
      </c>
      <c r="N870" s="134">
        <f>L870*职业参数比例等级参数!$B$16</f>
        <v>38.545454545454547</v>
      </c>
      <c r="O870" s="134"/>
      <c r="P870" s="134"/>
      <c r="Q870" s="134">
        <v>2</v>
      </c>
    </row>
    <row r="871" spans="1:17" s="135" customFormat="1" hidden="1">
      <c r="A871" s="142">
        <v>858</v>
      </c>
      <c r="B871" s="142">
        <f t="shared" si="13"/>
        <v>858</v>
      </c>
      <c r="C871" s="134">
        <v>2</v>
      </c>
      <c r="D871" s="134">
        <v>0</v>
      </c>
      <c r="E871" s="134">
        <v>0</v>
      </c>
      <c r="F871" s="135">
        <f>职业参数比例等级参数!$AC$38*10</f>
        <v>82.424242424242422</v>
      </c>
      <c r="G871" s="134">
        <f>职业参数比例等级参数!$AA$39*10</f>
        <v>81.818181818181813</v>
      </c>
      <c r="H871" s="134">
        <f>职业参数比例等级参数!$AA$40*10</f>
        <v>40.72727272727272</v>
      </c>
      <c r="I871" s="134">
        <f>职业参数比例等级参数!$AA$41*10</f>
        <v>30.545454545454543</v>
      </c>
      <c r="J871" s="134">
        <f>职业参数比例等级参数!$AA$42*10</f>
        <v>40.72727272727272</v>
      </c>
      <c r="K871" s="134">
        <f>职业参数比例等级参数!$AA$43*10</f>
        <v>30.545454545454543</v>
      </c>
      <c r="L871" s="134">
        <f>职业参数比例等级参数!$AA$44*10</f>
        <v>38.545454545454547</v>
      </c>
      <c r="M871" s="134">
        <f>L871*职业参数比例等级参数!$B$15</f>
        <v>77.090909090909093</v>
      </c>
      <c r="N871" s="134">
        <f>L871*职业参数比例等级参数!$B$16</f>
        <v>38.545454545454547</v>
      </c>
      <c r="O871" s="134"/>
      <c r="P871" s="134"/>
      <c r="Q871" s="134">
        <v>2</v>
      </c>
    </row>
    <row r="872" spans="1:17" s="135" customFormat="1" hidden="1">
      <c r="A872" s="142">
        <v>859</v>
      </c>
      <c r="B872" s="142">
        <f t="shared" si="13"/>
        <v>859</v>
      </c>
      <c r="C872" s="134">
        <v>2</v>
      </c>
      <c r="D872" s="134">
        <v>0</v>
      </c>
      <c r="E872" s="134">
        <v>0</v>
      </c>
      <c r="F872" s="134">
        <f>职业参数比例等级参数!$AA$38*10</f>
        <v>87.272727272727266</v>
      </c>
      <c r="G872" s="135">
        <f>职业参数比例等级参数!$AB$39*10</f>
        <v>79.545454545454533</v>
      </c>
      <c r="H872" s="134">
        <f>职业参数比例等级参数!$AA$40*10</f>
        <v>40.72727272727272</v>
      </c>
      <c r="I872" s="134">
        <f>职业参数比例等级参数!$AA$41*10</f>
        <v>30.545454545454543</v>
      </c>
      <c r="J872" s="134">
        <f>职业参数比例等级参数!$AA$42*10</f>
        <v>40.72727272727272</v>
      </c>
      <c r="K872" s="134">
        <f>职业参数比例等级参数!$AA$43*10</f>
        <v>30.545454545454543</v>
      </c>
      <c r="L872" s="134">
        <f>职业参数比例等级参数!$AA$44*10</f>
        <v>38.545454545454547</v>
      </c>
      <c r="M872" s="134">
        <f>L872*职业参数比例等级参数!$B$15</f>
        <v>77.090909090909093</v>
      </c>
      <c r="N872" s="134">
        <f>L872*职业参数比例等级参数!$B$16</f>
        <v>38.545454545454547</v>
      </c>
      <c r="O872" s="134"/>
      <c r="P872" s="134"/>
      <c r="Q872" s="134">
        <v>2</v>
      </c>
    </row>
    <row r="873" spans="1:17" s="135" customFormat="1" hidden="1">
      <c r="A873" s="142">
        <v>860</v>
      </c>
      <c r="B873" s="142">
        <f t="shared" si="13"/>
        <v>860</v>
      </c>
      <c r="C873" s="134">
        <v>2</v>
      </c>
      <c r="D873" s="134">
        <v>0</v>
      </c>
      <c r="E873" s="134">
        <v>0</v>
      </c>
      <c r="F873" s="134">
        <f>职业参数比例等级参数!$AA$38*10</f>
        <v>87.272727272727266</v>
      </c>
      <c r="G873" s="135">
        <f>职业参数比例等级参数!$AC$39*10</f>
        <v>77.272727272727266</v>
      </c>
      <c r="H873" s="134">
        <f>职业参数比例等级参数!$AA$40*10</f>
        <v>40.72727272727272</v>
      </c>
      <c r="I873" s="134">
        <f>职业参数比例等级参数!$AA$41*10</f>
        <v>30.545454545454543</v>
      </c>
      <c r="J873" s="134">
        <f>职业参数比例等级参数!$AA$42*10</f>
        <v>40.72727272727272</v>
      </c>
      <c r="K873" s="134">
        <f>职业参数比例等级参数!$AA$43*10</f>
        <v>30.545454545454543</v>
      </c>
      <c r="L873" s="134">
        <f>职业参数比例等级参数!$AA$44*10</f>
        <v>38.545454545454547</v>
      </c>
      <c r="M873" s="134">
        <f>L873*职业参数比例等级参数!$B$15</f>
        <v>77.090909090909093</v>
      </c>
      <c r="N873" s="134">
        <f>L873*职业参数比例等级参数!$B$16</f>
        <v>38.545454545454547</v>
      </c>
      <c r="O873" s="134"/>
      <c r="P873" s="134"/>
      <c r="Q873" s="134">
        <v>2</v>
      </c>
    </row>
    <row r="874" spans="1:17" s="135" customFormat="1" hidden="1">
      <c r="A874" s="142">
        <v>861</v>
      </c>
      <c r="B874" s="142">
        <f t="shared" si="13"/>
        <v>861</v>
      </c>
      <c r="C874" s="134">
        <v>2</v>
      </c>
      <c r="D874" s="134">
        <v>0</v>
      </c>
      <c r="E874" s="134">
        <v>0</v>
      </c>
      <c r="F874" s="134">
        <f>职业参数比例等级参数!$AA$38*10</f>
        <v>87.272727272727266</v>
      </c>
      <c r="G874" s="134">
        <f>职业参数比例等级参数!$AA$39*10</f>
        <v>81.818181818181813</v>
      </c>
      <c r="H874" s="135">
        <f>职业参数比例等级参数!$AB$40*10</f>
        <v>38.787878787878789</v>
      </c>
      <c r="I874" s="134">
        <f>职业参数比例等级参数!$AA$41*10</f>
        <v>30.545454545454543</v>
      </c>
      <c r="J874" s="134">
        <f>职业参数比例等级参数!$AA$42*10</f>
        <v>40.72727272727272</v>
      </c>
      <c r="K874" s="134">
        <f>职业参数比例等级参数!$AA$43*10</f>
        <v>30.545454545454543</v>
      </c>
      <c r="L874" s="134">
        <f>职业参数比例等级参数!$AA$44*10</f>
        <v>38.545454545454547</v>
      </c>
      <c r="M874" s="134">
        <f>L874*职业参数比例等级参数!$B$15</f>
        <v>77.090909090909093</v>
      </c>
      <c r="N874" s="134">
        <f>L874*职业参数比例等级参数!$B$16</f>
        <v>38.545454545454547</v>
      </c>
      <c r="O874" s="134"/>
      <c r="P874" s="134"/>
      <c r="Q874" s="134">
        <v>2</v>
      </c>
    </row>
    <row r="875" spans="1:17" s="135" customFormat="1" hidden="1">
      <c r="A875" s="142">
        <v>862</v>
      </c>
      <c r="B875" s="142">
        <f t="shared" si="13"/>
        <v>862</v>
      </c>
      <c r="C875" s="134">
        <v>2</v>
      </c>
      <c r="D875" s="134">
        <v>0</v>
      </c>
      <c r="E875" s="134">
        <v>0</v>
      </c>
      <c r="F875" s="134">
        <f>职业参数比例等级参数!$AA$38*10</f>
        <v>87.272727272727266</v>
      </c>
      <c r="G875" s="134">
        <f>职业参数比例等级参数!$AA$39*10</f>
        <v>81.818181818181813</v>
      </c>
      <c r="H875" s="135">
        <f>职业参数比例等级参数!$AC$40*10</f>
        <v>36.848484848484851</v>
      </c>
      <c r="I875" s="134">
        <f>职业参数比例等级参数!$AA$41*10</f>
        <v>30.545454545454543</v>
      </c>
      <c r="J875" s="134">
        <f>职业参数比例等级参数!$AA$42*10</f>
        <v>40.72727272727272</v>
      </c>
      <c r="K875" s="134">
        <f>职业参数比例等级参数!$AA$43*10</f>
        <v>30.545454545454543</v>
      </c>
      <c r="L875" s="134">
        <f>职业参数比例等级参数!$AA$44*10</f>
        <v>38.545454545454547</v>
      </c>
      <c r="M875" s="134">
        <f>L875*职业参数比例等级参数!$B$15</f>
        <v>77.090909090909093</v>
      </c>
      <c r="N875" s="134">
        <f>L875*职业参数比例等级参数!$B$16</f>
        <v>38.545454545454547</v>
      </c>
      <c r="O875" s="134"/>
      <c r="P875" s="134"/>
      <c r="Q875" s="134">
        <v>2</v>
      </c>
    </row>
    <row r="876" spans="1:17" s="135" customFormat="1" hidden="1">
      <c r="A876" s="142">
        <v>863</v>
      </c>
      <c r="B876" s="142">
        <f t="shared" si="13"/>
        <v>863</v>
      </c>
      <c r="C876" s="134">
        <v>2</v>
      </c>
      <c r="D876" s="134">
        <v>0</v>
      </c>
      <c r="E876" s="134">
        <v>0</v>
      </c>
      <c r="F876" s="134">
        <f>职业参数比例等级参数!$AA$38*10</f>
        <v>87.272727272727266</v>
      </c>
      <c r="G876" s="134">
        <f>职业参数比例等级参数!$AA$39*10</f>
        <v>81.818181818181813</v>
      </c>
      <c r="H876" s="134">
        <f>职业参数比例等级参数!$AA$40*10</f>
        <v>40.72727272727272</v>
      </c>
      <c r="I876" s="135">
        <f>职业参数比例等级参数!$AB$41*10</f>
        <v>29.090909090909086</v>
      </c>
      <c r="J876" s="134">
        <f>职业参数比例等级参数!$AA$42*10</f>
        <v>40.72727272727272</v>
      </c>
      <c r="K876" s="134">
        <f>职业参数比例等级参数!$AA$43*10</f>
        <v>30.545454545454543</v>
      </c>
      <c r="L876" s="134">
        <f>职业参数比例等级参数!$AA$44*10</f>
        <v>38.545454545454547</v>
      </c>
      <c r="M876" s="134">
        <f>L876*职业参数比例等级参数!$B$15</f>
        <v>77.090909090909093</v>
      </c>
      <c r="N876" s="134">
        <f>L876*职业参数比例等级参数!$B$16</f>
        <v>38.545454545454547</v>
      </c>
      <c r="O876" s="134"/>
      <c r="P876" s="134"/>
      <c r="Q876" s="134">
        <v>2</v>
      </c>
    </row>
    <row r="877" spans="1:17" s="135" customFormat="1" hidden="1">
      <c r="A877" s="142">
        <v>864</v>
      </c>
      <c r="B877" s="142">
        <f t="shared" si="13"/>
        <v>864</v>
      </c>
      <c r="C877" s="134">
        <v>2</v>
      </c>
      <c r="D877" s="134">
        <v>0</v>
      </c>
      <c r="E877" s="134">
        <v>0</v>
      </c>
      <c r="F877" s="134">
        <f>职业参数比例等级参数!$AA$38*10</f>
        <v>87.272727272727266</v>
      </c>
      <c r="G877" s="134">
        <f>职业参数比例等级参数!$AA$39*10</f>
        <v>81.818181818181813</v>
      </c>
      <c r="H877" s="134">
        <f>职业参数比例等级参数!$AA$40*10</f>
        <v>40.72727272727272</v>
      </c>
      <c r="I877" s="135">
        <f>职业参数比例等级参数!$AC$41*10</f>
        <v>27.636363636363637</v>
      </c>
      <c r="J877" s="134">
        <f>职业参数比例等级参数!$AA$42*10</f>
        <v>40.72727272727272</v>
      </c>
      <c r="K877" s="134">
        <f>职业参数比例等级参数!$AA$43*10</f>
        <v>30.545454545454543</v>
      </c>
      <c r="L877" s="134">
        <f>职业参数比例等级参数!$AA$44*10</f>
        <v>38.545454545454547</v>
      </c>
      <c r="M877" s="134">
        <f>L877*职业参数比例等级参数!$B$15</f>
        <v>77.090909090909093</v>
      </c>
      <c r="N877" s="134">
        <f>L877*职业参数比例等级参数!$B$16</f>
        <v>38.545454545454547</v>
      </c>
      <c r="O877" s="134"/>
      <c r="P877" s="134"/>
      <c r="Q877" s="134">
        <v>2</v>
      </c>
    </row>
    <row r="878" spans="1:17" s="135" customFormat="1" hidden="1">
      <c r="A878" s="142">
        <v>865</v>
      </c>
      <c r="B878" s="142">
        <f t="shared" si="13"/>
        <v>865</v>
      </c>
      <c r="C878" s="134">
        <v>2</v>
      </c>
      <c r="D878" s="134">
        <v>0</v>
      </c>
      <c r="E878" s="134">
        <v>0</v>
      </c>
      <c r="F878" s="134">
        <f>职业参数比例等级参数!$AA$38*10</f>
        <v>87.272727272727266</v>
      </c>
      <c r="G878" s="134">
        <f>职业参数比例等级参数!$AA$39*10</f>
        <v>81.818181818181813</v>
      </c>
      <c r="H878" s="134">
        <f>职业参数比例等级参数!$AA$40*10</f>
        <v>40.72727272727272</v>
      </c>
      <c r="I878" s="134">
        <f>职业参数比例等级参数!$AA$41*10</f>
        <v>30.545454545454543</v>
      </c>
      <c r="J878" s="135">
        <f>职业参数比例等级参数!$AB$42*10</f>
        <v>38.787878787878789</v>
      </c>
      <c r="K878" s="134">
        <f>职业参数比例等级参数!$AA$43*10</f>
        <v>30.545454545454543</v>
      </c>
      <c r="L878" s="134">
        <f>职业参数比例等级参数!$AA$44*10</f>
        <v>38.545454545454547</v>
      </c>
      <c r="M878" s="134">
        <f>L878*职业参数比例等级参数!$B$15</f>
        <v>77.090909090909093</v>
      </c>
      <c r="N878" s="134">
        <f>L878*职业参数比例等级参数!$B$16</f>
        <v>38.545454545454547</v>
      </c>
      <c r="O878" s="134"/>
      <c r="P878" s="134"/>
      <c r="Q878" s="134">
        <v>2</v>
      </c>
    </row>
    <row r="879" spans="1:17" s="135" customFormat="1" hidden="1">
      <c r="A879" s="142">
        <v>866</v>
      </c>
      <c r="B879" s="142">
        <f t="shared" si="13"/>
        <v>866</v>
      </c>
      <c r="C879" s="134">
        <v>2</v>
      </c>
      <c r="D879" s="134">
        <v>0</v>
      </c>
      <c r="E879" s="134">
        <v>0</v>
      </c>
      <c r="F879" s="134">
        <f>职业参数比例等级参数!$AA$38*10</f>
        <v>87.272727272727266</v>
      </c>
      <c r="G879" s="134">
        <f>职业参数比例等级参数!$AA$39*10</f>
        <v>81.818181818181813</v>
      </c>
      <c r="H879" s="134">
        <f>职业参数比例等级参数!$AA$40*10</f>
        <v>40.72727272727272</v>
      </c>
      <c r="I879" s="134">
        <f>职业参数比例等级参数!$AA$41*10</f>
        <v>30.545454545454543</v>
      </c>
      <c r="J879" s="135">
        <f>职业参数比例等级参数!$AC$42*10</f>
        <v>36.848484848484851</v>
      </c>
      <c r="K879" s="134">
        <f>职业参数比例等级参数!$AA$43*10</f>
        <v>30.545454545454543</v>
      </c>
      <c r="L879" s="134">
        <f>职业参数比例等级参数!$AA$44*10</f>
        <v>38.545454545454547</v>
      </c>
      <c r="M879" s="134">
        <f>L879*职业参数比例等级参数!$B$15</f>
        <v>77.090909090909093</v>
      </c>
      <c r="N879" s="134">
        <f>L879*职业参数比例等级参数!$B$16</f>
        <v>38.545454545454547</v>
      </c>
      <c r="O879" s="134"/>
      <c r="P879" s="134"/>
      <c r="Q879" s="134">
        <v>2</v>
      </c>
    </row>
    <row r="880" spans="1:17" s="135" customFormat="1" hidden="1">
      <c r="A880" s="142">
        <v>867</v>
      </c>
      <c r="B880" s="142">
        <f t="shared" si="13"/>
        <v>867</v>
      </c>
      <c r="C880" s="134">
        <v>2</v>
      </c>
      <c r="D880" s="134">
        <v>0</v>
      </c>
      <c r="E880" s="134">
        <v>0</v>
      </c>
      <c r="F880" s="134">
        <f>职业参数比例等级参数!$AA$38*10</f>
        <v>87.272727272727266</v>
      </c>
      <c r="G880" s="134">
        <f>职业参数比例等级参数!$AA$39*10</f>
        <v>81.818181818181813</v>
      </c>
      <c r="H880" s="134">
        <f>职业参数比例等级参数!$AA$40*10</f>
        <v>40.72727272727272</v>
      </c>
      <c r="I880" s="134">
        <f>职业参数比例等级参数!$AA$41*10</f>
        <v>30.545454545454543</v>
      </c>
      <c r="J880" s="134">
        <f>职业参数比例等级参数!$AA$42*10</f>
        <v>40.72727272727272</v>
      </c>
      <c r="K880" s="135">
        <f>职业参数比例等级参数!$AB$43*10</f>
        <v>29.090909090909086</v>
      </c>
      <c r="L880" s="134">
        <f>职业参数比例等级参数!$AA$44*10</f>
        <v>38.545454545454547</v>
      </c>
      <c r="M880" s="134">
        <f>L880*职业参数比例等级参数!$B$15</f>
        <v>77.090909090909093</v>
      </c>
      <c r="N880" s="134">
        <f>L880*职业参数比例等级参数!$B$16</f>
        <v>38.545454545454547</v>
      </c>
      <c r="O880" s="134"/>
      <c r="P880" s="134"/>
      <c r="Q880" s="134">
        <v>2</v>
      </c>
    </row>
    <row r="881" spans="1:17" s="135" customFormat="1" hidden="1">
      <c r="A881" s="142">
        <v>868</v>
      </c>
      <c r="B881" s="142">
        <f t="shared" si="13"/>
        <v>868</v>
      </c>
      <c r="C881" s="134">
        <v>2</v>
      </c>
      <c r="D881" s="134">
        <v>0</v>
      </c>
      <c r="E881" s="134">
        <v>0</v>
      </c>
      <c r="F881" s="134">
        <f>职业参数比例等级参数!$AA$38*10</f>
        <v>87.272727272727266</v>
      </c>
      <c r="G881" s="134">
        <f>职业参数比例等级参数!$AA$39*10</f>
        <v>81.818181818181813</v>
      </c>
      <c r="H881" s="134">
        <f>职业参数比例等级参数!$AA$40*10</f>
        <v>40.72727272727272</v>
      </c>
      <c r="I881" s="134">
        <f>职业参数比例等级参数!$AA$41*10</f>
        <v>30.545454545454543</v>
      </c>
      <c r="J881" s="134">
        <f>职业参数比例等级参数!$AA$42*10</f>
        <v>40.72727272727272</v>
      </c>
      <c r="K881" s="135">
        <f>职业参数比例等级参数!$AC$43*10</f>
        <v>27.636363636363637</v>
      </c>
      <c r="L881" s="134">
        <f>职业参数比例等级参数!$AA$44*10</f>
        <v>38.545454545454547</v>
      </c>
      <c r="M881" s="134">
        <f>L881*职业参数比例等级参数!$B$15</f>
        <v>77.090909090909093</v>
      </c>
      <c r="N881" s="134">
        <f>L881*职业参数比例等级参数!$B$16</f>
        <v>38.545454545454547</v>
      </c>
      <c r="O881" s="134"/>
      <c r="P881" s="134"/>
      <c r="Q881" s="134">
        <v>2</v>
      </c>
    </row>
    <row r="882" spans="1:17" s="135" customFormat="1" hidden="1">
      <c r="A882" s="142">
        <v>869</v>
      </c>
      <c r="B882" s="142">
        <f t="shared" si="13"/>
        <v>869</v>
      </c>
      <c r="C882" s="134">
        <v>2</v>
      </c>
      <c r="D882" s="134">
        <v>0</v>
      </c>
      <c r="E882" s="134">
        <v>0</v>
      </c>
      <c r="F882" s="134">
        <f>职业参数比例等级参数!$AA$38*10</f>
        <v>87.272727272727266</v>
      </c>
      <c r="G882" s="134">
        <f>职业参数比例等级参数!$AA$39*10</f>
        <v>81.818181818181813</v>
      </c>
      <c r="H882" s="134">
        <f>职业参数比例等级参数!$AA$40*10</f>
        <v>40.72727272727272</v>
      </c>
      <c r="I882" s="134">
        <f>职业参数比例等级参数!$AA$41*10</f>
        <v>30.545454545454543</v>
      </c>
      <c r="J882" s="134">
        <f>职业参数比例等级参数!$AA$42*10</f>
        <v>40.72727272727272</v>
      </c>
      <c r="K882" s="134">
        <f>职业参数比例等级参数!$AA$43*10</f>
        <v>30.545454545454543</v>
      </c>
      <c r="L882" s="135">
        <f>职业参数比例等级参数!$AB$44*10</f>
        <v>38.18181818181818</v>
      </c>
      <c r="M882" s="134">
        <f>L882*职业参数比例等级参数!$B$15</f>
        <v>76.36363636363636</v>
      </c>
      <c r="N882" s="134">
        <f>L882*职业参数比例等级参数!$B$16</f>
        <v>38.18181818181818</v>
      </c>
      <c r="O882" s="134"/>
      <c r="P882" s="134"/>
      <c r="Q882" s="134">
        <v>2</v>
      </c>
    </row>
    <row r="883" spans="1:17" s="135" customFormat="1" hidden="1">
      <c r="A883" s="142">
        <v>870</v>
      </c>
      <c r="B883" s="142">
        <f t="shared" si="13"/>
        <v>870</v>
      </c>
      <c r="C883" s="134">
        <v>2</v>
      </c>
      <c r="D883" s="134">
        <v>0</v>
      </c>
      <c r="E883" s="134">
        <v>0</v>
      </c>
      <c r="F883" s="134">
        <f>职业参数比例等级参数!$AA$38*10</f>
        <v>87.272727272727266</v>
      </c>
      <c r="G883" s="134">
        <f>职业参数比例等级参数!$AA$39*10</f>
        <v>81.818181818181813</v>
      </c>
      <c r="H883" s="134">
        <f>职业参数比例等级参数!$AA$40*10</f>
        <v>40.72727272727272</v>
      </c>
      <c r="I883" s="134">
        <f>职业参数比例等级参数!$AA$41*10</f>
        <v>30.545454545454543</v>
      </c>
      <c r="J883" s="134">
        <f>职业参数比例等级参数!$AA$42*10</f>
        <v>40.72727272727272</v>
      </c>
      <c r="K883" s="134">
        <f>职业参数比例等级参数!$AA$43*10</f>
        <v>30.545454545454543</v>
      </c>
      <c r="L883" s="135">
        <f>职业参数比例等级参数!$AC$44*10</f>
        <v>37.81818181818182</v>
      </c>
      <c r="M883" s="134">
        <f>L883*职业参数比例等级参数!$B$15</f>
        <v>75.63636363636364</v>
      </c>
      <c r="N883" s="134">
        <f>L883*职业参数比例等级参数!$B$16</f>
        <v>37.81818181818182</v>
      </c>
      <c r="O883" s="134"/>
      <c r="P883" s="134"/>
      <c r="Q883" s="134">
        <v>2</v>
      </c>
    </row>
    <row r="884" spans="1:17" s="135" customFormat="1" hidden="1">
      <c r="A884" s="142">
        <v>871</v>
      </c>
      <c r="B884" s="142">
        <f t="shared" si="13"/>
        <v>871</v>
      </c>
      <c r="C884" s="135">
        <v>2</v>
      </c>
      <c r="D884" s="135">
        <v>0</v>
      </c>
      <c r="E884" s="135">
        <v>0</v>
      </c>
      <c r="F884" s="135">
        <f>职业参数比例等级参数!$AB$38*10</f>
        <v>84.848484848484844</v>
      </c>
      <c r="G884" s="135">
        <f>职业参数比例等级参数!$AB$39*10</f>
        <v>79.545454545454533</v>
      </c>
      <c r="H884" s="135">
        <f>职业参数比例等级参数!$AB$40*10</f>
        <v>38.787878787878789</v>
      </c>
      <c r="I884" s="135">
        <f>职业参数比例等级参数!$AB$41*10</f>
        <v>29.090909090909086</v>
      </c>
      <c r="J884" s="135">
        <f>职业参数比例等级参数!$AB$42*10</f>
        <v>38.787878787878789</v>
      </c>
      <c r="K884" s="135">
        <f>职业参数比例等级参数!$AB$43*10</f>
        <v>29.090909090909086</v>
      </c>
      <c r="L884" s="135">
        <f>职业参数比例等级参数!$AB$44*10</f>
        <v>38.18181818181818</v>
      </c>
      <c r="M884" s="135">
        <f>L884*职业参数比例等级参数!$B$15</f>
        <v>76.36363636363636</v>
      </c>
      <c r="N884" s="135">
        <f>L884*职业参数比例等级参数!$B$16</f>
        <v>38.18181818181818</v>
      </c>
      <c r="P884" s="135" t="s">
        <v>695</v>
      </c>
      <c r="Q884" s="135">
        <v>2</v>
      </c>
    </row>
    <row r="885" spans="1:17" s="135" customFormat="1" hidden="1">
      <c r="A885" s="142">
        <v>872</v>
      </c>
      <c r="B885" s="142">
        <f t="shared" si="13"/>
        <v>872</v>
      </c>
      <c r="C885" s="134">
        <v>2</v>
      </c>
      <c r="D885" s="134">
        <v>0</v>
      </c>
      <c r="E885" s="134">
        <v>0</v>
      </c>
      <c r="F885" s="135">
        <f>职业参数比例等级参数!$AA$38*10</f>
        <v>87.272727272727266</v>
      </c>
      <c r="G885" s="134">
        <f>职业参数比例等级参数!$AB$39*10</f>
        <v>79.545454545454533</v>
      </c>
      <c r="H885" s="134">
        <f>职业参数比例等级参数!$AB$40*10</f>
        <v>38.787878787878789</v>
      </c>
      <c r="I885" s="134">
        <f>职业参数比例等级参数!$AB$41*10</f>
        <v>29.090909090909086</v>
      </c>
      <c r="J885" s="134">
        <f>职业参数比例等级参数!$AB$42*10</f>
        <v>38.787878787878789</v>
      </c>
      <c r="K885" s="134">
        <f>职业参数比例等级参数!$AB$43*10</f>
        <v>29.090909090909086</v>
      </c>
      <c r="L885" s="134">
        <f>职业参数比例等级参数!$AB$44*10</f>
        <v>38.18181818181818</v>
      </c>
      <c r="M885" s="134">
        <f>L885*职业参数比例等级参数!$B$15</f>
        <v>76.36363636363636</v>
      </c>
      <c r="N885" s="134">
        <f>L885*职业参数比例等级参数!$B$16</f>
        <v>38.18181818181818</v>
      </c>
      <c r="O885" s="134"/>
      <c r="P885" s="134"/>
      <c r="Q885" s="134">
        <v>2</v>
      </c>
    </row>
    <row r="886" spans="1:17" s="135" customFormat="1" hidden="1">
      <c r="A886" s="142">
        <v>873</v>
      </c>
      <c r="B886" s="142">
        <f t="shared" si="13"/>
        <v>873</v>
      </c>
      <c r="C886" s="134">
        <v>2</v>
      </c>
      <c r="D886" s="134">
        <v>0</v>
      </c>
      <c r="E886" s="134">
        <v>0</v>
      </c>
      <c r="F886" s="135">
        <f>职业参数比例等级参数!$AC$38*10</f>
        <v>82.424242424242422</v>
      </c>
      <c r="G886" s="134">
        <f>职业参数比例等级参数!$AB$39*10</f>
        <v>79.545454545454533</v>
      </c>
      <c r="H886" s="134">
        <f>职业参数比例等级参数!$AB$40*10</f>
        <v>38.787878787878789</v>
      </c>
      <c r="I886" s="134">
        <f>职业参数比例等级参数!$AB$41*10</f>
        <v>29.090909090909086</v>
      </c>
      <c r="J886" s="134">
        <f>职业参数比例等级参数!$AB$42*10</f>
        <v>38.787878787878789</v>
      </c>
      <c r="K886" s="134">
        <f>职业参数比例等级参数!$AB$43*10</f>
        <v>29.090909090909086</v>
      </c>
      <c r="L886" s="134">
        <f>职业参数比例等级参数!$AB$44*10</f>
        <v>38.18181818181818</v>
      </c>
      <c r="M886" s="134">
        <f>L886*职业参数比例等级参数!$B$15</f>
        <v>76.36363636363636</v>
      </c>
      <c r="N886" s="134">
        <f>L886*职业参数比例等级参数!$B$16</f>
        <v>38.18181818181818</v>
      </c>
      <c r="O886" s="134"/>
      <c r="P886" s="134"/>
      <c r="Q886" s="134">
        <v>2</v>
      </c>
    </row>
    <row r="887" spans="1:17" s="135" customFormat="1" hidden="1">
      <c r="A887" s="142">
        <v>874</v>
      </c>
      <c r="B887" s="142">
        <f t="shared" si="13"/>
        <v>874</v>
      </c>
      <c r="C887" s="134">
        <v>2</v>
      </c>
      <c r="D887" s="134">
        <v>0</v>
      </c>
      <c r="E887" s="134">
        <v>0</v>
      </c>
      <c r="F887" s="134">
        <f>职业参数比例等级参数!$AB$38*10</f>
        <v>84.848484848484844</v>
      </c>
      <c r="G887" s="135">
        <f>职业参数比例等级参数!$AA$39*10</f>
        <v>81.818181818181813</v>
      </c>
      <c r="H887" s="134">
        <f>职业参数比例等级参数!$AB$40*10</f>
        <v>38.787878787878789</v>
      </c>
      <c r="I887" s="134">
        <f>职业参数比例等级参数!$AB$41*10</f>
        <v>29.090909090909086</v>
      </c>
      <c r="J887" s="134">
        <f>职业参数比例等级参数!$AB$42*10</f>
        <v>38.787878787878789</v>
      </c>
      <c r="K887" s="134">
        <f>职业参数比例等级参数!$AB$43*10</f>
        <v>29.090909090909086</v>
      </c>
      <c r="L887" s="134">
        <f>职业参数比例等级参数!$AB$44*10</f>
        <v>38.18181818181818</v>
      </c>
      <c r="M887" s="134">
        <f>L887*职业参数比例等级参数!$B$15</f>
        <v>76.36363636363636</v>
      </c>
      <c r="N887" s="134">
        <f>L887*职业参数比例等级参数!$B$16</f>
        <v>38.18181818181818</v>
      </c>
      <c r="O887" s="134"/>
      <c r="P887" s="134"/>
      <c r="Q887" s="134">
        <v>2</v>
      </c>
    </row>
    <row r="888" spans="1:17" s="135" customFormat="1" hidden="1">
      <c r="A888" s="142">
        <v>875</v>
      </c>
      <c r="B888" s="142">
        <f t="shared" si="13"/>
        <v>875</v>
      </c>
      <c r="C888" s="134">
        <v>2</v>
      </c>
      <c r="D888" s="134">
        <v>0</v>
      </c>
      <c r="E888" s="134">
        <v>0</v>
      </c>
      <c r="F888" s="134">
        <f>职业参数比例等级参数!$AB$38*10</f>
        <v>84.848484848484844</v>
      </c>
      <c r="G888" s="135">
        <f>职业参数比例等级参数!$AC$39*10</f>
        <v>77.272727272727266</v>
      </c>
      <c r="H888" s="134">
        <f>职业参数比例等级参数!$AB$40*10</f>
        <v>38.787878787878789</v>
      </c>
      <c r="I888" s="134">
        <f>职业参数比例等级参数!$AB$41*10</f>
        <v>29.090909090909086</v>
      </c>
      <c r="J888" s="134">
        <f>职业参数比例等级参数!$AB$42*10</f>
        <v>38.787878787878789</v>
      </c>
      <c r="K888" s="134">
        <f>职业参数比例等级参数!$AB$43*10</f>
        <v>29.090909090909086</v>
      </c>
      <c r="L888" s="134">
        <f>职业参数比例等级参数!$AB$44*10</f>
        <v>38.18181818181818</v>
      </c>
      <c r="M888" s="134">
        <f>L888*职业参数比例等级参数!$B$15</f>
        <v>76.36363636363636</v>
      </c>
      <c r="N888" s="134">
        <f>L888*职业参数比例等级参数!$B$16</f>
        <v>38.18181818181818</v>
      </c>
      <c r="O888" s="134"/>
      <c r="P888" s="134"/>
      <c r="Q888" s="134">
        <v>2</v>
      </c>
    </row>
    <row r="889" spans="1:17" s="135" customFormat="1" hidden="1">
      <c r="A889" s="142">
        <v>876</v>
      </c>
      <c r="B889" s="142">
        <f t="shared" si="13"/>
        <v>876</v>
      </c>
      <c r="C889" s="134">
        <v>2</v>
      </c>
      <c r="D889" s="134">
        <v>0</v>
      </c>
      <c r="E889" s="134">
        <v>0</v>
      </c>
      <c r="F889" s="134">
        <f>职业参数比例等级参数!$AB$38*10</f>
        <v>84.848484848484844</v>
      </c>
      <c r="G889" s="134">
        <f>职业参数比例等级参数!$AB$39*10</f>
        <v>79.545454545454533</v>
      </c>
      <c r="H889" s="135">
        <f>职业参数比例等级参数!$AA$40*10</f>
        <v>40.72727272727272</v>
      </c>
      <c r="I889" s="134">
        <f>职业参数比例等级参数!$AB$41*10</f>
        <v>29.090909090909086</v>
      </c>
      <c r="J889" s="134">
        <f>职业参数比例等级参数!$AB$42*10</f>
        <v>38.787878787878789</v>
      </c>
      <c r="K889" s="134">
        <f>职业参数比例等级参数!$AB$43*10</f>
        <v>29.090909090909086</v>
      </c>
      <c r="L889" s="134">
        <f>职业参数比例等级参数!$AB$44*10</f>
        <v>38.18181818181818</v>
      </c>
      <c r="M889" s="134">
        <f>L889*职业参数比例等级参数!$B$15</f>
        <v>76.36363636363636</v>
      </c>
      <c r="N889" s="134">
        <f>L889*职业参数比例等级参数!$B$16</f>
        <v>38.18181818181818</v>
      </c>
      <c r="O889" s="134"/>
      <c r="P889" s="134"/>
      <c r="Q889" s="134">
        <v>2</v>
      </c>
    </row>
    <row r="890" spans="1:17" s="135" customFormat="1" hidden="1">
      <c r="A890" s="142">
        <v>877</v>
      </c>
      <c r="B890" s="142">
        <f t="shared" si="13"/>
        <v>877</v>
      </c>
      <c r="C890" s="134">
        <v>2</v>
      </c>
      <c r="D890" s="134">
        <v>0</v>
      </c>
      <c r="E890" s="134">
        <v>0</v>
      </c>
      <c r="F890" s="134">
        <f>职业参数比例等级参数!$AB$38*10</f>
        <v>84.848484848484844</v>
      </c>
      <c r="G890" s="134">
        <f>职业参数比例等级参数!$AB$39*10</f>
        <v>79.545454545454533</v>
      </c>
      <c r="H890" s="135">
        <f>职业参数比例等级参数!$AC$40*10</f>
        <v>36.848484848484851</v>
      </c>
      <c r="I890" s="134">
        <f>职业参数比例等级参数!$AB$41*10</f>
        <v>29.090909090909086</v>
      </c>
      <c r="J890" s="134">
        <f>职业参数比例等级参数!$AB$42*10</f>
        <v>38.787878787878789</v>
      </c>
      <c r="K890" s="134">
        <f>职业参数比例等级参数!$AB$43*10</f>
        <v>29.090909090909086</v>
      </c>
      <c r="L890" s="134">
        <f>职业参数比例等级参数!$AB$44*10</f>
        <v>38.18181818181818</v>
      </c>
      <c r="M890" s="134">
        <f>L890*职业参数比例等级参数!$B$15</f>
        <v>76.36363636363636</v>
      </c>
      <c r="N890" s="134">
        <f>L890*职业参数比例等级参数!$B$16</f>
        <v>38.18181818181818</v>
      </c>
      <c r="O890" s="134"/>
      <c r="P890" s="134"/>
      <c r="Q890" s="134">
        <v>2</v>
      </c>
    </row>
    <row r="891" spans="1:17" s="135" customFormat="1" hidden="1">
      <c r="A891" s="142">
        <v>878</v>
      </c>
      <c r="B891" s="142">
        <f t="shared" si="13"/>
        <v>878</v>
      </c>
      <c r="C891" s="134">
        <v>2</v>
      </c>
      <c r="D891" s="134">
        <v>0</v>
      </c>
      <c r="E891" s="134">
        <v>0</v>
      </c>
      <c r="F891" s="134">
        <f>职业参数比例等级参数!$AB$38*10</f>
        <v>84.848484848484844</v>
      </c>
      <c r="G891" s="134">
        <f>职业参数比例等级参数!$AB$39*10</f>
        <v>79.545454545454533</v>
      </c>
      <c r="H891" s="134">
        <f>职业参数比例等级参数!$AB$40*10</f>
        <v>38.787878787878789</v>
      </c>
      <c r="I891" s="135">
        <f>职业参数比例等级参数!$AA$41*10</f>
        <v>30.545454545454543</v>
      </c>
      <c r="J891" s="134">
        <f>职业参数比例等级参数!$AB$42*10</f>
        <v>38.787878787878789</v>
      </c>
      <c r="K891" s="134">
        <f>职业参数比例等级参数!$AB$43*10</f>
        <v>29.090909090909086</v>
      </c>
      <c r="L891" s="134">
        <f>职业参数比例等级参数!$AB$44*10</f>
        <v>38.18181818181818</v>
      </c>
      <c r="M891" s="134">
        <f>L891*职业参数比例等级参数!$B$15</f>
        <v>76.36363636363636</v>
      </c>
      <c r="N891" s="134">
        <f>L891*职业参数比例等级参数!$B$16</f>
        <v>38.18181818181818</v>
      </c>
      <c r="O891" s="134"/>
      <c r="P891" s="134"/>
      <c r="Q891" s="134">
        <v>2</v>
      </c>
    </row>
    <row r="892" spans="1:17" s="135" customFormat="1" hidden="1">
      <c r="A892" s="142">
        <v>879</v>
      </c>
      <c r="B892" s="142">
        <f t="shared" si="13"/>
        <v>879</v>
      </c>
      <c r="C892" s="134">
        <v>2</v>
      </c>
      <c r="D892" s="134">
        <v>0</v>
      </c>
      <c r="E892" s="134">
        <v>0</v>
      </c>
      <c r="F892" s="134">
        <f>职业参数比例等级参数!$AB$38*10</f>
        <v>84.848484848484844</v>
      </c>
      <c r="G892" s="134">
        <f>职业参数比例等级参数!$AB$39*10</f>
        <v>79.545454545454533</v>
      </c>
      <c r="H892" s="134">
        <f>职业参数比例等级参数!$AB$40*10</f>
        <v>38.787878787878789</v>
      </c>
      <c r="I892" s="135">
        <f>职业参数比例等级参数!$AC$41*10</f>
        <v>27.636363636363637</v>
      </c>
      <c r="J892" s="134">
        <f>职业参数比例等级参数!$AB$42*10</f>
        <v>38.787878787878789</v>
      </c>
      <c r="K892" s="134">
        <f>职业参数比例等级参数!$AB$43*10</f>
        <v>29.090909090909086</v>
      </c>
      <c r="L892" s="134">
        <f>职业参数比例等级参数!$AB$44*10</f>
        <v>38.18181818181818</v>
      </c>
      <c r="M892" s="134">
        <f>L892*职业参数比例等级参数!$B$15</f>
        <v>76.36363636363636</v>
      </c>
      <c r="N892" s="134">
        <f>L892*职业参数比例等级参数!$B$16</f>
        <v>38.18181818181818</v>
      </c>
      <c r="O892" s="134"/>
      <c r="P892" s="134"/>
      <c r="Q892" s="134">
        <v>2</v>
      </c>
    </row>
    <row r="893" spans="1:17" s="135" customFormat="1" hidden="1">
      <c r="A893" s="142">
        <v>880</v>
      </c>
      <c r="B893" s="142">
        <f t="shared" si="13"/>
        <v>880</v>
      </c>
      <c r="C893" s="134">
        <v>2</v>
      </c>
      <c r="D893" s="134">
        <v>0</v>
      </c>
      <c r="E893" s="134">
        <v>0</v>
      </c>
      <c r="F893" s="134">
        <f>职业参数比例等级参数!$AB$38*10</f>
        <v>84.848484848484844</v>
      </c>
      <c r="G893" s="134">
        <f>职业参数比例等级参数!$AB$39*10</f>
        <v>79.545454545454533</v>
      </c>
      <c r="H893" s="134">
        <f>职业参数比例等级参数!$AB$40*10</f>
        <v>38.787878787878789</v>
      </c>
      <c r="I893" s="134">
        <f>职业参数比例等级参数!$AB$41*10</f>
        <v>29.090909090909086</v>
      </c>
      <c r="J893" s="135">
        <f>职业参数比例等级参数!$AA$42*10</f>
        <v>40.72727272727272</v>
      </c>
      <c r="K893" s="134">
        <f>职业参数比例等级参数!$AB$43*10</f>
        <v>29.090909090909086</v>
      </c>
      <c r="L893" s="134">
        <f>职业参数比例等级参数!$AB$44*10</f>
        <v>38.18181818181818</v>
      </c>
      <c r="M893" s="134">
        <f>L893*职业参数比例等级参数!$B$15</f>
        <v>76.36363636363636</v>
      </c>
      <c r="N893" s="134">
        <f>L893*职业参数比例等级参数!$B$16</f>
        <v>38.18181818181818</v>
      </c>
      <c r="O893" s="134"/>
      <c r="P893" s="134"/>
      <c r="Q893" s="134">
        <v>2</v>
      </c>
    </row>
    <row r="894" spans="1:17" s="135" customFormat="1" hidden="1">
      <c r="A894" s="142">
        <v>881</v>
      </c>
      <c r="B894" s="142">
        <f t="shared" si="13"/>
        <v>881</v>
      </c>
      <c r="C894" s="134">
        <v>2</v>
      </c>
      <c r="D894" s="134">
        <v>0</v>
      </c>
      <c r="E894" s="134">
        <v>0</v>
      </c>
      <c r="F894" s="134">
        <f>职业参数比例等级参数!$AB$38*10</f>
        <v>84.848484848484844</v>
      </c>
      <c r="G894" s="134">
        <f>职业参数比例等级参数!$AB$39*10</f>
        <v>79.545454545454533</v>
      </c>
      <c r="H894" s="134">
        <f>职业参数比例等级参数!$AB$40*10</f>
        <v>38.787878787878789</v>
      </c>
      <c r="I894" s="134">
        <f>职业参数比例等级参数!$AB$41*10</f>
        <v>29.090909090909086</v>
      </c>
      <c r="J894" s="135">
        <f>职业参数比例等级参数!$AC$42*10</f>
        <v>36.848484848484851</v>
      </c>
      <c r="K894" s="134">
        <f>职业参数比例等级参数!$AB$43*10</f>
        <v>29.090909090909086</v>
      </c>
      <c r="L894" s="134">
        <f>职业参数比例等级参数!$AB$44*10</f>
        <v>38.18181818181818</v>
      </c>
      <c r="M894" s="134">
        <f>L894*职业参数比例等级参数!$B$15</f>
        <v>76.36363636363636</v>
      </c>
      <c r="N894" s="134">
        <f>L894*职业参数比例等级参数!$B$16</f>
        <v>38.18181818181818</v>
      </c>
      <c r="O894" s="134"/>
      <c r="P894" s="134"/>
      <c r="Q894" s="134">
        <v>2</v>
      </c>
    </row>
    <row r="895" spans="1:17" s="135" customFormat="1" hidden="1">
      <c r="A895" s="142">
        <v>882</v>
      </c>
      <c r="B895" s="142">
        <f t="shared" si="13"/>
        <v>882</v>
      </c>
      <c r="C895" s="134">
        <v>2</v>
      </c>
      <c r="D895" s="134">
        <v>0</v>
      </c>
      <c r="E895" s="134">
        <v>0</v>
      </c>
      <c r="F895" s="134">
        <f>职业参数比例等级参数!$AB$38*10</f>
        <v>84.848484848484844</v>
      </c>
      <c r="G895" s="134">
        <f>职业参数比例等级参数!$AB$39*10</f>
        <v>79.545454545454533</v>
      </c>
      <c r="H895" s="134">
        <f>职业参数比例等级参数!$AB$40*10</f>
        <v>38.787878787878789</v>
      </c>
      <c r="I895" s="134">
        <f>职业参数比例等级参数!$AB$41*10</f>
        <v>29.090909090909086</v>
      </c>
      <c r="J895" s="134">
        <f>职业参数比例等级参数!$AB$42*10</f>
        <v>38.787878787878789</v>
      </c>
      <c r="K895" s="135">
        <f>职业参数比例等级参数!$AA$43*10</f>
        <v>30.545454545454543</v>
      </c>
      <c r="L895" s="134">
        <f>职业参数比例等级参数!$AB$44*10</f>
        <v>38.18181818181818</v>
      </c>
      <c r="M895" s="134">
        <f>L895*职业参数比例等级参数!$B$15</f>
        <v>76.36363636363636</v>
      </c>
      <c r="N895" s="134">
        <f>L895*职业参数比例等级参数!$B$16</f>
        <v>38.18181818181818</v>
      </c>
      <c r="O895" s="134"/>
      <c r="P895" s="134"/>
      <c r="Q895" s="134">
        <v>2</v>
      </c>
    </row>
    <row r="896" spans="1:17" s="135" customFormat="1" hidden="1">
      <c r="A896" s="142">
        <v>883</v>
      </c>
      <c r="B896" s="142">
        <f t="shared" si="13"/>
        <v>883</v>
      </c>
      <c r="C896" s="134">
        <v>2</v>
      </c>
      <c r="D896" s="134">
        <v>0</v>
      </c>
      <c r="E896" s="134">
        <v>0</v>
      </c>
      <c r="F896" s="134">
        <f>职业参数比例等级参数!$AB$38*10</f>
        <v>84.848484848484844</v>
      </c>
      <c r="G896" s="134">
        <f>职业参数比例等级参数!$AB$39*10</f>
        <v>79.545454545454533</v>
      </c>
      <c r="H896" s="134">
        <f>职业参数比例等级参数!$AB$40*10</f>
        <v>38.787878787878789</v>
      </c>
      <c r="I896" s="134">
        <f>职业参数比例等级参数!$AB$41*10</f>
        <v>29.090909090909086</v>
      </c>
      <c r="J896" s="134">
        <f>职业参数比例等级参数!$AB$42*10</f>
        <v>38.787878787878789</v>
      </c>
      <c r="K896" s="135">
        <f>职业参数比例等级参数!$AC$43*10</f>
        <v>27.636363636363637</v>
      </c>
      <c r="L896" s="134">
        <f>职业参数比例等级参数!$AB$44*10</f>
        <v>38.18181818181818</v>
      </c>
      <c r="M896" s="134">
        <f>L896*职业参数比例等级参数!$B$15</f>
        <v>76.36363636363636</v>
      </c>
      <c r="N896" s="134">
        <f>L896*职业参数比例等级参数!$B$16</f>
        <v>38.18181818181818</v>
      </c>
      <c r="O896" s="134"/>
      <c r="P896" s="134"/>
      <c r="Q896" s="134">
        <v>2</v>
      </c>
    </row>
    <row r="897" spans="1:17" s="135" customFormat="1" hidden="1">
      <c r="A897" s="142">
        <v>884</v>
      </c>
      <c r="B897" s="142">
        <f t="shared" si="13"/>
        <v>884</v>
      </c>
      <c r="C897" s="134">
        <v>2</v>
      </c>
      <c r="D897" s="134">
        <v>0</v>
      </c>
      <c r="E897" s="134">
        <v>0</v>
      </c>
      <c r="F897" s="134">
        <f>职业参数比例等级参数!$AB$38*10</f>
        <v>84.848484848484844</v>
      </c>
      <c r="G897" s="134">
        <f>职业参数比例等级参数!$AB$39*10</f>
        <v>79.545454545454533</v>
      </c>
      <c r="H897" s="134">
        <f>职业参数比例等级参数!$AB$40*10</f>
        <v>38.787878787878789</v>
      </c>
      <c r="I897" s="134">
        <f>职业参数比例等级参数!$AB$41*10</f>
        <v>29.090909090909086</v>
      </c>
      <c r="J897" s="134">
        <f>职业参数比例等级参数!$AB$42*10</f>
        <v>38.787878787878789</v>
      </c>
      <c r="K897" s="134">
        <f>职业参数比例等级参数!$AB$43*10</f>
        <v>29.090909090909086</v>
      </c>
      <c r="L897" s="135">
        <f>职业参数比例等级参数!$AA$44*10</f>
        <v>38.545454545454547</v>
      </c>
      <c r="M897" s="134">
        <f>L897*职业参数比例等级参数!$B$15</f>
        <v>77.090909090909093</v>
      </c>
      <c r="N897" s="134">
        <f>L897*职业参数比例等级参数!$B$16</f>
        <v>38.545454545454547</v>
      </c>
      <c r="O897" s="134"/>
      <c r="P897" s="134"/>
      <c r="Q897" s="134">
        <v>2</v>
      </c>
    </row>
    <row r="898" spans="1:17" s="135" customFormat="1" hidden="1">
      <c r="A898" s="142">
        <v>885</v>
      </c>
      <c r="B898" s="142">
        <f t="shared" si="13"/>
        <v>885</v>
      </c>
      <c r="C898" s="134">
        <v>2</v>
      </c>
      <c r="D898" s="134">
        <v>0</v>
      </c>
      <c r="E898" s="134">
        <v>0</v>
      </c>
      <c r="F898" s="134">
        <f>职业参数比例等级参数!$AB$38*10</f>
        <v>84.848484848484844</v>
      </c>
      <c r="G898" s="134">
        <f>职业参数比例等级参数!$AB$39*10</f>
        <v>79.545454545454533</v>
      </c>
      <c r="H898" s="134">
        <f>职业参数比例等级参数!$AB$40*10</f>
        <v>38.787878787878789</v>
      </c>
      <c r="I898" s="134">
        <f>职业参数比例等级参数!$AB$41*10</f>
        <v>29.090909090909086</v>
      </c>
      <c r="J898" s="134">
        <f>职业参数比例等级参数!$AB$42*10</f>
        <v>38.787878787878789</v>
      </c>
      <c r="K898" s="134">
        <f>职业参数比例等级参数!$AB$43*10</f>
        <v>29.090909090909086</v>
      </c>
      <c r="L898" s="135">
        <f>职业参数比例等级参数!$AC$44*10</f>
        <v>37.81818181818182</v>
      </c>
      <c r="M898" s="134">
        <f>L898*职业参数比例等级参数!$B$15</f>
        <v>75.63636363636364</v>
      </c>
      <c r="N898" s="134">
        <f>L898*职业参数比例等级参数!$B$16</f>
        <v>37.81818181818182</v>
      </c>
      <c r="O898" s="134"/>
      <c r="P898" s="134"/>
      <c r="Q898" s="134">
        <v>2</v>
      </c>
    </row>
    <row r="899" spans="1:17" s="135" customFormat="1" hidden="1">
      <c r="A899" s="142">
        <v>886</v>
      </c>
      <c r="B899" s="142">
        <f t="shared" si="13"/>
        <v>886</v>
      </c>
      <c r="C899" s="135">
        <v>2</v>
      </c>
      <c r="D899" s="135">
        <v>0</v>
      </c>
      <c r="E899" s="135">
        <v>0</v>
      </c>
      <c r="F899" s="135">
        <f>职业参数比例等级参数!$AC$38*10</f>
        <v>82.424242424242422</v>
      </c>
      <c r="G899" s="135">
        <f>职业参数比例等级参数!$AC$39*10</f>
        <v>77.272727272727266</v>
      </c>
      <c r="H899" s="135">
        <f>职业参数比例等级参数!$AC$40*10</f>
        <v>36.848484848484851</v>
      </c>
      <c r="I899" s="135">
        <f>职业参数比例等级参数!$AC$41*10</f>
        <v>27.636363636363637</v>
      </c>
      <c r="J899" s="135">
        <f>职业参数比例等级参数!$AC$42*10</f>
        <v>36.848484848484851</v>
      </c>
      <c r="K899" s="135">
        <f>职业参数比例等级参数!$AC$43*10</f>
        <v>27.636363636363637</v>
      </c>
      <c r="L899" s="135">
        <f>职业参数比例等级参数!$AC$44*10</f>
        <v>37.81818181818182</v>
      </c>
      <c r="M899" s="135">
        <f>L899*职业参数比例等级参数!$B$15</f>
        <v>75.63636363636364</v>
      </c>
      <c r="N899" s="135">
        <f>L899*职业参数比例等级参数!$B$16</f>
        <v>37.81818181818182</v>
      </c>
      <c r="P899" s="135" t="s">
        <v>696</v>
      </c>
      <c r="Q899" s="135">
        <v>2</v>
      </c>
    </row>
    <row r="900" spans="1:17" s="135" customFormat="1" hidden="1">
      <c r="A900" s="142">
        <v>887</v>
      </c>
      <c r="B900" s="142">
        <f t="shared" si="13"/>
        <v>887</v>
      </c>
      <c r="C900" s="134">
        <v>2</v>
      </c>
      <c r="D900" s="134">
        <v>0</v>
      </c>
      <c r="E900" s="134">
        <v>0</v>
      </c>
      <c r="F900" s="135">
        <f>职业参数比例等级参数!$AB$38*10</f>
        <v>84.848484848484844</v>
      </c>
      <c r="G900" s="134">
        <f>职业参数比例等级参数!$AC$39*10</f>
        <v>77.272727272727266</v>
      </c>
      <c r="H900" s="134">
        <f>职业参数比例等级参数!$AC$40*10</f>
        <v>36.848484848484851</v>
      </c>
      <c r="I900" s="134">
        <f>职业参数比例等级参数!$AC$41*10</f>
        <v>27.636363636363637</v>
      </c>
      <c r="J900" s="134">
        <f>职业参数比例等级参数!$AC$42*10</f>
        <v>36.848484848484851</v>
      </c>
      <c r="K900" s="134">
        <f>职业参数比例等级参数!$AC$43*10</f>
        <v>27.636363636363637</v>
      </c>
      <c r="L900" s="134">
        <f>职业参数比例等级参数!$AC$44*10</f>
        <v>37.81818181818182</v>
      </c>
      <c r="M900" s="134">
        <f>L900*职业参数比例等级参数!$B$15</f>
        <v>75.63636363636364</v>
      </c>
      <c r="N900" s="134">
        <f>L900*职业参数比例等级参数!$B$16</f>
        <v>37.81818181818182</v>
      </c>
      <c r="O900" s="134"/>
      <c r="P900" s="134"/>
      <c r="Q900" s="134">
        <v>2</v>
      </c>
    </row>
    <row r="901" spans="1:17" s="135" customFormat="1" hidden="1">
      <c r="A901" s="142">
        <v>888</v>
      </c>
      <c r="B901" s="142">
        <f t="shared" si="13"/>
        <v>888</v>
      </c>
      <c r="C901" s="134">
        <v>2</v>
      </c>
      <c r="D901" s="134">
        <v>0</v>
      </c>
      <c r="E901" s="134">
        <v>0</v>
      </c>
      <c r="F901" s="135">
        <f>职业参数比例等级参数!$AA$38*10</f>
        <v>87.272727272727266</v>
      </c>
      <c r="G901" s="134">
        <f>职业参数比例等级参数!$AC$39*10</f>
        <v>77.272727272727266</v>
      </c>
      <c r="H901" s="134">
        <f>职业参数比例等级参数!$AC$40*10</f>
        <v>36.848484848484851</v>
      </c>
      <c r="I901" s="134">
        <f>职业参数比例等级参数!$AC$41*10</f>
        <v>27.636363636363637</v>
      </c>
      <c r="J901" s="134">
        <f>职业参数比例等级参数!$AC$42*10</f>
        <v>36.848484848484851</v>
      </c>
      <c r="K901" s="134">
        <f>职业参数比例等级参数!$AC$43*10</f>
        <v>27.636363636363637</v>
      </c>
      <c r="L901" s="134">
        <f>职业参数比例等级参数!$AC$44*10</f>
        <v>37.81818181818182</v>
      </c>
      <c r="M901" s="134">
        <f>L901*职业参数比例等级参数!$B$15</f>
        <v>75.63636363636364</v>
      </c>
      <c r="N901" s="134">
        <f>L901*职业参数比例等级参数!$B$16</f>
        <v>37.81818181818182</v>
      </c>
      <c r="O901" s="134"/>
      <c r="P901" s="134"/>
      <c r="Q901" s="134">
        <v>2</v>
      </c>
    </row>
    <row r="902" spans="1:17" s="135" customFormat="1" hidden="1">
      <c r="A902" s="142">
        <v>889</v>
      </c>
      <c r="B902" s="142">
        <f t="shared" si="13"/>
        <v>889</v>
      </c>
      <c r="C902" s="134">
        <v>2</v>
      </c>
      <c r="D902" s="134">
        <v>0</v>
      </c>
      <c r="E902" s="134">
        <v>0</v>
      </c>
      <c r="F902" s="134">
        <f>职业参数比例等级参数!$AC$38*10</f>
        <v>82.424242424242422</v>
      </c>
      <c r="G902" s="135">
        <f>职业参数比例等级参数!$AB$39*10</f>
        <v>79.545454545454533</v>
      </c>
      <c r="H902" s="134">
        <f>职业参数比例等级参数!$AC$40*10</f>
        <v>36.848484848484851</v>
      </c>
      <c r="I902" s="134">
        <f>职业参数比例等级参数!$AC$41*10</f>
        <v>27.636363636363637</v>
      </c>
      <c r="J902" s="134">
        <f>职业参数比例等级参数!$AC$42*10</f>
        <v>36.848484848484851</v>
      </c>
      <c r="K902" s="134">
        <f>职业参数比例等级参数!$AC$43*10</f>
        <v>27.636363636363637</v>
      </c>
      <c r="L902" s="134">
        <f>职业参数比例等级参数!$AC$44*10</f>
        <v>37.81818181818182</v>
      </c>
      <c r="M902" s="134">
        <f>L902*职业参数比例等级参数!$B$15</f>
        <v>75.63636363636364</v>
      </c>
      <c r="N902" s="134">
        <f>L902*职业参数比例等级参数!$B$16</f>
        <v>37.81818181818182</v>
      </c>
      <c r="O902" s="134"/>
      <c r="P902" s="134"/>
      <c r="Q902" s="134">
        <v>2</v>
      </c>
    </row>
    <row r="903" spans="1:17" s="135" customFormat="1" hidden="1">
      <c r="A903" s="142">
        <v>890</v>
      </c>
      <c r="B903" s="142">
        <f t="shared" si="13"/>
        <v>890</v>
      </c>
      <c r="C903" s="134">
        <v>2</v>
      </c>
      <c r="D903" s="134">
        <v>0</v>
      </c>
      <c r="E903" s="134">
        <v>0</v>
      </c>
      <c r="F903" s="134">
        <f>职业参数比例等级参数!$AC$38*10</f>
        <v>82.424242424242422</v>
      </c>
      <c r="G903" s="135">
        <f>职业参数比例等级参数!$AA$39*10</f>
        <v>81.818181818181813</v>
      </c>
      <c r="H903" s="134">
        <f>职业参数比例等级参数!$AC$40*10</f>
        <v>36.848484848484851</v>
      </c>
      <c r="I903" s="134">
        <f>职业参数比例等级参数!$AC$41*10</f>
        <v>27.636363636363637</v>
      </c>
      <c r="J903" s="134">
        <f>职业参数比例等级参数!$AC$42*10</f>
        <v>36.848484848484851</v>
      </c>
      <c r="K903" s="134">
        <f>职业参数比例等级参数!$AC$43*10</f>
        <v>27.636363636363637</v>
      </c>
      <c r="L903" s="134">
        <f>职业参数比例等级参数!$AC$44*10</f>
        <v>37.81818181818182</v>
      </c>
      <c r="M903" s="134">
        <f>L903*职业参数比例等级参数!$B$15</f>
        <v>75.63636363636364</v>
      </c>
      <c r="N903" s="134">
        <f>L903*职业参数比例等级参数!$B$16</f>
        <v>37.81818181818182</v>
      </c>
      <c r="O903" s="134"/>
      <c r="P903" s="134"/>
      <c r="Q903" s="134">
        <v>2</v>
      </c>
    </row>
    <row r="904" spans="1:17" s="135" customFormat="1" hidden="1">
      <c r="A904" s="142">
        <v>891</v>
      </c>
      <c r="B904" s="142">
        <f t="shared" si="13"/>
        <v>891</v>
      </c>
      <c r="C904" s="134">
        <v>2</v>
      </c>
      <c r="D904" s="134">
        <v>0</v>
      </c>
      <c r="E904" s="134">
        <v>0</v>
      </c>
      <c r="F904" s="134">
        <f>职业参数比例等级参数!$AC$38*10</f>
        <v>82.424242424242422</v>
      </c>
      <c r="G904" s="134">
        <f>职业参数比例等级参数!$AC$39*10</f>
        <v>77.272727272727266</v>
      </c>
      <c r="H904" s="135">
        <f>职业参数比例等级参数!$AB$40*10</f>
        <v>38.787878787878789</v>
      </c>
      <c r="I904" s="134">
        <f>职业参数比例等级参数!$AC$41*10</f>
        <v>27.636363636363637</v>
      </c>
      <c r="J904" s="134">
        <f>职业参数比例等级参数!$AC$42*10</f>
        <v>36.848484848484851</v>
      </c>
      <c r="K904" s="134">
        <f>职业参数比例等级参数!$AC$43*10</f>
        <v>27.636363636363637</v>
      </c>
      <c r="L904" s="134">
        <f>职业参数比例等级参数!$AC$44*10</f>
        <v>37.81818181818182</v>
      </c>
      <c r="M904" s="134">
        <f>L904*职业参数比例等级参数!$B$15</f>
        <v>75.63636363636364</v>
      </c>
      <c r="N904" s="134">
        <f>L904*职业参数比例等级参数!$B$16</f>
        <v>37.81818181818182</v>
      </c>
      <c r="O904" s="134"/>
      <c r="P904" s="134"/>
      <c r="Q904" s="134">
        <v>2</v>
      </c>
    </row>
    <row r="905" spans="1:17" s="135" customFormat="1" hidden="1">
      <c r="A905" s="142">
        <v>892</v>
      </c>
      <c r="B905" s="142">
        <f t="shared" si="13"/>
        <v>892</v>
      </c>
      <c r="C905" s="134">
        <v>2</v>
      </c>
      <c r="D905" s="134">
        <v>0</v>
      </c>
      <c r="E905" s="134">
        <v>0</v>
      </c>
      <c r="F905" s="134">
        <f>职业参数比例等级参数!$AC$38*10</f>
        <v>82.424242424242422</v>
      </c>
      <c r="G905" s="134">
        <f>职业参数比例等级参数!$AC$39*10</f>
        <v>77.272727272727266</v>
      </c>
      <c r="H905" s="135">
        <f>职业参数比例等级参数!$AA$40*10</f>
        <v>40.72727272727272</v>
      </c>
      <c r="I905" s="134">
        <f>职业参数比例等级参数!$AC$41*10</f>
        <v>27.636363636363637</v>
      </c>
      <c r="J905" s="134">
        <f>职业参数比例等级参数!$AC$42*10</f>
        <v>36.848484848484851</v>
      </c>
      <c r="K905" s="134">
        <f>职业参数比例等级参数!$AC$43*10</f>
        <v>27.636363636363637</v>
      </c>
      <c r="L905" s="134">
        <f>职业参数比例等级参数!$AC$44*10</f>
        <v>37.81818181818182</v>
      </c>
      <c r="M905" s="134">
        <f>L905*职业参数比例等级参数!$B$15</f>
        <v>75.63636363636364</v>
      </c>
      <c r="N905" s="134">
        <f>L905*职业参数比例等级参数!$B$16</f>
        <v>37.81818181818182</v>
      </c>
      <c r="O905" s="134"/>
      <c r="P905" s="134"/>
      <c r="Q905" s="134">
        <v>2</v>
      </c>
    </row>
    <row r="906" spans="1:17" s="135" customFormat="1" hidden="1">
      <c r="A906" s="142">
        <v>893</v>
      </c>
      <c r="B906" s="142">
        <f t="shared" si="13"/>
        <v>893</v>
      </c>
      <c r="C906" s="134">
        <v>2</v>
      </c>
      <c r="D906" s="134">
        <v>0</v>
      </c>
      <c r="E906" s="134">
        <v>0</v>
      </c>
      <c r="F906" s="134">
        <f>职业参数比例等级参数!$AC$38*10</f>
        <v>82.424242424242422</v>
      </c>
      <c r="G906" s="134">
        <f>职业参数比例等级参数!$AC$39*10</f>
        <v>77.272727272727266</v>
      </c>
      <c r="H906" s="134">
        <f>职业参数比例等级参数!$AC$40*10</f>
        <v>36.848484848484851</v>
      </c>
      <c r="I906" s="135">
        <f>职业参数比例等级参数!$AB$41*10</f>
        <v>29.090909090909086</v>
      </c>
      <c r="J906" s="134">
        <f>职业参数比例等级参数!$AC$42*10</f>
        <v>36.848484848484851</v>
      </c>
      <c r="K906" s="134">
        <f>职业参数比例等级参数!$AC$43*10</f>
        <v>27.636363636363637</v>
      </c>
      <c r="L906" s="134">
        <f>职业参数比例等级参数!$AC$44*10</f>
        <v>37.81818181818182</v>
      </c>
      <c r="M906" s="134">
        <f>L906*职业参数比例等级参数!$B$15</f>
        <v>75.63636363636364</v>
      </c>
      <c r="N906" s="134">
        <f>L906*职业参数比例等级参数!$B$16</f>
        <v>37.81818181818182</v>
      </c>
      <c r="O906" s="134"/>
      <c r="P906" s="134"/>
      <c r="Q906" s="134">
        <v>2</v>
      </c>
    </row>
    <row r="907" spans="1:17" s="135" customFormat="1" hidden="1">
      <c r="A907" s="142">
        <v>894</v>
      </c>
      <c r="B907" s="142">
        <f t="shared" si="13"/>
        <v>894</v>
      </c>
      <c r="C907" s="134">
        <v>2</v>
      </c>
      <c r="D907" s="134">
        <v>0</v>
      </c>
      <c r="E907" s="134">
        <v>0</v>
      </c>
      <c r="F907" s="134">
        <f>职业参数比例等级参数!$AC$38*10</f>
        <v>82.424242424242422</v>
      </c>
      <c r="G907" s="134">
        <f>职业参数比例等级参数!$AC$39*10</f>
        <v>77.272727272727266</v>
      </c>
      <c r="H907" s="134">
        <f>职业参数比例等级参数!$AC$40*10</f>
        <v>36.848484848484851</v>
      </c>
      <c r="I907" s="135">
        <f>职业参数比例等级参数!$AA$41*10</f>
        <v>30.545454545454543</v>
      </c>
      <c r="J907" s="134">
        <f>职业参数比例等级参数!$AC$42*10</f>
        <v>36.848484848484851</v>
      </c>
      <c r="K907" s="134">
        <f>职业参数比例等级参数!$AC$43*10</f>
        <v>27.636363636363637</v>
      </c>
      <c r="L907" s="134">
        <f>职业参数比例等级参数!$AC$44*10</f>
        <v>37.81818181818182</v>
      </c>
      <c r="M907" s="134">
        <f>L907*职业参数比例等级参数!$B$15</f>
        <v>75.63636363636364</v>
      </c>
      <c r="N907" s="134">
        <f>L907*职业参数比例等级参数!$B$16</f>
        <v>37.81818181818182</v>
      </c>
      <c r="O907" s="134"/>
      <c r="P907" s="134"/>
      <c r="Q907" s="134">
        <v>2</v>
      </c>
    </row>
    <row r="908" spans="1:17" s="135" customFormat="1" hidden="1">
      <c r="A908" s="142">
        <v>895</v>
      </c>
      <c r="B908" s="142">
        <f t="shared" si="13"/>
        <v>895</v>
      </c>
      <c r="C908" s="134">
        <v>2</v>
      </c>
      <c r="D908" s="134">
        <v>0</v>
      </c>
      <c r="E908" s="134">
        <v>0</v>
      </c>
      <c r="F908" s="134">
        <f>职业参数比例等级参数!$AC$38*10</f>
        <v>82.424242424242422</v>
      </c>
      <c r="G908" s="134">
        <f>职业参数比例等级参数!$AC$39*10</f>
        <v>77.272727272727266</v>
      </c>
      <c r="H908" s="134">
        <f>职业参数比例等级参数!$AC$40*10</f>
        <v>36.848484848484851</v>
      </c>
      <c r="I908" s="134">
        <f>职业参数比例等级参数!$AC$41*10</f>
        <v>27.636363636363637</v>
      </c>
      <c r="J908" s="135">
        <f>职业参数比例等级参数!$AB$42*10</f>
        <v>38.787878787878789</v>
      </c>
      <c r="K908" s="134">
        <f>职业参数比例等级参数!$AC$43*10</f>
        <v>27.636363636363637</v>
      </c>
      <c r="L908" s="134">
        <f>职业参数比例等级参数!$AC$44*10</f>
        <v>37.81818181818182</v>
      </c>
      <c r="M908" s="134">
        <f>L908*职业参数比例等级参数!$B$15</f>
        <v>75.63636363636364</v>
      </c>
      <c r="N908" s="134">
        <f>L908*职业参数比例等级参数!$B$16</f>
        <v>37.81818181818182</v>
      </c>
      <c r="O908" s="134"/>
      <c r="P908" s="134"/>
      <c r="Q908" s="134">
        <v>2</v>
      </c>
    </row>
    <row r="909" spans="1:17" s="135" customFormat="1" hidden="1">
      <c r="A909" s="142">
        <v>896</v>
      </c>
      <c r="B909" s="142">
        <f t="shared" si="13"/>
        <v>896</v>
      </c>
      <c r="C909" s="134">
        <v>2</v>
      </c>
      <c r="D909" s="134">
        <v>0</v>
      </c>
      <c r="E909" s="134">
        <v>0</v>
      </c>
      <c r="F909" s="134">
        <f>职业参数比例等级参数!$AC$38*10</f>
        <v>82.424242424242422</v>
      </c>
      <c r="G909" s="134">
        <f>职业参数比例等级参数!$AC$39*10</f>
        <v>77.272727272727266</v>
      </c>
      <c r="H909" s="134">
        <f>职业参数比例等级参数!$AC$40*10</f>
        <v>36.848484848484851</v>
      </c>
      <c r="I909" s="134">
        <f>职业参数比例等级参数!$AC$41*10</f>
        <v>27.636363636363637</v>
      </c>
      <c r="J909" s="135">
        <f>职业参数比例等级参数!$AA$42*10</f>
        <v>40.72727272727272</v>
      </c>
      <c r="K909" s="134">
        <f>职业参数比例等级参数!$AC$43*10</f>
        <v>27.636363636363637</v>
      </c>
      <c r="L909" s="134">
        <f>职业参数比例等级参数!$AC$44*10</f>
        <v>37.81818181818182</v>
      </c>
      <c r="M909" s="134">
        <f>L909*职业参数比例等级参数!$B$15</f>
        <v>75.63636363636364</v>
      </c>
      <c r="N909" s="134">
        <f>L909*职业参数比例等级参数!$B$16</f>
        <v>37.81818181818182</v>
      </c>
      <c r="O909" s="134"/>
      <c r="P909" s="134"/>
      <c r="Q909" s="134">
        <v>2</v>
      </c>
    </row>
    <row r="910" spans="1:17" s="135" customFormat="1" hidden="1">
      <c r="A910" s="142">
        <v>897</v>
      </c>
      <c r="B910" s="142">
        <f t="shared" si="13"/>
        <v>897</v>
      </c>
      <c r="C910" s="134">
        <v>2</v>
      </c>
      <c r="D910" s="134">
        <v>0</v>
      </c>
      <c r="E910" s="134">
        <v>0</v>
      </c>
      <c r="F910" s="134">
        <f>职业参数比例等级参数!$AC$38*10</f>
        <v>82.424242424242422</v>
      </c>
      <c r="G910" s="134">
        <f>职业参数比例等级参数!$AC$39*10</f>
        <v>77.272727272727266</v>
      </c>
      <c r="H910" s="134">
        <f>职业参数比例等级参数!$AC$40*10</f>
        <v>36.848484848484851</v>
      </c>
      <c r="I910" s="134">
        <f>职业参数比例等级参数!$AC$41*10</f>
        <v>27.636363636363637</v>
      </c>
      <c r="J910" s="134">
        <f>职业参数比例等级参数!$AC$42*10</f>
        <v>36.848484848484851</v>
      </c>
      <c r="K910" s="135">
        <f>职业参数比例等级参数!$AB$43*10</f>
        <v>29.090909090909086</v>
      </c>
      <c r="L910" s="134">
        <f>职业参数比例等级参数!$AC$44*10</f>
        <v>37.81818181818182</v>
      </c>
      <c r="M910" s="134">
        <f>L910*职业参数比例等级参数!$B$15</f>
        <v>75.63636363636364</v>
      </c>
      <c r="N910" s="134">
        <f>L910*职业参数比例等级参数!$B$16</f>
        <v>37.81818181818182</v>
      </c>
      <c r="O910" s="134"/>
      <c r="P910" s="134"/>
      <c r="Q910" s="134">
        <v>2</v>
      </c>
    </row>
    <row r="911" spans="1:17" s="135" customFormat="1" hidden="1">
      <c r="A911" s="142">
        <v>898</v>
      </c>
      <c r="B911" s="142">
        <f t="shared" ref="B911:B974" si="14">A911</f>
        <v>898</v>
      </c>
      <c r="C911" s="134">
        <v>2</v>
      </c>
      <c r="D911" s="134">
        <v>0</v>
      </c>
      <c r="E911" s="134">
        <v>0</v>
      </c>
      <c r="F911" s="134">
        <f>职业参数比例等级参数!$AC$38*10</f>
        <v>82.424242424242422</v>
      </c>
      <c r="G911" s="134">
        <f>职业参数比例等级参数!$AC$39*10</f>
        <v>77.272727272727266</v>
      </c>
      <c r="H911" s="134">
        <f>职业参数比例等级参数!$AC$40*10</f>
        <v>36.848484848484851</v>
      </c>
      <c r="I911" s="134">
        <f>职业参数比例等级参数!$AC$41*10</f>
        <v>27.636363636363637</v>
      </c>
      <c r="J911" s="134">
        <f>职业参数比例等级参数!$AC$42*10</f>
        <v>36.848484848484851</v>
      </c>
      <c r="K911" s="135">
        <f>职业参数比例等级参数!$AA$43*10</f>
        <v>30.545454545454543</v>
      </c>
      <c r="L911" s="134">
        <f>职业参数比例等级参数!$AC$44*10</f>
        <v>37.81818181818182</v>
      </c>
      <c r="M911" s="134">
        <f>L911*职业参数比例等级参数!$B$15</f>
        <v>75.63636363636364</v>
      </c>
      <c r="N911" s="134">
        <f>L911*职业参数比例等级参数!$B$16</f>
        <v>37.81818181818182</v>
      </c>
      <c r="O911" s="134"/>
      <c r="P911" s="134"/>
      <c r="Q911" s="134">
        <v>2</v>
      </c>
    </row>
    <row r="912" spans="1:17" s="135" customFormat="1" hidden="1">
      <c r="A912" s="142">
        <v>899</v>
      </c>
      <c r="B912" s="142">
        <f t="shared" si="14"/>
        <v>899</v>
      </c>
      <c r="C912" s="134">
        <v>2</v>
      </c>
      <c r="D912" s="134">
        <v>0</v>
      </c>
      <c r="E912" s="134">
        <v>0</v>
      </c>
      <c r="F912" s="134">
        <f>职业参数比例等级参数!$AC$38*10</f>
        <v>82.424242424242422</v>
      </c>
      <c r="G912" s="134">
        <f>职业参数比例等级参数!$AC$39*10</f>
        <v>77.272727272727266</v>
      </c>
      <c r="H912" s="134">
        <f>职业参数比例等级参数!$AC$40*10</f>
        <v>36.848484848484851</v>
      </c>
      <c r="I912" s="134">
        <f>职业参数比例等级参数!$AC$41*10</f>
        <v>27.636363636363637</v>
      </c>
      <c r="J912" s="134">
        <f>职业参数比例等级参数!$AC$42*10</f>
        <v>36.848484848484851</v>
      </c>
      <c r="K912" s="134">
        <f>职业参数比例等级参数!$AC$43*10</f>
        <v>27.636363636363637</v>
      </c>
      <c r="L912" s="135">
        <f>职业参数比例等级参数!$AB$44*10</f>
        <v>38.18181818181818</v>
      </c>
      <c r="M912" s="134">
        <f>L912*职业参数比例等级参数!$B$15</f>
        <v>76.36363636363636</v>
      </c>
      <c r="N912" s="134">
        <f>L912*职业参数比例等级参数!$B$16</f>
        <v>38.18181818181818</v>
      </c>
      <c r="O912" s="134"/>
      <c r="P912" s="134"/>
      <c r="Q912" s="134">
        <v>2</v>
      </c>
    </row>
    <row r="913" spans="1:17" s="135" customFormat="1" hidden="1">
      <c r="A913" s="142">
        <v>900</v>
      </c>
      <c r="B913" s="142">
        <f t="shared" si="14"/>
        <v>900</v>
      </c>
      <c r="C913" s="134">
        <v>2</v>
      </c>
      <c r="D913" s="134">
        <v>0</v>
      </c>
      <c r="E913" s="134">
        <v>0</v>
      </c>
      <c r="F913" s="134">
        <f>职业参数比例等级参数!$AC$38*10</f>
        <v>82.424242424242422</v>
      </c>
      <c r="G913" s="134">
        <f>职业参数比例等级参数!$AC$39*10</f>
        <v>77.272727272727266</v>
      </c>
      <c r="H913" s="134">
        <f>职业参数比例等级参数!$AC$40*10</f>
        <v>36.848484848484851</v>
      </c>
      <c r="I913" s="134">
        <f>职业参数比例等级参数!$AC$41*10</f>
        <v>27.636363636363637</v>
      </c>
      <c r="J913" s="134">
        <f>职业参数比例等级参数!$AC$42*10</f>
        <v>36.848484848484851</v>
      </c>
      <c r="K913" s="134">
        <f>职业参数比例等级参数!$AC$43*10</f>
        <v>27.636363636363637</v>
      </c>
      <c r="L913" s="135">
        <f>职业参数比例等级参数!$AA$44*10</f>
        <v>38.545454545454547</v>
      </c>
      <c r="M913" s="134">
        <f>L913*职业参数比例等级参数!$B$15</f>
        <v>77.090909090909093</v>
      </c>
      <c r="N913" s="134">
        <f>L913*职业参数比例等级参数!$B$16</f>
        <v>38.545454545454547</v>
      </c>
      <c r="O913" s="134"/>
      <c r="P913" s="134"/>
      <c r="Q913" s="134">
        <v>2</v>
      </c>
    </row>
    <row r="914" spans="1:17" s="237" customFormat="1">
      <c r="A914" s="236">
        <v>901</v>
      </c>
      <c r="B914" s="236">
        <f t="shared" si="14"/>
        <v>901</v>
      </c>
      <c r="C914" s="237">
        <v>1</v>
      </c>
      <c r="D914" s="237">
        <v>0</v>
      </c>
      <c r="E914" s="237">
        <v>0</v>
      </c>
      <c r="F914" s="237">
        <f>职业参数比例等级参数!$AD$38*10</f>
        <v>80</v>
      </c>
      <c r="G914" s="237">
        <f>职业参数比例等级参数!$AD$39*10</f>
        <v>74.999999999999986</v>
      </c>
      <c r="H914" s="237">
        <f>职业参数比例等级参数!$AD$40*10</f>
        <v>34.909090909090914</v>
      </c>
      <c r="I914" s="237">
        <f>职业参数比例等级参数!$AD$41*10</f>
        <v>26.18181818181818</v>
      </c>
      <c r="J914" s="237">
        <f>职业参数比例等级参数!$AD$42*10</f>
        <v>34.909090909090914</v>
      </c>
      <c r="K914" s="237">
        <f>职业参数比例等级参数!$AD$43*10</f>
        <v>26.18181818181818</v>
      </c>
      <c r="L914" s="237">
        <f>职业参数比例等级参数!$AD$44*10</f>
        <v>37.454545454545453</v>
      </c>
      <c r="M914" s="237">
        <f>L914*职业参数比例等级参数!$B$15</f>
        <v>74.909090909090907</v>
      </c>
      <c r="N914" s="237">
        <f>L914*职业参数比例等级参数!$B$16</f>
        <v>37.454545454545453</v>
      </c>
      <c r="P914" s="237" t="s">
        <v>610</v>
      </c>
      <c r="Q914" s="237">
        <v>2</v>
      </c>
    </row>
    <row r="915" spans="1:17" s="135" customFormat="1">
      <c r="A915" s="142">
        <v>902</v>
      </c>
      <c r="B915" s="142">
        <f t="shared" si="14"/>
        <v>902</v>
      </c>
      <c r="C915" s="134">
        <v>1</v>
      </c>
      <c r="D915" s="134">
        <v>0</v>
      </c>
      <c r="E915" s="134">
        <v>0</v>
      </c>
      <c r="F915" s="135">
        <f>职业参数比例等级参数!$AE$38*10</f>
        <v>77.575757575757564</v>
      </c>
      <c r="G915" s="134">
        <f>职业参数比例等级参数!$AD$39*10</f>
        <v>74.999999999999986</v>
      </c>
      <c r="H915" s="134">
        <f>职业参数比例等级参数!$AD$40*10</f>
        <v>34.909090909090914</v>
      </c>
      <c r="I915" s="134">
        <f>职业参数比例等级参数!$AD$41*10</f>
        <v>26.18181818181818</v>
      </c>
      <c r="J915" s="134">
        <f>职业参数比例等级参数!$AD$42*10</f>
        <v>34.909090909090914</v>
      </c>
      <c r="K915" s="134">
        <f>职业参数比例等级参数!$AD$43*10</f>
        <v>26.18181818181818</v>
      </c>
      <c r="L915" s="134">
        <f>职业参数比例等级参数!$AD$44*10</f>
        <v>37.454545454545453</v>
      </c>
      <c r="M915" s="134">
        <f>L915*职业参数比例等级参数!$B$15</f>
        <v>74.909090909090907</v>
      </c>
      <c r="N915" s="134">
        <f>L915*职业参数比例等级参数!$B$16</f>
        <v>37.454545454545453</v>
      </c>
      <c r="O915" s="134"/>
      <c r="P915" s="134"/>
      <c r="Q915" s="134">
        <v>2</v>
      </c>
    </row>
    <row r="916" spans="1:17" s="135" customFormat="1">
      <c r="A916" s="142">
        <v>903</v>
      </c>
      <c r="B916" s="142">
        <f t="shared" si="14"/>
        <v>903</v>
      </c>
      <c r="C916" s="134">
        <v>1</v>
      </c>
      <c r="D916" s="134">
        <v>0</v>
      </c>
      <c r="E916" s="134">
        <v>0</v>
      </c>
      <c r="F916" s="135">
        <f>职业参数比例等级参数!$AF$38*10</f>
        <v>75.151515151515142</v>
      </c>
      <c r="G916" s="134">
        <f>职业参数比例等级参数!$AD$39*10</f>
        <v>74.999999999999986</v>
      </c>
      <c r="H916" s="134">
        <f>职业参数比例等级参数!$AD$40*10</f>
        <v>34.909090909090914</v>
      </c>
      <c r="I916" s="134">
        <f>职业参数比例等级参数!$AD$41*10</f>
        <v>26.18181818181818</v>
      </c>
      <c r="J916" s="134">
        <f>职业参数比例等级参数!$AD$42*10</f>
        <v>34.909090909090914</v>
      </c>
      <c r="K916" s="134">
        <f>职业参数比例等级参数!$AD$43*10</f>
        <v>26.18181818181818</v>
      </c>
      <c r="L916" s="134">
        <f>职业参数比例等级参数!$AD$44*10</f>
        <v>37.454545454545453</v>
      </c>
      <c r="M916" s="134">
        <f>L916*职业参数比例等级参数!$B$15</f>
        <v>74.909090909090907</v>
      </c>
      <c r="N916" s="134">
        <f>L916*职业参数比例等级参数!$B$16</f>
        <v>37.454545454545453</v>
      </c>
      <c r="O916" s="134"/>
      <c r="P916" s="134"/>
      <c r="Q916" s="134">
        <v>2</v>
      </c>
    </row>
    <row r="917" spans="1:17" s="135" customFormat="1">
      <c r="A917" s="142">
        <v>904</v>
      </c>
      <c r="B917" s="142">
        <f t="shared" si="14"/>
        <v>904</v>
      </c>
      <c r="C917" s="134">
        <v>1</v>
      </c>
      <c r="D917" s="134">
        <v>0</v>
      </c>
      <c r="E917" s="134">
        <v>0</v>
      </c>
      <c r="F917" s="134">
        <f>职业参数比例等级参数!$AD$38*10</f>
        <v>80</v>
      </c>
      <c r="G917" s="135">
        <f>职业参数比例等级参数!$AE$39*10</f>
        <v>72.72727272727272</v>
      </c>
      <c r="H917" s="134">
        <f>职业参数比例等级参数!$AD$40*10</f>
        <v>34.909090909090914</v>
      </c>
      <c r="I917" s="134">
        <f>职业参数比例等级参数!$AD$41*10</f>
        <v>26.18181818181818</v>
      </c>
      <c r="J917" s="134">
        <f>职业参数比例等级参数!$AD$42*10</f>
        <v>34.909090909090914</v>
      </c>
      <c r="K917" s="134">
        <f>职业参数比例等级参数!$AD$43*10</f>
        <v>26.18181818181818</v>
      </c>
      <c r="L917" s="134">
        <f>职业参数比例等级参数!$AD$44*10</f>
        <v>37.454545454545453</v>
      </c>
      <c r="M917" s="134">
        <f>L917*职业参数比例等级参数!$B$15</f>
        <v>74.909090909090907</v>
      </c>
      <c r="N917" s="134">
        <f>L917*职业参数比例等级参数!$B$16</f>
        <v>37.454545454545453</v>
      </c>
      <c r="O917" s="134"/>
      <c r="P917" s="134"/>
      <c r="Q917" s="134">
        <v>2</v>
      </c>
    </row>
    <row r="918" spans="1:17" s="135" customFormat="1">
      <c r="A918" s="142">
        <v>905</v>
      </c>
      <c r="B918" s="142">
        <f t="shared" si="14"/>
        <v>905</v>
      </c>
      <c r="C918" s="134">
        <v>1</v>
      </c>
      <c r="D918" s="134">
        <v>0</v>
      </c>
      <c r="E918" s="134">
        <v>0</v>
      </c>
      <c r="F918" s="134">
        <f>职业参数比例等级参数!$AD$38*10</f>
        <v>80</v>
      </c>
      <c r="G918" s="135">
        <f>职业参数比例等级参数!$AF$39*10</f>
        <v>70.454545454545453</v>
      </c>
      <c r="H918" s="134">
        <f>职业参数比例等级参数!$AD$40*10</f>
        <v>34.909090909090914</v>
      </c>
      <c r="I918" s="134">
        <f>职业参数比例等级参数!$AD$41*10</f>
        <v>26.18181818181818</v>
      </c>
      <c r="J918" s="134">
        <f>职业参数比例等级参数!$AD$42*10</f>
        <v>34.909090909090914</v>
      </c>
      <c r="K918" s="134">
        <f>职业参数比例等级参数!$AD$43*10</f>
        <v>26.18181818181818</v>
      </c>
      <c r="L918" s="134">
        <f>职业参数比例等级参数!$AD$44*10</f>
        <v>37.454545454545453</v>
      </c>
      <c r="M918" s="134">
        <f>L918*职业参数比例等级参数!$B$15</f>
        <v>74.909090909090907</v>
      </c>
      <c r="N918" s="134">
        <f>L918*职业参数比例等级参数!$B$16</f>
        <v>37.454545454545453</v>
      </c>
      <c r="O918" s="134"/>
      <c r="P918" s="134"/>
      <c r="Q918" s="134">
        <v>2</v>
      </c>
    </row>
    <row r="919" spans="1:17" s="135" customFormat="1">
      <c r="A919" s="142">
        <v>906</v>
      </c>
      <c r="B919" s="142">
        <f t="shared" si="14"/>
        <v>906</v>
      </c>
      <c r="C919" s="134">
        <v>1</v>
      </c>
      <c r="D919" s="134">
        <v>0</v>
      </c>
      <c r="E919" s="134">
        <v>0</v>
      </c>
      <c r="F919" s="134">
        <f>职业参数比例等级参数!$AD$38*10</f>
        <v>80</v>
      </c>
      <c r="G919" s="134">
        <f>职业参数比例等级参数!$AD$39*10</f>
        <v>74.999999999999986</v>
      </c>
      <c r="H919" s="135">
        <f>职业参数比例等级参数!$AE$40*10</f>
        <v>32.969696969696969</v>
      </c>
      <c r="I919" s="134">
        <f>职业参数比例等级参数!$AD$41*10</f>
        <v>26.18181818181818</v>
      </c>
      <c r="J919" s="134">
        <f>职业参数比例等级参数!$AD$42*10</f>
        <v>34.909090909090914</v>
      </c>
      <c r="K919" s="134">
        <f>职业参数比例等级参数!$AD$43*10</f>
        <v>26.18181818181818</v>
      </c>
      <c r="L919" s="134">
        <f>职业参数比例等级参数!$AD$44*10</f>
        <v>37.454545454545453</v>
      </c>
      <c r="M919" s="134">
        <f>L919*职业参数比例等级参数!$B$15</f>
        <v>74.909090909090907</v>
      </c>
      <c r="N919" s="134">
        <f>L919*职业参数比例等级参数!$B$16</f>
        <v>37.454545454545453</v>
      </c>
      <c r="O919" s="134"/>
      <c r="P919" s="134"/>
      <c r="Q919" s="134">
        <v>2</v>
      </c>
    </row>
    <row r="920" spans="1:17" s="135" customFormat="1">
      <c r="A920" s="142">
        <v>907</v>
      </c>
      <c r="B920" s="142">
        <f t="shared" si="14"/>
        <v>907</v>
      </c>
      <c r="C920" s="134">
        <v>1</v>
      </c>
      <c r="D920" s="134">
        <v>0</v>
      </c>
      <c r="E920" s="134">
        <v>0</v>
      </c>
      <c r="F920" s="134">
        <f>职业参数比例等级参数!$AD$38*10</f>
        <v>80</v>
      </c>
      <c r="G920" s="134">
        <f>职业参数比例等级参数!$AD$39*10</f>
        <v>74.999999999999986</v>
      </c>
      <c r="H920" s="135">
        <f>职业参数比例等级参数!$AF$40*10</f>
        <v>31.030303030303031</v>
      </c>
      <c r="I920" s="134">
        <f>职业参数比例等级参数!$AD$41*10</f>
        <v>26.18181818181818</v>
      </c>
      <c r="J920" s="134">
        <f>职业参数比例等级参数!$AD$42*10</f>
        <v>34.909090909090914</v>
      </c>
      <c r="K920" s="134">
        <f>职业参数比例等级参数!$AD$43*10</f>
        <v>26.18181818181818</v>
      </c>
      <c r="L920" s="134">
        <f>职业参数比例等级参数!$AD$44*10</f>
        <v>37.454545454545453</v>
      </c>
      <c r="M920" s="134">
        <f>L920*职业参数比例等级参数!$B$15</f>
        <v>74.909090909090907</v>
      </c>
      <c r="N920" s="134">
        <f>L920*职业参数比例等级参数!$B$16</f>
        <v>37.454545454545453</v>
      </c>
      <c r="O920" s="134"/>
      <c r="P920" s="134"/>
      <c r="Q920" s="134">
        <v>2</v>
      </c>
    </row>
    <row r="921" spans="1:17" s="135" customFormat="1">
      <c r="A921" s="142">
        <v>908</v>
      </c>
      <c r="B921" s="142">
        <f t="shared" si="14"/>
        <v>908</v>
      </c>
      <c r="C921" s="134">
        <v>1</v>
      </c>
      <c r="D921" s="134">
        <v>0</v>
      </c>
      <c r="E921" s="134">
        <v>0</v>
      </c>
      <c r="F921" s="134">
        <f>职业参数比例等级参数!$AD$38*10</f>
        <v>80</v>
      </c>
      <c r="G921" s="134">
        <f>职业参数比例等级参数!$AD$39*10</f>
        <v>74.999999999999986</v>
      </c>
      <c r="H921" s="134">
        <f>职业参数比例等级参数!$AD$40*10</f>
        <v>34.909090909090914</v>
      </c>
      <c r="I921" s="135">
        <f>职业参数比例等级参数!$AE$41*10</f>
        <v>24.727272727272727</v>
      </c>
      <c r="J921" s="134">
        <f>职业参数比例等级参数!$AD$42*10</f>
        <v>34.909090909090914</v>
      </c>
      <c r="K921" s="134">
        <f>职业参数比例等级参数!$AD$43*10</f>
        <v>26.18181818181818</v>
      </c>
      <c r="L921" s="134">
        <f>职业参数比例等级参数!$AD$44*10</f>
        <v>37.454545454545453</v>
      </c>
      <c r="M921" s="134">
        <f>L921*职业参数比例等级参数!$B$15</f>
        <v>74.909090909090907</v>
      </c>
      <c r="N921" s="134">
        <f>L921*职业参数比例等级参数!$B$16</f>
        <v>37.454545454545453</v>
      </c>
      <c r="O921" s="134"/>
      <c r="P921" s="134"/>
      <c r="Q921" s="134">
        <v>2</v>
      </c>
    </row>
    <row r="922" spans="1:17" s="135" customFormat="1">
      <c r="A922" s="142">
        <v>909</v>
      </c>
      <c r="B922" s="142">
        <f t="shared" si="14"/>
        <v>909</v>
      </c>
      <c r="C922" s="134">
        <v>1</v>
      </c>
      <c r="D922" s="134">
        <v>0</v>
      </c>
      <c r="E922" s="134">
        <v>0</v>
      </c>
      <c r="F922" s="134">
        <f>职业参数比例等级参数!$AD$38*10</f>
        <v>80</v>
      </c>
      <c r="G922" s="134">
        <f>职业参数比例等级参数!$AD$39*10</f>
        <v>74.999999999999986</v>
      </c>
      <c r="H922" s="134">
        <f>职业参数比例等级参数!$AD$40*10</f>
        <v>34.909090909090914</v>
      </c>
      <c r="I922" s="135">
        <f>职业参数比例等级参数!$AF$41*10</f>
        <v>23.272727272727273</v>
      </c>
      <c r="J922" s="134">
        <f>职业参数比例等级参数!$AD$42*10</f>
        <v>34.909090909090914</v>
      </c>
      <c r="K922" s="134">
        <f>职业参数比例等级参数!$AD$43*10</f>
        <v>26.18181818181818</v>
      </c>
      <c r="L922" s="134">
        <f>职业参数比例等级参数!$AD$44*10</f>
        <v>37.454545454545453</v>
      </c>
      <c r="M922" s="134">
        <f>L922*职业参数比例等级参数!$B$15</f>
        <v>74.909090909090907</v>
      </c>
      <c r="N922" s="134">
        <f>L922*职业参数比例等级参数!$B$16</f>
        <v>37.454545454545453</v>
      </c>
      <c r="O922" s="134"/>
      <c r="P922" s="134"/>
      <c r="Q922" s="134">
        <v>2</v>
      </c>
    </row>
    <row r="923" spans="1:17" s="135" customFormat="1">
      <c r="A923" s="142">
        <v>910</v>
      </c>
      <c r="B923" s="142">
        <f t="shared" si="14"/>
        <v>910</v>
      </c>
      <c r="C923" s="134">
        <v>1</v>
      </c>
      <c r="D923" s="134">
        <v>0</v>
      </c>
      <c r="E923" s="134">
        <v>0</v>
      </c>
      <c r="F923" s="134">
        <f>职业参数比例等级参数!$AD$38*10</f>
        <v>80</v>
      </c>
      <c r="G923" s="134">
        <f>职业参数比例等级参数!$AD$39*10</f>
        <v>74.999999999999986</v>
      </c>
      <c r="H923" s="134">
        <f>职业参数比例等级参数!$AD$40*10</f>
        <v>34.909090909090914</v>
      </c>
      <c r="I923" s="134">
        <f>职业参数比例等级参数!$AD$41*10</f>
        <v>26.18181818181818</v>
      </c>
      <c r="J923" s="135">
        <f>职业参数比例等级参数!$AE$42*10</f>
        <v>32.969696969696969</v>
      </c>
      <c r="K923" s="134">
        <f>职业参数比例等级参数!$AD$43*10</f>
        <v>26.18181818181818</v>
      </c>
      <c r="L923" s="134">
        <f>职业参数比例等级参数!$AD$44*10</f>
        <v>37.454545454545453</v>
      </c>
      <c r="M923" s="134">
        <f>L923*职业参数比例等级参数!$B$15</f>
        <v>74.909090909090907</v>
      </c>
      <c r="N923" s="134">
        <f>L923*职业参数比例等级参数!$B$16</f>
        <v>37.454545454545453</v>
      </c>
      <c r="O923" s="134"/>
      <c r="P923" s="134"/>
      <c r="Q923" s="134">
        <v>2</v>
      </c>
    </row>
    <row r="924" spans="1:17" s="135" customFormat="1">
      <c r="A924" s="142">
        <v>911</v>
      </c>
      <c r="B924" s="142">
        <f t="shared" si="14"/>
        <v>911</v>
      </c>
      <c r="C924" s="134">
        <v>1</v>
      </c>
      <c r="D924" s="134">
        <v>0</v>
      </c>
      <c r="E924" s="134">
        <v>0</v>
      </c>
      <c r="F924" s="134">
        <f>职业参数比例等级参数!$AD$38*10</f>
        <v>80</v>
      </c>
      <c r="G924" s="134">
        <f>职业参数比例等级参数!$AD$39*10</f>
        <v>74.999999999999986</v>
      </c>
      <c r="H924" s="134">
        <f>职业参数比例等级参数!$AD$40*10</f>
        <v>34.909090909090914</v>
      </c>
      <c r="I924" s="134">
        <f>职业参数比例等级参数!$AD$41*10</f>
        <v>26.18181818181818</v>
      </c>
      <c r="J924" s="135">
        <f>职业参数比例等级参数!$AF$42*10</f>
        <v>31.030303030303031</v>
      </c>
      <c r="K924" s="134">
        <f>职业参数比例等级参数!$AD$43*10</f>
        <v>26.18181818181818</v>
      </c>
      <c r="L924" s="134">
        <f>职业参数比例等级参数!$AD$44*10</f>
        <v>37.454545454545453</v>
      </c>
      <c r="M924" s="134">
        <f>L924*职业参数比例等级参数!$B$15</f>
        <v>74.909090909090907</v>
      </c>
      <c r="N924" s="134">
        <f>L924*职业参数比例等级参数!$B$16</f>
        <v>37.454545454545453</v>
      </c>
      <c r="O924" s="134"/>
      <c r="P924" s="134"/>
      <c r="Q924" s="134">
        <v>2</v>
      </c>
    </row>
    <row r="925" spans="1:17" s="135" customFormat="1">
      <c r="A925" s="142">
        <v>912</v>
      </c>
      <c r="B925" s="142">
        <f t="shared" si="14"/>
        <v>912</v>
      </c>
      <c r="C925" s="134">
        <v>1</v>
      </c>
      <c r="D925" s="134">
        <v>0</v>
      </c>
      <c r="E925" s="134">
        <v>0</v>
      </c>
      <c r="F925" s="134">
        <f>职业参数比例等级参数!$AD$38*10</f>
        <v>80</v>
      </c>
      <c r="G925" s="134">
        <f>职业参数比例等级参数!$AD$39*10</f>
        <v>74.999999999999986</v>
      </c>
      <c r="H925" s="134">
        <f>职业参数比例等级参数!$AD$40*10</f>
        <v>34.909090909090914</v>
      </c>
      <c r="I925" s="134">
        <f>职业参数比例等级参数!$AD$41*10</f>
        <v>26.18181818181818</v>
      </c>
      <c r="J925" s="134">
        <f>职业参数比例等级参数!$AD$42*10</f>
        <v>34.909090909090914</v>
      </c>
      <c r="K925" s="135">
        <f>职业参数比例等级参数!$AE$43*10</f>
        <v>24.727272727272727</v>
      </c>
      <c r="L925" s="134">
        <f>职业参数比例等级参数!$AD$44*10</f>
        <v>37.454545454545453</v>
      </c>
      <c r="M925" s="134">
        <f>L925*职业参数比例等级参数!$B$15</f>
        <v>74.909090909090907</v>
      </c>
      <c r="N925" s="134">
        <f>L925*职业参数比例等级参数!$B$16</f>
        <v>37.454545454545453</v>
      </c>
      <c r="O925" s="134"/>
      <c r="P925" s="134"/>
      <c r="Q925" s="134">
        <v>2</v>
      </c>
    </row>
    <row r="926" spans="1:17" s="135" customFormat="1">
      <c r="A926" s="142">
        <v>913</v>
      </c>
      <c r="B926" s="142">
        <f t="shared" si="14"/>
        <v>913</v>
      </c>
      <c r="C926" s="134">
        <v>1</v>
      </c>
      <c r="D926" s="134">
        <v>0</v>
      </c>
      <c r="E926" s="134">
        <v>0</v>
      </c>
      <c r="F926" s="134">
        <f>职业参数比例等级参数!$AD$38*10</f>
        <v>80</v>
      </c>
      <c r="G926" s="134">
        <f>职业参数比例等级参数!$AD$39*10</f>
        <v>74.999999999999986</v>
      </c>
      <c r="H926" s="134">
        <f>职业参数比例等级参数!$AD$40*10</f>
        <v>34.909090909090914</v>
      </c>
      <c r="I926" s="134">
        <f>职业参数比例等级参数!$AD$41*10</f>
        <v>26.18181818181818</v>
      </c>
      <c r="J926" s="134">
        <f>职业参数比例等级参数!$AD$42*10</f>
        <v>34.909090909090914</v>
      </c>
      <c r="K926" s="135">
        <f>职业参数比例等级参数!$AF$43*10</f>
        <v>23.272727272727273</v>
      </c>
      <c r="L926" s="134">
        <f>职业参数比例等级参数!$AD$44*10</f>
        <v>37.454545454545453</v>
      </c>
      <c r="M926" s="134">
        <f>L926*职业参数比例等级参数!$B$15</f>
        <v>74.909090909090907</v>
      </c>
      <c r="N926" s="134">
        <f>L926*职业参数比例等级参数!$B$16</f>
        <v>37.454545454545453</v>
      </c>
      <c r="O926" s="134"/>
      <c r="P926" s="134"/>
      <c r="Q926" s="134">
        <v>2</v>
      </c>
    </row>
    <row r="927" spans="1:17" s="135" customFormat="1">
      <c r="A927" s="142">
        <v>914</v>
      </c>
      <c r="B927" s="142">
        <f t="shared" si="14"/>
        <v>914</v>
      </c>
      <c r="C927" s="134">
        <v>1</v>
      </c>
      <c r="D927" s="134">
        <v>0</v>
      </c>
      <c r="E927" s="134">
        <v>0</v>
      </c>
      <c r="F927" s="134">
        <f>职业参数比例等级参数!$AD$38*10</f>
        <v>80</v>
      </c>
      <c r="G927" s="134">
        <f>职业参数比例等级参数!$AD$39*10</f>
        <v>74.999999999999986</v>
      </c>
      <c r="H927" s="134">
        <f>职业参数比例等级参数!$AD$40*10</f>
        <v>34.909090909090914</v>
      </c>
      <c r="I927" s="134">
        <f>职业参数比例等级参数!$AD$41*10</f>
        <v>26.18181818181818</v>
      </c>
      <c r="J927" s="134">
        <f>职业参数比例等级参数!$AD$42*10</f>
        <v>34.909090909090914</v>
      </c>
      <c r="K927" s="134">
        <f>职业参数比例等级参数!$AD$43*10</f>
        <v>26.18181818181818</v>
      </c>
      <c r="L927" s="135">
        <f>职业参数比例等级参数!$AE$44*10</f>
        <v>37.090909090909093</v>
      </c>
      <c r="M927" s="134">
        <f>L927*职业参数比例等级参数!$B$15</f>
        <v>74.181818181818187</v>
      </c>
      <c r="N927" s="134">
        <f>L927*职业参数比例等级参数!$B$16</f>
        <v>37.090909090909093</v>
      </c>
      <c r="O927" s="134"/>
      <c r="P927" s="134"/>
      <c r="Q927" s="134">
        <v>2</v>
      </c>
    </row>
    <row r="928" spans="1:17" s="135" customFormat="1">
      <c r="A928" s="142">
        <v>915</v>
      </c>
      <c r="B928" s="142">
        <f t="shared" si="14"/>
        <v>915</v>
      </c>
      <c r="C928" s="134">
        <v>1</v>
      </c>
      <c r="D928" s="134">
        <v>0</v>
      </c>
      <c r="E928" s="134">
        <v>0</v>
      </c>
      <c r="F928" s="134">
        <f>职业参数比例等级参数!$AD$38*10</f>
        <v>80</v>
      </c>
      <c r="G928" s="134">
        <f>职业参数比例等级参数!$AD$39*10</f>
        <v>74.999999999999986</v>
      </c>
      <c r="H928" s="134">
        <f>职业参数比例等级参数!$AD$40*10</f>
        <v>34.909090909090914</v>
      </c>
      <c r="I928" s="134">
        <f>职业参数比例等级参数!$AD$41*10</f>
        <v>26.18181818181818</v>
      </c>
      <c r="J928" s="134">
        <f>职业参数比例等级参数!$AD$42*10</f>
        <v>34.909090909090914</v>
      </c>
      <c r="K928" s="134">
        <f>职业参数比例等级参数!$AD$43*10</f>
        <v>26.18181818181818</v>
      </c>
      <c r="L928" s="135">
        <f>职业参数比例等级参数!$AF$44*10</f>
        <v>36.727272727272727</v>
      </c>
      <c r="M928" s="134">
        <f>L928*职业参数比例等级参数!$B$15</f>
        <v>73.454545454545453</v>
      </c>
      <c r="N928" s="134">
        <f>L928*职业参数比例等级参数!$B$16</f>
        <v>36.727272727272727</v>
      </c>
      <c r="O928" s="134"/>
      <c r="P928" s="134"/>
      <c r="Q928" s="134">
        <v>2</v>
      </c>
    </row>
    <row r="929" spans="1:17" s="135" customFormat="1">
      <c r="A929" s="142">
        <v>916</v>
      </c>
      <c r="B929" s="142">
        <f t="shared" si="14"/>
        <v>916</v>
      </c>
      <c r="C929" s="135">
        <v>1</v>
      </c>
      <c r="D929" s="135">
        <v>0</v>
      </c>
      <c r="E929" s="135">
        <v>0</v>
      </c>
      <c r="F929" s="135">
        <f>职业参数比例等级参数!$AE$38*10</f>
        <v>77.575757575757564</v>
      </c>
      <c r="G929" s="135">
        <f>职业参数比例等级参数!$AE$39*10</f>
        <v>72.72727272727272</v>
      </c>
      <c r="H929" s="135">
        <f>职业参数比例等级参数!$AE$40*10</f>
        <v>32.969696969696969</v>
      </c>
      <c r="I929" s="135">
        <f>职业参数比例等级参数!$AE$41*10</f>
        <v>24.727272727272727</v>
      </c>
      <c r="J929" s="135">
        <f>职业参数比例等级参数!$AE$42*10</f>
        <v>32.969696969696969</v>
      </c>
      <c r="K929" s="135">
        <f>职业参数比例等级参数!$AE$43*10</f>
        <v>24.727272727272727</v>
      </c>
      <c r="L929" s="135">
        <f>职业参数比例等级参数!$AE$44*10</f>
        <v>37.090909090909093</v>
      </c>
      <c r="M929" s="135">
        <f>L929*职业参数比例等级参数!$B$15</f>
        <v>74.181818181818187</v>
      </c>
      <c r="N929" s="135">
        <f>L929*职业参数比例等级参数!$B$16</f>
        <v>37.090909090909093</v>
      </c>
      <c r="P929" s="135" t="s">
        <v>695</v>
      </c>
      <c r="Q929" s="135">
        <v>2</v>
      </c>
    </row>
    <row r="930" spans="1:17" s="135" customFormat="1">
      <c r="A930" s="142">
        <v>917</v>
      </c>
      <c r="B930" s="142">
        <f t="shared" si="14"/>
        <v>917</v>
      </c>
      <c r="C930" s="134">
        <v>1</v>
      </c>
      <c r="D930" s="134">
        <v>0</v>
      </c>
      <c r="E930" s="134">
        <v>0</v>
      </c>
      <c r="F930" s="135">
        <f>职业参数比例等级参数!$AD$38*10</f>
        <v>80</v>
      </c>
      <c r="G930" s="134">
        <f>职业参数比例等级参数!$AE$39*10</f>
        <v>72.72727272727272</v>
      </c>
      <c r="H930" s="134">
        <f>职业参数比例等级参数!$AE$40*10</f>
        <v>32.969696969696969</v>
      </c>
      <c r="I930" s="134">
        <f>职业参数比例等级参数!$AE$41*10</f>
        <v>24.727272727272727</v>
      </c>
      <c r="J930" s="134">
        <f>职业参数比例等级参数!$AE$42*10</f>
        <v>32.969696969696969</v>
      </c>
      <c r="K930" s="134">
        <f>职业参数比例等级参数!$AE$43*10</f>
        <v>24.727272727272727</v>
      </c>
      <c r="L930" s="134">
        <f>职业参数比例等级参数!$AE$44*10</f>
        <v>37.090909090909093</v>
      </c>
      <c r="M930" s="134">
        <f>L930*职业参数比例等级参数!$B$15</f>
        <v>74.181818181818187</v>
      </c>
      <c r="N930" s="134">
        <f>L930*职业参数比例等级参数!$B$16</f>
        <v>37.090909090909093</v>
      </c>
      <c r="O930" s="134"/>
      <c r="P930" s="134"/>
      <c r="Q930" s="134">
        <v>2</v>
      </c>
    </row>
    <row r="931" spans="1:17" s="135" customFormat="1">
      <c r="A931" s="142">
        <v>918</v>
      </c>
      <c r="B931" s="142">
        <f t="shared" si="14"/>
        <v>918</v>
      </c>
      <c r="C931" s="134">
        <v>1</v>
      </c>
      <c r="D931" s="134">
        <v>0</v>
      </c>
      <c r="E931" s="134">
        <v>0</v>
      </c>
      <c r="F931" s="135">
        <f>职业参数比例等级参数!$AF$38*10</f>
        <v>75.151515151515142</v>
      </c>
      <c r="G931" s="134">
        <f>职业参数比例等级参数!$AE$39*10</f>
        <v>72.72727272727272</v>
      </c>
      <c r="H931" s="134">
        <f>职业参数比例等级参数!$AE$40*10</f>
        <v>32.969696969696969</v>
      </c>
      <c r="I931" s="134">
        <f>职业参数比例等级参数!$AE$41*10</f>
        <v>24.727272727272727</v>
      </c>
      <c r="J931" s="134">
        <f>职业参数比例等级参数!$AE$42*10</f>
        <v>32.969696969696969</v>
      </c>
      <c r="K931" s="134">
        <f>职业参数比例等级参数!$AE$43*10</f>
        <v>24.727272727272727</v>
      </c>
      <c r="L931" s="134">
        <f>职业参数比例等级参数!$AE$44*10</f>
        <v>37.090909090909093</v>
      </c>
      <c r="M931" s="134">
        <f>L931*职业参数比例等级参数!$B$15</f>
        <v>74.181818181818187</v>
      </c>
      <c r="N931" s="134">
        <f>L931*职业参数比例等级参数!$B$16</f>
        <v>37.090909090909093</v>
      </c>
      <c r="O931" s="134"/>
      <c r="P931" s="134"/>
      <c r="Q931" s="134">
        <v>2</v>
      </c>
    </row>
    <row r="932" spans="1:17" s="135" customFormat="1">
      <c r="A932" s="142">
        <v>919</v>
      </c>
      <c r="B932" s="142">
        <f t="shared" si="14"/>
        <v>919</v>
      </c>
      <c r="C932" s="134">
        <v>1</v>
      </c>
      <c r="D932" s="134">
        <v>0</v>
      </c>
      <c r="E932" s="134">
        <v>0</v>
      </c>
      <c r="F932" s="134">
        <f>职业参数比例等级参数!$AE$38*10</f>
        <v>77.575757575757564</v>
      </c>
      <c r="G932" s="135">
        <f>职业参数比例等级参数!$AD$39*10</f>
        <v>74.999999999999986</v>
      </c>
      <c r="H932" s="134">
        <f>职业参数比例等级参数!$AE$40*10</f>
        <v>32.969696969696969</v>
      </c>
      <c r="I932" s="134">
        <f>职业参数比例等级参数!$AE$41*10</f>
        <v>24.727272727272727</v>
      </c>
      <c r="J932" s="134">
        <f>职业参数比例等级参数!$AE$42*10</f>
        <v>32.969696969696969</v>
      </c>
      <c r="K932" s="134">
        <f>职业参数比例等级参数!$AE$43*10</f>
        <v>24.727272727272727</v>
      </c>
      <c r="L932" s="134">
        <f>职业参数比例等级参数!$AE$44*10</f>
        <v>37.090909090909093</v>
      </c>
      <c r="M932" s="134">
        <f>L932*职业参数比例等级参数!$B$15</f>
        <v>74.181818181818187</v>
      </c>
      <c r="N932" s="134">
        <f>L932*职业参数比例等级参数!$B$16</f>
        <v>37.090909090909093</v>
      </c>
      <c r="O932" s="134"/>
      <c r="P932" s="134"/>
      <c r="Q932" s="134">
        <v>2</v>
      </c>
    </row>
    <row r="933" spans="1:17" s="135" customFormat="1">
      <c r="A933" s="142">
        <v>920</v>
      </c>
      <c r="B933" s="142">
        <f t="shared" si="14"/>
        <v>920</v>
      </c>
      <c r="C933" s="134">
        <v>1</v>
      </c>
      <c r="D933" s="134">
        <v>0</v>
      </c>
      <c r="E933" s="134">
        <v>0</v>
      </c>
      <c r="F933" s="134">
        <f>职业参数比例等级参数!$AE$38*10</f>
        <v>77.575757575757564</v>
      </c>
      <c r="G933" s="135">
        <f>职业参数比例等级参数!$AF$39*10</f>
        <v>70.454545454545453</v>
      </c>
      <c r="H933" s="134">
        <f>职业参数比例等级参数!$AE$40*10</f>
        <v>32.969696969696969</v>
      </c>
      <c r="I933" s="134">
        <f>职业参数比例等级参数!$AE$41*10</f>
        <v>24.727272727272727</v>
      </c>
      <c r="J933" s="134">
        <f>职业参数比例等级参数!$AE$42*10</f>
        <v>32.969696969696969</v>
      </c>
      <c r="K933" s="134">
        <f>职业参数比例等级参数!$AE$43*10</f>
        <v>24.727272727272727</v>
      </c>
      <c r="L933" s="134">
        <f>职业参数比例等级参数!$AE$44*10</f>
        <v>37.090909090909093</v>
      </c>
      <c r="M933" s="134">
        <f>L933*职业参数比例等级参数!$B$15</f>
        <v>74.181818181818187</v>
      </c>
      <c r="N933" s="134">
        <f>L933*职业参数比例等级参数!$B$16</f>
        <v>37.090909090909093</v>
      </c>
      <c r="O933" s="134"/>
      <c r="P933" s="134"/>
      <c r="Q933" s="134">
        <v>2</v>
      </c>
    </row>
    <row r="934" spans="1:17" s="135" customFormat="1">
      <c r="A934" s="142">
        <v>921</v>
      </c>
      <c r="B934" s="142">
        <f t="shared" si="14"/>
        <v>921</v>
      </c>
      <c r="C934" s="134">
        <v>1</v>
      </c>
      <c r="D934" s="134">
        <v>0</v>
      </c>
      <c r="E934" s="134">
        <v>0</v>
      </c>
      <c r="F934" s="134">
        <f>职业参数比例等级参数!$AE$38*10</f>
        <v>77.575757575757564</v>
      </c>
      <c r="G934" s="134">
        <f>职业参数比例等级参数!$AE$39*10</f>
        <v>72.72727272727272</v>
      </c>
      <c r="H934" s="135">
        <f>职业参数比例等级参数!$AD$40*10</f>
        <v>34.909090909090914</v>
      </c>
      <c r="I934" s="134">
        <f>职业参数比例等级参数!$AE$41*10</f>
        <v>24.727272727272727</v>
      </c>
      <c r="J934" s="134">
        <f>职业参数比例等级参数!$AE$42*10</f>
        <v>32.969696969696969</v>
      </c>
      <c r="K934" s="134">
        <f>职业参数比例等级参数!$AE$43*10</f>
        <v>24.727272727272727</v>
      </c>
      <c r="L934" s="134">
        <f>职业参数比例等级参数!$AE$44*10</f>
        <v>37.090909090909093</v>
      </c>
      <c r="M934" s="134">
        <f>L934*职业参数比例等级参数!$B$15</f>
        <v>74.181818181818187</v>
      </c>
      <c r="N934" s="134">
        <f>L934*职业参数比例等级参数!$B$16</f>
        <v>37.090909090909093</v>
      </c>
      <c r="O934" s="134"/>
      <c r="P934" s="134"/>
      <c r="Q934" s="134">
        <v>2</v>
      </c>
    </row>
    <row r="935" spans="1:17" s="135" customFormat="1">
      <c r="A935" s="142">
        <v>922</v>
      </c>
      <c r="B935" s="142">
        <f t="shared" si="14"/>
        <v>922</v>
      </c>
      <c r="C935" s="134">
        <v>1</v>
      </c>
      <c r="D935" s="134">
        <v>0</v>
      </c>
      <c r="E935" s="134">
        <v>0</v>
      </c>
      <c r="F935" s="134">
        <f>职业参数比例等级参数!$AE$38*10</f>
        <v>77.575757575757564</v>
      </c>
      <c r="G935" s="134">
        <f>职业参数比例等级参数!$AE$39*10</f>
        <v>72.72727272727272</v>
      </c>
      <c r="H935" s="135">
        <f>职业参数比例等级参数!$AF$40*10</f>
        <v>31.030303030303031</v>
      </c>
      <c r="I935" s="134">
        <f>职业参数比例等级参数!$AE$41*10</f>
        <v>24.727272727272727</v>
      </c>
      <c r="J935" s="134">
        <f>职业参数比例等级参数!$AE$42*10</f>
        <v>32.969696969696969</v>
      </c>
      <c r="K935" s="134">
        <f>职业参数比例等级参数!$AE$43*10</f>
        <v>24.727272727272727</v>
      </c>
      <c r="L935" s="134">
        <f>职业参数比例等级参数!$AE$44*10</f>
        <v>37.090909090909093</v>
      </c>
      <c r="M935" s="134">
        <f>L935*职业参数比例等级参数!$B$15</f>
        <v>74.181818181818187</v>
      </c>
      <c r="N935" s="134">
        <f>L935*职业参数比例等级参数!$B$16</f>
        <v>37.090909090909093</v>
      </c>
      <c r="O935" s="134"/>
      <c r="P935" s="134"/>
      <c r="Q935" s="134">
        <v>2</v>
      </c>
    </row>
    <row r="936" spans="1:17" s="135" customFormat="1">
      <c r="A936" s="142">
        <v>923</v>
      </c>
      <c r="B936" s="142">
        <f t="shared" si="14"/>
        <v>923</v>
      </c>
      <c r="C936" s="134">
        <v>1</v>
      </c>
      <c r="D936" s="134">
        <v>0</v>
      </c>
      <c r="E936" s="134">
        <v>0</v>
      </c>
      <c r="F936" s="134">
        <f>职业参数比例等级参数!$AE$38*10</f>
        <v>77.575757575757564</v>
      </c>
      <c r="G936" s="134">
        <f>职业参数比例等级参数!$AE$39*10</f>
        <v>72.72727272727272</v>
      </c>
      <c r="H936" s="134">
        <f>职业参数比例等级参数!$AE$40*10</f>
        <v>32.969696969696969</v>
      </c>
      <c r="I936" s="135">
        <f>职业参数比例等级参数!$AD$41*10</f>
        <v>26.18181818181818</v>
      </c>
      <c r="J936" s="134">
        <f>职业参数比例等级参数!$AE$42*10</f>
        <v>32.969696969696969</v>
      </c>
      <c r="K936" s="134">
        <f>职业参数比例等级参数!$AE$43*10</f>
        <v>24.727272727272727</v>
      </c>
      <c r="L936" s="134">
        <f>职业参数比例等级参数!$AE$44*10</f>
        <v>37.090909090909093</v>
      </c>
      <c r="M936" s="134">
        <f>L936*职业参数比例等级参数!$B$15</f>
        <v>74.181818181818187</v>
      </c>
      <c r="N936" s="134">
        <f>L936*职业参数比例等级参数!$B$16</f>
        <v>37.090909090909093</v>
      </c>
      <c r="O936" s="134"/>
      <c r="P936" s="134"/>
      <c r="Q936" s="134">
        <v>2</v>
      </c>
    </row>
    <row r="937" spans="1:17" s="135" customFormat="1">
      <c r="A937" s="142">
        <v>924</v>
      </c>
      <c r="B937" s="142">
        <f t="shared" si="14"/>
        <v>924</v>
      </c>
      <c r="C937" s="134">
        <v>1</v>
      </c>
      <c r="D937" s="134">
        <v>0</v>
      </c>
      <c r="E937" s="134">
        <v>0</v>
      </c>
      <c r="F937" s="134">
        <f>职业参数比例等级参数!$AE$38*10</f>
        <v>77.575757575757564</v>
      </c>
      <c r="G937" s="134">
        <f>职业参数比例等级参数!$AE$39*10</f>
        <v>72.72727272727272</v>
      </c>
      <c r="H937" s="134">
        <f>职业参数比例等级参数!$AE$40*10</f>
        <v>32.969696969696969</v>
      </c>
      <c r="I937" s="135">
        <f>职业参数比例等级参数!$AF$41*10</f>
        <v>23.272727272727273</v>
      </c>
      <c r="J937" s="134">
        <f>职业参数比例等级参数!$AE$42*10</f>
        <v>32.969696969696969</v>
      </c>
      <c r="K937" s="134">
        <f>职业参数比例等级参数!$AE$43*10</f>
        <v>24.727272727272727</v>
      </c>
      <c r="L937" s="134">
        <f>职业参数比例等级参数!$AE$44*10</f>
        <v>37.090909090909093</v>
      </c>
      <c r="M937" s="134">
        <f>L937*职业参数比例等级参数!$B$15</f>
        <v>74.181818181818187</v>
      </c>
      <c r="N937" s="134">
        <f>L937*职业参数比例等级参数!$B$16</f>
        <v>37.090909090909093</v>
      </c>
      <c r="O937" s="134"/>
      <c r="P937" s="134"/>
      <c r="Q937" s="134">
        <v>2</v>
      </c>
    </row>
    <row r="938" spans="1:17" s="135" customFormat="1">
      <c r="A938" s="142">
        <v>925</v>
      </c>
      <c r="B938" s="142">
        <f t="shared" si="14"/>
        <v>925</v>
      </c>
      <c r="C938" s="134">
        <v>1</v>
      </c>
      <c r="D938" s="134">
        <v>0</v>
      </c>
      <c r="E938" s="134">
        <v>0</v>
      </c>
      <c r="F938" s="134">
        <f>职业参数比例等级参数!$AE$38*10</f>
        <v>77.575757575757564</v>
      </c>
      <c r="G938" s="134">
        <f>职业参数比例等级参数!$AE$39*10</f>
        <v>72.72727272727272</v>
      </c>
      <c r="H938" s="134">
        <f>职业参数比例等级参数!$AE$40*10</f>
        <v>32.969696969696969</v>
      </c>
      <c r="I938" s="134">
        <f>职业参数比例等级参数!$AE$41*10</f>
        <v>24.727272727272727</v>
      </c>
      <c r="J938" s="135">
        <f>职业参数比例等级参数!$AD$42*10</f>
        <v>34.909090909090914</v>
      </c>
      <c r="K938" s="134">
        <f>职业参数比例等级参数!$AE$43*10</f>
        <v>24.727272727272727</v>
      </c>
      <c r="L938" s="134">
        <f>职业参数比例等级参数!$AE$44*10</f>
        <v>37.090909090909093</v>
      </c>
      <c r="M938" s="134">
        <f>L938*职业参数比例等级参数!$B$15</f>
        <v>74.181818181818187</v>
      </c>
      <c r="N938" s="134">
        <f>L938*职业参数比例等级参数!$B$16</f>
        <v>37.090909090909093</v>
      </c>
      <c r="O938" s="134"/>
      <c r="P938" s="134"/>
      <c r="Q938" s="134">
        <v>2</v>
      </c>
    </row>
    <row r="939" spans="1:17" s="135" customFormat="1">
      <c r="A939" s="142">
        <v>926</v>
      </c>
      <c r="B939" s="142">
        <f t="shared" si="14"/>
        <v>926</v>
      </c>
      <c r="C939" s="134">
        <v>1</v>
      </c>
      <c r="D939" s="134">
        <v>0</v>
      </c>
      <c r="E939" s="134">
        <v>0</v>
      </c>
      <c r="F939" s="134">
        <f>职业参数比例等级参数!$AE$38*10</f>
        <v>77.575757575757564</v>
      </c>
      <c r="G939" s="134">
        <f>职业参数比例等级参数!$AE$39*10</f>
        <v>72.72727272727272</v>
      </c>
      <c r="H939" s="134">
        <f>职业参数比例等级参数!$AE$40*10</f>
        <v>32.969696969696969</v>
      </c>
      <c r="I939" s="134">
        <f>职业参数比例等级参数!$AE$41*10</f>
        <v>24.727272727272727</v>
      </c>
      <c r="J939" s="135">
        <f>职业参数比例等级参数!$AF$42*10</f>
        <v>31.030303030303031</v>
      </c>
      <c r="K939" s="134">
        <f>职业参数比例等级参数!$AE$43*10</f>
        <v>24.727272727272727</v>
      </c>
      <c r="L939" s="134">
        <f>职业参数比例等级参数!$AE$44*10</f>
        <v>37.090909090909093</v>
      </c>
      <c r="M939" s="134">
        <f>L939*职业参数比例等级参数!$B$15</f>
        <v>74.181818181818187</v>
      </c>
      <c r="N939" s="134">
        <f>L939*职业参数比例等级参数!$B$16</f>
        <v>37.090909090909093</v>
      </c>
      <c r="O939" s="134"/>
      <c r="P939" s="134"/>
      <c r="Q939" s="134">
        <v>2</v>
      </c>
    </row>
    <row r="940" spans="1:17" s="135" customFormat="1">
      <c r="A940" s="142">
        <v>927</v>
      </c>
      <c r="B940" s="142">
        <f t="shared" si="14"/>
        <v>927</v>
      </c>
      <c r="C940" s="134">
        <v>1</v>
      </c>
      <c r="D940" s="134">
        <v>0</v>
      </c>
      <c r="E940" s="134">
        <v>0</v>
      </c>
      <c r="F940" s="134">
        <f>职业参数比例等级参数!$AE$38*10</f>
        <v>77.575757575757564</v>
      </c>
      <c r="G940" s="134">
        <f>职业参数比例等级参数!$AE$39*10</f>
        <v>72.72727272727272</v>
      </c>
      <c r="H940" s="134">
        <f>职业参数比例等级参数!$AE$40*10</f>
        <v>32.969696969696969</v>
      </c>
      <c r="I940" s="134">
        <f>职业参数比例等级参数!$AE$41*10</f>
        <v>24.727272727272727</v>
      </c>
      <c r="J940" s="134">
        <f>职业参数比例等级参数!$AE$42*10</f>
        <v>32.969696969696969</v>
      </c>
      <c r="K940" s="135">
        <f>职业参数比例等级参数!$AD$43*10</f>
        <v>26.18181818181818</v>
      </c>
      <c r="L940" s="134">
        <f>职业参数比例等级参数!$AE$44*10</f>
        <v>37.090909090909093</v>
      </c>
      <c r="M940" s="134">
        <f>L940*职业参数比例等级参数!$B$15</f>
        <v>74.181818181818187</v>
      </c>
      <c r="N940" s="134">
        <f>L940*职业参数比例等级参数!$B$16</f>
        <v>37.090909090909093</v>
      </c>
      <c r="O940" s="134"/>
      <c r="P940" s="134"/>
      <c r="Q940" s="134">
        <v>2</v>
      </c>
    </row>
    <row r="941" spans="1:17" s="135" customFormat="1">
      <c r="A941" s="142">
        <v>928</v>
      </c>
      <c r="B941" s="142">
        <f t="shared" si="14"/>
        <v>928</v>
      </c>
      <c r="C941" s="134">
        <v>1</v>
      </c>
      <c r="D941" s="134">
        <v>0</v>
      </c>
      <c r="E941" s="134">
        <v>0</v>
      </c>
      <c r="F941" s="134">
        <f>职业参数比例等级参数!$AE$38*10</f>
        <v>77.575757575757564</v>
      </c>
      <c r="G941" s="134">
        <f>职业参数比例等级参数!$AE$39*10</f>
        <v>72.72727272727272</v>
      </c>
      <c r="H941" s="134">
        <f>职业参数比例等级参数!$AE$40*10</f>
        <v>32.969696969696969</v>
      </c>
      <c r="I941" s="134">
        <f>职业参数比例等级参数!$AE$41*10</f>
        <v>24.727272727272727</v>
      </c>
      <c r="J941" s="134">
        <f>职业参数比例等级参数!$AE$42*10</f>
        <v>32.969696969696969</v>
      </c>
      <c r="K941" s="135">
        <f>职业参数比例等级参数!$AF$43*10</f>
        <v>23.272727272727273</v>
      </c>
      <c r="L941" s="134">
        <f>职业参数比例等级参数!$AE$44*10</f>
        <v>37.090909090909093</v>
      </c>
      <c r="M941" s="134">
        <f>L941*职业参数比例等级参数!$B$15</f>
        <v>74.181818181818187</v>
      </c>
      <c r="N941" s="134">
        <f>L941*职业参数比例等级参数!$B$16</f>
        <v>37.090909090909093</v>
      </c>
      <c r="O941" s="134"/>
      <c r="P941" s="134"/>
      <c r="Q941" s="134">
        <v>2</v>
      </c>
    </row>
    <row r="942" spans="1:17" s="135" customFormat="1">
      <c r="A942" s="142">
        <v>929</v>
      </c>
      <c r="B942" s="142">
        <f t="shared" si="14"/>
        <v>929</v>
      </c>
      <c r="C942" s="134">
        <v>1</v>
      </c>
      <c r="D942" s="134">
        <v>0</v>
      </c>
      <c r="E942" s="134">
        <v>0</v>
      </c>
      <c r="F942" s="134">
        <f>职业参数比例等级参数!$AE$38*10</f>
        <v>77.575757575757564</v>
      </c>
      <c r="G942" s="134">
        <f>职业参数比例等级参数!$AE$39*10</f>
        <v>72.72727272727272</v>
      </c>
      <c r="H942" s="134">
        <f>职业参数比例等级参数!$AE$40*10</f>
        <v>32.969696969696969</v>
      </c>
      <c r="I942" s="134">
        <f>职业参数比例等级参数!$AE$41*10</f>
        <v>24.727272727272727</v>
      </c>
      <c r="J942" s="134">
        <f>职业参数比例等级参数!$AE$42*10</f>
        <v>32.969696969696969</v>
      </c>
      <c r="K942" s="134">
        <f>职业参数比例等级参数!$AE$43*10</f>
        <v>24.727272727272727</v>
      </c>
      <c r="L942" s="135">
        <f>职业参数比例等级参数!$AD$44*10</f>
        <v>37.454545454545453</v>
      </c>
      <c r="M942" s="134">
        <f>L942*职业参数比例等级参数!$B$15</f>
        <v>74.909090909090907</v>
      </c>
      <c r="N942" s="134">
        <f>L942*职业参数比例等级参数!$B$16</f>
        <v>37.454545454545453</v>
      </c>
      <c r="O942" s="134"/>
      <c r="P942" s="134"/>
      <c r="Q942" s="134">
        <v>2</v>
      </c>
    </row>
    <row r="943" spans="1:17" s="135" customFormat="1">
      <c r="A943" s="142">
        <v>930</v>
      </c>
      <c r="B943" s="142">
        <f t="shared" si="14"/>
        <v>930</v>
      </c>
      <c r="C943" s="134">
        <v>1</v>
      </c>
      <c r="D943" s="134">
        <v>0</v>
      </c>
      <c r="E943" s="134">
        <v>0</v>
      </c>
      <c r="F943" s="134">
        <f>职业参数比例等级参数!$AE$38*10</f>
        <v>77.575757575757564</v>
      </c>
      <c r="G943" s="134">
        <f>职业参数比例等级参数!$AE$39*10</f>
        <v>72.72727272727272</v>
      </c>
      <c r="H943" s="134">
        <f>职业参数比例等级参数!$AE$40*10</f>
        <v>32.969696969696969</v>
      </c>
      <c r="I943" s="134">
        <f>职业参数比例等级参数!$AE$41*10</f>
        <v>24.727272727272727</v>
      </c>
      <c r="J943" s="134">
        <f>职业参数比例等级参数!$AE$42*10</f>
        <v>32.969696969696969</v>
      </c>
      <c r="K943" s="134">
        <f>职业参数比例等级参数!$AE$43*10</f>
        <v>24.727272727272727</v>
      </c>
      <c r="L943" s="135">
        <f>职业参数比例等级参数!$AF$44*10</f>
        <v>36.727272727272727</v>
      </c>
      <c r="M943" s="134">
        <f>L943*职业参数比例等级参数!$B$15</f>
        <v>73.454545454545453</v>
      </c>
      <c r="N943" s="134">
        <f>L943*职业参数比例等级参数!$B$16</f>
        <v>36.727272727272727</v>
      </c>
      <c r="O943" s="134"/>
      <c r="P943" s="134"/>
      <c r="Q943" s="134">
        <v>2</v>
      </c>
    </row>
    <row r="944" spans="1:17" s="135" customFormat="1">
      <c r="A944" s="142">
        <v>931</v>
      </c>
      <c r="B944" s="142">
        <f t="shared" si="14"/>
        <v>931</v>
      </c>
      <c r="C944" s="135">
        <v>1</v>
      </c>
      <c r="D944" s="135">
        <v>0</v>
      </c>
      <c r="E944" s="135">
        <v>0</v>
      </c>
      <c r="F944" s="135">
        <f>职业参数比例等级参数!$AF$38*10</f>
        <v>75.151515151515142</v>
      </c>
      <c r="G944" s="135">
        <f>职业参数比例等级参数!$AF$39*10</f>
        <v>70.454545454545453</v>
      </c>
      <c r="H944" s="135">
        <f>职业参数比例等级参数!$AF$40*10</f>
        <v>31.030303030303031</v>
      </c>
      <c r="I944" s="135">
        <f>职业参数比例等级参数!$AF$41*10</f>
        <v>23.272727272727273</v>
      </c>
      <c r="J944" s="135">
        <f>职业参数比例等级参数!$AF$42*10</f>
        <v>31.030303030303031</v>
      </c>
      <c r="K944" s="135">
        <f>职业参数比例等级参数!$AF$43*10</f>
        <v>23.272727272727273</v>
      </c>
      <c r="L944" s="135">
        <f>职业参数比例等级参数!$AF$44*10</f>
        <v>36.727272727272727</v>
      </c>
      <c r="M944" s="135">
        <f>L944*职业参数比例等级参数!$B$15</f>
        <v>73.454545454545453</v>
      </c>
      <c r="N944" s="135">
        <f>L944*职业参数比例等级参数!$B$16</f>
        <v>36.727272727272727</v>
      </c>
      <c r="P944" s="135" t="s">
        <v>696</v>
      </c>
      <c r="Q944" s="135">
        <v>2</v>
      </c>
    </row>
    <row r="945" spans="1:17" s="135" customFormat="1">
      <c r="A945" s="142">
        <v>932</v>
      </c>
      <c r="B945" s="142">
        <f t="shared" si="14"/>
        <v>932</v>
      </c>
      <c r="C945" s="134">
        <v>1</v>
      </c>
      <c r="D945" s="134">
        <v>0</v>
      </c>
      <c r="E945" s="134">
        <v>0</v>
      </c>
      <c r="F945" s="135">
        <f>职业参数比例等级参数!$AE$38*10</f>
        <v>77.575757575757564</v>
      </c>
      <c r="G945" s="134">
        <f>职业参数比例等级参数!$AF$39*10</f>
        <v>70.454545454545453</v>
      </c>
      <c r="H945" s="134">
        <f>职业参数比例等级参数!$AF$40*10</f>
        <v>31.030303030303031</v>
      </c>
      <c r="I945" s="134">
        <f>职业参数比例等级参数!$AF$41*10</f>
        <v>23.272727272727273</v>
      </c>
      <c r="J945" s="134">
        <f>职业参数比例等级参数!$AF$42*10</f>
        <v>31.030303030303031</v>
      </c>
      <c r="K945" s="134">
        <f>职业参数比例等级参数!$AF$43*10</f>
        <v>23.272727272727273</v>
      </c>
      <c r="L945" s="134">
        <f>职业参数比例等级参数!$AF$44*10</f>
        <v>36.727272727272727</v>
      </c>
      <c r="M945" s="134">
        <f>L945*职业参数比例等级参数!$B$15</f>
        <v>73.454545454545453</v>
      </c>
      <c r="N945" s="134">
        <f>L945*职业参数比例等级参数!$B$16</f>
        <v>36.727272727272727</v>
      </c>
      <c r="O945" s="134"/>
      <c r="P945" s="134"/>
      <c r="Q945" s="134">
        <v>2</v>
      </c>
    </row>
    <row r="946" spans="1:17" s="135" customFormat="1">
      <c r="A946" s="142">
        <v>933</v>
      </c>
      <c r="B946" s="142">
        <f t="shared" si="14"/>
        <v>933</v>
      </c>
      <c r="C946" s="134">
        <v>1</v>
      </c>
      <c r="D946" s="134">
        <v>0</v>
      </c>
      <c r="E946" s="134">
        <v>0</v>
      </c>
      <c r="F946" s="135">
        <f>职业参数比例等级参数!$AD$38*10</f>
        <v>80</v>
      </c>
      <c r="G946" s="134">
        <f>职业参数比例等级参数!$AF$39*10</f>
        <v>70.454545454545453</v>
      </c>
      <c r="H946" s="134">
        <f>职业参数比例等级参数!$AF$40*10</f>
        <v>31.030303030303031</v>
      </c>
      <c r="I946" s="134">
        <f>职业参数比例等级参数!$AF$41*10</f>
        <v>23.272727272727273</v>
      </c>
      <c r="J946" s="134">
        <f>职业参数比例等级参数!$AF$42*10</f>
        <v>31.030303030303031</v>
      </c>
      <c r="K946" s="134">
        <f>职业参数比例等级参数!$AF$43*10</f>
        <v>23.272727272727273</v>
      </c>
      <c r="L946" s="134">
        <f>职业参数比例等级参数!$AF$44*10</f>
        <v>36.727272727272727</v>
      </c>
      <c r="M946" s="134">
        <f>L946*职业参数比例等级参数!$B$15</f>
        <v>73.454545454545453</v>
      </c>
      <c r="N946" s="134">
        <f>L946*职业参数比例等级参数!$B$16</f>
        <v>36.727272727272727</v>
      </c>
      <c r="O946" s="134"/>
      <c r="P946" s="134"/>
      <c r="Q946" s="134">
        <v>2</v>
      </c>
    </row>
    <row r="947" spans="1:17" s="135" customFormat="1">
      <c r="A947" s="142">
        <v>934</v>
      </c>
      <c r="B947" s="142">
        <f t="shared" si="14"/>
        <v>934</v>
      </c>
      <c r="C947" s="134">
        <v>1</v>
      </c>
      <c r="D947" s="134">
        <v>0</v>
      </c>
      <c r="E947" s="134">
        <v>0</v>
      </c>
      <c r="F947" s="134">
        <f>职业参数比例等级参数!$AF$38*10</f>
        <v>75.151515151515142</v>
      </c>
      <c r="G947" s="135">
        <f>职业参数比例等级参数!$AE$39*10</f>
        <v>72.72727272727272</v>
      </c>
      <c r="H947" s="134">
        <f>职业参数比例等级参数!$AF$40*10</f>
        <v>31.030303030303031</v>
      </c>
      <c r="I947" s="134">
        <f>职业参数比例等级参数!$AF$41*10</f>
        <v>23.272727272727273</v>
      </c>
      <c r="J947" s="134">
        <f>职业参数比例等级参数!$AF$42*10</f>
        <v>31.030303030303031</v>
      </c>
      <c r="K947" s="134">
        <f>职业参数比例等级参数!$AF$43*10</f>
        <v>23.272727272727273</v>
      </c>
      <c r="L947" s="134">
        <f>职业参数比例等级参数!$AF$44*10</f>
        <v>36.727272727272727</v>
      </c>
      <c r="M947" s="134">
        <f>L947*职业参数比例等级参数!$B$15</f>
        <v>73.454545454545453</v>
      </c>
      <c r="N947" s="134">
        <f>L947*职业参数比例等级参数!$B$16</f>
        <v>36.727272727272727</v>
      </c>
      <c r="O947" s="134"/>
      <c r="P947" s="134"/>
      <c r="Q947" s="134">
        <v>2</v>
      </c>
    </row>
    <row r="948" spans="1:17" s="135" customFormat="1">
      <c r="A948" s="142">
        <v>935</v>
      </c>
      <c r="B948" s="142">
        <f t="shared" si="14"/>
        <v>935</v>
      </c>
      <c r="C948" s="134">
        <v>1</v>
      </c>
      <c r="D948" s="134">
        <v>0</v>
      </c>
      <c r="E948" s="134">
        <v>0</v>
      </c>
      <c r="F948" s="134">
        <f>职业参数比例等级参数!$AF$38*10</f>
        <v>75.151515151515142</v>
      </c>
      <c r="G948" s="135">
        <f>职业参数比例等级参数!$AD$39*10</f>
        <v>74.999999999999986</v>
      </c>
      <c r="H948" s="134">
        <f>职业参数比例等级参数!$AF$40*10</f>
        <v>31.030303030303031</v>
      </c>
      <c r="I948" s="134">
        <f>职业参数比例等级参数!$AF$41*10</f>
        <v>23.272727272727273</v>
      </c>
      <c r="J948" s="134">
        <f>职业参数比例等级参数!$AF$42*10</f>
        <v>31.030303030303031</v>
      </c>
      <c r="K948" s="134">
        <f>职业参数比例等级参数!$AF$43*10</f>
        <v>23.272727272727273</v>
      </c>
      <c r="L948" s="134">
        <f>职业参数比例等级参数!$AF$44*10</f>
        <v>36.727272727272727</v>
      </c>
      <c r="M948" s="134">
        <f>L948*职业参数比例等级参数!$B$15</f>
        <v>73.454545454545453</v>
      </c>
      <c r="N948" s="134">
        <f>L948*职业参数比例等级参数!$B$16</f>
        <v>36.727272727272727</v>
      </c>
      <c r="O948" s="134"/>
      <c r="P948" s="134"/>
      <c r="Q948" s="134">
        <v>2</v>
      </c>
    </row>
    <row r="949" spans="1:17" s="135" customFormat="1">
      <c r="A949" s="142">
        <v>936</v>
      </c>
      <c r="B949" s="142">
        <f t="shared" si="14"/>
        <v>936</v>
      </c>
      <c r="C949" s="134">
        <v>1</v>
      </c>
      <c r="D949" s="134">
        <v>0</v>
      </c>
      <c r="E949" s="134">
        <v>0</v>
      </c>
      <c r="F949" s="134">
        <f>职业参数比例等级参数!$AF$38*10</f>
        <v>75.151515151515142</v>
      </c>
      <c r="G949" s="134">
        <f>职业参数比例等级参数!$AF$39*10</f>
        <v>70.454545454545453</v>
      </c>
      <c r="H949" s="135">
        <f>职业参数比例等级参数!$AE$40*10</f>
        <v>32.969696969696969</v>
      </c>
      <c r="I949" s="134">
        <f>职业参数比例等级参数!$AF$41*10</f>
        <v>23.272727272727273</v>
      </c>
      <c r="J949" s="134">
        <f>职业参数比例等级参数!$AF$42*10</f>
        <v>31.030303030303031</v>
      </c>
      <c r="K949" s="134">
        <f>职业参数比例等级参数!$AF$43*10</f>
        <v>23.272727272727273</v>
      </c>
      <c r="L949" s="134">
        <f>职业参数比例等级参数!$AF$44*10</f>
        <v>36.727272727272727</v>
      </c>
      <c r="M949" s="134">
        <f>L949*职业参数比例等级参数!$B$15</f>
        <v>73.454545454545453</v>
      </c>
      <c r="N949" s="134">
        <f>L949*职业参数比例等级参数!$B$16</f>
        <v>36.727272727272727</v>
      </c>
      <c r="O949" s="134"/>
      <c r="P949" s="134"/>
      <c r="Q949" s="134">
        <v>2</v>
      </c>
    </row>
    <row r="950" spans="1:17" s="135" customFormat="1">
      <c r="A950" s="142">
        <v>937</v>
      </c>
      <c r="B950" s="142">
        <f t="shared" si="14"/>
        <v>937</v>
      </c>
      <c r="C950" s="134">
        <v>1</v>
      </c>
      <c r="D950" s="134">
        <v>0</v>
      </c>
      <c r="E950" s="134">
        <v>0</v>
      </c>
      <c r="F950" s="134">
        <f>职业参数比例等级参数!$AF$38*10</f>
        <v>75.151515151515142</v>
      </c>
      <c r="G950" s="134">
        <f>职业参数比例等级参数!$AF$39*10</f>
        <v>70.454545454545453</v>
      </c>
      <c r="H950" s="135">
        <f>职业参数比例等级参数!$AD$40*10</f>
        <v>34.909090909090914</v>
      </c>
      <c r="I950" s="134">
        <f>职业参数比例等级参数!$AF$41*10</f>
        <v>23.272727272727273</v>
      </c>
      <c r="J950" s="134">
        <f>职业参数比例等级参数!$AF$42*10</f>
        <v>31.030303030303031</v>
      </c>
      <c r="K950" s="134">
        <f>职业参数比例等级参数!$AF$43*10</f>
        <v>23.272727272727273</v>
      </c>
      <c r="L950" s="134">
        <f>职业参数比例等级参数!$AF$44*10</f>
        <v>36.727272727272727</v>
      </c>
      <c r="M950" s="134">
        <f>L950*职业参数比例等级参数!$B$15</f>
        <v>73.454545454545453</v>
      </c>
      <c r="N950" s="134">
        <f>L950*职业参数比例等级参数!$B$16</f>
        <v>36.727272727272727</v>
      </c>
      <c r="O950" s="134"/>
      <c r="P950" s="134"/>
      <c r="Q950" s="134">
        <v>2</v>
      </c>
    </row>
    <row r="951" spans="1:17" s="135" customFormat="1">
      <c r="A951" s="142">
        <v>938</v>
      </c>
      <c r="B951" s="142">
        <f t="shared" si="14"/>
        <v>938</v>
      </c>
      <c r="C951" s="134">
        <v>1</v>
      </c>
      <c r="D951" s="134">
        <v>0</v>
      </c>
      <c r="E951" s="134">
        <v>0</v>
      </c>
      <c r="F951" s="134">
        <f>职业参数比例等级参数!$AF$38*10</f>
        <v>75.151515151515142</v>
      </c>
      <c r="G951" s="134">
        <f>职业参数比例等级参数!$AF$39*10</f>
        <v>70.454545454545453</v>
      </c>
      <c r="H951" s="134">
        <f>职业参数比例等级参数!$AF$40*10</f>
        <v>31.030303030303031</v>
      </c>
      <c r="I951" s="135">
        <f>职业参数比例等级参数!$AE$41*10</f>
        <v>24.727272727272727</v>
      </c>
      <c r="J951" s="134">
        <f>职业参数比例等级参数!$AF$42*10</f>
        <v>31.030303030303031</v>
      </c>
      <c r="K951" s="134">
        <f>职业参数比例等级参数!$AF$43*10</f>
        <v>23.272727272727273</v>
      </c>
      <c r="L951" s="134">
        <f>职业参数比例等级参数!$AF$44*10</f>
        <v>36.727272727272727</v>
      </c>
      <c r="M951" s="134">
        <f>L951*职业参数比例等级参数!$B$15</f>
        <v>73.454545454545453</v>
      </c>
      <c r="N951" s="134">
        <f>L951*职业参数比例等级参数!$B$16</f>
        <v>36.727272727272727</v>
      </c>
      <c r="O951" s="134"/>
      <c r="P951" s="134"/>
      <c r="Q951" s="134">
        <v>2</v>
      </c>
    </row>
    <row r="952" spans="1:17" s="135" customFormat="1">
      <c r="A952" s="142">
        <v>939</v>
      </c>
      <c r="B952" s="142">
        <f t="shared" si="14"/>
        <v>939</v>
      </c>
      <c r="C952" s="134">
        <v>1</v>
      </c>
      <c r="D952" s="134">
        <v>0</v>
      </c>
      <c r="E952" s="134">
        <v>0</v>
      </c>
      <c r="F952" s="134">
        <f>职业参数比例等级参数!$AF$38*10</f>
        <v>75.151515151515142</v>
      </c>
      <c r="G952" s="134">
        <f>职业参数比例等级参数!$AF$39*10</f>
        <v>70.454545454545453</v>
      </c>
      <c r="H952" s="134">
        <f>职业参数比例等级参数!$AF$40*10</f>
        <v>31.030303030303031</v>
      </c>
      <c r="I952" s="135">
        <f>职业参数比例等级参数!$AD$41*10</f>
        <v>26.18181818181818</v>
      </c>
      <c r="J952" s="134">
        <f>职业参数比例等级参数!$AF$42*10</f>
        <v>31.030303030303031</v>
      </c>
      <c r="K952" s="134">
        <f>职业参数比例等级参数!$AF$43*10</f>
        <v>23.272727272727273</v>
      </c>
      <c r="L952" s="134">
        <f>职业参数比例等级参数!$AF$44*10</f>
        <v>36.727272727272727</v>
      </c>
      <c r="M952" s="134">
        <f>L952*职业参数比例等级参数!$B$15</f>
        <v>73.454545454545453</v>
      </c>
      <c r="N952" s="134">
        <f>L952*职业参数比例等级参数!$B$16</f>
        <v>36.727272727272727</v>
      </c>
      <c r="O952" s="134"/>
      <c r="P952" s="134"/>
      <c r="Q952" s="134">
        <v>2</v>
      </c>
    </row>
    <row r="953" spans="1:17" s="135" customFormat="1">
      <c r="A953" s="142">
        <v>940</v>
      </c>
      <c r="B953" s="142">
        <f t="shared" si="14"/>
        <v>940</v>
      </c>
      <c r="C953" s="134">
        <v>1</v>
      </c>
      <c r="D953" s="134">
        <v>0</v>
      </c>
      <c r="E953" s="134">
        <v>0</v>
      </c>
      <c r="F953" s="134">
        <f>职业参数比例等级参数!$AF$38*10</f>
        <v>75.151515151515142</v>
      </c>
      <c r="G953" s="134">
        <f>职业参数比例等级参数!$AF$39*10</f>
        <v>70.454545454545453</v>
      </c>
      <c r="H953" s="134">
        <f>职业参数比例等级参数!$AF$40*10</f>
        <v>31.030303030303031</v>
      </c>
      <c r="I953" s="134">
        <f>职业参数比例等级参数!$AF$41*10</f>
        <v>23.272727272727273</v>
      </c>
      <c r="J953" s="135">
        <f>职业参数比例等级参数!$AE$42*10</f>
        <v>32.969696969696969</v>
      </c>
      <c r="K953" s="134">
        <f>职业参数比例等级参数!$AF$43*10</f>
        <v>23.272727272727273</v>
      </c>
      <c r="L953" s="134">
        <f>职业参数比例等级参数!$AF$44*10</f>
        <v>36.727272727272727</v>
      </c>
      <c r="M953" s="134">
        <f>L953*职业参数比例等级参数!$B$15</f>
        <v>73.454545454545453</v>
      </c>
      <c r="N953" s="134">
        <f>L953*职业参数比例等级参数!$B$16</f>
        <v>36.727272727272727</v>
      </c>
      <c r="O953" s="134"/>
      <c r="P953" s="134"/>
      <c r="Q953" s="134">
        <v>2</v>
      </c>
    </row>
    <row r="954" spans="1:17" s="135" customFormat="1">
      <c r="A954" s="142">
        <v>941</v>
      </c>
      <c r="B954" s="142">
        <f t="shared" si="14"/>
        <v>941</v>
      </c>
      <c r="C954" s="134">
        <v>1</v>
      </c>
      <c r="D954" s="134">
        <v>0</v>
      </c>
      <c r="E954" s="134">
        <v>0</v>
      </c>
      <c r="F954" s="134">
        <f>职业参数比例等级参数!$AF$38*10</f>
        <v>75.151515151515142</v>
      </c>
      <c r="G954" s="134">
        <f>职业参数比例等级参数!$AF$39*10</f>
        <v>70.454545454545453</v>
      </c>
      <c r="H954" s="134">
        <f>职业参数比例等级参数!$AF$40*10</f>
        <v>31.030303030303031</v>
      </c>
      <c r="I954" s="134">
        <f>职业参数比例等级参数!$AF$41*10</f>
        <v>23.272727272727273</v>
      </c>
      <c r="J954" s="135">
        <f>职业参数比例等级参数!$AD$42*10</f>
        <v>34.909090909090914</v>
      </c>
      <c r="K954" s="134">
        <f>职业参数比例等级参数!$AF$43*10</f>
        <v>23.272727272727273</v>
      </c>
      <c r="L954" s="134">
        <f>职业参数比例等级参数!$AF$44*10</f>
        <v>36.727272727272727</v>
      </c>
      <c r="M954" s="134">
        <f>L954*职业参数比例等级参数!$B$15</f>
        <v>73.454545454545453</v>
      </c>
      <c r="N954" s="134">
        <f>L954*职业参数比例等级参数!$B$16</f>
        <v>36.727272727272727</v>
      </c>
      <c r="O954" s="134"/>
      <c r="P954" s="134"/>
      <c r="Q954" s="134">
        <v>2</v>
      </c>
    </row>
    <row r="955" spans="1:17" s="135" customFormat="1">
      <c r="A955" s="142">
        <v>942</v>
      </c>
      <c r="B955" s="142">
        <f t="shared" si="14"/>
        <v>942</v>
      </c>
      <c r="C955" s="134">
        <v>1</v>
      </c>
      <c r="D955" s="134">
        <v>0</v>
      </c>
      <c r="E955" s="134">
        <v>0</v>
      </c>
      <c r="F955" s="134">
        <f>职业参数比例等级参数!$AF$38*10</f>
        <v>75.151515151515142</v>
      </c>
      <c r="G955" s="134">
        <f>职业参数比例等级参数!$AF$39*10</f>
        <v>70.454545454545453</v>
      </c>
      <c r="H955" s="134">
        <f>职业参数比例等级参数!$AF$40*10</f>
        <v>31.030303030303031</v>
      </c>
      <c r="I955" s="134">
        <f>职业参数比例等级参数!$AF$41*10</f>
        <v>23.272727272727273</v>
      </c>
      <c r="J955" s="134">
        <f>职业参数比例等级参数!$AF$42*10</f>
        <v>31.030303030303031</v>
      </c>
      <c r="K955" s="135">
        <f>职业参数比例等级参数!$AE$43*10</f>
        <v>24.727272727272727</v>
      </c>
      <c r="L955" s="134">
        <f>职业参数比例等级参数!$AF$44*10</f>
        <v>36.727272727272727</v>
      </c>
      <c r="M955" s="134">
        <f>L955*职业参数比例等级参数!$B$15</f>
        <v>73.454545454545453</v>
      </c>
      <c r="N955" s="134">
        <f>L955*职业参数比例等级参数!$B$16</f>
        <v>36.727272727272727</v>
      </c>
      <c r="O955" s="134"/>
      <c r="P955" s="134"/>
      <c r="Q955" s="134">
        <v>2</v>
      </c>
    </row>
    <row r="956" spans="1:17" s="135" customFormat="1">
      <c r="A956" s="142">
        <v>943</v>
      </c>
      <c r="B956" s="142">
        <f t="shared" si="14"/>
        <v>943</v>
      </c>
      <c r="C956" s="134">
        <v>1</v>
      </c>
      <c r="D956" s="134">
        <v>0</v>
      </c>
      <c r="E956" s="134">
        <v>0</v>
      </c>
      <c r="F956" s="134">
        <f>职业参数比例等级参数!$AF$38*10</f>
        <v>75.151515151515142</v>
      </c>
      <c r="G956" s="134">
        <f>职业参数比例等级参数!$AF$39*10</f>
        <v>70.454545454545453</v>
      </c>
      <c r="H956" s="134">
        <f>职业参数比例等级参数!$AF$40*10</f>
        <v>31.030303030303031</v>
      </c>
      <c r="I956" s="134">
        <f>职业参数比例等级参数!$AF$41*10</f>
        <v>23.272727272727273</v>
      </c>
      <c r="J956" s="134">
        <f>职业参数比例等级参数!$AF$42*10</f>
        <v>31.030303030303031</v>
      </c>
      <c r="K956" s="135">
        <f>职业参数比例等级参数!$AD$43*10</f>
        <v>26.18181818181818</v>
      </c>
      <c r="L956" s="134">
        <f>职业参数比例等级参数!$AF$44*10</f>
        <v>36.727272727272727</v>
      </c>
      <c r="M956" s="134">
        <f>L956*职业参数比例等级参数!$B$15</f>
        <v>73.454545454545453</v>
      </c>
      <c r="N956" s="134">
        <f>L956*职业参数比例等级参数!$B$16</f>
        <v>36.727272727272727</v>
      </c>
      <c r="O956" s="134"/>
      <c r="P956" s="134"/>
      <c r="Q956" s="134">
        <v>2</v>
      </c>
    </row>
    <row r="957" spans="1:17" s="135" customFormat="1">
      <c r="A957" s="142">
        <v>944</v>
      </c>
      <c r="B957" s="142">
        <f t="shared" si="14"/>
        <v>944</v>
      </c>
      <c r="C957" s="134">
        <v>1</v>
      </c>
      <c r="D957" s="134">
        <v>0</v>
      </c>
      <c r="E957" s="134">
        <v>0</v>
      </c>
      <c r="F957" s="134">
        <f>职业参数比例等级参数!$AF$38*10</f>
        <v>75.151515151515142</v>
      </c>
      <c r="G957" s="134">
        <f>职业参数比例等级参数!$AF$39*10</f>
        <v>70.454545454545453</v>
      </c>
      <c r="H957" s="134">
        <f>职业参数比例等级参数!$AF$40*10</f>
        <v>31.030303030303031</v>
      </c>
      <c r="I957" s="134">
        <f>职业参数比例等级参数!$AF$41*10</f>
        <v>23.272727272727273</v>
      </c>
      <c r="J957" s="134">
        <f>职业参数比例等级参数!$AF$42*10</f>
        <v>31.030303030303031</v>
      </c>
      <c r="K957" s="134">
        <f>职业参数比例等级参数!$AF$43*10</f>
        <v>23.272727272727273</v>
      </c>
      <c r="L957" s="135">
        <f>职业参数比例等级参数!$AE$44*10</f>
        <v>37.090909090909093</v>
      </c>
      <c r="M957" s="134">
        <f>L957*职业参数比例等级参数!$B$15</f>
        <v>74.181818181818187</v>
      </c>
      <c r="N957" s="134">
        <f>L957*职业参数比例等级参数!$B$16</f>
        <v>37.090909090909093</v>
      </c>
      <c r="O957" s="134"/>
      <c r="P957" s="134"/>
      <c r="Q957" s="134">
        <v>2</v>
      </c>
    </row>
    <row r="958" spans="1:17" s="135" customFormat="1">
      <c r="A958" s="142">
        <v>945</v>
      </c>
      <c r="B958" s="142">
        <f t="shared" si="14"/>
        <v>945</v>
      </c>
      <c r="C958" s="134">
        <v>1</v>
      </c>
      <c r="D958" s="134">
        <v>0</v>
      </c>
      <c r="E958" s="134">
        <v>0</v>
      </c>
      <c r="F958" s="134">
        <f>职业参数比例等级参数!$AF$38*10</f>
        <v>75.151515151515142</v>
      </c>
      <c r="G958" s="134">
        <f>职业参数比例等级参数!$AF$39*10</f>
        <v>70.454545454545453</v>
      </c>
      <c r="H958" s="134">
        <f>职业参数比例等级参数!$AF$40*10</f>
        <v>31.030303030303031</v>
      </c>
      <c r="I958" s="134">
        <f>职业参数比例等级参数!$AF$41*10</f>
        <v>23.272727272727273</v>
      </c>
      <c r="J958" s="134">
        <f>职业参数比例等级参数!$AF$42*10</f>
        <v>31.030303030303031</v>
      </c>
      <c r="K958" s="134">
        <f>职业参数比例等级参数!$AF$43*10</f>
        <v>23.272727272727273</v>
      </c>
      <c r="L958" s="135">
        <f>职业参数比例等级参数!$AD$44*10</f>
        <v>37.454545454545453</v>
      </c>
      <c r="M958" s="134">
        <f>L958*职业参数比例等级参数!$B$15</f>
        <v>74.909090909090907</v>
      </c>
      <c r="N958" s="134">
        <f>L958*职业参数比例等级参数!$B$16</f>
        <v>37.454545454545453</v>
      </c>
      <c r="O958" s="134"/>
      <c r="P958" s="134"/>
      <c r="Q958" s="134">
        <v>2</v>
      </c>
    </row>
    <row r="959" spans="1:17" s="135" customFormat="1" hidden="1">
      <c r="A959" s="142">
        <v>946</v>
      </c>
      <c r="B959" s="142">
        <f t="shared" si="14"/>
        <v>946</v>
      </c>
      <c r="C959" s="135">
        <v>10</v>
      </c>
      <c r="D959" s="135">
        <v>0</v>
      </c>
      <c r="E959" s="135">
        <v>0</v>
      </c>
      <c r="F959" s="135">
        <f>职业参数比例等级参数!$C$47*10</f>
        <v>145.45454545454544</v>
      </c>
      <c r="G959" s="135">
        <f>职业参数比例等级参数!$C$48*10</f>
        <v>181.81818181818181</v>
      </c>
      <c r="H959" s="135">
        <f>职业参数比例等级参数!$C$49*10</f>
        <v>54.54545454545454</v>
      </c>
      <c r="I959" s="135">
        <f>职业参数比例等级参数!$C$50*10</f>
        <v>65.454545454545453</v>
      </c>
      <c r="J959" s="135">
        <f>职业参数比例等级参数!$C$51*10</f>
        <v>109.09090909090908</v>
      </c>
      <c r="K959" s="135">
        <f>职业参数比例等级参数!$C$52*10</f>
        <v>81.818181818181813</v>
      </c>
      <c r="L959" s="135">
        <f>职业参数比例等级参数!$C$53*10</f>
        <v>28.36363636363636</v>
      </c>
      <c r="M959" s="135">
        <f>L959*职业参数比例等级参数!$B$15</f>
        <v>56.72727272727272</v>
      </c>
      <c r="N959" s="135">
        <f>L959*职业参数比例等级参数!$B$16</f>
        <v>28.36363636363636</v>
      </c>
      <c r="P959" s="135" t="s">
        <v>611</v>
      </c>
      <c r="Q959" s="135">
        <v>3</v>
      </c>
    </row>
    <row r="960" spans="1:17" s="135" customFormat="1" hidden="1">
      <c r="A960" s="142">
        <v>947</v>
      </c>
      <c r="B960" s="142">
        <f t="shared" si="14"/>
        <v>947</v>
      </c>
      <c r="C960" s="134">
        <v>10</v>
      </c>
      <c r="D960" s="134">
        <v>0</v>
      </c>
      <c r="E960" s="134">
        <v>0</v>
      </c>
      <c r="F960" s="135">
        <f>职业参数比例等级参数!$D$47*10</f>
        <v>143.03030303030303</v>
      </c>
      <c r="G960" s="134">
        <f>职业参数比例等级参数!$C$48*10</f>
        <v>181.81818181818181</v>
      </c>
      <c r="H960" s="134">
        <f>职业参数比例等级参数!$C$49*10</f>
        <v>54.54545454545454</v>
      </c>
      <c r="I960" s="134">
        <f>职业参数比例等级参数!$C$50*10</f>
        <v>65.454545454545453</v>
      </c>
      <c r="J960" s="134">
        <f>职业参数比例等级参数!$C$51*10</f>
        <v>109.09090909090908</v>
      </c>
      <c r="K960" s="134">
        <f>职业参数比例等级参数!$C$52*10</f>
        <v>81.818181818181813</v>
      </c>
      <c r="L960" s="134">
        <f>职业参数比例等级参数!$C$53*10</f>
        <v>28.36363636363636</v>
      </c>
      <c r="M960" s="134">
        <f>L960*职业参数比例等级参数!$B$15</f>
        <v>56.72727272727272</v>
      </c>
      <c r="N960" s="134">
        <f>L960*职业参数比例等级参数!$B$16</f>
        <v>28.36363636363636</v>
      </c>
      <c r="O960" s="134"/>
      <c r="P960" s="134"/>
      <c r="Q960" s="134">
        <v>3</v>
      </c>
    </row>
    <row r="961" spans="1:17" s="135" customFormat="1" hidden="1">
      <c r="A961" s="142">
        <v>948</v>
      </c>
      <c r="B961" s="142">
        <f t="shared" si="14"/>
        <v>948</v>
      </c>
      <c r="C961" s="134">
        <v>10</v>
      </c>
      <c r="D961" s="134">
        <v>0</v>
      </c>
      <c r="E961" s="134">
        <v>0</v>
      </c>
      <c r="F961" s="135">
        <f>职业参数比例等级参数!$E$47*10</f>
        <v>140.60606060606059</v>
      </c>
      <c r="G961" s="134">
        <f>职业参数比例等级参数!$C$48*10</f>
        <v>181.81818181818181</v>
      </c>
      <c r="H961" s="134">
        <f>职业参数比例等级参数!$C$49*10</f>
        <v>54.54545454545454</v>
      </c>
      <c r="I961" s="134">
        <f>职业参数比例等级参数!$C$50*10</f>
        <v>65.454545454545453</v>
      </c>
      <c r="J961" s="134">
        <f>职业参数比例等级参数!$C$51*10</f>
        <v>109.09090909090908</v>
      </c>
      <c r="K961" s="134">
        <f>职业参数比例等级参数!$C$52*10</f>
        <v>81.818181818181813</v>
      </c>
      <c r="L961" s="134">
        <f>职业参数比例等级参数!$C$53*10</f>
        <v>28.36363636363636</v>
      </c>
      <c r="M961" s="134">
        <f>L961*职业参数比例等级参数!$B$15</f>
        <v>56.72727272727272</v>
      </c>
      <c r="N961" s="134">
        <f>L961*职业参数比例等级参数!$B$16</f>
        <v>28.36363636363636</v>
      </c>
      <c r="O961" s="134"/>
      <c r="P961" s="134"/>
      <c r="Q961" s="134">
        <v>3</v>
      </c>
    </row>
    <row r="962" spans="1:17" s="135" customFormat="1" hidden="1">
      <c r="A962" s="142">
        <v>949</v>
      </c>
      <c r="B962" s="142">
        <f t="shared" si="14"/>
        <v>949</v>
      </c>
      <c r="C962" s="134">
        <v>10</v>
      </c>
      <c r="D962" s="134">
        <v>0</v>
      </c>
      <c r="E962" s="134">
        <v>0</v>
      </c>
      <c r="F962" s="134">
        <f>职业参数比例等级参数!$C$47*10</f>
        <v>145.45454545454544</v>
      </c>
      <c r="G962" s="135">
        <f>职业参数比例等级参数!$D$48*10</f>
        <v>178.78787878787875</v>
      </c>
      <c r="H962" s="134">
        <f>职业参数比例等级参数!$C$49*10</f>
        <v>54.54545454545454</v>
      </c>
      <c r="I962" s="134">
        <f>职业参数比例等级参数!$C$50*10</f>
        <v>65.454545454545453</v>
      </c>
      <c r="J962" s="134">
        <f>职业参数比例等级参数!$C$51*10</f>
        <v>109.09090909090908</v>
      </c>
      <c r="K962" s="134">
        <f>职业参数比例等级参数!$C$52*10</f>
        <v>81.818181818181813</v>
      </c>
      <c r="L962" s="134">
        <f>职业参数比例等级参数!$C$53*10</f>
        <v>28.36363636363636</v>
      </c>
      <c r="M962" s="134">
        <f>L962*职业参数比例等级参数!$B$15</f>
        <v>56.72727272727272</v>
      </c>
      <c r="N962" s="134">
        <f>L962*职业参数比例等级参数!$B$16</f>
        <v>28.36363636363636</v>
      </c>
      <c r="O962" s="134"/>
      <c r="P962" s="134"/>
      <c r="Q962" s="134">
        <v>3</v>
      </c>
    </row>
    <row r="963" spans="1:17" s="135" customFormat="1" hidden="1">
      <c r="A963" s="142">
        <v>950</v>
      </c>
      <c r="B963" s="142">
        <f t="shared" si="14"/>
        <v>950</v>
      </c>
      <c r="C963" s="134">
        <v>10</v>
      </c>
      <c r="D963" s="134">
        <v>0</v>
      </c>
      <c r="E963" s="134">
        <v>0</v>
      </c>
      <c r="F963" s="134">
        <f>职业参数比例等级参数!$C$47*10</f>
        <v>145.45454545454544</v>
      </c>
      <c r="G963" s="135">
        <f>职业参数比例等级参数!$E$48*10</f>
        <v>175.75757575757569</v>
      </c>
      <c r="H963" s="134">
        <f>职业参数比例等级参数!$C$49*10</f>
        <v>54.54545454545454</v>
      </c>
      <c r="I963" s="134">
        <f>职业参数比例等级参数!$C$50*10</f>
        <v>65.454545454545453</v>
      </c>
      <c r="J963" s="134">
        <f>职业参数比例等级参数!$C$51*10</f>
        <v>109.09090909090908</v>
      </c>
      <c r="K963" s="134">
        <f>职业参数比例等级参数!$C$52*10</f>
        <v>81.818181818181813</v>
      </c>
      <c r="L963" s="134">
        <f>职业参数比例等级参数!$C$53*10</f>
        <v>28.36363636363636</v>
      </c>
      <c r="M963" s="134">
        <f>L963*职业参数比例等级参数!$B$15</f>
        <v>56.72727272727272</v>
      </c>
      <c r="N963" s="134">
        <f>L963*职业参数比例等级参数!$B$16</f>
        <v>28.36363636363636</v>
      </c>
      <c r="O963" s="134"/>
      <c r="P963" s="134"/>
      <c r="Q963" s="134">
        <v>3</v>
      </c>
    </row>
    <row r="964" spans="1:17" s="135" customFormat="1" hidden="1">
      <c r="A964" s="142">
        <v>951</v>
      </c>
      <c r="B964" s="142">
        <f t="shared" si="14"/>
        <v>951</v>
      </c>
      <c r="C964" s="134">
        <v>10</v>
      </c>
      <c r="D964" s="134">
        <v>0</v>
      </c>
      <c r="E964" s="134">
        <v>0</v>
      </c>
      <c r="F964" s="134">
        <f>职业参数比例等级参数!$C$47*10</f>
        <v>145.45454545454544</v>
      </c>
      <c r="G964" s="134">
        <f>职业参数比例等级参数!$C$48*10</f>
        <v>181.81818181818181</v>
      </c>
      <c r="H964" s="135">
        <f>职业参数比例等级参数!$D$49*10</f>
        <v>53.333333333333329</v>
      </c>
      <c r="I964" s="134">
        <f>职业参数比例等级参数!$C$50*10</f>
        <v>65.454545454545453</v>
      </c>
      <c r="J964" s="134">
        <f>职业参数比例等级参数!$C$51*10</f>
        <v>109.09090909090908</v>
      </c>
      <c r="K964" s="134">
        <f>职业参数比例等级参数!$C$52*10</f>
        <v>81.818181818181813</v>
      </c>
      <c r="L964" s="134">
        <f>职业参数比例等级参数!$C$53*10</f>
        <v>28.36363636363636</v>
      </c>
      <c r="M964" s="134">
        <f>L964*职业参数比例等级参数!$B$15</f>
        <v>56.72727272727272</v>
      </c>
      <c r="N964" s="134">
        <f>L964*职业参数比例等级参数!$B$16</f>
        <v>28.36363636363636</v>
      </c>
      <c r="O964" s="134"/>
      <c r="P964" s="134"/>
      <c r="Q964" s="134">
        <v>3</v>
      </c>
    </row>
    <row r="965" spans="1:17" s="135" customFormat="1" hidden="1">
      <c r="A965" s="142">
        <v>952</v>
      </c>
      <c r="B965" s="142">
        <f t="shared" si="14"/>
        <v>952</v>
      </c>
      <c r="C965" s="134">
        <v>10</v>
      </c>
      <c r="D965" s="134">
        <v>0</v>
      </c>
      <c r="E965" s="134">
        <v>0</v>
      </c>
      <c r="F965" s="134">
        <f>职业参数比例等级参数!$C$47*10</f>
        <v>145.45454545454544</v>
      </c>
      <c r="G965" s="134">
        <f>职业参数比例等级参数!$C$48*10</f>
        <v>181.81818181818181</v>
      </c>
      <c r="H965" s="135">
        <f>职业参数比例等级参数!$E$49*10</f>
        <v>52.121212121212118</v>
      </c>
      <c r="I965" s="134">
        <f>职业参数比例等级参数!$C$50*10</f>
        <v>65.454545454545453</v>
      </c>
      <c r="J965" s="134">
        <f>职业参数比例等级参数!$C$51*10</f>
        <v>109.09090909090908</v>
      </c>
      <c r="K965" s="134">
        <f>职业参数比例等级参数!$C$52*10</f>
        <v>81.818181818181813</v>
      </c>
      <c r="L965" s="134">
        <f>职业参数比例等级参数!$C$53*10</f>
        <v>28.36363636363636</v>
      </c>
      <c r="M965" s="134">
        <f>L965*职业参数比例等级参数!$B$15</f>
        <v>56.72727272727272</v>
      </c>
      <c r="N965" s="134">
        <f>L965*职业参数比例等级参数!$B$16</f>
        <v>28.36363636363636</v>
      </c>
      <c r="O965" s="134"/>
      <c r="P965" s="134"/>
      <c r="Q965" s="134">
        <v>3</v>
      </c>
    </row>
    <row r="966" spans="1:17" s="135" customFormat="1" hidden="1">
      <c r="A966" s="142">
        <v>953</v>
      </c>
      <c r="B966" s="142">
        <f t="shared" si="14"/>
        <v>953</v>
      </c>
      <c r="C966" s="134">
        <v>10</v>
      </c>
      <c r="D966" s="134">
        <v>0</v>
      </c>
      <c r="E966" s="134">
        <v>0</v>
      </c>
      <c r="F966" s="134">
        <f>职业参数比例等级参数!$C$47*10</f>
        <v>145.45454545454544</v>
      </c>
      <c r="G966" s="134">
        <f>职业参数比例等级参数!$C$48*10</f>
        <v>181.81818181818181</v>
      </c>
      <c r="H966" s="134">
        <f>职业参数比例等级参数!$C$49*10</f>
        <v>54.54545454545454</v>
      </c>
      <c r="I966" s="135">
        <f>职业参数比例等级参数!$D$50*10</f>
        <v>63.999999999999993</v>
      </c>
      <c r="J966" s="134">
        <f>职业参数比例等级参数!$C$51*10</f>
        <v>109.09090909090908</v>
      </c>
      <c r="K966" s="134">
        <f>职业参数比例等级参数!$C$52*10</f>
        <v>81.818181818181813</v>
      </c>
      <c r="L966" s="134">
        <f>职业参数比例等级参数!$C$53*10</f>
        <v>28.36363636363636</v>
      </c>
      <c r="M966" s="134">
        <f>L966*职业参数比例等级参数!$B$15</f>
        <v>56.72727272727272</v>
      </c>
      <c r="N966" s="134">
        <f>L966*职业参数比例等级参数!$B$16</f>
        <v>28.36363636363636</v>
      </c>
      <c r="O966" s="134"/>
      <c r="P966" s="134"/>
      <c r="Q966" s="134">
        <v>3</v>
      </c>
    </row>
    <row r="967" spans="1:17" s="135" customFormat="1" hidden="1">
      <c r="A967" s="142">
        <v>954</v>
      </c>
      <c r="B967" s="142">
        <f t="shared" si="14"/>
        <v>954</v>
      </c>
      <c r="C967" s="134">
        <v>10</v>
      </c>
      <c r="D967" s="134">
        <v>0</v>
      </c>
      <c r="E967" s="134">
        <v>0</v>
      </c>
      <c r="F967" s="134">
        <f>职业参数比例等级参数!$C$47*10</f>
        <v>145.45454545454544</v>
      </c>
      <c r="G967" s="134">
        <f>职业参数比例等级参数!$C$48*10</f>
        <v>181.81818181818181</v>
      </c>
      <c r="H967" s="134">
        <f>职业参数比例等级参数!$C$49*10</f>
        <v>54.54545454545454</v>
      </c>
      <c r="I967" s="135">
        <f>职业参数比例等级参数!$E$50*10</f>
        <v>62.54545454545454</v>
      </c>
      <c r="J967" s="134">
        <f>职业参数比例等级参数!$C$51*10</f>
        <v>109.09090909090908</v>
      </c>
      <c r="K967" s="134">
        <f>职业参数比例等级参数!$C$52*10</f>
        <v>81.818181818181813</v>
      </c>
      <c r="L967" s="134">
        <f>职业参数比例等级参数!$C$53*10</f>
        <v>28.36363636363636</v>
      </c>
      <c r="M967" s="134">
        <f>L967*职业参数比例等级参数!$B$15</f>
        <v>56.72727272727272</v>
      </c>
      <c r="N967" s="134">
        <f>L967*职业参数比例等级参数!$B$16</f>
        <v>28.36363636363636</v>
      </c>
      <c r="O967" s="134"/>
      <c r="P967" s="134"/>
      <c r="Q967" s="134">
        <v>3</v>
      </c>
    </row>
    <row r="968" spans="1:17" s="135" customFormat="1" hidden="1">
      <c r="A968" s="142">
        <v>955</v>
      </c>
      <c r="B968" s="142">
        <f t="shared" si="14"/>
        <v>955</v>
      </c>
      <c r="C968" s="134">
        <v>10</v>
      </c>
      <c r="D968" s="134">
        <v>0</v>
      </c>
      <c r="E968" s="134">
        <v>0</v>
      </c>
      <c r="F968" s="134">
        <f>职业参数比例等级参数!$C$47*10</f>
        <v>145.45454545454544</v>
      </c>
      <c r="G968" s="134">
        <f>职业参数比例等级参数!$C$48*10</f>
        <v>181.81818181818181</v>
      </c>
      <c r="H968" s="134">
        <f>职业参数比例等级参数!$C$49*10</f>
        <v>54.54545454545454</v>
      </c>
      <c r="I968" s="134">
        <f>职业参数比例等级参数!$C$50*10</f>
        <v>65.454545454545453</v>
      </c>
      <c r="J968" s="135">
        <f>职业参数比例等级参数!$D$51*10</f>
        <v>106.66666666666666</v>
      </c>
      <c r="K968" s="134">
        <f>职业参数比例等级参数!$C$52*10</f>
        <v>81.818181818181813</v>
      </c>
      <c r="L968" s="134">
        <f>职业参数比例等级参数!$C$53*10</f>
        <v>28.36363636363636</v>
      </c>
      <c r="M968" s="134">
        <f>L968*职业参数比例等级参数!$B$15</f>
        <v>56.72727272727272</v>
      </c>
      <c r="N968" s="134">
        <f>L968*职业参数比例等级参数!$B$16</f>
        <v>28.36363636363636</v>
      </c>
      <c r="O968" s="134"/>
      <c r="P968" s="134"/>
      <c r="Q968" s="134">
        <v>3</v>
      </c>
    </row>
    <row r="969" spans="1:17" s="135" customFormat="1" hidden="1">
      <c r="A969" s="142">
        <v>956</v>
      </c>
      <c r="B969" s="142">
        <f t="shared" si="14"/>
        <v>956</v>
      </c>
      <c r="C969" s="134">
        <v>10</v>
      </c>
      <c r="D969" s="134">
        <v>0</v>
      </c>
      <c r="E969" s="134">
        <v>0</v>
      </c>
      <c r="F969" s="134">
        <f>职业参数比例等级参数!$C$47*10</f>
        <v>145.45454545454544</v>
      </c>
      <c r="G969" s="134">
        <f>职业参数比例等级参数!$C$48*10</f>
        <v>181.81818181818181</v>
      </c>
      <c r="H969" s="134">
        <f>职业参数比例等级参数!$C$49*10</f>
        <v>54.54545454545454</v>
      </c>
      <c r="I969" s="134">
        <f>职业参数比例等级参数!$C$50*10</f>
        <v>65.454545454545453</v>
      </c>
      <c r="J969" s="135">
        <f>职业参数比例等级参数!$E$51*10</f>
        <v>104.24242424242424</v>
      </c>
      <c r="K969" s="134">
        <f>职业参数比例等级参数!$C$52*10</f>
        <v>81.818181818181813</v>
      </c>
      <c r="L969" s="134">
        <f>职业参数比例等级参数!$C$53*10</f>
        <v>28.36363636363636</v>
      </c>
      <c r="M969" s="134">
        <f>L969*职业参数比例等级参数!$B$15</f>
        <v>56.72727272727272</v>
      </c>
      <c r="N969" s="134">
        <f>L969*职业参数比例等级参数!$B$16</f>
        <v>28.36363636363636</v>
      </c>
      <c r="O969" s="134"/>
      <c r="P969" s="134"/>
      <c r="Q969" s="134">
        <v>3</v>
      </c>
    </row>
    <row r="970" spans="1:17" s="135" customFormat="1" hidden="1">
      <c r="A970" s="142">
        <v>957</v>
      </c>
      <c r="B970" s="142">
        <f t="shared" si="14"/>
        <v>957</v>
      </c>
      <c r="C970" s="134">
        <v>10</v>
      </c>
      <c r="D970" s="134">
        <v>0</v>
      </c>
      <c r="E970" s="134">
        <v>0</v>
      </c>
      <c r="F970" s="134">
        <f>职业参数比例等级参数!$C$47*10</f>
        <v>145.45454545454544</v>
      </c>
      <c r="G970" s="134">
        <f>职业参数比例等级参数!$C$48*10</f>
        <v>181.81818181818181</v>
      </c>
      <c r="H970" s="134">
        <f>职业参数比例等级参数!$C$49*10</f>
        <v>54.54545454545454</v>
      </c>
      <c r="I970" s="134">
        <f>职业参数比例等级参数!$C$50*10</f>
        <v>65.454545454545453</v>
      </c>
      <c r="J970" s="134">
        <f>职业参数比例等级参数!$C$51*10</f>
        <v>109.09090909090908</v>
      </c>
      <c r="K970" s="135">
        <f>职业参数比例等级参数!$D$52*10</f>
        <v>79.999999999999986</v>
      </c>
      <c r="L970" s="134">
        <f>职业参数比例等级参数!$C$53*10</f>
        <v>28.36363636363636</v>
      </c>
      <c r="M970" s="134">
        <f>L970*职业参数比例等级参数!$B$15</f>
        <v>56.72727272727272</v>
      </c>
      <c r="N970" s="134">
        <f>L970*职业参数比例等级参数!$B$16</f>
        <v>28.36363636363636</v>
      </c>
      <c r="O970" s="134"/>
      <c r="P970" s="134"/>
      <c r="Q970" s="134">
        <v>3</v>
      </c>
    </row>
    <row r="971" spans="1:17" s="135" customFormat="1" hidden="1">
      <c r="A971" s="142">
        <v>958</v>
      </c>
      <c r="B971" s="142">
        <f t="shared" si="14"/>
        <v>958</v>
      </c>
      <c r="C971" s="134">
        <v>10</v>
      </c>
      <c r="D971" s="134">
        <v>0</v>
      </c>
      <c r="E971" s="134">
        <v>0</v>
      </c>
      <c r="F971" s="134">
        <f>职业参数比例等级参数!$C$47*10</f>
        <v>145.45454545454544</v>
      </c>
      <c r="G971" s="134">
        <f>职业参数比例等级参数!$C$48*10</f>
        <v>181.81818181818181</v>
      </c>
      <c r="H971" s="134">
        <f>职业参数比例等级参数!$C$49*10</f>
        <v>54.54545454545454</v>
      </c>
      <c r="I971" s="134">
        <f>职业参数比例等级参数!$C$50*10</f>
        <v>65.454545454545453</v>
      </c>
      <c r="J971" s="134">
        <f>职业参数比例等级参数!$C$51*10</f>
        <v>109.09090909090908</v>
      </c>
      <c r="K971" s="135">
        <f>职业参数比例等级参数!$E$52*10</f>
        <v>78.181818181818187</v>
      </c>
      <c r="L971" s="134">
        <f>职业参数比例等级参数!$C$53*10</f>
        <v>28.36363636363636</v>
      </c>
      <c r="M971" s="134">
        <f>L971*职业参数比例等级参数!$B$15</f>
        <v>56.72727272727272</v>
      </c>
      <c r="N971" s="134">
        <f>L971*职业参数比例等级参数!$B$16</f>
        <v>28.36363636363636</v>
      </c>
      <c r="O971" s="134"/>
      <c r="P971" s="134"/>
      <c r="Q971" s="134">
        <v>3</v>
      </c>
    </row>
    <row r="972" spans="1:17" s="135" customFormat="1" hidden="1">
      <c r="A972" s="142">
        <v>959</v>
      </c>
      <c r="B972" s="142">
        <f t="shared" si="14"/>
        <v>959</v>
      </c>
      <c r="C972" s="134">
        <v>10</v>
      </c>
      <c r="D972" s="134">
        <v>0</v>
      </c>
      <c r="E972" s="134">
        <v>0</v>
      </c>
      <c r="F972" s="134">
        <f>职业参数比例等级参数!$C$47*10</f>
        <v>145.45454545454544</v>
      </c>
      <c r="G972" s="134">
        <f>职业参数比例等级参数!$C$48*10</f>
        <v>181.81818181818181</v>
      </c>
      <c r="H972" s="134">
        <f>职业参数比例等级参数!$C$49*10</f>
        <v>54.54545454545454</v>
      </c>
      <c r="I972" s="134">
        <f>职业参数比例等级参数!$C$50*10</f>
        <v>65.454545454545453</v>
      </c>
      <c r="J972" s="134">
        <f>职业参数比例等级参数!$C$51*10</f>
        <v>109.09090909090908</v>
      </c>
      <c r="K972" s="134">
        <f>职业参数比例等级参数!$C$52*10</f>
        <v>81.818181818181813</v>
      </c>
      <c r="L972" s="135">
        <f>职业参数比例等级参数!$D$53*10</f>
        <v>28.145454545454545</v>
      </c>
      <c r="M972" s="134">
        <f>L972*职业参数比例等级参数!$B$15</f>
        <v>56.290909090909089</v>
      </c>
      <c r="N972" s="134">
        <f>L972*职业参数比例等级参数!$B$16</f>
        <v>28.145454545454545</v>
      </c>
      <c r="O972" s="134"/>
      <c r="P972" s="134"/>
      <c r="Q972" s="134">
        <v>3</v>
      </c>
    </row>
    <row r="973" spans="1:17" s="135" customFormat="1" hidden="1">
      <c r="A973" s="142">
        <v>960</v>
      </c>
      <c r="B973" s="142">
        <f t="shared" si="14"/>
        <v>960</v>
      </c>
      <c r="C973" s="134">
        <v>10</v>
      </c>
      <c r="D973" s="134">
        <v>0</v>
      </c>
      <c r="E973" s="134">
        <v>0</v>
      </c>
      <c r="F973" s="134">
        <f>职业参数比例等级参数!$C$47*10</f>
        <v>145.45454545454544</v>
      </c>
      <c r="G973" s="134">
        <f>职业参数比例等级参数!$C$48*10</f>
        <v>181.81818181818181</v>
      </c>
      <c r="H973" s="134">
        <f>职业参数比例等级参数!$C$49*10</f>
        <v>54.54545454545454</v>
      </c>
      <c r="I973" s="134">
        <f>职业参数比例等级参数!$C$50*10</f>
        <v>65.454545454545453</v>
      </c>
      <c r="J973" s="134">
        <f>职业参数比例等级参数!$C$51*10</f>
        <v>109.09090909090908</v>
      </c>
      <c r="K973" s="134">
        <f>职业参数比例等级参数!$C$52*10</f>
        <v>81.818181818181813</v>
      </c>
      <c r="L973" s="135">
        <f>职业参数比例等级参数!$E$53*10</f>
        <v>27.927272727272726</v>
      </c>
      <c r="M973" s="134">
        <f>L973*职业参数比例等级参数!$B$15</f>
        <v>55.854545454545452</v>
      </c>
      <c r="N973" s="134">
        <f>L973*职业参数比例等级参数!$B$16</f>
        <v>27.927272727272726</v>
      </c>
      <c r="O973" s="134"/>
      <c r="P973" s="134"/>
      <c r="Q973" s="134">
        <v>3</v>
      </c>
    </row>
    <row r="974" spans="1:17" s="135" customFormat="1" hidden="1">
      <c r="A974" s="142">
        <v>961</v>
      </c>
      <c r="B974" s="142">
        <f t="shared" si="14"/>
        <v>961</v>
      </c>
      <c r="C974" s="135">
        <v>10</v>
      </c>
      <c r="D974" s="135">
        <v>0</v>
      </c>
      <c r="E974" s="135">
        <v>0</v>
      </c>
      <c r="F974" s="135">
        <f>职业参数比例等级参数!$D$47*10</f>
        <v>143.03030303030303</v>
      </c>
      <c r="G974" s="135">
        <f>职业参数比例等级参数!$D$48*10</f>
        <v>178.78787878787875</v>
      </c>
      <c r="H974" s="135">
        <f>职业参数比例等级参数!$D$49*10</f>
        <v>53.333333333333329</v>
      </c>
      <c r="I974" s="135">
        <f>职业参数比例等级参数!$D$50*10</f>
        <v>63.999999999999993</v>
      </c>
      <c r="J974" s="135">
        <f>职业参数比例等级参数!$D$51*10</f>
        <v>106.66666666666666</v>
      </c>
      <c r="K974" s="135">
        <f>职业参数比例等级参数!$D$52*10</f>
        <v>79.999999999999986</v>
      </c>
      <c r="L974" s="135">
        <f>职业参数比例等级参数!$D$53*10</f>
        <v>28.145454545454545</v>
      </c>
      <c r="M974" s="135">
        <f>L974*职业参数比例等级参数!$B$15</f>
        <v>56.290909090909089</v>
      </c>
      <c r="N974" s="135">
        <f>L974*职业参数比例等级参数!$B$16</f>
        <v>28.145454545454545</v>
      </c>
      <c r="P974" s="135" t="s">
        <v>695</v>
      </c>
      <c r="Q974" s="135">
        <v>3</v>
      </c>
    </row>
    <row r="975" spans="1:17" s="135" customFormat="1" hidden="1">
      <c r="A975" s="142">
        <v>962</v>
      </c>
      <c r="B975" s="142">
        <f t="shared" ref="B975:B1038" si="15">A975</f>
        <v>962</v>
      </c>
      <c r="C975" s="134">
        <v>10</v>
      </c>
      <c r="D975" s="134">
        <v>0</v>
      </c>
      <c r="E975" s="134">
        <v>0</v>
      </c>
      <c r="F975" s="135">
        <f>职业参数比例等级参数!$C$47*10</f>
        <v>145.45454545454544</v>
      </c>
      <c r="G975" s="134">
        <f>职业参数比例等级参数!$D$48*10</f>
        <v>178.78787878787875</v>
      </c>
      <c r="H975" s="134">
        <f>职业参数比例等级参数!$D$49*10</f>
        <v>53.333333333333329</v>
      </c>
      <c r="I975" s="134">
        <f>职业参数比例等级参数!$D$50*10</f>
        <v>63.999999999999993</v>
      </c>
      <c r="J975" s="134">
        <f>职业参数比例等级参数!$D$51*10</f>
        <v>106.66666666666666</v>
      </c>
      <c r="K975" s="134">
        <f>职业参数比例等级参数!$D$52*10</f>
        <v>79.999999999999986</v>
      </c>
      <c r="L975" s="134">
        <f>职业参数比例等级参数!$D$53*10</f>
        <v>28.145454545454545</v>
      </c>
      <c r="M975" s="134">
        <f>L975*职业参数比例等级参数!$B$15</f>
        <v>56.290909090909089</v>
      </c>
      <c r="N975" s="134">
        <f>L975*职业参数比例等级参数!$B$16</f>
        <v>28.145454545454545</v>
      </c>
      <c r="O975" s="134"/>
      <c r="P975" s="134"/>
      <c r="Q975" s="134">
        <v>3</v>
      </c>
    </row>
    <row r="976" spans="1:17" s="135" customFormat="1" hidden="1">
      <c r="A976" s="142">
        <v>963</v>
      </c>
      <c r="B976" s="142">
        <f t="shared" si="15"/>
        <v>963</v>
      </c>
      <c r="C976" s="134">
        <v>10</v>
      </c>
      <c r="D976" s="134">
        <v>0</v>
      </c>
      <c r="E976" s="134">
        <v>0</v>
      </c>
      <c r="F976" s="135">
        <f>职业参数比例等级参数!$E$47*10</f>
        <v>140.60606060606059</v>
      </c>
      <c r="G976" s="134">
        <f>职业参数比例等级参数!$D$48*10</f>
        <v>178.78787878787875</v>
      </c>
      <c r="H976" s="134">
        <f>职业参数比例等级参数!$D$49*10</f>
        <v>53.333333333333329</v>
      </c>
      <c r="I976" s="134">
        <f>职业参数比例等级参数!$D$50*10</f>
        <v>63.999999999999993</v>
      </c>
      <c r="J976" s="134">
        <f>职业参数比例等级参数!$D$51*10</f>
        <v>106.66666666666666</v>
      </c>
      <c r="K976" s="134">
        <f>职业参数比例等级参数!$D$52*10</f>
        <v>79.999999999999986</v>
      </c>
      <c r="L976" s="134">
        <f>职业参数比例等级参数!$D$53*10</f>
        <v>28.145454545454545</v>
      </c>
      <c r="M976" s="134">
        <f>L976*职业参数比例等级参数!$B$15</f>
        <v>56.290909090909089</v>
      </c>
      <c r="N976" s="134">
        <f>L976*职业参数比例等级参数!$B$16</f>
        <v>28.145454545454545</v>
      </c>
      <c r="O976" s="134"/>
      <c r="P976" s="134"/>
      <c r="Q976" s="134">
        <v>3</v>
      </c>
    </row>
    <row r="977" spans="1:17" s="135" customFormat="1" hidden="1">
      <c r="A977" s="142">
        <v>964</v>
      </c>
      <c r="B977" s="142">
        <f t="shared" si="15"/>
        <v>964</v>
      </c>
      <c r="C977" s="134">
        <v>10</v>
      </c>
      <c r="D977" s="134">
        <v>0</v>
      </c>
      <c r="E977" s="134">
        <v>0</v>
      </c>
      <c r="F977" s="134">
        <f>职业参数比例等级参数!$D$47*10</f>
        <v>143.03030303030303</v>
      </c>
      <c r="G977" s="135">
        <f>职业参数比例等级参数!$C$48*10</f>
        <v>181.81818181818181</v>
      </c>
      <c r="H977" s="134">
        <f>职业参数比例等级参数!$D$49*10</f>
        <v>53.333333333333329</v>
      </c>
      <c r="I977" s="134">
        <f>职业参数比例等级参数!$D$50*10</f>
        <v>63.999999999999993</v>
      </c>
      <c r="J977" s="134">
        <f>职业参数比例等级参数!$D$51*10</f>
        <v>106.66666666666666</v>
      </c>
      <c r="K977" s="134">
        <f>职业参数比例等级参数!$D$52*10</f>
        <v>79.999999999999986</v>
      </c>
      <c r="L977" s="134">
        <f>职业参数比例等级参数!$D$53*10</f>
        <v>28.145454545454545</v>
      </c>
      <c r="M977" s="134">
        <f>L977*职业参数比例等级参数!$B$15</f>
        <v>56.290909090909089</v>
      </c>
      <c r="N977" s="134">
        <f>L977*职业参数比例等级参数!$B$16</f>
        <v>28.145454545454545</v>
      </c>
      <c r="O977" s="134"/>
      <c r="P977" s="134"/>
      <c r="Q977" s="134">
        <v>3</v>
      </c>
    </row>
    <row r="978" spans="1:17" s="135" customFormat="1" hidden="1">
      <c r="A978" s="142">
        <v>965</v>
      </c>
      <c r="B978" s="142">
        <f t="shared" si="15"/>
        <v>965</v>
      </c>
      <c r="C978" s="134">
        <v>10</v>
      </c>
      <c r="D978" s="134">
        <v>0</v>
      </c>
      <c r="E978" s="134">
        <v>0</v>
      </c>
      <c r="F978" s="134">
        <f>职业参数比例等级参数!$D$47*10</f>
        <v>143.03030303030303</v>
      </c>
      <c r="G978" s="135">
        <f>职业参数比例等级参数!$E$48*10</f>
        <v>175.75757575757569</v>
      </c>
      <c r="H978" s="134">
        <f>职业参数比例等级参数!$D$49*10</f>
        <v>53.333333333333329</v>
      </c>
      <c r="I978" s="134">
        <f>职业参数比例等级参数!$D$50*10</f>
        <v>63.999999999999993</v>
      </c>
      <c r="J978" s="134">
        <f>职业参数比例等级参数!$D$51*10</f>
        <v>106.66666666666666</v>
      </c>
      <c r="K978" s="134">
        <f>职业参数比例等级参数!$D$52*10</f>
        <v>79.999999999999986</v>
      </c>
      <c r="L978" s="134">
        <f>职业参数比例等级参数!$D$53*10</f>
        <v>28.145454545454545</v>
      </c>
      <c r="M978" s="134">
        <f>L978*职业参数比例等级参数!$B$15</f>
        <v>56.290909090909089</v>
      </c>
      <c r="N978" s="134">
        <f>L978*职业参数比例等级参数!$B$16</f>
        <v>28.145454545454545</v>
      </c>
      <c r="O978" s="134"/>
      <c r="P978" s="134"/>
      <c r="Q978" s="134">
        <v>3</v>
      </c>
    </row>
    <row r="979" spans="1:17" s="135" customFormat="1" hidden="1">
      <c r="A979" s="142">
        <v>966</v>
      </c>
      <c r="B979" s="142">
        <f t="shared" si="15"/>
        <v>966</v>
      </c>
      <c r="C979" s="134">
        <v>10</v>
      </c>
      <c r="D979" s="134">
        <v>0</v>
      </c>
      <c r="E979" s="134">
        <v>0</v>
      </c>
      <c r="F979" s="134">
        <f>职业参数比例等级参数!$D$47*10</f>
        <v>143.03030303030303</v>
      </c>
      <c r="G979" s="134">
        <f>职业参数比例等级参数!$D$48*10</f>
        <v>178.78787878787875</v>
      </c>
      <c r="H979" s="135">
        <f>职业参数比例等级参数!$C$49*10</f>
        <v>54.54545454545454</v>
      </c>
      <c r="I979" s="134">
        <f>职业参数比例等级参数!$D$50*10</f>
        <v>63.999999999999993</v>
      </c>
      <c r="J979" s="134">
        <f>职业参数比例等级参数!$D$51*10</f>
        <v>106.66666666666666</v>
      </c>
      <c r="K979" s="134">
        <f>职业参数比例等级参数!$D$52*10</f>
        <v>79.999999999999986</v>
      </c>
      <c r="L979" s="134">
        <f>职业参数比例等级参数!$D$53*10</f>
        <v>28.145454545454545</v>
      </c>
      <c r="M979" s="134">
        <f>L979*职业参数比例等级参数!$B$15</f>
        <v>56.290909090909089</v>
      </c>
      <c r="N979" s="134">
        <f>L979*职业参数比例等级参数!$B$16</f>
        <v>28.145454545454545</v>
      </c>
      <c r="O979" s="134"/>
      <c r="P979" s="134"/>
      <c r="Q979" s="134">
        <v>3</v>
      </c>
    </row>
    <row r="980" spans="1:17" s="135" customFormat="1" hidden="1">
      <c r="A980" s="142">
        <v>967</v>
      </c>
      <c r="B980" s="142">
        <f t="shared" si="15"/>
        <v>967</v>
      </c>
      <c r="C980" s="134">
        <v>10</v>
      </c>
      <c r="D980" s="134">
        <v>0</v>
      </c>
      <c r="E980" s="134">
        <v>0</v>
      </c>
      <c r="F980" s="134">
        <f>职业参数比例等级参数!$D$47*10</f>
        <v>143.03030303030303</v>
      </c>
      <c r="G980" s="134">
        <f>职业参数比例等级参数!$D$48*10</f>
        <v>178.78787878787875</v>
      </c>
      <c r="H980" s="135">
        <f>职业参数比例等级参数!$E$49*10</f>
        <v>52.121212121212118</v>
      </c>
      <c r="I980" s="134">
        <f>职业参数比例等级参数!$D$50*10</f>
        <v>63.999999999999993</v>
      </c>
      <c r="J980" s="134">
        <f>职业参数比例等级参数!$D$51*10</f>
        <v>106.66666666666666</v>
      </c>
      <c r="K980" s="134">
        <f>职业参数比例等级参数!$D$52*10</f>
        <v>79.999999999999986</v>
      </c>
      <c r="L980" s="134">
        <f>职业参数比例等级参数!$D$53*10</f>
        <v>28.145454545454545</v>
      </c>
      <c r="M980" s="134">
        <f>L980*职业参数比例等级参数!$B$15</f>
        <v>56.290909090909089</v>
      </c>
      <c r="N980" s="134">
        <f>L980*职业参数比例等级参数!$B$16</f>
        <v>28.145454545454545</v>
      </c>
      <c r="O980" s="134"/>
      <c r="P980" s="134"/>
      <c r="Q980" s="134">
        <v>3</v>
      </c>
    </row>
    <row r="981" spans="1:17" s="135" customFormat="1" hidden="1">
      <c r="A981" s="142">
        <v>968</v>
      </c>
      <c r="B981" s="142">
        <f t="shared" si="15"/>
        <v>968</v>
      </c>
      <c r="C981" s="134">
        <v>10</v>
      </c>
      <c r="D981" s="134">
        <v>0</v>
      </c>
      <c r="E981" s="134">
        <v>0</v>
      </c>
      <c r="F981" s="134">
        <f>职业参数比例等级参数!$D$47*10</f>
        <v>143.03030303030303</v>
      </c>
      <c r="G981" s="134">
        <f>职业参数比例等级参数!$D$48*10</f>
        <v>178.78787878787875</v>
      </c>
      <c r="H981" s="134">
        <f>职业参数比例等级参数!$D$49*10</f>
        <v>53.333333333333329</v>
      </c>
      <c r="I981" s="135">
        <f>职业参数比例等级参数!$C$50*10</f>
        <v>65.454545454545453</v>
      </c>
      <c r="J981" s="134">
        <f>职业参数比例等级参数!$D$51*10</f>
        <v>106.66666666666666</v>
      </c>
      <c r="K981" s="134">
        <f>职业参数比例等级参数!$D$52*10</f>
        <v>79.999999999999986</v>
      </c>
      <c r="L981" s="134">
        <f>职业参数比例等级参数!$D$53*10</f>
        <v>28.145454545454545</v>
      </c>
      <c r="M981" s="134">
        <f>L981*职业参数比例等级参数!$B$15</f>
        <v>56.290909090909089</v>
      </c>
      <c r="N981" s="134">
        <f>L981*职业参数比例等级参数!$B$16</f>
        <v>28.145454545454545</v>
      </c>
      <c r="O981" s="134"/>
      <c r="P981" s="134"/>
      <c r="Q981" s="134">
        <v>3</v>
      </c>
    </row>
    <row r="982" spans="1:17" s="135" customFormat="1" hidden="1">
      <c r="A982" s="142">
        <v>969</v>
      </c>
      <c r="B982" s="142">
        <f t="shared" si="15"/>
        <v>969</v>
      </c>
      <c r="C982" s="134">
        <v>10</v>
      </c>
      <c r="D982" s="134">
        <v>0</v>
      </c>
      <c r="E982" s="134">
        <v>0</v>
      </c>
      <c r="F982" s="134">
        <f>职业参数比例等级参数!$D$47*10</f>
        <v>143.03030303030303</v>
      </c>
      <c r="G982" s="134">
        <f>职业参数比例等级参数!$D$48*10</f>
        <v>178.78787878787875</v>
      </c>
      <c r="H982" s="134">
        <f>职业参数比例等级参数!$D$49*10</f>
        <v>53.333333333333329</v>
      </c>
      <c r="I982" s="135">
        <f>职业参数比例等级参数!$E$50*10</f>
        <v>62.54545454545454</v>
      </c>
      <c r="J982" s="134">
        <f>职业参数比例等级参数!$D$51*10</f>
        <v>106.66666666666666</v>
      </c>
      <c r="K982" s="134">
        <f>职业参数比例等级参数!$D$52*10</f>
        <v>79.999999999999986</v>
      </c>
      <c r="L982" s="134">
        <f>职业参数比例等级参数!$D$53*10</f>
        <v>28.145454545454545</v>
      </c>
      <c r="M982" s="134">
        <f>L982*职业参数比例等级参数!$B$15</f>
        <v>56.290909090909089</v>
      </c>
      <c r="N982" s="134">
        <f>L982*职业参数比例等级参数!$B$16</f>
        <v>28.145454545454545</v>
      </c>
      <c r="O982" s="134"/>
      <c r="P982" s="134"/>
      <c r="Q982" s="134">
        <v>3</v>
      </c>
    </row>
    <row r="983" spans="1:17" s="135" customFormat="1" hidden="1">
      <c r="A983" s="142">
        <v>970</v>
      </c>
      <c r="B983" s="142">
        <f t="shared" si="15"/>
        <v>970</v>
      </c>
      <c r="C983" s="134">
        <v>10</v>
      </c>
      <c r="D983" s="134">
        <v>0</v>
      </c>
      <c r="E983" s="134">
        <v>0</v>
      </c>
      <c r="F983" s="134">
        <f>职业参数比例等级参数!$D$47*10</f>
        <v>143.03030303030303</v>
      </c>
      <c r="G983" s="134">
        <f>职业参数比例等级参数!$D$48*10</f>
        <v>178.78787878787875</v>
      </c>
      <c r="H983" s="134">
        <f>职业参数比例等级参数!$D$49*10</f>
        <v>53.333333333333329</v>
      </c>
      <c r="I983" s="134">
        <f>职业参数比例等级参数!$D$50*10</f>
        <v>63.999999999999993</v>
      </c>
      <c r="J983" s="135">
        <f>职业参数比例等级参数!$C$51*10</f>
        <v>109.09090909090908</v>
      </c>
      <c r="K983" s="134">
        <f>职业参数比例等级参数!$D$52*10</f>
        <v>79.999999999999986</v>
      </c>
      <c r="L983" s="134">
        <f>职业参数比例等级参数!$D$53*10</f>
        <v>28.145454545454545</v>
      </c>
      <c r="M983" s="134">
        <f>L983*职业参数比例等级参数!$B$15</f>
        <v>56.290909090909089</v>
      </c>
      <c r="N983" s="134">
        <f>L983*职业参数比例等级参数!$B$16</f>
        <v>28.145454545454545</v>
      </c>
      <c r="O983" s="134"/>
      <c r="P983" s="134"/>
      <c r="Q983" s="134">
        <v>3</v>
      </c>
    </row>
    <row r="984" spans="1:17" s="135" customFormat="1" hidden="1">
      <c r="A984" s="142">
        <v>971</v>
      </c>
      <c r="B984" s="142">
        <f t="shared" si="15"/>
        <v>971</v>
      </c>
      <c r="C984" s="134">
        <v>10</v>
      </c>
      <c r="D984" s="134">
        <v>0</v>
      </c>
      <c r="E984" s="134">
        <v>0</v>
      </c>
      <c r="F984" s="134">
        <f>职业参数比例等级参数!$D$47*10</f>
        <v>143.03030303030303</v>
      </c>
      <c r="G984" s="134">
        <f>职业参数比例等级参数!$D$48*10</f>
        <v>178.78787878787875</v>
      </c>
      <c r="H984" s="134">
        <f>职业参数比例等级参数!$D$49*10</f>
        <v>53.333333333333329</v>
      </c>
      <c r="I984" s="134">
        <f>职业参数比例等级参数!$D$50*10</f>
        <v>63.999999999999993</v>
      </c>
      <c r="J984" s="135">
        <f>职业参数比例等级参数!$E$51*10</f>
        <v>104.24242424242424</v>
      </c>
      <c r="K984" s="134">
        <f>职业参数比例等级参数!$D$52*10</f>
        <v>79.999999999999986</v>
      </c>
      <c r="L984" s="134">
        <f>职业参数比例等级参数!$D$53*10</f>
        <v>28.145454545454545</v>
      </c>
      <c r="M984" s="134">
        <f>L984*职业参数比例等级参数!$B$15</f>
        <v>56.290909090909089</v>
      </c>
      <c r="N984" s="134">
        <f>L984*职业参数比例等级参数!$B$16</f>
        <v>28.145454545454545</v>
      </c>
      <c r="O984" s="134"/>
      <c r="P984" s="134"/>
      <c r="Q984" s="134">
        <v>3</v>
      </c>
    </row>
    <row r="985" spans="1:17" s="135" customFormat="1" hidden="1">
      <c r="A985" s="142">
        <v>972</v>
      </c>
      <c r="B985" s="142">
        <f t="shared" si="15"/>
        <v>972</v>
      </c>
      <c r="C985" s="134">
        <v>10</v>
      </c>
      <c r="D985" s="134">
        <v>0</v>
      </c>
      <c r="E985" s="134">
        <v>0</v>
      </c>
      <c r="F985" s="134">
        <f>职业参数比例等级参数!$D$47*10</f>
        <v>143.03030303030303</v>
      </c>
      <c r="G985" s="134">
        <f>职业参数比例等级参数!$D$48*10</f>
        <v>178.78787878787875</v>
      </c>
      <c r="H985" s="134">
        <f>职业参数比例等级参数!$D$49*10</f>
        <v>53.333333333333329</v>
      </c>
      <c r="I985" s="134">
        <f>职业参数比例等级参数!$D$50*10</f>
        <v>63.999999999999993</v>
      </c>
      <c r="J985" s="134">
        <f>职业参数比例等级参数!$D$51*10</f>
        <v>106.66666666666666</v>
      </c>
      <c r="K985" s="135">
        <f>职业参数比例等级参数!$C$52*10</f>
        <v>81.818181818181813</v>
      </c>
      <c r="L985" s="134">
        <f>职业参数比例等级参数!$D$53*10</f>
        <v>28.145454545454545</v>
      </c>
      <c r="M985" s="134">
        <f>L985*职业参数比例等级参数!$B$15</f>
        <v>56.290909090909089</v>
      </c>
      <c r="N985" s="134">
        <f>L985*职业参数比例等级参数!$B$16</f>
        <v>28.145454545454545</v>
      </c>
      <c r="O985" s="134"/>
      <c r="P985" s="134"/>
      <c r="Q985" s="134">
        <v>3</v>
      </c>
    </row>
    <row r="986" spans="1:17" s="135" customFormat="1" hidden="1">
      <c r="A986" s="142">
        <v>973</v>
      </c>
      <c r="B986" s="142">
        <f t="shared" si="15"/>
        <v>973</v>
      </c>
      <c r="C986" s="134">
        <v>10</v>
      </c>
      <c r="D986" s="134">
        <v>0</v>
      </c>
      <c r="E986" s="134">
        <v>0</v>
      </c>
      <c r="F986" s="134">
        <f>职业参数比例等级参数!$D$47*10</f>
        <v>143.03030303030303</v>
      </c>
      <c r="G986" s="134">
        <f>职业参数比例等级参数!$D$48*10</f>
        <v>178.78787878787875</v>
      </c>
      <c r="H986" s="134">
        <f>职业参数比例等级参数!$D$49*10</f>
        <v>53.333333333333329</v>
      </c>
      <c r="I986" s="134">
        <f>职业参数比例等级参数!$D$50*10</f>
        <v>63.999999999999993</v>
      </c>
      <c r="J986" s="134">
        <f>职业参数比例等级参数!$D$51*10</f>
        <v>106.66666666666666</v>
      </c>
      <c r="K986" s="135">
        <f>职业参数比例等级参数!$E$52*10</f>
        <v>78.181818181818187</v>
      </c>
      <c r="L986" s="134">
        <f>职业参数比例等级参数!$D$53*10</f>
        <v>28.145454545454545</v>
      </c>
      <c r="M986" s="134">
        <f>L986*职业参数比例等级参数!$B$15</f>
        <v>56.290909090909089</v>
      </c>
      <c r="N986" s="134">
        <f>L986*职业参数比例等级参数!$B$16</f>
        <v>28.145454545454545</v>
      </c>
      <c r="O986" s="134"/>
      <c r="P986" s="134"/>
      <c r="Q986" s="134">
        <v>3</v>
      </c>
    </row>
    <row r="987" spans="1:17" s="135" customFormat="1" hidden="1">
      <c r="A987" s="142">
        <v>974</v>
      </c>
      <c r="B987" s="142">
        <f t="shared" si="15"/>
        <v>974</v>
      </c>
      <c r="C987" s="134">
        <v>10</v>
      </c>
      <c r="D987" s="134">
        <v>0</v>
      </c>
      <c r="E987" s="134">
        <v>0</v>
      </c>
      <c r="F987" s="134">
        <f>职业参数比例等级参数!$D$47*10</f>
        <v>143.03030303030303</v>
      </c>
      <c r="G987" s="134">
        <f>职业参数比例等级参数!$D$48*10</f>
        <v>178.78787878787875</v>
      </c>
      <c r="H987" s="134">
        <f>职业参数比例等级参数!$D$49*10</f>
        <v>53.333333333333329</v>
      </c>
      <c r="I987" s="134">
        <f>职业参数比例等级参数!$D$50*10</f>
        <v>63.999999999999993</v>
      </c>
      <c r="J987" s="134">
        <f>职业参数比例等级参数!$D$51*10</f>
        <v>106.66666666666666</v>
      </c>
      <c r="K987" s="134">
        <f>职业参数比例等级参数!$D$52*10</f>
        <v>79.999999999999986</v>
      </c>
      <c r="L987" s="135">
        <f>职业参数比例等级参数!$C$53*10</f>
        <v>28.36363636363636</v>
      </c>
      <c r="M987" s="134">
        <f>L987*职业参数比例等级参数!$B$15</f>
        <v>56.72727272727272</v>
      </c>
      <c r="N987" s="134">
        <f>L987*职业参数比例等级参数!$B$16</f>
        <v>28.36363636363636</v>
      </c>
      <c r="O987" s="134"/>
      <c r="P987" s="134"/>
      <c r="Q987" s="134">
        <v>3</v>
      </c>
    </row>
    <row r="988" spans="1:17" s="135" customFormat="1" hidden="1">
      <c r="A988" s="142">
        <v>975</v>
      </c>
      <c r="B988" s="142">
        <f t="shared" si="15"/>
        <v>975</v>
      </c>
      <c r="C988" s="134">
        <v>10</v>
      </c>
      <c r="D988" s="134">
        <v>0</v>
      </c>
      <c r="E988" s="134">
        <v>0</v>
      </c>
      <c r="F988" s="134">
        <f>职业参数比例等级参数!$D$47*10</f>
        <v>143.03030303030303</v>
      </c>
      <c r="G988" s="134">
        <f>职业参数比例等级参数!$D$48*10</f>
        <v>178.78787878787875</v>
      </c>
      <c r="H988" s="134">
        <f>职业参数比例等级参数!$D$49*10</f>
        <v>53.333333333333329</v>
      </c>
      <c r="I988" s="134">
        <f>职业参数比例等级参数!$D$50*10</f>
        <v>63.999999999999993</v>
      </c>
      <c r="J988" s="134">
        <f>职业参数比例等级参数!$D$51*10</f>
        <v>106.66666666666666</v>
      </c>
      <c r="K988" s="134">
        <f>职业参数比例等级参数!$D$52*10</f>
        <v>79.999999999999986</v>
      </c>
      <c r="L988" s="135">
        <f>职业参数比例等级参数!$E$53*10</f>
        <v>27.927272727272726</v>
      </c>
      <c r="M988" s="134">
        <f>L988*职业参数比例等级参数!$B$15</f>
        <v>55.854545454545452</v>
      </c>
      <c r="N988" s="134">
        <f>L988*职业参数比例等级参数!$B$16</f>
        <v>27.927272727272726</v>
      </c>
      <c r="O988" s="134"/>
      <c r="P988" s="134"/>
      <c r="Q988" s="134">
        <v>3</v>
      </c>
    </row>
    <row r="989" spans="1:17" s="135" customFormat="1" hidden="1">
      <c r="A989" s="142">
        <v>976</v>
      </c>
      <c r="B989" s="142">
        <f t="shared" si="15"/>
        <v>976</v>
      </c>
      <c r="C989" s="135">
        <v>10</v>
      </c>
      <c r="D989" s="135">
        <v>0</v>
      </c>
      <c r="E989" s="135">
        <v>0</v>
      </c>
      <c r="F989" s="135">
        <f>职业参数比例等级参数!$E$47*10</f>
        <v>140.60606060606059</v>
      </c>
      <c r="G989" s="135">
        <f>职业参数比例等级参数!$E$48*10</f>
        <v>175.75757575757569</v>
      </c>
      <c r="H989" s="135">
        <f>职业参数比例等级参数!$E$49*10</f>
        <v>52.121212121212118</v>
      </c>
      <c r="I989" s="135">
        <f>职业参数比例等级参数!$E$50*10</f>
        <v>62.54545454545454</v>
      </c>
      <c r="J989" s="135">
        <f>职业参数比例等级参数!$E$51*10</f>
        <v>104.24242424242424</v>
      </c>
      <c r="K989" s="135">
        <f>职业参数比例等级参数!$E$52*10</f>
        <v>78.181818181818187</v>
      </c>
      <c r="L989" s="135">
        <f>职业参数比例等级参数!$E$53*10</f>
        <v>27.927272727272726</v>
      </c>
      <c r="M989" s="135">
        <f>L989*职业参数比例等级参数!$B$15</f>
        <v>55.854545454545452</v>
      </c>
      <c r="N989" s="135">
        <f>L989*职业参数比例等级参数!$B$16</f>
        <v>27.927272727272726</v>
      </c>
      <c r="P989" s="135" t="s">
        <v>696</v>
      </c>
      <c r="Q989" s="135">
        <v>3</v>
      </c>
    </row>
    <row r="990" spans="1:17" s="135" customFormat="1" hidden="1">
      <c r="A990" s="142">
        <v>977</v>
      </c>
      <c r="B990" s="142">
        <f t="shared" si="15"/>
        <v>977</v>
      </c>
      <c r="C990" s="134">
        <v>10</v>
      </c>
      <c r="D990" s="134">
        <v>0</v>
      </c>
      <c r="E990" s="134">
        <v>0</v>
      </c>
      <c r="F990" s="135">
        <f>职业参数比例等级参数!$D$47*10</f>
        <v>143.03030303030303</v>
      </c>
      <c r="G990" s="134">
        <f>职业参数比例等级参数!$E$48*10</f>
        <v>175.75757575757569</v>
      </c>
      <c r="H990" s="134">
        <f>职业参数比例等级参数!$E$49*10</f>
        <v>52.121212121212118</v>
      </c>
      <c r="I990" s="134">
        <f>职业参数比例等级参数!$E$50*10</f>
        <v>62.54545454545454</v>
      </c>
      <c r="J990" s="134">
        <f>职业参数比例等级参数!$E$51*10</f>
        <v>104.24242424242424</v>
      </c>
      <c r="K990" s="134">
        <f>职业参数比例等级参数!$E$52*10</f>
        <v>78.181818181818187</v>
      </c>
      <c r="L990" s="134">
        <f>职业参数比例等级参数!$E$53*10</f>
        <v>27.927272727272726</v>
      </c>
      <c r="M990" s="134">
        <f>L990*职业参数比例等级参数!$B$15</f>
        <v>55.854545454545452</v>
      </c>
      <c r="N990" s="134">
        <f>L990*职业参数比例等级参数!$B$16</f>
        <v>27.927272727272726</v>
      </c>
      <c r="O990" s="134"/>
      <c r="P990" s="134"/>
      <c r="Q990" s="134">
        <v>3</v>
      </c>
    </row>
    <row r="991" spans="1:17" s="135" customFormat="1" hidden="1">
      <c r="A991" s="142">
        <v>978</v>
      </c>
      <c r="B991" s="142">
        <f t="shared" si="15"/>
        <v>978</v>
      </c>
      <c r="C991" s="134">
        <v>10</v>
      </c>
      <c r="D991" s="134">
        <v>0</v>
      </c>
      <c r="E991" s="134">
        <v>0</v>
      </c>
      <c r="F991" s="135">
        <f>职业参数比例等级参数!$C$47*10</f>
        <v>145.45454545454544</v>
      </c>
      <c r="G991" s="134">
        <f>职业参数比例等级参数!$E$48*10</f>
        <v>175.75757575757569</v>
      </c>
      <c r="H991" s="134">
        <f>职业参数比例等级参数!$E$49*10</f>
        <v>52.121212121212118</v>
      </c>
      <c r="I991" s="134">
        <f>职业参数比例等级参数!$E$50*10</f>
        <v>62.54545454545454</v>
      </c>
      <c r="J991" s="134">
        <f>职业参数比例等级参数!$E$51*10</f>
        <v>104.24242424242424</v>
      </c>
      <c r="K991" s="134">
        <f>职业参数比例等级参数!$E$52*10</f>
        <v>78.181818181818187</v>
      </c>
      <c r="L991" s="134">
        <f>职业参数比例等级参数!$E$53*10</f>
        <v>27.927272727272726</v>
      </c>
      <c r="M991" s="134">
        <f>L991*职业参数比例等级参数!$B$15</f>
        <v>55.854545454545452</v>
      </c>
      <c r="N991" s="134">
        <f>L991*职业参数比例等级参数!$B$16</f>
        <v>27.927272727272726</v>
      </c>
      <c r="O991" s="134"/>
      <c r="P991" s="134"/>
      <c r="Q991" s="134">
        <v>3</v>
      </c>
    </row>
    <row r="992" spans="1:17" s="135" customFormat="1" hidden="1">
      <c r="A992" s="142">
        <v>979</v>
      </c>
      <c r="B992" s="142">
        <f t="shared" si="15"/>
        <v>979</v>
      </c>
      <c r="C992" s="134">
        <v>10</v>
      </c>
      <c r="D992" s="134">
        <v>0</v>
      </c>
      <c r="E992" s="134">
        <v>0</v>
      </c>
      <c r="F992" s="134">
        <f>职业参数比例等级参数!$E$47*10</f>
        <v>140.60606060606059</v>
      </c>
      <c r="G992" s="135">
        <f>职业参数比例等级参数!$D$48*10</f>
        <v>178.78787878787875</v>
      </c>
      <c r="H992" s="134">
        <f>职业参数比例等级参数!$E$49*10</f>
        <v>52.121212121212118</v>
      </c>
      <c r="I992" s="134">
        <f>职业参数比例等级参数!$E$50*10</f>
        <v>62.54545454545454</v>
      </c>
      <c r="J992" s="134">
        <f>职业参数比例等级参数!$E$51*10</f>
        <v>104.24242424242424</v>
      </c>
      <c r="K992" s="134">
        <f>职业参数比例等级参数!$E$52*10</f>
        <v>78.181818181818187</v>
      </c>
      <c r="L992" s="134">
        <f>职业参数比例等级参数!$E$53*10</f>
        <v>27.927272727272726</v>
      </c>
      <c r="M992" s="134">
        <f>L992*职业参数比例等级参数!$B$15</f>
        <v>55.854545454545452</v>
      </c>
      <c r="N992" s="134">
        <f>L992*职业参数比例等级参数!$B$16</f>
        <v>27.927272727272726</v>
      </c>
      <c r="O992" s="134"/>
      <c r="P992" s="134"/>
      <c r="Q992" s="134">
        <v>3</v>
      </c>
    </row>
    <row r="993" spans="1:17" s="135" customFormat="1" hidden="1">
      <c r="A993" s="142">
        <v>980</v>
      </c>
      <c r="B993" s="142">
        <f t="shared" si="15"/>
        <v>980</v>
      </c>
      <c r="C993" s="134">
        <v>10</v>
      </c>
      <c r="D993" s="134">
        <v>0</v>
      </c>
      <c r="E993" s="134">
        <v>0</v>
      </c>
      <c r="F993" s="134">
        <f>职业参数比例等级参数!$E$47*10</f>
        <v>140.60606060606059</v>
      </c>
      <c r="G993" s="135">
        <f>职业参数比例等级参数!$C$48*10</f>
        <v>181.81818181818181</v>
      </c>
      <c r="H993" s="134">
        <f>职业参数比例等级参数!$E$49*10</f>
        <v>52.121212121212118</v>
      </c>
      <c r="I993" s="134">
        <f>职业参数比例等级参数!$E$50*10</f>
        <v>62.54545454545454</v>
      </c>
      <c r="J993" s="134">
        <f>职业参数比例等级参数!$E$51*10</f>
        <v>104.24242424242424</v>
      </c>
      <c r="K993" s="134">
        <f>职业参数比例等级参数!$E$52*10</f>
        <v>78.181818181818187</v>
      </c>
      <c r="L993" s="134">
        <f>职业参数比例等级参数!$E$53*10</f>
        <v>27.927272727272726</v>
      </c>
      <c r="M993" s="134">
        <f>L993*职业参数比例等级参数!$B$15</f>
        <v>55.854545454545452</v>
      </c>
      <c r="N993" s="134">
        <f>L993*职业参数比例等级参数!$B$16</f>
        <v>27.927272727272726</v>
      </c>
      <c r="O993" s="134"/>
      <c r="P993" s="134"/>
      <c r="Q993" s="134">
        <v>3</v>
      </c>
    </row>
    <row r="994" spans="1:17" s="135" customFormat="1" hidden="1">
      <c r="A994" s="142">
        <v>981</v>
      </c>
      <c r="B994" s="142">
        <f t="shared" si="15"/>
        <v>981</v>
      </c>
      <c r="C994" s="134">
        <v>10</v>
      </c>
      <c r="D994" s="134">
        <v>0</v>
      </c>
      <c r="E994" s="134">
        <v>0</v>
      </c>
      <c r="F994" s="134">
        <f>职业参数比例等级参数!$E$47*10</f>
        <v>140.60606060606059</v>
      </c>
      <c r="G994" s="134">
        <f>职业参数比例等级参数!$E$48*10</f>
        <v>175.75757575757569</v>
      </c>
      <c r="H994" s="135">
        <f>职业参数比例等级参数!$D$49*10</f>
        <v>53.333333333333329</v>
      </c>
      <c r="I994" s="134">
        <f>职业参数比例等级参数!$E$50*10</f>
        <v>62.54545454545454</v>
      </c>
      <c r="J994" s="134">
        <f>职业参数比例等级参数!$E$51*10</f>
        <v>104.24242424242424</v>
      </c>
      <c r="K994" s="134">
        <f>职业参数比例等级参数!$E$52*10</f>
        <v>78.181818181818187</v>
      </c>
      <c r="L994" s="134">
        <f>职业参数比例等级参数!$E$53*10</f>
        <v>27.927272727272726</v>
      </c>
      <c r="M994" s="134">
        <f>L994*职业参数比例等级参数!$B$15</f>
        <v>55.854545454545452</v>
      </c>
      <c r="N994" s="134">
        <f>L994*职业参数比例等级参数!$B$16</f>
        <v>27.927272727272726</v>
      </c>
      <c r="O994" s="134"/>
      <c r="P994" s="134"/>
      <c r="Q994" s="134">
        <v>3</v>
      </c>
    </row>
    <row r="995" spans="1:17" s="135" customFormat="1" hidden="1">
      <c r="A995" s="142">
        <v>982</v>
      </c>
      <c r="B995" s="142">
        <f t="shared" si="15"/>
        <v>982</v>
      </c>
      <c r="C995" s="134">
        <v>10</v>
      </c>
      <c r="D995" s="134">
        <v>0</v>
      </c>
      <c r="E995" s="134">
        <v>0</v>
      </c>
      <c r="F995" s="134">
        <f>职业参数比例等级参数!$E$47*10</f>
        <v>140.60606060606059</v>
      </c>
      <c r="G995" s="134">
        <f>职业参数比例等级参数!$E$48*10</f>
        <v>175.75757575757569</v>
      </c>
      <c r="H995" s="135">
        <f>职业参数比例等级参数!$C$49*10</f>
        <v>54.54545454545454</v>
      </c>
      <c r="I995" s="134">
        <f>职业参数比例等级参数!$E$50*10</f>
        <v>62.54545454545454</v>
      </c>
      <c r="J995" s="134">
        <f>职业参数比例等级参数!$E$51*10</f>
        <v>104.24242424242424</v>
      </c>
      <c r="K995" s="134">
        <f>职业参数比例等级参数!$E$52*10</f>
        <v>78.181818181818187</v>
      </c>
      <c r="L995" s="134">
        <f>职业参数比例等级参数!$E$53*10</f>
        <v>27.927272727272726</v>
      </c>
      <c r="M995" s="134">
        <f>L995*职业参数比例等级参数!$B$15</f>
        <v>55.854545454545452</v>
      </c>
      <c r="N995" s="134">
        <f>L995*职业参数比例等级参数!$B$16</f>
        <v>27.927272727272726</v>
      </c>
      <c r="O995" s="134"/>
      <c r="P995" s="134"/>
      <c r="Q995" s="134">
        <v>3</v>
      </c>
    </row>
    <row r="996" spans="1:17" s="135" customFormat="1" hidden="1">
      <c r="A996" s="142">
        <v>983</v>
      </c>
      <c r="B996" s="142">
        <f t="shared" si="15"/>
        <v>983</v>
      </c>
      <c r="C996" s="134">
        <v>10</v>
      </c>
      <c r="D996" s="134">
        <v>0</v>
      </c>
      <c r="E996" s="134">
        <v>0</v>
      </c>
      <c r="F996" s="134">
        <f>职业参数比例等级参数!$E$47*10</f>
        <v>140.60606060606059</v>
      </c>
      <c r="G996" s="134">
        <f>职业参数比例等级参数!$E$48*10</f>
        <v>175.75757575757569</v>
      </c>
      <c r="H996" s="134">
        <f>职业参数比例等级参数!$E$49*10</f>
        <v>52.121212121212118</v>
      </c>
      <c r="I996" s="135">
        <f>职业参数比例等级参数!$D$50*10</f>
        <v>63.999999999999993</v>
      </c>
      <c r="J996" s="134">
        <f>职业参数比例等级参数!$E$51*10</f>
        <v>104.24242424242424</v>
      </c>
      <c r="K996" s="134">
        <f>职业参数比例等级参数!$E$52*10</f>
        <v>78.181818181818187</v>
      </c>
      <c r="L996" s="134">
        <f>职业参数比例等级参数!$E$53*10</f>
        <v>27.927272727272726</v>
      </c>
      <c r="M996" s="134">
        <f>L996*职业参数比例等级参数!$B$15</f>
        <v>55.854545454545452</v>
      </c>
      <c r="N996" s="134">
        <f>L996*职业参数比例等级参数!$B$16</f>
        <v>27.927272727272726</v>
      </c>
      <c r="O996" s="134"/>
      <c r="P996" s="134"/>
      <c r="Q996" s="134">
        <v>3</v>
      </c>
    </row>
    <row r="997" spans="1:17" s="135" customFormat="1" hidden="1">
      <c r="A997" s="142">
        <v>984</v>
      </c>
      <c r="B997" s="142">
        <f t="shared" si="15"/>
        <v>984</v>
      </c>
      <c r="C997" s="134">
        <v>10</v>
      </c>
      <c r="D997" s="134">
        <v>0</v>
      </c>
      <c r="E997" s="134">
        <v>0</v>
      </c>
      <c r="F997" s="134">
        <f>职业参数比例等级参数!$E$47*10</f>
        <v>140.60606060606059</v>
      </c>
      <c r="G997" s="134">
        <f>职业参数比例等级参数!$E$48*10</f>
        <v>175.75757575757569</v>
      </c>
      <c r="H997" s="134">
        <f>职业参数比例等级参数!$E$49*10</f>
        <v>52.121212121212118</v>
      </c>
      <c r="I997" s="135">
        <f>职业参数比例等级参数!$C$50*10</f>
        <v>65.454545454545453</v>
      </c>
      <c r="J997" s="134">
        <f>职业参数比例等级参数!$E$51*10</f>
        <v>104.24242424242424</v>
      </c>
      <c r="K997" s="134">
        <f>职业参数比例等级参数!$E$52*10</f>
        <v>78.181818181818187</v>
      </c>
      <c r="L997" s="134">
        <f>职业参数比例等级参数!$E$53*10</f>
        <v>27.927272727272726</v>
      </c>
      <c r="M997" s="134">
        <f>L997*职业参数比例等级参数!$B$15</f>
        <v>55.854545454545452</v>
      </c>
      <c r="N997" s="134">
        <f>L997*职业参数比例等级参数!$B$16</f>
        <v>27.927272727272726</v>
      </c>
      <c r="O997" s="134"/>
      <c r="P997" s="134"/>
      <c r="Q997" s="134">
        <v>3</v>
      </c>
    </row>
    <row r="998" spans="1:17" s="135" customFormat="1" hidden="1">
      <c r="A998" s="142">
        <v>985</v>
      </c>
      <c r="B998" s="142">
        <f t="shared" si="15"/>
        <v>985</v>
      </c>
      <c r="C998" s="134">
        <v>10</v>
      </c>
      <c r="D998" s="134">
        <v>0</v>
      </c>
      <c r="E998" s="134">
        <v>0</v>
      </c>
      <c r="F998" s="134">
        <f>职业参数比例等级参数!$E$47*10</f>
        <v>140.60606060606059</v>
      </c>
      <c r="G998" s="134">
        <f>职业参数比例等级参数!$E$48*10</f>
        <v>175.75757575757569</v>
      </c>
      <c r="H998" s="134">
        <f>职业参数比例等级参数!$E$49*10</f>
        <v>52.121212121212118</v>
      </c>
      <c r="I998" s="134">
        <f>职业参数比例等级参数!$E$50*10</f>
        <v>62.54545454545454</v>
      </c>
      <c r="J998" s="135">
        <f>职业参数比例等级参数!$D$51*10</f>
        <v>106.66666666666666</v>
      </c>
      <c r="K998" s="134">
        <f>职业参数比例等级参数!$E$52*10</f>
        <v>78.181818181818187</v>
      </c>
      <c r="L998" s="134">
        <f>职业参数比例等级参数!$E$53*10</f>
        <v>27.927272727272726</v>
      </c>
      <c r="M998" s="134">
        <f>L998*职业参数比例等级参数!$B$15</f>
        <v>55.854545454545452</v>
      </c>
      <c r="N998" s="134">
        <f>L998*职业参数比例等级参数!$B$16</f>
        <v>27.927272727272726</v>
      </c>
      <c r="O998" s="134"/>
      <c r="P998" s="134"/>
      <c r="Q998" s="134">
        <v>3</v>
      </c>
    </row>
    <row r="999" spans="1:17" s="135" customFormat="1" hidden="1">
      <c r="A999" s="142">
        <v>986</v>
      </c>
      <c r="B999" s="142">
        <f t="shared" si="15"/>
        <v>986</v>
      </c>
      <c r="C999" s="134">
        <v>10</v>
      </c>
      <c r="D999" s="134">
        <v>0</v>
      </c>
      <c r="E999" s="134">
        <v>0</v>
      </c>
      <c r="F999" s="134">
        <f>职业参数比例等级参数!$E$47*10</f>
        <v>140.60606060606059</v>
      </c>
      <c r="G999" s="134">
        <f>职业参数比例等级参数!$E$48*10</f>
        <v>175.75757575757569</v>
      </c>
      <c r="H999" s="134">
        <f>职业参数比例等级参数!$E$49*10</f>
        <v>52.121212121212118</v>
      </c>
      <c r="I999" s="134">
        <f>职业参数比例等级参数!$E$50*10</f>
        <v>62.54545454545454</v>
      </c>
      <c r="J999" s="135">
        <f>职业参数比例等级参数!$C$51*10</f>
        <v>109.09090909090908</v>
      </c>
      <c r="K999" s="134">
        <f>职业参数比例等级参数!$E$52*10</f>
        <v>78.181818181818187</v>
      </c>
      <c r="L999" s="134">
        <f>职业参数比例等级参数!$E$53*10</f>
        <v>27.927272727272726</v>
      </c>
      <c r="M999" s="134">
        <f>L999*职业参数比例等级参数!$B$15</f>
        <v>55.854545454545452</v>
      </c>
      <c r="N999" s="134">
        <f>L999*职业参数比例等级参数!$B$16</f>
        <v>27.927272727272726</v>
      </c>
      <c r="O999" s="134"/>
      <c r="P999" s="134"/>
      <c r="Q999" s="134">
        <v>3</v>
      </c>
    </row>
    <row r="1000" spans="1:17" s="135" customFormat="1" hidden="1">
      <c r="A1000" s="142">
        <v>987</v>
      </c>
      <c r="B1000" s="142">
        <f t="shared" si="15"/>
        <v>987</v>
      </c>
      <c r="C1000" s="134">
        <v>10</v>
      </c>
      <c r="D1000" s="134">
        <v>0</v>
      </c>
      <c r="E1000" s="134">
        <v>0</v>
      </c>
      <c r="F1000" s="134">
        <f>职业参数比例等级参数!$E$47*10</f>
        <v>140.60606060606059</v>
      </c>
      <c r="G1000" s="134">
        <f>职业参数比例等级参数!$E$48*10</f>
        <v>175.75757575757569</v>
      </c>
      <c r="H1000" s="134">
        <f>职业参数比例等级参数!$E$49*10</f>
        <v>52.121212121212118</v>
      </c>
      <c r="I1000" s="134">
        <f>职业参数比例等级参数!$E$50*10</f>
        <v>62.54545454545454</v>
      </c>
      <c r="J1000" s="134">
        <f>职业参数比例等级参数!$E$51*10</f>
        <v>104.24242424242424</v>
      </c>
      <c r="K1000" s="135">
        <f>职业参数比例等级参数!$D$52*10</f>
        <v>79.999999999999986</v>
      </c>
      <c r="L1000" s="134">
        <f>职业参数比例等级参数!$E$53*10</f>
        <v>27.927272727272726</v>
      </c>
      <c r="M1000" s="134">
        <f>L1000*职业参数比例等级参数!$B$15</f>
        <v>55.854545454545452</v>
      </c>
      <c r="N1000" s="134">
        <f>L1000*职业参数比例等级参数!$B$16</f>
        <v>27.927272727272726</v>
      </c>
      <c r="O1000" s="134"/>
      <c r="P1000" s="134"/>
      <c r="Q1000" s="134">
        <v>3</v>
      </c>
    </row>
    <row r="1001" spans="1:17" s="135" customFormat="1" hidden="1">
      <c r="A1001" s="142">
        <v>988</v>
      </c>
      <c r="B1001" s="142">
        <f t="shared" si="15"/>
        <v>988</v>
      </c>
      <c r="C1001" s="134">
        <v>10</v>
      </c>
      <c r="D1001" s="134">
        <v>0</v>
      </c>
      <c r="E1001" s="134">
        <v>0</v>
      </c>
      <c r="F1001" s="134">
        <f>职业参数比例等级参数!$E$47*10</f>
        <v>140.60606060606059</v>
      </c>
      <c r="G1001" s="134">
        <f>职业参数比例等级参数!$E$48*10</f>
        <v>175.75757575757569</v>
      </c>
      <c r="H1001" s="134">
        <f>职业参数比例等级参数!$E$49*10</f>
        <v>52.121212121212118</v>
      </c>
      <c r="I1001" s="134">
        <f>职业参数比例等级参数!$E$50*10</f>
        <v>62.54545454545454</v>
      </c>
      <c r="J1001" s="134">
        <f>职业参数比例等级参数!$E$51*10</f>
        <v>104.24242424242424</v>
      </c>
      <c r="K1001" s="135">
        <f>职业参数比例等级参数!$C$52*10</f>
        <v>81.818181818181813</v>
      </c>
      <c r="L1001" s="134">
        <f>职业参数比例等级参数!$E$53*10</f>
        <v>27.927272727272726</v>
      </c>
      <c r="M1001" s="134">
        <f>L1001*职业参数比例等级参数!$B$15</f>
        <v>55.854545454545452</v>
      </c>
      <c r="N1001" s="134">
        <f>L1001*职业参数比例等级参数!$B$16</f>
        <v>27.927272727272726</v>
      </c>
      <c r="O1001" s="134"/>
      <c r="P1001" s="134"/>
      <c r="Q1001" s="134">
        <v>3</v>
      </c>
    </row>
    <row r="1002" spans="1:17" s="135" customFormat="1" hidden="1">
      <c r="A1002" s="142">
        <v>989</v>
      </c>
      <c r="B1002" s="142">
        <f t="shared" si="15"/>
        <v>989</v>
      </c>
      <c r="C1002" s="134">
        <v>10</v>
      </c>
      <c r="D1002" s="134">
        <v>0</v>
      </c>
      <c r="E1002" s="134">
        <v>5</v>
      </c>
      <c r="F1002" s="134">
        <f>职业参数比例等级参数!$E$47*10</f>
        <v>140.60606060606059</v>
      </c>
      <c r="G1002" s="134">
        <f>职业参数比例等级参数!$E$48*10</f>
        <v>175.75757575757569</v>
      </c>
      <c r="H1002" s="134">
        <f>职业参数比例等级参数!$E$49*10</f>
        <v>52.121212121212118</v>
      </c>
      <c r="I1002" s="134">
        <f>职业参数比例等级参数!$E$50*10</f>
        <v>62.54545454545454</v>
      </c>
      <c r="J1002" s="134">
        <f>职业参数比例等级参数!$E$51*10</f>
        <v>104.24242424242424</v>
      </c>
      <c r="K1002" s="134">
        <f>职业参数比例等级参数!$E$52*10</f>
        <v>78.181818181818187</v>
      </c>
      <c r="L1002" s="135">
        <f>职业参数比例等级参数!$D$53*10</f>
        <v>28.145454545454545</v>
      </c>
      <c r="M1002" s="134">
        <f>L1002*职业参数比例等级参数!$B$15</f>
        <v>56.290909090909089</v>
      </c>
      <c r="N1002" s="134">
        <f>L1002*职业参数比例等级参数!$B$16</f>
        <v>28.145454545454545</v>
      </c>
      <c r="O1002" s="134"/>
      <c r="P1002" s="134"/>
      <c r="Q1002" s="134">
        <v>3</v>
      </c>
    </row>
    <row r="1003" spans="1:17" s="135" customFormat="1" hidden="1">
      <c r="A1003" s="142">
        <v>990</v>
      </c>
      <c r="B1003" s="142">
        <f t="shared" si="15"/>
        <v>990</v>
      </c>
      <c r="C1003" s="134">
        <v>10</v>
      </c>
      <c r="D1003" s="134">
        <v>0</v>
      </c>
      <c r="E1003" s="134">
        <v>6</v>
      </c>
      <c r="F1003" s="134">
        <f>职业参数比例等级参数!$E$47*10</f>
        <v>140.60606060606059</v>
      </c>
      <c r="G1003" s="134">
        <f>职业参数比例等级参数!$E$48*10</f>
        <v>175.75757575757569</v>
      </c>
      <c r="H1003" s="134">
        <f>职业参数比例等级参数!$E$49*10</f>
        <v>52.121212121212118</v>
      </c>
      <c r="I1003" s="134">
        <f>职业参数比例等级参数!$E$50*10</f>
        <v>62.54545454545454</v>
      </c>
      <c r="J1003" s="134">
        <f>职业参数比例等级参数!$E$51*10</f>
        <v>104.24242424242424</v>
      </c>
      <c r="K1003" s="134">
        <f>职业参数比例等级参数!$E$52*10</f>
        <v>78.181818181818187</v>
      </c>
      <c r="L1003" s="135">
        <f>职业参数比例等级参数!$C$53*10</f>
        <v>28.36363636363636</v>
      </c>
      <c r="M1003" s="134">
        <f>L1003*职业参数比例等级参数!$B$15</f>
        <v>56.72727272727272</v>
      </c>
      <c r="N1003" s="134">
        <f>L1003*职业参数比例等级参数!$B$16</f>
        <v>28.36363636363636</v>
      </c>
      <c r="O1003" s="134"/>
      <c r="P1003" s="134"/>
      <c r="Q1003" s="134">
        <v>3</v>
      </c>
    </row>
    <row r="1004" spans="1:17" s="135" customFormat="1" hidden="1">
      <c r="A1004" s="142">
        <v>991</v>
      </c>
      <c r="B1004" s="142">
        <f t="shared" si="15"/>
        <v>991</v>
      </c>
      <c r="C1004" s="135">
        <v>9</v>
      </c>
      <c r="D1004" s="135">
        <v>0</v>
      </c>
      <c r="E1004" s="135">
        <v>0</v>
      </c>
      <c r="F1004" s="135">
        <f>职业参数比例等级参数!$F$47*10</f>
        <v>138.18181818181816</v>
      </c>
      <c r="G1004" s="135">
        <f>职业参数比例等级参数!$F$48*10</f>
        <v>172.72727272727275</v>
      </c>
      <c r="H1004" s="135">
        <f>职业参数比例等级参数!$F$49*10</f>
        <v>50.909090909090907</v>
      </c>
      <c r="I1004" s="135">
        <f>职业参数比例等级参数!$F$50*10</f>
        <v>61.090909090909093</v>
      </c>
      <c r="J1004" s="135">
        <f>职业参数比例等级参数!$F$51*10</f>
        <v>101.81818181818181</v>
      </c>
      <c r="K1004" s="135">
        <f>职业参数比例等级参数!$F$52*10</f>
        <v>76.363636363636346</v>
      </c>
      <c r="L1004" s="135">
        <f>职业参数比例等级参数!$F$53*10</f>
        <v>27.709090909090904</v>
      </c>
      <c r="M1004" s="135">
        <f>L1004*职业参数比例等级参数!$B$15</f>
        <v>55.418181818181807</v>
      </c>
      <c r="N1004" s="135">
        <f>L1004*职业参数比例等级参数!$B$16</f>
        <v>27.709090909090904</v>
      </c>
      <c r="P1004" s="135" t="s">
        <v>612</v>
      </c>
      <c r="Q1004" s="135">
        <v>3</v>
      </c>
    </row>
    <row r="1005" spans="1:17" s="135" customFormat="1" hidden="1">
      <c r="A1005" s="142">
        <v>992</v>
      </c>
      <c r="B1005" s="142">
        <f t="shared" si="15"/>
        <v>992</v>
      </c>
      <c r="C1005" s="134">
        <v>9</v>
      </c>
      <c r="D1005" s="134">
        <v>0</v>
      </c>
      <c r="E1005" s="134">
        <v>0</v>
      </c>
      <c r="F1005" s="135">
        <f>职业参数比例等级参数!$G$47*10</f>
        <v>135.75757575757575</v>
      </c>
      <c r="G1005" s="134">
        <f>职业参数比例等级参数!$F$48*10</f>
        <v>172.72727272727275</v>
      </c>
      <c r="H1005" s="134">
        <f>职业参数比例等级参数!$F$49*10</f>
        <v>50.909090909090907</v>
      </c>
      <c r="I1005" s="134">
        <f>职业参数比例等级参数!$F$50*10</f>
        <v>61.090909090909093</v>
      </c>
      <c r="J1005" s="134">
        <f>职业参数比例等级参数!$F$51*10</f>
        <v>101.81818181818181</v>
      </c>
      <c r="K1005" s="134">
        <f>职业参数比例等级参数!$F$52*10</f>
        <v>76.363636363636346</v>
      </c>
      <c r="L1005" s="134">
        <f>职业参数比例等级参数!$F$53*10</f>
        <v>27.709090909090904</v>
      </c>
      <c r="M1005" s="134">
        <f>L1005*职业参数比例等级参数!$B$15</f>
        <v>55.418181818181807</v>
      </c>
      <c r="N1005" s="134">
        <f>L1005*职业参数比例等级参数!$B$16</f>
        <v>27.709090909090904</v>
      </c>
      <c r="O1005" s="134"/>
      <c r="P1005" s="134"/>
      <c r="Q1005" s="134">
        <v>3</v>
      </c>
    </row>
    <row r="1006" spans="1:17" s="135" customFormat="1" hidden="1">
      <c r="A1006" s="142">
        <v>993</v>
      </c>
      <c r="B1006" s="142">
        <f t="shared" si="15"/>
        <v>993</v>
      </c>
      <c r="C1006" s="134">
        <v>9</v>
      </c>
      <c r="D1006" s="134">
        <v>0</v>
      </c>
      <c r="E1006" s="134">
        <v>0</v>
      </c>
      <c r="F1006" s="135">
        <f>职业参数比例等级参数!$H$47*10</f>
        <v>133.33333333333331</v>
      </c>
      <c r="G1006" s="134">
        <f>职业参数比例等级参数!$F$48*10</f>
        <v>172.72727272727275</v>
      </c>
      <c r="H1006" s="134">
        <f>职业参数比例等级参数!$F$49*10</f>
        <v>50.909090909090907</v>
      </c>
      <c r="I1006" s="134">
        <f>职业参数比例等级参数!$F$50*10</f>
        <v>61.090909090909093</v>
      </c>
      <c r="J1006" s="134">
        <f>职业参数比例等级参数!$F$51*10</f>
        <v>101.81818181818181</v>
      </c>
      <c r="K1006" s="134">
        <f>职业参数比例等级参数!$F$52*10</f>
        <v>76.363636363636346</v>
      </c>
      <c r="L1006" s="134">
        <f>职业参数比例等级参数!$F$53*10</f>
        <v>27.709090909090904</v>
      </c>
      <c r="M1006" s="134">
        <f>L1006*职业参数比例等级参数!$B$15</f>
        <v>55.418181818181807</v>
      </c>
      <c r="N1006" s="134">
        <f>L1006*职业参数比例等级参数!$B$16</f>
        <v>27.709090909090904</v>
      </c>
      <c r="O1006" s="134"/>
      <c r="P1006" s="134"/>
      <c r="Q1006" s="134">
        <v>3</v>
      </c>
    </row>
    <row r="1007" spans="1:17" s="135" customFormat="1" hidden="1">
      <c r="A1007" s="142">
        <v>994</v>
      </c>
      <c r="B1007" s="142">
        <f t="shared" si="15"/>
        <v>994</v>
      </c>
      <c r="C1007" s="134">
        <v>9</v>
      </c>
      <c r="D1007" s="134">
        <v>0</v>
      </c>
      <c r="E1007" s="134">
        <v>0</v>
      </c>
      <c r="F1007" s="134">
        <f>职业参数比例等级参数!$F$47*10</f>
        <v>138.18181818181816</v>
      </c>
      <c r="G1007" s="135">
        <f>职业参数比例等级参数!$G$48*10</f>
        <v>169.69696969696969</v>
      </c>
      <c r="H1007" s="134">
        <f>职业参数比例等级参数!$F$49*10</f>
        <v>50.909090909090907</v>
      </c>
      <c r="I1007" s="134">
        <f>职业参数比例等级参数!$F$50*10</f>
        <v>61.090909090909093</v>
      </c>
      <c r="J1007" s="134">
        <f>职业参数比例等级参数!$F$51*10</f>
        <v>101.81818181818181</v>
      </c>
      <c r="K1007" s="134">
        <f>职业参数比例等级参数!$F$52*10</f>
        <v>76.363636363636346</v>
      </c>
      <c r="L1007" s="134">
        <f>职业参数比例等级参数!$F$53*10</f>
        <v>27.709090909090904</v>
      </c>
      <c r="M1007" s="134">
        <f>L1007*职业参数比例等级参数!$B$15</f>
        <v>55.418181818181807</v>
      </c>
      <c r="N1007" s="134">
        <f>L1007*职业参数比例等级参数!$B$16</f>
        <v>27.709090909090904</v>
      </c>
      <c r="O1007" s="134"/>
      <c r="P1007" s="134"/>
      <c r="Q1007" s="134">
        <v>3</v>
      </c>
    </row>
    <row r="1008" spans="1:17" s="135" customFormat="1" hidden="1">
      <c r="A1008" s="142">
        <v>995</v>
      </c>
      <c r="B1008" s="142">
        <f t="shared" si="15"/>
        <v>995</v>
      </c>
      <c r="C1008" s="134">
        <v>9</v>
      </c>
      <c r="D1008" s="134">
        <v>0</v>
      </c>
      <c r="E1008" s="134">
        <v>0</v>
      </c>
      <c r="F1008" s="134">
        <f>职业参数比例等级参数!$F$47*10</f>
        <v>138.18181818181816</v>
      </c>
      <c r="G1008" s="135">
        <f>职业参数比例等级参数!$H$48*10</f>
        <v>166.66666666666663</v>
      </c>
      <c r="H1008" s="134">
        <f>职业参数比例等级参数!$F$49*10</f>
        <v>50.909090909090907</v>
      </c>
      <c r="I1008" s="134">
        <f>职业参数比例等级参数!$F$50*10</f>
        <v>61.090909090909093</v>
      </c>
      <c r="J1008" s="134">
        <f>职业参数比例等级参数!$F$51*10</f>
        <v>101.81818181818181</v>
      </c>
      <c r="K1008" s="134">
        <f>职业参数比例等级参数!$F$52*10</f>
        <v>76.363636363636346</v>
      </c>
      <c r="L1008" s="134">
        <f>职业参数比例等级参数!$F$53*10</f>
        <v>27.709090909090904</v>
      </c>
      <c r="M1008" s="134">
        <f>L1008*职业参数比例等级参数!$B$15</f>
        <v>55.418181818181807</v>
      </c>
      <c r="N1008" s="134">
        <f>L1008*职业参数比例等级参数!$B$16</f>
        <v>27.709090909090904</v>
      </c>
      <c r="O1008" s="134"/>
      <c r="P1008" s="134"/>
      <c r="Q1008" s="134">
        <v>3</v>
      </c>
    </row>
    <row r="1009" spans="1:17" s="135" customFormat="1" hidden="1">
      <c r="A1009" s="142">
        <v>996</v>
      </c>
      <c r="B1009" s="142">
        <f t="shared" si="15"/>
        <v>996</v>
      </c>
      <c r="C1009" s="134">
        <v>9</v>
      </c>
      <c r="D1009" s="134">
        <v>0</v>
      </c>
      <c r="E1009" s="134">
        <v>0</v>
      </c>
      <c r="F1009" s="134">
        <f>职业参数比例等级参数!$F$47*10</f>
        <v>138.18181818181816</v>
      </c>
      <c r="G1009" s="134">
        <f>职业参数比例等级参数!$F$48*10</f>
        <v>172.72727272727275</v>
      </c>
      <c r="H1009" s="135">
        <f>职业参数比例等级参数!$G$49*10</f>
        <v>49.696969696969695</v>
      </c>
      <c r="I1009" s="134">
        <f>职业参数比例等级参数!$F$50*10</f>
        <v>61.090909090909093</v>
      </c>
      <c r="J1009" s="134">
        <f>职业参数比例等级参数!$F$51*10</f>
        <v>101.81818181818181</v>
      </c>
      <c r="K1009" s="134">
        <f>职业参数比例等级参数!$F$52*10</f>
        <v>76.363636363636346</v>
      </c>
      <c r="L1009" s="134">
        <f>职业参数比例等级参数!$F$53*10</f>
        <v>27.709090909090904</v>
      </c>
      <c r="M1009" s="134">
        <f>L1009*职业参数比例等级参数!$B$15</f>
        <v>55.418181818181807</v>
      </c>
      <c r="N1009" s="134">
        <f>L1009*职业参数比例等级参数!$B$16</f>
        <v>27.709090909090904</v>
      </c>
      <c r="O1009" s="134"/>
      <c r="P1009" s="134"/>
      <c r="Q1009" s="134">
        <v>3</v>
      </c>
    </row>
    <row r="1010" spans="1:17" s="135" customFormat="1" hidden="1">
      <c r="A1010" s="142">
        <v>997</v>
      </c>
      <c r="B1010" s="142">
        <f t="shared" si="15"/>
        <v>997</v>
      </c>
      <c r="C1010" s="134">
        <v>9</v>
      </c>
      <c r="D1010" s="134">
        <v>0</v>
      </c>
      <c r="E1010" s="134">
        <v>0</v>
      </c>
      <c r="F1010" s="134">
        <f>职业参数比例等级参数!$F$47*10</f>
        <v>138.18181818181816</v>
      </c>
      <c r="G1010" s="134">
        <f>职业参数比例等级参数!$F$48*10</f>
        <v>172.72727272727275</v>
      </c>
      <c r="H1010" s="135">
        <f>职业参数比例等级参数!$H$49*10</f>
        <v>48.484848484848484</v>
      </c>
      <c r="I1010" s="134">
        <f>职业参数比例等级参数!$F$50*10</f>
        <v>61.090909090909093</v>
      </c>
      <c r="J1010" s="134">
        <f>职业参数比例等级参数!$F$51*10</f>
        <v>101.81818181818181</v>
      </c>
      <c r="K1010" s="134">
        <f>职业参数比例等级参数!$F$52*10</f>
        <v>76.363636363636346</v>
      </c>
      <c r="L1010" s="134">
        <f>职业参数比例等级参数!$F$53*10</f>
        <v>27.709090909090904</v>
      </c>
      <c r="M1010" s="134">
        <f>L1010*职业参数比例等级参数!$B$15</f>
        <v>55.418181818181807</v>
      </c>
      <c r="N1010" s="134">
        <f>L1010*职业参数比例等级参数!$B$16</f>
        <v>27.709090909090904</v>
      </c>
      <c r="O1010" s="134"/>
      <c r="P1010" s="134"/>
      <c r="Q1010" s="134">
        <v>3</v>
      </c>
    </row>
    <row r="1011" spans="1:17" s="135" customFormat="1" hidden="1">
      <c r="A1011" s="142">
        <v>998</v>
      </c>
      <c r="B1011" s="142">
        <f t="shared" si="15"/>
        <v>998</v>
      </c>
      <c r="C1011" s="134">
        <v>9</v>
      </c>
      <c r="D1011" s="134">
        <v>0</v>
      </c>
      <c r="E1011" s="134">
        <v>0</v>
      </c>
      <c r="F1011" s="134">
        <f>职业参数比例等级参数!$F$47*10</f>
        <v>138.18181818181816</v>
      </c>
      <c r="G1011" s="134">
        <f>职业参数比例等级参数!$F$48*10</f>
        <v>172.72727272727275</v>
      </c>
      <c r="H1011" s="134">
        <f>职业参数比例等级参数!$F$49*10</f>
        <v>50.909090909090907</v>
      </c>
      <c r="I1011" s="135">
        <f>职业参数比例等级参数!$G$50*10</f>
        <v>59.636363636363626</v>
      </c>
      <c r="J1011" s="134">
        <f>职业参数比例等级参数!$F$51*10</f>
        <v>101.81818181818181</v>
      </c>
      <c r="K1011" s="134">
        <f>职业参数比例等级参数!$F$52*10</f>
        <v>76.363636363636346</v>
      </c>
      <c r="L1011" s="134">
        <f>职业参数比例等级参数!$F$53*10</f>
        <v>27.709090909090904</v>
      </c>
      <c r="M1011" s="134">
        <f>L1011*职业参数比例等级参数!$B$15</f>
        <v>55.418181818181807</v>
      </c>
      <c r="N1011" s="134">
        <f>L1011*职业参数比例等级参数!$B$16</f>
        <v>27.709090909090904</v>
      </c>
      <c r="O1011" s="134"/>
      <c r="P1011" s="134"/>
      <c r="Q1011" s="134">
        <v>3</v>
      </c>
    </row>
    <row r="1012" spans="1:17" s="135" customFormat="1" hidden="1">
      <c r="A1012" s="142">
        <v>999</v>
      </c>
      <c r="B1012" s="142">
        <f t="shared" si="15"/>
        <v>999</v>
      </c>
      <c r="C1012" s="134">
        <v>9</v>
      </c>
      <c r="D1012" s="134">
        <v>0</v>
      </c>
      <c r="E1012" s="134">
        <v>0</v>
      </c>
      <c r="F1012" s="134">
        <f>职业参数比例等级参数!$F$47*10</f>
        <v>138.18181818181816</v>
      </c>
      <c r="G1012" s="134">
        <f>职业参数比例等级参数!$F$48*10</f>
        <v>172.72727272727275</v>
      </c>
      <c r="H1012" s="134">
        <f>职业参数比例等级参数!$F$49*10</f>
        <v>50.909090909090907</v>
      </c>
      <c r="I1012" s="135">
        <f>职业参数比例等级参数!$H$50*10</f>
        <v>58.181818181818173</v>
      </c>
      <c r="J1012" s="134">
        <f>职业参数比例等级参数!$F$51*10</f>
        <v>101.81818181818181</v>
      </c>
      <c r="K1012" s="134">
        <f>职业参数比例等级参数!$F$52*10</f>
        <v>76.363636363636346</v>
      </c>
      <c r="L1012" s="134">
        <f>职业参数比例等级参数!$F$53*10</f>
        <v>27.709090909090904</v>
      </c>
      <c r="M1012" s="134">
        <f>L1012*职业参数比例等级参数!$B$15</f>
        <v>55.418181818181807</v>
      </c>
      <c r="N1012" s="134">
        <f>L1012*职业参数比例等级参数!$B$16</f>
        <v>27.709090909090904</v>
      </c>
      <c r="O1012" s="134"/>
      <c r="P1012" s="134"/>
      <c r="Q1012" s="134">
        <v>3</v>
      </c>
    </row>
    <row r="1013" spans="1:17" s="135" customFormat="1" hidden="1">
      <c r="A1013" s="142">
        <v>1000</v>
      </c>
      <c r="B1013" s="142">
        <f t="shared" si="15"/>
        <v>1000</v>
      </c>
      <c r="C1013" s="134">
        <v>9</v>
      </c>
      <c r="D1013" s="134">
        <v>0</v>
      </c>
      <c r="E1013" s="134">
        <v>0</v>
      </c>
      <c r="F1013" s="134">
        <f>职业参数比例等级参数!$F$47*10</f>
        <v>138.18181818181816</v>
      </c>
      <c r="G1013" s="134">
        <f>职业参数比例等级参数!$F$48*10</f>
        <v>172.72727272727275</v>
      </c>
      <c r="H1013" s="134">
        <f>职业参数比例等级参数!$F$49*10</f>
        <v>50.909090909090907</v>
      </c>
      <c r="I1013" s="134">
        <f>职业参数比例等级参数!$F$50*10</f>
        <v>61.090909090909093</v>
      </c>
      <c r="J1013" s="135">
        <f>职业参数比例等级参数!$G$51*10</f>
        <v>99.393939393939391</v>
      </c>
      <c r="K1013" s="134">
        <f>职业参数比例等级参数!$F$52*10</f>
        <v>76.363636363636346</v>
      </c>
      <c r="L1013" s="134">
        <f>职业参数比例等级参数!$F$53*10</f>
        <v>27.709090909090904</v>
      </c>
      <c r="M1013" s="134">
        <f>L1013*职业参数比例等级参数!$B$15</f>
        <v>55.418181818181807</v>
      </c>
      <c r="N1013" s="134">
        <f>L1013*职业参数比例等级参数!$B$16</f>
        <v>27.709090909090904</v>
      </c>
      <c r="O1013" s="134"/>
      <c r="P1013" s="134"/>
      <c r="Q1013" s="134">
        <v>3</v>
      </c>
    </row>
    <row r="1014" spans="1:17" s="135" customFormat="1" hidden="1">
      <c r="A1014" s="142">
        <v>1001</v>
      </c>
      <c r="B1014" s="142">
        <f t="shared" si="15"/>
        <v>1001</v>
      </c>
      <c r="C1014" s="134">
        <v>9</v>
      </c>
      <c r="D1014" s="134">
        <v>0</v>
      </c>
      <c r="E1014" s="134">
        <v>0</v>
      </c>
      <c r="F1014" s="134">
        <f>职业参数比例等级参数!$F$47*10</f>
        <v>138.18181818181816</v>
      </c>
      <c r="G1014" s="134">
        <f>职业参数比例等级参数!$F$48*10</f>
        <v>172.72727272727275</v>
      </c>
      <c r="H1014" s="134">
        <f>职业参数比例等级参数!$F$49*10</f>
        <v>50.909090909090907</v>
      </c>
      <c r="I1014" s="134">
        <f>职业参数比例等级参数!$F$50*10</f>
        <v>61.090909090909093</v>
      </c>
      <c r="J1014" s="135">
        <f>职业参数比例等级参数!$H$51*10</f>
        <v>96.969696969696969</v>
      </c>
      <c r="K1014" s="134">
        <f>职业参数比例等级参数!$F$52*10</f>
        <v>76.363636363636346</v>
      </c>
      <c r="L1014" s="134">
        <f>职业参数比例等级参数!$F$53*10</f>
        <v>27.709090909090904</v>
      </c>
      <c r="M1014" s="134">
        <f>L1014*职业参数比例等级参数!$B$15</f>
        <v>55.418181818181807</v>
      </c>
      <c r="N1014" s="134">
        <f>L1014*职业参数比例等级参数!$B$16</f>
        <v>27.709090909090904</v>
      </c>
      <c r="O1014" s="134"/>
      <c r="P1014" s="134"/>
      <c r="Q1014" s="134">
        <v>3</v>
      </c>
    </row>
    <row r="1015" spans="1:17" s="135" customFormat="1" hidden="1">
      <c r="A1015" s="142">
        <v>1002</v>
      </c>
      <c r="B1015" s="142">
        <f t="shared" si="15"/>
        <v>1002</v>
      </c>
      <c r="C1015" s="134">
        <v>9</v>
      </c>
      <c r="D1015" s="134">
        <v>0</v>
      </c>
      <c r="E1015" s="134">
        <v>0</v>
      </c>
      <c r="F1015" s="134">
        <f>职业参数比例等级参数!$F$47*10</f>
        <v>138.18181818181816</v>
      </c>
      <c r="G1015" s="134">
        <f>职业参数比例等级参数!$F$48*10</f>
        <v>172.72727272727275</v>
      </c>
      <c r="H1015" s="134">
        <f>职业参数比例等级参数!$F$49*10</f>
        <v>50.909090909090907</v>
      </c>
      <c r="I1015" s="134">
        <f>职业参数比例等级参数!$F$50*10</f>
        <v>61.090909090909093</v>
      </c>
      <c r="J1015" s="134">
        <f>职业参数比例等级参数!$F$51*10</f>
        <v>101.81818181818181</v>
      </c>
      <c r="K1015" s="135">
        <f>职业参数比例等级参数!$G$52*10</f>
        <v>74.545454545454547</v>
      </c>
      <c r="L1015" s="134">
        <f>职业参数比例等级参数!$F$53*10</f>
        <v>27.709090909090904</v>
      </c>
      <c r="M1015" s="134">
        <f>L1015*职业参数比例等级参数!$B$15</f>
        <v>55.418181818181807</v>
      </c>
      <c r="N1015" s="134">
        <f>L1015*职业参数比例等级参数!$B$16</f>
        <v>27.709090909090904</v>
      </c>
      <c r="O1015" s="134"/>
      <c r="P1015" s="134"/>
      <c r="Q1015" s="134">
        <v>3</v>
      </c>
    </row>
    <row r="1016" spans="1:17" s="135" customFormat="1" hidden="1">
      <c r="A1016" s="142">
        <v>1003</v>
      </c>
      <c r="B1016" s="142">
        <f t="shared" si="15"/>
        <v>1003</v>
      </c>
      <c r="C1016" s="134">
        <v>9</v>
      </c>
      <c r="D1016" s="134">
        <v>0</v>
      </c>
      <c r="E1016" s="134">
        <v>0</v>
      </c>
      <c r="F1016" s="134">
        <f>职业参数比例等级参数!$F$47*10</f>
        <v>138.18181818181816</v>
      </c>
      <c r="G1016" s="134">
        <f>职业参数比例等级参数!$F$48*10</f>
        <v>172.72727272727275</v>
      </c>
      <c r="H1016" s="134">
        <f>职业参数比例等级参数!$F$49*10</f>
        <v>50.909090909090907</v>
      </c>
      <c r="I1016" s="134">
        <f>职业参数比例等级参数!$F$50*10</f>
        <v>61.090909090909093</v>
      </c>
      <c r="J1016" s="134">
        <f>职业参数比例等级参数!$F$51*10</f>
        <v>101.81818181818181</v>
      </c>
      <c r="K1016" s="135">
        <f>职业参数比例等级参数!$H$52*10</f>
        <v>72.72727272727272</v>
      </c>
      <c r="L1016" s="134">
        <f>职业参数比例等级参数!$F$53*10</f>
        <v>27.709090909090904</v>
      </c>
      <c r="M1016" s="134">
        <f>L1016*职业参数比例等级参数!$B$15</f>
        <v>55.418181818181807</v>
      </c>
      <c r="N1016" s="134">
        <f>L1016*职业参数比例等级参数!$B$16</f>
        <v>27.709090909090904</v>
      </c>
      <c r="O1016" s="134"/>
      <c r="P1016" s="134"/>
      <c r="Q1016" s="134">
        <v>3</v>
      </c>
    </row>
    <row r="1017" spans="1:17" s="135" customFormat="1" hidden="1">
      <c r="A1017" s="142">
        <v>1004</v>
      </c>
      <c r="B1017" s="142">
        <f t="shared" si="15"/>
        <v>1004</v>
      </c>
      <c r="C1017" s="134">
        <v>9</v>
      </c>
      <c r="D1017" s="134">
        <v>0</v>
      </c>
      <c r="E1017" s="134">
        <v>0</v>
      </c>
      <c r="F1017" s="134">
        <f>职业参数比例等级参数!$F$47*10</f>
        <v>138.18181818181816</v>
      </c>
      <c r="G1017" s="134">
        <f>职业参数比例等级参数!$F$48*10</f>
        <v>172.72727272727275</v>
      </c>
      <c r="H1017" s="134">
        <f>职业参数比例等级参数!$F$49*10</f>
        <v>50.909090909090907</v>
      </c>
      <c r="I1017" s="134">
        <f>职业参数比例等级参数!$F$50*10</f>
        <v>61.090909090909093</v>
      </c>
      <c r="J1017" s="134">
        <f>职业参数比例等级参数!$F$51*10</f>
        <v>101.81818181818181</v>
      </c>
      <c r="K1017" s="134">
        <f>职业参数比例等级参数!$F$52*10</f>
        <v>76.363636363636346</v>
      </c>
      <c r="L1017" s="135">
        <f>职业参数比例等级参数!$G$53*10</f>
        <v>27.490909090909092</v>
      </c>
      <c r="M1017" s="134">
        <f>L1017*职业参数比例等级参数!$B$15</f>
        <v>54.981818181818184</v>
      </c>
      <c r="N1017" s="134">
        <f>L1017*职业参数比例等级参数!$B$16</f>
        <v>27.490909090909092</v>
      </c>
      <c r="O1017" s="134"/>
      <c r="P1017" s="134"/>
      <c r="Q1017" s="134">
        <v>3</v>
      </c>
    </row>
    <row r="1018" spans="1:17" s="135" customFormat="1" hidden="1">
      <c r="A1018" s="142">
        <v>1005</v>
      </c>
      <c r="B1018" s="142">
        <f t="shared" si="15"/>
        <v>1005</v>
      </c>
      <c r="C1018" s="134">
        <v>9</v>
      </c>
      <c r="D1018" s="134">
        <v>0</v>
      </c>
      <c r="E1018" s="134">
        <v>0</v>
      </c>
      <c r="F1018" s="134">
        <f>职业参数比例等级参数!$F$47*10</f>
        <v>138.18181818181816</v>
      </c>
      <c r="G1018" s="134">
        <f>职业参数比例等级参数!$F$48*10</f>
        <v>172.72727272727275</v>
      </c>
      <c r="H1018" s="134">
        <f>职业参数比例等级参数!$F$49*10</f>
        <v>50.909090909090907</v>
      </c>
      <c r="I1018" s="134">
        <f>职业参数比例等级参数!$F$50*10</f>
        <v>61.090909090909093</v>
      </c>
      <c r="J1018" s="134">
        <f>职业参数比例等级参数!$F$51*10</f>
        <v>101.81818181818181</v>
      </c>
      <c r="K1018" s="134">
        <f>职业参数比例等级参数!$F$52*10</f>
        <v>76.363636363636346</v>
      </c>
      <c r="L1018" s="135">
        <f>职业参数比例等级参数!$H$53*10</f>
        <v>27.27272727272727</v>
      </c>
      <c r="M1018" s="134">
        <f>L1018*职业参数比例等级参数!$B$15</f>
        <v>54.54545454545454</v>
      </c>
      <c r="N1018" s="134">
        <f>L1018*职业参数比例等级参数!$B$16</f>
        <v>27.27272727272727</v>
      </c>
      <c r="O1018" s="134"/>
      <c r="P1018" s="134"/>
      <c r="Q1018" s="134">
        <v>3</v>
      </c>
    </row>
    <row r="1019" spans="1:17" s="135" customFormat="1" hidden="1">
      <c r="A1019" s="142">
        <v>1006</v>
      </c>
      <c r="B1019" s="142">
        <f t="shared" si="15"/>
        <v>1006</v>
      </c>
      <c r="C1019" s="135">
        <v>9</v>
      </c>
      <c r="D1019" s="135">
        <v>0</v>
      </c>
      <c r="E1019" s="135">
        <v>0</v>
      </c>
      <c r="F1019" s="135">
        <f>职业参数比例等级参数!$G$47*10</f>
        <v>135.75757575757575</v>
      </c>
      <c r="G1019" s="135">
        <f>职业参数比例等级参数!$G$48*10</f>
        <v>169.69696969696969</v>
      </c>
      <c r="H1019" s="135">
        <f>职业参数比例等级参数!$G$49*10</f>
        <v>49.696969696969695</v>
      </c>
      <c r="I1019" s="135">
        <f>职业参数比例等级参数!$G$50*10</f>
        <v>59.636363636363626</v>
      </c>
      <c r="J1019" s="135">
        <f>职业参数比例等级参数!$G$51*10</f>
        <v>99.393939393939391</v>
      </c>
      <c r="K1019" s="135">
        <f>职业参数比例等级参数!$G$52*10</f>
        <v>74.545454545454547</v>
      </c>
      <c r="L1019" s="135">
        <f>职业参数比例等级参数!$G$53*10</f>
        <v>27.490909090909092</v>
      </c>
      <c r="M1019" s="135">
        <f>L1019*职业参数比例等级参数!$B$15</f>
        <v>54.981818181818184</v>
      </c>
      <c r="N1019" s="135">
        <f>L1019*职业参数比例等级参数!$B$16</f>
        <v>27.490909090909092</v>
      </c>
      <c r="P1019" s="135" t="s">
        <v>695</v>
      </c>
      <c r="Q1019" s="135">
        <v>3</v>
      </c>
    </row>
    <row r="1020" spans="1:17" s="135" customFormat="1" hidden="1">
      <c r="A1020" s="142">
        <v>1007</v>
      </c>
      <c r="B1020" s="142">
        <f t="shared" si="15"/>
        <v>1007</v>
      </c>
      <c r="C1020" s="134">
        <v>9</v>
      </c>
      <c r="D1020" s="134">
        <v>0</v>
      </c>
      <c r="E1020" s="134">
        <v>0</v>
      </c>
      <c r="F1020" s="135">
        <f>职业参数比例等级参数!$F$47*10</f>
        <v>138.18181818181816</v>
      </c>
      <c r="G1020" s="134">
        <f>职业参数比例等级参数!$G$48*10</f>
        <v>169.69696969696969</v>
      </c>
      <c r="H1020" s="134">
        <f>职业参数比例等级参数!$G$49*10</f>
        <v>49.696969696969695</v>
      </c>
      <c r="I1020" s="134">
        <f>职业参数比例等级参数!$G$50*10</f>
        <v>59.636363636363626</v>
      </c>
      <c r="J1020" s="134">
        <f>职业参数比例等级参数!$G$51*10</f>
        <v>99.393939393939391</v>
      </c>
      <c r="K1020" s="134">
        <f>职业参数比例等级参数!$G$52*10</f>
        <v>74.545454545454547</v>
      </c>
      <c r="L1020" s="134">
        <f>职业参数比例等级参数!$G$53*10</f>
        <v>27.490909090909092</v>
      </c>
      <c r="M1020" s="134">
        <f>L1020*职业参数比例等级参数!$B$15</f>
        <v>54.981818181818184</v>
      </c>
      <c r="N1020" s="134">
        <f>L1020*职业参数比例等级参数!$B$16</f>
        <v>27.490909090909092</v>
      </c>
      <c r="O1020" s="134"/>
      <c r="P1020" s="134"/>
      <c r="Q1020" s="134">
        <v>3</v>
      </c>
    </row>
    <row r="1021" spans="1:17" s="135" customFormat="1" hidden="1">
      <c r="A1021" s="142">
        <v>1008</v>
      </c>
      <c r="B1021" s="142">
        <f t="shared" si="15"/>
        <v>1008</v>
      </c>
      <c r="C1021" s="134">
        <v>9</v>
      </c>
      <c r="D1021" s="134">
        <v>0</v>
      </c>
      <c r="E1021" s="134">
        <v>0</v>
      </c>
      <c r="F1021" s="135">
        <f>职业参数比例等级参数!$H$47*10</f>
        <v>133.33333333333331</v>
      </c>
      <c r="G1021" s="134">
        <f>职业参数比例等级参数!$G$48*10</f>
        <v>169.69696969696969</v>
      </c>
      <c r="H1021" s="134">
        <f>职业参数比例等级参数!$G$49*10</f>
        <v>49.696969696969695</v>
      </c>
      <c r="I1021" s="134">
        <f>职业参数比例等级参数!$G$50*10</f>
        <v>59.636363636363626</v>
      </c>
      <c r="J1021" s="134">
        <f>职业参数比例等级参数!$G$51*10</f>
        <v>99.393939393939391</v>
      </c>
      <c r="K1021" s="134">
        <f>职业参数比例等级参数!$G$52*10</f>
        <v>74.545454545454547</v>
      </c>
      <c r="L1021" s="134">
        <f>职业参数比例等级参数!$G$53*10</f>
        <v>27.490909090909092</v>
      </c>
      <c r="M1021" s="134">
        <f>L1021*职业参数比例等级参数!$B$15</f>
        <v>54.981818181818184</v>
      </c>
      <c r="N1021" s="134">
        <f>L1021*职业参数比例等级参数!$B$16</f>
        <v>27.490909090909092</v>
      </c>
      <c r="O1021" s="134"/>
      <c r="P1021" s="134"/>
      <c r="Q1021" s="134">
        <v>3</v>
      </c>
    </row>
    <row r="1022" spans="1:17" s="135" customFormat="1" hidden="1">
      <c r="A1022" s="142">
        <v>1009</v>
      </c>
      <c r="B1022" s="142">
        <f t="shared" si="15"/>
        <v>1009</v>
      </c>
      <c r="C1022" s="134">
        <v>9</v>
      </c>
      <c r="D1022" s="134">
        <v>0</v>
      </c>
      <c r="E1022" s="134">
        <v>0</v>
      </c>
      <c r="F1022" s="134">
        <f>职业参数比例等级参数!$G$47*10</f>
        <v>135.75757575757575</v>
      </c>
      <c r="G1022" s="135">
        <f>职业参数比例等级参数!$F$48*10</f>
        <v>172.72727272727275</v>
      </c>
      <c r="H1022" s="134">
        <f>职业参数比例等级参数!$G$49*10</f>
        <v>49.696969696969695</v>
      </c>
      <c r="I1022" s="134">
        <f>职业参数比例等级参数!$G$50*10</f>
        <v>59.636363636363626</v>
      </c>
      <c r="J1022" s="134">
        <f>职业参数比例等级参数!$G$51*10</f>
        <v>99.393939393939391</v>
      </c>
      <c r="K1022" s="134">
        <f>职业参数比例等级参数!$G$52*10</f>
        <v>74.545454545454547</v>
      </c>
      <c r="L1022" s="134">
        <f>职业参数比例等级参数!$G$53*10</f>
        <v>27.490909090909092</v>
      </c>
      <c r="M1022" s="134">
        <f>L1022*职业参数比例等级参数!$B$15</f>
        <v>54.981818181818184</v>
      </c>
      <c r="N1022" s="134">
        <f>L1022*职业参数比例等级参数!$B$16</f>
        <v>27.490909090909092</v>
      </c>
      <c r="O1022" s="134"/>
      <c r="P1022" s="134"/>
      <c r="Q1022" s="134">
        <v>3</v>
      </c>
    </row>
    <row r="1023" spans="1:17" s="135" customFormat="1" hidden="1">
      <c r="A1023" s="142">
        <v>1010</v>
      </c>
      <c r="B1023" s="142">
        <f t="shared" si="15"/>
        <v>1010</v>
      </c>
      <c r="C1023" s="134">
        <v>9</v>
      </c>
      <c r="D1023" s="134">
        <v>0</v>
      </c>
      <c r="E1023" s="134">
        <v>0</v>
      </c>
      <c r="F1023" s="134">
        <f>职业参数比例等级参数!$G$47*10</f>
        <v>135.75757575757575</v>
      </c>
      <c r="G1023" s="135">
        <f>职业参数比例等级参数!$H$48*10</f>
        <v>166.66666666666663</v>
      </c>
      <c r="H1023" s="134">
        <f>职业参数比例等级参数!$G$49*10</f>
        <v>49.696969696969695</v>
      </c>
      <c r="I1023" s="134">
        <f>职业参数比例等级参数!$G$50*10</f>
        <v>59.636363636363626</v>
      </c>
      <c r="J1023" s="134">
        <f>职业参数比例等级参数!$G$51*10</f>
        <v>99.393939393939391</v>
      </c>
      <c r="K1023" s="134">
        <f>职业参数比例等级参数!$G$52*10</f>
        <v>74.545454545454547</v>
      </c>
      <c r="L1023" s="134">
        <f>职业参数比例等级参数!$G$53*10</f>
        <v>27.490909090909092</v>
      </c>
      <c r="M1023" s="134">
        <f>L1023*职业参数比例等级参数!$B$15</f>
        <v>54.981818181818184</v>
      </c>
      <c r="N1023" s="134">
        <f>L1023*职业参数比例等级参数!$B$16</f>
        <v>27.490909090909092</v>
      </c>
      <c r="O1023" s="134"/>
      <c r="P1023" s="134"/>
      <c r="Q1023" s="134">
        <v>3</v>
      </c>
    </row>
    <row r="1024" spans="1:17" s="135" customFormat="1" hidden="1">
      <c r="A1024" s="142">
        <v>1011</v>
      </c>
      <c r="B1024" s="142">
        <f t="shared" si="15"/>
        <v>1011</v>
      </c>
      <c r="C1024" s="134">
        <v>9</v>
      </c>
      <c r="D1024" s="134">
        <v>0</v>
      </c>
      <c r="E1024" s="134">
        <v>0</v>
      </c>
      <c r="F1024" s="134">
        <f>职业参数比例等级参数!$G$47*10</f>
        <v>135.75757575757575</v>
      </c>
      <c r="G1024" s="134">
        <f>职业参数比例等级参数!$G$48*10</f>
        <v>169.69696969696969</v>
      </c>
      <c r="H1024" s="135">
        <f>职业参数比例等级参数!$F$49*10</f>
        <v>50.909090909090907</v>
      </c>
      <c r="I1024" s="134">
        <f>职业参数比例等级参数!$G$50*10</f>
        <v>59.636363636363626</v>
      </c>
      <c r="J1024" s="134">
        <f>职业参数比例等级参数!$G$51*10</f>
        <v>99.393939393939391</v>
      </c>
      <c r="K1024" s="134">
        <f>职业参数比例等级参数!$G$52*10</f>
        <v>74.545454545454547</v>
      </c>
      <c r="L1024" s="134">
        <f>职业参数比例等级参数!$G$53*10</f>
        <v>27.490909090909092</v>
      </c>
      <c r="M1024" s="134">
        <f>L1024*职业参数比例等级参数!$B$15</f>
        <v>54.981818181818184</v>
      </c>
      <c r="N1024" s="134">
        <f>L1024*职业参数比例等级参数!$B$16</f>
        <v>27.490909090909092</v>
      </c>
      <c r="O1024" s="134"/>
      <c r="P1024" s="134"/>
      <c r="Q1024" s="134">
        <v>3</v>
      </c>
    </row>
    <row r="1025" spans="1:17" s="135" customFormat="1" hidden="1">
      <c r="A1025" s="142">
        <v>1012</v>
      </c>
      <c r="B1025" s="142">
        <f t="shared" si="15"/>
        <v>1012</v>
      </c>
      <c r="C1025" s="134">
        <v>9</v>
      </c>
      <c r="D1025" s="134">
        <v>0</v>
      </c>
      <c r="E1025" s="134">
        <v>0</v>
      </c>
      <c r="F1025" s="134">
        <f>职业参数比例等级参数!$G$47*10</f>
        <v>135.75757575757575</v>
      </c>
      <c r="G1025" s="134">
        <f>职业参数比例等级参数!$G$48*10</f>
        <v>169.69696969696969</v>
      </c>
      <c r="H1025" s="135">
        <f>职业参数比例等级参数!$H$49*10</f>
        <v>48.484848484848484</v>
      </c>
      <c r="I1025" s="134">
        <f>职业参数比例等级参数!$G$50*10</f>
        <v>59.636363636363626</v>
      </c>
      <c r="J1025" s="134">
        <f>职业参数比例等级参数!$G$51*10</f>
        <v>99.393939393939391</v>
      </c>
      <c r="K1025" s="134">
        <f>职业参数比例等级参数!$G$52*10</f>
        <v>74.545454545454547</v>
      </c>
      <c r="L1025" s="134">
        <f>职业参数比例等级参数!$G$53*10</f>
        <v>27.490909090909092</v>
      </c>
      <c r="M1025" s="134">
        <f>L1025*职业参数比例等级参数!$B$15</f>
        <v>54.981818181818184</v>
      </c>
      <c r="N1025" s="134">
        <f>L1025*职业参数比例等级参数!$B$16</f>
        <v>27.490909090909092</v>
      </c>
      <c r="O1025" s="134"/>
      <c r="P1025" s="134"/>
      <c r="Q1025" s="134">
        <v>3</v>
      </c>
    </row>
    <row r="1026" spans="1:17" s="135" customFormat="1" hidden="1">
      <c r="A1026" s="142">
        <v>1013</v>
      </c>
      <c r="B1026" s="142">
        <f t="shared" si="15"/>
        <v>1013</v>
      </c>
      <c r="C1026" s="134">
        <v>9</v>
      </c>
      <c r="D1026" s="134">
        <v>0</v>
      </c>
      <c r="E1026" s="134">
        <v>0</v>
      </c>
      <c r="F1026" s="134">
        <f>职业参数比例等级参数!$G$47*10</f>
        <v>135.75757575757575</v>
      </c>
      <c r="G1026" s="134">
        <f>职业参数比例等级参数!$G$48*10</f>
        <v>169.69696969696969</v>
      </c>
      <c r="H1026" s="134">
        <f>职业参数比例等级参数!$G$49*10</f>
        <v>49.696969696969695</v>
      </c>
      <c r="I1026" s="135">
        <f>职业参数比例等级参数!$F$50*10</f>
        <v>61.090909090909093</v>
      </c>
      <c r="J1026" s="134">
        <f>职业参数比例等级参数!$G$51*10</f>
        <v>99.393939393939391</v>
      </c>
      <c r="K1026" s="134">
        <f>职业参数比例等级参数!$G$52*10</f>
        <v>74.545454545454547</v>
      </c>
      <c r="L1026" s="134">
        <f>职业参数比例等级参数!$G$53*10</f>
        <v>27.490909090909092</v>
      </c>
      <c r="M1026" s="134">
        <f>L1026*职业参数比例等级参数!$B$15</f>
        <v>54.981818181818184</v>
      </c>
      <c r="N1026" s="134">
        <f>L1026*职业参数比例等级参数!$B$16</f>
        <v>27.490909090909092</v>
      </c>
      <c r="O1026" s="134"/>
      <c r="P1026" s="134"/>
      <c r="Q1026" s="134">
        <v>3</v>
      </c>
    </row>
    <row r="1027" spans="1:17" s="135" customFormat="1" hidden="1">
      <c r="A1027" s="142">
        <v>1014</v>
      </c>
      <c r="B1027" s="142">
        <f t="shared" si="15"/>
        <v>1014</v>
      </c>
      <c r="C1027" s="134">
        <v>9</v>
      </c>
      <c r="D1027" s="134">
        <v>0</v>
      </c>
      <c r="E1027" s="134">
        <v>0</v>
      </c>
      <c r="F1027" s="134">
        <f>职业参数比例等级参数!$G$47*10</f>
        <v>135.75757575757575</v>
      </c>
      <c r="G1027" s="134">
        <f>职业参数比例等级参数!$G$48*10</f>
        <v>169.69696969696969</v>
      </c>
      <c r="H1027" s="134">
        <f>职业参数比例等级参数!$G$49*10</f>
        <v>49.696969696969695</v>
      </c>
      <c r="I1027" s="135">
        <f>职业参数比例等级参数!$H$50*10</f>
        <v>58.181818181818173</v>
      </c>
      <c r="J1027" s="134">
        <f>职业参数比例等级参数!$G$51*10</f>
        <v>99.393939393939391</v>
      </c>
      <c r="K1027" s="134">
        <f>职业参数比例等级参数!$G$52*10</f>
        <v>74.545454545454547</v>
      </c>
      <c r="L1027" s="134">
        <f>职业参数比例等级参数!$G$53*10</f>
        <v>27.490909090909092</v>
      </c>
      <c r="M1027" s="134">
        <f>L1027*职业参数比例等级参数!$B$15</f>
        <v>54.981818181818184</v>
      </c>
      <c r="N1027" s="134">
        <f>L1027*职业参数比例等级参数!$B$16</f>
        <v>27.490909090909092</v>
      </c>
      <c r="O1027" s="134"/>
      <c r="P1027" s="134"/>
      <c r="Q1027" s="134">
        <v>3</v>
      </c>
    </row>
    <row r="1028" spans="1:17" s="135" customFormat="1" hidden="1">
      <c r="A1028" s="142">
        <v>1015</v>
      </c>
      <c r="B1028" s="142">
        <f t="shared" si="15"/>
        <v>1015</v>
      </c>
      <c r="C1028" s="134">
        <v>9</v>
      </c>
      <c r="D1028" s="134">
        <v>0</v>
      </c>
      <c r="E1028" s="134">
        <v>0</v>
      </c>
      <c r="F1028" s="134">
        <f>职业参数比例等级参数!$G$47*10</f>
        <v>135.75757575757575</v>
      </c>
      <c r="G1028" s="134">
        <f>职业参数比例等级参数!$G$48*10</f>
        <v>169.69696969696969</v>
      </c>
      <c r="H1028" s="134">
        <f>职业参数比例等级参数!$G$49*10</f>
        <v>49.696969696969695</v>
      </c>
      <c r="I1028" s="134">
        <f>职业参数比例等级参数!$G$50*10</f>
        <v>59.636363636363626</v>
      </c>
      <c r="J1028" s="135">
        <f>职业参数比例等级参数!$F$51*10</f>
        <v>101.81818181818181</v>
      </c>
      <c r="K1028" s="134">
        <f>职业参数比例等级参数!$G$52*10</f>
        <v>74.545454545454547</v>
      </c>
      <c r="L1028" s="134">
        <f>职业参数比例等级参数!$G$53*10</f>
        <v>27.490909090909092</v>
      </c>
      <c r="M1028" s="134">
        <f>L1028*职业参数比例等级参数!$B$15</f>
        <v>54.981818181818184</v>
      </c>
      <c r="N1028" s="134">
        <f>L1028*职业参数比例等级参数!$B$16</f>
        <v>27.490909090909092</v>
      </c>
      <c r="O1028" s="134"/>
      <c r="P1028" s="134"/>
      <c r="Q1028" s="134">
        <v>3</v>
      </c>
    </row>
    <row r="1029" spans="1:17" s="135" customFormat="1" hidden="1">
      <c r="A1029" s="142">
        <v>1016</v>
      </c>
      <c r="B1029" s="142">
        <f t="shared" si="15"/>
        <v>1016</v>
      </c>
      <c r="C1029" s="134">
        <v>9</v>
      </c>
      <c r="D1029" s="134">
        <v>0</v>
      </c>
      <c r="E1029" s="134">
        <v>0</v>
      </c>
      <c r="F1029" s="134">
        <f>职业参数比例等级参数!$G$47*10</f>
        <v>135.75757575757575</v>
      </c>
      <c r="G1029" s="134">
        <f>职业参数比例等级参数!$G$48*10</f>
        <v>169.69696969696969</v>
      </c>
      <c r="H1029" s="134">
        <f>职业参数比例等级参数!$G$49*10</f>
        <v>49.696969696969695</v>
      </c>
      <c r="I1029" s="134">
        <f>职业参数比例等级参数!$G$50*10</f>
        <v>59.636363636363626</v>
      </c>
      <c r="J1029" s="135">
        <f>职业参数比例等级参数!$H$51*10</f>
        <v>96.969696969696969</v>
      </c>
      <c r="K1029" s="134">
        <f>职业参数比例等级参数!$G$52*10</f>
        <v>74.545454545454547</v>
      </c>
      <c r="L1029" s="134">
        <f>职业参数比例等级参数!$G$53*10</f>
        <v>27.490909090909092</v>
      </c>
      <c r="M1029" s="134">
        <f>L1029*职业参数比例等级参数!$B$15</f>
        <v>54.981818181818184</v>
      </c>
      <c r="N1029" s="134">
        <f>L1029*职业参数比例等级参数!$B$16</f>
        <v>27.490909090909092</v>
      </c>
      <c r="O1029" s="134"/>
      <c r="P1029" s="134"/>
      <c r="Q1029" s="134">
        <v>3</v>
      </c>
    </row>
    <row r="1030" spans="1:17" s="135" customFormat="1" hidden="1">
      <c r="A1030" s="142">
        <v>1017</v>
      </c>
      <c r="B1030" s="142">
        <f t="shared" si="15"/>
        <v>1017</v>
      </c>
      <c r="C1030" s="134">
        <v>9</v>
      </c>
      <c r="D1030" s="134">
        <v>0</v>
      </c>
      <c r="E1030" s="134">
        <v>0</v>
      </c>
      <c r="F1030" s="134">
        <f>职业参数比例等级参数!$G$47*10</f>
        <v>135.75757575757575</v>
      </c>
      <c r="G1030" s="134">
        <f>职业参数比例等级参数!$G$48*10</f>
        <v>169.69696969696969</v>
      </c>
      <c r="H1030" s="134">
        <f>职业参数比例等级参数!$G$49*10</f>
        <v>49.696969696969695</v>
      </c>
      <c r="I1030" s="134">
        <f>职业参数比例等级参数!$G$50*10</f>
        <v>59.636363636363626</v>
      </c>
      <c r="J1030" s="134">
        <f>职业参数比例等级参数!$G$51*10</f>
        <v>99.393939393939391</v>
      </c>
      <c r="K1030" s="135">
        <f>职业参数比例等级参数!$F$52*10</f>
        <v>76.363636363636346</v>
      </c>
      <c r="L1030" s="134">
        <f>职业参数比例等级参数!$G$53*10</f>
        <v>27.490909090909092</v>
      </c>
      <c r="M1030" s="134">
        <f>L1030*职业参数比例等级参数!$B$15</f>
        <v>54.981818181818184</v>
      </c>
      <c r="N1030" s="134">
        <f>L1030*职业参数比例等级参数!$B$16</f>
        <v>27.490909090909092</v>
      </c>
      <c r="O1030" s="134"/>
      <c r="P1030" s="134"/>
      <c r="Q1030" s="134">
        <v>3</v>
      </c>
    </row>
    <row r="1031" spans="1:17" s="135" customFormat="1" hidden="1">
      <c r="A1031" s="142">
        <v>1018</v>
      </c>
      <c r="B1031" s="142">
        <f t="shared" si="15"/>
        <v>1018</v>
      </c>
      <c r="C1031" s="134">
        <v>9</v>
      </c>
      <c r="D1031" s="134">
        <v>0</v>
      </c>
      <c r="E1031" s="134">
        <v>0</v>
      </c>
      <c r="F1031" s="134">
        <f>职业参数比例等级参数!$G$47*10</f>
        <v>135.75757575757575</v>
      </c>
      <c r="G1031" s="134">
        <f>职业参数比例等级参数!$G$48*10</f>
        <v>169.69696969696969</v>
      </c>
      <c r="H1031" s="134">
        <f>职业参数比例等级参数!$G$49*10</f>
        <v>49.696969696969695</v>
      </c>
      <c r="I1031" s="134">
        <f>职业参数比例等级参数!$G$50*10</f>
        <v>59.636363636363626</v>
      </c>
      <c r="J1031" s="134">
        <f>职业参数比例等级参数!$G$51*10</f>
        <v>99.393939393939391</v>
      </c>
      <c r="K1031" s="135">
        <f>职业参数比例等级参数!$H$52*10</f>
        <v>72.72727272727272</v>
      </c>
      <c r="L1031" s="134">
        <f>职业参数比例等级参数!$G$53*10</f>
        <v>27.490909090909092</v>
      </c>
      <c r="M1031" s="134">
        <f>L1031*职业参数比例等级参数!$B$15</f>
        <v>54.981818181818184</v>
      </c>
      <c r="N1031" s="134">
        <f>L1031*职业参数比例等级参数!$B$16</f>
        <v>27.490909090909092</v>
      </c>
      <c r="O1031" s="134"/>
      <c r="P1031" s="134"/>
      <c r="Q1031" s="134">
        <v>3</v>
      </c>
    </row>
    <row r="1032" spans="1:17" s="135" customFormat="1" hidden="1">
      <c r="A1032" s="142">
        <v>1019</v>
      </c>
      <c r="B1032" s="142">
        <f t="shared" si="15"/>
        <v>1019</v>
      </c>
      <c r="C1032" s="134">
        <v>9</v>
      </c>
      <c r="D1032" s="134">
        <v>0</v>
      </c>
      <c r="E1032" s="134">
        <v>0</v>
      </c>
      <c r="F1032" s="134">
        <f>职业参数比例等级参数!$G$47*10</f>
        <v>135.75757575757575</v>
      </c>
      <c r="G1032" s="134">
        <f>职业参数比例等级参数!$G$48*10</f>
        <v>169.69696969696969</v>
      </c>
      <c r="H1032" s="134">
        <f>职业参数比例等级参数!$G$49*10</f>
        <v>49.696969696969695</v>
      </c>
      <c r="I1032" s="134">
        <f>职业参数比例等级参数!$G$50*10</f>
        <v>59.636363636363626</v>
      </c>
      <c r="J1032" s="134">
        <f>职业参数比例等级参数!$G$51*10</f>
        <v>99.393939393939391</v>
      </c>
      <c r="K1032" s="134">
        <f>职业参数比例等级参数!$G$52*10</f>
        <v>74.545454545454547</v>
      </c>
      <c r="L1032" s="135">
        <f>职业参数比例等级参数!$F$53*10</f>
        <v>27.709090909090904</v>
      </c>
      <c r="M1032" s="134">
        <f>L1032*职业参数比例等级参数!$B$15</f>
        <v>55.418181818181807</v>
      </c>
      <c r="N1032" s="134">
        <f>L1032*职业参数比例等级参数!$B$16</f>
        <v>27.709090909090904</v>
      </c>
      <c r="O1032" s="134"/>
      <c r="P1032" s="134"/>
      <c r="Q1032" s="134">
        <v>3</v>
      </c>
    </row>
    <row r="1033" spans="1:17" s="135" customFormat="1" hidden="1">
      <c r="A1033" s="142">
        <v>1020</v>
      </c>
      <c r="B1033" s="142">
        <f t="shared" si="15"/>
        <v>1020</v>
      </c>
      <c r="C1033" s="134">
        <v>9</v>
      </c>
      <c r="D1033" s="134">
        <v>0</v>
      </c>
      <c r="E1033" s="134">
        <v>0</v>
      </c>
      <c r="F1033" s="134">
        <f>职业参数比例等级参数!$G$47*10</f>
        <v>135.75757575757575</v>
      </c>
      <c r="G1033" s="134">
        <f>职业参数比例等级参数!$G$48*10</f>
        <v>169.69696969696969</v>
      </c>
      <c r="H1033" s="134">
        <f>职业参数比例等级参数!$G$49*10</f>
        <v>49.696969696969695</v>
      </c>
      <c r="I1033" s="134">
        <f>职业参数比例等级参数!$G$50*10</f>
        <v>59.636363636363626</v>
      </c>
      <c r="J1033" s="134">
        <f>职业参数比例等级参数!$G$51*10</f>
        <v>99.393939393939391</v>
      </c>
      <c r="K1033" s="134">
        <f>职业参数比例等级参数!$G$52*10</f>
        <v>74.545454545454547</v>
      </c>
      <c r="L1033" s="135">
        <f>职业参数比例等级参数!$H$53*10</f>
        <v>27.27272727272727</v>
      </c>
      <c r="M1033" s="134">
        <f>L1033*职业参数比例等级参数!$B$15</f>
        <v>54.54545454545454</v>
      </c>
      <c r="N1033" s="134">
        <f>L1033*职业参数比例等级参数!$B$16</f>
        <v>27.27272727272727</v>
      </c>
      <c r="O1033" s="134"/>
      <c r="P1033" s="134"/>
      <c r="Q1033" s="134">
        <v>3</v>
      </c>
    </row>
    <row r="1034" spans="1:17" s="135" customFormat="1" hidden="1">
      <c r="A1034" s="142">
        <v>1021</v>
      </c>
      <c r="B1034" s="142">
        <f t="shared" si="15"/>
        <v>1021</v>
      </c>
      <c r="C1034" s="135">
        <v>9</v>
      </c>
      <c r="D1034" s="135">
        <v>0</v>
      </c>
      <c r="E1034" s="135">
        <v>0</v>
      </c>
      <c r="F1034" s="135">
        <f>职业参数比例等级参数!$H$47*10</f>
        <v>133.33333333333331</v>
      </c>
      <c r="G1034" s="135">
        <f>职业参数比例等级参数!$H$48*10</f>
        <v>166.66666666666663</v>
      </c>
      <c r="H1034" s="135">
        <f>职业参数比例等级参数!$H$49*10</f>
        <v>48.484848484848484</v>
      </c>
      <c r="I1034" s="135">
        <f>职业参数比例等级参数!$H$50*10</f>
        <v>58.181818181818173</v>
      </c>
      <c r="J1034" s="135">
        <f>职业参数比例等级参数!$H$51*10</f>
        <v>96.969696969696969</v>
      </c>
      <c r="K1034" s="135">
        <f>职业参数比例等级参数!$H$52*10</f>
        <v>72.72727272727272</v>
      </c>
      <c r="L1034" s="135">
        <f>职业参数比例等级参数!$H$53*10</f>
        <v>27.27272727272727</v>
      </c>
      <c r="M1034" s="135">
        <f>L1034*职业参数比例等级参数!$B$15</f>
        <v>54.54545454545454</v>
      </c>
      <c r="N1034" s="135">
        <f>L1034*职业参数比例等级参数!$B$16</f>
        <v>27.27272727272727</v>
      </c>
      <c r="P1034" s="135" t="s">
        <v>696</v>
      </c>
      <c r="Q1034" s="135">
        <v>3</v>
      </c>
    </row>
    <row r="1035" spans="1:17" s="135" customFormat="1" hidden="1">
      <c r="A1035" s="142">
        <v>1022</v>
      </c>
      <c r="B1035" s="142">
        <f t="shared" si="15"/>
        <v>1022</v>
      </c>
      <c r="C1035" s="134">
        <v>9</v>
      </c>
      <c r="D1035" s="134">
        <v>0</v>
      </c>
      <c r="E1035" s="134">
        <v>0</v>
      </c>
      <c r="F1035" s="135">
        <f>职业参数比例等级参数!$G$47*10</f>
        <v>135.75757575757575</v>
      </c>
      <c r="G1035" s="134">
        <f>职业参数比例等级参数!$H$48*10</f>
        <v>166.66666666666663</v>
      </c>
      <c r="H1035" s="134">
        <f>职业参数比例等级参数!$H$49*10</f>
        <v>48.484848484848484</v>
      </c>
      <c r="I1035" s="134">
        <f>职业参数比例等级参数!$H$50*10</f>
        <v>58.181818181818173</v>
      </c>
      <c r="J1035" s="134">
        <f>职业参数比例等级参数!$H$51*10</f>
        <v>96.969696969696969</v>
      </c>
      <c r="K1035" s="134">
        <f>职业参数比例等级参数!$H$52*10</f>
        <v>72.72727272727272</v>
      </c>
      <c r="L1035" s="134">
        <f>职业参数比例等级参数!$H$53*10</f>
        <v>27.27272727272727</v>
      </c>
      <c r="M1035" s="134">
        <f>L1035*职业参数比例等级参数!$B$15</f>
        <v>54.54545454545454</v>
      </c>
      <c r="N1035" s="134">
        <f>L1035*职业参数比例等级参数!$B$16</f>
        <v>27.27272727272727</v>
      </c>
      <c r="O1035" s="134"/>
      <c r="P1035" s="134"/>
      <c r="Q1035" s="134">
        <v>3</v>
      </c>
    </row>
    <row r="1036" spans="1:17" s="135" customFormat="1" hidden="1">
      <c r="A1036" s="142">
        <v>1023</v>
      </c>
      <c r="B1036" s="142">
        <f t="shared" si="15"/>
        <v>1023</v>
      </c>
      <c r="C1036" s="134">
        <v>9</v>
      </c>
      <c r="D1036" s="134">
        <v>0</v>
      </c>
      <c r="E1036" s="134">
        <v>0</v>
      </c>
      <c r="F1036" s="135">
        <f>职业参数比例等级参数!$F$47*10</f>
        <v>138.18181818181816</v>
      </c>
      <c r="G1036" s="134">
        <f>职业参数比例等级参数!$H$48*10</f>
        <v>166.66666666666663</v>
      </c>
      <c r="H1036" s="134">
        <f>职业参数比例等级参数!$H$49*10</f>
        <v>48.484848484848484</v>
      </c>
      <c r="I1036" s="134">
        <f>职业参数比例等级参数!$H$50*10</f>
        <v>58.181818181818173</v>
      </c>
      <c r="J1036" s="134">
        <f>职业参数比例等级参数!$H$51*10</f>
        <v>96.969696969696969</v>
      </c>
      <c r="K1036" s="134">
        <f>职业参数比例等级参数!$H$52*10</f>
        <v>72.72727272727272</v>
      </c>
      <c r="L1036" s="134">
        <f>职业参数比例等级参数!$H$53*10</f>
        <v>27.27272727272727</v>
      </c>
      <c r="M1036" s="134">
        <f>L1036*职业参数比例等级参数!$B$15</f>
        <v>54.54545454545454</v>
      </c>
      <c r="N1036" s="134">
        <f>L1036*职业参数比例等级参数!$B$16</f>
        <v>27.27272727272727</v>
      </c>
      <c r="O1036" s="134"/>
      <c r="P1036" s="134"/>
      <c r="Q1036" s="134">
        <v>3</v>
      </c>
    </row>
    <row r="1037" spans="1:17" s="135" customFormat="1" hidden="1">
      <c r="A1037" s="142">
        <v>1024</v>
      </c>
      <c r="B1037" s="142">
        <f t="shared" si="15"/>
        <v>1024</v>
      </c>
      <c r="C1037" s="134">
        <v>9</v>
      </c>
      <c r="D1037" s="134">
        <v>0</v>
      </c>
      <c r="E1037" s="134">
        <v>0</v>
      </c>
      <c r="F1037" s="134">
        <f>职业参数比例等级参数!$H$47*10</f>
        <v>133.33333333333331</v>
      </c>
      <c r="G1037" s="135">
        <f>职业参数比例等级参数!$G$48*10</f>
        <v>169.69696969696969</v>
      </c>
      <c r="H1037" s="134">
        <f>职业参数比例等级参数!$H$49*10</f>
        <v>48.484848484848484</v>
      </c>
      <c r="I1037" s="134">
        <f>职业参数比例等级参数!$H$50*10</f>
        <v>58.181818181818173</v>
      </c>
      <c r="J1037" s="134">
        <f>职业参数比例等级参数!$H$51*10</f>
        <v>96.969696969696969</v>
      </c>
      <c r="K1037" s="134">
        <f>职业参数比例等级参数!$H$52*10</f>
        <v>72.72727272727272</v>
      </c>
      <c r="L1037" s="134">
        <f>职业参数比例等级参数!$H$53*10</f>
        <v>27.27272727272727</v>
      </c>
      <c r="M1037" s="134">
        <f>L1037*职业参数比例等级参数!$B$15</f>
        <v>54.54545454545454</v>
      </c>
      <c r="N1037" s="134">
        <f>L1037*职业参数比例等级参数!$B$16</f>
        <v>27.27272727272727</v>
      </c>
      <c r="O1037" s="134"/>
      <c r="P1037" s="134"/>
      <c r="Q1037" s="134">
        <v>3</v>
      </c>
    </row>
    <row r="1038" spans="1:17" s="135" customFormat="1" hidden="1">
      <c r="A1038" s="142">
        <v>1025</v>
      </c>
      <c r="B1038" s="142">
        <f t="shared" si="15"/>
        <v>1025</v>
      </c>
      <c r="C1038" s="134">
        <v>9</v>
      </c>
      <c r="D1038" s="134">
        <v>0</v>
      </c>
      <c r="E1038" s="134">
        <v>0</v>
      </c>
      <c r="F1038" s="134">
        <f>职业参数比例等级参数!$H$47*10</f>
        <v>133.33333333333331</v>
      </c>
      <c r="G1038" s="135">
        <f>职业参数比例等级参数!$F$48*10</f>
        <v>172.72727272727275</v>
      </c>
      <c r="H1038" s="134">
        <f>职业参数比例等级参数!$H$49*10</f>
        <v>48.484848484848484</v>
      </c>
      <c r="I1038" s="134">
        <f>职业参数比例等级参数!$H$50*10</f>
        <v>58.181818181818173</v>
      </c>
      <c r="J1038" s="134">
        <f>职业参数比例等级参数!$H$51*10</f>
        <v>96.969696969696969</v>
      </c>
      <c r="K1038" s="134">
        <f>职业参数比例等级参数!$H$52*10</f>
        <v>72.72727272727272</v>
      </c>
      <c r="L1038" s="134">
        <f>职业参数比例等级参数!$H$53*10</f>
        <v>27.27272727272727</v>
      </c>
      <c r="M1038" s="134">
        <f>L1038*职业参数比例等级参数!$B$15</f>
        <v>54.54545454545454</v>
      </c>
      <c r="N1038" s="134">
        <f>L1038*职业参数比例等级参数!$B$16</f>
        <v>27.27272727272727</v>
      </c>
      <c r="O1038" s="134"/>
      <c r="P1038" s="134"/>
      <c r="Q1038" s="134">
        <v>3</v>
      </c>
    </row>
    <row r="1039" spans="1:17" s="135" customFormat="1" hidden="1">
      <c r="A1039" s="142">
        <v>1026</v>
      </c>
      <c r="B1039" s="142">
        <f t="shared" ref="B1039:B1102" si="16">A1039</f>
        <v>1026</v>
      </c>
      <c r="C1039" s="134">
        <v>9</v>
      </c>
      <c r="D1039" s="134">
        <v>0</v>
      </c>
      <c r="E1039" s="134">
        <v>0</v>
      </c>
      <c r="F1039" s="134">
        <f>职业参数比例等级参数!$H$47*10</f>
        <v>133.33333333333331</v>
      </c>
      <c r="G1039" s="134">
        <f>职业参数比例等级参数!$H$48*10</f>
        <v>166.66666666666663</v>
      </c>
      <c r="H1039" s="135">
        <f>职业参数比例等级参数!$G$49*10</f>
        <v>49.696969696969695</v>
      </c>
      <c r="I1039" s="134">
        <f>职业参数比例等级参数!$H$50*10</f>
        <v>58.181818181818173</v>
      </c>
      <c r="J1039" s="134">
        <f>职业参数比例等级参数!$H$51*10</f>
        <v>96.969696969696969</v>
      </c>
      <c r="K1039" s="134">
        <f>职业参数比例等级参数!$H$52*10</f>
        <v>72.72727272727272</v>
      </c>
      <c r="L1039" s="134">
        <f>职业参数比例等级参数!$H$53*10</f>
        <v>27.27272727272727</v>
      </c>
      <c r="M1039" s="134">
        <f>L1039*职业参数比例等级参数!$B$15</f>
        <v>54.54545454545454</v>
      </c>
      <c r="N1039" s="134">
        <f>L1039*职业参数比例等级参数!$B$16</f>
        <v>27.27272727272727</v>
      </c>
      <c r="O1039" s="134"/>
      <c r="P1039" s="134"/>
      <c r="Q1039" s="134">
        <v>3</v>
      </c>
    </row>
    <row r="1040" spans="1:17" s="135" customFormat="1" hidden="1">
      <c r="A1040" s="142">
        <v>1027</v>
      </c>
      <c r="B1040" s="142">
        <f t="shared" si="16"/>
        <v>1027</v>
      </c>
      <c r="C1040" s="134">
        <v>9</v>
      </c>
      <c r="D1040" s="134">
        <v>0</v>
      </c>
      <c r="E1040" s="134">
        <v>0</v>
      </c>
      <c r="F1040" s="134">
        <f>职业参数比例等级参数!$H$47*10</f>
        <v>133.33333333333331</v>
      </c>
      <c r="G1040" s="134">
        <f>职业参数比例等级参数!$H$48*10</f>
        <v>166.66666666666663</v>
      </c>
      <c r="H1040" s="135">
        <f>职业参数比例等级参数!$F$49*10</f>
        <v>50.909090909090907</v>
      </c>
      <c r="I1040" s="134">
        <f>职业参数比例等级参数!$H$50*10</f>
        <v>58.181818181818173</v>
      </c>
      <c r="J1040" s="134">
        <f>职业参数比例等级参数!$H$51*10</f>
        <v>96.969696969696969</v>
      </c>
      <c r="K1040" s="134">
        <f>职业参数比例等级参数!$H$52*10</f>
        <v>72.72727272727272</v>
      </c>
      <c r="L1040" s="134">
        <f>职业参数比例等级参数!$H$53*10</f>
        <v>27.27272727272727</v>
      </c>
      <c r="M1040" s="134">
        <f>L1040*职业参数比例等级参数!$B$15</f>
        <v>54.54545454545454</v>
      </c>
      <c r="N1040" s="134">
        <f>L1040*职业参数比例等级参数!$B$16</f>
        <v>27.27272727272727</v>
      </c>
      <c r="O1040" s="134"/>
      <c r="P1040" s="134"/>
      <c r="Q1040" s="134">
        <v>3</v>
      </c>
    </row>
    <row r="1041" spans="1:17" s="135" customFormat="1" hidden="1">
      <c r="A1041" s="142">
        <v>1028</v>
      </c>
      <c r="B1041" s="142">
        <f t="shared" si="16"/>
        <v>1028</v>
      </c>
      <c r="C1041" s="134">
        <v>9</v>
      </c>
      <c r="D1041" s="134">
        <v>0</v>
      </c>
      <c r="E1041" s="134">
        <v>0</v>
      </c>
      <c r="F1041" s="134">
        <f>职业参数比例等级参数!$H$47*10</f>
        <v>133.33333333333331</v>
      </c>
      <c r="G1041" s="134">
        <f>职业参数比例等级参数!$H$48*10</f>
        <v>166.66666666666663</v>
      </c>
      <c r="H1041" s="134">
        <f>职业参数比例等级参数!$H$49*10</f>
        <v>48.484848484848484</v>
      </c>
      <c r="I1041" s="135">
        <f>职业参数比例等级参数!$G$50*10</f>
        <v>59.636363636363626</v>
      </c>
      <c r="J1041" s="134">
        <f>职业参数比例等级参数!$H$51*10</f>
        <v>96.969696969696969</v>
      </c>
      <c r="K1041" s="134">
        <f>职业参数比例等级参数!$H$52*10</f>
        <v>72.72727272727272</v>
      </c>
      <c r="L1041" s="134">
        <f>职业参数比例等级参数!$H$53*10</f>
        <v>27.27272727272727</v>
      </c>
      <c r="M1041" s="134">
        <f>L1041*职业参数比例等级参数!$B$15</f>
        <v>54.54545454545454</v>
      </c>
      <c r="N1041" s="134">
        <f>L1041*职业参数比例等级参数!$B$16</f>
        <v>27.27272727272727</v>
      </c>
      <c r="O1041" s="134"/>
      <c r="P1041" s="134"/>
      <c r="Q1041" s="134">
        <v>3</v>
      </c>
    </row>
    <row r="1042" spans="1:17" s="135" customFormat="1" hidden="1">
      <c r="A1042" s="142">
        <v>1029</v>
      </c>
      <c r="B1042" s="142">
        <f t="shared" si="16"/>
        <v>1029</v>
      </c>
      <c r="C1042" s="134">
        <v>9</v>
      </c>
      <c r="D1042" s="134">
        <v>0</v>
      </c>
      <c r="E1042" s="134">
        <v>0</v>
      </c>
      <c r="F1042" s="134">
        <f>职业参数比例等级参数!$H$47*10</f>
        <v>133.33333333333331</v>
      </c>
      <c r="G1042" s="134">
        <f>职业参数比例等级参数!$H$48*10</f>
        <v>166.66666666666663</v>
      </c>
      <c r="H1042" s="134">
        <f>职业参数比例等级参数!$H$49*10</f>
        <v>48.484848484848484</v>
      </c>
      <c r="I1042" s="135">
        <f>职业参数比例等级参数!$F$50*10</f>
        <v>61.090909090909093</v>
      </c>
      <c r="J1042" s="134">
        <f>职业参数比例等级参数!$H$51*10</f>
        <v>96.969696969696969</v>
      </c>
      <c r="K1042" s="134">
        <f>职业参数比例等级参数!$H$52*10</f>
        <v>72.72727272727272</v>
      </c>
      <c r="L1042" s="134">
        <f>职业参数比例等级参数!$H$53*10</f>
        <v>27.27272727272727</v>
      </c>
      <c r="M1042" s="134">
        <f>L1042*职业参数比例等级参数!$B$15</f>
        <v>54.54545454545454</v>
      </c>
      <c r="N1042" s="134">
        <f>L1042*职业参数比例等级参数!$B$16</f>
        <v>27.27272727272727</v>
      </c>
      <c r="O1042" s="134"/>
      <c r="P1042" s="134"/>
      <c r="Q1042" s="134">
        <v>3</v>
      </c>
    </row>
    <row r="1043" spans="1:17" s="135" customFormat="1" hidden="1">
      <c r="A1043" s="142">
        <v>1030</v>
      </c>
      <c r="B1043" s="142">
        <f t="shared" si="16"/>
        <v>1030</v>
      </c>
      <c r="C1043" s="134">
        <v>9</v>
      </c>
      <c r="D1043" s="134">
        <v>0</v>
      </c>
      <c r="E1043" s="134">
        <v>0</v>
      </c>
      <c r="F1043" s="134">
        <f>职业参数比例等级参数!$H$47*10</f>
        <v>133.33333333333331</v>
      </c>
      <c r="G1043" s="134">
        <f>职业参数比例等级参数!$H$48*10</f>
        <v>166.66666666666663</v>
      </c>
      <c r="H1043" s="134">
        <f>职业参数比例等级参数!$H$49*10</f>
        <v>48.484848484848484</v>
      </c>
      <c r="I1043" s="134">
        <f>职业参数比例等级参数!$H$50*10</f>
        <v>58.181818181818173</v>
      </c>
      <c r="J1043" s="135">
        <f>职业参数比例等级参数!$G$51*10</f>
        <v>99.393939393939391</v>
      </c>
      <c r="K1043" s="134">
        <f>职业参数比例等级参数!$H$52*10</f>
        <v>72.72727272727272</v>
      </c>
      <c r="L1043" s="134">
        <f>职业参数比例等级参数!$H$53*10</f>
        <v>27.27272727272727</v>
      </c>
      <c r="M1043" s="134">
        <f>L1043*职业参数比例等级参数!$B$15</f>
        <v>54.54545454545454</v>
      </c>
      <c r="N1043" s="134">
        <f>L1043*职业参数比例等级参数!$B$16</f>
        <v>27.27272727272727</v>
      </c>
      <c r="O1043" s="134"/>
      <c r="P1043" s="134"/>
      <c r="Q1043" s="134">
        <v>3</v>
      </c>
    </row>
    <row r="1044" spans="1:17" s="135" customFormat="1" hidden="1">
      <c r="A1044" s="142">
        <v>1031</v>
      </c>
      <c r="B1044" s="142">
        <f t="shared" si="16"/>
        <v>1031</v>
      </c>
      <c r="C1044" s="134">
        <v>9</v>
      </c>
      <c r="D1044" s="134">
        <v>0</v>
      </c>
      <c r="E1044" s="134">
        <v>0</v>
      </c>
      <c r="F1044" s="134">
        <f>职业参数比例等级参数!$H$47*10</f>
        <v>133.33333333333331</v>
      </c>
      <c r="G1044" s="134">
        <f>职业参数比例等级参数!$H$48*10</f>
        <v>166.66666666666663</v>
      </c>
      <c r="H1044" s="134">
        <f>职业参数比例等级参数!$H$49*10</f>
        <v>48.484848484848484</v>
      </c>
      <c r="I1044" s="134">
        <f>职业参数比例等级参数!$H$50*10</f>
        <v>58.181818181818173</v>
      </c>
      <c r="J1044" s="135">
        <f>职业参数比例等级参数!$F$51*10</f>
        <v>101.81818181818181</v>
      </c>
      <c r="K1044" s="134">
        <f>职业参数比例等级参数!$H$52*10</f>
        <v>72.72727272727272</v>
      </c>
      <c r="L1044" s="134">
        <f>职业参数比例等级参数!$H$53*10</f>
        <v>27.27272727272727</v>
      </c>
      <c r="M1044" s="134">
        <f>L1044*职业参数比例等级参数!$B$15</f>
        <v>54.54545454545454</v>
      </c>
      <c r="N1044" s="134">
        <f>L1044*职业参数比例等级参数!$B$16</f>
        <v>27.27272727272727</v>
      </c>
      <c r="O1044" s="134"/>
      <c r="P1044" s="134"/>
      <c r="Q1044" s="134">
        <v>3</v>
      </c>
    </row>
    <row r="1045" spans="1:17" s="135" customFormat="1" hidden="1">
      <c r="A1045" s="142">
        <v>1032</v>
      </c>
      <c r="B1045" s="142">
        <f t="shared" si="16"/>
        <v>1032</v>
      </c>
      <c r="C1045" s="134">
        <v>9</v>
      </c>
      <c r="D1045" s="134">
        <v>0</v>
      </c>
      <c r="E1045" s="134">
        <v>0</v>
      </c>
      <c r="F1045" s="134">
        <f>职业参数比例等级参数!$H$47*10</f>
        <v>133.33333333333331</v>
      </c>
      <c r="G1045" s="134">
        <f>职业参数比例等级参数!$H$48*10</f>
        <v>166.66666666666663</v>
      </c>
      <c r="H1045" s="134">
        <f>职业参数比例等级参数!$H$49*10</f>
        <v>48.484848484848484</v>
      </c>
      <c r="I1045" s="134">
        <f>职业参数比例等级参数!$H$50*10</f>
        <v>58.181818181818173</v>
      </c>
      <c r="J1045" s="134">
        <f>职业参数比例等级参数!$H$51*10</f>
        <v>96.969696969696969</v>
      </c>
      <c r="K1045" s="135">
        <f>职业参数比例等级参数!$G$52*10</f>
        <v>74.545454545454547</v>
      </c>
      <c r="L1045" s="134">
        <f>职业参数比例等级参数!$H$53*10</f>
        <v>27.27272727272727</v>
      </c>
      <c r="M1045" s="134">
        <f>L1045*职业参数比例等级参数!$B$15</f>
        <v>54.54545454545454</v>
      </c>
      <c r="N1045" s="134">
        <f>L1045*职业参数比例等级参数!$B$16</f>
        <v>27.27272727272727</v>
      </c>
      <c r="O1045" s="134"/>
      <c r="P1045" s="134"/>
      <c r="Q1045" s="134">
        <v>3</v>
      </c>
    </row>
    <row r="1046" spans="1:17" s="135" customFormat="1" hidden="1">
      <c r="A1046" s="142">
        <v>1033</v>
      </c>
      <c r="B1046" s="142">
        <f t="shared" si="16"/>
        <v>1033</v>
      </c>
      <c r="C1046" s="134">
        <v>9</v>
      </c>
      <c r="D1046" s="134">
        <v>0</v>
      </c>
      <c r="E1046" s="134">
        <v>0</v>
      </c>
      <c r="F1046" s="134">
        <f>职业参数比例等级参数!$H$47*10</f>
        <v>133.33333333333331</v>
      </c>
      <c r="G1046" s="134">
        <f>职业参数比例等级参数!$H$48*10</f>
        <v>166.66666666666663</v>
      </c>
      <c r="H1046" s="134">
        <f>职业参数比例等级参数!$H$49*10</f>
        <v>48.484848484848484</v>
      </c>
      <c r="I1046" s="134">
        <f>职业参数比例等级参数!$H$50*10</f>
        <v>58.181818181818173</v>
      </c>
      <c r="J1046" s="134">
        <f>职业参数比例等级参数!$H$51*10</f>
        <v>96.969696969696969</v>
      </c>
      <c r="K1046" s="135">
        <f>职业参数比例等级参数!$F$52*10</f>
        <v>76.363636363636346</v>
      </c>
      <c r="L1046" s="134">
        <f>职业参数比例等级参数!$H$53*10</f>
        <v>27.27272727272727</v>
      </c>
      <c r="M1046" s="134">
        <f>L1046*职业参数比例等级参数!$B$15</f>
        <v>54.54545454545454</v>
      </c>
      <c r="N1046" s="134">
        <f>L1046*职业参数比例等级参数!$B$16</f>
        <v>27.27272727272727</v>
      </c>
      <c r="O1046" s="134"/>
      <c r="P1046" s="134"/>
      <c r="Q1046" s="134">
        <v>3</v>
      </c>
    </row>
    <row r="1047" spans="1:17" s="135" customFormat="1" hidden="1">
      <c r="A1047" s="142">
        <v>1034</v>
      </c>
      <c r="B1047" s="142">
        <f t="shared" si="16"/>
        <v>1034</v>
      </c>
      <c r="C1047" s="134">
        <v>9</v>
      </c>
      <c r="D1047" s="134">
        <v>0</v>
      </c>
      <c r="E1047" s="134">
        <v>0</v>
      </c>
      <c r="F1047" s="134">
        <f>职业参数比例等级参数!$H$47*10</f>
        <v>133.33333333333331</v>
      </c>
      <c r="G1047" s="134">
        <f>职业参数比例等级参数!$H$48*10</f>
        <v>166.66666666666663</v>
      </c>
      <c r="H1047" s="134">
        <f>职业参数比例等级参数!$H$49*10</f>
        <v>48.484848484848484</v>
      </c>
      <c r="I1047" s="134">
        <f>职业参数比例等级参数!$H$50*10</f>
        <v>58.181818181818173</v>
      </c>
      <c r="J1047" s="134">
        <f>职业参数比例等级参数!$H$51*10</f>
        <v>96.969696969696969</v>
      </c>
      <c r="K1047" s="134">
        <f>职业参数比例等级参数!$H$52*10</f>
        <v>72.72727272727272</v>
      </c>
      <c r="L1047" s="135">
        <f>职业参数比例等级参数!$G$53*10</f>
        <v>27.490909090909092</v>
      </c>
      <c r="M1047" s="134">
        <f>L1047*职业参数比例等级参数!$B$15</f>
        <v>54.981818181818184</v>
      </c>
      <c r="N1047" s="134">
        <f>L1047*职业参数比例等级参数!$B$16</f>
        <v>27.490909090909092</v>
      </c>
      <c r="O1047" s="134"/>
      <c r="P1047" s="134"/>
      <c r="Q1047" s="134">
        <v>3</v>
      </c>
    </row>
    <row r="1048" spans="1:17" s="135" customFormat="1" hidden="1">
      <c r="A1048" s="142">
        <v>1035</v>
      </c>
      <c r="B1048" s="142">
        <f t="shared" si="16"/>
        <v>1035</v>
      </c>
      <c r="C1048" s="134">
        <v>9</v>
      </c>
      <c r="D1048" s="134">
        <v>0</v>
      </c>
      <c r="E1048" s="134">
        <v>0</v>
      </c>
      <c r="F1048" s="134">
        <f>职业参数比例等级参数!$H$47*10</f>
        <v>133.33333333333331</v>
      </c>
      <c r="G1048" s="134">
        <f>职业参数比例等级参数!$H$48*10</f>
        <v>166.66666666666663</v>
      </c>
      <c r="H1048" s="134">
        <f>职业参数比例等级参数!$H$49*10</f>
        <v>48.484848484848484</v>
      </c>
      <c r="I1048" s="134">
        <f>职业参数比例等级参数!$H$50*10</f>
        <v>58.181818181818173</v>
      </c>
      <c r="J1048" s="134">
        <f>职业参数比例等级参数!$H$51*10</f>
        <v>96.969696969696969</v>
      </c>
      <c r="K1048" s="134">
        <f>职业参数比例等级参数!$H$52*10</f>
        <v>72.72727272727272</v>
      </c>
      <c r="L1048" s="135">
        <f>职业参数比例等级参数!$F$53*10</f>
        <v>27.709090909090904</v>
      </c>
      <c r="M1048" s="134">
        <f>L1048*职业参数比例等级参数!$B$15</f>
        <v>55.418181818181807</v>
      </c>
      <c r="N1048" s="134">
        <f>L1048*职业参数比例等级参数!$B$16</f>
        <v>27.709090909090904</v>
      </c>
      <c r="O1048" s="134"/>
      <c r="P1048" s="134"/>
      <c r="Q1048" s="134">
        <v>3</v>
      </c>
    </row>
    <row r="1049" spans="1:17" s="135" customFormat="1" hidden="1">
      <c r="A1049" s="142">
        <v>1036</v>
      </c>
      <c r="B1049" s="142">
        <f t="shared" si="16"/>
        <v>1036</v>
      </c>
      <c r="C1049" s="135">
        <v>8</v>
      </c>
      <c r="D1049" s="135">
        <v>0</v>
      </c>
      <c r="E1049" s="135">
        <v>0</v>
      </c>
      <c r="F1049" s="135">
        <f>职业参数比例等级参数!$I$47*10</f>
        <v>130.90909090909091</v>
      </c>
      <c r="G1049" s="135">
        <f>职业参数比例等级参数!$I$48*10</f>
        <v>163.6363636363636</v>
      </c>
      <c r="H1049" s="135">
        <f>职业参数比例等级参数!$I$49*10</f>
        <v>47.272727272727266</v>
      </c>
      <c r="I1049" s="135">
        <f>职业参数比例等级参数!$I$50*10</f>
        <v>56.72727272727272</v>
      </c>
      <c r="J1049" s="135">
        <f>职业参数比例等级参数!$I$51*10</f>
        <v>94.545454545454533</v>
      </c>
      <c r="K1049" s="135">
        <f>职业参数比例等级参数!$I$52*10</f>
        <v>70.909090909090907</v>
      </c>
      <c r="L1049" s="135">
        <f>职业参数比例等级参数!$I$53*10</f>
        <v>27.054545454545451</v>
      </c>
      <c r="M1049" s="135">
        <f>L1049*职业参数比例等级参数!$B$15</f>
        <v>54.109090909090902</v>
      </c>
      <c r="N1049" s="135">
        <f>L1049*职业参数比例等级参数!$B$16</f>
        <v>27.054545454545451</v>
      </c>
      <c r="P1049" s="135" t="s">
        <v>613</v>
      </c>
      <c r="Q1049" s="135">
        <v>3</v>
      </c>
    </row>
    <row r="1050" spans="1:17" s="135" customFormat="1" hidden="1">
      <c r="A1050" s="142">
        <v>1037</v>
      </c>
      <c r="B1050" s="142">
        <f t="shared" si="16"/>
        <v>1037</v>
      </c>
      <c r="C1050" s="134">
        <v>8</v>
      </c>
      <c r="D1050" s="134">
        <v>0</v>
      </c>
      <c r="E1050" s="134">
        <v>0</v>
      </c>
      <c r="F1050" s="135">
        <f>职业参数比例等级参数!$J$47*10</f>
        <v>128.48484848484847</v>
      </c>
      <c r="G1050" s="134">
        <f>职业参数比例等级参数!$I$48*10</f>
        <v>163.6363636363636</v>
      </c>
      <c r="H1050" s="134">
        <f>职业参数比例等级参数!$I$49*10</f>
        <v>47.272727272727266</v>
      </c>
      <c r="I1050" s="134">
        <f>职业参数比例等级参数!$I$50*10</f>
        <v>56.72727272727272</v>
      </c>
      <c r="J1050" s="134">
        <f>职业参数比例等级参数!$I$51*10</f>
        <v>94.545454545454533</v>
      </c>
      <c r="K1050" s="134">
        <f>职业参数比例等级参数!$I$52*10</f>
        <v>70.909090909090907</v>
      </c>
      <c r="L1050" s="134">
        <f>职业参数比例等级参数!$I$53*10</f>
        <v>27.054545454545451</v>
      </c>
      <c r="M1050" s="134">
        <f>L1050*职业参数比例等级参数!$B$15</f>
        <v>54.109090909090902</v>
      </c>
      <c r="N1050" s="134">
        <f>L1050*职业参数比例等级参数!$B$16</f>
        <v>27.054545454545451</v>
      </c>
      <c r="O1050" s="134"/>
      <c r="P1050" s="134"/>
      <c r="Q1050" s="134">
        <v>3</v>
      </c>
    </row>
    <row r="1051" spans="1:17" s="135" customFormat="1" hidden="1">
      <c r="A1051" s="142">
        <v>1038</v>
      </c>
      <c r="B1051" s="142">
        <f t="shared" si="16"/>
        <v>1038</v>
      </c>
      <c r="C1051" s="134">
        <v>8</v>
      </c>
      <c r="D1051" s="134">
        <v>0</v>
      </c>
      <c r="E1051" s="134">
        <v>0</v>
      </c>
      <c r="F1051" s="135">
        <f>职业参数比例等级参数!$K$47*10</f>
        <v>126.06060606060606</v>
      </c>
      <c r="G1051" s="134">
        <f>职业参数比例等级参数!$I$48*10</f>
        <v>163.6363636363636</v>
      </c>
      <c r="H1051" s="134">
        <f>职业参数比例等级参数!$I$49*10</f>
        <v>47.272727272727266</v>
      </c>
      <c r="I1051" s="134">
        <f>职业参数比例等级参数!$I$50*10</f>
        <v>56.72727272727272</v>
      </c>
      <c r="J1051" s="134">
        <f>职业参数比例等级参数!$I$51*10</f>
        <v>94.545454545454533</v>
      </c>
      <c r="K1051" s="134">
        <f>职业参数比例等级参数!$I$52*10</f>
        <v>70.909090909090907</v>
      </c>
      <c r="L1051" s="134">
        <f>职业参数比例等级参数!$I$53*10</f>
        <v>27.054545454545451</v>
      </c>
      <c r="M1051" s="134">
        <f>L1051*职业参数比例等级参数!$B$15</f>
        <v>54.109090909090902</v>
      </c>
      <c r="N1051" s="134">
        <f>L1051*职业参数比例等级参数!$B$16</f>
        <v>27.054545454545451</v>
      </c>
      <c r="O1051" s="134"/>
      <c r="P1051" s="134"/>
      <c r="Q1051" s="134">
        <v>3</v>
      </c>
    </row>
    <row r="1052" spans="1:17" s="135" customFormat="1" hidden="1">
      <c r="A1052" s="142">
        <v>1039</v>
      </c>
      <c r="B1052" s="142">
        <f t="shared" si="16"/>
        <v>1039</v>
      </c>
      <c r="C1052" s="134">
        <v>8</v>
      </c>
      <c r="D1052" s="134">
        <v>0</v>
      </c>
      <c r="E1052" s="134">
        <v>0</v>
      </c>
      <c r="F1052" s="134">
        <f>职业参数比例等级参数!$I$47*10</f>
        <v>130.90909090909091</v>
      </c>
      <c r="G1052" s="135">
        <f>职业参数比例等级参数!$J$48*10</f>
        <v>160.60606060606059</v>
      </c>
      <c r="H1052" s="134">
        <f>职业参数比例等级参数!$I$49*10</f>
        <v>47.272727272727266</v>
      </c>
      <c r="I1052" s="134">
        <f>职业参数比例等级参数!$I$50*10</f>
        <v>56.72727272727272</v>
      </c>
      <c r="J1052" s="134">
        <f>职业参数比例等级参数!$I$51*10</f>
        <v>94.545454545454533</v>
      </c>
      <c r="K1052" s="134">
        <f>职业参数比例等级参数!$I$52*10</f>
        <v>70.909090909090907</v>
      </c>
      <c r="L1052" s="134">
        <f>职业参数比例等级参数!$I$53*10</f>
        <v>27.054545454545451</v>
      </c>
      <c r="M1052" s="134">
        <f>L1052*职业参数比例等级参数!$B$15</f>
        <v>54.109090909090902</v>
      </c>
      <c r="N1052" s="134">
        <f>L1052*职业参数比例等级参数!$B$16</f>
        <v>27.054545454545451</v>
      </c>
      <c r="O1052" s="134"/>
      <c r="P1052" s="134"/>
      <c r="Q1052" s="134">
        <v>3</v>
      </c>
    </row>
    <row r="1053" spans="1:17" s="135" customFormat="1" hidden="1">
      <c r="A1053" s="142">
        <v>1040</v>
      </c>
      <c r="B1053" s="142">
        <f t="shared" si="16"/>
        <v>1040</v>
      </c>
      <c r="C1053" s="134">
        <v>8</v>
      </c>
      <c r="D1053" s="134">
        <v>0</v>
      </c>
      <c r="E1053" s="134">
        <v>0</v>
      </c>
      <c r="F1053" s="134">
        <f>职业参数比例等级参数!$I$47*10</f>
        <v>130.90909090909091</v>
      </c>
      <c r="G1053" s="135">
        <f>职业参数比例等级参数!$K$48*10</f>
        <v>157.57575757575756</v>
      </c>
      <c r="H1053" s="134">
        <f>职业参数比例等级参数!$I$49*10</f>
        <v>47.272727272727266</v>
      </c>
      <c r="I1053" s="134">
        <f>职业参数比例等级参数!$I$50*10</f>
        <v>56.72727272727272</v>
      </c>
      <c r="J1053" s="134">
        <f>职业参数比例等级参数!$I$51*10</f>
        <v>94.545454545454533</v>
      </c>
      <c r="K1053" s="134">
        <f>职业参数比例等级参数!$I$52*10</f>
        <v>70.909090909090907</v>
      </c>
      <c r="L1053" s="134">
        <f>职业参数比例等级参数!$I$53*10</f>
        <v>27.054545454545451</v>
      </c>
      <c r="M1053" s="134">
        <f>L1053*职业参数比例等级参数!$B$15</f>
        <v>54.109090909090902</v>
      </c>
      <c r="N1053" s="134">
        <f>L1053*职业参数比例等级参数!$B$16</f>
        <v>27.054545454545451</v>
      </c>
      <c r="O1053" s="134"/>
      <c r="P1053" s="134"/>
      <c r="Q1053" s="134">
        <v>3</v>
      </c>
    </row>
    <row r="1054" spans="1:17" s="135" customFormat="1" hidden="1">
      <c r="A1054" s="142">
        <v>1041</v>
      </c>
      <c r="B1054" s="142">
        <f t="shared" si="16"/>
        <v>1041</v>
      </c>
      <c r="C1054" s="134">
        <v>8</v>
      </c>
      <c r="D1054" s="134">
        <v>0</v>
      </c>
      <c r="E1054" s="134">
        <v>0</v>
      </c>
      <c r="F1054" s="134">
        <f>职业参数比例等级参数!$I$47*10</f>
        <v>130.90909090909091</v>
      </c>
      <c r="G1054" s="134">
        <f>职业参数比例等级参数!$I$48*10</f>
        <v>163.6363636363636</v>
      </c>
      <c r="H1054" s="135">
        <f>职业参数比例等级参数!$J$49*10</f>
        <v>46.060606060606062</v>
      </c>
      <c r="I1054" s="134">
        <f>职业参数比例等级参数!$I$50*10</f>
        <v>56.72727272727272</v>
      </c>
      <c r="J1054" s="134">
        <f>职业参数比例等级参数!$I$51*10</f>
        <v>94.545454545454533</v>
      </c>
      <c r="K1054" s="134">
        <f>职业参数比例等级参数!$I$52*10</f>
        <v>70.909090909090907</v>
      </c>
      <c r="L1054" s="134">
        <f>职业参数比例等级参数!$I$53*10</f>
        <v>27.054545454545451</v>
      </c>
      <c r="M1054" s="134">
        <f>L1054*职业参数比例等级参数!$B$15</f>
        <v>54.109090909090902</v>
      </c>
      <c r="N1054" s="134">
        <f>L1054*职业参数比例等级参数!$B$16</f>
        <v>27.054545454545451</v>
      </c>
      <c r="O1054" s="134"/>
      <c r="P1054" s="134"/>
      <c r="Q1054" s="134">
        <v>3</v>
      </c>
    </row>
    <row r="1055" spans="1:17" s="135" customFormat="1" hidden="1">
      <c r="A1055" s="142">
        <v>1042</v>
      </c>
      <c r="B1055" s="142">
        <f t="shared" si="16"/>
        <v>1042</v>
      </c>
      <c r="C1055" s="134">
        <v>8</v>
      </c>
      <c r="D1055" s="134">
        <v>0</v>
      </c>
      <c r="E1055" s="134">
        <v>0</v>
      </c>
      <c r="F1055" s="134">
        <f>职业参数比例等级参数!$I$47*10</f>
        <v>130.90909090909091</v>
      </c>
      <c r="G1055" s="134">
        <f>职业参数比例等级参数!$I$48*10</f>
        <v>163.6363636363636</v>
      </c>
      <c r="H1055" s="135">
        <f>职业参数比例等级参数!$K$49*10</f>
        <v>44.848484848484844</v>
      </c>
      <c r="I1055" s="134">
        <f>职业参数比例等级参数!$I$50*10</f>
        <v>56.72727272727272</v>
      </c>
      <c r="J1055" s="134">
        <f>职业参数比例等级参数!$I$51*10</f>
        <v>94.545454545454533</v>
      </c>
      <c r="K1055" s="134">
        <f>职业参数比例等级参数!$I$52*10</f>
        <v>70.909090909090907</v>
      </c>
      <c r="L1055" s="134">
        <f>职业参数比例等级参数!$I$53*10</f>
        <v>27.054545454545451</v>
      </c>
      <c r="M1055" s="134">
        <f>L1055*职业参数比例等级参数!$B$15</f>
        <v>54.109090909090902</v>
      </c>
      <c r="N1055" s="134">
        <f>L1055*职业参数比例等级参数!$B$16</f>
        <v>27.054545454545451</v>
      </c>
      <c r="O1055" s="134"/>
      <c r="P1055" s="134"/>
      <c r="Q1055" s="134">
        <v>3</v>
      </c>
    </row>
    <row r="1056" spans="1:17" s="135" customFormat="1" hidden="1">
      <c r="A1056" s="142">
        <v>1043</v>
      </c>
      <c r="B1056" s="142">
        <f t="shared" si="16"/>
        <v>1043</v>
      </c>
      <c r="C1056" s="134">
        <v>8</v>
      </c>
      <c r="D1056" s="134">
        <v>0</v>
      </c>
      <c r="E1056" s="134">
        <v>0</v>
      </c>
      <c r="F1056" s="134">
        <f>职业参数比例等级参数!$I$47*10</f>
        <v>130.90909090909091</v>
      </c>
      <c r="G1056" s="134">
        <f>职业参数比例等级参数!$I$48*10</f>
        <v>163.6363636363636</v>
      </c>
      <c r="H1056" s="134">
        <f>职业参数比例等级参数!$I$49*10</f>
        <v>47.272727272727266</v>
      </c>
      <c r="I1056" s="135">
        <f>职业参数比例等级参数!$J$50*10</f>
        <v>55.272727272727273</v>
      </c>
      <c r="J1056" s="134">
        <f>职业参数比例等级参数!$I$51*10</f>
        <v>94.545454545454533</v>
      </c>
      <c r="K1056" s="134">
        <f>职业参数比例等级参数!$I$52*10</f>
        <v>70.909090909090907</v>
      </c>
      <c r="L1056" s="134">
        <f>职业参数比例等级参数!$I$53*10</f>
        <v>27.054545454545451</v>
      </c>
      <c r="M1056" s="134">
        <f>L1056*职业参数比例等级参数!$B$15</f>
        <v>54.109090909090902</v>
      </c>
      <c r="N1056" s="134">
        <f>L1056*职业参数比例等级参数!$B$16</f>
        <v>27.054545454545451</v>
      </c>
      <c r="O1056" s="134"/>
      <c r="P1056" s="134"/>
      <c r="Q1056" s="134">
        <v>3</v>
      </c>
    </row>
    <row r="1057" spans="1:17" s="135" customFormat="1" hidden="1">
      <c r="A1057" s="142">
        <v>1044</v>
      </c>
      <c r="B1057" s="142">
        <f t="shared" si="16"/>
        <v>1044</v>
      </c>
      <c r="C1057" s="134">
        <v>8</v>
      </c>
      <c r="D1057" s="134">
        <v>0</v>
      </c>
      <c r="E1057" s="134">
        <v>0</v>
      </c>
      <c r="F1057" s="134">
        <f>职业参数比例等级参数!$I$47*10</f>
        <v>130.90909090909091</v>
      </c>
      <c r="G1057" s="134">
        <f>职业参数比例等级参数!$I$48*10</f>
        <v>163.6363636363636</v>
      </c>
      <c r="H1057" s="134">
        <f>职业参数比例等级参数!$I$49*10</f>
        <v>47.272727272727266</v>
      </c>
      <c r="I1057" s="135">
        <f>职业参数比例等级参数!$K$50*10</f>
        <v>53.81818181818182</v>
      </c>
      <c r="J1057" s="134">
        <f>职业参数比例等级参数!$I$51*10</f>
        <v>94.545454545454533</v>
      </c>
      <c r="K1057" s="134">
        <f>职业参数比例等级参数!$I$52*10</f>
        <v>70.909090909090907</v>
      </c>
      <c r="L1057" s="134">
        <f>职业参数比例等级参数!$I$53*10</f>
        <v>27.054545454545451</v>
      </c>
      <c r="M1057" s="134">
        <f>L1057*职业参数比例等级参数!$B$15</f>
        <v>54.109090909090902</v>
      </c>
      <c r="N1057" s="134">
        <f>L1057*职业参数比例等级参数!$B$16</f>
        <v>27.054545454545451</v>
      </c>
      <c r="O1057" s="134"/>
      <c r="P1057" s="134"/>
      <c r="Q1057" s="134">
        <v>3</v>
      </c>
    </row>
    <row r="1058" spans="1:17" s="135" customFormat="1" hidden="1">
      <c r="A1058" s="142">
        <v>1045</v>
      </c>
      <c r="B1058" s="142">
        <f t="shared" si="16"/>
        <v>1045</v>
      </c>
      <c r="C1058" s="134">
        <v>8</v>
      </c>
      <c r="D1058" s="134">
        <v>0</v>
      </c>
      <c r="E1058" s="134">
        <v>0</v>
      </c>
      <c r="F1058" s="134">
        <f>职业参数比例等级参数!$I$47*10</f>
        <v>130.90909090909091</v>
      </c>
      <c r="G1058" s="134">
        <f>职业参数比例等级参数!$I$48*10</f>
        <v>163.6363636363636</v>
      </c>
      <c r="H1058" s="134">
        <f>职业参数比例等级参数!$I$49*10</f>
        <v>47.272727272727266</v>
      </c>
      <c r="I1058" s="134">
        <f>职业参数比例等级参数!$I$50*10</f>
        <v>56.72727272727272</v>
      </c>
      <c r="J1058" s="135">
        <f>职业参数比例等级参数!$J$51*10</f>
        <v>92.121212121212125</v>
      </c>
      <c r="K1058" s="134">
        <f>职业参数比例等级参数!$I$52*10</f>
        <v>70.909090909090907</v>
      </c>
      <c r="L1058" s="134">
        <f>职业参数比例等级参数!$I$53*10</f>
        <v>27.054545454545451</v>
      </c>
      <c r="M1058" s="134">
        <f>L1058*职业参数比例等级参数!$B$15</f>
        <v>54.109090909090902</v>
      </c>
      <c r="N1058" s="134">
        <f>L1058*职业参数比例等级参数!$B$16</f>
        <v>27.054545454545451</v>
      </c>
      <c r="O1058" s="134"/>
      <c r="P1058" s="134"/>
      <c r="Q1058" s="134">
        <v>3</v>
      </c>
    </row>
    <row r="1059" spans="1:17" s="135" customFormat="1" hidden="1">
      <c r="A1059" s="142">
        <v>1046</v>
      </c>
      <c r="B1059" s="142">
        <f t="shared" si="16"/>
        <v>1046</v>
      </c>
      <c r="C1059" s="134">
        <v>8</v>
      </c>
      <c r="D1059" s="134">
        <v>0</v>
      </c>
      <c r="E1059" s="134">
        <v>0</v>
      </c>
      <c r="F1059" s="134">
        <f>职业参数比例等级参数!$I$47*10</f>
        <v>130.90909090909091</v>
      </c>
      <c r="G1059" s="134">
        <f>职业参数比例等级参数!$I$48*10</f>
        <v>163.6363636363636</v>
      </c>
      <c r="H1059" s="134">
        <f>职业参数比例等级参数!$I$49*10</f>
        <v>47.272727272727266</v>
      </c>
      <c r="I1059" s="134">
        <f>职业参数比例等级参数!$I$50*10</f>
        <v>56.72727272727272</v>
      </c>
      <c r="J1059" s="135">
        <f>职业参数比例等级参数!$K$51*10</f>
        <v>89.696969696969688</v>
      </c>
      <c r="K1059" s="134">
        <f>职业参数比例等级参数!$I$52*10</f>
        <v>70.909090909090907</v>
      </c>
      <c r="L1059" s="134">
        <f>职业参数比例等级参数!$I$53*10</f>
        <v>27.054545454545451</v>
      </c>
      <c r="M1059" s="134">
        <f>L1059*职业参数比例等级参数!$B$15</f>
        <v>54.109090909090902</v>
      </c>
      <c r="N1059" s="134">
        <f>L1059*职业参数比例等级参数!$B$16</f>
        <v>27.054545454545451</v>
      </c>
      <c r="O1059" s="134"/>
      <c r="P1059" s="134"/>
      <c r="Q1059" s="134">
        <v>3</v>
      </c>
    </row>
    <row r="1060" spans="1:17" s="135" customFormat="1" hidden="1">
      <c r="A1060" s="142">
        <v>1047</v>
      </c>
      <c r="B1060" s="142">
        <f t="shared" si="16"/>
        <v>1047</v>
      </c>
      <c r="C1060" s="134">
        <v>8</v>
      </c>
      <c r="D1060" s="134">
        <v>0</v>
      </c>
      <c r="E1060" s="134">
        <v>0</v>
      </c>
      <c r="F1060" s="134">
        <f>职业参数比例等级参数!$I$47*10</f>
        <v>130.90909090909091</v>
      </c>
      <c r="G1060" s="134">
        <f>职业参数比例等级参数!$I$48*10</f>
        <v>163.6363636363636</v>
      </c>
      <c r="H1060" s="134">
        <f>职业参数比例等级参数!$I$49*10</f>
        <v>47.272727272727266</v>
      </c>
      <c r="I1060" s="134">
        <f>职业参数比例等级参数!$I$50*10</f>
        <v>56.72727272727272</v>
      </c>
      <c r="J1060" s="134">
        <f>职业参数比例等级参数!$I$51*10</f>
        <v>94.545454545454533</v>
      </c>
      <c r="K1060" s="135">
        <f>职业参数比例等级参数!$J$52*10</f>
        <v>69.090909090909079</v>
      </c>
      <c r="L1060" s="134">
        <f>职业参数比例等级参数!$I$53*10</f>
        <v>27.054545454545451</v>
      </c>
      <c r="M1060" s="134">
        <f>L1060*职业参数比例等级参数!$B$15</f>
        <v>54.109090909090902</v>
      </c>
      <c r="N1060" s="134">
        <f>L1060*职业参数比例等级参数!$B$16</f>
        <v>27.054545454545451</v>
      </c>
      <c r="O1060" s="134"/>
      <c r="P1060" s="134"/>
      <c r="Q1060" s="134">
        <v>3</v>
      </c>
    </row>
    <row r="1061" spans="1:17" s="135" customFormat="1" hidden="1">
      <c r="A1061" s="142">
        <v>1048</v>
      </c>
      <c r="B1061" s="142">
        <f t="shared" si="16"/>
        <v>1048</v>
      </c>
      <c r="C1061" s="134">
        <v>8</v>
      </c>
      <c r="D1061" s="134">
        <v>0</v>
      </c>
      <c r="E1061" s="134">
        <v>0</v>
      </c>
      <c r="F1061" s="134">
        <f>职业参数比例等级参数!$I$47*10</f>
        <v>130.90909090909091</v>
      </c>
      <c r="G1061" s="134">
        <f>职业参数比例等级参数!$I$48*10</f>
        <v>163.6363636363636</v>
      </c>
      <c r="H1061" s="134">
        <f>职业参数比例等级参数!$I$49*10</f>
        <v>47.272727272727266</v>
      </c>
      <c r="I1061" s="134">
        <f>职业参数比例等级参数!$I$50*10</f>
        <v>56.72727272727272</v>
      </c>
      <c r="J1061" s="134">
        <f>职业参数比例等级参数!$I$51*10</f>
        <v>94.545454545454533</v>
      </c>
      <c r="K1061" s="135">
        <f>职业参数比例等级参数!$K$52*10</f>
        <v>67.272727272727266</v>
      </c>
      <c r="L1061" s="134">
        <f>职业参数比例等级参数!$I$53*10</f>
        <v>27.054545454545451</v>
      </c>
      <c r="M1061" s="134">
        <f>L1061*职业参数比例等级参数!$B$15</f>
        <v>54.109090909090902</v>
      </c>
      <c r="N1061" s="134">
        <f>L1061*职业参数比例等级参数!$B$16</f>
        <v>27.054545454545451</v>
      </c>
      <c r="O1061" s="134"/>
      <c r="P1061" s="134"/>
      <c r="Q1061" s="134">
        <v>3</v>
      </c>
    </row>
    <row r="1062" spans="1:17" s="135" customFormat="1" hidden="1">
      <c r="A1062" s="142">
        <v>1049</v>
      </c>
      <c r="B1062" s="142">
        <f t="shared" si="16"/>
        <v>1049</v>
      </c>
      <c r="C1062" s="134">
        <v>8</v>
      </c>
      <c r="D1062" s="134">
        <v>0</v>
      </c>
      <c r="E1062" s="134">
        <v>0</v>
      </c>
      <c r="F1062" s="134">
        <f>职业参数比例等级参数!$I$47*10</f>
        <v>130.90909090909091</v>
      </c>
      <c r="G1062" s="134">
        <f>职业参数比例等级参数!$I$48*10</f>
        <v>163.6363636363636</v>
      </c>
      <c r="H1062" s="134">
        <f>职业参数比例等级参数!$I$49*10</f>
        <v>47.272727272727266</v>
      </c>
      <c r="I1062" s="134">
        <f>职业参数比例等级参数!$I$50*10</f>
        <v>56.72727272727272</v>
      </c>
      <c r="J1062" s="134">
        <f>职业参数比例等级参数!$I$51*10</f>
        <v>94.545454545454533</v>
      </c>
      <c r="K1062" s="134">
        <f>职业参数比例等级参数!$I$52*10</f>
        <v>70.909090909090907</v>
      </c>
      <c r="L1062" s="135">
        <f>职业参数比例等级参数!$J$53*10</f>
        <v>26.836363636363636</v>
      </c>
      <c r="M1062" s="134">
        <f>L1062*职业参数比例等级参数!$B$15</f>
        <v>53.672727272727272</v>
      </c>
      <c r="N1062" s="134">
        <f>L1062*职业参数比例等级参数!$B$16</f>
        <v>26.836363636363636</v>
      </c>
      <c r="O1062" s="134"/>
      <c r="P1062" s="134"/>
      <c r="Q1062" s="134">
        <v>3</v>
      </c>
    </row>
    <row r="1063" spans="1:17" s="135" customFormat="1" hidden="1">
      <c r="A1063" s="142">
        <v>1050</v>
      </c>
      <c r="B1063" s="142">
        <f t="shared" si="16"/>
        <v>1050</v>
      </c>
      <c r="C1063" s="134">
        <v>8</v>
      </c>
      <c r="D1063" s="134">
        <v>0</v>
      </c>
      <c r="E1063" s="134">
        <v>0</v>
      </c>
      <c r="F1063" s="134">
        <f>职业参数比例等级参数!$I$47*10</f>
        <v>130.90909090909091</v>
      </c>
      <c r="G1063" s="134">
        <f>职业参数比例等级参数!$I$48*10</f>
        <v>163.6363636363636</v>
      </c>
      <c r="H1063" s="134">
        <f>职业参数比例等级参数!$I$49*10</f>
        <v>47.272727272727266</v>
      </c>
      <c r="I1063" s="134">
        <f>职业参数比例等级参数!$I$50*10</f>
        <v>56.72727272727272</v>
      </c>
      <c r="J1063" s="134">
        <f>职业参数比例等级参数!$I$51*10</f>
        <v>94.545454545454533</v>
      </c>
      <c r="K1063" s="134">
        <f>职业参数比例等级参数!$I$52*10</f>
        <v>70.909090909090907</v>
      </c>
      <c r="L1063" s="135">
        <f>职业参数比例等级参数!$K$53*10</f>
        <v>26.618181818181817</v>
      </c>
      <c r="M1063" s="134">
        <f>L1063*职业参数比例等级参数!$B$15</f>
        <v>53.236363636363635</v>
      </c>
      <c r="N1063" s="134">
        <f>L1063*职业参数比例等级参数!$B$16</f>
        <v>26.618181818181817</v>
      </c>
      <c r="O1063" s="134"/>
      <c r="P1063" s="134"/>
      <c r="Q1063" s="134">
        <v>3</v>
      </c>
    </row>
    <row r="1064" spans="1:17" s="135" customFormat="1" hidden="1">
      <c r="A1064" s="142">
        <v>1051</v>
      </c>
      <c r="B1064" s="142">
        <f t="shared" si="16"/>
        <v>1051</v>
      </c>
      <c r="C1064" s="135">
        <v>8</v>
      </c>
      <c r="D1064" s="135">
        <v>0</v>
      </c>
      <c r="E1064" s="135">
        <v>0</v>
      </c>
      <c r="F1064" s="135">
        <f>职业参数比例等级参数!$J$47*10</f>
        <v>128.48484848484847</v>
      </c>
      <c r="G1064" s="135">
        <f>职业参数比例等级参数!$J$48*10</f>
        <v>160.60606060606059</v>
      </c>
      <c r="H1064" s="135">
        <f>职业参数比例等级参数!$J$49*10</f>
        <v>46.060606060606062</v>
      </c>
      <c r="I1064" s="135">
        <f>职业参数比例等级参数!$J$50*10</f>
        <v>55.272727272727273</v>
      </c>
      <c r="J1064" s="135">
        <f>职业参数比例等级参数!$J$51*10</f>
        <v>92.121212121212125</v>
      </c>
      <c r="K1064" s="135">
        <f>职业参数比例等级参数!$J$52*10</f>
        <v>69.090909090909079</v>
      </c>
      <c r="L1064" s="135">
        <f>职业参数比例等级参数!$J$53*10</f>
        <v>26.836363636363636</v>
      </c>
      <c r="M1064" s="135">
        <f>L1064*职业参数比例等级参数!$B$15</f>
        <v>53.672727272727272</v>
      </c>
      <c r="N1064" s="135">
        <f>L1064*职业参数比例等级参数!$B$16</f>
        <v>26.836363636363636</v>
      </c>
      <c r="P1064" s="135" t="s">
        <v>695</v>
      </c>
      <c r="Q1064" s="135">
        <v>3</v>
      </c>
    </row>
    <row r="1065" spans="1:17" s="135" customFormat="1" hidden="1">
      <c r="A1065" s="142">
        <v>1052</v>
      </c>
      <c r="B1065" s="142">
        <f t="shared" si="16"/>
        <v>1052</v>
      </c>
      <c r="C1065" s="134">
        <v>8</v>
      </c>
      <c r="D1065" s="134">
        <v>0</v>
      </c>
      <c r="E1065" s="134">
        <v>0</v>
      </c>
      <c r="F1065" s="135">
        <f>职业参数比例等级参数!$I$47*10</f>
        <v>130.90909090909091</v>
      </c>
      <c r="G1065" s="134">
        <f>职业参数比例等级参数!$J$48*10</f>
        <v>160.60606060606059</v>
      </c>
      <c r="H1065" s="134">
        <f>职业参数比例等级参数!$J$49*10</f>
        <v>46.060606060606062</v>
      </c>
      <c r="I1065" s="134">
        <f>职业参数比例等级参数!$J$50*10</f>
        <v>55.272727272727273</v>
      </c>
      <c r="J1065" s="134">
        <f>职业参数比例等级参数!$J$51*10</f>
        <v>92.121212121212125</v>
      </c>
      <c r="K1065" s="134">
        <f>职业参数比例等级参数!$J$52*10</f>
        <v>69.090909090909079</v>
      </c>
      <c r="L1065" s="134">
        <f>职业参数比例等级参数!$J$53*10</f>
        <v>26.836363636363636</v>
      </c>
      <c r="M1065" s="134">
        <f>L1065*职业参数比例等级参数!$B$15</f>
        <v>53.672727272727272</v>
      </c>
      <c r="N1065" s="134">
        <f>L1065*职业参数比例等级参数!$B$16</f>
        <v>26.836363636363636</v>
      </c>
      <c r="O1065" s="134"/>
      <c r="P1065" s="134"/>
      <c r="Q1065" s="134">
        <v>3</v>
      </c>
    </row>
    <row r="1066" spans="1:17" s="135" customFormat="1" hidden="1">
      <c r="A1066" s="142">
        <v>1053</v>
      </c>
      <c r="B1066" s="142">
        <f t="shared" si="16"/>
        <v>1053</v>
      </c>
      <c r="C1066" s="134">
        <v>8</v>
      </c>
      <c r="D1066" s="134">
        <v>0</v>
      </c>
      <c r="E1066" s="134">
        <v>0</v>
      </c>
      <c r="F1066" s="135">
        <f>职业参数比例等级参数!$K$47*10</f>
        <v>126.06060606060606</v>
      </c>
      <c r="G1066" s="134">
        <f>职业参数比例等级参数!$J$48*10</f>
        <v>160.60606060606059</v>
      </c>
      <c r="H1066" s="134">
        <f>职业参数比例等级参数!$J$49*10</f>
        <v>46.060606060606062</v>
      </c>
      <c r="I1066" s="134">
        <f>职业参数比例等级参数!$J$50*10</f>
        <v>55.272727272727273</v>
      </c>
      <c r="J1066" s="134">
        <f>职业参数比例等级参数!$J$51*10</f>
        <v>92.121212121212125</v>
      </c>
      <c r="K1066" s="134">
        <f>职业参数比例等级参数!$J$52*10</f>
        <v>69.090909090909079</v>
      </c>
      <c r="L1066" s="134">
        <f>职业参数比例等级参数!$J$53*10</f>
        <v>26.836363636363636</v>
      </c>
      <c r="M1066" s="134">
        <f>L1066*职业参数比例等级参数!$B$15</f>
        <v>53.672727272727272</v>
      </c>
      <c r="N1066" s="134">
        <f>L1066*职业参数比例等级参数!$B$16</f>
        <v>26.836363636363636</v>
      </c>
      <c r="O1066" s="134"/>
      <c r="P1066" s="134"/>
      <c r="Q1066" s="134">
        <v>3</v>
      </c>
    </row>
    <row r="1067" spans="1:17" s="135" customFormat="1" hidden="1">
      <c r="A1067" s="142">
        <v>1054</v>
      </c>
      <c r="B1067" s="142">
        <f t="shared" si="16"/>
        <v>1054</v>
      </c>
      <c r="C1067" s="134">
        <v>8</v>
      </c>
      <c r="D1067" s="134">
        <v>0</v>
      </c>
      <c r="E1067" s="134">
        <v>0</v>
      </c>
      <c r="F1067" s="134">
        <f>职业参数比例等级参数!$J$47*10</f>
        <v>128.48484848484847</v>
      </c>
      <c r="G1067" s="135">
        <f>职业参数比例等级参数!$I$48*10</f>
        <v>163.6363636363636</v>
      </c>
      <c r="H1067" s="134">
        <f>职业参数比例等级参数!$J$49*10</f>
        <v>46.060606060606062</v>
      </c>
      <c r="I1067" s="134">
        <f>职业参数比例等级参数!$J$50*10</f>
        <v>55.272727272727273</v>
      </c>
      <c r="J1067" s="134">
        <f>职业参数比例等级参数!$J$51*10</f>
        <v>92.121212121212125</v>
      </c>
      <c r="K1067" s="134">
        <f>职业参数比例等级参数!$J$52*10</f>
        <v>69.090909090909079</v>
      </c>
      <c r="L1067" s="134">
        <f>职业参数比例等级参数!$J$53*10</f>
        <v>26.836363636363636</v>
      </c>
      <c r="M1067" s="134">
        <f>L1067*职业参数比例等级参数!$B$15</f>
        <v>53.672727272727272</v>
      </c>
      <c r="N1067" s="134">
        <f>L1067*职业参数比例等级参数!$B$16</f>
        <v>26.836363636363636</v>
      </c>
      <c r="O1067" s="134"/>
      <c r="P1067" s="134"/>
      <c r="Q1067" s="134">
        <v>3</v>
      </c>
    </row>
    <row r="1068" spans="1:17" s="135" customFormat="1" hidden="1">
      <c r="A1068" s="142">
        <v>1055</v>
      </c>
      <c r="B1068" s="142">
        <f t="shared" si="16"/>
        <v>1055</v>
      </c>
      <c r="C1068" s="134">
        <v>8</v>
      </c>
      <c r="D1068" s="134">
        <v>0</v>
      </c>
      <c r="E1068" s="134">
        <v>0</v>
      </c>
      <c r="F1068" s="134">
        <f>职业参数比例等级参数!$J$47*10</f>
        <v>128.48484848484847</v>
      </c>
      <c r="G1068" s="135">
        <f>职业参数比例等级参数!$K$48*10</f>
        <v>157.57575757575756</v>
      </c>
      <c r="H1068" s="134">
        <f>职业参数比例等级参数!$J$49*10</f>
        <v>46.060606060606062</v>
      </c>
      <c r="I1068" s="134">
        <f>职业参数比例等级参数!$J$50*10</f>
        <v>55.272727272727273</v>
      </c>
      <c r="J1068" s="134">
        <f>职业参数比例等级参数!$J$51*10</f>
        <v>92.121212121212125</v>
      </c>
      <c r="K1068" s="134">
        <f>职业参数比例等级参数!$J$52*10</f>
        <v>69.090909090909079</v>
      </c>
      <c r="L1068" s="134">
        <f>职业参数比例等级参数!$J$53*10</f>
        <v>26.836363636363636</v>
      </c>
      <c r="M1068" s="134">
        <f>L1068*职业参数比例等级参数!$B$15</f>
        <v>53.672727272727272</v>
      </c>
      <c r="N1068" s="134">
        <f>L1068*职业参数比例等级参数!$B$16</f>
        <v>26.836363636363636</v>
      </c>
      <c r="O1068" s="134"/>
      <c r="P1068" s="134"/>
      <c r="Q1068" s="134">
        <v>3</v>
      </c>
    </row>
    <row r="1069" spans="1:17" s="135" customFormat="1" hidden="1">
      <c r="A1069" s="142">
        <v>1056</v>
      </c>
      <c r="B1069" s="142">
        <f t="shared" si="16"/>
        <v>1056</v>
      </c>
      <c r="C1069" s="134">
        <v>8</v>
      </c>
      <c r="D1069" s="134">
        <v>0</v>
      </c>
      <c r="E1069" s="134">
        <v>0</v>
      </c>
      <c r="F1069" s="134">
        <f>职业参数比例等级参数!$J$47*10</f>
        <v>128.48484848484847</v>
      </c>
      <c r="G1069" s="134">
        <f>职业参数比例等级参数!$J$48*10</f>
        <v>160.60606060606059</v>
      </c>
      <c r="H1069" s="135">
        <f>职业参数比例等级参数!$I$49*10</f>
        <v>47.272727272727266</v>
      </c>
      <c r="I1069" s="134">
        <f>职业参数比例等级参数!$J$50*10</f>
        <v>55.272727272727273</v>
      </c>
      <c r="J1069" s="134">
        <f>职业参数比例等级参数!$J$51*10</f>
        <v>92.121212121212125</v>
      </c>
      <c r="K1069" s="134">
        <f>职业参数比例等级参数!$J$52*10</f>
        <v>69.090909090909079</v>
      </c>
      <c r="L1069" s="134">
        <f>职业参数比例等级参数!$J$53*10</f>
        <v>26.836363636363636</v>
      </c>
      <c r="M1069" s="134">
        <f>L1069*职业参数比例等级参数!$B$15</f>
        <v>53.672727272727272</v>
      </c>
      <c r="N1069" s="134">
        <f>L1069*职业参数比例等级参数!$B$16</f>
        <v>26.836363636363636</v>
      </c>
      <c r="O1069" s="134"/>
      <c r="P1069" s="134"/>
      <c r="Q1069" s="134">
        <v>3</v>
      </c>
    </row>
    <row r="1070" spans="1:17" s="135" customFormat="1" hidden="1">
      <c r="A1070" s="142">
        <v>1057</v>
      </c>
      <c r="B1070" s="142">
        <f t="shared" si="16"/>
        <v>1057</v>
      </c>
      <c r="C1070" s="134">
        <v>8</v>
      </c>
      <c r="D1070" s="134">
        <v>0</v>
      </c>
      <c r="E1070" s="134">
        <v>0</v>
      </c>
      <c r="F1070" s="134">
        <f>职业参数比例等级参数!$J$47*10</f>
        <v>128.48484848484847</v>
      </c>
      <c r="G1070" s="134">
        <f>职业参数比例等级参数!$J$48*10</f>
        <v>160.60606060606059</v>
      </c>
      <c r="H1070" s="135">
        <f>职业参数比例等级参数!$K$49*10</f>
        <v>44.848484848484844</v>
      </c>
      <c r="I1070" s="134">
        <f>职业参数比例等级参数!$J$50*10</f>
        <v>55.272727272727273</v>
      </c>
      <c r="J1070" s="134">
        <f>职业参数比例等级参数!$J$51*10</f>
        <v>92.121212121212125</v>
      </c>
      <c r="K1070" s="134">
        <f>职业参数比例等级参数!$J$52*10</f>
        <v>69.090909090909079</v>
      </c>
      <c r="L1070" s="134">
        <f>职业参数比例等级参数!$J$53*10</f>
        <v>26.836363636363636</v>
      </c>
      <c r="M1070" s="134">
        <f>L1070*职业参数比例等级参数!$B$15</f>
        <v>53.672727272727272</v>
      </c>
      <c r="N1070" s="134">
        <f>L1070*职业参数比例等级参数!$B$16</f>
        <v>26.836363636363636</v>
      </c>
      <c r="O1070" s="134"/>
      <c r="P1070" s="134"/>
      <c r="Q1070" s="134">
        <v>3</v>
      </c>
    </row>
    <row r="1071" spans="1:17" s="135" customFormat="1" hidden="1">
      <c r="A1071" s="142">
        <v>1058</v>
      </c>
      <c r="B1071" s="142">
        <f t="shared" si="16"/>
        <v>1058</v>
      </c>
      <c r="C1071" s="134">
        <v>8</v>
      </c>
      <c r="D1071" s="134">
        <v>0</v>
      </c>
      <c r="E1071" s="134">
        <v>0</v>
      </c>
      <c r="F1071" s="134">
        <f>职业参数比例等级参数!$J$47*10</f>
        <v>128.48484848484847</v>
      </c>
      <c r="G1071" s="134">
        <f>职业参数比例等级参数!$J$48*10</f>
        <v>160.60606060606059</v>
      </c>
      <c r="H1071" s="134">
        <f>职业参数比例等级参数!$J$49*10</f>
        <v>46.060606060606062</v>
      </c>
      <c r="I1071" s="135">
        <f>职业参数比例等级参数!$I$50*10</f>
        <v>56.72727272727272</v>
      </c>
      <c r="J1071" s="134">
        <f>职业参数比例等级参数!$J$51*10</f>
        <v>92.121212121212125</v>
      </c>
      <c r="K1071" s="134">
        <f>职业参数比例等级参数!$J$52*10</f>
        <v>69.090909090909079</v>
      </c>
      <c r="L1071" s="134">
        <f>职业参数比例等级参数!$J$53*10</f>
        <v>26.836363636363636</v>
      </c>
      <c r="M1071" s="134">
        <f>L1071*职业参数比例等级参数!$B$15</f>
        <v>53.672727272727272</v>
      </c>
      <c r="N1071" s="134">
        <f>L1071*职业参数比例等级参数!$B$16</f>
        <v>26.836363636363636</v>
      </c>
      <c r="O1071" s="134"/>
      <c r="P1071" s="134"/>
      <c r="Q1071" s="134">
        <v>3</v>
      </c>
    </row>
    <row r="1072" spans="1:17" s="135" customFormat="1" hidden="1">
      <c r="A1072" s="142">
        <v>1059</v>
      </c>
      <c r="B1072" s="142">
        <f t="shared" si="16"/>
        <v>1059</v>
      </c>
      <c r="C1072" s="134">
        <v>8</v>
      </c>
      <c r="D1072" s="134">
        <v>0</v>
      </c>
      <c r="E1072" s="134">
        <v>0</v>
      </c>
      <c r="F1072" s="134">
        <f>职业参数比例等级参数!$J$47*10</f>
        <v>128.48484848484847</v>
      </c>
      <c r="G1072" s="134">
        <f>职业参数比例等级参数!$J$48*10</f>
        <v>160.60606060606059</v>
      </c>
      <c r="H1072" s="134">
        <f>职业参数比例等级参数!$J$49*10</f>
        <v>46.060606060606062</v>
      </c>
      <c r="I1072" s="135">
        <f>职业参数比例等级参数!$K$50*10</f>
        <v>53.81818181818182</v>
      </c>
      <c r="J1072" s="134">
        <f>职业参数比例等级参数!$J$51*10</f>
        <v>92.121212121212125</v>
      </c>
      <c r="K1072" s="134">
        <f>职业参数比例等级参数!$J$52*10</f>
        <v>69.090909090909079</v>
      </c>
      <c r="L1072" s="134">
        <f>职业参数比例等级参数!$J$53*10</f>
        <v>26.836363636363636</v>
      </c>
      <c r="M1072" s="134">
        <f>L1072*职业参数比例等级参数!$B$15</f>
        <v>53.672727272727272</v>
      </c>
      <c r="N1072" s="134">
        <f>L1072*职业参数比例等级参数!$B$16</f>
        <v>26.836363636363636</v>
      </c>
      <c r="O1072" s="134"/>
      <c r="P1072" s="134"/>
      <c r="Q1072" s="134">
        <v>3</v>
      </c>
    </row>
    <row r="1073" spans="1:17" s="135" customFormat="1" hidden="1">
      <c r="A1073" s="142">
        <v>1060</v>
      </c>
      <c r="B1073" s="142">
        <f t="shared" si="16"/>
        <v>1060</v>
      </c>
      <c r="C1073" s="134">
        <v>8</v>
      </c>
      <c r="D1073" s="134">
        <v>0</v>
      </c>
      <c r="E1073" s="134">
        <v>0</v>
      </c>
      <c r="F1073" s="134">
        <f>职业参数比例等级参数!$J$47*10</f>
        <v>128.48484848484847</v>
      </c>
      <c r="G1073" s="134">
        <f>职业参数比例等级参数!$J$48*10</f>
        <v>160.60606060606059</v>
      </c>
      <c r="H1073" s="134">
        <f>职业参数比例等级参数!$J$49*10</f>
        <v>46.060606060606062</v>
      </c>
      <c r="I1073" s="134">
        <f>职业参数比例等级参数!$J$50*10</f>
        <v>55.272727272727273</v>
      </c>
      <c r="J1073" s="135">
        <f>职业参数比例等级参数!$I$51*10</f>
        <v>94.545454545454533</v>
      </c>
      <c r="K1073" s="134">
        <f>职业参数比例等级参数!$J$52*10</f>
        <v>69.090909090909079</v>
      </c>
      <c r="L1073" s="134">
        <f>职业参数比例等级参数!$J$53*10</f>
        <v>26.836363636363636</v>
      </c>
      <c r="M1073" s="134">
        <f>L1073*职业参数比例等级参数!$B$15</f>
        <v>53.672727272727272</v>
      </c>
      <c r="N1073" s="134">
        <f>L1073*职业参数比例等级参数!$B$16</f>
        <v>26.836363636363636</v>
      </c>
      <c r="O1073" s="134"/>
      <c r="P1073" s="134"/>
      <c r="Q1073" s="134">
        <v>3</v>
      </c>
    </row>
    <row r="1074" spans="1:17" s="135" customFormat="1" hidden="1">
      <c r="A1074" s="142">
        <v>1061</v>
      </c>
      <c r="B1074" s="142">
        <f t="shared" si="16"/>
        <v>1061</v>
      </c>
      <c r="C1074" s="134">
        <v>8</v>
      </c>
      <c r="D1074" s="134">
        <v>0</v>
      </c>
      <c r="E1074" s="134">
        <v>0</v>
      </c>
      <c r="F1074" s="134">
        <f>职业参数比例等级参数!$J$47*10</f>
        <v>128.48484848484847</v>
      </c>
      <c r="G1074" s="134">
        <f>职业参数比例等级参数!$J$48*10</f>
        <v>160.60606060606059</v>
      </c>
      <c r="H1074" s="134">
        <f>职业参数比例等级参数!$J$49*10</f>
        <v>46.060606060606062</v>
      </c>
      <c r="I1074" s="134">
        <f>职业参数比例等级参数!$J$50*10</f>
        <v>55.272727272727273</v>
      </c>
      <c r="J1074" s="135">
        <f>职业参数比例等级参数!$K$51*10</f>
        <v>89.696969696969688</v>
      </c>
      <c r="K1074" s="134">
        <f>职业参数比例等级参数!$J$52*10</f>
        <v>69.090909090909079</v>
      </c>
      <c r="L1074" s="134">
        <f>职业参数比例等级参数!$J$53*10</f>
        <v>26.836363636363636</v>
      </c>
      <c r="M1074" s="134">
        <f>L1074*职业参数比例等级参数!$B$15</f>
        <v>53.672727272727272</v>
      </c>
      <c r="N1074" s="134">
        <f>L1074*职业参数比例等级参数!$B$16</f>
        <v>26.836363636363636</v>
      </c>
      <c r="O1074" s="134"/>
      <c r="P1074" s="134"/>
      <c r="Q1074" s="134">
        <v>3</v>
      </c>
    </row>
    <row r="1075" spans="1:17" s="135" customFormat="1" hidden="1">
      <c r="A1075" s="142">
        <v>1062</v>
      </c>
      <c r="B1075" s="142">
        <f t="shared" si="16"/>
        <v>1062</v>
      </c>
      <c r="C1075" s="134">
        <v>8</v>
      </c>
      <c r="D1075" s="134">
        <v>0</v>
      </c>
      <c r="E1075" s="134">
        <v>0</v>
      </c>
      <c r="F1075" s="134">
        <f>职业参数比例等级参数!$J$47*10</f>
        <v>128.48484848484847</v>
      </c>
      <c r="G1075" s="134">
        <f>职业参数比例等级参数!$J$48*10</f>
        <v>160.60606060606059</v>
      </c>
      <c r="H1075" s="134">
        <f>职业参数比例等级参数!$J$49*10</f>
        <v>46.060606060606062</v>
      </c>
      <c r="I1075" s="134">
        <f>职业参数比例等级参数!$J$50*10</f>
        <v>55.272727272727273</v>
      </c>
      <c r="J1075" s="134">
        <f>职业参数比例等级参数!$J$51*10</f>
        <v>92.121212121212125</v>
      </c>
      <c r="K1075" s="135">
        <f>职业参数比例等级参数!$I$52*10</f>
        <v>70.909090909090907</v>
      </c>
      <c r="L1075" s="134">
        <f>职业参数比例等级参数!$J$53*10</f>
        <v>26.836363636363636</v>
      </c>
      <c r="M1075" s="134">
        <f>L1075*职业参数比例等级参数!$B$15</f>
        <v>53.672727272727272</v>
      </c>
      <c r="N1075" s="134">
        <f>L1075*职业参数比例等级参数!$B$16</f>
        <v>26.836363636363636</v>
      </c>
      <c r="O1075" s="134"/>
      <c r="P1075" s="134"/>
      <c r="Q1075" s="134">
        <v>3</v>
      </c>
    </row>
    <row r="1076" spans="1:17" s="135" customFormat="1" hidden="1">
      <c r="A1076" s="142">
        <v>1063</v>
      </c>
      <c r="B1076" s="142">
        <f t="shared" si="16"/>
        <v>1063</v>
      </c>
      <c r="C1076" s="134">
        <v>8</v>
      </c>
      <c r="D1076" s="134">
        <v>0</v>
      </c>
      <c r="E1076" s="134">
        <v>0</v>
      </c>
      <c r="F1076" s="134">
        <f>职业参数比例等级参数!$J$47*10</f>
        <v>128.48484848484847</v>
      </c>
      <c r="G1076" s="134">
        <f>职业参数比例等级参数!$J$48*10</f>
        <v>160.60606060606059</v>
      </c>
      <c r="H1076" s="134">
        <f>职业参数比例等级参数!$J$49*10</f>
        <v>46.060606060606062</v>
      </c>
      <c r="I1076" s="134">
        <f>职业参数比例等级参数!$J$50*10</f>
        <v>55.272727272727273</v>
      </c>
      <c r="J1076" s="134">
        <f>职业参数比例等级参数!$J$51*10</f>
        <v>92.121212121212125</v>
      </c>
      <c r="K1076" s="135">
        <f>职业参数比例等级参数!$K$52*10</f>
        <v>67.272727272727266</v>
      </c>
      <c r="L1076" s="134">
        <f>职业参数比例等级参数!$J$53*10</f>
        <v>26.836363636363636</v>
      </c>
      <c r="M1076" s="134">
        <f>L1076*职业参数比例等级参数!$B$15</f>
        <v>53.672727272727272</v>
      </c>
      <c r="N1076" s="134">
        <f>L1076*职业参数比例等级参数!$B$16</f>
        <v>26.836363636363636</v>
      </c>
      <c r="O1076" s="134"/>
      <c r="P1076" s="134"/>
      <c r="Q1076" s="134">
        <v>3</v>
      </c>
    </row>
    <row r="1077" spans="1:17" s="135" customFormat="1" hidden="1">
      <c r="A1077" s="142">
        <v>1064</v>
      </c>
      <c r="B1077" s="142">
        <f t="shared" si="16"/>
        <v>1064</v>
      </c>
      <c r="C1077" s="134">
        <v>8</v>
      </c>
      <c r="D1077" s="134">
        <v>0</v>
      </c>
      <c r="E1077" s="134">
        <v>0</v>
      </c>
      <c r="F1077" s="134">
        <f>职业参数比例等级参数!$J$47*10</f>
        <v>128.48484848484847</v>
      </c>
      <c r="G1077" s="134">
        <f>职业参数比例等级参数!$J$48*10</f>
        <v>160.60606060606059</v>
      </c>
      <c r="H1077" s="134">
        <f>职业参数比例等级参数!$J$49*10</f>
        <v>46.060606060606062</v>
      </c>
      <c r="I1077" s="134">
        <f>职业参数比例等级参数!$J$50*10</f>
        <v>55.272727272727273</v>
      </c>
      <c r="J1077" s="134">
        <f>职业参数比例等级参数!$J$51*10</f>
        <v>92.121212121212125</v>
      </c>
      <c r="K1077" s="134">
        <f>职业参数比例等级参数!$J$52*10</f>
        <v>69.090909090909079</v>
      </c>
      <c r="L1077" s="135">
        <f>职业参数比例等级参数!$I$53*10</f>
        <v>27.054545454545451</v>
      </c>
      <c r="M1077" s="134">
        <f>L1077*职业参数比例等级参数!$B$15</f>
        <v>54.109090909090902</v>
      </c>
      <c r="N1077" s="134">
        <f>L1077*职业参数比例等级参数!$B$16</f>
        <v>27.054545454545451</v>
      </c>
      <c r="O1077" s="134"/>
      <c r="P1077" s="134"/>
      <c r="Q1077" s="134">
        <v>3</v>
      </c>
    </row>
    <row r="1078" spans="1:17" s="135" customFormat="1" hidden="1">
      <c r="A1078" s="142">
        <v>1065</v>
      </c>
      <c r="B1078" s="142">
        <f t="shared" si="16"/>
        <v>1065</v>
      </c>
      <c r="C1078" s="134">
        <v>8</v>
      </c>
      <c r="D1078" s="134">
        <v>0</v>
      </c>
      <c r="E1078" s="134">
        <v>0</v>
      </c>
      <c r="F1078" s="134">
        <f>职业参数比例等级参数!$J$47*10</f>
        <v>128.48484848484847</v>
      </c>
      <c r="G1078" s="134">
        <f>职业参数比例等级参数!$J$48*10</f>
        <v>160.60606060606059</v>
      </c>
      <c r="H1078" s="134">
        <f>职业参数比例等级参数!$J$49*10</f>
        <v>46.060606060606062</v>
      </c>
      <c r="I1078" s="134">
        <f>职业参数比例等级参数!$J$50*10</f>
        <v>55.272727272727273</v>
      </c>
      <c r="J1078" s="134">
        <f>职业参数比例等级参数!$J$51*10</f>
        <v>92.121212121212125</v>
      </c>
      <c r="K1078" s="134">
        <f>职业参数比例等级参数!$J$52*10</f>
        <v>69.090909090909079</v>
      </c>
      <c r="L1078" s="135">
        <f>职业参数比例等级参数!$K$53*10</f>
        <v>26.618181818181817</v>
      </c>
      <c r="M1078" s="134">
        <f>L1078*职业参数比例等级参数!$B$15</f>
        <v>53.236363636363635</v>
      </c>
      <c r="N1078" s="134">
        <f>L1078*职业参数比例等级参数!$B$16</f>
        <v>26.618181818181817</v>
      </c>
      <c r="O1078" s="134"/>
      <c r="P1078" s="134"/>
      <c r="Q1078" s="134">
        <v>3</v>
      </c>
    </row>
    <row r="1079" spans="1:17" s="135" customFormat="1" hidden="1">
      <c r="A1079" s="142">
        <v>1066</v>
      </c>
      <c r="B1079" s="142">
        <f t="shared" si="16"/>
        <v>1066</v>
      </c>
      <c r="C1079" s="135">
        <v>8</v>
      </c>
      <c r="D1079" s="135">
        <v>0</v>
      </c>
      <c r="E1079" s="135">
        <v>0</v>
      </c>
      <c r="F1079" s="135">
        <f>职业参数比例等级参数!$K$47*10</f>
        <v>126.06060606060606</v>
      </c>
      <c r="G1079" s="135">
        <f>职业参数比例等级参数!$K$48*10</f>
        <v>157.57575757575756</v>
      </c>
      <c r="H1079" s="135">
        <f>职业参数比例等级参数!$K$49*10</f>
        <v>44.848484848484844</v>
      </c>
      <c r="I1079" s="135">
        <f>职业参数比例等级参数!$K$50*10</f>
        <v>53.81818181818182</v>
      </c>
      <c r="J1079" s="135">
        <f>职业参数比例等级参数!$K$51*10</f>
        <v>89.696969696969688</v>
      </c>
      <c r="K1079" s="135">
        <f>职业参数比例等级参数!$K$52*10</f>
        <v>67.272727272727266</v>
      </c>
      <c r="L1079" s="135">
        <f>职业参数比例等级参数!$K$53*10</f>
        <v>26.618181818181817</v>
      </c>
      <c r="M1079" s="135">
        <f>L1079*职业参数比例等级参数!$B$15</f>
        <v>53.236363636363635</v>
      </c>
      <c r="N1079" s="135">
        <f>L1079*职业参数比例等级参数!$B$16</f>
        <v>26.618181818181817</v>
      </c>
      <c r="P1079" s="135" t="s">
        <v>696</v>
      </c>
      <c r="Q1079" s="135">
        <v>3</v>
      </c>
    </row>
    <row r="1080" spans="1:17" s="135" customFormat="1" hidden="1">
      <c r="A1080" s="142">
        <v>1067</v>
      </c>
      <c r="B1080" s="142">
        <f t="shared" si="16"/>
        <v>1067</v>
      </c>
      <c r="C1080" s="134">
        <v>8</v>
      </c>
      <c r="D1080" s="134">
        <v>0</v>
      </c>
      <c r="E1080" s="134">
        <v>0</v>
      </c>
      <c r="F1080" s="135">
        <f>职业参数比例等级参数!$J$47*10</f>
        <v>128.48484848484847</v>
      </c>
      <c r="G1080" s="134">
        <f>职业参数比例等级参数!$K$48*10</f>
        <v>157.57575757575756</v>
      </c>
      <c r="H1080" s="134">
        <f>职业参数比例等级参数!$K$49*10</f>
        <v>44.848484848484844</v>
      </c>
      <c r="I1080" s="134">
        <f>职业参数比例等级参数!$K$50*10</f>
        <v>53.81818181818182</v>
      </c>
      <c r="J1080" s="134">
        <f>职业参数比例等级参数!$K$51*10</f>
        <v>89.696969696969688</v>
      </c>
      <c r="K1080" s="134">
        <f>职业参数比例等级参数!$K$52*10</f>
        <v>67.272727272727266</v>
      </c>
      <c r="L1080" s="134">
        <f>职业参数比例等级参数!$K$53*10</f>
        <v>26.618181818181817</v>
      </c>
      <c r="M1080" s="134">
        <f>L1080*职业参数比例等级参数!$B$15</f>
        <v>53.236363636363635</v>
      </c>
      <c r="N1080" s="134">
        <f>L1080*职业参数比例等级参数!$B$16</f>
        <v>26.618181818181817</v>
      </c>
      <c r="O1080" s="134"/>
      <c r="P1080" s="134"/>
      <c r="Q1080" s="134">
        <v>3</v>
      </c>
    </row>
    <row r="1081" spans="1:17" s="135" customFormat="1" hidden="1">
      <c r="A1081" s="142">
        <v>1068</v>
      </c>
      <c r="B1081" s="142">
        <f t="shared" si="16"/>
        <v>1068</v>
      </c>
      <c r="C1081" s="134">
        <v>8</v>
      </c>
      <c r="D1081" s="134">
        <v>0</v>
      </c>
      <c r="E1081" s="134">
        <v>0</v>
      </c>
      <c r="F1081" s="135">
        <f>职业参数比例等级参数!$I$47*10</f>
        <v>130.90909090909091</v>
      </c>
      <c r="G1081" s="134">
        <f>职业参数比例等级参数!$K$48*10</f>
        <v>157.57575757575756</v>
      </c>
      <c r="H1081" s="134">
        <f>职业参数比例等级参数!$K$49*10</f>
        <v>44.848484848484844</v>
      </c>
      <c r="I1081" s="134">
        <f>职业参数比例等级参数!$K$50*10</f>
        <v>53.81818181818182</v>
      </c>
      <c r="J1081" s="134">
        <f>职业参数比例等级参数!$K$51*10</f>
        <v>89.696969696969688</v>
      </c>
      <c r="K1081" s="134">
        <f>职业参数比例等级参数!$K$52*10</f>
        <v>67.272727272727266</v>
      </c>
      <c r="L1081" s="134">
        <f>职业参数比例等级参数!$K$53*10</f>
        <v>26.618181818181817</v>
      </c>
      <c r="M1081" s="134">
        <f>L1081*职业参数比例等级参数!$B$15</f>
        <v>53.236363636363635</v>
      </c>
      <c r="N1081" s="134">
        <f>L1081*职业参数比例等级参数!$B$16</f>
        <v>26.618181818181817</v>
      </c>
      <c r="O1081" s="134"/>
      <c r="P1081" s="134"/>
      <c r="Q1081" s="134">
        <v>3</v>
      </c>
    </row>
    <row r="1082" spans="1:17" s="135" customFormat="1" hidden="1">
      <c r="A1082" s="142">
        <v>1069</v>
      </c>
      <c r="B1082" s="142">
        <f t="shared" si="16"/>
        <v>1069</v>
      </c>
      <c r="C1082" s="134">
        <v>8</v>
      </c>
      <c r="D1082" s="134">
        <v>0</v>
      </c>
      <c r="E1082" s="134">
        <v>0</v>
      </c>
      <c r="F1082" s="134">
        <f>职业参数比例等级参数!$K$47*10</f>
        <v>126.06060606060606</v>
      </c>
      <c r="G1082" s="135">
        <f>职业参数比例等级参数!$J$48*10</f>
        <v>160.60606060606059</v>
      </c>
      <c r="H1082" s="134">
        <f>职业参数比例等级参数!$K$49*10</f>
        <v>44.848484848484844</v>
      </c>
      <c r="I1082" s="134">
        <f>职业参数比例等级参数!$K$50*10</f>
        <v>53.81818181818182</v>
      </c>
      <c r="J1082" s="134">
        <f>职业参数比例等级参数!$K$51*10</f>
        <v>89.696969696969688</v>
      </c>
      <c r="K1082" s="134">
        <f>职业参数比例等级参数!$K$52*10</f>
        <v>67.272727272727266</v>
      </c>
      <c r="L1082" s="134">
        <f>职业参数比例等级参数!$K$53*10</f>
        <v>26.618181818181817</v>
      </c>
      <c r="M1082" s="134">
        <f>L1082*职业参数比例等级参数!$B$15</f>
        <v>53.236363636363635</v>
      </c>
      <c r="N1082" s="134">
        <f>L1082*职业参数比例等级参数!$B$16</f>
        <v>26.618181818181817</v>
      </c>
      <c r="O1082" s="134"/>
      <c r="P1082" s="134"/>
      <c r="Q1082" s="134">
        <v>3</v>
      </c>
    </row>
    <row r="1083" spans="1:17" s="135" customFormat="1" hidden="1">
      <c r="A1083" s="142">
        <v>1070</v>
      </c>
      <c r="B1083" s="142">
        <f t="shared" si="16"/>
        <v>1070</v>
      </c>
      <c r="C1083" s="134">
        <v>8</v>
      </c>
      <c r="D1083" s="134">
        <v>0</v>
      </c>
      <c r="E1083" s="134">
        <v>0</v>
      </c>
      <c r="F1083" s="134">
        <f>职业参数比例等级参数!$K$47*10</f>
        <v>126.06060606060606</v>
      </c>
      <c r="G1083" s="135">
        <f>职业参数比例等级参数!$I$48*10</f>
        <v>163.6363636363636</v>
      </c>
      <c r="H1083" s="134">
        <f>职业参数比例等级参数!$K$49*10</f>
        <v>44.848484848484844</v>
      </c>
      <c r="I1083" s="134">
        <f>职业参数比例等级参数!$K$50*10</f>
        <v>53.81818181818182</v>
      </c>
      <c r="J1083" s="134">
        <f>职业参数比例等级参数!$K$51*10</f>
        <v>89.696969696969688</v>
      </c>
      <c r="K1083" s="134">
        <f>职业参数比例等级参数!$K$52*10</f>
        <v>67.272727272727266</v>
      </c>
      <c r="L1083" s="134">
        <f>职业参数比例等级参数!$K$53*10</f>
        <v>26.618181818181817</v>
      </c>
      <c r="M1083" s="134">
        <f>L1083*职业参数比例等级参数!$B$15</f>
        <v>53.236363636363635</v>
      </c>
      <c r="N1083" s="134">
        <f>L1083*职业参数比例等级参数!$B$16</f>
        <v>26.618181818181817</v>
      </c>
      <c r="O1083" s="134"/>
      <c r="P1083" s="134"/>
      <c r="Q1083" s="134">
        <v>3</v>
      </c>
    </row>
    <row r="1084" spans="1:17" s="135" customFormat="1" hidden="1">
      <c r="A1084" s="142">
        <v>1071</v>
      </c>
      <c r="B1084" s="142">
        <f t="shared" si="16"/>
        <v>1071</v>
      </c>
      <c r="C1084" s="134">
        <v>8</v>
      </c>
      <c r="D1084" s="134">
        <v>0</v>
      </c>
      <c r="E1084" s="134">
        <v>0</v>
      </c>
      <c r="F1084" s="134">
        <f>职业参数比例等级参数!$K$47*10</f>
        <v>126.06060606060606</v>
      </c>
      <c r="G1084" s="134">
        <f>职业参数比例等级参数!$K$48*10</f>
        <v>157.57575757575756</v>
      </c>
      <c r="H1084" s="135">
        <f>职业参数比例等级参数!$J$49*10</f>
        <v>46.060606060606062</v>
      </c>
      <c r="I1084" s="134">
        <f>职业参数比例等级参数!$K$50*10</f>
        <v>53.81818181818182</v>
      </c>
      <c r="J1084" s="134">
        <f>职业参数比例等级参数!$K$51*10</f>
        <v>89.696969696969688</v>
      </c>
      <c r="K1084" s="134">
        <f>职业参数比例等级参数!$K$52*10</f>
        <v>67.272727272727266</v>
      </c>
      <c r="L1084" s="134">
        <f>职业参数比例等级参数!$K$53*10</f>
        <v>26.618181818181817</v>
      </c>
      <c r="M1084" s="134">
        <f>L1084*职业参数比例等级参数!$B$15</f>
        <v>53.236363636363635</v>
      </c>
      <c r="N1084" s="134">
        <f>L1084*职业参数比例等级参数!$B$16</f>
        <v>26.618181818181817</v>
      </c>
      <c r="O1084" s="134"/>
      <c r="P1084" s="134"/>
      <c r="Q1084" s="134">
        <v>3</v>
      </c>
    </row>
    <row r="1085" spans="1:17" s="135" customFormat="1" hidden="1">
      <c r="A1085" s="142">
        <v>1072</v>
      </c>
      <c r="B1085" s="142">
        <f t="shared" si="16"/>
        <v>1072</v>
      </c>
      <c r="C1085" s="134">
        <v>8</v>
      </c>
      <c r="D1085" s="134">
        <v>0</v>
      </c>
      <c r="E1085" s="134">
        <v>0</v>
      </c>
      <c r="F1085" s="134">
        <f>职业参数比例等级参数!$K$47*10</f>
        <v>126.06060606060606</v>
      </c>
      <c r="G1085" s="134">
        <f>职业参数比例等级参数!$K$48*10</f>
        <v>157.57575757575756</v>
      </c>
      <c r="H1085" s="135">
        <f>职业参数比例等级参数!$I$49*10</f>
        <v>47.272727272727266</v>
      </c>
      <c r="I1085" s="134">
        <f>职业参数比例等级参数!$K$50*10</f>
        <v>53.81818181818182</v>
      </c>
      <c r="J1085" s="134">
        <f>职业参数比例等级参数!$K$51*10</f>
        <v>89.696969696969688</v>
      </c>
      <c r="K1085" s="134">
        <f>职业参数比例等级参数!$K$52*10</f>
        <v>67.272727272727266</v>
      </c>
      <c r="L1085" s="134">
        <f>职业参数比例等级参数!$K$53*10</f>
        <v>26.618181818181817</v>
      </c>
      <c r="M1085" s="134">
        <f>L1085*职业参数比例等级参数!$B$15</f>
        <v>53.236363636363635</v>
      </c>
      <c r="N1085" s="134">
        <f>L1085*职业参数比例等级参数!$B$16</f>
        <v>26.618181818181817</v>
      </c>
      <c r="O1085" s="134"/>
      <c r="P1085" s="134"/>
      <c r="Q1085" s="134">
        <v>3</v>
      </c>
    </row>
    <row r="1086" spans="1:17" s="135" customFormat="1" hidden="1">
      <c r="A1086" s="142">
        <v>1073</v>
      </c>
      <c r="B1086" s="142">
        <f t="shared" si="16"/>
        <v>1073</v>
      </c>
      <c r="C1086" s="134">
        <v>8</v>
      </c>
      <c r="D1086" s="134">
        <v>0</v>
      </c>
      <c r="E1086" s="134">
        <v>0</v>
      </c>
      <c r="F1086" s="134">
        <f>职业参数比例等级参数!$K$47*10</f>
        <v>126.06060606060606</v>
      </c>
      <c r="G1086" s="134">
        <f>职业参数比例等级参数!$K$48*10</f>
        <v>157.57575757575756</v>
      </c>
      <c r="H1086" s="134">
        <f>职业参数比例等级参数!$K$49*10</f>
        <v>44.848484848484844</v>
      </c>
      <c r="I1086" s="135">
        <f>职业参数比例等级参数!$J$50*10</f>
        <v>55.272727272727273</v>
      </c>
      <c r="J1086" s="134">
        <f>职业参数比例等级参数!$K$51*10</f>
        <v>89.696969696969688</v>
      </c>
      <c r="K1086" s="134">
        <f>职业参数比例等级参数!$K$52*10</f>
        <v>67.272727272727266</v>
      </c>
      <c r="L1086" s="134">
        <f>职业参数比例等级参数!$K$53*10</f>
        <v>26.618181818181817</v>
      </c>
      <c r="M1086" s="134">
        <f>L1086*职业参数比例等级参数!$B$15</f>
        <v>53.236363636363635</v>
      </c>
      <c r="N1086" s="134">
        <f>L1086*职业参数比例等级参数!$B$16</f>
        <v>26.618181818181817</v>
      </c>
      <c r="O1086" s="134"/>
      <c r="P1086" s="134"/>
      <c r="Q1086" s="134">
        <v>3</v>
      </c>
    </row>
    <row r="1087" spans="1:17" s="135" customFormat="1" hidden="1">
      <c r="A1087" s="142">
        <v>1074</v>
      </c>
      <c r="B1087" s="142">
        <f t="shared" si="16"/>
        <v>1074</v>
      </c>
      <c r="C1087" s="134">
        <v>8</v>
      </c>
      <c r="D1087" s="134">
        <v>0</v>
      </c>
      <c r="E1087" s="134">
        <v>0</v>
      </c>
      <c r="F1087" s="134">
        <f>职业参数比例等级参数!$K$47*10</f>
        <v>126.06060606060606</v>
      </c>
      <c r="G1087" s="134">
        <f>职业参数比例等级参数!$K$48*10</f>
        <v>157.57575757575756</v>
      </c>
      <c r="H1087" s="134">
        <f>职业参数比例等级参数!$K$49*10</f>
        <v>44.848484848484844</v>
      </c>
      <c r="I1087" s="135">
        <f>职业参数比例等级参数!$I$50*10</f>
        <v>56.72727272727272</v>
      </c>
      <c r="J1087" s="134">
        <f>职业参数比例等级参数!$K$51*10</f>
        <v>89.696969696969688</v>
      </c>
      <c r="K1087" s="134">
        <f>职业参数比例等级参数!$K$52*10</f>
        <v>67.272727272727266</v>
      </c>
      <c r="L1087" s="134">
        <f>职业参数比例等级参数!$K$53*10</f>
        <v>26.618181818181817</v>
      </c>
      <c r="M1087" s="134">
        <f>L1087*职业参数比例等级参数!$B$15</f>
        <v>53.236363636363635</v>
      </c>
      <c r="N1087" s="134">
        <f>L1087*职业参数比例等级参数!$B$16</f>
        <v>26.618181818181817</v>
      </c>
      <c r="O1087" s="134"/>
      <c r="P1087" s="134"/>
      <c r="Q1087" s="134">
        <v>3</v>
      </c>
    </row>
    <row r="1088" spans="1:17" s="135" customFormat="1" hidden="1">
      <c r="A1088" s="142">
        <v>1075</v>
      </c>
      <c r="B1088" s="142">
        <f t="shared" si="16"/>
        <v>1075</v>
      </c>
      <c r="C1088" s="134">
        <v>8</v>
      </c>
      <c r="D1088" s="134">
        <v>0</v>
      </c>
      <c r="E1088" s="134">
        <v>0</v>
      </c>
      <c r="F1088" s="134">
        <f>职业参数比例等级参数!$K$47*10</f>
        <v>126.06060606060606</v>
      </c>
      <c r="G1088" s="134">
        <f>职业参数比例等级参数!$K$48*10</f>
        <v>157.57575757575756</v>
      </c>
      <c r="H1088" s="134">
        <f>职业参数比例等级参数!$K$49*10</f>
        <v>44.848484848484844</v>
      </c>
      <c r="I1088" s="134">
        <f>职业参数比例等级参数!$K$50*10</f>
        <v>53.81818181818182</v>
      </c>
      <c r="J1088" s="135">
        <f>职业参数比例等级参数!$J$51*10</f>
        <v>92.121212121212125</v>
      </c>
      <c r="K1088" s="134">
        <f>职业参数比例等级参数!$K$52*10</f>
        <v>67.272727272727266</v>
      </c>
      <c r="L1088" s="134">
        <f>职业参数比例等级参数!$K$53*10</f>
        <v>26.618181818181817</v>
      </c>
      <c r="M1088" s="134">
        <f>L1088*职业参数比例等级参数!$B$15</f>
        <v>53.236363636363635</v>
      </c>
      <c r="N1088" s="134">
        <f>L1088*职业参数比例等级参数!$B$16</f>
        <v>26.618181818181817</v>
      </c>
      <c r="O1088" s="134"/>
      <c r="P1088" s="134"/>
      <c r="Q1088" s="134">
        <v>3</v>
      </c>
    </row>
    <row r="1089" spans="1:17" s="135" customFormat="1" hidden="1">
      <c r="A1089" s="142">
        <v>1076</v>
      </c>
      <c r="B1089" s="142">
        <f t="shared" si="16"/>
        <v>1076</v>
      </c>
      <c r="C1089" s="134">
        <v>8</v>
      </c>
      <c r="D1089" s="134">
        <v>0</v>
      </c>
      <c r="E1089" s="134">
        <v>0</v>
      </c>
      <c r="F1089" s="134">
        <f>职业参数比例等级参数!$K$47*10</f>
        <v>126.06060606060606</v>
      </c>
      <c r="G1089" s="134">
        <f>职业参数比例等级参数!$K$48*10</f>
        <v>157.57575757575756</v>
      </c>
      <c r="H1089" s="134">
        <f>职业参数比例等级参数!$K$49*10</f>
        <v>44.848484848484844</v>
      </c>
      <c r="I1089" s="134">
        <f>职业参数比例等级参数!$K$50*10</f>
        <v>53.81818181818182</v>
      </c>
      <c r="J1089" s="135">
        <f>职业参数比例等级参数!$I$51*10</f>
        <v>94.545454545454533</v>
      </c>
      <c r="K1089" s="134">
        <f>职业参数比例等级参数!$K$52*10</f>
        <v>67.272727272727266</v>
      </c>
      <c r="L1089" s="134">
        <f>职业参数比例等级参数!$K$53*10</f>
        <v>26.618181818181817</v>
      </c>
      <c r="M1089" s="134">
        <f>L1089*职业参数比例等级参数!$B$15</f>
        <v>53.236363636363635</v>
      </c>
      <c r="N1089" s="134">
        <f>L1089*职业参数比例等级参数!$B$16</f>
        <v>26.618181818181817</v>
      </c>
      <c r="O1089" s="134"/>
      <c r="P1089" s="134"/>
      <c r="Q1089" s="134">
        <v>3</v>
      </c>
    </row>
    <row r="1090" spans="1:17" s="135" customFormat="1" hidden="1">
      <c r="A1090" s="142">
        <v>1077</v>
      </c>
      <c r="B1090" s="142">
        <f t="shared" si="16"/>
        <v>1077</v>
      </c>
      <c r="C1090" s="134">
        <v>8</v>
      </c>
      <c r="D1090" s="134">
        <v>0</v>
      </c>
      <c r="E1090" s="134">
        <v>0</v>
      </c>
      <c r="F1090" s="134">
        <f>职业参数比例等级参数!$K$47*10</f>
        <v>126.06060606060606</v>
      </c>
      <c r="G1090" s="134">
        <f>职业参数比例等级参数!$K$48*10</f>
        <v>157.57575757575756</v>
      </c>
      <c r="H1090" s="134">
        <f>职业参数比例等级参数!$K$49*10</f>
        <v>44.848484848484844</v>
      </c>
      <c r="I1090" s="134">
        <f>职业参数比例等级参数!$K$50*10</f>
        <v>53.81818181818182</v>
      </c>
      <c r="J1090" s="134">
        <f>职业参数比例等级参数!$K$51*10</f>
        <v>89.696969696969688</v>
      </c>
      <c r="K1090" s="135">
        <f>职业参数比例等级参数!$J$52*10</f>
        <v>69.090909090909079</v>
      </c>
      <c r="L1090" s="134">
        <f>职业参数比例等级参数!$K$53*10</f>
        <v>26.618181818181817</v>
      </c>
      <c r="M1090" s="134">
        <f>L1090*职业参数比例等级参数!$B$15</f>
        <v>53.236363636363635</v>
      </c>
      <c r="N1090" s="134">
        <f>L1090*职业参数比例等级参数!$B$16</f>
        <v>26.618181818181817</v>
      </c>
      <c r="O1090" s="134"/>
      <c r="P1090" s="134"/>
      <c r="Q1090" s="134">
        <v>3</v>
      </c>
    </row>
    <row r="1091" spans="1:17" s="135" customFormat="1" hidden="1">
      <c r="A1091" s="142">
        <v>1078</v>
      </c>
      <c r="B1091" s="142">
        <f t="shared" si="16"/>
        <v>1078</v>
      </c>
      <c r="C1091" s="134">
        <v>8</v>
      </c>
      <c r="D1091" s="134">
        <v>0</v>
      </c>
      <c r="E1091" s="134">
        <v>0</v>
      </c>
      <c r="F1091" s="134">
        <f>职业参数比例等级参数!$K$47*10</f>
        <v>126.06060606060606</v>
      </c>
      <c r="G1091" s="134">
        <f>职业参数比例等级参数!$K$48*10</f>
        <v>157.57575757575756</v>
      </c>
      <c r="H1091" s="134">
        <f>职业参数比例等级参数!$K$49*10</f>
        <v>44.848484848484844</v>
      </c>
      <c r="I1091" s="134">
        <f>职业参数比例等级参数!$K$50*10</f>
        <v>53.81818181818182</v>
      </c>
      <c r="J1091" s="134">
        <f>职业参数比例等级参数!$K$51*10</f>
        <v>89.696969696969688</v>
      </c>
      <c r="K1091" s="135">
        <f>职业参数比例等级参数!$I$52*10</f>
        <v>70.909090909090907</v>
      </c>
      <c r="L1091" s="134">
        <f>职业参数比例等级参数!$K$53*10</f>
        <v>26.618181818181817</v>
      </c>
      <c r="M1091" s="134">
        <f>L1091*职业参数比例等级参数!$B$15</f>
        <v>53.236363636363635</v>
      </c>
      <c r="N1091" s="134">
        <f>L1091*职业参数比例等级参数!$B$16</f>
        <v>26.618181818181817</v>
      </c>
      <c r="O1091" s="134"/>
      <c r="P1091" s="134"/>
      <c r="Q1091" s="134">
        <v>3</v>
      </c>
    </row>
    <row r="1092" spans="1:17" s="135" customFormat="1" hidden="1">
      <c r="A1092" s="142">
        <v>1079</v>
      </c>
      <c r="B1092" s="142">
        <f t="shared" si="16"/>
        <v>1079</v>
      </c>
      <c r="C1092" s="134">
        <v>8</v>
      </c>
      <c r="D1092" s="134">
        <v>0</v>
      </c>
      <c r="E1092" s="134">
        <v>0</v>
      </c>
      <c r="F1092" s="134">
        <f>职业参数比例等级参数!$K$47*10</f>
        <v>126.06060606060606</v>
      </c>
      <c r="G1092" s="134">
        <f>职业参数比例等级参数!$K$48*10</f>
        <v>157.57575757575756</v>
      </c>
      <c r="H1092" s="134">
        <f>职业参数比例等级参数!$K$49*10</f>
        <v>44.848484848484844</v>
      </c>
      <c r="I1092" s="134">
        <f>职业参数比例等级参数!$K$50*10</f>
        <v>53.81818181818182</v>
      </c>
      <c r="J1092" s="134">
        <f>职业参数比例等级参数!$K$51*10</f>
        <v>89.696969696969688</v>
      </c>
      <c r="K1092" s="134">
        <f>职业参数比例等级参数!$K$52*10</f>
        <v>67.272727272727266</v>
      </c>
      <c r="L1092" s="135">
        <f>职业参数比例等级参数!$J$53*10</f>
        <v>26.836363636363636</v>
      </c>
      <c r="M1092" s="134">
        <f>L1092*职业参数比例等级参数!$B$15</f>
        <v>53.672727272727272</v>
      </c>
      <c r="N1092" s="134">
        <f>L1092*职业参数比例等级参数!$B$16</f>
        <v>26.836363636363636</v>
      </c>
      <c r="O1092" s="134"/>
      <c r="P1092" s="134"/>
      <c r="Q1092" s="134">
        <v>3</v>
      </c>
    </row>
    <row r="1093" spans="1:17" s="135" customFormat="1" hidden="1">
      <c r="A1093" s="142">
        <v>1080</v>
      </c>
      <c r="B1093" s="142">
        <f t="shared" si="16"/>
        <v>1080</v>
      </c>
      <c r="C1093" s="134">
        <v>8</v>
      </c>
      <c r="D1093" s="134">
        <v>0</v>
      </c>
      <c r="E1093" s="134">
        <v>0</v>
      </c>
      <c r="F1093" s="134">
        <f>职业参数比例等级参数!$K$47*10</f>
        <v>126.06060606060606</v>
      </c>
      <c r="G1093" s="134">
        <f>职业参数比例等级参数!$K$48*10</f>
        <v>157.57575757575756</v>
      </c>
      <c r="H1093" s="134">
        <f>职业参数比例等级参数!$K$49*10</f>
        <v>44.848484848484844</v>
      </c>
      <c r="I1093" s="134">
        <f>职业参数比例等级参数!$K$50*10</f>
        <v>53.81818181818182</v>
      </c>
      <c r="J1093" s="134">
        <f>职业参数比例等级参数!$K$51*10</f>
        <v>89.696969696969688</v>
      </c>
      <c r="K1093" s="134">
        <f>职业参数比例等级参数!$K$52*10</f>
        <v>67.272727272727266</v>
      </c>
      <c r="L1093" s="135">
        <f>职业参数比例等级参数!$I$53*10</f>
        <v>27.054545454545451</v>
      </c>
      <c r="M1093" s="134">
        <f>L1093*职业参数比例等级参数!$B$15</f>
        <v>54.109090909090902</v>
      </c>
      <c r="N1093" s="134">
        <f>L1093*职业参数比例等级参数!$B$16</f>
        <v>27.054545454545451</v>
      </c>
      <c r="O1093" s="134"/>
      <c r="P1093" s="134"/>
      <c r="Q1093" s="134">
        <v>3</v>
      </c>
    </row>
    <row r="1094" spans="1:17" s="135" customFormat="1" hidden="1">
      <c r="A1094" s="142">
        <v>1081</v>
      </c>
      <c r="B1094" s="142">
        <f t="shared" si="16"/>
        <v>1081</v>
      </c>
      <c r="C1094" s="135">
        <v>7</v>
      </c>
      <c r="D1094" s="135">
        <v>0</v>
      </c>
      <c r="E1094" s="135">
        <v>0</v>
      </c>
      <c r="F1094" s="135">
        <f>职业参数比例等级参数!$L$47*10</f>
        <v>123.63636363636363</v>
      </c>
      <c r="G1094" s="135">
        <f>职业参数比例等级参数!$L$48*10</f>
        <v>154.54545454545453</v>
      </c>
      <c r="H1094" s="135">
        <f>职业参数比例等级参数!$L$49*10</f>
        <v>43.636363636363633</v>
      </c>
      <c r="I1094" s="135">
        <f>职业参数比例等级参数!$L$50*10</f>
        <v>52.36363636363636</v>
      </c>
      <c r="J1094" s="135">
        <f>职业参数比例等级参数!$L$51*10</f>
        <v>87.272727272727266</v>
      </c>
      <c r="K1094" s="135">
        <f>职业参数比例等级参数!$L$52*10</f>
        <v>65.454545454545453</v>
      </c>
      <c r="L1094" s="135">
        <f>职业参数比例等级参数!$L$53*10</f>
        <v>26.4</v>
      </c>
      <c r="M1094" s="135">
        <f>L1094*职业参数比例等级参数!$B$15</f>
        <v>52.8</v>
      </c>
      <c r="N1094" s="135">
        <f>L1094*职业参数比例等级参数!$B$16</f>
        <v>26.4</v>
      </c>
      <c r="P1094" s="135" t="s">
        <v>614</v>
      </c>
      <c r="Q1094" s="135">
        <v>3</v>
      </c>
    </row>
    <row r="1095" spans="1:17" s="135" customFormat="1" hidden="1">
      <c r="A1095" s="142">
        <v>1082</v>
      </c>
      <c r="B1095" s="142">
        <f t="shared" si="16"/>
        <v>1082</v>
      </c>
      <c r="C1095" s="134">
        <v>7</v>
      </c>
      <c r="D1095" s="134">
        <v>0</v>
      </c>
      <c r="E1095" s="134">
        <v>0</v>
      </c>
      <c r="F1095" s="135">
        <f>职业参数比例等级参数!$M$47*10</f>
        <v>121.21212121212122</v>
      </c>
      <c r="G1095" s="134">
        <f>职业参数比例等级参数!$L$48*10</f>
        <v>154.54545454545453</v>
      </c>
      <c r="H1095" s="134">
        <f>职业参数比例等级参数!$L$49*10</f>
        <v>43.636363636363633</v>
      </c>
      <c r="I1095" s="134">
        <f>职业参数比例等级参数!$L$50*10</f>
        <v>52.36363636363636</v>
      </c>
      <c r="J1095" s="134">
        <f>职业参数比例等级参数!$L$51*10</f>
        <v>87.272727272727266</v>
      </c>
      <c r="K1095" s="134">
        <f>职业参数比例等级参数!$L$52*10</f>
        <v>65.454545454545453</v>
      </c>
      <c r="L1095" s="134">
        <f>职业参数比例等级参数!$L$53*10</f>
        <v>26.4</v>
      </c>
      <c r="M1095" s="134">
        <f>L1095*职业参数比例等级参数!$B$15</f>
        <v>52.8</v>
      </c>
      <c r="N1095" s="134">
        <f>L1095*职业参数比例等级参数!$B$16</f>
        <v>26.4</v>
      </c>
      <c r="O1095" s="134"/>
      <c r="P1095" s="134"/>
      <c r="Q1095" s="134">
        <v>3</v>
      </c>
    </row>
    <row r="1096" spans="1:17" s="135" customFormat="1" hidden="1">
      <c r="A1096" s="142">
        <v>1083</v>
      </c>
      <c r="B1096" s="142">
        <f t="shared" si="16"/>
        <v>1083</v>
      </c>
      <c r="C1096" s="134">
        <v>7</v>
      </c>
      <c r="D1096" s="134">
        <v>0</v>
      </c>
      <c r="E1096" s="134">
        <v>0</v>
      </c>
      <c r="F1096" s="135">
        <f>职业参数比例等级参数!$N$47*10</f>
        <v>118.78787878787878</v>
      </c>
      <c r="G1096" s="134">
        <f>职业参数比例等级参数!$L$48*10</f>
        <v>154.54545454545453</v>
      </c>
      <c r="H1096" s="134">
        <f>职业参数比例等级参数!$L$49*10</f>
        <v>43.636363636363633</v>
      </c>
      <c r="I1096" s="134">
        <f>职业参数比例等级参数!$L$50*10</f>
        <v>52.36363636363636</v>
      </c>
      <c r="J1096" s="134">
        <f>职业参数比例等级参数!$L$51*10</f>
        <v>87.272727272727266</v>
      </c>
      <c r="K1096" s="134">
        <f>职业参数比例等级参数!$L$52*10</f>
        <v>65.454545454545453</v>
      </c>
      <c r="L1096" s="134">
        <f>职业参数比例等级参数!$L$53*10</f>
        <v>26.4</v>
      </c>
      <c r="M1096" s="134">
        <f>L1096*职业参数比例等级参数!$B$15</f>
        <v>52.8</v>
      </c>
      <c r="N1096" s="134">
        <f>L1096*职业参数比例等级参数!$B$16</f>
        <v>26.4</v>
      </c>
      <c r="O1096" s="134"/>
      <c r="P1096" s="134"/>
      <c r="Q1096" s="134">
        <v>3</v>
      </c>
    </row>
    <row r="1097" spans="1:17" s="135" customFormat="1" hidden="1">
      <c r="A1097" s="142">
        <v>1084</v>
      </c>
      <c r="B1097" s="142">
        <f t="shared" si="16"/>
        <v>1084</v>
      </c>
      <c r="C1097" s="134">
        <v>7</v>
      </c>
      <c r="D1097" s="134">
        <v>0</v>
      </c>
      <c r="E1097" s="134">
        <v>0</v>
      </c>
      <c r="F1097" s="134">
        <f>职业参数比例等级参数!$L$47*10</f>
        <v>123.63636363636363</v>
      </c>
      <c r="G1097" s="135">
        <f>职业参数比例等级参数!$M$48*10</f>
        <v>151.5151515151515</v>
      </c>
      <c r="H1097" s="134">
        <f>职业参数比例等级参数!$L$49*10</f>
        <v>43.636363636363633</v>
      </c>
      <c r="I1097" s="134">
        <f>职业参数比例等级参数!$L$50*10</f>
        <v>52.36363636363636</v>
      </c>
      <c r="J1097" s="134">
        <f>职业参数比例等级参数!$L$51*10</f>
        <v>87.272727272727266</v>
      </c>
      <c r="K1097" s="134">
        <f>职业参数比例等级参数!$L$52*10</f>
        <v>65.454545454545453</v>
      </c>
      <c r="L1097" s="134">
        <f>职业参数比例等级参数!$L$53*10</f>
        <v>26.4</v>
      </c>
      <c r="M1097" s="134">
        <f>L1097*职业参数比例等级参数!$B$15</f>
        <v>52.8</v>
      </c>
      <c r="N1097" s="134">
        <f>L1097*职业参数比例等级参数!$B$16</f>
        <v>26.4</v>
      </c>
      <c r="O1097" s="134"/>
      <c r="P1097" s="134"/>
      <c r="Q1097" s="134">
        <v>3</v>
      </c>
    </row>
    <row r="1098" spans="1:17" s="135" customFormat="1" hidden="1">
      <c r="A1098" s="142">
        <v>1085</v>
      </c>
      <c r="B1098" s="142">
        <f t="shared" si="16"/>
        <v>1085</v>
      </c>
      <c r="C1098" s="134">
        <v>7</v>
      </c>
      <c r="D1098" s="134">
        <v>0</v>
      </c>
      <c r="E1098" s="134">
        <v>0</v>
      </c>
      <c r="F1098" s="134">
        <f>职业参数比例等级参数!$L$47*10</f>
        <v>123.63636363636363</v>
      </c>
      <c r="G1098" s="135">
        <f>职业参数比例等级参数!$N$48*10</f>
        <v>148.48484848484847</v>
      </c>
      <c r="H1098" s="134">
        <f>职业参数比例等级参数!$L$49*10</f>
        <v>43.636363636363633</v>
      </c>
      <c r="I1098" s="134">
        <f>职业参数比例等级参数!$L$50*10</f>
        <v>52.36363636363636</v>
      </c>
      <c r="J1098" s="134">
        <f>职业参数比例等级参数!$L$51*10</f>
        <v>87.272727272727266</v>
      </c>
      <c r="K1098" s="134">
        <f>职业参数比例等级参数!$L$52*10</f>
        <v>65.454545454545453</v>
      </c>
      <c r="L1098" s="134">
        <f>职业参数比例等级参数!$L$53*10</f>
        <v>26.4</v>
      </c>
      <c r="M1098" s="134">
        <f>L1098*职业参数比例等级参数!$B$15</f>
        <v>52.8</v>
      </c>
      <c r="N1098" s="134">
        <f>L1098*职业参数比例等级参数!$B$16</f>
        <v>26.4</v>
      </c>
      <c r="O1098" s="134"/>
      <c r="P1098" s="134"/>
      <c r="Q1098" s="134">
        <v>3</v>
      </c>
    </row>
    <row r="1099" spans="1:17" s="135" customFormat="1" hidden="1">
      <c r="A1099" s="142">
        <v>1086</v>
      </c>
      <c r="B1099" s="142">
        <f t="shared" si="16"/>
        <v>1086</v>
      </c>
      <c r="C1099" s="134">
        <v>7</v>
      </c>
      <c r="D1099" s="134">
        <v>0</v>
      </c>
      <c r="E1099" s="134">
        <v>0</v>
      </c>
      <c r="F1099" s="134">
        <f>职业参数比例等级参数!$L$47*10</f>
        <v>123.63636363636363</v>
      </c>
      <c r="G1099" s="134">
        <f>职业参数比例等级参数!$L$48*10</f>
        <v>154.54545454545453</v>
      </c>
      <c r="H1099" s="135">
        <f>职业参数比例等级参数!$M$49*10</f>
        <v>42.424242424242422</v>
      </c>
      <c r="I1099" s="134">
        <f>职业参数比例等级参数!$L$50*10</f>
        <v>52.36363636363636</v>
      </c>
      <c r="J1099" s="134">
        <f>职业参数比例等级参数!$L$51*10</f>
        <v>87.272727272727266</v>
      </c>
      <c r="K1099" s="134">
        <f>职业参数比例等级参数!$L$52*10</f>
        <v>65.454545454545453</v>
      </c>
      <c r="L1099" s="134">
        <f>职业参数比例等级参数!$L$53*10</f>
        <v>26.4</v>
      </c>
      <c r="M1099" s="134">
        <f>L1099*职业参数比例等级参数!$B$15</f>
        <v>52.8</v>
      </c>
      <c r="N1099" s="134">
        <f>L1099*职业参数比例等级参数!$B$16</f>
        <v>26.4</v>
      </c>
      <c r="O1099" s="134"/>
      <c r="P1099" s="134"/>
      <c r="Q1099" s="134">
        <v>3</v>
      </c>
    </row>
    <row r="1100" spans="1:17" s="135" customFormat="1" hidden="1">
      <c r="A1100" s="142">
        <v>1087</v>
      </c>
      <c r="B1100" s="142">
        <f t="shared" si="16"/>
        <v>1087</v>
      </c>
      <c r="C1100" s="134">
        <v>7</v>
      </c>
      <c r="D1100" s="134">
        <v>0</v>
      </c>
      <c r="E1100" s="134">
        <v>0</v>
      </c>
      <c r="F1100" s="134">
        <f>职业参数比例等级参数!$L$47*10</f>
        <v>123.63636363636363</v>
      </c>
      <c r="G1100" s="134">
        <f>职业参数比例等级参数!$L$48*10</f>
        <v>154.54545454545453</v>
      </c>
      <c r="H1100" s="135">
        <f>职业参数比例等级参数!$N$49*10</f>
        <v>41.212121212121211</v>
      </c>
      <c r="I1100" s="134">
        <f>职业参数比例等级参数!$L$50*10</f>
        <v>52.36363636363636</v>
      </c>
      <c r="J1100" s="134">
        <f>职业参数比例等级参数!$L$51*10</f>
        <v>87.272727272727266</v>
      </c>
      <c r="K1100" s="134">
        <f>职业参数比例等级参数!$L$52*10</f>
        <v>65.454545454545453</v>
      </c>
      <c r="L1100" s="134">
        <f>职业参数比例等级参数!$L$53*10</f>
        <v>26.4</v>
      </c>
      <c r="M1100" s="134">
        <f>L1100*职业参数比例等级参数!$B$15</f>
        <v>52.8</v>
      </c>
      <c r="N1100" s="134">
        <f>L1100*职业参数比例等级参数!$B$16</f>
        <v>26.4</v>
      </c>
      <c r="O1100" s="134"/>
      <c r="P1100" s="134"/>
      <c r="Q1100" s="134">
        <v>3</v>
      </c>
    </row>
    <row r="1101" spans="1:17" s="135" customFormat="1" hidden="1">
      <c r="A1101" s="142">
        <v>1088</v>
      </c>
      <c r="B1101" s="142">
        <f t="shared" si="16"/>
        <v>1088</v>
      </c>
      <c r="C1101" s="134">
        <v>7</v>
      </c>
      <c r="D1101" s="134">
        <v>0</v>
      </c>
      <c r="E1101" s="134">
        <v>0</v>
      </c>
      <c r="F1101" s="134">
        <f>职业参数比例等级参数!$L$47*10</f>
        <v>123.63636363636363</v>
      </c>
      <c r="G1101" s="134">
        <f>职业参数比例等级参数!$L$48*10</f>
        <v>154.54545454545453</v>
      </c>
      <c r="H1101" s="134">
        <f>职业参数比例等级参数!$L$49*10</f>
        <v>43.636363636363633</v>
      </c>
      <c r="I1101" s="135">
        <f>职业参数比例等级参数!$M$50*10</f>
        <v>50.909090909090899</v>
      </c>
      <c r="J1101" s="134">
        <f>职业参数比例等级参数!$L$51*10</f>
        <v>87.272727272727266</v>
      </c>
      <c r="K1101" s="134">
        <f>职业参数比例等级参数!$L$52*10</f>
        <v>65.454545454545453</v>
      </c>
      <c r="L1101" s="134">
        <f>职业参数比例等级参数!$L$53*10</f>
        <v>26.4</v>
      </c>
      <c r="M1101" s="134">
        <f>L1101*职业参数比例等级参数!$B$15</f>
        <v>52.8</v>
      </c>
      <c r="N1101" s="134">
        <f>L1101*职业参数比例等级参数!$B$16</f>
        <v>26.4</v>
      </c>
      <c r="O1101" s="134"/>
      <c r="P1101" s="134"/>
      <c r="Q1101" s="134">
        <v>3</v>
      </c>
    </row>
    <row r="1102" spans="1:17" s="135" customFormat="1" hidden="1">
      <c r="A1102" s="142">
        <v>1089</v>
      </c>
      <c r="B1102" s="142">
        <f t="shared" si="16"/>
        <v>1089</v>
      </c>
      <c r="C1102" s="134">
        <v>7</v>
      </c>
      <c r="D1102" s="134">
        <v>0</v>
      </c>
      <c r="E1102" s="134">
        <v>0</v>
      </c>
      <c r="F1102" s="134">
        <f>职业参数比例等级参数!$L$47*10</f>
        <v>123.63636363636363</v>
      </c>
      <c r="G1102" s="134">
        <f>职业参数比例等级参数!$L$48*10</f>
        <v>154.54545454545453</v>
      </c>
      <c r="H1102" s="134">
        <f>职业参数比例等级参数!$L$49*10</f>
        <v>43.636363636363633</v>
      </c>
      <c r="I1102" s="135">
        <f>职业参数比例等级参数!$N$50*10</f>
        <v>49.454545454545453</v>
      </c>
      <c r="J1102" s="134">
        <f>职业参数比例等级参数!$L$51*10</f>
        <v>87.272727272727266</v>
      </c>
      <c r="K1102" s="134">
        <f>职业参数比例等级参数!$L$52*10</f>
        <v>65.454545454545453</v>
      </c>
      <c r="L1102" s="134">
        <f>职业参数比例等级参数!$L$53*10</f>
        <v>26.4</v>
      </c>
      <c r="M1102" s="134">
        <f>L1102*职业参数比例等级参数!$B$15</f>
        <v>52.8</v>
      </c>
      <c r="N1102" s="134">
        <f>L1102*职业参数比例等级参数!$B$16</f>
        <v>26.4</v>
      </c>
      <c r="O1102" s="134"/>
      <c r="P1102" s="134"/>
      <c r="Q1102" s="134">
        <v>3</v>
      </c>
    </row>
    <row r="1103" spans="1:17" s="135" customFormat="1" hidden="1">
      <c r="A1103" s="142">
        <v>1090</v>
      </c>
      <c r="B1103" s="142">
        <f t="shared" ref="B1103:B1166" si="17">A1103</f>
        <v>1090</v>
      </c>
      <c r="C1103" s="134">
        <v>7</v>
      </c>
      <c r="D1103" s="134">
        <v>0</v>
      </c>
      <c r="E1103" s="134">
        <v>0</v>
      </c>
      <c r="F1103" s="134">
        <f>职业参数比例等级参数!$L$47*10</f>
        <v>123.63636363636363</v>
      </c>
      <c r="G1103" s="134">
        <f>职业参数比例等级参数!$L$48*10</f>
        <v>154.54545454545453</v>
      </c>
      <c r="H1103" s="134">
        <f>职业参数比例等级参数!$L$49*10</f>
        <v>43.636363636363633</v>
      </c>
      <c r="I1103" s="134">
        <f>职业参数比例等级参数!$L$50*10</f>
        <v>52.36363636363636</v>
      </c>
      <c r="J1103" s="135">
        <f>职业参数比例等级参数!$M$51*10</f>
        <v>84.848484848484844</v>
      </c>
      <c r="K1103" s="134">
        <f>职业参数比例等级参数!$L$52*10</f>
        <v>65.454545454545453</v>
      </c>
      <c r="L1103" s="134">
        <f>职业参数比例等级参数!$L$53*10</f>
        <v>26.4</v>
      </c>
      <c r="M1103" s="134">
        <f>L1103*职业参数比例等级参数!$B$15</f>
        <v>52.8</v>
      </c>
      <c r="N1103" s="134">
        <f>L1103*职业参数比例等级参数!$B$16</f>
        <v>26.4</v>
      </c>
      <c r="O1103" s="134"/>
      <c r="P1103" s="134"/>
      <c r="Q1103" s="134">
        <v>3</v>
      </c>
    </row>
    <row r="1104" spans="1:17" s="135" customFormat="1" hidden="1">
      <c r="A1104" s="142">
        <v>1091</v>
      </c>
      <c r="B1104" s="142">
        <f t="shared" si="17"/>
        <v>1091</v>
      </c>
      <c r="C1104" s="134">
        <v>7</v>
      </c>
      <c r="D1104" s="134">
        <v>0</v>
      </c>
      <c r="E1104" s="134">
        <v>0</v>
      </c>
      <c r="F1104" s="134">
        <f>职业参数比例等级参数!$L$47*10</f>
        <v>123.63636363636363</v>
      </c>
      <c r="G1104" s="134">
        <f>职业参数比例等级参数!$L$48*10</f>
        <v>154.54545454545453</v>
      </c>
      <c r="H1104" s="134">
        <f>职业参数比例等级参数!$L$49*10</f>
        <v>43.636363636363633</v>
      </c>
      <c r="I1104" s="134">
        <f>职业参数比例等级参数!$L$50*10</f>
        <v>52.36363636363636</v>
      </c>
      <c r="J1104" s="135">
        <f>职业参数比例等级参数!$N$51*10</f>
        <v>82.424242424242422</v>
      </c>
      <c r="K1104" s="134">
        <f>职业参数比例等级参数!$L$52*10</f>
        <v>65.454545454545453</v>
      </c>
      <c r="L1104" s="134">
        <f>职业参数比例等级参数!$L$53*10</f>
        <v>26.4</v>
      </c>
      <c r="M1104" s="134">
        <f>L1104*职业参数比例等级参数!$B$15</f>
        <v>52.8</v>
      </c>
      <c r="N1104" s="134">
        <f>L1104*职业参数比例等级参数!$B$16</f>
        <v>26.4</v>
      </c>
      <c r="O1104" s="134"/>
      <c r="P1104" s="134"/>
      <c r="Q1104" s="134">
        <v>3</v>
      </c>
    </row>
    <row r="1105" spans="1:17" s="135" customFormat="1" hidden="1">
      <c r="A1105" s="142">
        <v>1092</v>
      </c>
      <c r="B1105" s="142">
        <f t="shared" si="17"/>
        <v>1092</v>
      </c>
      <c r="C1105" s="134">
        <v>7</v>
      </c>
      <c r="D1105" s="134">
        <v>0</v>
      </c>
      <c r="E1105" s="134">
        <v>0</v>
      </c>
      <c r="F1105" s="134">
        <f>职业参数比例等级参数!$L$47*10</f>
        <v>123.63636363636363</v>
      </c>
      <c r="G1105" s="134">
        <f>职业参数比例等级参数!$L$48*10</f>
        <v>154.54545454545453</v>
      </c>
      <c r="H1105" s="134">
        <f>职业参数比例等级参数!$L$49*10</f>
        <v>43.636363636363633</v>
      </c>
      <c r="I1105" s="134">
        <f>职业参数比例等级参数!$L$50*10</f>
        <v>52.36363636363636</v>
      </c>
      <c r="J1105" s="134">
        <f>职业参数比例等级参数!$L$51*10</f>
        <v>87.272727272727266</v>
      </c>
      <c r="K1105" s="135">
        <f>职业参数比例等级参数!$M$52*10</f>
        <v>63.636363636363633</v>
      </c>
      <c r="L1105" s="134">
        <f>职业参数比例等级参数!$L$53*10</f>
        <v>26.4</v>
      </c>
      <c r="M1105" s="134">
        <f>L1105*职业参数比例等级参数!$B$15</f>
        <v>52.8</v>
      </c>
      <c r="N1105" s="134">
        <f>L1105*职业参数比例等级参数!$B$16</f>
        <v>26.4</v>
      </c>
      <c r="O1105" s="134"/>
      <c r="P1105" s="134"/>
      <c r="Q1105" s="134">
        <v>3</v>
      </c>
    </row>
    <row r="1106" spans="1:17" s="135" customFormat="1" hidden="1">
      <c r="A1106" s="142">
        <v>1093</v>
      </c>
      <c r="B1106" s="142">
        <f t="shared" si="17"/>
        <v>1093</v>
      </c>
      <c r="C1106" s="134">
        <v>7</v>
      </c>
      <c r="D1106" s="134">
        <v>0</v>
      </c>
      <c r="E1106" s="134">
        <v>0</v>
      </c>
      <c r="F1106" s="134">
        <f>职业参数比例等级参数!$L$47*10</f>
        <v>123.63636363636363</v>
      </c>
      <c r="G1106" s="134">
        <f>职业参数比例等级参数!$L$48*10</f>
        <v>154.54545454545453</v>
      </c>
      <c r="H1106" s="134">
        <f>职业参数比例等级参数!$L$49*10</f>
        <v>43.636363636363633</v>
      </c>
      <c r="I1106" s="134">
        <f>职业参数比例等级参数!$L$50*10</f>
        <v>52.36363636363636</v>
      </c>
      <c r="J1106" s="134">
        <f>职业参数比例等级参数!$L$51*10</f>
        <v>87.272727272727266</v>
      </c>
      <c r="K1106" s="135">
        <f>职业参数比例等级参数!$N$52*10</f>
        <v>61.818181818181813</v>
      </c>
      <c r="L1106" s="134">
        <f>职业参数比例等级参数!$L$53*10</f>
        <v>26.4</v>
      </c>
      <c r="M1106" s="134">
        <f>L1106*职业参数比例等级参数!$B$15</f>
        <v>52.8</v>
      </c>
      <c r="N1106" s="134">
        <f>L1106*职业参数比例等级参数!$B$16</f>
        <v>26.4</v>
      </c>
      <c r="O1106" s="134"/>
      <c r="P1106" s="134"/>
      <c r="Q1106" s="134">
        <v>3</v>
      </c>
    </row>
    <row r="1107" spans="1:17" s="135" customFormat="1" hidden="1">
      <c r="A1107" s="142">
        <v>1094</v>
      </c>
      <c r="B1107" s="142">
        <f t="shared" si="17"/>
        <v>1094</v>
      </c>
      <c r="C1107" s="134">
        <v>7</v>
      </c>
      <c r="D1107" s="134">
        <v>0</v>
      </c>
      <c r="E1107" s="134">
        <v>0</v>
      </c>
      <c r="F1107" s="134">
        <f>职业参数比例等级参数!$L$47*10</f>
        <v>123.63636363636363</v>
      </c>
      <c r="G1107" s="134">
        <f>职业参数比例等级参数!$L$48*10</f>
        <v>154.54545454545453</v>
      </c>
      <c r="H1107" s="134">
        <f>职业参数比例等级参数!$L$49*10</f>
        <v>43.636363636363633</v>
      </c>
      <c r="I1107" s="134">
        <f>职业参数比例等级参数!$L$50*10</f>
        <v>52.36363636363636</v>
      </c>
      <c r="J1107" s="134">
        <f>职业参数比例等级参数!$L$51*10</f>
        <v>87.272727272727266</v>
      </c>
      <c r="K1107" s="134">
        <f>职业参数比例等级参数!$L$52*10</f>
        <v>65.454545454545453</v>
      </c>
      <c r="L1107" s="135">
        <f>职业参数比例等级参数!$M$53*10</f>
        <v>26.18181818181818</v>
      </c>
      <c r="M1107" s="134">
        <f>L1107*职业参数比例等级参数!$B$15</f>
        <v>52.36363636363636</v>
      </c>
      <c r="N1107" s="134">
        <f>L1107*职业参数比例等级参数!$B$16</f>
        <v>26.18181818181818</v>
      </c>
      <c r="O1107" s="134"/>
      <c r="P1107" s="134"/>
      <c r="Q1107" s="134">
        <v>3</v>
      </c>
    </row>
    <row r="1108" spans="1:17" s="135" customFormat="1" hidden="1">
      <c r="A1108" s="142">
        <v>1095</v>
      </c>
      <c r="B1108" s="142">
        <f t="shared" si="17"/>
        <v>1095</v>
      </c>
      <c r="C1108" s="134">
        <v>7</v>
      </c>
      <c r="D1108" s="134">
        <v>0</v>
      </c>
      <c r="E1108" s="134">
        <v>0</v>
      </c>
      <c r="F1108" s="134">
        <f>职业参数比例等级参数!$L$47*10</f>
        <v>123.63636363636363</v>
      </c>
      <c r="G1108" s="134">
        <f>职业参数比例等级参数!$L$48*10</f>
        <v>154.54545454545453</v>
      </c>
      <c r="H1108" s="134">
        <f>职业参数比例等级参数!$L$49*10</f>
        <v>43.636363636363633</v>
      </c>
      <c r="I1108" s="134">
        <f>职业参数比例等级参数!$L$50*10</f>
        <v>52.36363636363636</v>
      </c>
      <c r="J1108" s="134">
        <f>职业参数比例等级参数!$L$51*10</f>
        <v>87.272727272727266</v>
      </c>
      <c r="K1108" s="134">
        <f>职业参数比例等级参数!$L$52*10</f>
        <v>65.454545454545453</v>
      </c>
      <c r="L1108" s="135">
        <f>职业参数比例等级参数!$N$53*10</f>
        <v>25.963636363636361</v>
      </c>
      <c r="M1108" s="134">
        <f>L1108*职业参数比例等级参数!$B$15</f>
        <v>51.927272727272722</v>
      </c>
      <c r="N1108" s="134">
        <f>L1108*职业参数比例等级参数!$B$16</f>
        <v>25.963636363636361</v>
      </c>
      <c r="O1108" s="134"/>
      <c r="P1108" s="134"/>
      <c r="Q1108" s="134">
        <v>3</v>
      </c>
    </row>
    <row r="1109" spans="1:17" s="135" customFormat="1" hidden="1">
      <c r="A1109" s="142">
        <v>1096</v>
      </c>
      <c r="B1109" s="142">
        <f t="shared" si="17"/>
        <v>1096</v>
      </c>
      <c r="C1109" s="135">
        <v>7</v>
      </c>
      <c r="D1109" s="135">
        <v>0</v>
      </c>
      <c r="E1109" s="135">
        <v>0</v>
      </c>
      <c r="F1109" s="135">
        <f>职业参数比例等级参数!$M$47*10</f>
        <v>121.21212121212122</v>
      </c>
      <c r="G1109" s="135">
        <f>职业参数比例等级参数!$M$48*10</f>
        <v>151.5151515151515</v>
      </c>
      <c r="H1109" s="135">
        <f>职业参数比例等级参数!$M$49*10</f>
        <v>42.424242424242422</v>
      </c>
      <c r="I1109" s="135">
        <f>职业参数比例等级参数!$M$50*10</f>
        <v>50.909090909090899</v>
      </c>
      <c r="J1109" s="135">
        <f>职业参数比例等级参数!$M$51*10</f>
        <v>84.848484848484844</v>
      </c>
      <c r="K1109" s="135">
        <f>职业参数比例等级参数!$M$52*10</f>
        <v>63.636363636363633</v>
      </c>
      <c r="L1109" s="135">
        <f>职业参数比例等级参数!$M$53*10</f>
        <v>26.18181818181818</v>
      </c>
      <c r="M1109" s="135">
        <f>L1109*职业参数比例等级参数!$B$15</f>
        <v>52.36363636363636</v>
      </c>
      <c r="N1109" s="135">
        <f>L1109*职业参数比例等级参数!$B$16</f>
        <v>26.18181818181818</v>
      </c>
      <c r="P1109" s="135" t="s">
        <v>695</v>
      </c>
      <c r="Q1109" s="135">
        <v>3</v>
      </c>
    </row>
    <row r="1110" spans="1:17" s="135" customFormat="1" hidden="1">
      <c r="A1110" s="142">
        <v>1097</v>
      </c>
      <c r="B1110" s="142">
        <f t="shared" si="17"/>
        <v>1097</v>
      </c>
      <c r="C1110" s="134">
        <v>7</v>
      </c>
      <c r="D1110" s="134">
        <v>0</v>
      </c>
      <c r="E1110" s="134">
        <v>0</v>
      </c>
      <c r="F1110" s="135">
        <f>职业参数比例等级参数!$L$47*10</f>
        <v>123.63636363636363</v>
      </c>
      <c r="G1110" s="134">
        <f>职业参数比例等级参数!$M$48*10</f>
        <v>151.5151515151515</v>
      </c>
      <c r="H1110" s="134">
        <f>职业参数比例等级参数!$M$49*10</f>
        <v>42.424242424242422</v>
      </c>
      <c r="I1110" s="134">
        <f>职业参数比例等级参数!$M$50*10</f>
        <v>50.909090909090899</v>
      </c>
      <c r="J1110" s="134">
        <f>职业参数比例等级参数!$M$51*10</f>
        <v>84.848484848484844</v>
      </c>
      <c r="K1110" s="134">
        <f>职业参数比例等级参数!$M$52*10</f>
        <v>63.636363636363633</v>
      </c>
      <c r="L1110" s="134">
        <f>职业参数比例等级参数!$M$53*10</f>
        <v>26.18181818181818</v>
      </c>
      <c r="M1110" s="134">
        <f>L1110*职业参数比例等级参数!$B$15</f>
        <v>52.36363636363636</v>
      </c>
      <c r="N1110" s="134">
        <f>L1110*职业参数比例等级参数!$B$16</f>
        <v>26.18181818181818</v>
      </c>
      <c r="O1110" s="134"/>
      <c r="P1110" s="134"/>
      <c r="Q1110" s="134">
        <v>3</v>
      </c>
    </row>
    <row r="1111" spans="1:17" s="135" customFormat="1" hidden="1">
      <c r="A1111" s="142">
        <v>1098</v>
      </c>
      <c r="B1111" s="142">
        <f t="shared" si="17"/>
        <v>1098</v>
      </c>
      <c r="C1111" s="134">
        <v>7</v>
      </c>
      <c r="D1111" s="134">
        <v>0</v>
      </c>
      <c r="E1111" s="134">
        <v>0</v>
      </c>
      <c r="F1111" s="135">
        <f>职业参数比例等级参数!$N$47*10</f>
        <v>118.78787878787878</v>
      </c>
      <c r="G1111" s="134">
        <f>职业参数比例等级参数!$M$48*10</f>
        <v>151.5151515151515</v>
      </c>
      <c r="H1111" s="134">
        <f>职业参数比例等级参数!$M$49*10</f>
        <v>42.424242424242422</v>
      </c>
      <c r="I1111" s="134">
        <f>职业参数比例等级参数!$M$50*10</f>
        <v>50.909090909090899</v>
      </c>
      <c r="J1111" s="134">
        <f>职业参数比例等级参数!$M$51*10</f>
        <v>84.848484848484844</v>
      </c>
      <c r="K1111" s="134">
        <f>职业参数比例等级参数!$M$52*10</f>
        <v>63.636363636363633</v>
      </c>
      <c r="L1111" s="134">
        <f>职业参数比例等级参数!$M$53*10</f>
        <v>26.18181818181818</v>
      </c>
      <c r="M1111" s="134">
        <f>L1111*职业参数比例等级参数!$B$15</f>
        <v>52.36363636363636</v>
      </c>
      <c r="N1111" s="134">
        <f>L1111*职业参数比例等级参数!$B$16</f>
        <v>26.18181818181818</v>
      </c>
      <c r="O1111" s="134"/>
      <c r="P1111" s="134"/>
      <c r="Q1111" s="134">
        <v>3</v>
      </c>
    </row>
    <row r="1112" spans="1:17" s="135" customFormat="1" hidden="1">
      <c r="A1112" s="142">
        <v>1099</v>
      </c>
      <c r="B1112" s="142">
        <f t="shared" si="17"/>
        <v>1099</v>
      </c>
      <c r="C1112" s="134">
        <v>7</v>
      </c>
      <c r="D1112" s="134">
        <v>0</v>
      </c>
      <c r="E1112" s="134">
        <v>0</v>
      </c>
      <c r="F1112" s="134">
        <f>职业参数比例等级参数!$M$47*10</f>
        <v>121.21212121212122</v>
      </c>
      <c r="G1112" s="135">
        <f>职业参数比例等级参数!$L$48*10</f>
        <v>154.54545454545453</v>
      </c>
      <c r="H1112" s="134">
        <f>职业参数比例等级参数!$M$49*10</f>
        <v>42.424242424242422</v>
      </c>
      <c r="I1112" s="134">
        <f>职业参数比例等级参数!$M$50*10</f>
        <v>50.909090909090899</v>
      </c>
      <c r="J1112" s="134">
        <f>职业参数比例等级参数!$M$51*10</f>
        <v>84.848484848484844</v>
      </c>
      <c r="K1112" s="134">
        <f>职业参数比例等级参数!$M$52*10</f>
        <v>63.636363636363633</v>
      </c>
      <c r="L1112" s="134">
        <f>职业参数比例等级参数!$M$53*10</f>
        <v>26.18181818181818</v>
      </c>
      <c r="M1112" s="134">
        <f>L1112*职业参数比例等级参数!$B$15</f>
        <v>52.36363636363636</v>
      </c>
      <c r="N1112" s="134">
        <f>L1112*职业参数比例等级参数!$B$16</f>
        <v>26.18181818181818</v>
      </c>
      <c r="O1112" s="134"/>
      <c r="P1112" s="134"/>
      <c r="Q1112" s="134">
        <v>3</v>
      </c>
    </row>
    <row r="1113" spans="1:17" s="135" customFormat="1" hidden="1">
      <c r="A1113" s="142">
        <v>1100</v>
      </c>
      <c r="B1113" s="142">
        <f t="shared" si="17"/>
        <v>1100</v>
      </c>
      <c r="C1113" s="134">
        <v>7</v>
      </c>
      <c r="D1113" s="134">
        <v>0</v>
      </c>
      <c r="E1113" s="134">
        <v>0</v>
      </c>
      <c r="F1113" s="134">
        <f>职业参数比例等级参数!$M$47*10</f>
        <v>121.21212121212122</v>
      </c>
      <c r="G1113" s="135">
        <f>职业参数比例等级参数!$N$48*10</f>
        <v>148.48484848484847</v>
      </c>
      <c r="H1113" s="134">
        <f>职业参数比例等级参数!$M$49*10</f>
        <v>42.424242424242422</v>
      </c>
      <c r="I1113" s="134">
        <f>职业参数比例等级参数!$M$50*10</f>
        <v>50.909090909090899</v>
      </c>
      <c r="J1113" s="134">
        <f>职业参数比例等级参数!$M$51*10</f>
        <v>84.848484848484844</v>
      </c>
      <c r="K1113" s="134">
        <f>职业参数比例等级参数!$M$52*10</f>
        <v>63.636363636363633</v>
      </c>
      <c r="L1113" s="134">
        <f>职业参数比例等级参数!$M$53*10</f>
        <v>26.18181818181818</v>
      </c>
      <c r="M1113" s="134">
        <f>L1113*职业参数比例等级参数!$B$15</f>
        <v>52.36363636363636</v>
      </c>
      <c r="N1113" s="134">
        <f>L1113*职业参数比例等级参数!$B$16</f>
        <v>26.18181818181818</v>
      </c>
      <c r="O1113" s="134"/>
      <c r="P1113" s="134"/>
      <c r="Q1113" s="134">
        <v>3</v>
      </c>
    </row>
    <row r="1114" spans="1:17" s="135" customFormat="1" hidden="1">
      <c r="A1114" s="142">
        <v>1101</v>
      </c>
      <c r="B1114" s="142">
        <f t="shared" si="17"/>
        <v>1101</v>
      </c>
      <c r="C1114" s="134">
        <v>7</v>
      </c>
      <c r="D1114" s="134">
        <v>0</v>
      </c>
      <c r="E1114" s="134">
        <v>0</v>
      </c>
      <c r="F1114" s="134">
        <f>职业参数比例等级参数!$M$47*10</f>
        <v>121.21212121212122</v>
      </c>
      <c r="G1114" s="134">
        <f>职业参数比例等级参数!$M$48*10</f>
        <v>151.5151515151515</v>
      </c>
      <c r="H1114" s="135">
        <f>职业参数比例等级参数!$L$49*10</f>
        <v>43.636363636363633</v>
      </c>
      <c r="I1114" s="134">
        <f>职业参数比例等级参数!$M$50*10</f>
        <v>50.909090909090899</v>
      </c>
      <c r="J1114" s="134">
        <f>职业参数比例等级参数!$M$51*10</f>
        <v>84.848484848484844</v>
      </c>
      <c r="K1114" s="134">
        <f>职业参数比例等级参数!$M$52*10</f>
        <v>63.636363636363633</v>
      </c>
      <c r="L1114" s="134">
        <f>职业参数比例等级参数!$M$53*10</f>
        <v>26.18181818181818</v>
      </c>
      <c r="M1114" s="134">
        <f>L1114*职业参数比例等级参数!$B$15</f>
        <v>52.36363636363636</v>
      </c>
      <c r="N1114" s="134">
        <f>L1114*职业参数比例等级参数!$B$16</f>
        <v>26.18181818181818</v>
      </c>
      <c r="O1114" s="134"/>
      <c r="P1114" s="134"/>
      <c r="Q1114" s="134">
        <v>3</v>
      </c>
    </row>
    <row r="1115" spans="1:17" s="135" customFormat="1" hidden="1">
      <c r="A1115" s="142">
        <v>1102</v>
      </c>
      <c r="B1115" s="142">
        <f t="shared" si="17"/>
        <v>1102</v>
      </c>
      <c r="C1115" s="134">
        <v>7</v>
      </c>
      <c r="D1115" s="134">
        <v>0</v>
      </c>
      <c r="E1115" s="134">
        <v>0</v>
      </c>
      <c r="F1115" s="134">
        <f>职业参数比例等级参数!$M$47*10</f>
        <v>121.21212121212122</v>
      </c>
      <c r="G1115" s="134">
        <f>职业参数比例等级参数!$M$48*10</f>
        <v>151.5151515151515</v>
      </c>
      <c r="H1115" s="135">
        <f>职业参数比例等级参数!$N$49*10</f>
        <v>41.212121212121211</v>
      </c>
      <c r="I1115" s="134">
        <f>职业参数比例等级参数!$M$50*10</f>
        <v>50.909090909090899</v>
      </c>
      <c r="J1115" s="134">
        <f>职业参数比例等级参数!$M$51*10</f>
        <v>84.848484848484844</v>
      </c>
      <c r="K1115" s="134">
        <f>职业参数比例等级参数!$M$52*10</f>
        <v>63.636363636363633</v>
      </c>
      <c r="L1115" s="134">
        <f>职业参数比例等级参数!$M$53*10</f>
        <v>26.18181818181818</v>
      </c>
      <c r="M1115" s="134">
        <f>L1115*职业参数比例等级参数!$B$15</f>
        <v>52.36363636363636</v>
      </c>
      <c r="N1115" s="134">
        <f>L1115*职业参数比例等级参数!$B$16</f>
        <v>26.18181818181818</v>
      </c>
      <c r="O1115" s="134"/>
      <c r="P1115" s="134"/>
      <c r="Q1115" s="134">
        <v>3</v>
      </c>
    </row>
    <row r="1116" spans="1:17" s="135" customFormat="1" hidden="1">
      <c r="A1116" s="142">
        <v>1103</v>
      </c>
      <c r="B1116" s="142">
        <f t="shared" si="17"/>
        <v>1103</v>
      </c>
      <c r="C1116" s="134">
        <v>7</v>
      </c>
      <c r="D1116" s="134">
        <v>0</v>
      </c>
      <c r="E1116" s="134">
        <v>0</v>
      </c>
      <c r="F1116" s="134">
        <f>职业参数比例等级参数!$M$47*10</f>
        <v>121.21212121212122</v>
      </c>
      <c r="G1116" s="134">
        <f>职业参数比例等级参数!$M$48*10</f>
        <v>151.5151515151515</v>
      </c>
      <c r="H1116" s="134">
        <f>职业参数比例等级参数!$M$49*10</f>
        <v>42.424242424242422</v>
      </c>
      <c r="I1116" s="135">
        <f>职业参数比例等级参数!$L$50*10</f>
        <v>52.36363636363636</v>
      </c>
      <c r="J1116" s="134">
        <f>职业参数比例等级参数!$M$51*10</f>
        <v>84.848484848484844</v>
      </c>
      <c r="K1116" s="134">
        <f>职业参数比例等级参数!$M$52*10</f>
        <v>63.636363636363633</v>
      </c>
      <c r="L1116" s="134">
        <f>职业参数比例等级参数!$M$53*10</f>
        <v>26.18181818181818</v>
      </c>
      <c r="M1116" s="134">
        <f>L1116*职业参数比例等级参数!$B$15</f>
        <v>52.36363636363636</v>
      </c>
      <c r="N1116" s="134">
        <f>L1116*职业参数比例等级参数!$B$16</f>
        <v>26.18181818181818</v>
      </c>
      <c r="O1116" s="134"/>
      <c r="P1116" s="134"/>
      <c r="Q1116" s="134">
        <v>3</v>
      </c>
    </row>
    <row r="1117" spans="1:17" s="135" customFormat="1" hidden="1">
      <c r="A1117" s="142">
        <v>1104</v>
      </c>
      <c r="B1117" s="142">
        <f t="shared" si="17"/>
        <v>1104</v>
      </c>
      <c r="C1117" s="134">
        <v>7</v>
      </c>
      <c r="D1117" s="134">
        <v>0</v>
      </c>
      <c r="E1117" s="134">
        <v>0</v>
      </c>
      <c r="F1117" s="134">
        <f>职业参数比例等级参数!$M$47*10</f>
        <v>121.21212121212122</v>
      </c>
      <c r="G1117" s="134">
        <f>职业参数比例等级参数!$M$48*10</f>
        <v>151.5151515151515</v>
      </c>
      <c r="H1117" s="134">
        <f>职业参数比例等级参数!$M$49*10</f>
        <v>42.424242424242422</v>
      </c>
      <c r="I1117" s="135">
        <f>职业参数比例等级参数!$N$50*10</f>
        <v>49.454545454545453</v>
      </c>
      <c r="J1117" s="134">
        <f>职业参数比例等级参数!$M$51*10</f>
        <v>84.848484848484844</v>
      </c>
      <c r="K1117" s="134">
        <f>职业参数比例等级参数!$M$52*10</f>
        <v>63.636363636363633</v>
      </c>
      <c r="L1117" s="134">
        <f>职业参数比例等级参数!$M$53*10</f>
        <v>26.18181818181818</v>
      </c>
      <c r="M1117" s="134">
        <f>L1117*职业参数比例等级参数!$B$15</f>
        <v>52.36363636363636</v>
      </c>
      <c r="N1117" s="134">
        <f>L1117*职业参数比例等级参数!$B$16</f>
        <v>26.18181818181818</v>
      </c>
      <c r="O1117" s="134"/>
      <c r="P1117" s="134"/>
      <c r="Q1117" s="134">
        <v>3</v>
      </c>
    </row>
    <row r="1118" spans="1:17" s="135" customFormat="1" hidden="1">
      <c r="A1118" s="142">
        <v>1105</v>
      </c>
      <c r="B1118" s="142">
        <f t="shared" si="17"/>
        <v>1105</v>
      </c>
      <c r="C1118" s="134">
        <v>7</v>
      </c>
      <c r="D1118" s="134">
        <v>0</v>
      </c>
      <c r="E1118" s="134">
        <v>0</v>
      </c>
      <c r="F1118" s="134">
        <f>职业参数比例等级参数!$M$47*10</f>
        <v>121.21212121212122</v>
      </c>
      <c r="G1118" s="134">
        <f>职业参数比例等级参数!$M$48*10</f>
        <v>151.5151515151515</v>
      </c>
      <c r="H1118" s="134">
        <f>职业参数比例等级参数!$M$49*10</f>
        <v>42.424242424242422</v>
      </c>
      <c r="I1118" s="134">
        <f>职业参数比例等级参数!$M$50*10</f>
        <v>50.909090909090899</v>
      </c>
      <c r="J1118" s="135">
        <f>职业参数比例等级参数!$L$51*10</f>
        <v>87.272727272727266</v>
      </c>
      <c r="K1118" s="134">
        <f>职业参数比例等级参数!$M$52*10</f>
        <v>63.636363636363633</v>
      </c>
      <c r="L1118" s="134">
        <f>职业参数比例等级参数!$M$53*10</f>
        <v>26.18181818181818</v>
      </c>
      <c r="M1118" s="134">
        <f>L1118*职业参数比例等级参数!$B$15</f>
        <v>52.36363636363636</v>
      </c>
      <c r="N1118" s="134">
        <f>L1118*职业参数比例等级参数!$B$16</f>
        <v>26.18181818181818</v>
      </c>
      <c r="O1118" s="134"/>
      <c r="P1118" s="134"/>
      <c r="Q1118" s="134">
        <v>3</v>
      </c>
    </row>
    <row r="1119" spans="1:17" s="135" customFormat="1" hidden="1">
      <c r="A1119" s="142">
        <v>1106</v>
      </c>
      <c r="B1119" s="142">
        <f t="shared" si="17"/>
        <v>1106</v>
      </c>
      <c r="C1119" s="134">
        <v>7</v>
      </c>
      <c r="D1119" s="134">
        <v>0</v>
      </c>
      <c r="E1119" s="134">
        <v>0</v>
      </c>
      <c r="F1119" s="134">
        <f>职业参数比例等级参数!$M$47*10</f>
        <v>121.21212121212122</v>
      </c>
      <c r="G1119" s="134">
        <f>职业参数比例等级参数!$M$48*10</f>
        <v>151.5151515151515</v>
      </c>
      <c r="H1119" s="134">
        <f>职业参数比例等级参数!$M$49*10</f>
        <v>42.424242424242422</v>
      </c>
      <c r="I1119" s="134">
        <f>职业参数比例等级参数!$M$50*10</f>
        <v>50.909090909090899</v>
      </c>
      <c r="J1119" s="135">
        <f>职业参数比例等级参数!$N$51*10</f>
        <v>82.424242424242422</v>
      </c>
      <c r="K1119" s="134">
        <f>职业参数比例等级参数!$M$52*10</f>
        <v>63.636363636363633</v>
      </c>
      <c r="L1119" s="134">
        <f>职业参数比例等级参数!$M$53*10</f>
        <v>26.18181818181818</v>
      </c>
      <c r="M1119" s="134">
        <f>L1119*职业参数比例等级参数!$B$15</f>
        <v>52.36363636363636</v>
      </c>
      <c r="N1119" s="134">
        <f>L1119*职业参数比例等级参数!$B$16</f>
        <v>26.18181818181818</v>
      </c>
      <c r="O1119" s="134"/>
      <c r="P1119" s="134"/>
      <c r="Q1119" s="134">
        <v>3</v>
      </c>
    </row>
    <row r="1120" spans="1:17" s="135" customFormat="1" hidden="1">
      <c r="A1120" s="142">
        <v>1107</v>
      </c>
      <c r="B1120" s="142">
        <f t="shared" si="17"/>
        <v>1107</v>
      </c>
      <c r="C1120" s="134">
        <v>7</v>
      </c>
      <c r="D1120" s="134">
        <v>0</v>
      </c>
      <c r="E1120" s="134">
        <v>0</v>
      </c>
      <c r="F1120" s="134">
        <f>职业参数比例等级参数!$M$47*10</f>
        <v>121.21212121212122</v>
      </c>
      <c r="G1120" s="134">
        <f>职业参数比例等级参数!$M$48*10</f>
        <v>151.5151515151515</v>
      </c>
      <c r="H1120" s="134">
        <f>职业参数比例等级参数!$M$49*10</f>
        <v>42.424242424242422</v>
      </c>
      <c r="I1120" s="134">
        <f>职业参数比例等级参数!$M$50*10</f>
        <v>50.909090909090899</v>
      </c>
      <c r="J1120" s="134">
        <f>职业参数比例等级参数!$M$51*10</f>
        <v>84.848484848484844</v>
      </c>
      <c r="K1120" s="135">
        <f>职业参数比例等级参数!$L$52*10</f>
        <v>65.454545454545453</v>
      </c>
      <c r="L1120" s="134">
        <f>职业参数比例等级参数!$M$53*10</f>
        <v>26.18181818181818</v>
      </c>
      <c r="M1120" s="134">
        <f>L1120*职业参数比例等级参数!$B$15</f>
        <v>52.36363636363636</v>
      </c>
      <c r="N1120" s="134">
        <f>L1120*职业参数比例等级参数!$B$16</f>
        <v>26.18181818181818</v>
      </c>
      <c r="O1120" s="134"/>
      <c r="P1120" s="134"/>
      <c r="Q1120" s="134">
        <v>3</v>
      </c>
    </row>
    <row r="1121" spans="1:17" s="135" customFormat="1" hidden="1">
      <c r="A1121" s="142">
        <v>1108</v>
      </c>
      <c r="B1121" s="142">
        <f t="shared" si="17"/>
        <v>1108</v>
      </c>
      <c r="C1121" s="134">
        <v>7</v>
      </c>
      <c r="D1121" s="134">
        <v>0</v>
      </c>
      <c r="E1121" s="134">
        <v>0</v>
      </c>
      <c r="F1121" s="134">
        <f>职业参数比例等级参数!$M$47*10</f>
        <v>121.21212121212122</v>
      </c>
      <c r="G1121" s="134">
        <f>职业参数比例等级参数!$M$48*10</f>
        <v>151.5151515151515</v>
      </c>
      <c r="H1121" s="134">
        <f>职业参数比例等级参数!$M$49*10</f>
        <v>42.424242424242422</v>
      </c>
      <c r="I1121" s="134">
        <f>职业参数比例等级参数!$M$50*10</f>
        <v>50.909090909090899</v>
      </c>
      <c r="J1121" s="134">
        <f>职业参数比例等级参数!$M$51*10</f>
        <v>84.848484848484844</v>
      </c>
      <c r="K1121" s="135">
        <f>职业参数比例等级参数!$N$52*10</f>
        <v>61.818181818181813</v>
      </c>
      <c r="L1121" s="134">
        <f>职业参数比例等级参数!$M$53*10</f>
        <v>26.18181818181818</v>
      </c>
      <c r="M1121" s="134">
        <f>L1121*职业参数比例等级参数!$B$15</f>
        <v>52.36363636363636</v>
      </c>
      <c r="N1121" s="134">
        <f>L1121*职业参数比例等级参数!$B$16</f>
        <v>26.18181818181818</v>
      </c>
      <c r="O1121" s="134"/>
      <c r="P1121" s="134"/>
      <c r="Q1121" s="134">
        <v>3</v>
      </c>
    </row>
    <row r="1122" spans="1:17" s="135" customFormat="1" hidden="1">
      <c r="A1122" s="142">
        <v>1109</v>
      </c>
      <c r="B1122" s="142">
        <f t="shared" si="17"/>
        <v>1109</v>
      </c>
      <c r="C1122" s="134">
        <v>7</v>
      </c>
      <c r="D1122" s="134">
        <v>0</v>
      </c>
      <c r="E1122" s="134">
        <v>0</v>
      </c>
      <c r="F1122" s="134">
        <f>职业参数比例等级参数!$M$47*10</f>
        <v>121.21212121212122</v>
      </c>
      <c r="G1122" s="134">
        <f>职业参数比例等级参数!$M$48*10</f>
        <v>151.5151515151515</v>
      </c>
      <c r="H1122" s="134">
        <f>职业参数比例等级参数!$M$49*10</f>
        <v>42.424242424242422</v>
      </c>
      <c r="I1122" s="134">
        <f>职业参数比例等级参数!$M$50*10</f>
        <v>50.909090909090899</v>
      </c>
      <c r="J1122" s="134">
        <f>职业参数比例等级参数!$M$51*10</f>
        <v>84.848484848484844</v>
      </c>
      <c r="K1122" s="134">
        <f>职业参数比例等级参数!$M$52*10</f>
        <v>63.636363636363633</v>
      </c>
      <c r="L1122" s="135">
        <f>职业参数比例等级参数!$L$53*10</f>
        <v>26.4</v>
      </c>
      <c r="M1122" s="134">
        <f>L1122*职业参数比例等级参数!$B$15</f>
        <v>52.8</v>
      </c>
      <c r="N1122" s="134">
        <f>L1122*职业参数比例等级参数!$B$16</f>
        <v>26.4</v>
      </c>
      <c r="O1122" s="134"/>
      <c r="P1122" s="134"/>
      <c r="Q1122" s="134">
        <v>3</v>
      </c>
    </row>
    <row r="1123" spans="1:17" s="135" customFormat="1" hidden="1">
      <c r="A1123" s="142">
        <v>1110</v>
      </c>
      <c r="B1123" s="142">
        <f t="shared" si="17"/>
        <v>1110</v>
      </c>
      <c r="C1123" s="134">
        <v>7</v>
      </c>
      <c r="D1123" s="134">
        <v>0</v>
      </c>
      <c r="E1123" s="134">
        <v>0</v>
      </c>
      <c r="F1123" s="134">
        <f>职业参数比例等级参数!$M$47*10</f>
        <v>121.21212121212122</v>
      </c>
      <c r="G1123" s="134">
        <f>职业参数比例等级参数!$M$48*10</f>
        <v>151.5151515151515</v>
      </c>
      <c r="H1123" s="134">
        <f>职业参数比例等级参数!$M$49*10</f>
        <v>42.424242424242422</v>
      </c>
      <c r="I1123" s="134">
        <f>职业参数比例等级参数!$M$50*10</f>
        <v>50.909090909090899</v>
      </c>
      <c r="J1123" s="134">
        <f>职业参数比例等级参数!$M$51*10</f>
        <v>84.848484848484844</v>
      </c>
      <c r="K1123" s="134">
        <f>职业参数比例等级参数!$M$52*10</f>
        <v>63.636363636363633</v>
      </c>
      <c r="L1123" s="135">
        <f>职业参数比例等级参数!$N$53*10</f>
        <v>25.963636363636361</v>
      </c>
      <c r="M1123" s="134">
        <f>L1123*职业参数比例等级参数!$B$15</f>
        <v>51.927272727272722</v>
      </c>
      <c r="N1123" s="134">
        <f>L1123*职业参数比例等级参数!$B$16</f>
        <v>25.963636363636361</v>
      </c>
      <c r="O1123" s="134"/>
      <c r="P1123" s="134"/>
      <c r="Q1123" s="134">
        <v>3</v>
      </c>
    </row>
    <row r="1124" spans="1:17" s="135" customFormat="1" hidden="1">
      <c r="A1124" s="142">
        <v>1111</v>
      </c>
      <c r="B1124" s="142">
        <f t="shared" si="17"/>
        <v>1111</v>
      </c>
      <c r="C1124" s="135">
        <v>7</v>
      </c>
      <c r="D1124" s="135">
        <v>0</v>
      </c>
      <c r="E1124" s="135">
        <v>0</v>
      </c>
      <c r="F1124" s="135">
        <f>职业参数比例等级参数!$N$47*10</f>
        <v>118.78787878787878</v>
      </c>
      <c r="G1124" s="135">
        <f>职业参数比例等级参数!$N$48*10</f>
        <v>148.48484848484847</v>
      </c>
      <c r="H1124" s="135">
        <f>职业参数比例等级参数!$N$49*10</f>
        <v>41.212121212121211</v>
      </c>
      <c r="I1124" s="135">
        <f>职业参数比例等级参数!$N$50*10</f>
        <v>49.454545454545453</v>
      </c>
      <c r="J1124" s="135">
        <f>职业参数比例等级参数!$N$51*10</f>
        <v>82.424242424242422</v>
      </c>
      <c r="K1124" s="135">
        <f>职业参数比例等级参数!$N$52*10</f>
        <v>61.818181818181813</v>
      </c>
      <c r="L1124" s="135">
        <f>职业参数比例等级参数!$N$53*10</f>
        <v>25.963636363636361</v>
      </c>
      <c r="M1124" s="135">
        <f>L1124*职业参数比例等级参数!$B$15</f>
        <v>51.927272727272722</v>
      </c>
      <c r="N1124" s="135">
        <f>L1124*职业参数比例等级参数!$B$16</f>
        <v>25.963636363636361</v>
      </c>
      <c r="P1124" s="135" t="s">
        <v>696</v>
      </c>
      <c r="Q1124" s="135">
        <v>3</v>
      </c>
    </row>
    <row r="1125" spans="1:17" s="135" customFormat="1" hidden="1">
      <c r="A1125" s="142">
        <v>1112</v>
      </c>
      <c r="B1125" s="142">
        <f t="shared" si="17"/>
        <v>1112</v>
      </c>
      <c r="C1125" s="134">
        <v>7</v>
      </c>
      <c r="D1125" s="134">
        <v>0</v>
      </c>
      <c r="E1125" s="134">
        <v>0</v>
      </c>
      <c r="F1125" s="135">
        <f>职业参数比例等级参数!$M$47*10</f>
        <v>121.21212121212122</v>
      </c>
      <c r="G1125" s="134">
        <f>职业参数比例等级参数!$N$48*10</f>
        <v>148.48484848484847</v>
      </c>
      <c r="H1125" s="134">
        <f>职业参数比例等级参数!$N$49*10</f>
        <v>41.212121212121211</v>
      </c>
      <c r="I1125" s="134">
        <f>职业参数比例等级参数!$N$50*10</f>
        <v>49.454545454545453</v>
      </c>
      <c r="J1125" s="134">
        <f>职业参数比例等级参数!$N$51*10</f>
        <v>82.424242424242422</v>
      </c>
      <c r="K1125" s="134">
        <f>职业参数比例等级参数!$N$52*10</f>
        <v>61.818181818181813</v>
      </c>
      <c r="L1125" s="134">
        <f>职业参数比例等级参数!$N$53*10</f>
        <v>25.963636363636361</v>
      </c>
      <c r="M1125" s="134">
        <f>L1125*职业参数比例等级参数!$B$15</f>
        <v>51.927272727272722</v>
      </c>
      <c r="N1125" s="134">
        <f>L1125*职业参数比例等级参数!$B$16</f>
        <v>25.963636363636361</v>
      </c>
      <c r="O1125" s="134"/>
      <c r="P1125" s="134"/>
      <c r="Q1125" s="134">
        <v>3</v>
      </c>
    </row>
    <row r="1126" spans="1:17" s="135" customFormat="1" hidden="1">
      <c r="A1126" s="142">
        <v>1113</v>
      </c>
      <c r="B1126" s="142">
        <f t="shared" si="17"/>
        <v>1113</v>
      </c>
      <c r="C1126" s="134">
        <v>7</v>
      </c>
      <c r="D1126" s="134">
        <v>0</v>
      </c>
      <c r="E1126" s="134">
        <v>0</v>
      </c>
      <c r="F1126" s="135">
        <f>职业参数比例等级参数!$L$47*10</f>
        <v>123.63636363636363</v>
      </c>
      <c r="G1126" s="134">
        <f>职业参数比例等级参数!$N$48*10</f>
        <v>148.48484848484847</v>
      </c>
      <c r="H1126" s="134">
        <f>职业参数比例等级参数!$N$49*10</f>
        <v>41.212121212121211</v>
      </c>
      <c r="I1126" s="134">
        <f>职业参数比例等级参数!$N$50*10</f>
        <v>49.454545454545453</v>
      </c>
      <c r="J1126" s="134">
        <f>职业参数比例等级参数!$N$51*10</f>
        <v>82.424242424242422</v>
      </c>
      <c r="K1126" s="134">
        <f>职业参数比例等级参数!$N$52*10</f>
        <v>61.818181818181813</v>
      </c>
      <c r="L1126" s="134">
        <f>职业参数比例等级参数!$N$53*10</f>
        <v>25.963636363636361</v>
      </c>
      <c r="M1126" s="134">
        <f>L1126*职业参数比例等级参数!$B$15</f>
        <v>51.927272727272722</v>
      </c>
      <c r="N1126" s="134">
        <f>L1126*职业参数比例等级参数!$B$16</f>
        <v>25.963636363636361</v>
      </c>
      <c r="O1126" s="134"/>
      <c r="P1126" s="134"/>
      <c r="Q1126" s="134">
        <v>3</v>
      </c>
    </row>
    <row r="1127" spans="1:17" s="135" customFormat="1" hidden="1">
      <c r="A1127" s="142">
        <v>1114</v>
      </c>
      <c r="B1127" s="142">
        <f t="shared" si="17"/>
        <v>1114</v>
      </c>
      <c r="C1127" s="134">
        <v>7</v>
      </c>
      <c r="D1127" s="134">
        <v>0</v>
      </c>
      <c r="E1127" s="134">
        <v>0</v>
      </c>
      <c r="F1127" s="134">
        <f>职业参数比例等级参数!$N$47*10</f>
        <v>118.78787878787878</v>
      </c>
      <c r="G1127" s="135">
        <f>职业参数比例等级参数!$M$48*10</f>
        <v>151.5151515151515</v>
      </c>
      <c r="H1127" s="134">
        <f>职业参数比例等级参数!$N$49*10</f>
        <v>41.212121212121211</v>
      </c>
      <c r="I1127" s="134">
        <f>职业参数比例等级参数!$N$50*10</f>
        <v>49.454545454545453</v>
      </c>
      <c r="J1127" s="134">
        <f>职业参数比例等级参数!$N$51*10</f>
        <v>82.424242424242422</v>
      </c>
      <c r="K1127" s="134">
        <f>职业参数比例等级参数!$N$52*10</f>
        <v>61.818181818181813</v>
      </c>
      <c r="L1127" s="134">
        <f>职业参数比例等级参数!$N$53*10</f>
        <v>25.963636363636361</v>
      </c>
      <c r="M1127" s="134">
        <f>L1127*职业参数比例等级参数!$B$15</f>
        <v>51.927272727272722</v>
      </c>
      <c r="N1127" s="134">
        <f>L1127*职业参数比例等级参数!$B$16</f>
        <v>25.963636363636361</v>
      </c>
      <c r="O1127" s="134"/>
      <c r="P1127" s="134"/>
      <c r="Q1127" s="134">
        <v>3</v>
      </c>
    </row>
    <row r="1128" spans="1:17" s="135" customFormat="1" hidden="1">
      <c r="A1128" s="142">
        <v>1115</v>
      </c>
      <c r="B1128" s="142">
        <f t="shared" si="17"/>
        <v>1115</v>
      </c>
      <c r="C1128" s="134">
        <v>7</v>
      </c>
      <c r="D1128" s="134">
        <v>0</v>
      </c>
      <c r="E1128" s="134">
        <v>0</v>
      </c>
      <c r="F1128" s="134">
        <f>职业参数比例等级参数!$N$47*10</f>
        <v>118.78787878787878</v>
      </c>
      <c r="G1128" s="135">
        <f>职业参数比例等级参数!$L$48*10</f>
        <v>154.54545454545453</v>
      </c>
      <c r="H1128" s="134">
        <f>职业参数比例等级参数!$N$49*10</f>
        <v>41.212121212121211</v>
      </c>
      <c r="I1128" s="134">
        <f>职业参数比例等级参数!$N$50*10</f>
        <v>49.454545454545453</v>
      </c>
      <c r="J1128" s="134">
        <f>职业参数比例等级参数!$N$51*10</f>
        <v>82.424242424242422</v>
      </c>
      <c r="K1128" s="134">
        <f>职业参数比例等级参数!$N$52*10</f>
        <v>61.818181818181813</v>
      </c>
      <c r="L1128" s="134">
        <f>职业参数比例等级参数!$N$53*10</f>
        <v>25.963636363636361</v>
      </c>
      <c r="M1128" s="134">
        <f>L1128*职业参数比例等级参数!$B$15</f>
        <v>51.927272727272722</v>
      </c>
      <c r="N1128" s="134">
        <f>L1128*职业参数比例等级参数!$B$16</f>
        <v>25.963636363636361</v>
      </c>
      <c r="O1128" s="134"/>
      <c r="P1128" s="134"/>
      <c r="Q1128" s="134">
        <v>3</v>
      </c>
    </row>
    <row r="1129" spans="1:17" s="135" customFormat="1" hidden="1">
      <c r="A1129" s="142">
        <v>1116</v>
      </c>
      <c r="B1129" s="142">
        <f t="shared" si="17"/>
        <v>1116</v>
      </c>
      <c r="C1129" s="134">
        <v>7</v>
      </c>
      <c r="D1129" s="134">
        <v>0</v>
      </c>
      <c r="E1129" s="134">
        <v>0</v>
      </c>
      <c r="F1129" s="134">
        <f>职业参数比例等级参数!$N$47*10</f>
        <v>118.78787878787878</v>
      </c>
      <c r="G1129" s="134">
        <f>职业参数比例等级参数!$N$48*10</f>
        <v>148.48484848484847</v>
      </c>
      <c r="H1129" s="135">
        <f>职业参数比例等级参数!$M$49*10</f>
        <v>42.424242424242422</v>
      </c>
      <c r="I1129" s="134">
        <f>职业参数比例等级参数!$N$50*10</f>
        <v>49.454545454545453</v>
      </c>
      <c r="J1129" s="134">
        <f>职业参数比例等级参数!$N$51*10</f>
        <v>82.424242424242422</v>
      </c>
      <c r="K1129" s="134">
        <f>职业参数比例等级参数!$N$52*10</f>
        <v>61.818181818181813</v>
      </c>
      <c r="L1129" s="134">
        <f>职业参数比例等级参数!$N$53*10</f>
        <v>25.963636363636361</v>
      </c>
      <c r="M1129" s="134">
        <f>L1129*职业参数比例等级参数!$B$15</f>
        <v>51.927272727272722</v>
      </c>
      <c r="N1129" s="134">
        <f>L1129*职业参数比例等级参数!$B$16</f>
        <v>25.963636363636361</v>
      </c>
      <c r="O1129" s="134"/>
      <c r="P1129" s="134"/>
      <c r="Q1129" s="134">
        <v>3</v>
      </c>
    </row>
    <row r="1130" spans="1:17" s="135" customFormat="1" hidden="1">
      <c r="A1130" s="142">
        <v>1117</v>
      </c>
      <c r="B1130" s="142">
        <f t="shared" si="17"/>
        <v>1117</v>
      </c>
      <c r="C1130" s="134">
        <v>7</v>
      </c>
      <c r="D1130" s="134">
        <v>0</v>
      </c>
      <c r="E1130" s="134">
        <v>0</v>
      </c>
      <c r="F1130" s="134">
        <f>职业参数比例等级参数!$N$47*10</f>
        <v>118.78787878787878</v>
      </c>
      <c r="G1130" s="134">
        <f>职业参数比例等级参数!$N$48*10</f>
        <v>148.48484848484847</v>
      </c>
      <c r="H1130" s="135">
        <f>职业参数比例等级参数!$L$49*10</f>
        <v>43.636363636363633</v>
      </c>
      <c r="I1130" s="134">
        <f>职业参数比例等级参数!$N$50*10</f>
        <v>49.454545454545453</v>
      </c>
      <c r="J1130" s="134">
        <f>职业参数比例等级参数!$N$51*10</f>
        <v>82.424242424242422</v>
      </c>
      <c r="K1130" s="134">
        <f>职业参数比例等级参数!$N$52*10</f>
        <v>61.818181818181813</v>
      </c>
      <c r="L1130" s="134">
        <f>职业参数比例等级参数!$N$53*10</f>
        <v>25.963636363636361</v>
      </c>
      <c r="M1130" s="134">
        <f>L1130*职业参数比例等级参数!$B$15</f>
        <v>51.927272727272722</v>
      </c>
      <c r="N1130" s="134">
        <f>L1130*职业参数比例等级参数!$B$16</f>
        <v>25.963636363636361</v>
      </c>
      <c r="O1130" s="134"/>
      <c r="P1130" s="134"/>
      <c r="Q1130" s="134">
        <v>3</v>
      </c>
    </row>
    <row r="1131" spans="1:17" s="135" customFormat="1" hidden="1">
      <c r="A1131" s="142">
        <v>1118</v>
      </c>
      <c r="B1131" s="142">
        <f t="shared" si="17"/>
        <v>1118</v>
      </c>
      <c r="C1131" s="134">
        <v>7</v>
      </c>
      <c r="D1131" s="134">
        <v>0</v>
      </c>
      <c r="E1131" s="134">
        <v>0</v>
      </c>
      <c r="F1131" s="134">
        <f>职业参数比例等级参数!$N$47*10</f>
        <v>118.78787878787878</v>
      </c>
      <c r="G1131" s="134">
        <f>职业参数比例等级参数!$N$48*10</f>
        <v>148.48484848484847</v>
      </c>
      <c r="H1131" s="134">
        <f>职业参数比例等级参数!$N$49*10</f>
        <v>41.212121212121211</v>
      </c>
      <c r="I1131" s="135">
        <f>职业参数比例等级参数!$M$50*10</f>
        <v>50.909090909090899</v>
      </c>
      <c r="J1131" s="134">
        <f>职业参数比例等级参数!$N$51*10</f>
        <v>82.424242424242422</v>
      </c>
      <c r="K1131" s="134">
        <f>职业参数比例等级参数!$N$52*10</f>
        <v>61.818181818181813</v>
      </c>
      <c r="L1131" s="134">
        <f>职业参数比例等级参数!$N$53*10</f>
        <v>25.963636363636361</v>
      </c>
      <c r="M1131" s="134">
        <f>L1131*职业参数比例等级参数!$B$15</f>
        <v>51.927272727272722</v>
      </c>
      <c r="N1131" s="134">
        <f>L1131*职业参数比例等级参数!$B$16</f>
        <v>25.963636363636361</v>
      </c>
      <c r="O1131" s="134"/>
      <c r="P1131" s="134"/>
      <c r="Q1131" s="134">
        <v>3</v>
      </c>
    </row>
    <row r="1132" spans="1:17" s="135" customFormat="1" hidden="1">
      <c r="A1132" s="142">
        <v>1119</v>
      </c>
      <c r="B1132" s="142">
        <f t="shared" si="17"/>
        <v>1119</v>
      </c>
      <c r="C1132" s="134">
        <v>7</v>
      </c>
      <c r="D1132" s="134">
        <v>0</v>
      </c>
      <c r="E1132" s="134">
        <v>0</v>
      </c>
      <c r="F1132" s="134">
        <f>职业参数比例等级参数!$N$47*10</f>
        <v>118.78787878787878</v>
      </c>
      <c r="G1132" s="134">
        <f>职业参数比例等级参数!$N$48*10</f>
        <v>148.48484848484847</v>
      </c>
      <c r="H1132" s="134">
        <f>职业参数比例等级参数!$N$49*10</f>
        <v>41.212121212121211</v>
      </c>
      <c r="I1132" s="135">
        <f>职业参数比例等级参数!$L$50*10</f>
        <v>52.36363636363636</v>
      </c>
      <c r="J1132" s="134">
        <f>职业参数比例等级参数!$N$51*10</f>
        <v>82.424242424242422</v>
      </c>
      <c r="K1132" s="134">
        <f>职业参数比例等级参数!$N$52*10</f>
        <v>61.818181818181813</v>
      </c>
      <c r="L1132" s="134">
        <f>职业参数比例等级参数!$N$53*10</f>
        <v>25.963636363636361</v>
      </c>
      <c r="M1132" s="134">
        <f>L1132*职业参数比例等级参数!$B$15</f>
        <v>51.927272727272722</v>
      </c>
      <c r="N1132" s="134">
        <f>L1132*职业参数比例等级参数!$B$16</f>
        <v>25.963636363636361</v>
      </c>
      <c r="O1132" s="134"/>
      <c r="P1132" s="134"/>
      <c r="Q1132" s="134">
        <v>3</v>
      </c>
    </row>
    <row r="1133" spans="1:17" s="135" customFormat="1" hidden="1">
      <c r="A1133" s="142">
        <v>1120</v>
      </c>
      <c r="B1133" s="142">
        <f t="shared" si="17"/>
        <v>1120</v>
      </c>
      <c r="C1133" s="134">
        <v>7</v>
      </c>
      <c r="D1133" s="134">
        <v>0</v>
      </c>
      <c r="E1133" s="134">
        <v>0</v>
      </c>
      <c r="F1133" s="134">
        <f>职业参数比例等级参数!$N$47*10</f>
        <v>118.78787878787878</v>
      </c>
      <c r="G1133" s="134">
        <f>职业参数比例等级参数!$N$48*10</f>
        <v>148.48484848484847</v>
      </c>
      <c r="H1133" s="134">
        <f>职业参数比例等级参数!$N$49*10</f>
        <v>41.212121212121211</v>
      </c>
      <c r="I1133" s="134">
        <f>职业参数比例等级参数!$N$50*10</f>
        <v>49.454545454545453</v>
      </c>
      <c r="J1133" s="135">
        <f>职业参数比例等级参数!$M$51*10</f>
        <v>84.848484848484844</v>
      </c>
      <c r="K1133" s="134">
        <f>职业参数比例等级参数!$N$52*10</f>
        <v>61.818181818181813</v>
      </c>
      <c r="L1133" s="134">
        <f>职业参数比例等级参数!$N$53*10</f>
        <v>25.963636363636361</v>
      </c>
      <c r="M1133" s="134">
        <f>L1133*职业参数比例等级参数!$B$15</f>
        <v>51.927272727272722</v>
      </c>
      <c r="N1133" s="134">
        <f>L1133*职业参数比例等级参数!$B$16</f>
        <v>25.963636363636361</v>
      </c>
      <c r="O1133" s="134"/>
      <c r="P1133" s="134"/>
      <c r="Q1133" s="134">
        <v>3</v>
      </c>
    </row>
    <row r="1134" spans="1:17" s="135" customFormat="1" hidden="1">
      <c r="A1134" s="142">
        <v>1121</v>
      </c>
      <c r="B1134" s="142">
        <f t="shared" si="17"/>
        <v>1121</v>
      </c>
      <c r="C1134" s="134">
        <v>7</v>
      </c>
      <c r="D1134" s="134">
        <v>0</v>
      </c>
      <c r="E1134" s="134">
        <v>0</v>
      </c>
      <c r="F1134" s="134">
        <f>职业参数比例等级参数!$N$47*10</f>
        <v>118.78787878787878</v>
      </c>
      <c r="G1134" s="134">
        <f>职业参数比例等级参数!$N$48*10</f>
        <v>148.48484848484847</v>
      </c>
      <c r="H1134" s="134">
        <f>职业参数比例等级参数!$N$49*10</f>
        <v>41.212121212121211</v>
      </c>
      <c r="I1134" s="134">
        <f>职业参数比例等级参数!$N$50*10</f>
        <v>49.454545454545453</v>
      </c>
      <c r="J1134" s="135">
        <f>职业参数比例等级参数!$L$51*10</f>
        <v>87.272727272727266</v>
      </c>
      <c r="K1134" s="134">
        <f>职业参数比例等级参数!$N$52*10</f>
        <v>61.818181818181813</v>
      </c>
      <c r="L1134" s="134">
        <f>职业参数比例等级参数!$N$53*10</f>
        <v>25.963636363636361</v>
      </c>
      <c r="M1134" s="134">
        <f>L1134*职业参数比例等级参数!$B$15</f>
        <v>51.927272727272722</v>
      </c>
      <c r="N1134" s="134">
        <f>L1134*职业参数比例等级参数!$B$16</f>
        <v>25.963636363636361</v>
      </c>
      <c r="O1134" s="134"/>
      <c r="P1134" s="134"/>
      <c r="Q1134" s="134">
        <v>3</v>
      </c>
    </row>
    <row r="1135" spans="1:17" s="135" customFormat="1" hidden="1">
      <c r="A1135" s="142">
        <v>1122</v>
      </c>
      <c r="B1135" s="142">
        <f t="shared" si="17"/>
        <v>1122</v>
      </c>
      <c r="C1135" s="134">
        <v>7</v>
      </c>
      <c r="D1135" s="134">
        <v>0</v>
      </c>
      <c r="E1135" s="134">
        <v>0</v>
      </c>
      <c r="F1135" s="134">
        <f>职业参数比例等级参数!$N$47*10</f>
        <v>118.78787878787878</v>
      </c>
      <c r="G1135" s="134">
        <f>职业参数比例等级参数!$N$48*10</f>
        <v>148.48484848484847</v>
      </c>
      <c r="H1135" s="134">
        <f>职业参数比例等级参数!$N$49*10</f>
        <v>41.212121212121211</v>
      </c>
      <c r="I1135" s="134">
        <f>职业参数比例等级参数!$N$50*10</f>
        <v>49.454545454545453</v>
      </c>
      <c r="J1135" s="134">
        <f>职业参数比例等级参数!$N$51*10</f>
        <v>82.424242424242422</v>
      </c>
      <c r="K1135" s="135">
        <f>职业参数比例等级参数!$M$52*10</f>
        <v>63.636363636363633</v>
      </c>
      <c r="L1135" s="134">
        <f>职业参数比例等级参数!$N$53*10</f>
        <v>25.963636363636361</v>
      </c>
      <c r="M1135" s="134">
        <f>L1135*职业参数比例等级参数!$B$15</f>
        <v>51.927272727272722</v>
      </c>
      <c r="N1135" s="134">
        <f>L1135*职业参数比例等级参数!$B$16</f>
        <v>25.963636363636361</v>
      </c>
      <c r="O1135" s="134"/>
      <c r="P1135" s="134"/>
      <c r="Q1135" s="134">
        <v>3</v>
      </c>
    </row>
    <row r="1136" spans="1:17" s="135" customFormat="1" hidden="1">
      <c r="A1136" s="142">
        <v>1123</v>
      </c>
      <c r="B1136" s="142">
        <f t="shared" si="17"/>
        <v>1123</v>
      </c>
      <c r="C1136" s="134">
        <v>7</v>
      </c>
      <c r="D1136" s="134">
        <v>0</v>
      </c>
      <c r="E1136" s="134">
        <v>0</v>
      </c>
      <c r="F1136" s="134">
        <f>职业参数比例等级参数!$N$47*10</f>
        <v>118.78787878787878</v>
      </c>
      <c r="G1136" s="134">
        <f>职业参数比例等级参数!$N$48*10</f>
        <v>148.48484848484847</v>
      </c>
      <c r="H1136" s="134">
        <f>职业参数比例等级参数!$N$49*10</f>
        <v>41.212121212121211</v>
      </c>
      <c r="I1136" s="134">
        <f>职业参数比例等级参数!$N$50*10</f>
        <v>49.454545454545453</v>
      </c>
      <c r="J1136" s="134">
        <f>职业参数比例等级参数!$N$51*10</f>
        <v>82.424242424242422</v>
      </c>
      <c r="K1136" s="135">
        <f>职业参数比例等级参数!$L$52*10</f>
        <v>65.454545454545453</v>
      </c>
      <c r="L1136" s="134">
        <f>职业参数比例等级参数!$N$53*10</f>
        <v>25.963636363636361</v>
      </c>
      <c r="M1136" s="134">
        <f>L1136*职业参数比例等级参数!$B$15</f>
        <v>51.927272727272722</v>
      </c>
      <c r="N1136" s="134">
        <f>L1136*职业参数比例等级参数!$B$16</f>
        <v>25.963636363636361</v>
      </c>
      <c r="O1136" s="134"/>
      <c r="P1136" s="134"/>
      <c r="Q1136" s="134">
        <v>3</v>
      </c>
    </row>
    <row r="1137" spans="1:17" s="135" customFormat="1" hidden="1">
      <c r="A1137" s="142">
        <v>1124</v>
      </c>
      <c r="B1137" s="142">
        <f t="shared" si="17"/>
        <v>1124</v>
      </c>
      <c r="C1137" s="134">
        <v>7</v>
      </c>
      <c r="D1137" s="134">
        <v>0</v>
      </c>
      <c r="E1137" s="134">
        <v>0</v>
      </c>
      <c r="F1137" s="134">
        <f>职业参数比例等级参数!$N$47*10</f>
        <v>118.78787878787878</v>
      </c>
      <c r="G1137" s="134">
        <f>职业参数比例等级参数!$N$48*10</f>
        <v>148.48484848484847</v>
      </c>
      <c r="H1137" s="134">
        <f>职业参数比例等级参数!$N$49*10</f>
        <v>41.212121212121211</v>
      </c>
      <c r="I1137" s="134">
        <f>职业参数比例等级参数!$N$50*10</f>
        <v>49.454545454545453</v>
      </c>
      <c r="J1137" s="134">
        <f>职业参数比例等级参数!$N$51*10</f>
        <v>82.424242424242422</v>
      </c>
      <c r="K1137" s="134">
        <f>职业参数比例等级参数!$N$52*10</f>
        <v>61.818181818181813</v>
      </c>
      <c r="L1137" s="135">
        <f>职业参数比例等级参数!$M$53*10</f>
        <v>26.18181818181818</v>
      </c>
      <c r="M1137" s="134">
        <f>L1137*职业参数比例等级参数!$B$15</f>
        <v>52.36363636363636</v>
      </c>
      <c r="N1137" s="134">
        <f>L1137*职业参数比例等级参数!$B$16</f>
        <v>26.18181818181818</v>
      </c>
      <c r="O1137" s="134"/>
      <c r="P1137" s="134"/>
      <c r="Q1137" s="134">
        <v>3</v>
      </c>
    </row>
    <row r="1138" spans="1:17" s="135" customFormat="1" hidden="1">
      <c r="A1138" s="142">
        <v>1125</v>
      </c>
      <c r="B1138" s="142">
        <f t="shared" si="17"/>
        <v>1125</v>
      </c>
      <c r="C1138" s="134">
        <v>7</v>
      </c>
      <c r="D1138" s="134">
        <v>0</v>
      </c>
      <c r="E1138" s="134">
        <v>0</v>
      </c>
      <c r="F1138" s="134">
        <f>职业参数比例等级参数!$N$47*10</f>
        <v>118.78787878787878</v>
      </c>
      <c r="G1138" s="134">
        <f>职业参数比例等级参数!$N$48*10</f>
        <v>148.48484848484847</v>
      </c>
      <c r="H1138" s="134">
        <f>职业参数比例等级参数!$N$49*10</f>
        <v>41.212121212121211</v>
      </c>
      <c r="I1138" s="134">
        <f>职业参数比例等级参数!$N$50*10</f>
        <v>49.454545454545453</v>
      </c>
      <c r="J1138" s="134">
        <f>职业参数比例等级参数!$N$51*10</f>
        <v>82.424242424242422</v>
      </c>
      <c r="K1138" s="134">
        <f>职业参数比例等级参数!$N$52*10</f>
        <v>61.818181818181813</v>
      </c>
      <c r="L1138" s="135">
        <f>职业参数比例等级参数!$L$53*10</f>
        <v>26.4</v>
      </c>
      <c r="M1138" s="134">
        <f>L1138*职业参数比例等级参数!$B$15</f>
        <v>52.8</v>
      </c>
      <c r="N1138" s="134">
        <f>L1138*职业参数比例等级参数!$B$16</f>
        <v>26.4</v>
      </c>
      <c r="O1138" s="134"/>
      <c r="P1138" s="134"/>
      <c r="Q1138" s="134">
        <v>3</v>
      </c>
    </row>
    <row r="1139" spans="1:17" s="135" customFormat="1" hidden="1">
      <c r="A1139" s="142">
        <v>1126</v>
      </c>
      <c r="B1139" s="142">
        <f t="shared" si="17"/>
        <v>1126</v>
      </c>
      <c r="C1139" s="135">
        <v>6</v>
      </c>
      <c r="D1139" s="135">
        <v>0</v>
      </c>
      <c r="E1139" s="135">
        <v>0</v>
      </c>
      <c r="F1139" s="135">
        <f>职业参数比例等级参数!$O$47*10</f>
        <v>116.36363636363637</v>
      </c>
      <c r="G1139" s="135">
        <f>职业参数比例等级参数!$O$48*10</f>
        <v>145.45454545454544</v>
      </c>
      <c r="H1139" s="135">
        <f>职业参数比例等级参数!$O$49*10</f>
        <v>40</v>
      </c>
      <c r="I1139" s="135">
        <f>职业参数比例等级参数!$O$50*10</f>
        <v>47.999999999999986</v>
      </c>
      <c r="J1139" s="135">
        <f>职业参数比例等级参数!$O$51*10</f>
        <v>80</v>
      </c>
      <c r="K1139" s="135">
        <f>职业参数比例等级参数!$O$52*10</f>
        <v>60</v>
      </c>
      <c r="L1139" s="135">
        <f>职业参数比例等级参数!$O$53*10</f>
        <v>25.745454545454542</v>
      </c>
      <c r="M1139" s="135">
        <f>L1139*职业参数比例等级参数!$B$15</f>
        <v>51.490909090909085</v>
      </c>
      <c r="N1139" s="135">
        <f>L1139*职业参数比例等级参数!$B$16</f>
        <v>25.745454545454542</v>
      </c>
      <c r="P1139" s="135" t="s">
        <v>615</v>
      </c>
      <c r="Q1139" s="135">
        <v>3</v>
      </c>
    </row>
    <row r="1140" spans="1:17" s="135" customFormat="1" ht="12.75" hidden="1" customHeight="1">
      <c r="A1140" s="142">
        <v>1127</v>
      </c>
      <c r="B1140" s="142">
        <f t="shared" si="17"/>
        <v>1127</v>
      </c>
      <c r="C1140" s="134">
        <v>6</v>
      </c>
      <c r="D1140" s="134">
        <v>0</v>
      </c>
      <c r="E1140" s="134">
        <v>0</v>
      </c>
      <c r="F1140" s="135">
        <f>职业参数比例等级参数!$P$47*10</f>
        <v>113.93939393939394</v>
      </c>
      <c r="G1140" s="134">
        <f>职业参数比例等级参数!$O$48*10</f>
        <v>145.45454545454544</v>
      </c>
      <c r="H1140" s="134">
        <f>职业参数比例等级参数!$O$49*10</f>
        <v>40</v>
      </c>
      <c r="I1140" s="134">
        <f>职业参数比例等级参数!$O$50*10</f>
        <v>47.999999999999986</v>
      </c>
      <c r="J1140" s="134">
        <f>职业参数比例等级参数!$O$51*10</f>
        <v>80</v>
      </c>
      <c r="K1140" s="134">
        <f>职业参数比例等级参数!$O$52*10</f>
        <v>60</v>
      </c>
      <c r="L1140" s="134">
        <f>职业参数比例等级参数!$O$53*10</f>
        <v>25.745454545454542</v>
      </c>
      <c r="M1140" s="134">
        <f>L1140*职业参数比例等级参数!$B$15</f>
        <v>51.490909090909085</v>
      </c>
      <c r="N1140" s="134">
        <f>L1140*职业参数比例等级参数!$B$16</f>
        <v>25.745454545454542</v>
      </c>
      <c r="O1140" s="134"/>
      <c r="P1140" s="134"/>
      <c r="Q1140" s="134">
        <v>3</v>
      </c>
    </row>
    <row r="1141" spans="1:17" s="135" customFormat="1" hidden="1">
      <c r="A1141" s="142">
        <v>1128</v>
      </c>
      <c r="B1141" s="142">
        <f t="shared" si="17"/>
        <v>1128</v>
      </c>
      <c r="C1141" s="134">
        <v>6</v>
      </c>
      <c r="D1141" s="134">
        <v>0</v>
      </c>
      <c r="E1141" s="134">
        <v>0</v>
      </c>
      <c r="F1141" s="135">
        <f>职业参数比例等级参数!$Q$47*10</f>
        <v>111.5151515151515</v>
      </c>
      <c r="G1141" s="134">
        <f>职业参数比例等级参数!$O$48*10</f>
        <v>145.45454545454544</v>
      </c>
      <c r="H1141" s="134">
        <f>职业参数比例等级参数!$O$49*10</f>
        <v>40</v>
      </c>
      <c r="I1141" s="134">
        <f>职业参数比例等级参数!$O$50*10</f>
        <v>47.999999999999986</v>
      </c>
      <c r="J1141" s="134">
        <f>职业参数比例等级参数!$O$51*10</f>
        <v>80</v>
      </c>
      <c r="K1141" s="134">
        <f>职业参数比例等级参数!$O$52*10</f>
        <v>60</v>
      </c>
      <c r="L1141" s="134">
        <f>职业参数比例等级参数!$O$53*10</f>
        <v>25.745454545454542</v>
      </c>
      <c r="M1141" s="134">
        <f>L1141*职业参数比例等级参数!$B$15</f>
        <v>51.490909090909085</v>
      </c>
      <c r="N1141" s="134">
        <f>L1141*职业参数比例等级参数!$B$16</f>
        <v>25.745454545454542</v>
      </c>
      <c r="O1141" s="134"/>
      <c r="P1141" s="134"/>
      <c r="Q1141" s="134">
        <v>3</v>
      </c>
    </row>
    <row r="1142" spans="1:17" s="135" customFormat="1" hidden="1">
      <c r="A1142" s="142">
        <v>1129</v>
      </c>
      <c r="B1142" s="142">
        <f t="shared" si="17"/>
        <v>1129</v>
      </c>
      <c r="C1142" s="134">
        <v>6</v>
      </c>
      <c r="D1142" s="134">
        <v>0</v>
      </c>
      <c r="E1142" s="134">
        <v>0</v>
      </c>
      <c r="F1142" s="134">
        <f>职业参数比例等级参数!$O$47*10</f>
        <v>116.36363636363637</v>
      </c>
      <c r="G1142" s="135">
        <f>职业参数比例等级参数!$P$48*10</f>
        <v>142.42424242424244</v>
      </c>
      <c r="H1142" s="134">
        <f>职业参数比例等级参数!$O$49*10</f>
        <v>40</v>
      </c>
      <c r="I1142" s="134">
        <f>职业参数比例等级参数!$O$50*10</f>
        <v>47.999999999999986</v>
      </c>
      <c r="J1142" s="134">
        <f>职业参数比例等级参数!$O$51*10</f>
        <v>80</v>
      </c>
      <c r="K1142" s="134">
        <f>职业参数比例等级参数!$O$52*10</f>
        <v>60</v>
      </c>
      <c r="L1142" s="134">
        <f>职业参数比例等级参数!$O$53*10</f>
        <v>25.745454545454542</v>
      </c>
      <c r="M1142" s="134">
        <f>L1142*职业参数比例等级参数!$B$15</f>
        <v>51.490909090909085</v>
      </c>
      <c r="N1142" s="134">
        <f>L1142*职业参数比例等级参数!$B$16</f>
        <v>25.745454545454542</v>
      </c>
      <c r="O1142" s="134"/>
      <c r="P1142" s="134"/>
      <c r="Q1142" s="134">
        <v>3</v>
      </c>
    </row>
    <row r="1143" spans="1:17" s="135" customFormat="1" hidden="1">
      <c r="A1143" s="142">
        <v>1130</v>
      </c>
      <c r="B1143" s="142">
        <f t="shared" si="17"/>
        <v>1130</v>
      </c>
      <c r="C1143" s="134">
        <v>6</v>
      </c>
      <c r="D1143" s="134">
        <v>0</v>
      </c>
      <c r="E1143" s="134">
        <v>0</v>
      </c>
      <c r="F1143" s="134">
        <f>职业参数比例等级参数!$O$47*10</f>
        <v>116.36363636363637</v>
      </c>
      <c r="G1143" s="135">
        <f>职业参数比例等级参数!$Q$48*10</f>
        <v>139.39393939393938</v>
      </c>
      <c r="H1143" s="134">
        <f>职业参数比例等级参数!$O$49*10</f>
        <v>40</v>
      </c>
      <c r="I1143" s="134">
        <f>职业参数比例等级参数!$O$50*10</f>
        <v>47.999999999999986</v>
      </c>
      <c r="J1143" s="134">
        <f>职业参数比例等级参数!$O$51*10</f>
        <v>80</v>
      </c>
      <c r="K1143" s="134">
        <f>职业参数比例等级参数!$O$52*10</f>
        <v>60</v>
      </c>
      <c r="L1143" s="134">
        <f>职业参数比例等级参数!$O$53*10</f>
        <v>25.745454545454542</v>
      </c>
      <c r="M1143" s="134">
        <f>L1143*职业参数比例等级参数!$B$15</f>
        <v>51.490909090909085</v>
      </c>
      <c r="N1143" s="134">
        <f>L1143*职业参数比例等级参数!$B$16</f>
        <v>25.745454545454542</v>
      </c>
      <c r="O1143" s="134"/>
      <c r="P1143" s="134"/>
      <c r="Q1143" s="134">
        <v>3</v>
      </c>
    </row>
    <row r="1144" spans="1:17" s="135" customFormat="1" hidden="1">
      <c r="A1144" s="142">
        <v>1131</v>
      </c>
      <c r="B1144" s="142">
        <f t="shared" si="17"/>
        <v>1131</v>
      </c>
      <c r="C1144" s="134">
        <v>6</v>
      </c>
      <c r="D1144" s="134">
        <v>0</v>
      </c>
      <c r="E1144" s="134">
        <v>0</v>
      </c>
      <c r="F1144" s="134">
        <f>职业参数比例等级参数!$O$47*10</f>
        <v>116.36363636363637</v>
      </c>
      <c r="G1144" s="134">
        <f>职业参数比例等级参数!$O$48*10</f>
        <v>145.45454545454544</v>
      </c>
      <c r="H1144" s="135">
        <f>职业参数比例等级参数!$P$49*10</f>
        <v>38.787878787878789</v>
      </c>
      <c r="I1144" s="134">
        <f>职业参数比例等级参数!$O$50*10</f>
        <v>47.999999999999986</v>
      </c>
      <c r="J1144" s="134">
        <f>职业参数比例等级参数!$O$51*10</f>
        <v>80</v>
      </c>
      <c r="K1144" s="134">
        <f>职业参数比例等级参数!$O$52*10</f>
        <v>60</v>
      </c>
      <c r="L1144" s="134">
        <f>职业参数比例等级参数!$O$53*10</f>
        <v>25.745454545454542</v>
      </c>
      <c r="M1144" s="134">
        <f>L1144*职业参数比例等级参数!$B$15</f>
        <v>51.490909090909085</v>
      </c>
      <c r="N1144" s="134">
        <f>L1144*职业参数比例等级参数!$B$16</f>
        <v>25.745454545454542</v>
      </c>
      <c r="O1144" s="134"/>
      <c r="P1144" s="134"/>
      <c r="Q1144" s="134">
        <v>3</v>
      </c>
    </row>
    <row r="1145" spans="1:17" s="135" customFormat="1" hidden="1">
      <c r="A1145" s="142">
        <v>1132</v>
      </c>
      <c r="B1145" s="142">
        <f t="shared" si="17"/>
        <v>1132</v>
      </c>
      <c r="C1145" s="134">
        <v>6</v>
      </c>
      <c r="D1145" s="134">
        <v>0</v>
      </c>
      <c r="E1145" s="134">
        <v>0</v>
      </c>
      <c r="F1145" s="134">
        <f>职业参数比例等级参数!$O$47*10</f>
        <v>116.36363636363637</v>
      </c>
      <c r="G1145" s="134">
        <f>职业参数比例等级参数!$O$48*10</f>
        <v>145.45454545454544</v>
      </c>
      <c r="H1145" s="135">
        <f>职业参数比例等级参数!$Q$49*10</f>
        <v>37.575757575757571</v>
      </c>
      <c r="I1145" s="134">
        <f>职业参数比例等级参数!$O$50*10</f>
        <v>47.999999999999986</v>
      </c>
      <c r="J1145" s="134">
        <f>职业参数比例等级参数!$O$51*10</f>
        <v>80</v>
      </c>
      <c r="K1145" s="134">
        <f>职业参数比例等级参数!$O$52*10</f>
        <v>60</v>
      </c>
      <c r="L1145" s="134">
        <f>职业参数比例等级参数!$O$53*10</f>
        <v>25.745454545454542</v>
      </c>
      <c r="M1145" s="134">
        <f>L1145*职业参数比例等级参数!$B$15</f>
        <v>51.490909090909085</v>
      </c>
      <c r="N1145" s="134">
        <f>L1145*职业参数比例等级参数!$B$16</f>
        <v>25.745454545454542</v>
      </c>
      <c r="O1145" s="134"/>
      <c r="P1145" s="134"/>
      <c r="Q1145" s="134">
        <v>3</v>
      </c>
    </row>
    <row r="1146" spans="1:17" s="135" customFormat="1" hidden="1">
      <c r="A1146" s="142">
        <v>1133</v>
      </c>
      <c r="B1146" s="142">
        <f t="shared" si="17"/>
        <v>1133</v>
      </c>
      <c r="C1146" s="134">
        <v>6</v>
      </c>
      <c r="D1146" s="134">
        <v>0</v>
      </c>
      <c r="E1146" s="134">
        <v>0</v>
      </c>
      <c r="F1146" s="134">
        <f>职业参数比例等级参数!$O$47*10</f>
        <v>116.36363636363637</v>
      </c>
      <c r="G1146" s="134">
        <f>职业参数比例等级参数!$O$48*10</f>
        <v>145.45454545454544</v>
      </c>
      <c r="H1146" s="134">
        <f>职业参数比例等级参数!$O$49*10</f>
        <v>40</v>
      </c>
      <c r="I1146" s="135">
        <f>职业参数比例等级参数!$P$50*10</f>
        <v>46.545454545454547</v>
      </c>
      <c r="J1146" s="134">
        <f>职业参数比例等级参数!$O$51*10</f>
        <v>80</v>
      </c>
      <c r="K1146" s="134">
        <f>职业参数比例等级参数!$O$52*10</f>
        <v>60</v>
      </c>
      <c r="L1146" s="134">
        <f>职业参数比例等级参数!$O$53*10</f>
        <v>25.745454545454542</v>
      </c>
      <c r="M1146" s="134">
        <f>L1146*职业参数比例等级参数!$B$15</f>
        <v>51.490909090909085</v>
      </c>
      <c r="N1146" s="134">
        <f>L1146*职业参数比例等级参数!$B$16</f>
        <v>25.745454545454542</v>
      </c>
      <c r="O1146" s="134"/>
      <c r="P1146" s="134"/>
      <c r="Q1146" s="134">
        <v>3</v>
      </c>
    </row>
    <row r="1147" spans="1:17" s="135" customFormat="1" hidden="1">
      <c r="A1147" s="142">
        <v>1134</v>
      </c>
      <c r="B1147" s="142">
        <f t="shared" si="17"/>
        <v>1134</v>
      </c>
      <c r="C1147" s="134">
        <v>6</v>
      </c>
      <c r="D1147" s="134">
        <v>0</v>
      </c>
      <c r="E1147" s="134">
        <v>0</v>
      </c>
      <c r="F1147" s="134">
        <f>职业参数比例等级参数!$O$47*10</f>
        <v>116.36363636363637</v>
      </c>
      <c r="G1147" s="134">
        <f>职业参数比例等级参数!$O$48*10</f>
        <v>145.45454545454544</v>
      </c>
      <c r="H1147" s="134">
        <f>职业参数比例等级参数!$O$49*10</f>
        <v>40</v>
      </c>
      <c r="I1147" s="135">
        <f>职业参数比例等级参数!$Q$50*10</f>
        <v>45.090909090909086</v>
      </c>
      <c r="J1147" s="134">
        <f>职业参数比例等级参数!$O$51*10</f>
        <v>80</v>
      </c>
      <c r="K1147" s="134">
        <f>职业参数比例等级参数!$O$52*10</f>
        <v>60</v>
      </c>
      <c r="L1147" s="134">
        <f>职业参数比例等级参数!$O$53*10</f>
        <v>25.745454545454542</v>
      </c>
      <c r="M1147" s="134">
        <f>L1147*职业参数比例等级参数!$B$15</f>
        <v>51.490909090909085</v>
      </c>
      <c r="N1147" s="134">
        <f>L1147*职业参数比例等级参数!$B$16</f>
        <v>25.745454545454542</v>
      </c>
      <c r="O1147" s="134"/>
      <c r="P1147" s="134"/>
      <c r="Q1147" s="134">
        <v>3</v>
      </c>
    </row>
    <row r="1148" spans="1:17" s="135" customFormat="1" hidden="1">
      <c r="A1148" s="142">
        <v>1135</v>
      </c>
      <c r="B1148" s="142">
        <f t="shared" si="17"/>
        <v>1135</v>
      </c>
      <c r="C1148" s="134">
        <v>6</v>
      </c>
      <c r="D1148" s="134">
        <v>0</v>
      </c>
      <c r="E1148" s="134">
        <v>0</v>
      </c>
      <c r="F1148" s="134">
        <f>职业参数比例等级参数!$O$47*10</f>
        <v>116.36363636363637</v>
      </c>
      <c r="G1148" s="134">
        <f>职业参数比例等级参数!$O$48*10</f>
        <v>145.45454545454544</v>
      </c>
      <c r="H1148" s="134">
        <f>职业参数比例等级参数!$O$49*10</f>
        <v>40</v>
      </c>
      <c r="I1148" s="134">
        <f>职业参数比例等级参数!$O$50*10</f>
        <v>47.999999999999986</v>
      </c>
      <c r="J1148" s="135">
        <f>职业参数比例等级参数!$P$51*10</f>
        <v>77.575757575757578</v>
      </c>
      <c r="K1148" s="134">
        <f>职业参数比例等级参数!$O$52*10</f>
        <v>60</v>
      </c>
      <c r="L1148" s="134">
        <f>职业参数比例等级参数!$O$53*10</f>
        <v>25.745454545454542</v>
      </c>
      <c r="M1148" s="134">
        <f>L1148*职业参数比例等级参数!$B$15</f>
        <v>51.490909090909085</v>
      </c>
      <c r="N1148" s="134">
        <f>L1148*职业参数比例等级参数!$B$16</f>
        <v>25.745454545454542</v>
      </c>
      <c r="O1148" s="134"/>
      <c r="P1148" s="134"/>
      <c r="Q1148" s="134">
        <v>3</v>
      </c>
    </row>
    <row r="1149" spans="1:17" s="135" customFormat="1" hidden="1">
      <c r="A1149" s="142">
        <v>1136</v>
      </c>
      <c r="B1149" s="142">
        <f t="shared" si="17"/>
        <v>1136</v>
      </c>
      <c r="C1149" s="134">
        <v>6</v>
      </c>
      <c r="D1149" s="134">
        <v>0</v>
      </c>
      <c r="E1149" s="134">
        <v>0</v>
      </c>
      <c r="F1149" s="134">
        <f>职业参数比例等级参数!$O$47*10</f>
        <v>116.36363636363637</v>
      </c>
      <c r="G1149" s="134">
        <f>职业参数比例等级参数!$O$48*10</f>
        <v>145.45454545454544</v>
      </c>
      <c r="H1149" s="134">
        <f>职业参数比例等级参数!$O$49*10</f>
        <v>40</v>
      </c>
      <c r="I1149" s="134">
        <f>职业参数比例等级参数!$O$50*10</f>
        <v>47.999999999999986</v>
      </c>
      <c r="J1149" s="135">
        <f>职业参数比例等级参数!$Q$51*10</f>
        <v>75.151515151515142</v>
      </c>
      <c r="K1149" s="134">
        <f>职业参数比例等级参数!$O$52*10</f>
        <v>60</v>
      </c>
      <c r="L1149" s="134">
        <f>职业参数比例等级参数!$O$53*10</f>
        <v>25.745454545454542</v>
      </c>
      <c r="M1149" s="134">
        <f>L1149*职业参数比例等级参数!$B$15</f>
        <v>51.490909090909085</v>
      </c>
      <c r="N1149" s="134">
        <f>L1149*职业参数比例等级参数!$B$16</f>
        <v>25.745454545454542</v>
      </c>
      <c r="O1149" s="134"/>
      <c r="P1149" s="134"/>
      <c r="Q1149" s="134">
        <v>3</v>
      </c>
    </row>
    <row r="1150" spans="1:17" s="135" customFormat="1" hidden="1">
      <c r="A1150" s="142">
        <v>1137</v>
      </c>
      <c r="B1150" s="142">
        <f t="shared" si="17"/>
        <v>1137</v>
      </c>
      <c r="C1150" s="134">
        <v>6</v>
      </c>
      <c r="D1150" s="134">
        <v>0</v>
      </c>
      <c r="E1150" s="134">
        <v>0</v>
      </c>
      <c r="F1150" s="134">
        <f>职业参数比例等级参数!$O$47*10</f>
        <v>116.36363636363637</v>
      </c>
      <c r="G1150" s="134">
        <f>职业参数比例等级参数!$O$48*10</f>
        <v>145.45454545454544</v>
      </c>
      <c r="H1150" s="134">
        <f>职业参数比例等级参数!$O$49*10</f>
        <v>40</v>
      </c>
      <c r="I1150" s="134">
        <f>职业参数比例等级参数!$O$50*10</f>
        <v>47.999999999999986</v>
      </c>
      <c r="J1150" s="134">
        <f>职业参数比例等级参数!$O$51*10</f>
        <v>80</v>
      </c>
      <c r="K1150" s="135">
        <f>职业参数比例等级参数!$P$52*10</f>
        <v>58.181818181818187</v>
      </c>
      <c r="L1150" s="134">
        <f>职业参数比例等级参数!$O$53*10</f>
        <v>25.745454545454542</v>
      </c>
      <c r="M1150" s="134">
        <f>L1150*职业参数比例等级参数!$B$15</f>
        <v>51.490909090909085</v>
      </c>
      <c r="N1150" s="134">
        <f>L1150*职业参数比例等级参数!$B$16</f>
        <v>25.745454545454542</v>
      </c>
      <c r="O1150" s="134"/>
      <c r="P1150" s="134"/>
      <c r="Q1150" s="134">
        <v>3</v>
      </c>
    </row>
    <row r="1151" spans="1:17" s="135" customFormat="1" hidden="1">
      <c r="A1151" s="142">
        <v>1138</v>
      </c>
      <c r="B1151" s="142">
        <f t="shared" si="17"/>
        <v>1138</v>
      </c>
      <c r="C1151" s="134">
        <v>6</v>
      </c>
      <c r="D1151" s="134">
        <v>0</v>
      </c>
      <c r="E1151" s="134">
        <v>0</v>
      </c>
      <c r="F1151" s="134">
        <f>职业参数比例等级参数!$O$47*10</f>
        <v>116.36363636363637</v>
      </c>
      <c r="G1151" s="134">
        <f>职业参数比例等级参数!$O$48*10</f>
        <v>145.45454545454544</v>
      </c>
      <c r="H1151" s="134">
        <f>职业参数比例等级参数!$O$49*10</f>
        <v>40</v>
      </c>
      <c r="I1151" s="134">
        <f>职业参数比例等级参数!$O$50*10</f>
        <v>47.999999999999986</v>
      </c>
      <c r="J1151" s="134">
        <f>职业参数比例等级参数!$O$51*10</f>
        <v>80</v>
      </c>
      <c r="K1151" s="135">
        <f>职业参数比例等级参数!$Q$52*10</f>
        <v>56.36363636363636</v>
      </c>
      <c r="L1151" s="134">
        <f>职业参数比例等级参数!$O$53*10</f>
        <v>25.745454545454542</v>
      </c>
      <c r="M1151" s="134">
        <f>L1151*职业参数比例等级参数!$B$15</f>
        <v>51.490909090909085</v>
      </c>
      <c r="N1151" s="134">
        <f>L1151*职业参数比例等级参数!$B$16</f>
        <v>25.745454545454542</v>
      </c>
      <c r="O1151" s="134"/>
      <c r="P1151" s="134"/>
      <c r="Q1151" s="134">
        <v>3</v>
      </c>
    </row>
    <row r="1152" spans="1:17" s="135" customFormat="1" hidden="1">
      <c r="A1152" s="142">
        <v>1139</v>
      </c>
      <c r="B1152" s="142">
        <f t="shared" si="17"/>
        <v>1139</v>
      </c>
      <c r="C1152" s="134">
        <v>6</v>
      </c>
      <c r="D1152" s="134">
        <v>0</v>
      </c>
      <c r="E1152" s="134">
        <v>0</v>
      </c>
      <c r="F1152" s="134">
        <f>职业参数比例等级参数!$O$47*10</f>
        <v>116.36363636363637</v>
      </c>
      <c r="G1152" s="134">
        <f>职业参数比例等级参数!$O$48*10</f>
        <v>145.45454545454544</v>
      </c>
      <c r="H1152" s="134">
        <f>职业参数比例等级参数!$O$49*10</f>
        <v>40</v>
      </c>
      <c r="I1152" s="134">
        <f>职业参数比例等级参数!$O$50*10</f>
        <v>47.999999999999986</v>
      </c>
      <c r="J1152" s="134">
        <f>职业参数比例等级参数!$O$51*10</f>
        <v>80</v>
      </c>
      <c r="K1152" s="134">
        <f>职业参数比例等级参数!$O$52*10</f>
        <v>60</v>
      </c>
      <c r="L1152" s="135">
        <f>职业参数比例等级参数!$P$53*10</f>
        <v>25.527272727272727</v>
      </c>
      <c r="M1152" s="134">
        <f>L1152*职业参数比例等级参数!$B$15</f>
        <v>51.054545454545455</v>
      </c>
      <c r="N1152" s="134">
        <f>L1152*职业参数比例等级参数!$B$16</f>
        <v>25.527272727272727</v>
      </c>
      <c r="O1152" s="134"/>
      <c r="P1152" s="134"/>
      <c r="Q1152" s="134">
        <v>3</v>
      </c>
    </row>
    <row r="1153" spans="1:17" s="135" customFormat="1" hidden="1">
      <c r="A1153" s="142">
        <v>1140</v>
      </c>
      <c r="B1153" s="142">
        <f t="shared" si="17"/>
        <v>1140</v>
      </c>
      <c r="C1153" s="134">
        <v>6</v>
      </c>
      <c r="D1153" s="134">
        <v>0</v>
      </c>
      <c r="E1153" s="134">
        <v>0</v>
      </c>
      <c r="F1153" s="134">
        <f>职业参数比例等级参数!$O$47*10</f>
        <v>116.36363636363637</v>
      </c>
      <c r="G1153" s="134">
        <f>职业参数比例等级参数!$O$48*10</f>
        <v>145.45454545454544</v>
      </c>
      <c r="H1153" s="134">
        <f>职业参数比例等级参数!$O$49*10</f>
        <v>40</v>
      </c>
      <c r="I1153" s="134">
        <f>职业参数比例等级参数!$O$50*10</f>
        <v>47.999999999999986</v>
      </c>
      <c r="J1153" s="134">
        <f>职业参数比例等级参数!$O$51*10</f>
        <v>80</v>
      </c>
      <c r="K1153" s="134">
        <f>职业参数比例等级参数!$O$52*10</f>
        <v>60</v>
      </c>
      <c r="L1153" s="135">
        <f>职业参数比例等级参数!$Q$53*10</f>
        <v>25.309090909090909</v>
      </c>
      <c r="M1153" s="134">
        <f>L1153*职业参数比例等级参数!$B$15</f>
        <v>50.618181818181817</v>
      </c>
      <c r="N1153" s="134">
        <f>L1153*职业参数比例等级参数!$B$16</f>
        <v>25.309090909090909</v>
      </c>
      <c r="O1153" s="134"/>
      <c r="P1153" s="134"/>
      <c r="Q1153" s="134">
        <v>3</v>
      </c>
    </row>
    <row r="1154" spans="1:17" s="135" customFormat="1" hidden="1">
      <c r="A1154" s="142">
        <v>1141</v>
      </c>
      <c r="B1154" s="142">
        <f t="shared" si="17"/>
        <v>1141</v>
      </c>
      <c r="C1154" s="135">
        <v>6</v>
      </c>
      <c r="D1154" s="135">
        <v>0</v>
      </c>
      <c r="E1154" s="135">
        <v>0</v>
      </c>
      <c r="F1154" s="135">
        <f>职业参数比例等级参数!$P$47*10</f>
        <v>113.93939393939394</v>
      </c>
      <c r="G1154" s="135">
        <f>职业参数比例等级参数!$P$48*10</f>
        <v>142.42424242424244</v>
      </c>
      <c r="H1154" s="135">
        <f>职业参数比例等级参数!$P$49*10</f>
        <v>38.787878787878789</v>
      </c>
      <c r="I1154" s="135">
        <f>职业参数比例等级参数!$P$50*10</f>
        <v>46.545454545454547</v>
      </c>
      <c r="J1154" s="135">
        <f>职业参数比例等级参数!$P$51*10</f>
        <v>77.575757575757578</v>
      </c>
      <c r="K1154" s="135">
        <f>职业参数比例等级参数!$P$52*10</f>
        <v>58.181818181818187</v>
      </c>
      <c r="L1154" s="135">
        <f>职业参数比例等级参数!$P$53*10</f>
        <v>25.527272727272727</v>
      </c>
      <c r="M1154" s="135">
        <f>L1154*职业参数比例等级参数!$B$15</f>
        <v>51.054545454545455</v>
      </c>
      <c r="N1154" s="135">
        <f>L1154*职业参数比例等级参数!$B$16</f>
        <v>25.527272727272727</v>
      </c>
      <c r="P1154" s="135" t="s">
        <v>695</v>
      </c>
      <c r="Q1154" s="135">
        <v>3</v>
      </c>
    </row>
    <row r="1155" spans="1:17" s="135" customFormat="1" hidden="1">
      <c r="A1155" s="142">
        <v>1142</v>
      </c>
      <c r="B1155" s="142">
        <f t="shared" si="17"/>
        <v>1142</v>
      </c>
      <c r="C1155" s="134">
        <v>6</v>
      </c>
      <c r="D1155" s="134">
        <v>0</v>
      </c>
      <c r="E1155" s="134">
        <v>0</v>
      </c>
      <c r="F1155" s="135">
        <f>职业参数比例等级参数!$O$47*10</f>
        <v>116.36363636363637</v>
      </c>
      <c r="G1155" s="134">
        <f>职业参数比例等级参数!$P$48*10</f>
        <v>142.42424242424244</v>
      </c>
      <c r="H1155" s="134">
        <f>职业参数比例等级参数!$P$49*10</f>
        <v>38.787878787878789</v>
      </c>
      <c r="I1155" s="134">
        <f>职业参数比例等级参数!$P$50*10</f>
        <v>46.545454545454547</v>
      </c>
      <c r="J1155" s="134">
        <f>职业参数比例等级参数!$P$51*10</f>
        <v>77.575757575757578</v>
      </c>
      <c r="K1155" s="134">
        <f>职业参数比例等级参数!$P$52*10</f>
        <v>58.181818181818187</v>
      </c>
      <c r="L1155" s="134">
        <f>职业参数比例等级参数!$P$53*10</f>
        <v>25.527272727272727</v>
      </c>
      <c r="M1155" s="134">
        <f>L1155*职业参数比例等级参数!$B$15</f>
        <v>51.054545454545455</v>
      </c>
      <c r="N1155" s="134">
        <f>L1155*职业参数比例等级参数!$B$16</f>
        <v>25.527272727272727</v>
      </c>
      <c r="O1155" s="134"/>
      <c r="P1155" s="134"/>
      <c r="Q1155" s="134">
        <v>3</v>
      </c>
    </row>
    <row r="1156" spans="1:17" s="135" customFormat="1" hidden="1">
      <c r="A1156" s="142">
        <v>1143</v>
      </c>
      <c r="B1156" s="142">
        <f t="shared" si="17"/>
        <v>1143</v>
      </c>
      <c r="C1156" s="134">
        <v>6</v>
      </c>
      <c r="D1156" s="134">
        <v>0</v>
      </c>
      <c r="E1156" s="134">
        <v>0</v>
      </c>
      <c r="F1156" s="135">
        <f>职业参数比例等级参数!$Q$47*10</f>
        <v>111.5151515151515</v>
      </c>
      <c r="G1156" s="134">
        <f>职业参数比例等级参数!$P$48*10</f>
        <v>142.42424242424244</v>
      </c>
      <c r="H1156" s="134">
        <f>职业参数比例等级参数!$P$49*10</f>
        <v>38.787878787878789</v>
      </c>
      <c r="I1156" s="134">
        <f>职业参数比例等级参数!$P$50*10</f>
        <v>46.545454545454547</v>
      </c>
      <c r="J1156" s="134">
        <f>职业参数比例等级参数!$P$51*10</f>
        <v>77.575757575757578</v>
      </c>
      <c r="K1156" s="134">
        <f>职业参数比例等级参数!$P$52*10</f>
        <v>58.181818181818187</v>
      </c>
      <c r="L1156" s="134">
        <f>职业参数比例等级参数!$P$53*10</f>
        <v>25.527272727272727</v>
      </c>
      <c r="M1156" s="134">
        <f>L1156*职业参数比例等级参数!$B$15</f>
        <v>51.054545454545455</v>
      </c>
      <c r="N1156" s="134">
        <f>L1156*职业参数比例等级参数!$B$16</f>
        <v>25.527272727272727</v>
      </c>
      <c r="O1156" s="134"/>
      <c r="P1156" s="134"/>
      <c r="Q1156" s="134">
        <v>3</v>
      </c>
    </row>
    <row r="1157" spans="1:17" s="135" customFormat="1" hidden="1">
      <c r="A1157" s="142">
        <v>1144</v>
      </c>
      <c r="B1157" s="142">
        <f t="shared" si="17"/>
        <v>1144</v>
      </c>
      <c r="C1157" s="134">
        <v>6</v>
      </c>
      <c r="D1157" s="134">
        <v>0</v>
      </c>
      <c r="E1157" s="134">
        <v>0</v>
      </c>
      <c r="F1157" s="134">
        <f>职业参数比例等级参数!$P$47*10</f>
        <v>113.93939393939394</v>
      </c>
      <c r="G1157" s="135">
        <f>职业参数比例等级参数!$O$48*10</f>
        <v>145.45454545454544</v>
      </c>
      <c r="H1157" s="134">
        <f>职业参数比例等级参数!$P$49*10</f>
        <v>38.787878787878789</v>
      </c>
      <c r="I1157" s="134">
        <f>职业参数比例等级参数!$P$50*10</f>
        <v>46.545454545454547</v>
      </c>
      <c r="J1157" s="134">
        <f>职业参数比例等级参数!$P$51*10</f>
        <v>77.575757575757578</v>
      </c>
      <c r="K1157" s="134">
        <f>职业参数比例等级参数!$P$52*10</f>
        <v>58.181818181818187</v>
      </c>
      <c r="L1157" s="134">
        <f>职业参数比例等级参数!$P$53*10</f>
        <v>25.527272727272727</v>
      </c>
      <c r="M1157" s="134">
        <f>L1157*职业参数比例等级参数!$B$15</f>
        <v>51.054545454545455</v>
      </c>
      <c r="N1157" s="134">
        <f>L1157*职业参数比例等级参数!$B$16</f>
        <v>25.527272727272727</v>
      </c>
      <c r="O1157" s="134"/>
      <c r="P1157" s="134"/>
      <c r="Q1157" s="134">
        <v>3</v>
      </c>
    </row>
    <row r="1158" spans="1:17" s="135" customFormat="1" hidden="1">
      <c r="A1158" s="142">
        <v>1145</v>
      </c>
      <c r="B1158" s="142">
        <f t="shared" si="17"/>
        <v>1145</v>
      </c>
      <c r="C1158" s="134">
        <v>6</v>
      </c>
      <c r="D1158" s="134">
        <v>0</v>
      </c>
      <c r="E1158" s="134">
        <v>0</v>
      </c>
      <c r="F1158" s="134">
        <f>职业参数比例等级参数!$P$47*10</f>
        <v>113.93939393939394</v>
      </c>
      <c r="G1158" s="135">
        <f>职业参数比例等级参数!$Q$48*10</f>
        <v>139.39393939393938</v>
      </c>
      <c r="H1158" s="134">
        <f>职业参数比例等级参数!$P$49*10</f>
        <v>38.787878787878789</v>
      </c>
      <c r="I1158" s="134">
        <f>职业参数比例等级参数!$P$50*10</f>
        <v>46.545454545454547</v>
      </c>
      <c r="J1158" s="134">
        <f>职业参数比例等级参数!$P$51*10</f>
        <v>77.575757575757578</v>
      </c>
      <c r="K1158" s="134">
        <f>职业参数比例等级参数!$P$52*10</f>
        <v>58.181818181818187</v>
      </c>
      <c r="L1158" s="134">
        <f>职业参数比例等级参数!$P$53*10</f>
        <v>25.527272727272727</v>
      </c>
      <c r="M1158" s="134">
        <f>L1158*职业参数比例等级参数!$B$15</f>
        <v>51.054545454545455</v>
      </c>
      <c r="N1158" s="134">
        <f>L1158*职业参数比例等级参数!$B$16</f>
        <v>25.527272727272727</v>
      </c>
      <c r="O1158" s="134"/>
      <c r="P1158" s="134"/>
      <c r="Q1158" s="134">
        <v>3</v>
      </c>
    </row>
    <row r="1159" spans="1:17" s="135" customFormat="1" hidden="1">
      <c r="A1159" s="142">
        <v>1146</v>
      </c>
      <c r="B1159" s="142">
        <f t="shared" si="17"/>
        <v>1146</v>
      </c>
      <c r="C1159" s="134">
        <v>6</v>
      </c>
      <c r="D1159" s="134">
        <v>0</v>
      </c>
      <c r="E1159" s="134">
        <v>0</v>
      </c>
      <c r="F1159" s="134">
        <f>职业参数比例等级参数!$P$47*10</f>
        <v>113.93939393939394</v>
      </c>
      <c r="G1159" s="134">
        <f>职业参数比例等级参数!$P$48*10</f>
        <v>142.42424242424244</v>
      </c>
      <c r="H1159" s="135">
        <f>职业参数比例等级参数!$O$49*10</f>
        <v>40</v>
      </c>
      <c r="I1159" s="134">
        <f>职业参数比例等级参数!$P$50*10</f>
        <v>46.545454545454547</v>
      </c>
      <c r="J1159" s="134">
        <f>职业参数比例等级参数!$P$51*10</f>
        <v>77.575757575757578</v>
      </c>
      <c r="K1159" s="134">
        <f>职业参数比例等级参数!$P$52*10</f>
        <v>58.181818181818187</v>
      </c>
      <c r="L1159" s="134">
        <f>职业参数比例等级参数!$P$53*10</f>
        <v>25.527272727272727</v>
      </c>
      <c r="M1159" s="134">
        <f>L1159*职业参数比例等级参数!$B$15</f>
        <v>51.054545454545455</v>
      </c>
      <c r="N1159" s="134">
        <f>L1159*职业参数比例等级参数!$B$16</f>
        <v>25.527272727272727</v>
      </c>
      <c r="O1159" s="134"/>
      <c r="P1159" s="134"/>
      <c r="Q1159" s="134">
        <v>3</v>
      </c>
    </row>
    <row r="1160" spans="1:17" s="135" customFormat="1" hidden="1">
      <c r="A1160" s="142">
        <v>1147</v>
      </c>
      <c r="B1160" s="142">
        <f t="shared" si="17"/>
        <v>1147</v>
      </c>
      <c r="C1160" s="134">
        <v>6</v>
      </c>
      <c r="D1160" s="134">
        <v>0</v>
      </c>
      <c r="E1160" s="134">
        <v>0</v>
      </c>
      <c r="F1160" s="134">
        <f>职业参数比例等级参数!$P$47*10</f>
        <v>113.93939393939394</v>
      </c>
      <c r="G1160" s="134">
        <f>职业参数比例等级参数!$P$48*10</f>
        <v>142.42424242424244</v>
      </c>
      <c r="H1160" s="135">
        <f>职业参数比例等级参数!$Q$49*10</f>
        <v>37.575757575757571</v>
      </c>
      <c r="I1160" s="134">
        <f>职业参数比例等级参数!$P$50*10</f>
        <v>46.545454545454547</v>
      </c>
      <c r="J1160" s="134">
        <f>职业参数比例等级参数!$P$51*10</f>
        <v>77.575757575757578</v>
      </c>
      <c r="K1160" s="134">
        <f>职业参数比例等级参数!$P$52*10</f>
        <v>58.181818181818187</v>
      </c>
      <c r="L1160" s="134">
        <f>职业参数比例等级参数!$P$53*10</f>
        <v>25.527272727272727</v>
      </c>
      <c r="M1160" s="134">
        <f>L1160*职业参数比例等级参数!$B$15</f>
        <v>51.054545454545455</v>
      </c>
      <c r="N1160" s="134">
        <f>L1160*职业参数比例等级参数!$B$16</f>
        <v>25.527272727272727</v>
      </c>
      <c r="O1160" s="134"/>
      <c r="P1160" s="134"/>
      <c r="Q1160" s="134">
        <v>3</v>
      </c>
    </row>
    <row r="1161" spans="1:17" s="135" customFormat="1" hidden="1">
      <c r="A1161" s="142">
        <v>1148</v>
      </c>
      <c r="B1161" s="142">
        <f t="shared" si="17"/>
        <v>1148</v>
      </c>
      <c r="C1161" s="134">
        <v>6</v>
      </c>
      <c r="D1161" s="134">
        <v>0</v>
      </c>
      <c r="E1161" s="134">
        <v>0</v>
      </c>
      <c r="F1161" s="134">
        <f>职业参数比例等级参数!$P$47*10</f>
        <v>113.93939393939394</v>
      </c>
      <c r="G1161" s="134">
        <f>职业参数比例等级参数!$P$48*10</f>
        <v>142.42424242424244</v>
      </c>
      <c r="H1161" s="134">
        <f>职业参数比例等级参数!$P$49*10</f>
        <v>38.787878787878789</v>
      </c>
      <c r="I1161" s="135">
        <f>职业参数比例等级参数!$O$50*10</f>
        <v>47.999999999999986</v>
      </c>
      <c r="J1161" s="134">
        <f>职业参数比例等级参数!$P$51*10</f>
        <v>77.575757575757578</v>
      </c>
      <c r="K1161" s="134">
        <f>职业参数比例等级参数!$P$52*10</f>
        <v>58.181818181818187</v>
      </c>
      <c r="L1161" s="134">
        <f>职业参数比例等级参数!$P$53*10</f>
        <v>25.527272727272727</v>
      </c>
      <c r="M1161" s="134">
        <f>L1161*职业参数比例等级参数!$B$15</f>
        <v>51.054545454545455</v>
      </c>
      <c r="N1161" s="134">
        <f>L1161*职业参数比例等级参数!$B$16</f>
        <v>25.527272727272727</v>
      </c>
      <c r="O1161" s="134"/>
      <c r="P1161" s="134"/>
      <c r="Q1161" s="134">
        <v>3</v>
      </c>
    </row>
    <row r="1162" spans="1:17" s="135" customFormat="1" hidden="1">
      <c r="A1162" s="142">
        <v>1149</v>
      </c>
      <c r="B1162" s="142">
        <f t="shared" si="17"/>
        <v>1149</v>
      </c>
      <c r="C1162" s="134">
        <v>6</v>
      </c>
      <c r="D1162" s="134">
        <v>0</v>
      </c>
      <c r="E1162" s="134">
        <v>0</v>
      </c>
      <c r="F1162" s="134">
        <f>职业参数比例等级参数!$P$47*10</f>
        <v>113.93939393939394</v>
      </c>
      <c r="G1162" s="134">
        <f>职业参数比例等级参数!$P$48*10</f>
        <v>142.42424242424244</v>
      </c>
      <c r="H1162" s="134">
        <f>职业参数比例等级参数!$P$49*10</f>
        <v>38.787878787878789</v>
      </c>
      <c r="I1162" s="135">
        <f>职业参数比例等级参数!$Q$50*10</f>
        <v>45.090909090909086</v>
      </c>
      <c r="J1162" s="134">
        <f>职业参数比例等级参数!$P$51*10</f>
        <v>77.575757575757578</v>
      </c>
      <c r="K1162" s="134">
        <f>职业参数比例等级参数!$P$52*10</f>
        <v>58.181818181818187</v>
      </c>
      <c r="L1162" s="134">
        <f>职业参数比例等级参数!$P$53*10</f>
        <v>25.527272727272727</v>
      </c>
      <c r="M1162" s="134">
        <f>L1162*职业参数比例等级参数!$B$15</f>
        <v>51.054545454545455</v>
      </c>
      <c r="N1162" s="134">
        <f>L1162*职业参数比例等级参数!$B$16</f>
        <v>25.527272727272727</v>
      </c>
      <c r="O1162" s="134"/>
      <c r="P1162" s="134"/>
      <c r="Q1162" s="134">
        <v>3</v>
      </c>
    </row>
    <row r="1163" spans="1:17" s="135" customFormat="1" hidden="1">
      <c r="A1163" s="142">
        <v>1150</v>
      </c>
      <c r="B1163" s="142">
        <f t="shared" si="17"/>
        <v>1150</v>
      </c>
      <c r="C1163" s="134">
        <v>6</v>
      </c>
      <c r="D1163" s="134">
        <v>0</v>
      </c>
      <c r="E1163" s="134">
        <v>0</v>
      </c>
      <c r="F1163" s="134">
        <f>职业参数比例等级参数!$P$47*10</f>
        <v>113.93939393939394</v>
      </c>
      <c r="G1163" s="134">
        <f>职业参数比例等级参数!$P$48*10</f>
        <v>142.42424242424244</v>
      </c>
      <c r="H1163" s="134">
        <f>职业参数比例等级参数!$P$49*10</f>
        <v>38.787878787878789</v>
      </c>
      <c r="I1163" s="134">
        <f>职业参数比例等级参数!$P$50*10</f>
        <v>46.545454545454547</v>
      </c>
      <c r="J1163" s="135">
        <f>职业参数比例等级参数!$O$51*10</f>
        <v>80</v>
      </c>
      <c r="K1163" s="134">
        <f>职业参数比例等级参数!$P$52*10</f>
        <v>58.181818181818187</v>
      </c>
      <c r="L1163" s="134">
        <f>职业参数比例等级参数!$P$53*10</f>
        <v>25.527272727272727</v>
      </c>
      <c r="M1163" s="134">
        <f>L1163*职业参数比例等级参数!$B$15</f>
        <v>51.054545454545455</v>
      </c>
      <c r="N1163" s="134">
        <f>L1163*职业参数比例等级参数!$B$16</f>
        <v>25.527272727272727</v>
      </c>
      <c r="O1163" s="134"/>
      <c r="P1163" s="134"/>
      <c r="Q1163" s="134">
        <v>3</v>
      </c>
    </row>
    <row r="1164" spans="1:17" s="135" customFormat="1" hidden="1">
      <c r="A1164" s="142">
        <v>1151</v>
      </c>
      <c r="B1164" s="142">
        <f t="shared" si="17"/>
        <v>1151</v>
      </c>
      <c r="C1164" s="134">
        <v>6</v>
      </c>
      <c r="D1164" s="134">
        <v>0</v>
      </c>
      <c r="E1164" s="134">
        <v>0</v>
      </c>
      <c r="F1164" s="134">
        <f>职业参数比例等级参数!$P$47*10</f>
        <v>113.93939393939394</v>
      </c>
      <c r="G1164" s="134">
        <f>职业参数比例等级参数!$P$48*10</f>
        <v>142.42424242424244</v>
      </c>
      <c r="H1164" s="134">
        <f>职业参数比例等级参数!$P$49*10</f>
        <v>38.787878787878789</v>
      </c>
      <c r="I1164" s="134">
        <f>职业参数比例等级参数!$P$50*10</f>
        <v>46.545454545454547</v>
      </c>
      <c r="J1164" s="135">
        <f>职业参数比例等级参数!$Q$51*10</f>
        <v>75.151515151515142</v>
      </c>
      <c r="K1164" s="134">
        <f>职业参数比例等级参数!$P$52*10</f>
        <v>58.181818181818187</v>
      </c>
      <c r="L1164" s="134">
        <f>职业参数比例等级参数!$P$53*10</f>
        <v>25.527272727272727</v>
      </c>
      <c r="M1164" s="134">
        <f>L1164*职业参数比例等级参数!$B$15</f>
        <v>51.054545454545455</v>
      </c>
      <c r="N1164" s="134">
        <f>L1164*职业参数比例等级参数!$B$16</f>
        <v>25.527272727272727</v>
      </c>
      <c r="O1164" s="134"/>
      <c r="P1164" s="134"/>
      <c r="Q1164" s="134">
        <v>3</v>
      </c>
    </row>
    <row r="1165" spans="1:17" s="135" customFormat="1" hidden="1">
      <c r="A1165" s="142">
        <v>1152</v>
      </c>
      <c r="B1165" s="142">
        <f t="shared" si="17"/>
        <v>1152</v>
      </c>
      <c r="C1165" s="134">
        <v>6</v>
      </c>
      <c r="D1165" s="134">
        <v>0</v>
      </c>
      <c r="E1165" s="134">
        <v>0</v>
      </c>
      <c r="F1165" s="134">
        <f>职业参数比例等级参数!$P$47*10</f>
        <v>113.93939393939394</v>
      </c>
      <c r="G1165" s="134">
        <f>职业参数比例等级参数!$P$48*10</f>
        <v>142.42424242424244</v>
      </c>
      <c r="H1165" s="134">
        <f>职业参数比例等级参数!$P$49*10</f>
        <v>38.787878787878789</v>
      </c>
      <c r="I1165" s="134">
        <f>职业参数比例等级参数!$P$50*10</f>
        <v>46.545454545454547</v>
      </c>
      <c r="J1165" s="134">
        <f>职业参数比例等级参数!$P$51*10</f>
        <v>77.575757575757578</v>
      </c>
      <c r="K1165" s="135">
        <f>职业参数比例等级参数!$O$52*10</f>
        <v>60</v>
      </c>
      <c r="L1165" s="134">
        <f>职业参数比例等级参数!$P$53*10</f>
        <v>25.527272727272727</v>
      </c>
      <c r="M1165" s="134">
        <f>L1165*职业参数比例等级参数!$B$15</f>
        <v>51.054545454545455</v>
      </c>
      <c r="N1165" s="134">
        <f>L1165*职业参数比例等级参数!$B$16</f>
        <v>25.527272727272727</v>
      </c>
      <c r="O1165" s="134"/>
      <c r="P1165" s="134"/>
      <c r="Q1165" s="134">
        <v>3</v>
      </c>
    </row>
    <row r="1166" spans="1:17" s="135" customFormat="1" hidden="1">
      <c r="A1166" s="142">
        <v>1153</v>
      </c>
      <c r="B1166" s="142">
        <f t="shared" si="17"/>
        <v>1153</v>
      </c>
      <c r="C1166" s="134">
        <v>6</v>
      </c>
      <c r="D1166" s="134">
        <v>0</v>
      </c>
      <c r="E1166" s="134">
        <v>0</v>
      </c>
      <c r="F1166" s="134">
        <f>职业参数比例等级参数!$P$47*10</f>
        <v>113.93939393939394</v>
      </c>
      <c r="G1166" s="134">
        <f>职业参数比例等级参数!$P$48*10</f>
        <v>142.42424242424244</v>
      </c>
      <c r="H1166" s="134">
        <f>职业参数比例等级参数!$P$49*10</f>
        <v>38.787878787878789</v>
      </c>
      <c r="I1166" s="134">
        <f>职业参数比例等级参数!$P$50*10</f>
        <v>46.545454545454547</v>
      </c>
      <c r="J1166" s="134">
        <f>职业参数比例等级参数!$P$51*10</f>
        <v>77.575757575757578</v>
      </c>
      <c r="K1166" s="135">
        <f>职业参数比例等级参数!$Q$52*10</f>
        <v>56.36363636363636</v>
      </c>
      <c r="L1166" s="134">
        <f>职业参数比例等级参数!$P$53*10</f>
        <v>25.527272727272727</v>
      </c>
      <c r="M1166" s="134">
        <f>L1166*职业参数比例等级参数!$B$15</f>
        <v>51.054545454545455</v>
      </c>
      <c r="N1166" s="134">
        <f>L1166*职业参数比例等级参数!$B$16</f>
        <v>25.527272727272727</v>
      </c>
      <c r="O1166" s="134"/>
      <c r="P1166" s="134"/>
      <c r="Q1166" s="134">
        <v>3</v>
      </c>
    </row>
    <row r="1167" spans="1:17" s="135" customFormat="1" hidden="1">
      <c r="A1167" s="142">
        <v>1154</v>
      </c>
      <c r="B1167" s="142">
        <f t="shared" ref="B1167:B1230" si="18">A1167</f>
        <v>1154</v>
      </c>
      <c r="C1167" s="134">
        <v>6</v>
      </c>
      <c r="D1167" s="134">
        <v>0</v>
      </c>
      <c r="E1167" s="134">
        <v>0</v>
      </c>
      <c r="F1167" s="134">
        <f>职业参数比例等级参数!$P$47*10</f>
        <v>113.93939393939394</v>
      </c>
      <c r="G1167" s="134">
        <f>职业参数比例等级参数!$P$48*10</f>
        <v>142.42424242424244</v>
      </c>
      <c r="H1167" s="134">
        <f>职业参数比例等级参数!$P$49*10</f>
        <v>38.787878787878789</v>
      </c>
      <c r="I1167" s="134">
        <f>职业参数比例等级参数!$P$50*10</f>
        <v>46.545454545454547</v>
      </c>
      <c r="J1167" s="134">
        <f>职业参数比例等级参数!$P$51*10</f>
        <v>77.575757575757578</v>
      </c>
      <c r="K1167" s="134">
        <f>职业参数比例等级参数!$P$52*10</f>
        <v>58.181818181818187</v>
      </c>
      <c r="L1167" s="135">
        <f>职业参数比例等级参数!$O$53*10</f>
        <v>25.745454545454542</v>
      </c>
      <c r="M1167" s="134">
        <f>L1167*职业参数比例等级参数!$B$15</f>
        <v>51.490909090909085</v>
      </c>
      <c r="N1167" s="134">
        <f>L1167*职业参数比例等级参数!$B$16</f>
        <v>25.745454545454542</v>
      </c>
      <c r="O1167" s="134"/>
      <c r="P1167" s="134"/>
      <c r="Q1167" s="134">
        <v>3</v>
      </c>
    </row>
    <row r="1168" spans="1:17" s="135" customFormat="1" hidden="1">
      <c r="A1168" s="142">
        <v>1155</v>
      </c>
      <c r="B1168" s="142">
        <f t="shared" si="18"/>
        <v>1155</v>
      </c>
      <c r="C1168" s="134">
        <v>6</v>
      </c>
      <c r="D1168" s="134">
        <v>0</v>
      </c>
      <c r="E1168" s="134">
        <v>0</v>
      </c>
      <c r="F1168" s="134">
        <f>职业参数比例等级参数!$P$47*10</f>
        <v>113.93939393939394</v>
      </c>
      <c r="G1168" s="134">
        <f>职业参数比例等级参数!$P$48*10</f>
        <v>142.42424242424244</v>
      </c>
      <c r="H1168" s="134">
        <f>职业参数比例等级参数!$P$49*10</f>
        <v>38.787878787878789</v>
      </c>
      <c r="I1168" s="134">
        <f>职业参数比例等级参数!$P$50*10</f>
        <v>46.545454545454547</v>
      </c>
      <c r="J1168" s="134">
        <f>职业参数比例等级参数!$P$51*10</f>
        <v>77.575757575757578</v>
      </c>
      <c r="K1168" s="134">
        <f>职业参数比例等级参数!$P$52*10</f>
        <v>58.181818181818187</v>
      </c>
      <c r="L1168" s="135">
        <f>职业参数比例等级参数!$Q$53*10</f>
        <v>25.309090909090909</v>
      </c>
      <c r="M1168" s="134">
        <f>L1168*职业参数比例等级参数!$B$15</f>
        <v>50.618181818181817</v>
      </c>
      <c r="N1168" s="134">
        <f>L1168*职业参数比例等级参数!$B$16</f>
        <v>25.309090909090909</v>
      </c>
      <c r="O1168" s="134"/>
      <c r="P1168" s="134"/>
      <c r="Q1168" s="134">
        <v>3</v>
      </c>
    </row>
    <row r="1169" spans="1:17" s="135" customFormat="1" hidden="1">
      <c r="A1169" s="142">
        <v>1156</v>
      </c>
      <c r="B1169" s="142">
        <f t="shared" si="18"/>
        <v>1156</v>
      </c>
      <c r="C1169" s="135">
        <v>6</v>
      </c>
      <c r="D1169" s="135">
        <v>0</v>
      </c>
      <c r="E1169" s="135">
        <v>0</v>
      </c>
      <c r="F1169" s="135">
        <f>职业参数比例等级参数!$Q$47*10</f>
        <v>111.5151515151515</v>
      </c>
      <c r="G1169" s="135">
        <f>职业参数比例等级参数!$Q$48*10</f>
        <v>139.39393939393938</v>
      </c>
      <c r="H1169" s="135">
        <f>职业参数比例等级参数!$Q$49*10</f>
        <v>37.575757575757571</v>
      </c>
      <c r="I1169" s="135">
        <f>职业参数比例等级参数!$Q$50*10</f>
        <v>45.090909090909086</v>
      </c>
      <c r="J1169" s="135">
        <f>职业参数比例等级参数!$Q$51*10</f>
        <v>75.151515151515142</v>
      </c>
      <c r="K1169" s="135">
        <f>职业参数比例等级参数!$Q$52*10</f>
        <v>56.36363636363636</v>
      </c>
      <c r="L1169" s="135">
        <f>职业参数比例等级参数!$Q$53*10</f>
        <v>25.309090909090909</v>
      </c>
      <c r="M1169" s="135">
        <f>L1169*职业参数比例等级参数!$B$15</f>
        <v>50.618181818181817</v>
      </c>
      <c r="N1169" s="135">
        <f>L1169*职业参数比例等级参数!$B$16</f>
        <v>25.309090909090909</v>
      </c>
      <c r="P1169" s="135" t="s">
        <v>696</v>
      </c>
      <c r="Q1169" s="135">
        <v>3</v>
      </c>
    </row>
    <row r="1170" spans="1:17" s="135" customFormat="1" hidden="1">
      <c r="A1170" s="142">
        <v>1157</v>
      </c>
      <c r="B1170" s="142">
        <f t="shared" si="18"/>
        <v>1157</v>
      </c>
      <c r="C1170" s="134">
        <v>6</v>
      </c>
      <c r="D1170" s="134">
        <v>0</v>
      </c>
      <c r="E1170" s="134">
        <v>0</v>
      </c>
      <c r="F1170" s="135">
        <f>职业参数比例等级参数!$P$47*10</f>
        <v>113.93939393939394</v>
      </c>
      <c r="G1170" s="134">
        <f>职业参数比例等级参数!$Q$48*10</f>
        <v>139.39393939393938</v>
      </c>
      <c r="H1170" s="134">
        <f>职业参数比例等级参数!$Q$49*10</f>
        <v>37.575757575757571</v>
      </c>
      <c r="I1170" s="134">
        <f>职业参数比例等级参数!$Q$50*10</f>
        <v>45.090909090909086</v>
      </c>
      <c r="J1170" s="134">
        <f>职业参数比例等级参数!$Q$51*10</f>
        <v>75.151515151515142</v>
      </c>
      <c r="K1170" s="134">
        <f>职业参数比例等级参数!$Q$52*10</f>
        <v>56.36363636363636</v>
      </c>
      <c r="L1170" s="134">
        <f>职业参数比例等级参数!$Q$53*10</f>
        <v>25.309090909090909</v>
      </c>
      <c r="M1170" s="134">
        <f>L1170*职业参数比例等级参数!$B$15</f>
        <v>50.618181818181817</v>
      </c>
      <c r="N1170" s="134">
        <f>L1170*职业参数比例等级参数!$B$16</f>
        <v>25.309090909090909</v>
      </c>
      <c r="O1170" s="134"/>
      <c r="P1170" s="134"/>
      <c r="Q1170" s="134">
        <v>3</v>
      </c>
    </row>
    <row r="1171" spans="1:17" s="135" customFormat="1" hidden="1">
      <c r="A1171" s="142">
        <v>1158</v>
      </c>
      <c r="B1171" s="142">
        <f t="shared" si="18"/>
        <v>1158</v>
      </c>
      <c r="C1171" s="134">
        <v>6</v>
      </c>
      <c r="D1171" s="134">
        <v>0</v>
      </c>
      <c r="E1171" s="134">
        <v>0</v>
      </c>
      <c r="F1171" s="135">
        <f>职业参数比例等级参数!$O$47*10</f>
        <v>116.36363636363637</v>
      </c>
      <c r="G1171" s="134">
        <f>职业参数比例等级参数!$Q$48*10</f>
        <v>139.39393939393938</v>
      </c>
      <c r="H1171" s="134">
        <f>职业参数比例等级参数!$Q$49*10</f>
        <v>37.575757575757571</v>
      </c>
      <c r="I1171" s="134">
        <f>职业参数比例等级参数!$Q$50*10</f>
        <v>45.090909090909086</v>
      </c>
      <c r="J1171" s="134">
        <f>职业参数比例等级参数!$Q$51*10</f>
        <v>75.151515151515142</v>
      </c>
      <c r="K1171" s="134">
        <f>职业参数比例等级参数!$Q$52*10</f>
        <v>56.36363636363636</v>
      </c>
      <c r="L1171" s="134">
        <f>职业参数比例等级参数!$Q$53*10</f>
        <v>25.309090909090909</v>
      </c>
      <c r="M1171" s="134">
        <f>L1171*职业参数比例等级参数!$B$15</f>
        <v>50.618181818181817</v>
      </c>
      <c r="N1171" s="134">
        <f>L1171*职业参数比例等级参数!$B$16</f>
        <v>25.309090909090909</v>
      </c>
      <c r="O1171" s="134"/>
      <c r="P1171" s="134"/>
      <c r="Q1171" s="134">
        <v>3</v>
      </c>
    </row>
    <row r="1172" spans="1:17" s="135" customFormat="1" hidden="1">
      <c r="A1172" s="142">
        <v>1159</v>
      </c>
      <c r="B1172" s="142">
        <f t="shared" si="18"/>
        <v>1159</v>
      </c>
      <c r="C1172" s="134">
        <v>6</v>
      </c>
      <c r="D1172" s="134">
        <v>0</v>
      </c>
      <c r="E1172" s="134">
        <v>0</v>
      </c>
      <c r="F1172" s="134">
        <f>职业参数比例等级参数!$Q$47*10</f>
        <v>111.5151515151515</v>
      </c>
      <c r="G1172" s="135">
        <f>职业参数比例等级参数!$P$48*10</f>
        <v>142.42424242424244</v>
      </c>
      <c r="H1172" s="134">
        <f>职业参数比例等级参数!$Q$49*10</f>
        <v>37.575757575757571</v>
      </c>
      <c r="I1172" s="134">
        <f>职业参数比例等级参数!$Q$50*10</f>
        <v>45.090909090909086</v>
      </c>
      <c r="J1172" s="134">
        <f>职业参数比例等级参数!$Q$51*10</f>
        <v>75.151515151515142</v>
      </c>
      <c r="K1172" s="134">
        <f>职业参数比例等级参数!$Q$52*10</f>
        <v>56.36363636363636</v>
      </c>
      <c r="L1172" s="134">
        <f>职业参数比例等级参数!$Q$53*10</f>
        <v>25.309090909090909</v>
      </c>
      <c r="M1172" s="134">
        <f>L1172*职业参数比例等级参数!$B$15</f>
        <v>50.618181818181817</v>
      </c>
      <c r="N1172" s="134">
        <f>L1172*职业参数比例等级参数!$B$16</f>
        <v>25.309090909090909</v>
      </c>
      <c r="O1172" s="134"/>
      <c r="P1172" s="134"/>
      <c r="Q1172" s="134">
        <v>3</v>
      </c>
    </row>
    <row r="1173" spans="1:17" s="135" customFormat="1" hidden="1">
      <c r="A1173" s="142">
        <v>1160</v>
      </c>
      <c r="B1173" s="142">
        <f t="shared" si="18"/>
        <v>1160</v>
      </c>
      <c r="C1173" s="134">
        <v>6</v>
      </c>
      <c r="D1173" s="134">
        <v>0</v>
      </c>
      <c r="E1173" s="134">
        <v>0</v>
      </c>
      <c r="F1173" s="134">
        <f>职业参数比例等级参数!$Q$47*10</f>
        <v>111.5151515151515</v>
      </c>
      <c r="G1173" s="135">
        <f>职业参数比例等级参数!$O$48*10</f>
        <v>145.45454545454544</v>
      </c>
      <c r="H1173" s="134">
        <f>职业参数比例等级参数!$Q$49*10</f>
        <v>37.575757575757571</v>
      </c>
      <c r="I1173" s="134">
        <f>职业参数比例等级参数!$Q$50*10</f>
        <v>45.090909090909086</v>
      </c>
      <c r="J1173" s="134">
        <f>职业参数比例等级参数!$Q$51*10</f>
        <v>75.151515151515142</v>
      </c>
      <c r="K1173" s="134">
        <f>职业参数比例等级参数!$Q$52*10</f>
        <v>56.36363636363636</v>
      </c>
      <c r="L1173" s="134">
        <f>职业参数比例等级参数!$Q$53*10</f>
        <v>25.309090909090909</v>
      </c>
      <c r="M1173" s="134">
        <f>L1173*职业参数比例等级参数!$B$15</f>
        <v>50.618181818181817</v>
      </c>
      <c r="N1173" s="134">
        <f>L1173*职业参数比例等级参数!$B$16</f>
        <v>25.309090909090909</v>
      </c>
      <c r="O1173" s="134"/>
      <c r="P1173" s="134"/>
      <c r="Q1173" s="134">
        <v>3</v>
      </c>
    </row>
    <row r="1174" spans="1:17" s="135" customFormat="1" hidden="1">
      <c r="A1174" s="142">
        <v>1161</v>
      </c>
      <c r="B1174" s="142">
        <f t="shared" si="18"/>
        <v>1161</v>
      </c>
      <c r="C1174" s="134">
        <v>6</v>
      </c>
      <c r="D1174" s="134">
        <v>0</v>
      </c>
      <c r="E1174" s="134">
        <v>0</v>
      </c>
      <c r="F1174" s="134">
        <f>职业参数比例等级参数!$Q$47*10</f>
        <v>111.5151515151515</v>
      </c>
      <c r="G1174" s="134">
        <f>职业参数比例等级参数!$Q$48*10</f>
        <v>139.39393939393938</v>
      </c>
      <c r="H1174" s="135">
        <f>职业参数比例等级参数!$P$49*10</f>
        <v>38.787878787878789</v>
      </c>
      <c r="I1174" s="134">
        <f>职业参数比例等级参数!$Q$50*10</f>
        <v>45.090909090909086</v>
      </c>
      <c r="J1174" s="134">
        <f>职业参数比例等级参数!$Q$51*10</f>
        <v>75.151515151515142</v>
      </c>
      <c r="K1174" s="134">
        <f>职业参数比例等级参数!$Q$52*10</f>
        <v>56.36363636363636</v>
      </c>
      <c r="L1174" s="134">
        <f>职业参数比例等级参数!$Q$53*10</f>
        <v>25.309090909090909</v>
      </c>
      <c r="M1174" s="134">
        <f>L1174*职业参数比例等级参数!$B$15</f>
        <v>50.618181818181817</v>
      </c>
      <c r="N1174" s="134">
        <f>L1174*职业参数比例等级参数!$B$16</f>
        <v>25.309090909090909</v>
      </c>
      <c r="O1174" s="134"/>
      <c r="P1174" s="134"/>
      <c r="Q1174" s="134">
        <v>3</v>
      </c>
    </row>
    <row r="1175" spans="1:17" s="135" customFormat="1" hidden="1">
      <c r="A1175" s="142">
        <v>1162</v>
      </c>
      <c r="B1175" s="142">
        <f t="shared" si="18"/>
        <v>1162</v>
      </c>
      <c r="C1175" s="134">
        <v>6</v>
      </c>
      <c r="D1175" s="134">
        <v>0</v>
      </c>
      <c r="E1175" s="134">
        <v>0</v>
      </c>
      <c r="F1175" s="134">
        <f>职业参数比例等级参数!$Q$47*10</f>
        <v>111.5151515151515</v>
      </c>
      <c r="G1175" s="134">
        <f>职业参数比例等级参数!$Q$48*10</f>
        <v>139.39393939393938</v>
      </c>
      <c r="H1175" s="135">
        <f>职业参数比例等级参数!$O$49*10</f>
        <v>40</v>
      </c>
      <c r="I1175" s="134">
        <f>职业参数比例等级参数!$Q$50*10</f>
        <v>45.090909090909086</v>
      </c>
      <c r="J1175" s="134">
        <f>职业参数比例等级参数!$Q$51*10</f>
        <v>75.151515151515142</v>
      </c>
      <c r="K1175" s="134">
        <f>职业参数比例等级参数!$Q$52*10</f>
        <v>56.36363636363636</v>
      </c>
      <c r="L1175" s="134">
        <f>职业参数比例等级参数!$Q$53*10</f>
        <v>25.309090909090909</v>
      </c>
      <c r="M1175" s="134">
        <f>L1175*职业参数比例等级参数!$B$15</f>
        <v>50.618181818181817</v>
      </c>
      <c r="N1175" s="134">
        <f>L1175*职业参数比例等级参数!$B$16</f>
        <v>25.309090909090909</v>
      </c>
      <c r="O1175" s="134"/>
      <c r="P1175" s="134"/>
      <c r="Q1175" s="134">
        <v>3</v>
      </c>
    </row>
    <row r="1176" spans="1:17" s="135" customFormat="1" hidden="1">
      <c r="A1176" s="142">
        <v>1163</v>
      </c>
      <c r="B1176" s="142">
        <f t="shared" si="18"/>
        <v>1163</v>
      </c>
      <c r="C1176" s="134">
        <v>6</v>
      </c>
      <c r="D1176" s="134">
        <v>0</v>
      </c>
      <c r="E1176" s="134">
        <v>0</v>
      </c>
      <c r="F1176" s="134">
        <f>职业参数比例等级参数!$Q$47*10</f>
        <v>111.5151515151515</v>
      </c>
      <c r="G1176" s="134">
        <f>职业参数比例等级参数!$Q$48*10</f>
        <v>139.39393939393938</v>
      </c>
      <c r="H1176" s="134">
        <f>职业参数比例等级参数!$Q$49*10</f>
        <v>37.575757575757571</v>
      </c>
      <c r="I1176" s="135">
        <f>职业参数比例等级参数!$P$50*10</f>
        <v>46.545454545454547</v>
      </c>
      <c r="J1176" s="134">
        <f>职业参数比例等级参数!$Q$51*10</f>
        <v>75.151515151515142</v>
      </c>
      <c r="K1176" s="134">
        <f>职业参数比例等级参数!$Q$52*10</f>
        <v>56.36363636363636</v>
      </c>
      <c r="L1176" s="134">
        <f>职业参数比例等级参数!$Q$53*10</f>
        <v>25.309090909090909</v>
      </c>
      <c r="M1176" s="134">
        <f>L1176*职业参数比例等级参数!$B$15</f>
        <v>50.618181818181817</v>
      </c>
      <c r="N1176" s="134">
        <f>L1176*职业参数比例等级参数!$B$16</f>
        <v>25.309090909090909</v>
      </c>
      <c r="O1176" s="134"/>
      <c r="P1176" s="134"/>
      <c r="Q1176" s="134">
        <v>3</v>
      </c>
    </row>
    <row r="1177" spans="1:17" s="135" customFormat="1" hidden="1">
      <c r="A1177" s="142">
        <v>1164</v>
      </c>
      <c r="B1177" s="142">
        <f t="shared" si="18"/>
        <v>1164</v>
      </c>
      <c r="C1177" s="134">
        <v>6</v>
      </c>
      <c r="D1177" s="134">
        <v>0</v>
      </c>
      <c r="E1177" s="134">
        <v>0</v>
      </c>
      <c r="F1177" s="134">
        <f>职业参数比例等级参数!$Q$47*10</f>
        <v>111.5151515151515</v>
      </c>
      <c r="G1177" s="134">
        <f>职业参数比例等级参数!$Q$48*10</f>
        <v>139.39393939393938</v>
      </c>
      <c r="H1177" s="134">
        <f>职业参数比例等级参数!$Q$49*10</f>
        <v>37.575757575757571</v>
      </c>
      <c r="I1177" s="135">
        <f>职业参数比例等级参数!$O$50*10</f>
        <v>47.999999999999986</v>
      </c>
      <c r="J1177" s="134">
        <f>职业参数比例等级参数!$Q$51*10</f>
        <v>75.151515151515142</v>
      </c>
      <c r="K1177" s="134">
        <f>职业参数比例等级参数!$Q$52*10</f>
        <v>56.36363636363636</v>
      </c>
      <c r="L1177" s="134">
        <f>职业参数比例等级参数!$Q$53*10</f>
        <v>25.309090909090909</v>
      </c>
      <c r="M1177" s="134">
        <f>L1177*职业参数比例等级参数!$B$15</f>
        <v>50.618181818181817</v>
      </c>
      <c r="N1177" s="134">
        <f>L1177*职业参数比例等级参数!$B$16</f>
        <v>25.309090909090909</v>
      </c>
      <c r="O1177" s="134"/>
      <c r="P1177" s="134"/>
      <c r="Q1177" s="134">
        <v>3</v>
      </c>
    </row>
    <row r="1178" spans="1:17" s="135" customFormat="1" hidden="1">
      <c r="A1178" s="142">
        <v>1165</v>
      </c>
      <c r="B1178" s="142">
        <f t="shared" si="18"/>
        <v>1165</v>
      </c>
      <c r="C1178" s="134">
        <v>6</v>
      </c>
      <c r="D1178" s="134">
        <v>0</v>
      </c>
      <c r="E1178" s="134">
        <v>0</v>
      </c>
      <c r="F1178" s="134">
        <f>职业参数比例等级参数!$Q$47*10</f>
        <v>111.5151515151515</v>
      </c>
      <c r="G1178" s="134">
        <f>职业参数比例等级参数!$Q$48*10</f>
        <v>139.39393939393938</v>
      </c>
      <c r="H1178" s="134">
        <f>职业参数比例等级参数!$Q$49*10</f>
        <v>37.575757575757571</v>
      </c>
      <c r="I1178" s="134">
        <f>职业参数比例等级参数!$Q$50*10</f>
        <v>45.090909090909086</v>
      </c>
      <c r="J1178" s="135">
        <f>职业参数比例等级参数!$P$51*10</f>
        <v>77.575757575757578</v>
      </c>
      <c r="K1178" s="134">
        <f>职业参数比例等级参数!$Q$52*10</f>
        <v>56.36363636363636</v>
      </c>
      <c r="L1178" s="134">
        <f>职业参数比例等级参数!$Q$53*10</f>
        <v>25.309090909090909</v>
      </c>
      <c r="M1178" s="134">
        <f>L1178*职业参数比例等级参数!$B$15</f>
        <v>50.618181818181817</v>
      </c>
      <c r="N1178" s="134">
        <f>L1178*职业参数比例等级参数!$B$16</f>
        <v>25.309090909090909</v>
      </c>
      <c r="O1178" s="134"/>
      <c r="P1178" s="134"/>
      <c r="Q1178" s="134">
        <v>3</v>
      </c>
    </row>
    <row r="1179" spans="1:17" s="135" customFormat="1" hidden="1">
      <c r="A1179" s="142">
        <v>1166</v>
      </c>
      <c r="B1179" s="142">
        <f t="shared" si="18"/>
        <v>1166</v>
      </c>
      <c r="C1179" s="134">
        <v>6</v>
      </c>
      <c r="D1179" s="134">
        <v>0</v>
      </c>
      <c r="E1179" s="134">
        <v>0</v>
      </c>
      <c r="F1179" s="134">
        <f>职业参数比例等级参数!$Q$47*10</f>
        <v>111.5151515151515</v>
      </c>
      <c r="G1179" s="134">
        <f>职业参数比例等级参数!$Q$48*10</f>
        <v>139.39393939393938</v>
      </c>
      <c r="H1179" s="134">
        <f>职业参数比例等级参数!$Q$49*10</f>
        <v>37.575757575757571</v>
      </c>
      <c r="I1179" s="134">
        <f>职业参数比例等级参数!$Q$50*10</f>
        <v>45.090909090909086</v>
      </c>
      <c r="J1179" s="135">
        <f>职业参数比例等级参数!$O$51*10</f>
        <v>80</v>
      </c>
      <c r="K1179" s="134">
        <f>职业参数比例等级参数!$Q$52*10</f>
        <v>56.36363636363636</v>
      </c>
      <c r="L1179" s="134">
        <f>职业参数比例等级参数!$Q$53*10</f>
        <v>25.309090909090909</v>
      </c>
      <c r="M1179" s="134">
        <f>L1179*职业参数比例等级参数!$B$15</f>
        <v>50.618181818181817</v>
      </c>
      <c r="N1179" s="134">
        <f>L1179*职业参数比例等级参数!$B$16</f>
        <v>25.309090909090909</v>
      </c>
      <c r="O1179" s="134"/>
      <c r="P1179" s="134"/>
      <c r="Q1179" s="134">
        <v>3</v>
      </c>
    </row>
    <row r="1180" spans="1:17" s="135" customFormat="1" hidden="1">
      <c r="A1180" s="142">
        <v>1167</v>
      </c>
      <c r="B1180" s="142">
        <f t="shared" si="18"/>
        <v>1167</v>
      </c>
      <c r="C1180" s="134">
        <v>6</v>
      </c>
      <c r="D1180" s="134">
        <v>0</v>
      </c>
      <c r="E1180" s="134">
        <v>0</v>
      </c>
      <c r="F1180" s="134">
        <f>职业参数比例等级参数!$Q$47*10</f>
        <v>111.5151515151515</v>
      </c>
      <c r="G1180" s="134">
        <f>职业参数比例等级参数!$Q$48*10</f>
        <v>139.39393939393938</v>
      </c>
      <c r="H1180" s="134">
        <f>职业参数比例等级参数!$Q$49*10</f>
        <v>37.575757575757571</v>
      </c>
      <c r="I1180" s="134">
        <f>职业参数比例等级参数!$Q$50*10</f>
        <v>45.090909090909086</v>
      </c>
      <c r="J1180" s="134">
        <f>职业参数比例等级参数!$Q$51*10</f>
        <v>75.151515151515142</v>
      </c>
      <c r="K1180" s="135">
        <f>职业参数比例等级参数!$P$52*10</f>
        <v>58.181818181818187</v>
      </c>
      <c r="L1180" s="134">
        <f>职业参数比例等级参数!$Q$53*10</f>
        <v>25.309090909090909</v>
      </c>
      <c r="M1180" s="134">
        <f>L1180*职业参数比例等级参数!$B$15</f>
        <v>50.618181818181817</v>
      </c>
      <c r="N1180" s="134">
        <f>L1180*职业参数比例等级参数!$B$16</f>
        <v>25.309090909090909</v>
      </c>
      <c r="O1180" s="134"/>
      <c r="P1180" s="134"/>
      <c r="Q1180" s="134">
        <v>3</v>
      </c>
    </row>
    <row r="1181" spans="1:17" s="135" customFormat="1" hidden="1">
      <c r="A1181" s="142">
        <v>1168</v>
      </c>
      <c r="B1181" s="142">
        <f t="shared" si="18"/>
        <v>1168</v>
      </c>
      <c r="C1181" s="134">
        <v>6</v>
      </c>
      <c r="D1181" s="134">
        <v>0</v>
      </c>
      <c r="E1181" s="134">
        <v>0</v>
      </c>
      <c r="F1181" s="134">
        <f>职业参数比例等级参数!$Q$47*10</f>
        <v>111.5151515151515</v>
      </c>
      <c r="G1181" s="134">
        <f>职业参数比例等级参数!$Q$48*10</f>
        <v>139.39393939393938</v>
      </c>
      <c r="H1181" s="134">
        <f>职业参数比例等级参数!$Q$49*10</f>
        <v>37.575757575757571</v>
      </c>
      <c r="I1181" s="134">
        <f>职业参数比例等级参数!$Q$50*10</f>
        <v>45.090909090909086</v>
      </c>
      <c r="J1181" s="134">
        <f>职业参数比例等级参数!$Q$51*10</f>
        <v>75.151515151515142</v>
      </c>
      <c r="K1181" s="135">
        <f>职业参数比例等级参数!$O$52*10</f>
        <v>60</v>
      </c>
      <c r="L1181" s="134">
        <f>职业参数比例等级参数!$Q$53*10</f>
        <v>25.309090909090909</v>
      </c>
      <c r="M1181" s="134">
        <f>L1181*职业参数比例等级参数!$B$15</f>
        <v>50.618181818181817</v>
      </c>
      <c r="N1181" s="134">
        <f>L1181*职业参数比例等级参数!$B$16</f>
        <v>25.309090909090909</v>
      </c>
      <c r="O1181" s="134"/>
      <c r="P1181" s="134"/>
      <c r="Q1181" s="134">
        <v>3</v>
      </c>
    </row>
    <row r="1182" spans="1:17" s="135" customFormat="1" hidden="1">
      <c r="A1182" s="142">
        <v>1169</v>
      </c>
      <c r="B1182" s="142">
        <f t="shared" si="18"/>
        <v>1169</v>
      </c>
      <c r="C1182" s="134">
        <v>6</v>
      </c>
      <c r="D1182" s="134">
        <v>0</v>
      </c>
      <c r="E1182" s="134">
        <v>0</v>
      </c>
      <c r="F1182" s="134">
        <f>职业参数比例等级参数!$Q$47*10</f>
        <v>111.5151515151515</v>
      </c>
      <c r="G1182" s="134">
        <f>职业参数比例等级参数!$Q$48*10</f>
        <v>139.39393939393938</v>
      </c>
      <c r="H1182" s="134">
        <f>职业参数比例等级参数!$Q$49*10</f>
        <v>37.575757575757571</v>
      </c>
      <c r="I1182" s="134">
        <f>职业参数比例等级参数!$Q$50*10</f>
        <v>45.090909090909086</v>
      </c>
      <c r="J1182" s="134">
        <f>职业参数比例等级参数!$Q$51*10</f>
        <v>75.151515151515142</v>
      </c>
      <c r="K1182" s="134">
        <f>职业参数比例等级参数!$Q$52*10</f>
        <v>56.36363636363636</v>
      </c>
      <c r="L1182" s="135">
        <f>职业参数比例等级参数!$P$53*10</f>
        <v>25.527272727272727</v>
      </c>
      <c r="M1182" s="134">
        <f>L1182*职业参数比例等级参数!$B$15</f>
        <v>51.054545454545455</v>
      </c>
      <c r="N1182" s="134">
        <f>L1182*职业参数比例等级参数!$B$16</f>
        <v>25.527272727272727</v>
      </c>
      <c r="O1182" s="134"/>
      <c r="P1182" s="134"/>
      <c r="Q1182" s="134">
        <v>3</v>
      </c>
    </row>
    <row r="1183" spans="1:17" s="135" customFormat="1" hidden="1">
      <c r="A1183" s="142">
        <v>1170</v>
      </c>
      <c r="B1183" s="142">
        <f t="shared" si="18"/>
        <v>1170</v>
      </c>
      <c r="C1183" s="134">
        <v>6</v>
      </c>
      <c r="D1183" s="134">
        <v>0</v>
      </c>
      <c r="E1183" s="134">
        <v>0</v>
      </c>
      <c r="F1183" s="134">
        <f>职业参数比例等级参数!$Q$47*10</f>
        <v>111.5151515151515</v>
      </c>
      <c r="G1183" s="134">
        <f>职业参数比例等级参数!$Q$48*10</f>
        <v>139.39393939393938</v>
      </c>
      <c r="H1183" s="134">
        <f>职业参数比例等级参数!$Q$49*10</f>
        <v>37.575757575757571</v>
      </c>
      <c r="I1183" s="134">
        <f>职业参数比例等级参数!$Q$50*10</f>
        <v>45.090909090909086</v>
      </c>
      <c r="J1183" s="134">
        <f>职业参数比例等级参数!$Q$51*10</f>
        <v>75.151515151515142</v>
      </c>
      <c r="K1183" s="134">
        <f>职业参数比例等级参数!$Q$52*10</f>
        <v>56.36363636363636</v>
      </c>
      <c r="L1183" s="135">
        <f>职业参数比例等级参数!$O$53*10</f>
        <v>25.745454545454542</v>
      </c>
      <c r="M1183" s="134">
        <f>L1183*职业参数比例等级参数!$B$15</f>
        <v>51.490909090909085</v>
      </c>
      <c r="N1183" s="134">
        <f>L1183*职业参数比例等级参数!$B$16</f>
        <v>25.745454545454542</v>
      </c>
      <c r="O1183" s="134"/>
      <c r="P1183" s="134"/>
      <c r="Q1183" s="134">
        <v>3</v>
      </c>
    </row>
    <row r="1184" spans="1:17" s="135" customFormat="1" hidden="1">
      <c r="A1184" s="142">
        <v>1171</v>
      </c>
      <c r="B1184" s="142">
        <f t="shared" si="18"/>
        <v>1171</v>
      </c>
      <c r="C1184" s="135">
        <v>5</v>
      </c>
      <c r="D1184" s="135">
        <v>0</v>
      </c>
      <c r="E1184" s="135">
        <v>0</v>
      </c>
      <c r="F1184" s="135">
        <f>职业参数比例等级参数!$R$47*10</f>
        <v>109.09090909090908</v>
      </c>
      <c r="G1184" s="135">
        <f>职业参数比例等级参数!$R$48*10</f>
        <v>136.36363636363635</v>
      </c>
      <c r="H1184" s="135">
        <f>职业参数比例等级参数!$R$49*10</f>
        <v>36.36363636363636</v>
      </c>
      <c r="I1184" s="135">
        <f>职业参数比例等级参数!$R$50*10</f>
        <v>43.636363636363633</v>
      </c>
      <c r="J1184" s="135">
        <f>职业参数比例等级参数!$R$51*10</f>
        <v>72.72727272727272</v>
      </c>
      <c r="K1184" s="135">
        <f>职业参数比例等级参数!$R$52*10</f>
        <v>54.54545454545454</v>
      </c>
      <c r="L1184" s="135">
        <f>职业参数比例等级参数!$R$53*10</f>
        <v>25.090909090909086</v>
      </c>
      <c r="M1184" s="135">
        <f>L1184*职业参数比例等级参数!$B$15</f>
        <v>50.181818181818173</v>
      </c>
      <c r="N1184" s="135">
        <f>L1184*职业参数比例等级参数!$B$16</f>
        <v>25.090909090909086</v>
      </c>
      <c r="P1184" s="135" t="s">
        <v>616</v>
      </c>
      <c r="Q1184" s="135">
        <v>3</v>
      </c>
    </row>
    <row r="1185" spans="1:17" s="135" customFormat="1" hidden="1">
      <c r="A1185" s="142">
        <v>1172</v>
      </c>
      <c r="B1185" s="142">
        <f t="shared" si="18"/>
        <v>1172</v>
      </c>
      <c r="C1185" s="134">
        <v>5</v>
      </c>
      <c r="D1185" s="134">
        <v>0</v>
      </c>
      <c r="E1185" s="134">
        <v>0</v>
      </c>
      <c r="F1185" s="135">
        <f>职业参数比例等级参数!$S$47*10</f>
        <v>106.66666666666666</v>
      </c>
      <c r="G1185" s="134">
        <f>职业参数比例等级参数!$R$48*10</f>
        <v>136.36363636363635</v>
      </c>
      <c r="H1185" s="134">
        <f>职业参数比例等级参数!$R$49*10</f>
        <v>36.36363636363636</v>
      </c>
      <c r="I1185" s="134">
        <f>职业参数比例等级参数!$R$50*10</f>
        <v>43.636363636363633</v>
      </c>
      <c r="J1185" s="134">
        <f>职业参数比例等级参数!$R$51*10</f>
        <v>72.72727272727272</v>
      </c>
      <c r="K1185" s="134">
        <f>职业参数比例等级参数!$R$52*10</f>
        <v>54.54545454545454</v>
      </c>
      <c r="L1185" s="134">
        <f>职业参数比例等级参数!$R$53*10</f>
        <v>25.090909090909086</v>
      </c>
      <c r="M1185" s="134">
        <f>L1185*职业参数比例等级参数!$B$15</f>
        <v>50.181818181818173</v>
      </c>
      <c r="N1185" s="134">
        <f>L1185*职业参数比例等级参数!$B$16</f>
        <v>25.090909090909086</v>
      </c>
      <c r="O1185" s="134"/>
      <c r="P1185" s="134"/>
      <c r="Q1185" s="134">
        <v>3</v>
      </c>
    </row>
    <row r="1186" spans="1:17" s="135" customFormat="1" hidden="1">
      <c r="A1186" s="142">
        <v>1173</v>
      </c>
      <c r="B1186" s="142">
        <f t="shared" si="18"/>
        <v>1173</v>
      </c>
      <c r="C1186" s="134">
        <v>5</v>
      </c>
      <c r="D1186" s="134">
        <v>0</v>
      </c>
      <c r="E1186" s="134">
        <v>0</v>
      </c>
      <c r="F1186" s="135">
        <f>职业参数比例等级参数!$T$47*10</f>
        <v>104.24242424242424</v>
      </c>
      <c r="G1186" s="134">
        <f>职业参数比例等级参数!$R$48*10</f>
        <v>136.36363636363635</v>
      </c>
      <c r="H1186" s="134">
        <f>职业参数比例等级参数!$R$49*10</f>
        <v>36.36363636363636</v>
      </c>
      <c r="I1186" s="134">
        <f>职业参数比例等级参数!$R$50*10</f>
        <v>43.636363636363633</v>
      </c>
      <c r="J1186" s="134">
        <f>职业参数比例等级参数!$R$51*10</f>
        <v>72.72727272727272</v>
      </c>
      <c r="K1186" s="134">
        <f>职业参数比例等级参数!$R$52*10</f>
        <v>54.54545454545454</v>
      </c>
      <c r="L1186" s="134">
        <f>职业参数比例等级参数!$R$53*10</f>
        <v>25.090909090909086</v>
      </c>
      <c r="M1186" s="134">
        <f>L1186*职业参数比例等级参数!$B$15</f>
        <v>50.181818181818173</v>
      </c>
      <c r="N1186" s="134">
        <f>L1186*职业参数比例等级参数!$B$16</f>
        <v>25.090909090909086</v>
      </c>
      <c r="O1186" s="134"/>
      <c r="P1186" s="134"/>
      <c r="Q1186" s="134">
        <v>3</v>
      </c>
    </row>
    <row r="1187" spans="1:17" s="135" customFormat="1" hidden="1">
      <c r="A1187" s="142">
        <v>1174</v>
      </c>
      <c r="B1187" s="142">
        <f t="shared" si="18"/>
        <v>1174</v>
      </c>
      <c r="C1187" s="134">
        <v>5</v>
      </c>
      <c r="D1187" s="134">
        <v>0</v>
      </c>
      <c r="E1187" s="134">
        <v>0</v>
      </c>
      <c r="F1187" s="134">
        <f>职业参数比例等级参数!$R$47*10</f>
        <v>109.09090909090908</v>
      </c>
      <c r="G1187" s="135">
        <f>职业参数比例等级参数!$S$48*10</f>
        <v>133.33333333333331</v>
      </c>
      <c r="H1187" s="134">
        <f>职业参数比例等级参数!$R$49*10</f>
        <v>36.36363636363636</v>
      </c>
      <c r="I1187" s="134">
        <f>职业参数比例等级参数!$R$50*10</f>
        <v>43.636363636363633</v>
      </c>
      <c r="J1187" s="134">
        <f>职业参数比例等级参数!$R$51*10</f>
        <v>72.72727272727272</v>
      </c>
      <c r="K1187" s="134">
        <f>职业参数比例等级参数!$R$52*10</f>
        <v>54.54545454545454</v>
      </c>
      <c r="L1187" s="134">
        <f>职业参数比例等级参数!$R$53*10</f>
        <v>25.090909090909086</v>
      </c>
      <c r="M1187" s="134">
        <f>L1187*职业参数比例等级参数!$B$15</f>
        <v>50.181818181818173</v>
      </c>
      <c r="N1187" s="134">
        <f>L1187*职业参数比例等级参数!$B$16</f>
        <v>25.090909090909086</v>
      </c>
      <c r="O1187" s="134"/>
      <c r="P1187" s="134"/>
      <c r="Q1187" s="134">
        <v>3</v>
      </c>
    </row>
    <row r="1188" spans="1:17" s="135" customFormat="1" hidden="1">
      <c r="A1188" s="142">
        <v>1175</v>
      </c>
      <c r="B1188" s="142">
        <f t="shared" si="18"/>
        <v>1175</v>
      </c>
      <c r="C1188" s="134">
        <v>5</v>
      </c>
      <c r="D1188" s="134">
        <v>0</v>
      </c>
      <c r="E1188" s="134">
        <v>0</v>
      </c>
      <c r="F1188" s="134">
        <f>职业参数比例等级参数!$R$47*10</f>
        <v>109.09090909090908</v>
      </c>
      <c r="G1188" s="135">
        <f>职业参数比例等级参数!$T$48*10</f>
        <v>130.30303030303028</v>
      </c>
      <c r="H1188" s="134">
        <f>职业参数比例等级参数!$R$49*10</f>
        <v>36.36363636363636</v>
      </c>
      <c r="I1188" s="134">
        <f>职业参数比例等级参数!$R$50*10</f>
        <v>43.636363636363633</v>
      </c>
      <c r="J1188" s="134">
        <f>职业参数比例等级参数!$R$51*10</f>
        <v>72.72727272727272</v>
      </c>
      <c r="K1188" s="134">
        <f>职业参数比例等级参数!$R$52*10</f>
        <v>54.54545454545454</v>
      </c>
      <c r="L1188" s="134">
        <f>职业参数比例等级参数!$R$53*10</f>
        <v>25.090909090909086</v>
      </c>
      <c r="M1188" s="134">
        <f>L1188*职业参数比例等级参数!$B$15</f>
        <v>50.181818181818173</v>
      </c>
      <c r="N1188" s="134">
        <f>L1188*职业参数比例等级参数!$B$16</f>
        <v>25.090909090909086</v>
      </c>
      <c r="O1188" s="134"/>
      <c r="P1188" s="134"/>
      <c r="Q1188" s="134">
        <v>3</v>
      </c>
    </row>
    <row r="1189" spans="1:17" s="135" customFormat="1" hidden="1">
      <c r="A1189" s="142">
        <v>1176</v>
      </c>
      <c r="B1189" s="142">
        <f t="shared" si="18"/>
        <v>1176</v>
      </c>
      <c r="C1189" s="134">
        <v>5</v>
      </c>
      <c r="D1189" s="134">
        <v>0</v>
      </c>
      <c r="E1189" s="134">
        <v>0</v>
      </c>
      <c r="F1189" s="134">
        <f>职业参数比例等级参数!$R$47*10</f>
        <v>109.09090909090908</v>
      </c>
      <c r="G1189" s="134">
        <f>职业参数比例等级参数!$R$48*10</f>
        <v>136.36363636363635</v>
      </c>
      <c r="H1189" s="135">
        <f>职业参数比例等级参数!$S$49*10</f>
        <v>35.151515151515149</v>
      </c>
      <c r="I1189" s="134">
        <f>职业参数比例等级参数!$R$50*10</f>
        <v>43.636363636363633</v>
      </c>
      <c r="J1189" s="134">
        <f>职业参数比例等级参数!$R$51*10</f>
        <v>72.72727272727272</v>
      </c>
      <c r="K1189" s="134">
        <f>职业参数比例等级参数!$R$52*10</f>
        <v>54.54545454545454</v>
      </c>
      <c r="L1189" s="134">
        <f>职业参数比例等级参数!$R$53*10</f>
        <v>25.090909090909086</v>
      </c>
      <c r="M1189" s="134">
        <f>L1189*职业参数比例等级参数!$B$15</f>
        <v>50.181818181818173</v>
      </c>
      <c r="N1189" s="134">
        <f>L1189*职业参数比例等级参数!$B$16</f>
        <v>25.090909090909086</v>
      </c>
      <c r="O1189" s="134"/>
      <c r="P1189" s="134"/>
      <c r="Q1189" s="134">
        <v>3</v>
      </c>
    </row>
    <row r="1190" spans="1:17" s="135" customFormat="1" hidden="1">
      <c r="A1190" s="142">
        <v>1177</v>
      </c>
      <c r="B1190" s="142">
        <f t="shared" si="18"/>
        <v>1177</v>
      </c>
      <c r="C1190" s="134">
        <v>5</v>
      </c>
      <c r="D1190" s="134">
        <v>0</v>
      </c>
      <c r="E1190" s="134">
        <v>0</v>
      </c>
      <c r="F1190" s="134">
        <f>职业参数比例等级参数!$R$47*10</f>
        <v>109.09090909090908</v>
      </c>
      <c r="G1190" s="134">
        <f>职业参数比例等级参数!$R$48*10</f>
        <v>136.36363636363635</v>
      </c>
      <c r="H1190" s="135">
        <f>职业参数比例等级参数!$T$49*10</f>
        <v>33.939393939393938</v>
      </c>
      <c r="I1190" s="134">
        <f>职业参数比例等级参数!$R$50*10</f>
        <v>43.636363636363633</v>
      </c>
      <c r="J1190" s="134">
        <f>职业参数比例等级参数!$R$51*10</f>
        <v>72.72727272727272</v>
      </c>
      <c r="K1190" s="134">
        <f>职业参数比例等级参数!$R$52*10</f>
        <v>54.54545454545454</v>
      </c>
      <c r="L1190" s="134">
        <f>职业参数比例等级参数!$R$53*10</f>
        <v>25.090909090909086</v>
      </c>
      <c r="M1190" s="134">
        <f>L1190*职业参数比例等级参数!$B$15</f>
        <v>50.181818181818173</v>
      </c>
      <c r="N1190" s="134">
        <f>L1190*职业参数比例等级参数!$B$16</f>
        <v>25.090909090909086</v>
      </c>
      <c r="O1190" s="134"/>
      <c r="P1190" s="134"/>
      <c r="Q1190" s="134">
        <v>3</v>
      </c>
    </row>
    <row r="1191" spans="1:17" s="135" customFormat="1" hidden="1">
      <c r="A1191" s="142">
        <v>1178</v>
      </c>
      <c r="B1191" s="142">
        <f t="shared" si="18"/>
        <v>1178</v>
      </c>
      <c r="C1191" s="134">
        <v>5</v>
      </c>
      <c r="D1191" s="134">
        <v>0</v>
      </c>
      <c r="E1191" s="134">
        <v>0</v>
      </c>
      <c r="F1191" s="134">
        <f>职业参数比例等级参数!$R$47*10</f>
        <v>109.09090909090908</v>
      </c>
      <c r="G1191" s="134">
        <f>职业参数比例等级参数!$R$48*10</f>
        <v>136.36363636363635</v>
      </c>
      <c r="H1191" s="134">
        <f>职业参数比例等级参数!$R$49*10</f>
        <v>36.36363636363636</v>
      </c>
      <c r="I1191" s="135">
        <f>职业参数比例等级参数!$S$50*10</f>
        <v>42.18181818181818</v>
      </c>
      <c r="J1191" s="134">
        <f>职业参数比例等级参数!$R$51*10</f>
        <v>72.72727272727272</v>
      </c>
      <c r="K1191" s="134">
        <f>职业参数比例等级参数!$R$52*10</f>
        <v>54.54545454545454</v>
      </c>
      <c r="L1191" s="134">
        <f>职业参数比例等级参数!$R$53*10</f>
        <v>25.090909090909086</v>
      </c>
      <c r="M1191" s="134">
        <f>L1191*职业参数比例等级参数!$B$15</f>
        <v>50.181818181818173</v>
      </c>
      <c r="N1191" s="134">
        <f>L1191*职业参数比例等级参数!$B$16</f>
        <v>25.090909090909086</v>
      </c>
      <c r="O1191" s="134"/>
      <c r="P1191" s="134"/>
      <c r="Q1191" s="134">
        <v>3</v>
      </c>
    </row>
    <row r="1192" spans="1:17" s="135" customFormat="1" hidden="1">
      <c r="A1192" s="142">
        <v>1179</v>
      </c>
      <c r="B1192" s="142">
        <f t="shared" si="18"/>
        <v>1179</v>
      </c>
      <c r="C1192" s="134">
        <v>5</v>
      </c>
      <c r="D1192" s="134">
        <v>0</v>
      </c>
      <c r="E1192" s="134">
        <v>0</v>
      </c>
      <c r="F1192" s="134">
        <f>职业参数比例等级参数!$R$47*10</f>
        <v>109.09090909090908</v>
      </c>
      <c r="G1192" s="134">
        <f>职业参数比例等级参数!$R$48*10</f>
        <v>136.36363636363635</v>
      </c>
      <c r="H1192" s="134">
        <f>职业参数比例等级参数!$R$49*10</f>
        <v>36.36363636363636</v>
      </c>
      <c r="I1192" s="135">
        <f>职业参数比例等级参数!$T$50*10</f>
        <v>40.72727272727272</v>
      </c>
      <c r="J1192" s="134">
        <f>职业参数比例等级参数!$R$51*10</f>
        <v>72.72727272727272</v>
      </c>
      <c r="K1192" s="134">
        <f>职业参数比例等级参数!$R$52*10</f>
        <v>54.54545454545454</v>
      </c>
      <c r="L1192" s="134">
        <f>职业参数比例等级参数!$R$53*10</f>
        <v>25.090909090909086</v>
      </c>
      <c r="M1192" s="134">
        <f>L1192*职业参数比例等级参数!$B$15</f>
        <v>50.181818181818173</v>
      </c>
      <c r="N1192" s="134">
        <f>L1192*职业参数比例等级参数!$B$16</f>
        <v>25.090909090909086</v>
      </c>
      <c r="O1192" s="134"/>
      <c r="P1192" s="134"/>
      <c r="Q1192" s="134">
        <v>3</v>
      </c>
    </row>
    <row r="1193" spans="1:17" s="135" customFormat="1" hidden="1">
      <c r="A1193" s="142">
        <v>1180</v>
      </c>
      <c r="B1193" s="142">
        <f t="shared" si="18"/>
        <v>1180</v>
      </c>
      <c r="C1193" s="134">
        <v>5</v>
      </c>
      <c r="D1193" s="134">
        <v>0</v>
      </c>
      <c r="E1193" s="134">
        <v>0</v>
      </c>
      <c r="F1193" s="134">
        <f>职业参数比例等级参数!$R$47*10</f>
        <v>109.09090909090908</v>
      </c>
      <c r="G1193" s="134">
        <f>职业参数比例等级参数!$R$48*10</f>
        <v>136.36363636363635</v>
      </c>
      <c r="H1193" s="134">
        <f>职业参数比例等级参数!$R$49*10</f>
        <v>36.36363636363636</v>
      </c>
      <c r="I1193" s="134">
        <f>职业参数比例等级参数!$R$50*10</f>
        <v>43.636363636363633</v>
      </c>
      <c r="J1193" s="135">
        <f>职业参数比例等级参数!$S$51*10</f>
        <v>70.303030303030297</v>
      </c>
      <c r="K1193" s="134">
        <f>职业参数比例等级参数!$R$52*10</f>
        <v>54.54545454545454</v>
      </c>
      <c r="L1193" s="134">
        <f>职业参数比例等级参数!$R$53*10</f>
        <v>25.090909090909086</v>
      </c>
      <c r="M1193" s="134">
        <f>L1193*职业参数比例等级参数!$B$15</f>
        <v>50.181818181818173</v>
      </c>
      <c r="N1193" s="134">
        <f>L1193*职业参数比例等级参数!$B$16</f>
        <v>25.090909090909086</v>
      </c>
      <c r="O1193" s="134"/>
      <c r="P1193" s="134"/>
      <c r="Q1193" s="134">
        <v>3</v>
      </c>
    </row>
    <row r="1194" spans="1:17" s="135" customFormat="1" hidden="1">
      <c r="A1194" s="142">
        <v>1181</v>
      </c>
      <c r="B1194" s="142">
        <f t="shared" si="18"/>
        <v>1181</v>
      </c>
      <c r="C1194" s="134">
        <v>5</v>
      </c>
      <c r="D1194" s="134">
        <v>0</v>
      </c>
      <c r="E1194" s="134">
        <v>0</v>
      </c>
      <c r="F1194" s="134">
        <f>职业参数比例等级参数!$R$47*10</f>
        <v>109.09090909090908</v>
      </c>
      <c r="G1194" s="134">
        <f>职业参数比例等级参数!$R$48*10</f>
        <v>136.36363636363635</v>
      </c>
      <c r="H1194" s="134">
        <f>职业参数比例等级参数!$R$49*10</f>
        <v>36.36363636363636</v>
      </c>
      <c r="I1194" s="134">
        <f>职业参数比例等级参数!$R$50*10</f>
        <v>43.636363636363633</v>
      </c>
      <c r="J1194" s="135">
        <f>职业参数比例等级参数!$T$51*10</f>
        <v>67.878787878787875</v>
      </c>
      <c r="K1194" s="134">
        <f>职业参数比例等级参数!$R$52*10</f>
        <v>54.54545454545454</v>
      </c>
      <c r="L1194" s="134">
        <f>职业参数比例等级参数!$R$53*10</f>
        <v>25.090909090909086</v>
      </c>
      <c r="M1194" s="134">
        <f>L1194*职业参数比例等级参数!$B$15</f>
        <v>50.181818181818173</v>
      </c>
      <c r="N1194" s="134">
        <f>L1194*职业参数比例等级参数!$B$16</f>
        <v>25.090909090909086</v>
      </c>
      <c r="O1194" s="134"/>
      <c r="P1194" s="134"/>
      <c r="Q1194" s="134">
        <v>3</v>
      </c>
    </row>
    <row r="1195" spans="1:17" s="135" customFormat="1" hidden="1">
      <c r="A1195" s="142">
        <v>1182</v>
      </c>
      <c r="B1195" s="142">
        <f t="shared" si="18"/>
        <v>1182</v>
      </c>
      <c r="C1195" s="134">
        <v>5</v>
      </c>
      <c r="D1195" s="134">
        <v>0</v>
      </c>
      <c r="E1195" s="134">
        <v>0</v>
      </c>
      <c r="F1195" s="134">
        <f>职业参数比例等级参数!$R$47*10</f>
        <v>109.09090909090908</v>
      </c>
      <c r="G1195" s="134">
        <f>职业参数比例等级参数!$R$48*10</f>
        <v>136.36363636363635</v>
      </c>
      <c r="H1195" s="134">
        <f>职业参数比例等级参数!$R$49*10</f>
        <v>36.36363636363636</v>
      </c>
      <c r="I1195" s="134">
        <f>职业参数比例等级参数!$R$50*10</f>
        <v>43.636363636363633</v>
      </c>
      <c r="J1195" s="134">
        <f>职业参数比例等级参数!$R$51*10</f>
        <v>72.72727272727272</v>
      </c>
      <c r="K1195" s="135">
        <f>职业参数比例等级参数!$S$52*10</f>
        <v>52.727272727272727</v>
      </c>
      <c r="L1195" s="134">
        <f>职业参数比例等级参数!$R$53*10</f>
        <v>25.090909090909086</v>
      </c>
      <c r="M1195" s="134">
        <f>L1195*职业参数比例等级参数!$B$15</f>
        <v>50.181818181818173</v>
      </c>
      <c r="N1195" s="134">
        <f>L1195*职业参数比例等级参数!$B$16</f>
        <v>25.090909090909086</v>
      </c>
      <c r="O1195" s="134"/>
      <c r="P1195" s="134"/>
      <c r="Q1195" s="134">
        <v>3</v>
      </c>
    </row>
    <row r="1196" spans="1:17" s="135" customFormat="1" hidden="1">
      <c r="A1196" s="142">
        <v>1183</v>
      </c>
      <c r="B1196" s="142">
        <f t="shared" si="18"/>
        <v>1183</v>
      </c>
      <c r="C1196" s="134">
        <v>5</v>
      </c>
      <c r="D1196" s="134">
        <v>0</v>
      </c>
      <c r="E1196" s="134">
        <v>0</v>
      </c>
      <c r="F1196" s="134">
        <f>职业参数比例等级参数!$R$47*10</f>
        <v>109.09090909090908</v>
      </c>
      <c r="G1196" s="134">
        <f>职业参数比例等级参数!$R$48*10</f>
        <v>136.36363636363635</v>
      </c>
      <c r="H1196" s="134">
        <f>职业参数比例等级参数!$R$49*10</f>
        <v>36.36363636363636</v>
      </c>
      <c r="I1196" s="134">
        <f>职业参数比例等级参数!$R$50*10</f>
        <v>43.636363636363633</v>
      </c>
      <c r="J1196" s="134">
        <f>职业参数比例等级参数!$R$51*10</f>
        <v>72.72727272727272</v>
      </c>
      <c r="K1196" s="135">
        <f>职业参数比例等级参数!$T$52*10</f>
        <v>50.909090909090907</v>
      </c>
      <c r="L1196" s="134">
        <f>职业参数比例等级参数!$R$53*10</f>
        <v>25.090909090909086</v>
      </c>
      <c r="M1196" s="134">
        <f>L1196*职业参数比例等级参数!$B$15</f>
        <v>50.181818181818173</v>
      </c>
      <c r="N1196" s="134">
        <f>L1196*职业参数比例等级参数!$B$16</f>
        <v>25.090909090909086</v>
      </c>
      <c r="O1196" s="134"/>
      <c r="P1196" s="134"/>
      <c r="Q1196" s="134">
        <v>3</v>
      </c>
    </row>
    <row r="1197" spans="1:17" s="135" customFormat="1" hidden="1">
      <c r="A1197" s="142">
        <v>1184</v>
      </c>
      <c r="B1197" s="142">
        <f t="shared" si="18"/>
        <v>1184</v>
      </c>
      <c r="C1197" s="134">
        <v>5</v>
      </c>
      <c r="D1197" s="134">
        <v>0</v>
      </c>
      <c r="E1197" s="134">
        <v>0</v>
      </c>
      <c r="F1197" s="134">
        <f>职业参数比例等级参数!$R$47*10</f>
        <v>109.09090909090908</v>
      </c>
      <c r="G1197" s="134">
        <f>职业参数比例等级参数!$R$48*10</f>
        <v>136.36363636363635</v>
      </c>
      <c r="H1197" s="134">
        <f>职业参数比例等级参数!$R$49*10</f>
        <v>36.36363636363636</v>
      </c>
      <c r="I1197" s="134">
        <f>职业参数比例等级参数!$R$50*10</f>
        <v>43.636363636363633</v>
      </c>
      <c r="J1197" s="134">
        <f>职业参数比例等级参数!$R$51*10</f>
        <v>72.72727272727272</v>
      </c>
      <c r="K1197" s="134">
        <f>职业参数比例等级参数!$R$52*10</f>
        <v>54.54545454545454</v>
      </c>
      <c r="L1197" s="135">
        <f>职业参数比例等级参数!$S$53*10</f>
        <v>24.872727272727275</v>
      </c>
      <c r="M1197" s="134">
        <f>L1197*职业参数比例等级参数!$B$15</f>
        <v>49.74545454545455</v>
      </c>
      <c r="N1197" s="134">
        <f>L1197*职业参数比例等级参数!$B$16</f>
        <v>24.872727272727275</v>
      </c>
      <c r="O1197" s="134"/>
      <c r="P1197" s="134"/>
      <c r="Q1197" s="134">
        <v>3</v>
      </c>
    </row>
    <row r="1198" spans="1:17" s="135" customFormat="1" hidden="1">
      <c r="A1198" s="142">
        <v>1185</v>
      </c>
      <c r="B1198" s="142">
        <f t="shared" si="18"/>
        <v>1185</v>
      </c>
      <c r="C1198" s="134">
        <v>5</v>
      </c>
      <c r="D1198" s="134">
        <v>0</v>
      </c>
      <c r="E1198" s="134">
        <v>0</v>
      </c>
      <c r="F1198" s="134">
        <f>职业参数比例等级参数!$R$47*10</f>
        <v>109.09090909090908</v>
      </c>
      <c r="G1198" s="134">
        <f>职业参数比例等级参数!$R$48*10</f>
        <v>136.36363636363635</v>
      </c>
      <c r="H1198" s="134">
        <f>职业参数比例等级参数!$R$49*10</f>
        <v>36.36363636363636</v>
      </c>
      <c r="I1198" s="134">
        <f>职业参数比例等级参数!$R$50*10</f>
        <v>43.636363636363633</v>
      </c>
      <c r="J1198" s="134">
        <f>职业参数比例等级参数!$R$51*10</f>
        <v>72.72727272727272</v>
      </c>
      <c r="K1198" s="134">
        <f>职业参数比例等级参数!$R$52*10</f>
        <v>54.54545454545454</v>
      </c>
      <c r="L1198" s="135">
        <f>职业参数比例等级参数!$T$53*10</f>
        <v>24.654545454545453</v>
      </c>
      <c r="M1198" s="134">
        <f>L1198*职业参数比例等级参数!$B$15</f>
        <v>49.309090909090905</v>
      </c>
      <c r="N1198" s="134">
        <f>L1198*职业参数比例等级参数!$B$16</f>
        <v>24.654545454545453</v>
      </c>
      <c r="O1198" s="134"/>
      <c r="P1198" s="134"/>
      <c r="Q1198" s="134">
        <v>3</v>
      </c>
    </row>
    <row r="1199" spans="1:17" s="135" customFormat="1" hidden="1">
      <c r="A1199" s="142">
        <v>1186</v>
      </c>
      <c r="B1199" s="142">
        <f t="shared" si="18"/>
        <v>1186</v>
      </c>
      <c r="C1199" s="135">
        <v>5</v>
      </c>
      <c r="D1199" s="135">
        <v>0</v>
      </c>
      <c r="E1199" s="135">
        <v>0</v>
      </c>
      <c r="F1199" s="135">
        <f>职业参数比例等级参数!$S$47*10</f>
        <v>106.66666666666666</v>
      </c>
      <c r="G1199" s="135">
        <f>职业参数比例等级参数!$S$48*10</f>
        <v>133.33333333333331</v>
      </c>
      <c r="H1199" s="135">
        <f>职业参数比例等级参数!$S$49*10</f>
        <v>35.151515151515149</v>
      </c>
      <c r="I1199" s="135">
        <f>职业参数比例等级参数!$S$50*10</f>
        <v>42.18181818181818</v>
      </c>
      <c r="J1199" s="135">
        <f>职业参数比例等级参数!$S$51*10</f>
        <v>70.303030303030297</v>
      </c>
      <c r="K1199" s="135">
        <f>职业参数比例等级参数!$S$52*10</f>
        <v>52.727272727272727</v>
      </c>
      <c r="L1199" s="135">
        <f>职业参数比例等级参数!$S$53*10</f>
        <v>24.872727272727275</v>
      </c>
      <c r="M1199" s="135">
        <f>L1199*职业参数比例等级参数!$B$15</f>
        <v>49.74545454545455</v>
      </c>
      <c r="N1199" s="135">
        <f>L1199*职业参数比例等级参数!$B$16</f>
        <v>24.872727272727275</v>
      </c>
      <c r="P1199" s="135" t="s">
        <v>695</v>
      </c>
      <c r="Q1199" s="135">
        <v>3</v>
      </c>
    </row>
    <row r="1200" spans="1:17" s="135" customFormat="1" hidden="1">
      <c r="A1200" s="142">
        <v>1187</v>
      </c>
      <c r="B1200" s="142">
        <f t="shared" si="18"/>
        <v>1187</v>
      </c>
      <c r="C1200" s="134">
        <v>5</v>
      </c>
      <c r="D1200" s="134">
        <v>0</v>
      </c>
      <c r="E1200" s="134">
        <v>0</v>
      </c>
      <c r="F1200" s="135">
        <f>职业参数比例等级参数!$R$47*10</f>
        <v>109.09090909090908</v>
      </c>
      <c r="G1200" s="134">
        <f>职业参数比例等级参数!$S$48*10</f>
        <v>133.33333333333331</v>
      </c>
      <c r="H1200" s="134">
        <f>职业参数比例等级参数!$S$49*10</f>
        <v>35.151515151515149</v>
      </c>
      <c r="I1200" s="134">
        <f>职业参数比例等级参数!$S$50*10</f>
        <v>42.18181818181818</v>
      </c>
      <c r="J1200" s="134">
        <f>职业参数比例等级参数!$S$51*10</f>
        <v>70.303030303030297</v>
      </c>
      <c r="K1200" s="134">
        <f>职业参数比例等级参数!$S$52*10</f>
        <v>52.727272727272727</v>
      </c>
      <c r="L1200" s="134">
        <f>职业参数比例等级参数!$S$53*10</f>
        <v>24.872727272727275</v>
      </c>
      <c r="M1200" s="134">
        <f>L1200*职业参数比例等级参数!$B$15</f>
        <v>49.74545454545455</v>
      </c>
      <c r="N1200" s="134">
        <f>L1200*职业参数比例等级参数!$B$16</f>
        <v>24.872727272727275</v>
      </c>
      <c r="O1200" s="134"/>
      <c r="P1200" s="134"/>
      <c r="Q1200" s="134">
        <v>3</v>
      </c>
    </row>
    <row r="1201" spans="1:17" s="135" customFormat="1" hidden="1">
      <c r="A1201" s="142">
        <v>1188</v>
      </c>
      <c r="B1201" s="142">
        <f t="shared" si="18"/>
        <v>1188</v>
      </c>
      <c r="C1201" s="134">
        <v>5</v>
      </c>
      <c r="D1201" s="134">
        <v>0</v>
      </c>
      <c r="E1201" s="134">
        <v>0</v>
      </c>
      <c r="F1201" s="135">
        <f>职业参数比例等级参数!$T$47*10</f>
        <v>104.24242424242424</v>
      </c>
      <c r="G1201" s="134">
        <f>职业参数比例等级参数!$S$48*10</f>
        <v>133.33333333333331</v>
      </c>
      <c r="H1201" s="134">
        <f>职业参数比例等级参数!$S$49*10</f>
        <v>35.151515151515149</v>
      </c>
      <c r="I1201" s="134">
        <f>职业参数比例等级参数!$S$50*10</f>
        <v>42.18181818181818</v>
      </c>
      <c r="J1201" s="134">
        <f>职业参数比例等级参数!$S$51*10</f>
        <v>70.303030303030297</v>
      </c>
      <c r="K1201" s="134">
        <f>职业参数比例等级参数!$S$52*10</f>
        <v>52.727272727272727</v>
      </c>
      <c r="L1201" s="134">
        <f>职业参数比例等级参数!$S$53*10</f>
        <v>24.872727272727275</v>
      </c>
      <c r="M1201" s="134">
        <f>L1201*职业参数比例等级参数!$B$15</f>
        <v>49.74545454545455</v>
      </c>
      <c r="N1201" s="134">
        <f>L1201*职业参数比例等级参数!$B$16</f>
        <v>24.872727272727275</v>
      </c>
      <c r="O1201" s="134"/>
      <c r="P1201" s="134"/>
      <c r="Q1201" s="134">
        <v>3</v>
      </c>
    </row>
    <row r="1202" spans="1:17" s="135" customFormat="1" hidden="1">
      <c r="A1202" s="142">
        <v>1189</v>
      </c>
      <c r="B1202" s="142">
        <f t="shared" si="18"/>
        <v>1189</v>
      </c>
      <c r="C1202" s="134">
        <v>5</v>
      </c>
      <c r="D1202" s="134">
        <v>0</v>
      </c>
      <c r="E1202" s="134">
        <v>0</v>
      </c>
      <c r="F1202" s="134">
        <f>职业参数比例等级参数!$S$47*10</f>
        <v>106.66666666666666</v>
      </c>
      <c r="G1202" s="135">
        <f>职业参数比例等级参数!$R$48*10</f>
        <v>136.36363636363635</v>
      </c>
      <c r="H1202" s="134">
        <f>职业参数比例等级参数!$S$49*10</f>
        <v>35.151515151515149</v>
      </c>
      <c r="I1202" s="134">
        <f>职业参数比例等级参数!$S$50*10</f>
        <v>42.18181818181818</v>
      </c>
      <c r="J1202" s="134">
        <f>职业参数比例等级参数!$S$51*10</f>
        <v>70.303030303030297</v>
      </c>
      <c r="K1202" s="134">
        <f>职业参数比例等级参数!$S$52*10</f>
        <v>52.727272727272727</v>
      </c>
      <c r="L1202" s="134">
        <f>职业参数比例等级参数!$S$53*10</f>
        <v>24.872727272727275</v>
      </c>
      <c r="M1202" s="134">
        <f>L1202*职业参数比例等级参数!$B$15</f>
        <v>49.74545454545455</v>
      </c>
      <c r="N1202" s="134">
        <f>L1202*职业参数比例等级参数!$B$16</f>
        <v>24.872727272727275</v>
      </c>
      <c r="O1202" s="134"/>
      <c r="P1202" s="134"/>
      <c r="Q1202" s="134">
        <v>3</v>
      </c>
    </row>
    <row r="1203" spans="1:17" s="135" customFormat="1" hidden="1">
      <c r="A1203" s="142">
        <v>1190</v>
      </c>
      <c r="B1203" s="142">
        <f t="shared" si="18"/>
        <v>1190</v>
      </c>
      <c r="C1203" s="134">
        <v>5</v>
      </c>
      <c r="D1203" s="134">
        <v>0</v>
      </c>
      <c r="E1203" s="134">
        <v>0</v>
      </c>
      <c r="F1203" s="134">
        <f>职业参数比例等级参数!$S$47*10</f>
        <v>106.66666666666666</v>
      </c>
      <c r="G1203" s="135">
        <f>职业参数比例等级参数!$T$48*10</f>
        <v>130.30303030303028</v>
      </c>
      <c r="H1203" s="134">
        <f>职业参数比例等级参数!$S$49*10</f>
        <v>35.151515151515149</v>
      </c>
      <c r="I1203" s="134">
        <f>职业参数比例等级参数!$S$50*10</f>
        <v>42.18181818181818</v>
      </c>
      <c r="J1203" s="134">
        <f>职业参数比例等级参数!$S$51*10</f>
        <v>70.303030303030297</v>
      </c>
      <c r="K1203" s="134">
        <f>职业参数比例等级参数!$S$52*10</f>
        <v>52.727272727272727</v>
      </c>
      <c r="L1203" s="134">
        <f>职业参数比例等级参数!$S$53*10</f>
        <v>24.872727272727275</v>
      </c>
      <c r="M1203" s="134">
        <f>L1203*职业参数比例等级参数!$B$15</f>
        <v>49.74545454545455</v>
      </c>
      <c r="N1203" s="134">
        <f>L1203*职业参数比例等级参数!$B$16</f>
        <v>24.872727272727275</v>
      </c>
      <c r="O1203" s="134"/>
      <c r="P1203" s="134"/>
      <c r="Q1203" s="134">
        <v>3</v>
      </c>
    </row>
    <row r="1204" spans="1:17" s="135" customFormat="1" hidden="1">
      <c r="A1204" s="142">
        <v>1191</v>
      </c>
      <c r="B1204" s="142">
        <f t="shared" si="18"/>
        <v>1191</v>
      </c>
      <c r="C1204" s="134">
        <v>5</v>
      </c>
      <c r="D1204" s="134">
        <v>0</v>
      </c>
      <c r="E1204" s="134">
        <v>0</v>
      </c>
      <c r="F1204" s="134">
        <f>职业参数比例等级参数!$S$47*10</f>
        <v>106.66666666666666</v>
      </c>
      <c r="G1204" s="134">
        <f>职业参数比例等级参数!$S$48*10</f>
        <v>133.33333333333331</v>
      </c>
      <c r="H1204" s="135">
        <f>职业参数比例等级参数!$R$49*10</f>
        <v>36.36363636363636</v>
      </c>
      <c r="I1204" s="134">
        <f>职业参数比例等级参数!$S$50*10</f>
        <v>42.18181818181818</v>
      </c>
      <c r="J1204" s="134">
        <f>职业参数比例等级参数!$S$51*10</f>
        <v>70.303030303030297</v>
      </c>
      <c r="K1204" s="134">
        <f>职业参数比例等级参数!$S$52*10</f>
        <v>52.727272727272727</v>
      </c>
      <c r="L1204" s="134">
        <f>职业参数比例等级参数!$S$53*10</f>
        <v>24.872727272727275</v>
      </c>
      <c r="M1204" s="134">
        <f>L1204*职业参数比例等级参数!$B$15</f>
        <v>49.74545454545455</v>
      </c>
      <c r="N1204" s="134">
        <f>L1204*职业参数比例等级参数!$B$16</f>
        <v>24.872727272727275</v>
      </c>
      <c r="O1204" s="134"/>
      <c r="P1204" s="134"/>
      <c r="Q1204" s="134">
        <v>3</v>
      </c>
    </row>
    <row r="1205" spans="1:17" s="135" customFormat="1" hidden="1">
      <c r="A1205" s="142">
        <v>1192</v>
      </c>
      <c r="B1205" s="142">
        <f t="shared" si="18"/>
        <v>1192</v>
      </c>
      <c r="C1205" s="134">
        <v>5</v>
      </c>
      <c r="D1205" s="134">
        <v>0</v>
      </c>
      <c r="E1205" s="134">
        <v>0</v>
      </c>
      <c r="F1205" s="134">
        <f>职业参数比例等级参数!$S$47*10</f>
        <v>106.66666666666666</v>
      </c>
      <c r="G1205" s="134">
        <f>职业参数比例等级参数!$S$48*10</f>
        <v>133.33333333333331</v>
      </c>
      <c r="H1205" s="135">
        <f>职业参数比例等级参数!$T$49*10</f>
        <v>33.939393939393938</v>
      </c>
      <c r="I1205" s="134">
        <f>职业参数比例等级参数!$S$50*10</f>
        <v>42.18181818181818</v>
      </c>
      <c r="J1205" s="134">
        <f>职业参数比例等级参数!$S$51*10</f>
        <v>70.303030303030297</v>
      </c>
      <c r="K1205" s="134">
        <f>职业参数比例等级参数!$S$52*10</f>
        <v>52.727272727272727</v>
      </c>
      <c r="L1205" s="134">
        <f>职业参数比例等级参数!$S$53*10</f>
        <v>24.872727272727275</v>
      </c>
      <c r="M1205" s="134">
        <f>L1205*职业参数比例等级参数!$B$15</f>
        <v>49.74545454545455</v>
      </c>
      <c r="N1205" s="134">
        <f>L1205*职业参数比例等级参数!$B$16</f>
        <v>24.872727272727275</v>
      </c>
      <c r="O1205" s="134"/>
      <c r="P1205" s="134"/>
      <c r="Q1205" s="134">
        <v>3</v>
      </c>
    </row>
    <row r="1206" spans="1:17" s="135" customFormat="1" hidden="1">
      <c r="A1206" s="142">
        <v>1193</v>
      </c>
      <c r="B1206" s="142">
        <f t="shared" si="18"/>
        <v>1193</v>
      </c>
      <c r="C1206" s="134">
        <v>5</v>
      </c>
      <c r="D1206" s="134">
        <v>0</v>
      </c>
      <c r="E1206" s="134">
        <v>0</v>
      </c>
      <c r="F1206" s="134">
        <f>职业参数比例等级参数!$S$47*10</f>
        <v>106.66666666666666</v>
      </c>
      <c r="G1206" s="134">
        <f>职业参数比例等级参数!$S$48*10</f>
        <v>133.33333333333331</v>
      </c>
      <c r="H1206" s="134">
        <f>职业参数比例等级参数!$S$49*10</f>
        <v>35.151515151515149</v>
      </c>
      <c r="I1206" s="135">
        <f>职业参数比例等级参数!$R$50*10</f>
        <v>43.636363636363633</v>
      </c>
      <c r="J1206" s="134">
        <f>职业参数比例等级参数!$S$51*10</f>
        <v>70.303030303030297</v>
      </c>
      <c r="K1206" s="134">
        <f>职业参数比例等级参数!$S$52*10</f>
        <v>52.727272727272727</v>
      </c>
      <c r="L1206" s="134">
        <f>职业参数比例等级参数!$S$53*10</f>
        <v>24.872727272727275</v>
      </c>
      <c r="M1206" s="134">
        <f>L1206*职业参数比例等级参数!$B$15</f>
        <v>49.74545454545455</v>
      </c>
      <c r="N1206" s="134">
        <f>L1206*职业参数比例等级参数!$B$16</f>
        <v>24.872727272727275</v>
      </c>
      <c r="O1206" s="134"/>
      <c r="P1206" s="134"/>
      <c r="Q1206" s="134">
        <v>3</v>
      </c>
    </row>
    <row r="1207" spans="1:17" s="135" customFormat="1" hidden="1">
      <c r="A1207" s="142">
        <v>1194</v>
      </c>
      <c r="B1207" s="142">
        <f t="shared" si="18"/>
        <v>1194</v>
      </c>
      <c r="C1207" s="134">
        <v>5</v>
      </c>
      <c r="D1207" s="134">
        <v>0</v>
      </c>
      <c r="E1207" s="134">
        <v>0</v>
      </c>
      <c r="F1207" s="134">
        <f>职业参数比例等级参数!$S$47*10</f>
        <v>106.66666666666666</v>
      </c>
      <c r="G1207" s="134">
        <f>职业参数比例等级参数!$S$48*10</f>
        <v>133.33333333333331</v>
      </c>
      <c r="H1207" s="134">
        <f>职业参数比例等级参数!$S$49*10</f>
        <v>35.151515151515149</v>
      </c>
      <c r="I1207" s="135">
        <f>职业参数比例等级参数!$T$50*10</f>
        <v>40.72727272727272</v>
      </c>
      <c r="J1207" s="134">
        <f>职业参数比例等级参数!$S$51*10</f>
        <v>70.303030303030297</v>
      </c>
      <c r="K1207" s="134">
        <f>职业参数比例等级参数!$S$52*10</f>
        <v>52.727272727272727</v>
      </c>
      <c r="L1207" s="134">
        <f>职业参数比例等级参数!$S$53*10</f>
        <v>24.872727272727275</v>
      </c>
      <c r="M1207" s="134">
        <f>L1207*职业参数比例等级参数!$B$15</f>
        <v>49.74545454545455</v>
      </c>
      <c r="N1207" s="134">
        <f>L1207*职业参数比例等级参数!$B$16</f>
        <v>24.872727272727275</v>
      </c>
      <c r="O1207" s="134"/>
      <c r="P1207" s="134"/>
      <c r="Q1207" s="134">
        <v>3</v>
      </c>
    </row>
    <row r="1208" spans="1:17" s="135" customFormat="1" hidden="1">
      <c r="A1208" s="142">
        <v>1195</v>
      </c>
      <c r="B1208" s="142">
        <f t="shared" si="18"/>
        <v>1195</v>
      </c>
      <c r="C1208" s="134">
        <v>5</v>
      </c>
      <c r="D1208" s="134">
        <v>0</v>
      </c>
      <c r="E1208" s="134">
        <v>0</v>
      </c>
      <c r="F1208" s="134">
        <f>职业参数比例等级参数!$S$47*10</f>
        <v>106.66666666666666</v>
      </c>
      <c r="G1208" s="134">
        <f>职业参数比例等级参数!$S$48*10</f>
        <v>133.33333333333331</v>
      </c>
      <c r="H1208" s="134">
        <f>职业参数比例等级参数!$S$49*10</f>
        <v>35.151515151515149</v>
      </c>
      <c r="I1208" s="134">
        <f>职业参数比例等级参数!$S$50*10</f>
        <v>42.18181818181818</v>
      </c>
      <c r="J1208" s="135">
        <f>职业参数比例等级参数!$R$51*10</f>
        <v>72.72727272727272</v>
      </c>
      <c r="K1208" s="134">
        <f>职业参数比例等级参数!$S$52*10</f>
        <v>52.727272727272727</v>
      </c>
      <c r="L1208" s="134">
        <f>职业参数比例等级参数!$S$53*10</f>
        <v>24.872727272727275</v>
      </c>
      <c r="M1208" s="134">
        <f>L1208*职业参数比例等级参数!$B$15</f>
        <v>49.74545454545455</v>
      </c>
      <c r="N1208" s="134">
        <f>L1208*职业参数比例等级参数!$B$16</f>
        <v>24.872727272727275</v>
      </c>
      <c r="O1208" s="134"/>
      <c r="P1208" s="134"/>
      <c r="Q1208" s="134">
        <v>3</v>
      </c>
    </row>
    <row r="1209" spans="1:17" s="135" customFormat="1" hidden="1">
      <c r="A1209" s="142">
        <v>1196</v>
      </c>
      <c r="B1209" s="142">
        <f t="shared" si="18"/>
        <v>1196</v>
      </c>
      <c r="C1209" s="134">
        <v>5</v>
      </c>
      <c r="D1209" s="134">
        <v>0</v>
      </c>
      <c r="E1209" s="134">
        <v>0</v>
      </c>
      <c r="F1209" s="134">
        <f>职业参数比例等级参数!$S$47*10</f>
        <v>106.66666666666666</v>
      </c>
      <c r="G1209" s="134">
        <f>职业参数比例等级参数!$S$48*10</f>
        <v>133.33333333333331</v>
      </c>
      <c r="H1209" s="134">
        <f>职业参数比例等级参数!$S$49*10</f>
        <v>35.151515151515149</v>
      </c>
      <c r="I1209" s="134">
        <f>职业参数比例等级参数!$S$50*10</f>
        <v>42.18181818181818</v>
      </c>
      <c r="J1209" s="135">
        <f>职业参数比例等级参数!$T$51*10</f>
        <v>67.878787878787875</v>
      </c>
      <c r="K1209" s="134">
        <f>职业参数比例等级参数!$S$52*10</f>
        <v>52.727272727272727</v>
      </c>
      <c r="L1209" s="134">
        <f>职业参数比例等级参数!$S$53*10</f>
        <v>24.872727272727275</v>
      </c>
      <c r="M1209" s="134">
        <f>L1209*职业参数比例等级参数!$B$15</f>
        <v>49.74545454545455</v>
      </c>
      <c r="N1209" s="134">
        <f>L1209*职业参数比例等级参数!$B$16</f>
        <v>24.872727272727275</v>
      </c>
      <c r="O1209" s="134"/>
      <c r="P1209" s="134"/>
      <c r="Q1209" s="134">
        <v>3</v>
      </c>
    </row>
    <row r="1210" spans="1:17" s="135" customFormat="1" hidden="1">
      <c r="A1210" s="142">
        <v>1197</v>
      </c>
      <c r="B1210" s="142">
        <f t="shared" si="18"/>
        <v>1197</v>
      </c>
      <c r="C1210" s="134">
        <v>5</v>
      </c>
      <c r="D1210" s="134">
        <v>0</v>
      </c>
      <c r="E1210" s="134">
        <v>0</v>
      </c>
      <c r="F1210" s="134">
        <f>职业参数比例等级参数!$S$47*10</f>
        <v>106.66666666666666</v>
      </c>
      <c r="G1210" s="134">
        <f>职业参数比例等级参数!$S$48*10</f>
        <v>133.33333333333331</v>
      </c>
      <c r="H1210" s="134">
        <f>职业参数比例等级参数!$S$49*10</f>
        <v>35.151515151515149</v>
      </c>
      <c r="I1210" s="134">
        <f>职业参数比例等级参数!$S$50*10</f>
        <v>42.18181818181818</v>
      </c>
      <c r="J1210" s="134">
        <f>职业参数比例等级参数!$S$51*10</f>
        <v>70.303030303030297</v>
      </c>
      <c r="K1210" s="135">
        <f>职业参数比例等级参数!$R$52*10</f>
        <v>54.54545454545454</v>
      </c>
      <c r="L1210" s="134">
        <f>职业参数比例等级参数!$S$53*10</f>
        <v>24.872727272727275</v>
      </c>
      <c r="M1210" s="134">
        <f>L1210*职业参数比例等级参数!$B$15</f>
        <v>49.74545454545455</v>
      </c>
      <c r="N1210" s="134">
        <f>L1210*职业参数比例等级参数!$B$16</f>
        <v>24.872727272727275</v>
      </c>
      <c r="O1210" s="134"/>
      <c r="P1210" s="134"/>
      <c r="Q1210" s="134">
        <v>3</v>
      </c>
    </row>
    <row r="1211" spans="1:17" s="135" customFormat="1" hidden="1">
      <c r="A1211" s="142">
        <v>1198</v>
      </c>
      <c r="B1211" s="142">
        <f t="shared" si="18"/>
        <v>1198</v>
      </c>
      <c r="C1211" s="134">
        <v>5</v>
      </c>
      <c r="D1211" s="134">
        <v>0</v>
      </c>
      <c r="E1211" s="134">
        <v>0</v>
      </c>
      <c r="F1211" s="134">
        <f>职业参数比例等级参数!$S$47*10</f>
        <v>106.66666666666666</v>
      </c>
      <c r="G1211" s="134">
        <f>职业参数比例等级参数!$S$48*10</f>
        <v>133.33333333333331</v>
      </c>
      <c r="H1211" s="134">
        <f>职业参数比例等级参数!$S$49*10</f>
        <v>35.151515151515149</v>
      </c>
      <c r="I1211" s="134">
        <f>职业参数比例等级参数!$S$50*10</f>
        <v>42.18181818181818</v>
      </c>
      <c r="J1211" s="134">
        <f>职业参数比例等级参数!$S$51*10</f>
        <v>70.303030303030297</v>
      </c>
      <c r="K1211" s="135">
        <f>职业参数比例等级参数!$T$52*10</f>
        <v>50.909090909090907</v>
      </c>
      <c r="L1211" s="134">
        <f>职业参数比例等级参数!$S$53*10</f>
        <v>24.872727272727275</v>
      </c>
      <c r="M1211" s="134">
        <f>L1211*职业参数比例等级参数!$B$15</f>
        <v>49.74545454545455</v>
      </c>
      <c r="N1211" s="134">
        <f>L1211*职业参数比例等级参数!$B$16</f>
        <v>24.872727272727275</v>
      </c>
      <c r="O1211" s="134"/>
      <c r="P1211" s="134"/>
      <c r="Q1211" s="134">
        <v>3</v>
      </c>
    </row>
    <row r="1212" spans="1:17" s="135" customFormat="1" hidden="1">
      <c r="A1212" s="142">
        <v>1199</v>
      </c>
      <c r="B1212" s="142">
        <f t="shared" si="18"/>
        <v>1199</v>
      </c>
      <c r="C1212" s="134">
        <v>5</v>
      </c>
      <c r="D1212" s="134">
        <v>0</v>
      </c>
      <c r="E1212" s="134">
        <v>0</v>
      </c>
      <c r="F1212" s="134">
        <f>职业参数比例等级参数!$S$47*10</f>
        <v>106.66666666666666</v>
      </c>
      <c r="G1212" s="134">
        <f>职业参数比例等级参数!$S$48*10</f>
        <v>133.33333333333331</v>
      </c>
      <c r="H1212" s="134">
        <f>职业参数比例等级参数!$S$49*10</f>
        <v>35.151515151515149</v>
      </c>
      <c r="I1212" s="134">
        <f>职业参数比例等级参数!$S$50*10</f>
        <v>42.18181818181818</v>
      </c>
      <c r="J1212" s="134">
        <f>职业参数比例等级参数!$S$51*10</f>
        <v>70.303030303030297</v>
      </c>
      <c r="K1212" s="134">
        <f>职业参数比例等级参数!$S$52*10</f>
        <v>52.727272727272727</v>
      </c>
      <c r="L1212" s="135">
        <f>职业参数比例等级参数!$R$53*10</f>
        <v>25.090909090909086</v>
      </c>
      <c r="M1212" s="134">
        <f>L1212*职业参数比例等级参数!$B$15</f>
        <v>50.181818181818173</v>
      </c>
      <c r="N1212" s="134">
        <f>L1212*职业参数比例等级参数!$B$16</f>
        <v>25.090909090909086</v>
      </c>
      <c r="O1212" s="134"/>
      <c r="P1212" s="134"/>
      <c r="Q1212" s="134">
        <v>3</v>
      </c>
    </row>
    <row r="1213" spans="1:17" s="135" customFormat="1" hidden="1">
      <c r="A1213" s="142">
        <v>1200</v>
      </c>
      <c r="B1213" s="142">
        <f t="shared" si="18"/>
        <v>1200</v>
      </c>
      <c r="C1213" s="134">
        <v>5</v>
      </c>
      <c r="D1213" s="134">
        <v>0</v>
      </c>
      <c r="E1213" s="134">
        <v>0</v>
      </c>
      <c r="F1213" s="134">
        <f>职业参数比例等级参数!$S$47*10</f>
        <v>106.66666666666666</v>
      </c>
      <c r="G1213" s="134">
        <f>职业参数比例等级参数!$S$48*10</f>
        <v>133.33333333333331</v>
      </c>
      <c r="H1213" s="134">
        <f>职业参数比例等级参数!$S$49*10</f>
        <v>35.151515151515149</v>
      </c>
      <c r="I1213" s="134">
        <f>职业参数比例等级参数!$S$50*10</f>
        <v>42.18181818181818</v>
      </c>
      <c r="J1213" s="134">
        <f>职业参数比例等级参数!$S$51*10</f>
        <v>70.303030303030297</v>
      </c>
      <c r="K1213" s="134">
        <f>职业参数比例等级参数!$S$52*10</f>
        <v>52.727272727272727</v>
      </c>
      <c r="L1213" s="135">
        <f>职业参数比例等级参数!$T$53*10</f>
        <v>24.654545454545453</v>
      </c>
      <c r="M1213" s="134">
        <f>L1213*职业参数比例等级参数!$B$15</f>
        <v>49.309090909090905</v>
      </c>
      <c r="N1213" s="134">
        <f>L1213*职业参数比例等级参数!$B$16</f>
        <v>24.654545454545453</v>
      </c>
      <c r="O1213" s="134"/>
      <c r="P1213" s="134"/>
      <c r="Q1213" s="134">
        <v>3</v>
      </c>
    </row>
    <row r="1214" spans="1:17" s="135" customFormat="1" hidden="1">
      <c r="A1214" s="142">
        <v>1201</v>
      </c>
      <c r="B1214" s="142">
        <f t="shared" si="18"/>
        <v>1201</v>
      </c>
      <c r="C1214" s="135">
        <v>5</v>
      </c>
      <c r="D1214" s="135">
        <v>0</v>
      </c>
      <c r="E1214" s="135">
        <v>0</v>
      </c>
      <c r="F1214" s="135">
        <f>职业参数比例等级参数!$T$47*10</f>
        <v>104.24242424242424</v>
      </c>
      <c r="G1214" s="135">
        <f>职业参数比例等级参数!$T$48*10</f>
        <v>130.30303030303028</v>
      </c>
      <c r="H1214" s="135">
        <f>职业参数比例等级参数!$T$49*10</f>
        <v>33.939393939393938</v>
      </c>
      <c r="I1214" s="135">
        <f>职业参数比例等级参数!$T$50*10</f>
        <v>40.72727272727272</v>
      </c>
      <c r="J1214" s="135">
        <f>职业参数比例等级参数!$T$51*10</f>
        <v>67.878787878787875</v>
      </c>
      <c r="K1214" s="135">
        <f>职业参数比例等级参数!$T$52*10</f>
        <v>50.909090909090907</v>
      </c>
      <c r="L1214" s="135">
        <f>职业参数比例等级参数!$T$53*10</f>
        <v>24.654545454545453</v>
      </c>
      <c r="M1214" s="135">
        <f>L1214*职业参数比例等级参数!$B$15</f>
        <v>49.309090909090905</v>
      </c>
      <c r="N1214" s="135">
        <f>L1214*职业参数比例等级参数!$B$16</f>
        <v>24.654545454545453</v>
      </c>
      <c r="P1214" s="135" t="s">
        <v>696</v>
      </c>
      <c r="Q1214" s="135">
        <v>3</v>
      </c>
    </row>
    <row r="1215" spans="1:17" s="135" customFormat="1" hidden="1">
      <c r="A1215" s="142">
        <v>1202</v>
      </c>
      <c r="B1215" s="142">
        <f t="shared" si="18"/>
        <v>1202</v>
      </c>
      <c r="C1215" s="134">
        <v>5</v>
      </c>
      <c r="D1215" s="134">
        <v>0</v>
      </c>
      <c r="E1215" s="134">
        <v>0</v>
      </c>
      <c r="F1215" s="135">
        <f>职业参数比例等级参数!$S$47*10</f>
        <v>106.66666666666666</v>
      </c>
      <c r="G1215" s="134">
        <f>职业参数比例等级参数!$T$48*10</f>
        <v>130.30303030303028</v>
      </c>
      <c r="H1215" s="134">
        <f>职业参数比例等级参数!$T$49*10</f>
        <v>33.939393939393938</v>
      </c>
      <c r="I1215" s="134">
        <f>职业参数比例等级参数!$T$50*10</f>
        <v>40.72727272727272</v>
      </c>
      <c r="J1215" s="134">
        <f>职业参数比例等级参数!$T$51*10</f>
        <v>67.878787878787875</v>
      </c>
      <c r="K1215" s="134">
        <f>职业参数比例等级参数!$T$52*10</f>
        <v>50.909090909090907</v>
      </c>
      <c r="L1215" s="134">
        <f>职业参数比例等级参数!$T$53*10</f>
        <v>24.654545454545453</v>
      </c>
      <c r="M1215" s="134">
        <f>L1215*职业参数比例等级参数!$B$15</f>
        <v>49.309090909090905</v>
      </c>
      <c r="N1215" s="134">
        <f>L1215*职业参数比例等级参数!$B$16</f>
        <v>24.654545454545453</v>
      </c>
      <c r="O1215" s="134"/>
      <c r="P1215" s="134"/>
      <c r="Q1215" s="134">
        <v>3</v>
      </c>
    </row>
    <row r="1216" spans="1:17" s="135" customFormat="1" hidden="1">
      <c r="A1216" s="142">
        <v>1203</v>
      </c>
      <c r="B1216" s="142">
        <f t="shared" si="18"/>
        <v>1203</v>
      </c>
      <c r="C1216" s="134">
        <v>5</v>
      </c>
      <c r="D1216" s="134">
        <v>0</v>
      </c>
      <c r="E1216" s="134">
        <v>0</v>
      </c>
      <c r="F1216" s="135">
        <f>职业参数比例等级参数!$R$47*10</f>
        <v>109.09090909090908</v>
      </c>
      <c r="G1216" s="134">
        <f>职业参数比例等级参数!$T$48*10</f>
        <v>130.30303030303028</v>
      </c>
      <c r="H1216" s="134">
        <f>职业参数比例等级参数!$T$49*10</f>
        <v>33.939393939393938</v>
      </c>
      <c r="I1216" s="134">
        <f>职业参数比例等级参数!$T$50*10</f>
        <v>40.72727272727272</v>
      </c>
      <c r="J1216" s="134">
        <f>职业参数比例等级参数!$T$51*10</f>
        <v>67.878787878787875</v>
      </c>
      <c r="K1216" s="134">
        <f>职业参数比例等级参数!$T$52*10</f>
        <v>50.909090909090907</v>
      </c>
      <c r="L1216" s="134">
        <f>职业参数比例等级参数!$T$53*10</f>
        <v>24.654545454545453</v>
      </c>
      <c r="M1216" s="134">
        <f>L1216*职业参数比例等级参数!$B$15</f>
        <v>49.309090909090905</v>
      </c>
      <c r="N1216" s="134">
        <f>L1216*职业参数比例等级参数!$B$16</f>
        <v>24.654545454545453</v>
      </c>
      <c r="O1216" s="134"/>
      <c r="P1216" s="134"/>
      <c r="Q1216" s="134">
        <v>3</v>
      </c>
    </row>
    <row r="1217" spans="1:17" s="135" customFormat="1" hidden="1">
      <c r="A1217" s="142">
        <v>1204</v>
      </c>
      <c r="B1217" s="142">
        <f t="shared" si="18"/>
        <v>1204</v>
      </c>
      <c r="C1217" s="134">
        <v>5</v>
      </c>
      <c r="D1217" s="134">
        <v>0</v>
      </c>
      <c r="E1217" s="134">
        <v>0</v>
      </c>
      <c r="F1217" s="134">
        <f>职业参数比例等级参数!$T$47*10</f>
        <v>104.24242424242424</v>
      </c>
      <c r="G1217" s="135">
        <f>职业参数比例等级参数!$S$48*10</f>
        <v>133.33333333333331</v>
      </c>
      <c r="H1217" s="134">
        <f>职业参数比例等级参数!$T$49*10</f>
        <v>33.939393939393938</v>
      </c>
      <c r="I1217" s="134">
        <f>职业参数比例等级参数!$T$50*10</f>
        <v>40.72727272727272</v>
      </c>
      <c r="J1217" s="134">
        <f>职业参数比例等级参数!$T$51*10</f>
        <v>67.878787878787875</v>
      </c>
      <c r="K1217" s="134">
        <f>职业参数比例等级参数!$T$52*10</f>
        <v>50.909090909090907</v>
      </c>
      <c r="L1217" s="134">
        <f>职业参数比例等级参数!$T$53*10</f>
        <v>24.654545454545453</v>
      </c>
      <c r="M1217" s="134">
        <f>L1217*职业参数比例等级参数!$B$15</f>
        <v>49.309090909090905</v>
      </c>
      <c r="N1217" s="134">
        <f>L1217*职业参数比例等级参数!$B$16</f>
        <v>24.654545454545453</v>
      </c>
      <c r="O1217" s="134"/>
      <c r="P1217" s="134"/>
      <c r="Q1217" s="134">
        <v>3</v>
      </c>
    </row>
    <row r="1218" spans="1:17" s="135" customFormat="1" hidden="1">
      <c r="A1218" s="142">
        <v>1205</v>
      </c>
      <c r="B1218" s="142">
        <f t="shared" si="18"/>
        <v>1205</v>
      </c>
      <c r="C1218" s="134">
        <v>5</v>
      </c>
      <c r="D1218" s="134">
        <v>0</v>
      </c>
      <c r="E1218" s="134">
        <v>0</v>
      </c>
      <c r="F1218" s="134">
        <f>职业参数比例等级参数!$T$47*10</f>
        <v>104.24242424242424</v>
      </c>
      <c r="G1218" s="135">
        <f>职业参数比例等级参数!$R$48*10</f>
        <v>136.36363636363635</v>
      </c>
      <c r="H1218" s="134">
        <f>职业参数比例等级参数!$T$49*10</f>
        <v>33.939393939393938</v>
      </c>
      <c r="I1218" s="134">
        <f>职业参数比例等级参数!$T$50*10</f>
        <v>40.72727272727272</v>
      </c>
      <c r="J1218" s="134">
        <f>职业参数比例等级参数!$T$51*10</f>
        <v>67.878787878787875</v>
      </c>
      <c r="K1218" s="134">
        <f>职业参数比例等级参数!$T$52*10</f>
        <v>50.909090909090907</v>
      </c>
      <c r="L1218" s="134">
        <f>职业参数比例等级参数!$T$53*10</f>
        <v>24.654545454545453</v>
      </c>
      <c r="M1218" s="134">
        <f>L1218*职业参数比例等级参数!$B$15</f>
        <v>49.309090909090905</v>
      </c>
      <c r="N1218" s="134">
        <f>L1218*职业参数比例等级参数!$B$16</f>
        <v>24.654545454545453</v>
      </c>
      <c r="O1218" s="134"/>
      <c r="P1218" s="134"/>
      <c r="Q1218" s="134">
        <v>3</v>
      </c>
    </row>
    <row r="1219" spans="1:17" s="135" customFormat="1" hidden="1">
      <c r="A1219" s="142">
        <v>1206</v>
      </c>
      <c r="B1219" s="142">
        <f t="shared" si="18"/>
        <v>1206</v>
      </c>
      <c r="C1219" s="134">
        <v>5</v>
      </c>
      <c r="D1219" s="134">
        <v>0</v>
      </c>
      <c r="E1219" s="134">
        <v>0</v>
      </c>
      <c r="F1219" s="134">
        <f>职业参数比例等级参数!$T$47*10</f>
        <v>104.24242424242424</v>
      </c>
      <c r="G1219" s="134">
        <f>职业参数比例等级参数!$T$48*10</f>
        <v>130.30303030303028</v>
      </c>
      <c r="H1219" s="135">
        <f>职业参数比例等级参数!$S$49*10</f>
        <v>35.151515151515149</v>
      </c>
      <c r="I1219" s="134">
        <f>职业参数比例等级参数!$T$50*10</f>
        <v>40.72727272727272</v>
      </c>
      <c r="J1219" s="134">
        <f>职业参数比例等级参数!$T$51*10</f>
        <v>67.878787878787875</v>
      </c>
      <c r="K1219" s="134">
        <f>职业参数比例等级参数!$T$52*10</f>
        <v>50.909090909090907</v>
      </c>
      <c r="L1219" s="134">
        <f>职业参数比例等级参数!$T$53*10</f>
        <v>24.654545454545453</v>
      </c>
      <c r="M1219" s="134">
        <f>L1219*职业参数比例等级参数!$B$15</f>
        <v>49.309090909090905</v>
      </c>
      <c r="N1219" s="134">
        <f>L1219*职业参数比例等级参数!$B$16</f>
        <v>24.654545454545453</v>
      </c>
      <c r="O1219" s="134"/>
      <c r="P1219" s="134"/>
      <c r="Q1219" s="134">
        <v>3</v>
      </c>
    </row>
    <row r="1220" spans="1:17" s="135" customFormat="1" hidden="1">
      <c r="A1220" s="142">
        <v>1207</v>
      </c>
      <c r="B1220" s="142">
        <f t="shared" si="18"/>
        <v>1207</v>
      </c>
      <c r="C1220" s="134">
        <v>5</v>
      </c>
      <c r="D1220" s="134">
        <v>0</v>
      </c>
      <c r="E1220" s="134">
        <v>0</v>
      </c>
      <c r="F1220" s="134">
        <f>职业参数比例等级参数!$T$47*10</f>
        <v>104.24242424242424</v>
      </c>
      <c r="G1220" s="134">
        <f>职业参数比例等级参数!$T$48*10</f>
        <v>130.30303030303028</v>
      </c>
      <c r="H1220" s="135">
        <f>职业参数比例等级参数!$R$49*10</f>
        <v>36.36363636363636</v>
      </c>
      <c r="I1220" s="134">
        <f>职业参数比例等级参数!$T$50*10</f>
        <v>40.72727272727272</v>
      </c>
      <c r="J1220" s="134">
        <f>职业参数比例等级参数!$T$51*10</f>
        <v>67.878787878787875</v>
      </c>
      <c r="K1220" s="134">
        <f>职业参数比例等级参数!$T$52*10</f>
        <v>50.909090909090907</v>
      </c>
      <c r="L1220" s="134">
        <f>职业参数比例等级参数!$T$53*10</f>
        <v>24.654545454545453</v>
      </c>
      <c r="M1220" s="134">
        <f>L1220*职业参数比例等级参数!$B$15</f>
        <v>49.309090909090905</v>
      </c>
      <c r="N1220" s="134">
        <f>L1220*职业参数比例等级参数!$B$16</f>
        <v>24.654545454545453</v>
      </c>
      <c r="O1220" s="134"/>
      <c r="P1220" s="134"/>
      <c r="Q1220" s="134">
        <v>3</v>
      </c>
    </row>
    <row r="1221" spans="1:17" s="135" customFormat="1" hidden="1">
      <c r="A1221" s="142">
        <v>1208</v>
      </c>
      <c r="B1221" s="142">
        <f t="shared" si="18"/>
        <v>1208</v>
      </c>
      <c r="C1221" s="134">
        <v>5</v>
      </c>
      <c r="D1221" s="134">
        <v>0</v>
      </c>
      <c r="E1221" s="134">
        <v>0</v>
      </c>
      <c r="F1221" s="134">
        <f>职业参数比例等级参数!$T$47*10</f>
        <v>104.24242424242424</v>
      </c>
      <c r="G1221" s="134">
        <f>职业参数比例等级参数!$T$48*10</f>
        <v>130.30303030303028</v>
      </c>
      <c r="H1221" s="134">
        <f>职业参数比例等级参数!$T$49*10</f>
        <v>33.939393939393938</v>
      </c>
      <c r="I1221" s="135">
        <f>职业参数比例等级参数!$S$50*10</f>
        <v>42.18181818181818</v>
      </c>
      <c r="J1221" s="134">
        <f>职业参数比例等级参数!$T$51*10</f>
        <v>67.878787878787875</v>
      </c>
      <c r="K1221" s="134">
        <f>职业参数比例等级参数!$T$52*10</f>
        <v>50.909090909090907</v>
      </c>
      <c r="L1221" s="134">
        <f>职业参数比例等级参数!$T$53*10</f>
        <v>24.654545454545453</v>
      </c>
      <c r="M1221" s="134">
        <f>L1221*职业参数比例等级参数!$B$15</f>
        <v>49.309090909090905</v>
      </c>
      <c r="N1221" s="134">
        <f>L1221*职业参数比例等级参数!$B$16</f>
        <v>24.654545454545453</v>
      </c>
      <c r="O1221" s="134"/>
      <c r="P1221" s="134"/>
      <c r="Q1221" s="134">
        <v>3</v>
      </c>
    </row>
    <row r="1222" spans="1:17" s="135" customFormat="1" hidden="1">
      <c r="A1222" s="142">
        <v>1209</v>
      </c>
      <c r="B1222" s="142">
        <f t="shared" si="18"/>
        <v>1209</v>
      </c>
      <c r="C1222" s="134">
        <v>5</v>
      </c>
      <c r="D1222" s="134">
        <v>0</v>
      </c>
      <c r="E1222" s="134">
        <v>0</v>
      </c>
      <c r="F1222" s="134">
        <f>职业参数比例等级参数!$T$47*10</f>
        <v>104.24242424242424</v>
      </c>
      <c r="G1222" s="134">
        <f>职业参数比例等级参数!$T$48*10</f>
        <v>130.30303030303028</v>
      </c>
      <c r="H1222" s="134">
        <f>职业参数比例等级参数!$T$49*10</f>
        <v>33.939393939393938</v>
      </c>
      <c r="I1222" s="135">
        <f>职业参数比例等级参数!$R$50*10</f>
        <v>43.636363636363633</v>
      </c>
      <c r="J1222" s="134">
        <f>职业参数比例等级参数!$T$51*10</f>
        <v>67.878787878787875</v>
      </c>
      <c r="K1222" s="134">
        <f>职业参数比例等级参数!$T$52*10</f>
        <v>50.909090909090907</v>
      </c>
      <c r="L1222" s="134">
        <f>职业参数比例等级参数!$T$53*10</f>
        <v>24.654545454545453</v>
      </c>
      <c r="M1222" s="134">
        <f>L1222*职业参数比例等级参数!$B$15</f>
        <v>49.309090909090905</v>
      </c>
      <c r="N1222" s="134">
        <f>L1222*职业参数比例等级参数!$B$16</f>
        <v>24.654545454545453</v>
      </c>
      <c r="O1222" s="134"/>
      <c r="P1222" s="134"/>
      <c r="Q1222" s="134">
        <v>3</v>
      </c>
    </row>
    <row r="1223" spans="1:17" s="135" customFormat="1" hidden="1">
      <c r="A1223" s="142">
        <v>1210</v>
      </c>
      <c r="B1223" s="142">
        <f t="shared" si="18"/>
        <v>1210</v>
      </c>
      <c r="C1223" s="134">
        <v>5</v>
      </c>
      <c r="D1223" s="134">
        <v>0</v>
      </c>
      <c r="E1223" s="134">
        <v>0</v>
      </c>
      <c r="F1223" s="134">
        <f>职业参数比例等级参数!$T$47*10</f>
        <v>104.24242424242424</v>
      </c>
      <c r="G1223" s="134">
        <f>职业参数比例等级参数!$T$48*10</f>
        <v>130.30303030303028</v>
      </c>
      <c r="H1223" s="134">
        <f>职业参数比例等级参数!$T$49*10</f>
        <v>33.939393939393938</v>
      </c>
      <c r="I1223" s="134">
        <f>职业参数比例等级参数!$T$50*10</f>
        <v>40.72727272727272</v>
      </c>
      <c r="J1223" s="135">
        <f>职业参数比例等级参数!$S$51*10</f>
        <v>70.303030303030297</v>
      </c>
      <c r="K1223" s="134">
        <f>职业参数比例等级参数!$T$52*10</f>
        <v>50.909090909090907</v>
      </c>
      <c r="L1223" s="134">
        <f>职业参数比例等级参数!$T$53*10</f>
        <v>24.654545454545453</v>
      </c>
      <c r="M1223" s="134">
        <f>L1223*职业参数比例等级参数!$B$15</f>
        <v>49.309090909090905</v>
      </c>
      <c r="N1223" s="134">
        <f>L1223*职业参数比例等级参数!$B$16</f>
        <v>24.654545454545453</v>
      </c>
      <c r="O1223" s="134"/>
      <c r="P1223" s="134"/>
      <c r="Q1223" s="134">
        <v>3</v>
      </c>
    </row>
    <row r="1224" spans="1:17" s="135" customFormat="1" hidden="1">
      <c r="A1224" s="142">
        <v>1211</v>
      </c>
      <c r="B1224" s="142">
        <f t="shared" si="18"/>
        <v>1211</v>
      </c>
      <c r="C1224" s="134">
        <v>5</v>
      </c>
      <c r="D1224" s="134">
        <v>0</v>
      </c>
      <c r="E1224" s="134">
        <v>0</v>
      </c>
      <c r="F1224" s="134">
        <f>职业参数比例等级参数!$T$47*10</f>
        <v>104.24242424242424</v>
      </c>
      <c r="G1224" s="134">
        <f>职业参数比例等级参数!$T$48*10</f>
        <v>130.30303030303028</v>
      </c>
      <c r="H1224" s="134">
        <f>职业参数比例等级参数!$T$49*10</f>
        <v>33.939393939393938</v>
      </c>
      <c r="I1224" s="134">
        <f>职业参数比例等级参数!$T$50*10</f>
        <v>40.72727272727272</v>
      </c>
      <c r="J1224" s="135">
        <f>职业参数比例等级参数!$R$51*10</f>
        <v>72.72727272727272</v>
      </c>
      <c r="K1224" s="134">
        <f>职业参数比例等级参数!$T$52*10</f>
        <v>50.909090909090907</v>
      </c>
      <c r="L1224" s="134">
        <f>职业参数比例等级参数!$T$53*10</f>
        <v>24.654545454545453</v>
      </c>
      <c r="M1224" s="134">
        <f>L1224*职业参数比例等级参数!$B$15</f>
        <v>49.309090909090905</v>
      </c>
      <c r="N1224" s="134">
        <f>L1224*职业参数比例等级参数!$B$16</f>
        <v>24.654545454545453</v>
      </c>
      <c r="O1224" s="134"/>
      <c r="P1224" s="134"/>
      <c r="Q1224" s="134">
        <v>3</v>
      </c>
    </row>
    <row r="1225" spans="1:17" s="135" customFormat="1" hidden="1">
      <c r="A1225" s="142">
        <v>1212</v>
      </c>
      <c r="B1225" s="142">
        <f t="shared" si="18"/>
        <v>1212</v>
      </c>
      <c r="C1225" s="134">
        <v>5</v>
      </c>
      <c r="D1225" s="134">
        <v>0</v>
      </c>
      <c r="E1225" s="134">
        <v>0</v>
      </c>
      <c r="F1225" s="134">
        <f>职业参数比例等级参数!$T$47*10</f>
        <v>104.24242424242424</v>
      </c>
      <c r="G1225" s="134">
        <f>职业参数比例等级参数!$T$48*10</f>
        <v>130.30303030303028</v>
      </c>
      <c r="H1225" s="134">
        <f>职业参数比例等级参数!$T$49*10</f>
        <v>33.939393939393938</v>
      </c>
      <c r="I1225" s="134">
        <f>职业参数比例等级参数!$T$50*10</f>
        <v>40.72727272727272</v>
      </c>
      <c r="J1225" s="134">
        <f>职业参数比例等级参数!$T$51*10</f>
        <v>67.878787878787875</v>
      </c>
      <c r="K1225" s="135">
        <f>职业参数比例等级参数!$S$52*10</f>
        <v>52.727272727272727</v>
      </c>
      <c r="L1225" s="134">
        <f>职业参数比例等级参数!$T$53*10</f>
        <v>24.654545454545453</v>
      </c>
      <c r="M1225" s="134">
        <f>L1225*职业参数比例等级参数!$B$15</f>
        <v>49.309090909090905</v>
      </c>
      <c r="N1225" s="134">
        <f>L1225*职业参数比例等级参数!$B$16</f>
        <v>24.654545454545453</v>
      </c>
      <c r="O1225" s="134"/>
      <c r="P1225" s="134"/>
      <c r="Q1225" s="134">
        <v>3</v>
      </c>
    </row>
    <row r="1226" spans="1:17" s="135" customFormat="1" hidden="1">
      <c r="A1226" s="142">
        <v>1213</v>
      </c>
      <c r="B1226" s="142">
        <f t="shared" si="18"/>
        <v>1213</v>
      </c>
      <c r="C1226" s="134">
        <v>5</v>
      </c>
      <c r="D1226" s="134">
        <v>0</v>
      </c>
      <c r="E1226" s="134">
        <v>0</v>
      </c>
      <c r="F1226" s="134">
        <f>职业参数比例等级参数!$T$47*10</f>
        <v>104.24242424242424</v>
      </c>
      <c r="G1226" s="134">
        <f>职业参数比例等级参数!$T$48*10</f>
        <v>130.30303030303028</v>
      </c>
      <c r="H1226" s="134">
        <f>职业参数比例等级参数!$T$49*10</f>
        <v>33.939393939393938</v>
      </c>
      <c r="I1226" s="134">
        <f>职业参数比例等级参数!$T$50*10</f>
        <v>40.72727272727272</v>
      </c>
      <c r="J1226" s="134">
        <f>职业参数比例等级参数!$T$51*10</f>
        <v>67.878787878787875</v>
      </c>
      <c r="K1226" s="135">
        <f>职业参数比例等级参数!$R$52*10</f>
        <v>54.54545454545454</v>
      </c>
      <c r="L1226" s="134">
        <f>职业参数比例等级参数!$T$53*10</f>
        <v>24.654545454545453</v>
      </c>
      <c r="M1226" s="134">
        <f>L1226*职业参数比例等级参数!$B$15</f>
        <v>49.309090909090905</v>
      </c>
      <c r="N1226" s="134">
        <f>L1226*职业参数比例等级参数!$B$16</f>
        <v>24.654545454545453</v>
      </c>
      <c r="O1226" s="134"/>
      <c r="P1226" s="134"/>
      <c r="Q1226" s="134">
        <v>3</v>
      </c>
    </row>
    <row r="1227" spans="1:17" s="135" customFormat="1" hidden="1">
      <c r="A1227" s="142">
        <v>1214</v>
      </c>
      <c r="B1227" s="142">
        <f t="shared" si="18"/>
        <v>1214</v>
      </c>
      <c r="C1227" s="134">
        <v>5</v>
      </c>
      <c r="D1227" s="134">
        <v>0</v>
      </c>
      <c r="E1227" s="134">
        <v>0</v>
      </c>
      <c r="F1227" s="134">
        <f>职业参数比例等级参数!$T$47*10</f>
        <v>104.24242424242424</v>
      </c>
      <c r="G1227" s="134">
        <f>职业参数比例等级参数!$T$48*10</f>
        <v>130.30303030303028</v>
      </c>
      <c r="H1227" s="134">
        <f>职业参数比例等级参数!$T$49*10</f>
        <v>33.939393939393938</v>
      </c>
      <c r="I1227" s="134">
        <f>职业参数比例等级参数!$T$50*10</f>
        <v>40.72727272727272</v>
      </c>
      <c r="J1227" s="134">
        <f>职业参数比例等级参数!$T$51*10</f>
        <v>67.878787878787875</v>
      </c>
      <c r="K1227" s="134">
        <f>职业参数比例等级参数!$T$52*10</f>
        <v>50.909090909090907</v>
      </c>
      <c r="L1227" s="135">
        <f>职业参数比例等级参数!$S$53*10</f>
        <v>24.872727272727275</v>
      </c>
      <c r="M1227" s="134">
        <f>L1227*职业参数比例等级参数!$B$15</f>
        <v>49.74545454545455</v>
      </c>
      <c r="N1227" s="134">
        <f>L1227*职业参数比例等级参数!$B$16</f>
        <v>24.872727272727275</v>
      </c>
      <c r="O1227" s="134"/>
      <c r="P1227" s="134"/>
      <c r="Q1227" s="134">
        <v>3</v>
      </c>
    </row>
    <row r="1228" spans="1:17" s="135" customFormat="1" hidden="1">
      <c r="A1228" s="142">
        <v>1215</v>
      </c>
      <c r="B1228" s="142">
        <f t="shared" si="18"/>
        <v>1215</v>
      </c>
      <c r="C1228" s="134">
        <v>5</v>
      </c>
      <c r="D1228" s="134">
        <v>0</v>
      </c>
      <c r="E1228" s="134">
        <v>0</v>
      </c>
      <c r="F1228" s="134">
        <f>职业参数比例等级参数!$T$47*10</f>
        <v>104.24242424242424</v>
      </c>
      <c r="G1228" s="134">
        <f>职业参数比例等级参数!$T$48*10</f>
        <v>130.30303030303028</v>
      </c>
      <c r="H1228" s="134">
        <f>职业参数比例等级参数!$T$49*10</f>
        <v>33.939393939393938</v>
      </c>
      <c r="I1228" s="134">
        <f>职业参数比例等级参数!$T$50*10</f>
        <v>40.72727272727272</v>
      </c>
      <c r="J1228" s="134">
        <f>职业参数比例等级参数!$T$51*10</f>
        <v>67.878787878787875</v>
      </c>
      <c r="K1228" s="134">
        <f>职业参数比例等级参数!$T$52*10</f>
        <v>50.909090909090907</v>
      </c>
      <c r="L1228" s="135">
        <f>职业参数比例等级参数!$R$53*10</f>
        <v>25.090909090909086</v>
      </c>
      <c r="M1228" s="134">
        <f>L1228*职业参数比例等级参数!$B$15</f>
        <v>50.181818181818173</v>
      </c>
      <c r="N1228" s="134">
        <f>L1228*职业参数比例等级参数!$B$16</f>
        <v>25.090909090909086</v>
      </c>
      <c r="O1228" s="134"/>
      <c r="P1228" s="134"/>
      <c r="Q1228" s="134">
        <v>3</v>
      </c>
    </row>
    <row r="1229" spans="1:17" s="135" customFormat="1" hidden="1">
      <c r="A1229" s="142">
        <v>1216</v>
      </c>
      <c r="B1229" s="142">
        <f t="shared" si="18"/>
        <v>1216</v>
      </c>
      <c r="C1229" s="135">
        <v>3</v>
      </c>
      <c r="D1229" s="135">
        <v>0</v>
      </c>
      <c r="E1229" s="135">
        <v>0</v>
      </c>
      <c r="F1229" s="135">
        <f>职业参数比例等级参数!$X$47*10</f>
        <v>94.545454545454533</v>
      </c>
      <c r="G1229" s="135">
        <f>职业参数比例等级参数!$X$48*10</f>
        <v>118.18181818181816</v>
      </c>
      <c r="H1229" s="135">
        <f>职业参数比例等级参数!$X$49*10</f>
        <v>29.090909090909093</v>
      </c>
      <c r="I1229" s="135">
        <f>职业参数比例等级参数!$X$50*10</f>
        <v>34.909090909090907</v>
      </c>
      <c r="J1229" s="135">
        <f>职业参数比例等级参数!$X$51*10</f>
        <v>58.181818181818187</v>
      </c>
      <c r="K1229" s="135">
        <f>职业参数比例等级参数!$X$52*10</f>
        <v>43.636363636363633</v>
      </c>
      <c r="L1229" s="135">
        <f>职业参数比例等级参数!$X$53*10</f>
        <v>23.781818181818181</v>
      </c>
      <c r="M1229" s="135">
        <f>L1229*职业参数比例等级参数!$B$15</f>
        <v>47.563636363636363</v>
      </c>
      <c r="N1229" s="135">
        <f>L1229*职业参数比例等级参数!$B$16</f>
        <v>23.781818181818181</v>
      </c>
      <c r="P1229" s="135" t="s">
        <v>617</v>
      </c>
      <c r="Q1229" s="135">
        <v>3</v>
      </c>
    </row>
    <row r="1230" spans="1:17" s="135" customFormat="1" hidden="1">
      <c r="A1230" s="142">
        <v>1217</v>
      </c>
      <c r="B1230" s="142">
        <f t="shared" si="18"/>
        <v>1217</v>
      </c>
      <c r="C1230" s="134">
        <v>3</v>
      </c>
      <c r="D1230" s="134">
        <v>0</v>
      </c>
      <c r="E1230" s="134">
        <v>0</v>
      </c>
      <c r="F1230" s="135">
        <f>职业参数比例等级参数!$Y$47*10</f>
        <v>92.12121212121211</v>
      </c>
      <c r="G1230" s="134">
        <f>职业参数比例等级参数!$X$48*10</f>
        <v>118.18181818181816</v>
      </c>
      <c r="H1230" s="134">
        <f>职业参数比例等级参数!$X$49*10</f>
        <v>29.090909090909093</v>
      </c>
      <c r="I1230" s="134">
        <f>职业参数比例等级参数!$X$50*10</f>
        <v>34.909090909090907</v>
      </c>
      <c r="J1230" s="134">
        <f>职业参数比例等级参数!$X$51*10</f>
        <v>58.181818181818187</v>
      </c>
      <c r="K1230" s="134">
        <f>职业参数比例等级参数!$X$52*10</f>
        <v>43.636363636363633</v>
      </c>
      <c r="L1230" s="134">
        <f>职业参数比例等级参数!$X$53*10</f>
        <v>23.781818181818181</v>
      </c>
      <c r="M1230" s="134">
        <f>L1230*职业参数比例等级参数!$B$15</f>
        <v>47.563636363636363</v>
      </c>
      <c r="N1230" s="134">
        <f>L1230*职业参数比例等级参数!$B$16</f>
        <v>23.781818181818181</v>
      </c>
      <c r="O1230" s="134"/>
      <c r="P1230" s="134"/>
      <c r="Q1230" s="134">
        <v>3</v>
      </c>
    </row>
    <row r="1231" spans="1:17" s="135" customFormat="1" hidden="1">
      <c r="A1231" s="142">
        <v>1218</v>
      </c>
      <c r="B1231" s="142">
        <f t="shared" ref="B1231:B1294" si="19">A1231</f>
        <v>1218</v>
      </c>
      <c r="C1231" s="134">
        <v>3</v>
      </c>
      <c r="D1231" s="134">
        <v>0</v>
      </c>
      <c r="E1231" s="134">
        <v>0</v>
      </c>
      <c r="F1231" s="135">
        <f>职业参数比例等级参数!$Z$47*10</f>
        <v>89.696969696969688</v>
      </c>
      <c r="G1231" s="134">
        <f>职业参数比例等级参数!$X$48*10</f>
        <v>118.18181818181816</v>
      </c>
      <c r="H1231" s="134">
        <f>职业参数比例等级参数!$X$49*10</f>
        <v>29.090909090909093</v>
      </c>
      <c r="I1231" s="134">
        <f>职业参数比例等级参数!$X$50*10</f>
        <v>34.909090909090907</v>
      </c>
      <c r="J1231" s="134">
        <f>职业参数比例等级参数!$X$51*10</f>
        <v>58.181818181818187</v>
      </c>
      <c r="K1231" s="134">
        <f>职业参数比例等级参数!$X$52*10</f>
        <v>43.636363636363633</v>
      </c>
      <c r="L1231" s="134">
        <f>职业参数比例等级参数!$X$53*10</f>
        <v>23.781818181818181</v>
      </c>
      <c r="M1231" s="134">
        <f>L1231*职业参数比例等级参数!$B$15</f>
        <v>47.563636363636363</v>
      </c>
      <c r="N1231" s="134">
        <f>L1231*职业参数比例等级参数!$B$16</f>
        <v>23.781818181818181</v>
      </c>
      <c r="O1231" s="134"/>
      <c r="P1231" s="134"/>
      <c r="Q1231" s="134">
        <v>3</v>
      </c>
    </row>
    <row r="1232" spans="1:17" s="135" customFormat="1" hidden="1">
      <c r="A1232" s="142">
        <v>1219</v>
      </c>
      <c r="B1232" s="142">
        <f t="shared" si="19"/>
        <v>1219</v>
      </c>
      <c r="C1232" s="134">
        <v>3</v>
      </c>
      <c r="D1232" s="134">
        <v>0</v>
      </c>
      <c r="E1232" s="134">
        <v>0</v>
      </c>
      <c r="F1232" s="134">
        <f>职业参数比例等级参数!$X$47*10</f>
        <v>94.545454545454533</v>
      </c>
      <c r="G1232" s="135">
        <f>职业参数比例等级参数!$Y$48*10</f>
        <v>115.15151515151514</v>
      </c>
      <c r="H1232" s="134">
        <f>职业参数比例等级参数!$X$49*10</f>
        <v>29.090909090909093</v>
      </c>
      <c r="I1232" s="134">
        <f>职业参数比例等级参数!$X$50*10</f>
        <v>34.909090909090907</v>
      </c>
      <c r="J1232" s="134">
        <f>职业参数比例等级参数!$X$51*10</f>
        <v>58.181818181818187</v>
      </c>
      <c r="K1232" s="134">
        <f>职业参数比例等级参数!$X$52*10</f>
        <v>43.636363636363633</v>
      </c>
      <c r="L1232" s="134">
        <f>职业参数比例等级参数!$X$53*10</f>
        <v>23.781818181818181</v>
      </c>
      <c r="M1232" s="134">
        <f>L1232*职业参数比例等级参数!$B$15</f>
        <v>47.563636363636363</v>
      </c>
      <c r="N1232" s="134">
        <f>L1232*职业参数比例等级参数!$B$16</f>
        <v>23.781818181818181</v>
      </c>
      <c r="O1232" s="134"/>
      <c r="P1232" s="134"/>
      <c r="Q1232" s="134">
        <v>3</v>
      </c>
    </row>
    <row r="1233" spans="1:17" s="135" customFormat="1" hidden="1">
      <c r="A1233" s="142">
        <v>1220</v>
      </c>
      <c r="B1233" s="142">
        <f t="shared" si="19"/>
        <v>1220</v>
      </c>
      <c r="C1233" s="134">
        <v>3</v>
      </c>
      <c r="D1233" s="134">
        <v>0</v>
      </c>
      <c r="E1233" s="134">
        <v>0</v>
      </c>
      <c r="F1233" s="134">
        <f>职业参数比例等级参数!$X$47*10</f>
        <v>94.545454545454533</v>
      </c>
      <c r="G1233" s="135">
        <f>职业参数比例等级参数!$Z$48*10</f>
        <v>112.12121212121211</v>
      </c>
      <c r="H1233" s="134">
        <f>职业参数比例等级参数!$X$49*10</f>
        <v>29.090909090909093</v>
      </c>
      <c r="I1233" s="134">
        <f>职业参数比例等级参数!$X$50*10</f>
        <v>34.909090909090907</v>
      </c>
      <c r="J1233" s="134">
        <f>职业参数比例等级参数!$X$51*10</f>
        <v>58.181818181818187</v>
      </c>
      <c r="K1233" s="134">
        <f>职业参数比例等级参数!$X$52*10</f>
        <v>43.636363636363633</v>
      </c>
      <c r="L1233" s="134">
        <f>职业参数比例等级参数!$X$53*10</f>
        <v>23.781818181818181</v>
      </c>
      <c r="M1233" s="134">
        <f>L1233*职业参数比例等级参数!$B$15</f>
        <v>47.563636363636363</v>
      </c>
      <c r="N1233" s="134">
        <f>L1233*职业参数比例等级参数!$B$16</f>
        <v>23.781818181818181</v>
      </c>
      <c r="O1233" s="134"/>
      <c r="P1233" s="134"/>
      <c r="Q1233" s="134">
        <v>3</v>
      </c>
    </row>
    <row r="1234" spans="1:17" s="135" customFormat="1" hidden="1">
      <c r="A1234" s="142">
        <v>1221</v>
      </c>
      <c r="B1234" s="142">
        <f t="shared" si="19"/>
        <v>1221</v>
      </c>
      <c r="C1234" s="134">
        <v>3</v>
      </c>
      <c r="D1234" s="134">
        <v>0</v>
      </c>
      <c r="E1234" s="134">
        <v>0</v>
      </c>
      <c r="F1234" s="134">
        <f>职业参数比例等级参数!$X$47*10</f>
        <v>94.545454545454533</v>
      </c>
      <c r="G1234" s="134">
        <f>职业参数比例等级参数!$X$48*10</f>
        <v>118.18181818181816</v>
      </c>
      <c r="H1234" s="135">
        <f>职业参数比例等级参数!$Y$49*10</f>
        <v>27.878787878787875</v>
      </c>
      <c r="I1234" s="134">
        <f>职业参数比例等级参数!$X$50*10</f>
        <v>34.909090909090907</v>
      </c>
      <c r="J1234" s="134">
        <f>职业参数比例等级参数!$X$51*10</f>
        <v>58.181818181818187</v>
      </c>
      <c r="K1234" s="134">
        <f>职业参数比例等级参数!$X$52*10</f>
        <v>43.636363636363633</v>
      </c>
      <c r="L1234" s="134">
        <f>职业参数比例等级参数!$X$53*10</f>
        <v>23.781818181818181</v>
      </c>
      <c r="M1234" s="134">
        <f>L1234*职业参数比例等级参数!$B$15</f>
        <v>47.563636363636363</v>
      </c>
      <c r="N1234" s="134">
        <f>L1234*职业参数比例等级参数!$B$16</f>
        <v>23.781818181818181</v>
      </c>
      <c r="O1234" s="134"/>
      <c r="P1234" s="134"/>
      <c r="Q1234" s="134">
        <v>3</v>
      </c>
    </row>
    <row r="1235" spans="1:17" s="135" customFormat="1" hidden="1">
      <c r="A1235" s="142">
        <v>1222</v>
      </c>
      <c r="B1235" s="142">
        <f t="shared" si="19"/>
        <v>1222</v>
      </c>
      <c r="C1235" s="134">
        <v>3</v>
      </c>
      <c r="D1235" s="134">
        <v>0</v>
      </c>
      <c r="E1235" s="134">
        <v>0</v>
      </c>
      <c r="F1235" s="134">
        <f>职业参数比例等级参数!$X$47*10</f>
        <v>94.545454545454533</v>
      </c>
      <c r="G1235" s="134">
        <f>职业参数比例等级参数!$X$48*10</f>
        <v>118.18181818181816</v>
      </c>
      <c r="H1235" s="135">
        <f>职业参数比例等级参数!$Z$49*10</f>
        <v>26.666666666666664</v>
      </c>
      <c r="I1235" s="134">
        <f>职业参数比例等级参数!$X$50*10</f>
        <v>34.909090909090907</v>
      </c>
      <c r="J1235" s="134">
        <f>职业参数比例等级参数!$X$51*10</f>
        <v>58.181818181818187</v>
      </c>
      <c r="K1235" s="134">
        <f>职业参数比例等级参数!$X$52*10</f>
        <v>43.636363636363633</v>
      </c>
      <c r="L1235" s="134">
        <f>职业参数比例等级参数!$X$53*10</f>
        <v>23.781818181818181</v>
      </c>
      <c r="M1235" s="134">
        <f>L1235*职业参数比例等级参数!$B$15</f>
        <v>47.563636363636363</v>
      </c>
      <c r="N1235" s="134">
        <f>L1235*职业参数比例等级参数!$B$16</f>
        <v>23.781818181818181</v>
      </c>
      <c r="O1235" s="134"/>
      <c r="P1235" s="134"/>
      <c r="Q1235" s="134">
        <v>3</v>
      </c>
    </row>
    <row r="1236" spans="1:17" s="135" customFormat="1" hidden="1">
      <c r="A1236" s="142">
        <v>1223</v>
      </c>
      <c r="B1236" s="142">
        <f t="shared" si="19"/>
        <v>1223</v>
      </c>
      <c r="C1236" s="134">
        <v>3</v>
      </c>
      <c r="D1236" s="134">
        <v>0</v>
      </c>
      <c r="E1236" s="134">
        <v>0</v>
      </c>
      <c r="F1236" s="134">
        <f>职业参数比例等级参数!$X$47*10</f>
        <v>94.545454545454533</v>
      </c>
      <c r="G1236" s="134">
        <f>职业参数比例等级参数!$X$48*10</f>
        <v>118.18181818181816</v>
      </c>
      <c r="H1236" s="134">
        <f>职业参数比例等级参数!$X$49*10</f>
        <v>29.090909090909093</v>
      </c>
      <c r="I1236" s="135">
        <f>职业参数比例等级参数!$Y$50*10</f>
        <v>33.454545454545453</v>
      </c>
      <c r="J1236" s="134">
        <f>职业参数比例等级参数!$X$51*10</f>
        <v>58.181818181818187</v>
      </c>
      <c r="K1236" s="134">
        <f>职业参数比例等级参数!$X$52*10</f>
        <v>43.636363636363633</v>
      </c>
      <c r="L1236" s="134">
        <f>职业参数比例等级参数!$X$53*10</f>
        <v>23.781818181818181</v>
      </c>
      <c r="M1236" s="134">
        <f>L1236*职业参数比例等级参数!$B$15</f>
        <v>47.563636363636363</v>
      </c>
      <c r="N1236" s="134">
        <f>L1236*职业参数比例等级参数!$B$16</f>
        <v>23.781818181818181</v>
      </c>
      <c r="O1236" s="134"/>
      <c r="P1236" s="134"/>
      <c r="Q1236" s="134">
        <v>3</v>
      </c>
    </row>
    <row r="1237" spans="1:17" s="135" customFormat="1" hidden="1">
      <c r="A1237" s="142">
        <v>1224</v>
      </c>
      <c r="B1237" s="142">
        <f t="shared" si="19"/>
        <v>1224</v>
      </c>
      <c r="C1237" s="134">
        <v>3</v>
      </c>
      <c r="D1237" s="134">
        <v>0</v>
      </c>
      <c r="E1237" s="134">
        <v>0</v>
      </c>
      <c r="F1237" s="134">
        <f>职业参数比例等级参数!$X$47*10</f>
        <v>94.545454545454533</v>
      </c>
      <c r="G1237" s="134">
        <f>职业参数比例等级参数!$X$48*10</f>
        <v>118.18181818181816</v>
      </c>
      <c r="H1237" s="134">
        <f>职业参数比例等级参数!$X$49*10</f>
        <v>29.090909090909093</v>
      </c>
      <c r="I1237" s="135">
        <f>职业参数比例等级参数!$Z$50*10</f>
        <v>31.999999999999996</v>
      </c>
      <c r="J1237" s="134">
        <f>职业参数比例等级参数!$X$51*10</f>
        <v>58.181818181818187</v>
      </c>
      <c r="K1237" s="134">
        <f>职业参数比例等级参数!$X$52*10</f>
        <v>43.636363636363633</v>
      </c>
      <c r="L1237" s="134">
        <f>职业参数比例等级参数!$X$53*10</f>
        <v>23.781818181818181</v>
      </c>
      <c r="M1237" s="134">
        <f>L1237*职业参数比例等级参数!$B$15</f>
        <v>47.563636363636363</v>
      </c>
      <c r="N1237" s="134">
        <f>L1237*职业参数比例等级参数!$B$16</f>
        <v>23.781818181818181</v>
      </c>
      <c r="O1237" s="134"/>
      <c r="P1237" s="134"/>
      <c r="Q1237" s="134">
        <v>3</v>
      </c>
    </row>
    <row r="1238" spans="1:17" s="135" customFormat="1" hidden="1">
      <c r="A1238" s="142">
        <v>1225</v>
      </c>
      <c r="B1238" s="142">
        <f t="shared" si="19"/>
        <v>1225</v>
      </c>
      <c r="C1238" s="134">
        <v>3</v>
      </c>
      <c r="D1238" s="134">
        <v>0</v>
      </c>
      <c r="E1238" s="134">
        <v>0</v>
      </c>
      <c r="F1238" s="134">
        <f>职业参数比例等级参数!$X$47*10</f>
        <v>94.545454545454533</v>
      </c>
      <c r="G1238" s="134">
        <f>职业参数比例等级参数!$X$48*10</f>
        <v>118.18181818181816</v>
      </c>
      <c r="H1238" s="134">
        <f>职业参数比例等级参数!$X$49*10</f>
        <v>29.090909090909093</v>
      </c>
      <c r="I1238" s="134">
        <f>职业参数比例等级参数!$X$50*10</f>
        <v>34.909090909090907</v>
      </c>
      <c r="J1238" s="135">
        <f>职业参数比例等级参数!$Y$51*10</f>
        <v>55.757575757575751</v>
      </c>
      <c r="K1238" s="134">
        <f>职业参数比例等级参数!$X$52*10</f>
        <v>43.636363636363633</v>
      </c>
      <c r="L1238" s="134">
        <f>职业参数比例等级参数!$X$53*10</f>
        <v>23.781818181818181</v>
      </c>
      <c r="M1238" s="134">
        <f>L1238*职业参数比例等级参数!$B$15</f>
        <v>47.563636363636363</v>
      </c>
      <c r="N1238" s="134">
        <f>L1238*职业参数比例等级参数!$B$16</f>
        <v>23.781818181818181</v>
      </c>
      <c r="O1238" s="134"/>
      <c r="P1238" s="134"/>
      <c r="Q1238" s="134">
        <v>3</v>
      </c>
    </row>
    <row r="1239" spans="1:17" s="135" customFormat="1" hidden="1">
      <c r="A1239" s="142">
        <v>1226</v>
      </c>
      <c r="B1239" s="142">
        <f t="shared" si="19"/>
        <v>1226</v>
      </c>
      <c r="C1239" s="134">
        <v>3</v>
      </c>
      <c r="D1239" s="134">
        <v>0</v>
      </c>
      <c r="E1239" s="134">
        <v>0</v>
      </c>
      <c r="F1239" s="134">
        <f>职业参数比例等级参数!$X$47*10</f>
        <v>94.545454545454533</v>
      </c>
      <c r="G1239" s="134">
        <f>职业参数比例等级参数!$X$48*10</f>
        <v>118.18181818181816</v>
      </c>
      <c r="H1239" s="134">
        <f>职业参数比例等级参数!$X$49*10</f>
        <v>29.090909090909093</v>
      </c>
      <c r="I1239" s="134">
        <f>职业参数比例等级参数!$X$50*10</f>
        <v>34.909090909090907</v>
      </c>
      <c r="J1239" s="135">
        <f>职业参数比例等级参数!$Z$51*10</f>
        <v>53.333333333333329</v>
      </c>
      <c r="K1239" s="134">
        <f>职业参数比例等级参数!$X$52*10</f>
        <v>43.636363636363633</v>
      </c>
      <c r="L1239" s="134">
        <f>职业参数比例等级参数!$X$53*10</f>
        <v>23.781818181818181</v>
      </c>
      <c r="M1239" s="134">
        <f>L1239*职业参数比例等级参数!$B$15</f>
        <v>47.563636363636363</v>
      </c>
      <c r="N1239" s="134">
        <f>L1239*职业参数比例等级参数!$B$16</f>
        <v>23.781818181818181</v>
      </c>
      <c r="O1239" s="134"/>
      <c r="P1239" s="134"/>
      <c r="Q1239" s="134">
        <v>3</v>
      </c>
    </row>
    <row r="1240" spans="1:17" s="135" customFormat="1" hidden="1">
      <c r="A1240" s="142">
        <v>1227</v>
      </c>
      <c r="B1240" s="142">
        <f t="shared" si="19"/>
        <v>1227</v>
      </c>
      <c r="C1240" s="134">
        <v>3</v>
      </c>
      <c r="D1240" s="134">
        <v>0</v>
      </c>
      <c r="E1240" s="134">
        <v>0</v>
      </c>
      <c r="F1240" s="134">
        <f>职业参数比例等级参数!$X$47*10</f>
        <v>94.545454545454533</v>
      </c>
      <c r="G1240" s="134">
        <f>职业参数比例等级参数!$X$48*10</f>
        <v>118.18181818181816</v>
      </c>
      <c r="H1240" s="134">
        <f>职业参数比例等级参数!$X$49*10</f>
        <v>29.090909090909093</v>
      </c>
      <c r="I1240" s="134">
        <f>职业参数比例等级参数!$X$50*10</f>
        <v>34.909090909090907</v>
      </c>
      <c r="J1240" s="134">
        <f>职业参数比例等级参数!$X$51*10</f>
        <v>58.181818181818187</v>
      </c>
      <c r="K1240" s="135">
        <f>职业参数比例等级参数!$Y$52*10</f>
        <v>41.818181818181813</v>
      </c>
      <c r="L1240" s="134">
        <f>职业参数比例等级参数!$X$53*10</f>
        <v>23.781818181818181</v>
      </c>
      <c r="M1240" s="134">
        <f>L1240*职业参数比例等级参数!$B$15</f>
        <v>47.563636363636363</v>
      </c>
      <c r="N1240" s="134">
        <f>L1240*职业参数比例等级参数!$B$16</f>
        <v>23.781818181818181</v>
      </c>
      <c r="O1240" s="134"/>
      <c r="P1240" s="134"/>
      <c r="Q1240" s="134">
        <v>3</v>
      </c>
    </row>
    <row r="1241" spans="1:17" s="135" customFormat="1" hidden="1">
      <c r="A1241" s="142">
        <v>1228</v>
      </c>
      <c r="B1241" s="142">
        <f t="shared" si="19"/>
        <v>1228</v>
      </c>
      <c r="C1241" s="134">
        <v>3</v>
      </c>
      <c r="D1241" s="134">
        <v>0</v>
      </c>
      <c r="E1241" s="134">
        <v>0</v>
      </c>
      <c r="F1241" s="134">
        <f>职业参数比例等级参数!$X$47*10</f>
        <v>94.545454545454533</v>
      </c>
      <c r="G1241" s="134">
        <f>职业参数比例等级参数!$X$48*10</f>
        <v>118.18181818181816</v>
      </c>
      <c r="H1241" s="134">
        <f>职业参数比例等级参数!$X$49*10</f>
        <v>29.090909090909093</v>
      </c>
      <c r="I1241" s="134">
        <f>职业参数比例等级参数!$X$50*10</f>
        <v>34.909090909090907</v>
      </c>
      <c r="J1241" s="134">
        <f>职业参数比例等级参数!$X$51*10</f>
        <v>58.181818181818187</v>
      </c>
      <c r="K1241" s="135">
        <f>职业参数比例等级参数!$Z$52*10</f>
        <v>40</v>
      </c>
      <c r="L1241" s="134">
        <f>职业参数比例等级参数!$X$53*10</f>
        <v>23.781818181818181</v>
      </c>
      <c r="M1241" s="134">
        <f>L1241*职业参数比例等级参数!$B$15</f>
        <v>47.563636363636363</v>
      </c>
      <c r="N1241" s="134">
        <f>L1241*职业参数比例等级参数!$B$16</f>
        <v>23.781818181818181</v>
      </c>
      <c r="O1241" s="134"/>
      <c r="P1241" s="134"/>
      <c r="Q1241" s="134">
        <v>3</v>
      </c>
    </row>
    <row r="1242" spans="1:17" s="135" customFormat="1" hidden="1">
      <c r="A1242" s="142">
        <v>1229</v>
      </c>
      <c r="B1242" s="142">
        <f t="shared" si="19"/>
        <v>1229</v>
      </c>
      <c r="C1242" s="134">
        <v>3</v>
      </c>
      <c r="D1242" s="134">
        <v>0</v>
      </c>
      <c r="E1242" s="134">
        <v>0</v>
      </c>
      <c r="F1242" s="134">
        <f>职业参数比例等级参数!$X$47*10</f>
        <v>94.545454545454533</v>
      </c>
      <c r="G1242" s="134">
        <f>职业参数比例等级参数!$X$48*10</f>
        <v>118.18181818181816</v>
      </c>
      <c r="H1242" s="134">
        <f>职业参数比例等级参数!$X$49*10</f>
        <v>29.090909090909093</v>
      </c>
      <c r="I1242" s="134">
        <f>职业参数比例等级参数!$X$50*10</f>
        <v>34.909090909090907</v>
      </c>
      <c r="J1242" s="134">
        <f>职业参数比例等级参数!$X$51*10</f>
        <v>58.181818181818187</v>
      </c>
      <c r="K1242" s="134">
        <f>职业参数比例等级参数!$X$52*10</f>
        <v>43.636363636363633</v>
      </c>
      <c r="L1242" s="135">
        <f>职业参数比例等级参数!$Y$53*10</f>
        <v>23.563636363636359</v>
      </c>
      <c r="M1242" s="134">
        <f>L1242*职业参数比例等级参数!$B$15</f>
        <v>47.127272727272718</v>
      </c>
      <c r="N1242" s="134">
        <f>L1242*职业参数比例等级参数!$B$16</f>
        <v>23.563636363636359</v>
      </c>
      <c r="O1242" s="134"/>
      <c r="P1242" s="134"/>
      <c r="Q1242" s="134">
        <v>3</v>
      </c>
    </row>
    <row r="1243" spans="1:17" s="135" customFormat="1" hidden="1">
      <c r="A1243" s="142">
        <v>1230</v>
      </c>
      <c r="B1243" s="142">
        <f t="shared" si="19"/>
        <v>1230</v>
      </c>
      <c r="C1243" s="134">
        <v>3</v>
      </c>
      <c r="D1243" s="134">
        <v>0</v>
      </c>
      <c r="E1243" s="134">
        <v>0</v>
      </c>
      <c r="F1243" s="134">
        <f>职业参数比例等级参数!$X$47*10</f>
        <v>94.545454545454533</v>
      </c>
      <c r="G1243" s="134">
        <f>职业参数比例等级参数!$X$48*10</f>
        <v>118.18181818181816</v>
      </c>
      <c r="H1243" s="134">
        <f>职业参数比例等级参数!$X$49*10</f>
        <v>29.090909090909093</v>
      </c>
      <c r="I1243" s="134">
        <f>职业参数比例等级参数!$X$50*10</f>
        <v>34.909090909090907</v>
      </c>
      <c r="J1243" s="134">
        <f>职业参数比例等级参数!$X$51*10</f>
        <v>58.181818181818187</v>
      </c>
      <c r="K1243" s="134">
        <f>职业参数比例等级参数!$X$52*10</f>
        <v>43.636363636363633</v>
      </c>
      <c r="L1243" s="135">
        <f>职业参数比例等级参数!$Z$53*10</f>
        <v>23.345454545454544</v>
      </c>
      <c r="M1243" s="134">
        <f>L1243*职业参数比例等级参数!$B$15</f>
        <v>46.690909090909088</v>
      </c>
      <c r="N1243" s="134">
        <f>L1243*职业参数比例等级参数!$B$16</f>
        <v>23.345454545454544</v>
      </c>
      <c r="O1243" s="134"/>
      <c r="P1243" s="134"/>
      <c r="Q1243" s="134">
        <v>3</v>
      </c>
    </row>
    <row r="1244" spans="1:17" s="135" customFormat="1" hidden="1">
      <c r="A1244" s="142">
        <v>1231</v>
      </c>
      <c r="B1244" s="142">
        <f t="shared" si="19"/>
        <v>1231</v>
      </c>
      <c r="C1244" s="135">
        <v>3</v>
      </c>
      <c r="D1244" s="135">
        <v>0</v>
      </c>
      <c r="E1244" s="135">
        <v>0</v>
      </c>
      <c r="F1244" s="135">
        <f>职业参数比例等级参数!$Y$47*10</f>
        <v>92.12121212121211</v>
      </c>
      <c r="G1244" s="135">
        <f>职业参数比例等级参数!$Y$48*10</f>
        <v>115.15151515151514</v>
      </c>
      <c r="H1244" s="135">
        <f>职业参数比例等级参数!$Y$49*10</f>
        <v>27.878787878787875</v>
      </c>
      <c r="I1244" s="135">
        <f>职业参数比例等级参数!$Y$50*10</f>
        <v>33.454545454545453</v>
      </c>
      <c r="J1244" s="135">
        <f>职业参数比例等级参数!$Y$51*10</f>
        <v>55.757575757575751</v>
      </c>
      <c r="K1244" s="135">
        <f>职业参数比例等级参数!$Y$52*10</f>
        <v>41.818181818181813</v>
      </c>
      <c r="L1244" s="135">
        <f>职业参数比例等级参数!$Y$53*10</f>
        <v>23.563636363636359</v>
      </c>
      <c r="M1244" s="135">
        <f>L1244*职业参数比例等级参数!$B$15</f>
        <v>47.127272727272718</v>
      </c>
      <c r="N1244" s="135">
        <f>L1244*职业参数比例等级参数!$B$16</f>
        <v>23.563636363636359</v>
      </c>
      <c r="P1244" s="135" t="s">
        <v>695</v>
      </c>
      <c r="Q1244" s="135">
        <v>3</v>
      </c>
    </row>
    <row r="1245" spans="1:17" s="135" customFormat="1" hidden="1">
      <c r="A1245" s="142">
        <v>1232</v>
      </c>
      <c r="B1245" s="142">
        <f t="shared" si="19"/>
        <v>1232</v>
      </c>
      <c r="C1245" s="134">
        <v>3</v>
      </c>
      <c r="D1245" s="134">
        <v>0</v>
      </c>
      <c r="E1245" s="134">
        <v>0</v>
      </c>
      <c r="F1245" s="135">
        <f>职业参数比例等级参数!$X$47*10</f>
        <v>94.545454545454533</v>
      </c>
      <c r="G1245" s="134">
        <f>职业参数比例等级参数!$Y$48*10</f>
        <v>115.15151515151514</v>
      </c>
      <c r="H1245" s="134">
        <f>职业参数比例等级参数!$Y$49*10</f>
        <v>27.878787878787875</v>
      </c>
      <c r="I1245" s="134">
        <f>职业参数比例等级参数!$Y$50*10</f>
        <v>33.454545454545453</v>
      </c>
      <c r="J1245" s="134">
        <f>职业参数比例等级参数!$Y$51*10</f>
        <v>55.757575757575751</v>
      </c>
      <c r="K1245" s="134">
        <f>职业参数比例等级参数!$Y$52*10</f>
        <v>41.818181818181813</v>
      </c>
      <c r="L1245" s="134">
        <f>职业参数比例等级参数!$Y$53*10</f>
        <v>23.563636363636359</v>
      </c>
      <c r="M1245" s="134">
        <f>L1245*职业参数比例等级参数!$B$15</f>
        <v>47.127272727272718</v>
      </c>
      <c r="N1245" s="134">
        <f>L1245*职业参数比例等级参数!$B$16</f>
        <v>23.563636363636359</v>
      </c>
      <c r="O1245" s="134"/>
      <c r="P1245" s="134"/>
      <c r="Q1245" s="134">
        <v>3</v>
      </c>
    </row>
    <row r="1246" spans="1:17" s="135" customFormat="1" hidden="1">
      <c r="A1246" s="142">
        <v>1233</v>
      </c>
      <c r="B1246" s="142">
        <f t="shared" si="19"/>
        <v>1233</v>
      </c>
      <c r="C1246" s="134">
        <v>3</v>
      </c>
      <c r="D1246" s="134">
        <v>0</v>
      </c>
      <c r="E1246" s="134">
        <v>0</v>
      </c>
      <c r="F1246" s="135">
        <f>职业参数比例等级参数!$Z$47*10</f>
        <v>89.696969696969688</v>
      </c>
      <c r="G1246" s="134">
        <f>职业参数比例等级参数!$Y$48*10</f>
        <v>115.15151515151514</v>
      </c>
      <c r="H1246" s="134">
        <f>职业参数比例等级参数!$Y$49*10</f>
        <v>27.878787878787875</v>
      </c>
      <c r="I1246" s="134">
        <f>职业参数比例等级参数!$Y$50*10</f>
        <v>33.454545454545453</v>
      </c>
      <c r="J1246" s="134">
        <f>职业参数比例等级参数!$Y$51*10</f>
        <v>55.757575757575751</v>
      </c>
      <c r="K1246" s="134">
        <f>职业参数比例等级参数!$Y$52*10</f>
        <v>41.818181818181813</v>
      </c>
      <c r="L1246" s="134">
        <f>职业参数比例等级参数!$Y$53*10</f>
        <v>23.563636363636359</v>
      </c>
      <c r="M1246" s="134">
        <f>L1246*职业参数比例等级参数!$B$15</f>
        <v>47.127272727272718</v>
      </c>
      <c r="N1246" s="134">
        <f>L1246*职业参数比例等级参数!$B$16</f>
        <v>23.563636363636359</v>
      </c>
      <c r="O1246" s="134"/>
      <c r="P1246" s="134"/>
      <c r="Q1246" s="134">
        <v>3</v>
      </c>
    </row>
    <row r="1247" spans="1:17" s="135" customFormat="1" hidden="1">
      <c r="A1247" s="142">
        <v>1234</v>
      </c>
      <c r="B1247" s="142">
        <f t="shared" si="19"/>
        <v>1234</v>
      </c>
      <c r="C1247" s="134">
        <v>3</v>
      </c>
      <c r="D1247" s="134">
        <v>0</v>
      </c>
      <c r="E1247" s="134">
        <v>0</v>
      </c>
      <c r="F1247" s="134">
        <f>职业参数比例等级参数!$Y$47*10</f>
        <v>92.12121212121211</v>
      </c>
      <c r="G1247" s="135">
        <f>职业参数比例等级参数!$X$48*10</f>
        <v>118.18181818181816</v>
      </c>
      <c r="H1247" s="134">
        <f>职业参数比例等级参数!$Y$49*10</f>
        <v>27.878787878787875</v>
      </c>
      <c r="I1247" s="134">
        <f>职业参数比例等级参数!$Y$50*10</f>
        <v>33.454545454545453</v>
      </c>
      <c r="J1247" s="134">
        <f>职业参数比例等级参数!$Y$51*10</f>
        <v>55.757575757575751</v>
      </c>
      <c r="K1247" s="134">
        <f>职业参数比例等级参数!$Y$52*10</f>
        <v>41.818181818181813</v>
      </c>
      <c r="L1247" s="134">
        <f>职业参数比例等级参数!$Y$53*10</f>
        <v>23.563636363636359</v>
      </c>
      <c r="M1247" s="134">
        <f>L1247*职业参数比例等级参数!$B$15</f>
        <v>47.127272727272718</v>
      </c>
      <c r="N1247" s="134">
        <f>L1247*职业参数比例等级参数!$B$16</f>
        <v>23.563636363636359</v>
      </c>
      <c r="O1247" s="134"/>
      <c r="P1247" s="134"/>
      <c r="Q1247" s="134">
        <v>3</v>
      </c>
    </row>
    <row r="1248" spans="1:17" s="135" customFormat="1" hidden="1">
      <c r="A1248" s="142">
        <v>1235</v>
      </c>
      <c r="B1248" s="142">
        <f t="shared" si="19"/>
        <v>1235</v>
      </c>
      <c r="C1248" s="134">
        <v>3</v>
      </c>
      <c r="D1248" s="134">
        <v>0</v>
      </c>
      <c r="E1248" s="134">
        <v>0</v>
      </c>
      <c r="F1248" s="134">
        <f>职业参数比例等级参数!$Y$47*10</f>
        <v>92.12121212121211</v>
      </c>
      <c r="G1248" s="135">
        <f>职业参数比例等级参数!$Z$48*10</f>
        <v>112.12121212121211</v>
      </c>
      <c r="H1248" s="134">
        <f>职业参数比例等级参数!$Y$49*10</f>
        <v>27.878787878787875</v>
      </c>
      <c r="I1248" s="134">
        <f>职业参数比例等级参数!$Y$50*10</f>
        <v>33.454545454545453</v>
      </c>
      <c r="J1248" s="134">
        <f>职业参数比例等级参数!$Y$51*10</f>
        <v>55.757575757575751</v>
      </c>
      <c r="K1248" s="134">
        <f>职业参数比例等级参数!$Y$52*10</f>
        <v>41.818181818181813</v>
      </c>
      <c r="L1248" s="134">
        <f>职业参数比例等级参数!$Y$53*10</f>
        <v>23.563636363636359</v>
      </c>
      <c r="M1248" s="134">
        <f>L1248*职业参数比例等级参数!$B$15</f>
        <v>47.127272727272718</v>
      </c>
      <c r="N1248" s="134">
        <f>L1248*职业参数比例等级参数!$B$16</f>
        <v>23.563636363636359</v>
      </c>
      <c r="O1248" s="134"/>
      <c r="P1248" s="134"/>
      <c r="Q1248" s="134">
        <v>3</v>
      </c>
    </row>
    <row r="1249" spans="1:17" s="135" customFormat="1" hidden="1">
      <c r="A1249" s="142">
        <v>1236</v>
      </c>
      <c r="B1249" s="142">
        <f t="shared" si="19"/>
        <v>1236</v>
      </c>
      <c r="C1249" s="134">
        <v>3</v>
      </c>
      <c r="D1249" s="134">
        <v>0</v>
      </c>
      <c r="E1249" s="134">
        <v>0</v>
      </c>
      <c r="F1249" s="134">
        <f>职业参数比例等级参数!$Y$47*10</f>
        <v>92.12121212121211</v>
      </c>
      <c r="G1249" s="134">
        <f>职业参数比例等级参数!$Y$48*10</f>
        <v>115.15151515151514</v>
      </c>
      <c r="H1249" s="135">
        <f>职业参数比例等级参数!$X$49*10</f>
        <v>29.090909090909093</v>
      </c>
      <c r="I1249" s="134">
        <f>职业参数比例等级参数!$Y$50*10</f>
        <v>33.454545454545453</v>
      </c>
      <c r="J1249" s="134">
        <f>职业参数比例等级参数!$Y$51*10</f>
        <v>55.757575757575751</v>
      </c>
      <c r="K1249" s="134">
        <f>职业参数比例等级参数!$Y$52*10</f>
        <v>41.818181818181813</v>
      </c>
      <c r="L1249" s="134">
        <f>职业参数比例等级参数!$Y$53*10</f>
        <v>23.563636363636359</v>
      </c>
      <c r="M1249" s="134">
        <f>L1249*职业参数比例等级参数!$B$15</f>
        <v>47.127272727272718</v>
      </c>
      <c r="N1249" s="134">
        <f>L1249*职业参数比例等级参数!$B$16</f>
        <v>23.563636363636359</v>
      </c>
      <c r="O1249" s="134"/>
      <c r="P1249" s="134"/>
      <c r="Q1249" s="134">
        <v>3</v>
      </c>
    </row>
    <row r="1250" spans="1:17" s="135" customFormat="1" hidden="1">
      <c r="A1250" s="142">
        <v>1237</v>
      </c>
      <c r="B1250" s="142">
        <f t="shared" si="19"/>
        <v>1237</v>
      </c>
      <c r="C1250" s="134">
        <v>3</v>
      </c>
      <c r="D1250" s="134">
        <v>0</v>
      </c>
      <c r="E1250" s="134">
        <v>0</v>
      </c>
      <c r="F1250" s="134">
        <f>职业参数比例等级参数!$Y$47*10</f>
        <v>92.12121212121211</v>
      </c>
      <c r="G1250" s="134">
        <f>职业参数比例等级参数!$Y$48*10</f>
        <v>115.15151515151514</v>
      </c>
      <c r="H1250" s="135">
        <f>职业参数比例等级参数!$Z$49*10</f>
        <v>26.666666666666664</v>
      </c>
      <c r="I1250" s="134">
        <f>职业参数比例等级参数!$Y$50*10</f>
        <v>33.454545454545453</v>
      </c>
      <c r="J1250" s="134">
        <f>职业参数比例等级参数!$Y$51*10</f>
        <v>55.757575757575751</v>
      </c>
      <c r="K1250" s="134">
        <f>职业参数比例等级参数!$Y$52*10</f>
        <v>41.818181818181813</v>
      </c>
      <c r="L1250" s="134">
        <f>职业参数比例等级参数!$Y$53*10</f>
        <v>23.563636363636359</v>
      </c>
      <c r="M1250" s="134">
        <f>L1250*职业参数比例等级参数!$B$15</f>
        <v>47.127272727272718</v>
      </c>
      <c r="N1250" s="134">
        <f>L1250*职业参数比例等级参数!$B$16</f>
        <v>23.563636363636359</v>
      </c>
      <c r="O1250" s="134"/>
      <c r="P1250" s="134"/>
      <c r="Q1250" s="134">
        <v>3</v>
      </c>
    </row>
    <row r="1251" spans="1:17" s="135" customFormat="1" hidden="1">
      <c r="A1251" s="142">
        <v>1238</v>
      </c>
      <c r="B1251" s="142">
        <f t="shared" si="19"/>
        <v>1238</v>
      </c>
      <c r="C1251" s="134">
        <v>3</v>
      </c>
      <c r="D1251" s="134">
        <v>0</v>
      </c>
      <c r="E1251" s="134">
        <v>0</v>
      </c>
      <c r="F1251" s="134">
        <f>职业参数比例等级参数!$Y$47*10</f>
        <v>92.12121212121211</v>
      </c>
      <c r="G1251" s="134">
        <f>职业参数比例等级参数!$Y$48*10</f>
        <v>115.15151515151514</v>
      </c>
      <c r="H1251" s="134">
        <f>职业参数比例等级参数!$Y$49*10</f>
        <v>27.878787878787875</v>
      </c>
      <c r="I1251" s="135">
        <f>职业参数比例等级参数!$X$50*10</f>
        <v>34.909090909090907</v>
      </c>
      <c r="J1251" s="134">
        <f>职业参数比例等级参数!$Y$51*10</f>
        <v>55.757575757575751</v>
      </c>
      <c r="K1251" s="134">
        <f>职业参数比例等级参数!$Y$52*10</f>
        <v>41.818181818181813</v>
      </c>
      <c r="L1251" s="134">
        <f>职业参数比例等级参数!$Y$53*10</f>
        <v>23.563636363636359</v>
      </c>
      <c r="M1251" s="134">
        <f>L1251*职业参数比例等级参数!$B$15</f>
        <v>47.127272727272718</v>
      </c>
      <c r="N1251" s="134">
        <f>L1251*职业参数比例等级参数!$B$16</f>
        <v>23.563636363636359</v>
      </c>
      <c r="O1251" s="134"/>
      <c r="P1251" s="134"/>
      <c r="Q1251" s="134">
        <v>3</v>
      </c>
    </row>
    <row r="1252" spans="1:17" s="135" customFormat="1" hidden="1">
      <c r="A1252" s="142">
        <v>1239</v>
      </c>
      <c r="B1252" s="142">
        <f t="shared" si="19"/>
        <v>1239</v>
      </c>
      <c r="C1252" s="134">
        <v>3</v>
      </c>
      <c r="D1252" s="134">
        <v>0</v>
      </c>
      <c r="E1252" s="134">
        <v>0</v>
      </c>
      <c r="F1252" s="134">
        <f>职业参数比例等级参数!$Y$47*10</f>
        <v>92.12121212121211</v>
      </c>
      <c r="G1252" s="134">
        <f>职业参数比例等级参数!$Y$48*10</f>
        <v>115.15151515151514</v>
      </c>
      <c r="H1252" s="134">
        <f>职业参数比例等级参数!$Y$49*10</f>
        <v>27.878787878787875</v>
      </c>
      <c r="I1252" s="135">
        <f>职业参数比例等级参数!$Z$50*10</f>
        <v>31.999999999999996</v>
      </c>
      <c r="J1252" s="134">
        <f>职业参数比例等级参数!$Y$51*10</f>
        <v>55.757575757575751</v>
      </c>
      <c r="K1252" s="134">
        <f>职业参数比例等级参数!$Y$52*10</f>
        <v>41.818181818181813</v>
      </c>
      <c r="L1252" s="134">
        <f>职业参数比例等级参数!$Y$53*10</f>
        <v>23.563636363636359</v>
      </c>
      <c r="M1252" s="134">
        <f>L1252*职业参数比例等级参数!$B$15</f>
        <v>47.127272727272718</v>
      </c>
      <c r="N1252" s="134">
        <f>L1252*职业参数比例等级参数!$B$16</f>
        <v>23.563636363636359</v>
      </c>
      <c r="O1252" s="134"/>
      <c r="P1252" s="134"/>
      <c r="Q1252" s="134">
        <v>3</v>
      </c>
    </row>
    <row r="1253" spans="1:17" s="135" customFormat="1" hidden="1">
      <c r="A1253" s="142">
        <v>1240</v>
      </c>
      <c r="B1253" s="142">
        <f t="shared" si="19"/>
        <v>1240</v>
      </c>
      <c r="C1253" s="134">
        <v>3</v>
      </c>
      <c r="D1253" s="134">
        <v>0</v>
      </c>
      <c r="E1253" s="134">
        <v>0</v>
      </c>
      <c r="F1253" s="134">
        <f>职业参数比例等级参数!$Y$47*10</f>
        <v>92.12121212121211</v>
      </c>
      <c r="G1253" s="134">
        <f>职业参数比例等级参数!$Y$48*10</f>
        <v>115.15151515151514</v>
      </c>
      <c r="H1253" s="134">
        <f>职业参数比例等级参数!$Y$49*10</f>
        <v>27.878787878787875</v>
      </c>
      <c r="I1253" s="134">
        <f>职业参数比例等级参数!$Y$50*10</f>
        <v>33.454545454545453</v>
      </c>
      <c r="J1253" s="135">
        <f>职业参数比例等级参数!$X$51*10</f>
        <v>58.181818181818187</v>
      </c>
      <c r="K1253" s="134">
        <f>职业参数比例等级参数!$Y$52*10</f>
        <v>41.818181818181813</v>
      </c>
      <c r="L1253" s="134">
        <f>职业参数比例等级参数!$Y$53*10</f>
        <v>23.563636363636359</v>
      </c>
      <c r="M1253" s="134">
        <f>L1253*职业参数比例等级参数!$B$15</f>
        <v>47.127272727272718</v>
      </c>
      <c r="N1253" s="134">
        <f>L1253*职业参数比例等级参数!$B$16</f>
        <v>23.563636363636359</v>
      </c>
      <c r="O1253" s="134"/>
      <c r="P1253" s="134"/>
      <c r="Q1253" s="134">
        <v>3</v>
      </c>
    </row>
    <row r="1254" spans="1:17" s="135" customFormat="1" hidden="1">
      <c r="A1254" s="142">
        <v>1241</v>
      </c>
      <c r="B1254" s="142">
        <f t="shared" si="19"/>
        <v>1241</v>
      </c>
      <c r="C1254" s="134">
        <v>3</v>
      </c>
      <c r="D1254" s="134">
        <v>0</v>
      </c>
      <c r="E1254" s="134">
        <v>0</v>
      </c>
      <c r="F1254" s="134">
        <f>职业参数比例等级参数!$Y$47*10</f>
        <v>92.12121212121211</v>
      </c>
      <c r="G1254" s="134">
        <f>职业参数比例等级参数!$Y$48*10</f>
        <v>115.15151515151514</v>
      </c>
      <c r="H1254" s="134">
        <f>职业参数比例等级参数!$Y$49*10</f>
        <v>27.878787878787875</v>
      </c>
      <c r="I1254" s="134">
        <f>职业参数比例等级参数!$Y$50*10</f>
        <v>33.454545454545453</v>
      </c>
      <c r="J1254" s="135">
        <f>职业参数比例等级参数!$Z$51*10</f>
        <v>53.333333333333329</v>
      </c>
      <c r="K1254" s="134">
        <f>职业参数比例等级参数!$Y$52*10</f>
        <v>41.818181818181813</v>
      </c>
      <c r="L1254" s="134">
        <f>职业参数比例等级参数!$Y$53*10</f>
        <v>23.563636363636359</v>
      </c>
      <c r="M1254" s="134">
        <f>L1254*职业参数比例等级参数!$B$15</f>
        <v>47.127272727272718</v>
      </c>
      <c r="N1254" s="134">
        <f>L1254*职业参数比例等级参数!$B$16</f>
        <v>23.563636363636359</v>
      </c>
      <c r="O1254" s="134"/>
      <c r="P1254" s="134"/>
      <c r="Q1254" s="134">
        <v>3</v>
      </c>
    </row>
    <row r="1255" spans="1:17" s="135" customFormat="1" hidden="1">
      <c r="A1255" s="142">
        <v>1242</v>
      </c>
      <c r="B1255" s="142">
        <f t="shared" si="19"/>
        <v>1242</v>
      </c>
      <c r="C1255" s="134">
        <v>3</v>
      </c>
      <c r="D1255" s="134">
        <v>0</v>
      </c>
      <c r="E1255" s="134">
        <v>0</v>
      </c>
      <c r="F1255" s="134">
        <f>职业参数比例等级参数!$Y$47*10</f>
        <v>92.12121212121211</v>
      </c>
      <c r="G1255" s="134">
        <f>职业参数比例等级参数!$Y$48*10</f>
        <v>115.15151515151514</v>
      </c>
      <c r="H1255" s="134">
        <f>职业参数比例等级参数!$Y$49*10</f>
        <v>27.878787878787875</v>
      </c>
      <c r="I1255" s="134">
        <f>职业参数比例等级参数!$Y$50*10</f>
        <v>33.454545454545453</v>
      </c>
      <c r="J1255" s="134">
        <f>职业参数比例等级参数!$Y$51*10</f>
        <v>55.757575757575751</v>
      </c>
      <c r="K1255" s="135">
        <f>职业参数比例等级参数!$X$52*10</f>
        <v>43.636363636363633</v>
      </c>
      <c r="L1255" s="134">
        <f>职业参数比例等级参数!$Y$53*10</f>
        <v>23.563636363636359</v>
      </c>
      <c r="M1255" s="134">
        <f>L1255*职业参数比例等级参数!$B$15</f>
        <v>47.127272727272718</v>
      </c>
      <c r="N1255" s="134">
        <f>L1255*职业参数比例等级参数!$B$16</f>
        <v>23.563636363636359</v>
      </c>
      <c r="O1255" s="134"/>
      <c r="P1255" s="134"/>
      <c r="Q1255" s="134">
        <v>3</v>
      </c>
    </row>
    <row r="1256" spans="1:17" s="135" customFormat="1" hidden="1">
      <c r="A1256" s="142">
        <v>1243</v>
      </c>
      <c r="B1256" s="142">
        <f t="shared" si="19"/>
        <v>1243</v>
      </c>
      <c r="C1256" s="134">
        <v>3</v>
      </c>
      <c r="D1256" s="134">
        <v>0</v>
      </c>
      <c r="E1256" s="134">
        <v>0</v>
      </c>
      <c r="F1256" s="134">
        <f>职业参数比例等级参数!$Y$47*10</f>
        <v>92.12121212121211</v>
      </c>
      <c r="G1256" s="134">
        <f>职业参数比例等级参数!$Y$48*10</f>
        <v>115.15151515151514</v>
      </c>
      <c r="H1256" s="134">
        <f>职业参数比例等级参数!$Y$49*10</f>
        <v>27.878787878787875</v>
      </c>
      <c r="I1256" s="134">
        <f>职业参数比例等级参数!$Y$50*10</f>
        <v>33.454545454545453</v>
      </c>
      <c r="J1256" s="134">
        <f>职业参数比例等级参数!$Y$51*10</f>
        <v>55.757575757575751</v>
      </c>
      <c r="K1256" s="135">
        <f>职业参数比例等级参数!$Z$52*10</f>
        <v>40</v>
      </c>
      <c r="L1256" s="134">
        <f>职业参数比例等级参数!$Y$53*10</f>
        <v>23.563636363636359</v>
      </c>
      <c r="M1256" s="134">
        <f>L1256*职业参数比例等级参数!$B$15</f>
        <v>47.127272727272718</v>
      </c>
      <c r="N1256" s="134">
        <f>L1256*职业参数比例等级参数!$B$16</f>
        <v>23.563636363636359</v>
      </c>
      <c r="O1256" s="134"/>
      <c r="P1256" s="134"/>
      <c r="Q1256" s="134">
        <v>3</v>
      </c>
    </row>
    <row r="1257" spans="1:17" s="135" customFormat="1" hidden="1">
      <c r="A1257" s="142">
        <v>1244</v>
      </c>
      <c r="B1257" s="142">
        <f t="shared" si="19"/>
        <v>1244</v>
      </c>
      <c r="C1257" s="134">
        <v>3</v>
      </c>
      <c r="D1257" s="134">
        <v>0</v>
      </c>
      <c r="E1257" s="134">
        <v>0</v>
      </c>
      <c r="F1257" s="134">
        <f>职业参数比例等级参数!$Y$47*10</f>
        <v>92.12121212121211</v>
      </c>
      <c r="G1257" s="134">
        <f>职业参数比例等级参数!$Y$48*10</f>
        <v>115.15151515151514</v>
      </c>
      <c r="H1257" s="134">
        <f>职业参数比例等级参数!$Y$49*10</f>
        <v>27.878787878787875</v>
      </c>
      <c r="I1257" s="134">
        <f>职业参数比例等级参数!$Y$50*10</f>
        <v>33.454545454545453</v>
      </c>
      <c r="J1257" s="134">
        <f>职业参数比例等级参数!$Y$51*10</f>
        <v>55.757575757575751</v>
      </c>
      <c r="K1257" s="134">
        <f>职业参数比例等级参数!$Y$52*10</f>
        <v>41.818181818181813</v>
      </c>
      <c r="L1257" s="135">
        <f>职业参数比例等级参数!$X$53*10</f>
        <v>23.781818181818181</v>
      </c>
      <c r="M1257" s="134">
        <f>L1257*职业参数比例等级参数!$B$15</f>
        <v>47.563636363636363</v>
      </c>
      <c r="N1257" s="134">
        <f>L1257*职业参数比例等级参数!$B$16</f>
        <v>23.781818181818181</v>
      </c>
      <c r="O1257" s="134"/>
      <c r="P1257" s="134"/>
      <c r="Q1257" s="134">
        <v>3</v>
      </c>
    </row>
    <row r="1258" spans="1:17" s="135" customFormat="1" hidden="1">
      <c r="A1258" s="142">
        <v>1245</v>
      </c>
      <c r="B1258" s="142">
        <f t="shared" si="19"/>
        <v>1245</v>
      </c>
      <c r="C1258" s="134">
        <v>3</v>
      </c>
      <c r="D1258" s="134">
        <v>0</v>
      </c>
      <c r="E1258" s="134">
        <v>0</v>
      </c>
      <c r="F1258" s="134">
        <f>职业参数比例等级参数!$Y$47*10</f>
        <v>92.12121212121211</v>
      </c>
      <c r="G1258" s="134">
        <f>职业参数比例等级参数!$Y$48*10</f>
        <v>115.15151515151514</v>
      </c>
      <c r="H1258" s="134">
        <f>职业参数比例等级参数!$Y$49*10</f>
        <v>27.878787878787875</v>
      </c>
      <c r="I1258" s="134">
        <f>职业参数比例等级参数!$Y$50*10</f>
        <v>33.454545454545453</v>
      </c>
      <c r="J1258" s="134">
        <f>职业参数比例等级参数!$Y$51*10</f>
        <v>55.757575757575751</v>
      </c>
      <c r="K1258" s="134">
        <f>职业参数比例等级参数!$Y$52*10</f>
        <v>41.818181818181813</v>
      </c>
      <c r="L1258" s="135">
        <f>职业参数比例等级参数!$Z$53*10</f>
        <v>23.345454545454544</v>
      </c>
      <c r="M1258" s="134">
        <f>L1258*职业参数比例等级参数!$B$15</f>
        <v>46.690909090909088</v>
      </c>
      <c r="N1258" s="134">
        <f>L1258*职业参数比例等级参数!$B$16</f>
        <v>23.345454545454544</v>
      </c>
      <c r="O1258" s="134"/>
      <c r="P1258" s="134"/>
      <c r="Q1258" s="134">
        <v>3</v>
      </c>
    </row>
    <row r="1259" spans="1:17" s="135" customFormat="1" hidden="1">
      <c r="A1259" s="142">
        <v>1246</v>
      </c>
      <c r="B1259" s="142">
        <f t="shared" si="19"/>
        <v>1246</v>
      </c>
      <c r="C1259" s="135">
        <v>3</v>
      </c>
      <c r="D1259" s="135">
        <v>0</v>
      </c>
      <c r="E1259" s="135">
        <v>0</v>
      </c>
      <c r="F1259" s="135">
        <f>职业参数比例等级参数!$Z$47*10</f>
        <v>89.696969696969688</v>
      </c>
      <c r="G1259" s="135">
        <f>职业参数比例等级参数!$Z$48*10</f>
        <v>112.12121212121211</v>
      </c>
      <c r="H1259" s="135">
        <f>职业参数比例等级参数!$Z$49*10</f>
        <v>26.666666666666664</v>
      </c>
      <c r="I1259" s="135">
        <f>职业参数比例等级参数!$Z$50*10</f>
        <v>31.999999999999996</v>
      </c>
      <c r="J1259" s="135">
        <f>职业参数比例等级参数!$Z$51*10</f>
        <v>53.333333333333329</v>
      </c>
      <c r="K1259" s="135">
        <f>职业参数比例等级参数!$Z$52*10</f>
        <v>40</v>
      </c>
      <c r="L1259" s="135">
        <f>职业参数比例等级参数!$Z$53*10</f>
        <v>23.345454545454544</v>
      </c>
      <c r="M1259" s="135">
        <f>L1259*职业参数比例等级参数!$B$15</f>
        <v>46.690909090909088</v>
      </c>
      <c r="N1259" s="135">
        <f>L1259*职业参数比例等级参数!$B$16</f>
        <v>23.345454545454544</v>
      </c>
      <c r="P1259" s="135" t="s">
        <v>696</v>
      </c>
      <c r="Q1259" s="135">
        <v>3</v>
      </c>
    </row>
    <row r="1260" spans="1:17" s="135" customFormat="1" hidden="1">
      <c r="A1260" s="142">
        <v>1247</v>
      </c>
      <c r="B1260" s="142">
        <f t="shared" si="19"/>
        <v>1247</v>
      </c>
      <c r="C1260" s="134">
        <v>3</v>
      </c>
      <c r="D1260" s="134">
        <v>0</v>
      </c>
      <c r="E1260" s="134">
        <v>0</v>
      </c>
      <c r="F1260" s="135">
        <f>职业参数比例等级参数!$Y$47*10</f>
        <v>92.12121212121211</v>
      </c>
      <c r="G1260" s="134">
        <f>职业参数比例等级参数!$Z$48*10</f>
        <v>112.12121212121211</v>
      </c>
      <c r="H1260" s="134">
        <f>职业参数比例等级参数!$Z$49*10</f>
        <v>26.666666666666664</v>
      </c>
      <c r="I1260" s="134">
        <f>职业参数比例等级参数!$Z$50*10</f>
        <v>31.999999999999996</v>
      </c>
      <c r="J1260" s="134">
        <f>职业参数比例等级参数!$Z$51*10</f>
        <v>53.333333333333329</v>
      </c>
      <c r="K1260" s="134">
        <f>职业参数比例等级参数!$Z$52*10</f>
        <v>40</v>
      </c>
      <c r="L1260" s="134">
        <f>职业参数比例等级参数!$Z$53*10</f>
        <v>23.345454545454544</v>
      </c>
      <c r="M1260" s="134">
        <f>L1260*职业参数比例等级参数!$B$15</f>
        <v>46.690909090909088</v>
      </c>
      <c r="N1260" s="134">
        <f>L1260*职业参数比例等级参数!$B$16</f>
        <v>23.345454545454544</v>
      </c>
      <c r="O1260" s="134"/>
      <c r="P1260" s="134"/>
      <c r="Q1260" s="134">
        <v>3</v>
      </c>
    </row>
    <row r="1261" spans="1:17" s="135" customFormat="1" hidden="1">
      <c r="A1261" s="142">
        <v>1248</v>
      </c>
      <c r="B1261" s="142">
        <f t="shared" si="19"/>
        <v>1248</v>
      </c>
      <c r="C1261" s="134">
        <v>3</v>
      </c>
      <c r="D1261" s="134">
        <v>0</v>
      </c>
      <c r="E1261" s="134">
        <v>0</v>
      </c>
      <c r="F1261" s="135">
        <f>职业参数比例等级参数!$X$47*10</f>
        <v>94.545454545454533</v>
      </c>
      <c r="G1261" s="134">
        <f>职业参数比例等级参数!$Z$48*10</f>
        <v>112.12121212121211</v>
      </c>
      <c r="H1261" s="134">
        <f>职业参数比例等级参数!$Z$49*10</f>
        <v>26.666666666666664</v>
      </c>
      <c r="I1261" s="134">
        <f>职业参数比例等级参数!$Z$50*10</f>
        <v>31.999999999999996</v>
      </c>
      <c r="J1261" s="134">
        <f>职业参数比例等级参数!$Z$51*10</f>
        <v>53.333333333333329</v>
      </c>
      <c r="K1261" s="134">
        <f>职业参数比例等级参数!$Z$52*10</f>
        <v>40</v>
      </c>
      <c r="L1261" s="134">
        <f>职业参数比例等级参数!$Z$53*10</f>
        <v>23.345454545454544</v>
      </c>
      <c r="M1261" s="134">
        <f>L1261*职业参数比例等级参数!$B$15</f>
        <v>46.690909090909088</v>
      </c>
      <c r="N1261" s="134">
        <f>L1261*职业参数比例等级参数!$B$16</f>
        <v>23.345454545454544</v>
      </c>
      <c r="O1261" s="134"/>
      <c r="P1261" s="134"/>
      <c r="Q1261" s="134">
        <v>3</v>
      </c>
    </row>
    <row r="1262" spans="1:17" s="135" customFormat="1" hidden="1">
      <c r="A1262" s="142">
        <v>1249</v>
      </c>
      <c r="B1262" s="142">
        <f t="shared" si="19"/>
        <v>1249</v>
      </c>
      <c r="C1262" s="134">
        <v>3</v>
      </c>
      <c r="D1262" s="134">
        <v>0</v>
      </c>
      <c r="E1262" s="134">
        <v>0</v>
      </c>
      <c r="F1262" s="134">
        <f>职业参数比例等级参数!$Z$47*10</f>
        <v>89.696969696969688</v>
      </c>
      <c r="G1262" s="135">
        <f>职业参数比例等级参数!$Y$48*10</f>
        <v>115.15151515151514</v>
      </c>
      <c r="H1262" s="134">
        <f>职业参数比例等级参数!$Z$49*10</f>
        <v>26.666666666666664</v>
      </c>
      <c r="I1262" s="134">
        <f>职业参数比例等级参数!$Z$50*10</f>
        <v>31.999999999999996</v>
      </c>
      <c r="J1262" s="134">
        <f>职业参数比例等级参数!$Z$51*10</f>
        <v>53.333333333333329</v>
      </c>
      <c r="K1262" s="134">
        <f>职业参数比例等级参数!$Z$52*10</f>
        <v>40</v>
      </c>
      <c r="L1262" s="134">
        <f>职业参数比例等级参数!$Z$53*10</f>
        <v>23.345454545454544</v>
      </c>
      <c r="M1262" s="134">
        <f>L1262*职业参数比例等级参数!$B$15</f>
        <v>46.690909090909088</v>
      </c>
      <c r="N1262" s="134">
        <f>L1262*职业参数比例等级参数!$B$16</f>
        <v>23.345454545454544</v>
      </c>
      <c r="O1262" s="134"/>
      <c r="P1262" s="134"/>
      <c r="Q1262" s="134">
        <v>3</v>
      </c>
    </row>
    <row r="1263" spans="1:17" s="135" customFormat="1" hidden="1">
      <c r="A1263" s="142">
        <v>1250</v>
      </c>
      <c r="B1263" s="142">
        <f t="shared" si="19"/>
        <v>1250</v>
      </c>
      <c r="C1263" s="134">
        <v>3</v>
      </c>
      <c r="D1263" s="134">
        <v>0</v>
      </c>
      <c r="E1263" s="134">
        <v>0</v>
      </c>
      <c r="F1263" s="134">
        <f>职业参数比例等级参数!$Z$47*10</f>
        <v>89.696969696969688</v>
      </c>
      <c r="G1263" s="135">
        <f>职业参数比例等级参数!$X$48*10</f>
        <v>118.18181818181816</v>
      </c>
      <c r="H1263" s="134">
        <f>职业参数比例等级参数!$Z$49*10</f>
        <v>26.666666666666664</v>
      </c>
      <c r="I1263" s="134">
        <f>职业参数比例等级参数!$Z$50*10</f>
        <v>31.999999999999996</v>
      </c>
      <c r="J1263" s="134">
        <f>职业参数比例等级参数!$Z$51*10</f>
        <v>53.333333333333329</v>
      </c>
      <c r="K1263" s="134">
        <f>职业参数比例等级参数!$Z$52*10</f>
        <v>40</v>
      </c>
      <c r="L1263" s="134">
        <f>职业参数比例等级参数!$Z$53*10</f>
        <v>23.345454545454544</v>
      </c>
      <c r="M1263" s="134">
        <f>L1263*职业参数比例等级参数!$B$15</f>
        <v>46.690909090909088</v>
      </c>
      <c r="N1263" s="134">
        <f>L1263*职业参数比例等级参数!$B$16</f>
        <v>23.345454545454544</v>
      </c>
      <c r="O1263" s="134"/>
      <c r="P1263" s="134"/>
      <c r="Q1263" s="134">
        <v>3</v>
      </c>
    </row>
    <row r="1264" spans="1:17" s="135" customFormat="1" hidden="1">
      <c r="A1264" s="142">
        <v>1251</v>
      </c>
      <c r="B1264" s="142">
        <f t="shared" si="19"/>
        <v>1251</v>
      </c>
      <c r="C1264" s="134">
        <v>3</v>
      </c>
      <c r="D1264" s="134">
        <v>0</v>
      </c>
      <c r="E1264" s="134">
        <v>0</v>
      </c>
      <c r="F1264" s="134">
        <f>职业参数比例等级参数!$Z$47*10</f>
        <v>89.696969696969688</v>
      </c>
      <c r="G1264" s="134">
        <f>职业参数比例等级参数!$Z$48*10</f>
        <v>112.12121212121211</v>
      </c>
      <c r="H1264" s="135">
        <f>职业参数比例等级参数!$Y$49*10</f>
        <v>27.878787878787875</v>
      </c>
      <c r="I1264" s="134">
        <f>职业参数比例等级参数!$Z$50*10</f>
        <v>31.999999999999996</v>
      </c>
      <c r="J1264" s="134">
        <f>职业参数比例等级参数!$Z$51*10</f>
        <v>53.333333333333329</v>
      </c>
      <c r="K1264" s="134">
        <f>职业参数比例等级参数!$Z$52*10</f>
        <v>40</v>
      </c>
      <c r="L1264" s="134">
        <f>职业参数比例等级参数!$Z$53*10</f>
        <v>23.345454545454544</v>
      </c>
      <c r="M1264" s="134">
        <f>L1264*职业参数比例等级参数!$B$15</f>
        <v>46.690909090909088</v>
      </c>
      <c r="N1264" s="134">
        <f>L1264*职业参数比例等级参数!$B$16</f>
        <v>23.345454545454544</v>
      </c>
      <c r="O1264" s="134"/>
      <c r="P1264" s="134"/>
      <c r="Q1264" s="134">
        <v>3</v>
      </c>
    </row>
    <row r="1265" spans="1:17" s="135" customFormat="1" hidden="1">
      <c r="A1265" s="142">
        <v>1252</v>
      </c>
      <c r="B1265" s="142">
        <f t="shared" si="19"/>
        <v>1252</v>
      </c>
      <c r="C1265" s="134">
        <v>3</v>
      </c>
      <c r="D1265" s="134">
        <v>0</v>
      </c>
      <c r="E1265" s="134">
        <v>0</v>
      </c>
      <c r="F1265" s="134">
        <f>职业参数比例等级参数!$Z$47*10</f>
        <v>89.696969696969688</v>
      </c>
      <c r="G1265" s="134">
        <f>职业参数比例等级参数!$Z$48*10</f>
        <v>112.12121212121211</v>
      </c>
      <c r="H1265" s="135">
        <f>职业参数比例等级参数!$X$49*10</f>
        <v>29.090909090909093</v>
      </c>
      <c r="I1265" s="134">
        <f>职业参数比例等级参数!$Z$50*10</f>
        <v>31.999999999999996</v>
      </c>
      <c r="J1265" s="134">
        <f>职业参数比例等级参数!$Z$51*10</f>
        <v>53.333333333333329</v>
      </c>
      <c r="K1265" s="134">
        <f>职业参数比例等级参数!$Z$52*10</f>
        <v>40</v>
      </c>
      <c r="L1265" s="134">
        <f>职业参数比例等级参数!$Z$53*10</f>
        <v>23.345454545454544</v>
      </c>
      <c r="M1265" s="134">
        <f>L1265*职业参数比例等级参数!$B$15</f>
        <v>46.690909090909088</v>
      </c>
      <c r="N1265" s="134">
        <f>L1265*职业参数比例等级参数!$B$16</f>
        <v>23.345454545454544</v>
      </c>
      <c r="O1265" s="134"/>
      <c r="P1265" s="134"/>
      <c r="Q1265" s="134">
        <v>3</v>
      </c>
    </row>
    <row r="1266" spans="1:17" s="135" customFormat="1" hidden="1">
      <c r="A1266" s="142">
        <v>1253</v>
      </c>
      <c r="B1266" s="142">
        <f t="shared" si="19"/>
        <v>1253</v>
      </c>
      <c r="C1266" s="134">
        <v>3</v>
      </c>
      <c r="D1266" s="134">
        <v>0</v>
      </c>
      <c r="E1266" s="134">
        <v>0</v>
      </c>
      <c r="F1266" s="134">
        <f>职业参数比例等级参数!$Z$47*10</f>
        <v>89.696969696969688</v>
      </c>
      <c r="G1266" s="134">
        <f>职业参数比例等级参数!$Z$48*10</f>
        <v>112.12121212121211</v>
      </c>
      <c r="H1266" s="134">
        <f>职业参数比例等级参数!$Z$49*10</f>
        <v>26.666666666666664</v>
      </c>
      <c r="I1266" s="135">
        <f>职业参数比例等级参数!$Y$50*10</f>
        <v>33.454545454545453</v>
      </c>
      <c r="J1266" s="134">
        <f>职业参数比例等级参数!$Z$51*10</f>
        <v>53.333333333333329</v>
      </c>
      <c r="K1266" s="134">
        <f>职业参数比例等级参数!$Z$52*10</f>
        <v>40</v>
      </c>
      <c r="L1266" s="134">
        <f>职业参数比例等级参数!$Z$53*10</f>
        <v>23.345454545454544</v>
      </c>
      <c r="M1266" s="134">
        <f>L1266*职业参数比例等级参数!$B$15</f>
        <v>46.690909090909088</v>
      </c>
      <c r="N1266" s="134">
        <f>L1266*职业参数比例等级参数!$B$16</f>
        <v>23.345454545454544</v>
      </c>
      <c r="O1266" s="134"/>
      <c r="P1266" s="134"/>
      <c r="Q1266" s="134">
        <v>3</v>
      </c>
    </row>
    <row r="1267" spans="1:17" s="135" customFormat="1" hidden="1">
      <c r="A1267" s="142">
        <v>1254</v>
      </c>
      <c r="B1267" s="142">
        <f t="shared" si="19"/>
        <v>1254</v>
      </c>
      <c r="C1267" s="134">
        <v>3</v>
      </c>
      <c r="D1267" s="134">
        <v>0</v>
      </c>
      <c r="E1267" s="134">
        <v>0</v>
      </c>
      <c r="F1267" s="134">
        <f>职业参数比例等级参数!$Z$47*10</f>
        <v>89.696969696969688</v>
      </c>
      <c r="G1267" s="134">
        <f>职业参数比例等级参数!$Z$48*10</f>
        <v>112.12121212121211</v>
      </c>
      <c r="H1267" s="134">
        <f>职业参数比例等级参数!$Z$49*10</f>
        <v>26.666666666666664</v>
      </c>
      <c r="I1267" s="135">
        <f>职业参数比例等级参数!$X$50*10</f>
        <v>34.909090909090907</v>
      </c>
      <c r="J1267" s="134">
        <f>职业参数比例等级参数!$Z$51*10</f>
        <v>53.333333333333329</v>
      </c>
      <c r="K1267" s="134">
        <f>职业参数比例等级参数!$Z$52*10</f>
        <v>40</v>
      </c>
      <c r="L1267" s="134">
        <f>职业参数比例等级参数!$Z$53*10</f>
        <v>23.345454545454544</v>
      </c>
      <c r="M1267" s="134">
        <f>L1267*职业参数比例等级参数!$B$15</f>
        <v>46.690909090909088</v>
      </c>
      <c r="N1267" s="134">
        <f>L1267*职业参数比例等级参数!$B$16</f>
        <v>23.345454545454544</v>
      </c>
      <c r="O1267" s="134"/>
      <c r="P1267" s="134"/>
      <c r="Q1267" s="134">
        <v>3</v>
      </c>
    </row>
    <row r="1268" spans="1:17" s="135" customFormat="1" hidden="1">
      <c r="A1268" s="142">
        <v>1255</v>
      </c>
      <c r="B1268" s="142">
        <f t="shared" si="19"/>
        <v>1255</v>
      </c>
      <c r="C1268" s="134">
        <v>3</v>
      </c>
      <c r="D1268" s="134">
        <v>0</v>
      </c>
      <c r="E1268" s="134">
        <v>0</v>
      </c>
      <c r="F1268" s="134">
        <f>职业参数比例等级参数!$Z$47*10</f>
        <v>89.696969696969688</v>
      </c>
      <c r="G1268" s="134">
        <f>职业参数比例等级参数!$Z$48*10</f>
        <v>112.12121212121211</v>
      </c>
      <c r="H1268" s="134">
        <f>职业参数比例等级参数!$Z$49*10</f>
        <v>26.666666666666664</v>
      </c>
      <c r="I1268" s="134">
        <f>职业参数比例等级参数!$Z$50*10</f>
        <v>31.999999999999996</v>
      </c>
      <c r="J1268" s="135">
        <f>职业参数比例等级参数!$Y$51*10</f>
        <v>55.757575757575751</v>
      </c>
      <c r="K1268" s="134">
        <f>职业参数比例等级参数!$Z$52*10</f>
        <v>40</v>
      </c>
      <c r="L1268" s="134">
        <f>职业参数比例等级参数!$Z$53*10</f>
        <v>23.345454545454544</v>
      </c>
      <c r="M1268" s="134">
        <f>L1268*职业参数比例等级参数!$B$15</f>
        <v>46.690909090909088</v>
      </c>
      <c r="N1268" s="134">
        <f>L1268*职业参数比例等级参数!$B$16</f>
        <v>23.345454545454544</v>
      </c>
      <c r="O1268" s="134"/>
      <c r="P1268" s="134"/>
      <c r="Q1268" s="134">
        <v>3</v>
      </c>
    </row>
    <row r="1269" spans="1:17" s="135" customFormat="1" hidden="1">
      <c r="A1269" s="142">
        <v>1256</v>
      </c>
      <c r="B1269" s="142">
        <f t="shared" si="19"/>
        <v>1256</v>
      </c>
      <c r="C1269" s="134">
        <v>3</v>
      </c>
      <c r="D1269" s="134">
        <v>0</v>
      </c>
      <c r="E1269" s="134">
        <v>0</v>
      </c>
      <c r="F1269" s="134">
        <f>职业参数比例等级参数!$Z$47*10</f>
        <v>89.696969696969688</v>
      </c>
      <c r="G1269" s="134">
        <f>职业参数比例等级参数!$Z$48*10</f>
        <v>112.12121212121211</v>
      </c>
      <c r="H1269" s="134">
        <f>职业参数比例等级参数!$Z$49*10</f>
        <v>26.666666666666664</v>
      </c>
      <c r="I1269" s="134">
        <f>职业参数比例等级参数!$Z$50*10</f>
        <v>31.999999999999996</v>
      </c>
      <c r="J1269" s="135">
        <f>职业参数比例等级参数!$X$51*10</f>
        <v>58.181818181818187</v>
      </c>
      <c r="K1269" s="134">
        <f>职业参数比例等级参数!$Z$52*10</f>
        <v>40</v>
      </c>
      <c r="L1269" s="134">
        <f>职业参数比例等级参数!$Z$53*10</f>
        <v>23.345454545454544</v>
      </c>
      <c r="M1269" s="134">
        <f>L1269*职业参数比例等级参数!$B$15</f>
        <v>46.690909090909088</v>
      </c>
      <c r="N1269" s="134">
        <f>L1269*职业参数比例等级参数!$B$16</f>
        <v>23.345454545454544</v>
      </c>
      <c r="O1269" s="134"/>
      <c r="P1269" s="134"/>
      <c r="Q1269" s="134">
        <v>3</v>
      </c>
    </row>
    <row r="1270" spans="1:17" s="135" customFormat="1" hidden="1">
      <c r="A1270" s="142">
        <v>1257</v>
      </c>
      <c r="B1270" s="142">
        <f t="shared" si="19"/>
        <v>1257</v>
      </c>
      <c r="C1270" s="134">
        <v>3</v>
      </c>
      <c r="D1270" s="134">
        <v>0</v>
      </c>
      <c r="E1270" s="134">
        <v>0</v>
      </c>
      <c r="F1270" s="134">
        <f>职业参数比例等级参数!$Z$47*10</f>
        <v>89.696969696969688</v>
      </c>
      <c r="G1270" s="134">
        <f>职业参数比例等级参数!$Z$48*10</f>
        <v>112.12121212121211</v>
      </c>
      <c r="H1270" s="134">
        <f>职业参数比例等级参数!$Z$49*10</f>
        <v>26.666666666666664</v>
      </c>
      <c r="I1270" s="134">
        <f>职业参数比例等级参数!$Z$50*10</f>
        <v>31.999999999999996</v>
      </c>
      <c r="J1270" s="134">
        <f>职业参数比例等级参数!$Z$51*10</f>
        <v>53.333333333333329</v>
      </c>
      <c r="K1270" s="135">
        <f>职业参数比例等级参数!$Y$52*10</f>
        <v>41.818181818181813</v>
      </c>
      <c r="L1270" s="134">
        <f>职业参数比例等级参数!$Z$53*10</f>
        <v>23.345454545454544</v>
      </c>
      <c r="M1270" s="134">
        <f>L1270*职业参数比例等级参数!$B$15</f>
        <v>46.690909090909088</v>
      </c>
      <c r="N1270" s="134">
        <f>L1270*职业参数比例等级参数!$B$16</f>
        <v>23.345454545454544</v>
      </c>
      <c r="O1270" s="134"/>
      <c r="P1270" s="134"/>
      <c r="Q1270" s="134">
        <v>3</v>
      </c>
    </row>
    <row r="1271" spans="1:17" s="135" customFormat="1" hidden="1">
      <c r="A1271" s="142">
        <v>1258</v>
      </c>
      <c r="B1271" s="142">
        <f t="shared" si="19"/>
        <v>1258</v>
      </c>
      <c r="C1271" s="134">
        <v>3</v>
      </c>
      <c r="D1271" s="134">
        <v>0</v>
      </c>
      <c r="E1271" s="134">
        <v>0</v>
      </c>
      <c r="F1271" s="134">
        <f>职业参数比例等级参数!$Z$47*10</f>
        <v>89.696969696969688</v>
      </c>
      <c r="G1271" s="134">
        <f>职业参数比例等级参数!$Z$48*10</f>
        <v>112.12121212121211</v>
      </c>
      <c r="H1271" s="134">
        <f>职业参数比例等级参数!$Z$49*10</f>
        <v>26.666666666666664</v>
      </c>
      <c r="I1271" s="134">
        <f>职业参数比例等级参数!$Z$50*10</f>
        <v>31.999999999999996</v>
      </c>
      <c r="J1271" s="134">
        <f>职业参数比例等级参数!$Z$51*10</f>
        <v>53.333333333333329</v>
      </c>
      <c r="K1271" s="135">
        <f>职业参数比例等级参数!$X$52*10</f>
        <v>43.636363636363633</v>
      </c>
      <c r="L1271" s="134">
        <f>职业参数比例等级参数!$Z$53*10</f>
        <v>23.345454545454544</v>
      </c>
      <c r="M1271" s="134">
        <f>L1271*职业参数比例等级参数!$B$15</f>
        <v>46.690909090909088</v>
      </c>
      <c r="N1271" s="134">
        <f>L1271*职业参数比例等级参数!$B$16</f>
        <v>23.345454545454544</v>
      </c>
      <c r="O1271" s="134"/>
      <c r="P1271" s="134"/>
      <c r="Q1271" s="134">
        <v>3</v>
      </c>
    </row>
    <row r="1272" spans="1:17" s="135" customFormat="1" hidden="1">
      <c r="A1272" s="142">
        <v>1259</v>
      </c>
      <c r="B1272" s="142">
        <f t="shared" si="19"/>
        <v>1259</v>
      </c>
      <c r="C1272" s="134">
        <v>3</v>
      </c>
      <c r="D1272" s="134">
        <v>0</v>
      </c>
      <c r="E1272" s="134">
        <v>0</v>
      </c>
      <c r="F1272" s="134">
        <f>职业参数比例等级参数!$Z$47*10</f>
        <v>89.696969696969688</v>
      </c>
      <c r="G1272" s="134">
        <f>职业参数比例等级参数!$Z$48*10</f>
        <v>112.12121212121211</v>
      </c>
      <c r="H1272" s="134">
        <f>职业参数比例等级参数!$Z$49*10</f>
        <v>26.666666666666664</v>
      </c>
      <c r="I1272" s="134">
        <f>职业参数比例等级参数!$Z$50*10</f>
        <v>31.999999999999996</v>
      </c>
      <c r="J1272" s="134">
        <f>职业参数比例等级参数!$Z$51*10</f>
        <v>53.333333333333329</v>
      </c>
      <c r="K1272" s="134">
        <f>职业参数比例等级参数!$Z$52*10</f>
        <v>40</v>
      </c>
      <c r="L1272" s="135">
        <f>职业参数比例等级参数!$Y$53*10</f>
        <v>23.563636363636359</v>
      </c>
      <c r="M1272" s="134">
        <f>L1272*职业参数比例等级参数!$B$15</f>
        <v>47.127272727272718</v>
      </c>
      <c r="N1272" s="134">
        <f>L1272*职业参数比例等级参数!$B$16</f>
        <v>23.563636363636359</v>
      </c>
      <c r="O1272" s="134"/>
      <c r="P1272" s="134"/>
      <c r="Q1272" s="134">
        <v>3</v>
      </c>
    </row>
    <row r="1273" spans="1:17" s="135" customFormat="1" hidden="1">
      <c r="A1273" s="142">
        <v>1260</v>
      </c>
      <c r="B1273" s="142">
        <f t="shared" si="19"/>
        <v>1260</v>
      </c>
      <c r="C1273" s="134">
        <v>3</v>
      </c>
      <c r="D1273" s="134">
        <v>0</v>
      </c>
      <c r="E1273" s="134">
        <v>0</v>
      </c>
      <c r="F1273" s="134">
        <f>职业参数比例等级参数!$Z$47*10</f>
        <v>89.696969696969688</v>
      </c>
      <c r="G1273" s="134">
        <f>职业参数比例等级参数!$Z$48*10</f>
        <v>112.12121212121211</v>
      </c>
      <c r="H1273" s="134">
        <f>职业参数比例等级参数!$Z$49*10</f>
        <v>26.666666666666664</v>
      </c>
      <c r="I1273" s="134">
        <f>职业参数比例等级参数!$Z$50*10</f>
        <v>31.999999999999996</v>
      </c>
      <c r="J1273" s="134">
        <f>职业参数比例等级参数!$Z$51*10</f>
        <v>53.333333333333329</v>
      </c>
      <c r="K1273" s="134">
        <f>职业参数比例等级参数!$Z$52*10</f>
        <v>40</v>
      </c>
      <c r="L1273" s="135">
        <f>职业参数比例等级参数!$X$53*10</f>
        <v>23.781818181818181</v>
      </c>
      <c r="M1273" s="134">
        <f>L1273*职业参数比例等级参数!$B$15</f>
        <v>47.563636363636363</v>
      </c>
      <c r="N1273" s="134">
        <f>L1273*职业参数比例等级参数!$B$16</f>
        <v>23.781818181818181</v>
      </c>
      <c r="O1273" s="134"/>
      <c r="P1273" s="134"/>
      <c r="Q1273" s="134">
        <v>3</v>
      </c>
    </row>
    <row r="1274" spans="1:17" s="135" customFormat="1" hidden="1">
      <c r="A1274" s="142">
        <v>1261</v>
      </c>
      <c r="B1274" s="142">
        <f t="shared" si="19"/>
        <v>1261</v>
      </c>
      <c r="C1274" s="135">
        <v>2</v>
      </c>
      <c r="D1274" s="135">
        <v>0</v>
      </c>
      <c r="E1274" s="135">
        <v>0</v>
      </c>
      <c r="F1274" s="135">
        <f>职业参数比例等级参数!$AA$47*10</f>
        <v>87.272727272727266</v>
      </c>
      <c r="G1274" s="135">
        <f>职业参数比例等级参数!$AA$48*10</f>
        <v>109.09090909090908</v>
      </c>
      <c r="H1274" s="135">
        <f>职业参数比例等级参数!$AA$49*10</f>
        <v>25.454545454545453</v>
      </c>
      <c r="I1274" s="135">
        <f>职业参数比例等级参数!$AA$50*10</f>
        <v>30.545454545454543</v>
      </c>
      <c r="J1274" s="135">
        <f>职业参数比例等级参数!$AA$51*10</f>
        <v>50.909090909090907</v>
      </c>
      <c r="K1274" s="135">
        <f>职业参数比例等级参数!$AA$52*10</f>
        <v>38.18181818181818</v>
      </c>
      <c r="L1274" s="135">
        <f>职业参数比例等级参数!$AA$53*10</f>
        <v>23.127272727272725</v>
      </c>
      <c r="M1274" s="135">
        <f>L1274*职业参数比例等级参数!$B$15</f>
        <v>46.25454545454545</v>
      </c>
      <c r="N1274" s="135">
        <f>L1274*职业参数比例等级参数!$B$16</f>
        <v>23.127272727272725</v>
      </c>
      <c r="P1274" s="135" t="s">
        <v>618</v>
      </c>
      <c r="Q1274" s="135">
        <v>3</v>
      </c>
    </row>
    <row r="1275" spans="1:17" s="135" customFormat="1" hidden="1">
      <c r="A1275" s="142">
        <v>1262</v>
      </c>
      <c r="B1275" s="142">
        <f t="shared" si="19"/>
        <v>1262</v>
      </c>
      <c r="C1275" s="134">
        <v>2</v>
      </c>
      <c r="D1275" s="134">
        <v>0</v>
      </c>
      <c r="E1275" s="134">
        <v>0</v>
      </c>
      <c r="F1275" s="135">
        <f>职业参数比例等级参数!$AB$47*10</f>
        <v>84.848484848484844</v>
      </c>
      <c r="G1275" s="134">
        <f>职业参数比例等级参数!$AA$48*10</f>
        <v>109.09090909090908</v>
      </c>
      <c r="H1275" s="134">
        <f>职业参数比例等级参数!$AA$49*10</f>
        <v>25.454545454545453</v>
      </c>
      <c r="I1275" s="134">
        <f>职业参数比例等级参数!$AA$50*10</f>
        <v>30.545454545454543</v>
      </c>
      <c r="J1275" s="134">
        <f>职业参数比例等级参数!$AA$51*10</f>
        <v>50.909090909090907</v>
      </c>
      <c r="K1275" s="134">
        <f>职业参数比例等级参数!$AA$52*10</f>
        <v>38.18181818181818</v>
      </c>
      <c r="L1275" s="134">
        <f>职业参数比例等级参数!$AA$53*10</f>
        <v>23.127272727272725</v>
      </c>
      <c r="M1275" s="134">
        <f>L1275*职业参数比例等级参数!$B$15</f>
        <v>46.25454545454545</v>
      </c>
      <c r="N1275" s="134">
        <f>L1275*职业参数比例等级参数!$B$16</f>
        <v>23.127272727272725</v>
      </c>
      <c r="O1275" s="134"/>
      <c r="P1275" s="134"/>
      <c r="Q1275" s="134">
        <v>3</v>
      </c>
    </row>
    <row r="1276" spans="1:17" s="135" customFormat="1" hidden="1">
      <c r="A1276" s="142">
        <v>1263</v>
      </c>
      <c r="B1276" s="142">
        <f t="shared" si="19"/>
        <v>1263</v>
      </c>
      <c r="C1276" s="134">
        <v>2</v>
      </c>
      <c r="D1276" s="134">
        <v>0</v>
      </c>
      <c r="E1276" s="134">
        <v>0</v>
      </c>
      <c r="F1276" s="135">
        <f>职业参数比例等级参数!$AC$47*10</f>
        <v>82.424242424242422</v>
      </c>
      <c r="G1276" s="134">
        <f>职业参数比例等级参数!$AA$48*10</f>
        <v>109.09090909090908</v>
      </c>
      <c r="H1276" s="134">
        <f>职业参数比例等级参数!$AA$49*10</f>
        <v>25.454545454545453</v>
      </c>
      <c r="I1276" s="134">
        <f>职业参数比例等级参数!$AA$50*10</f>
        <v>30.545454545454543</v>
      </c>
      <c r="J1276" s="134">
        <f>职业参数比例等级参数!$AA$51*10</f>
        <v>50.909090909090907</v>
      </c>
      <c r="K1276" s="134">
        <f>职业参数比例等级参数!$AA$52*10</f>
        <v>38.18181818181818</v>
      </c>
      <c r="L1276" s="134">
        <f>职业参数比例等级参数!$AA$53*10</f>
        <v>23.127272727272725</v>
      </c>
      <c r="M1276" s="134">
        <f>L1276*职业参数比例等级参数!$B$15</f>
        <v>46.25454545454545</v>
      </c>
      <c r="N1276" s="134">
        <f>L1276*职业参数比例等级参数!$B$16</f>
        <v>23.127272727272725</v>
      </c>
      <c r="O1276" s="134"/>
      <c r="P1276" s="134"/>
      <c r="Q1276" s="134">
        <v>3</v>
      </c>
    </row>
    <row r="1277" spans="1:17" s="135" customFormat="1" hidden="1">
      <c r="A1277" s="142">
        <v>1264</v>
      </c>
      <c r="B1277" s="142">
        <f t="shared" si="19"/>
        <v>1264</v>
      </c>
      <c r="C1277" s="134">
        <v>2</v>
      </c>
      <c r="D1277" s="134">
        <v>0</v>
      </c>
      <c r="E1277" s="134">
        <v>0</v>
      </c>
      <c r="F1277" s="134">
        <f>职业参数比例等级参数!$AA$47*10</f>
        <v>87.272727272727266</v>
      </c>
      <c r="G1277" s="135">
        <f>职业参数比例等级参数!$AB$48*10</f>
        <v>106.06060606060606</v>
      </c>
      <c r="H1277" s="134">
        <f>职业参数比例等级参数!$AA$49*10</f>
        <v>25.454545454545453</v>
      </c>
      <c r="I1277" s="134">
        <f>职业参数比例等级参数!$AA$50*10</f>
        <v>30.545454545454543</v>
      </c>
      <c r="J1277" s="134">
        <f>职业参数比例等级参数!$AA$51*10</f>
        <v>50.909090909090907</v>
      </c>
      <c r="K1277" s="134">
        <f>职业参数比例等级参数!$AA$52*10</f>
        <v>38.18181818181818</v>
      </c>
      <c r="L1277" s="134">
        <f>职业参数比例等级参数!$AA$53*10</f>
        <v>23.127272727272725</v>
      </c>
      <c r="M1277" s="134">
        <f>L1277*职业参数比例等级参数!$B$15</f>
        <v>46.25454545454545</v>
      </c>
      <c r="N1277" s="134">
        <f>L1277*职业参数比例等级参数!$B$16</f>
        <v>23.127272727272725</v>
      </c>
      <c r="O1277" s="134"/>
      <c r="P1277" s="134"/>
      <c r="Q1277" s="134">
        <v>3</v>
      </c>
    </row>
    <row r="1278" spans="1:17" s="135" customFormat="1" hidden="1">
      <c r="A1278" s="142">
        <v>1265</v>
      </c>
      <c r="B1278" s="142">
        <f t="shared" si="19"/>
        <v>1265</v>
      </c>
      <c r="C1278" s="134">
        <v>2</v>
      </c>
      <c r="D1278" s="134">
        <v>0</v>
      </c>
      <c r="E1278" s="134">
        <v>0</v>
      </c>
      <c r="F1278" s="134">
        <f>职业参数比例等级参数!$AA$47*10</f>
        <v>87.272727272727266</v>
      </c>
      <c r="G1278" s="135">
        <f>职业参数比例等级参数!$AC$48*10</f>
        <v>103.030303030303</v>
      </c>
      <c r="H1278" s="134">
        <f>职业参数比例等级参数!$AA$49*10</f>
        <v>25.454545454545453</v>
      </c>
      <c r="I1278" s="134">
        <f>职业参数比例等级参数!$AA$50*10</f>
        <v>30.545454545454543</v>
      </c>
      <c r="J1278" s="134">
        <f>职业参数比例等级参数!$AA$51*10</f>
        <v>50.909090909090907</v>
      </c>
      <c r="K1278" s="134">
        <f>职业参数比例等级参数!$AA$52*10</f>
        <v>38.18181818181818</v>
      </c>
      <c r="L1278" s="134">
        <f>职业参数比例等级参数!$AA$53*10</f>
        <v>23.127272727272725</v>
      </c>
      <c r="M1278" s="134">
        <f>L1278*职业参数比例等级参数!$B$15</f>
        <v>46.25454545454545</v>
      </c>
      <c r="N1278" s="134">
        <f>L1278*职业参数比例等级参数!$B$16</f>
        <v>23.127272727272725</v>
      </c>
      <c r="O1278" s="134"/>
      <c r="P1278" s="134"/>
      <c r="Q1278" s="134">
        <v>3</v>
      </c>
    </row>
    <row r="1279" spans="1:17" s="135" customFormat="1" hidden="1">
      <c r="A1279" s="142">
        <v>1266</v>
      </c>
      <c r="B1279" s="142">
        <f t="shared" si="19"/>
        <v>1266</v>
      </c>
      <c r="C1279" s="134">
        <v>2</v>
      </c>
      <c r="D1279" s="134">
        <v>0</v>
      </c>
      <c r="E1279" s="134">
        <v>0</v>
      </c>
      <c r="F1279" s="134">
        <f>职业参数比例等级参数!$AA$47*10</f>
        <v>87.272727272727266</v>
      </c>
      <c r="G1279" s="134">
        <f>职业参数比例等级参数!$AA$48*10</f>
        <v>109.09090909090908</v>
      </c>
      <c r="H1279" s="135">
        <f>职业参数比例等级参数!$AB$49*10</f>
        <v>24.242424242424239</v>
      </c>
      <c r="I1279" s="134">
        <f>职业参数比例等级参数!$AA$50*10</f>
        <v>30.545454545454543</v>
      </c>
      <c r="J1279" s="134">
        <f>职业参数比例等级参数!$AA$51*10</f>
        <v>50.909090909090907</v>
      </c>
      <c r="K1279" s="134">
        <f>职业参数比例等级参数!$AA$52*10</f>
        <v>38.18181818181818</v>
      </c>
      <c r="L1279" s="134">
        <f>职业参数比例等级参数!$AA$53*10</f>
        <v>23.127272727272725</v>
      </c>
      <c r="M1279" s="134">
        <f>L1279*职业参数比例等级参数!$B$15</f>
        <v>46.25454545454545</v>
      </c>
      <c r="N1279" s="134">
        <f>L1279*职业参数比例等级参数!$B$16</f>
        <v>23.127272727272725</v>
      </c>
      <c r="O1279" s="134"/>
      <c r="P1279" s="134"/>
      <c r="Q1279" s="134">
        <v>3</v>
      </c>
    </row>
    <row r="1280" spans="1:17" s="135" customFormat="1" hidden="1">
      <c r="A1280" s="142">
        <v>1267</v>
      </c>
      <c r="B1280" s="142">
        <f t="shared" si="19"/>
        <v>1267</v>
      </c>
      <c r="C1280" s="134">
        <v>2</v>
      </c>
      <c r="D1280" s="134">
        <v>0</v>
      </c>
      <c r="E1280" s="134">
        <v>0</v>
      </c>
      <c r="F1280" s="134">
        <f>职业参数比例等级参数!$AA$47*10</f>
        <v>87.272727272727266</v>
      </c>
      <c r="G1280" s="134">
        <f>职业参数比例等级参数!$AA$48*10</f>
        <v>109.09090909090908</v>
      </c>
      <c r="H1280" s="135">
        <f>职业参数比例等级参数!$AC$49*10</f>
        <v>23.030303030303028</v>
      </c>
      <c r="I1280" s="134">
        <f>职业参数比例等级参数!$AA$50*10</f>
        <v>30.545454545454543</v>
      </c>
      <c r="J1280" s="134">
        <f>职业参数比例等级参数!$AA$51*10</f>
        <v>50.909090909090907</v>
      </c>
      <c r="K1280" s="134">
        <f>职业参数比例等级参数!$AA$52*10</f>
        <v>38.18181818181818</v>
      </c>
      <c r="L1280" s="134">
        <f>职业参数比例等级参数!$AA$53*10</f>
        <v>23.127272727272725</v>
      </c>
      <c r="M1280" s="134">
        <f>L1280*职业参数比例等级参数!$B$15</f>
        <v>46.25454545454545</v>
      </c>
      <c r="N1280" s="134">
        <f>L1280*职业参数比例等级参数!$B$16</f>
        <v>23.127272727272725</v>
      </c>
      <c r="O1280" s="134"/>
      <c r="P1280" s="134"/>
      <c r="Q1280" s="134">
        <v>3</v>
      </c>
    </row>
    <row r="1281" spans="1:17" s="135" customFormat="1" hidden="1">
      <c r="A1281" s="142">
        <v>1268</v>
      </c>
      <c r="B1281" s="142">
        <f t="shared" si="19"/>
        <v>1268</v>
      </c>
      <c r="C1281" s="134">
        <v>2</v>
      </c>
      <c r="D1281" s="134">
        <v>0</v>
      </c>
      <c r="E1281" s="134">
        <v>0</v>
      </c>
      <c r="F1281" s="134">
        <f>职业参数比例等级参数!$AA$47*10</f>
        <v>87.272727272727266</v>
      </c>
      <c r="G1281" s="134">
        <f>职业参数比例等级参数!$AA$48*10</f>
        <v>109.09090909090908</v>
      </c>
      <c r="H1281" s="134">
        <f>职业参数比例等级参数!$AA$49*10</f>
        <v>25.454545454545453</v>
      </c>
      <c r="I1281" s="135">
        <f>职业参数比例等级参数!$AB$50*10</f>
        <v>29.090909090909086</v>
      </c>
      <c r="J1281" s="134">
        <f>职业参数比例等级参数!$AA$51*10</f>
        <v>50.909090909090907</v>
      </c>
      <c r="K1281" s="134">
        <f>职业参数比例等级参数!$AA$52*10</f>
        <v>38.18181818181818</v>
      </c>
      <c r="L1281" s="134">
        <f>职业参数比例等级参数!$AA$53*10</f>
        <v>23.127272727272725</v>
      </c>
      <c r="M1281" s="134">
        <f>L1281*职业参数比例等级参数!$B$15</f>
        <v>46.25454545454545</v>
      </c>
      <c r="N1281" s="134">
        <f>L1281*职业参数比例等级参数!$B$16</f>
        <v>23.127272727272725</v>
      </c>
      <c r="O1281" s="134"/>
      <c r="P1281" s="134"/>
      <c r="Q1281" s="134">
        <v>3</v>
      </c>
    </row>
    <row r="1282" spans="1:17" s="135" customFormat="1" hidden="1">
      <c r="A1282" s="142">
        <v>1269</v>
      </c>
      <c r="B1282" s="142">
        <f t="shared" si="19"/>
        <v>1269</v>
      </c>
      <c r="C1282" s="134">
        <v>2</v>
      </c>
      <c r="D1282" s="134">
        <v>0</v>
      </c>
      <c r="E1282" s="134">
        <v>0</v>
      </c>
      <c r="F1282" s="134">
        <f>职业参数比例等级参数!$AA$47*10</f>
        <v>87.272727272727266</v>
      </c>
      <c r="G1282" s="134">
        <f>职业参数比例等级参数!$AA$48*10</f>
        <v>109.09090909090908</v>
      </c>
      <c r="H1282" s="134">
        <f>职业参数比例等级参数!$AA$49*10</f>
        <v>25.454545454545453</v>
      </c>
      <c r="I1282" s="135">
        <f>职业参数比例等级参数!$AC$50*10</f>
        <v>27.636363636363637</v>
      </c>
      <c r="J1282" s="134">
        <f>职业参数比例等级参数!$AA$51*10</f>
        <v>50.909090909090907</v>
      </c>
      <c r="K1282" s="134">
        <f>职业参数比例等级参数!$AA$52*10</f>
        <v>38.18181818181818</v>
      </c>
      <c r="L1282" s="134">
        <f>职业参数比例等级参数!$AA$53*10</f>
        <v>23.127272727272725</v>
      </c>
      <c r="M1282" s="134">
        <f>L1282*职业参数比例等级参数!$B$15</f>
        <v>46.25454545454545</v>
      </c>
      <c r="N1282" s="134">
        <f>L1282*职业参数比例等级参数!$B$16</f>
        <v>23.127272727272725</v>
      </c>
      <c r="O1282" s="134"/>
      <c r="P1282" s="134"/>
      <c r="Q1282" s="134">
        <v>3</v>
      </c>
    </row>
    <row r="1283" spans="1:17" s="135" customFormat="1" hidden="1">
      <c r="A1283" s="142">
        <v>1270</v>
      </c>
      <c r="B1283" s="142">
        <f t="shared" si="19"/>
        <v>1270</v>
      </c>
      <c r="C1283" s="134">
        <v>2</v>
      </c>
      <c r="D1283" s="134">
        <v>0</v>
      </c>
      <c r="E1283" s="134">
        <v>0</v>
      </c>
      <c r="F1283" s="134">
        <f>职业参数比例等级参数!$AA$47*10</f>
        <v>87.272727272727266</v>
      </c>
      <c r="G1283" s="134">
        <f>职业参数比例等级参数!$AA$48*10</f>
        <v>109.09090909090908</v>
      </c>
      <c r="H1283" s="134">
        <f>职业参数比例等级参数!$AA$49*10</f>
        <v>25.454545454545453</v>
      </c>
      <c r="I1283" s="134">
        <f>职业参数比例等级参数!$AA$50*10</f>
        <v>30.545454545454543</v>
      </c>
      <c r="J1283" s="135">
        <f>职业参数比例等级参数!$AB$51*10</f>
        <v>48.484848484848477</v>
      </c>
      <c r="K1283" s="134">
        <f>职业参数比例等级参数!$AA$52*10</f>
        <v>38.18181818181818</v>
      </c>
      <c r="L1283" s="134">
        <f>职业参数比例等级参数!$AA$53*10</f>
        <v>23.127272727272725</v>
      </c>
      <c r="M1283" s="134">
        <f>L1283*职业参数比例等级参数!$B$15</f>
        <v>46.25454545454545</v>
      </c>
      <c r="N1283" s="134">
        <f>L1283*职业参数比例等级参数!$B$16</f>
        <v>23.127272727272725</v>
      </c>
      <c r="O1283" s="134"/>
      <c r="P1283" s="134"/>
      <c r="Q1283" s="134">
        <v>3</v>
      </c>
    </row>
    <row r="1284" spans="1:17" s="135" customFormat="1" hidden="1">
      <c r="A1284" s="142">
        <v>1271</v>
      </c>
      <c r="B1284" s="142">
        <f t="shared" si="19"/>
        <v>1271</v>
      </c>
      <c r="C1284" s="134">
        <v>2</v>
      </c>
      <c r="D1284" s="134">
        <v>0</v>
      </c>
      <c r="E1284" s="134">
        <v>0</v>
      </c>
      <c r="F1284" s="134">
        <f>职业参数比例等级参数!$AA$47*10</f>
        <v>87.272727272727266</v>
      </c>
      <c r="G1284" s="134">
        <f>职业参数比例等级参数!$AA$48*10</f>
        <v>109.09090909090908</v>
      </c>
      <c r="H1284" s="134">
        <f>职业参数比例等级参数!$AA$49*10</f>
        <v>25.454545454545453</v>
      </c>
      <c r="I1284" s="134">
        <f>职业参数比例等级参数!$AA$50*10</f>
        <v>30.545454545454543</v>
      </c>
      <c r="J1284" s="135">
        <f>职业参数比例等级参数!$AC$51*10</f>
        <v>46.060606060606055</v>
      </c>
      <c r="K1284" s="134">
        <f>职业参数比例等级参数!$AA$52*10</f>
        <v>38.18181818181818</v>
      </c>
      <c r="L1284" s="134">
        <f>职业参数比例等级参数!$AA$53*10</f>
        <v>23.127272727272725</v>
      </c>
      <c r="M1284" s="134">
        <f>L1284*职业参数比例等级参数!$B$15</f>
        <v>46.25454545454545</v>
      </c>
      <c r="N1284" s="134">
        <f>L1284*职业参数比例等级参数!$B$16</f>
        <v>23.127272727272725</v>
      </c>
      <c r="O1284" s="134"/>
      <c r="P1284" s="134"/>
      <c r="Q1284" s="134">
        <v>3</v>
      </c>
    </row>
    <row r="1285" spans="1:17" s="135" customFormat="1" hidden="1">
      <c r="A1285" s="142">
        <v>1272</v>
      </c>
      <c r="B1285" s="142">
        <f t="shared" si="19"/>
        <v>1272</v>
      </c>
      <c r="C1285" s="134">
        <v>2</v>
      </c>
      <c r="D1285" s="134">
        <v>0</v>
      </c>
      <c r="E1285" s="134">
        <v>0</v>
      </c>
      <c r="F1285" s="134">
        <f>职业参数比例等级参数!$AA$47*10</f>
        <v>87.272727272727266</v>
      </c>
      <c r="G1285" s="134">
        <f>职业参数比例等级参数!$AA$48*10</f>
        <v>109.09090909090908</v>
      </c>
      <c r="H1285" s="134">
        <f>职业参数比例等级参数!$AA$49*10</f>
        <v>25.454545454545453</v>
      </c>
      <c r="I1285" s="134">
        <f>职业参数比例等级参数!$AA$50*10</f>
        <v>30.545454545454543</v>
      </c>
      <c r="J1285" s="134">
        <f>职业参数比例等级参数!$AA$51*10</f>
        <v>50.909090909090907</v>
      </c>
      <c r="K1285" s="135">
        <f>职业参数比例等级参数!$AB$52*10</f>
        <v>36.36363636363636</v>
      </c>
      <c r="L1285" s="134">
        <f>职业参数比例等级参数!$AA$53*10</f>
        <v>23.127272727272725</v>
      </c>
      <c r="M1285" s="134">
        <f>L1285*职业参数比例等级参数!$B$15</f>
        <v>46.25454545454545</v>
      </c>
      <c r="N1285" s="134">
        <f>L1285*职业参数比例等级参数!$B$16</f>
        <v>23.127272727272725</v>
      </c>
      <c r="O1285" s="134"/>
      <c r="P1285" s="134"/>
      <c r="Q1285" s="134">
        <v>3</v>
      </c>
    </row>
    <row r="1286" spans="1:17" s="135" customFormat="1" hidden="1">
      <c r="A1286" s="142">
        <v>1273</v>
      </c>
      <c r="B1286" s="142">
        <f t="shared" si="19"/>
        <v>1273</v>
      </c>
      <c r="C1286" s="134">
        <v>2</v>
      </c>
      <c r="D1286" s="134">
        <v>0</v>
      </c>
      <c r="E1286" s="134">
        <v>0</v>
      </c>
      <c r="F1286" s="134">
        <f>职业参数比例等级参数!$AA$47*10</f>
        <v>87.272727272727266</v>
      </c>
      <c r="G1286" s="134">
        <f>职业参数比例等级参数!$AA$48*10</f>
        <v>109.09090909090908</v>
      </c>
      <c r="H1286" s="134">
        <f>职业参数比例等级参数!$AA$49*10</f>
        <v>25.454545454545453</v>
      </c>
      <c r="I1286" s="134">
        <f>职业参数比例等级参数!$AA$50*10</f>
        <v>30.545454545454543</v>
      </c>
      <c r="J1286" s="134">
        <f>职业参数比例等级参数!$AA$51*10</f>
        <v>50.909090909090907</v>
      </c>
      <c r="K1286" s="135">
        <f>职业参数比例等级参数!$AC$52*10</f>
        <v>34.54545454545454</v>
      </c>
      <c r="L1286" s="134">
        <f>职业参数比例等级参数!$AA$53*10</f>
        <v>23.127272727272725</v>
      </c>
      <c r="M1286" s="134">
        <f>L1286*职业参数比例等级参数!$B$15</f>
        <v>46.25454545454545</v>
      </c>
      <c r="N1286" s="134">
        <f>L1286*职业参数比例等级参数!$B$16</f>
        <v>23.127272727272725</v>
      </c>
      <c r="O1286" s="134"/>
      <c r="P1286" s="134"/>
      <c r="Q1286" s="134">
        <v>3</v>
      </c>
    </row>
    <row r="1287" spans="1:17" s="135" customFormat="1" hidden="1">
      <c r="A1287" s="142">
        <v>1274</v>
      </c>
      <c r="B1287" s="142">
        <f t="shared" si="19"/>
        <v>1274</v>
      </c>
      <c r="C1287" s="134">
        <v>2</v>
      </c>
      <c r="D1287" s="134">
        <v>0</v>
      </c>
      <c r="E1287" s="134">
        <v>0</v>
      </c>
      <c r="F1287" s="134">
        <f>职业参数比例等级参数!$AA$47*10</f>
        <v>87.272727272727266</v>
      </c>
      <c r="G1287" s="134">
        <f>职业参数比例等级参数!$AA$48*10</f>
        <v>109.09090909090908</v>
      </c>
      <c r="H1287" s="134">
        <f>职业参数比例等级参数!$AA$49*10</f>
        <v>25.454545454545453</v>
      </c>
      <c r="I1287" s="134">
        <f>职业参数比例等级参数!$AA$50*10</f>
        <v>30.545454545454543</v>
      </c>
      <c r="J1287" s="134">
        <f>职业参数比例等级参数!$AA$51*10</f>
        <v>50.909090909090907</v>
      </c>
      <c r="K1287" s="134">
        <f>职业参数比例等级参数!$AA$52*10</f>
        <v>38.18181818181818</v>
      </c>
      <c r="L1287" s="135">
        <f>职业参数比例等级参数!$AB$53*10</f>
        <v>22.909090909090907</v>
      </c>
      <c r="M1287" s="134">
        <f>L1287*职业参数比例等级参数!$B$15</f>
        <v>45.818181818181813</v>
      </c>
      <c r="N1287" s="134">
        <f>L1287*职业参数比例等级参数!$B$16</f>
        <v>22.909090909090907</v>
      </c>
      <c r="O1287" s="134"/>
      <c r="P1287" s="134"/>
      <c r="Q1287" s="134">
        <v>3</v>
      </c>
    </row>
    <row r="1288" spans="1:17" s="135" customFormat="1" hidden="1">
      <c r="A1288" s="142">
        <v>1275</v>
      </c>
      <c r="B1288" s="142">
        <f t="shared" si="19"/>
        <v>1275</v>
      </c>
      <c r="C1288" s="134">
        <v>2</v>
      </c>
      <c r="D1288" s="134">
        <v>0</v>
      </c>
      <c r="E1288" s="134">
        <v>0</v>
      </c>
      <c r="F1288" s="134">
        <f>职业参数比例等级参数!$AA$47*10</f>
        <v>87.272727272727266</v>
      </c>
      <c r="G1288" s="134">
        <f>职业参数比例等级参数!$AA$48*10</f>
        <v>109.09090909090908</v>
      </c>
      <c r="H1288" s="134">
        <f>职业参数比例等级参数!$AA$49*10</f>
        <v>25.454545454545453</v>
      </c>
      <c r="I1288" s="134">
        <f>职业参数比例等级参数!$AA$50*10</f>
        <v>30.545454545454543</v>
      </c>
      <c r="J1288" s="134">
        <f>职业参数比例等级参数!$AA$51*10</f>
        <v>50.909090909090907</v>
      </c>
      <c r="K1288" s="134">
        <f>职业参数比例等级参数!$AA$52*10</f>
        <v>38.18181818181818</v>
      </c>
      <c r="L1288" s="135">
        <f>职业参数比例等级参数!$AC$53*10</f>
        <v>22.690909090909091</v>
      </c>
      <c r="M1288" s="134">
        <f>L1288*职业参数比例等级参数!$B$15</f>
        <v>45.381818181818183</v>
      </c>
      <c r="N1288" s="134">
        <f>L1288*职业参数比例等级参数!$B$16</f>
        <v>22.690909090909091</v>
      </c>
      <c r="O1288" s="134"/>
      <c r="P1288" s="134"/>
      <c r="Q1288" s="134">
        <v>3</v>
      </c>
    </row>
    <row r="1289" spans="1:17" s="135" customFormat="1" hidden="1">
      <c r="A1289" s="142">
        <v>1276</v>
      </c>
      <c r="B1289" s="142">
        <f t="shared" si="19"/>
        <v>1276</v>
      </c>
      <c r="C1289" s="135">
        <v>2</v>
      </c>
      <c r="D1289" s="135">
        <v>0</v>
      </c>
      <c r="E1289" s="135">
        <v>0</v>
      </c>
      <c r="F1289" s="135">
        <f>职业参数比例等级参数!$AB$47*10</f>
        <v>84.848484848484844</v>
      </c>
      <c r="G1289" s="135">
        <f>职业参数比例等级参数!$AB$48*10</f>
        <v>106.06060606060606</v>
      </c>
      <c r="H1289" s="135">
        <f>职业参数比例等级参数!$AB$49*10</f>
        <v>24.242424242424239</v>
      </c>
      <c r="I1289" s="135">
        <f>职业参数比例等级参数!$AB$50*10</f>
        <v>29.090909090909086</v>
      </c>
      <c r="J1289" s="135">
        <f>职业参数比例等级参数!$AB$51*10</f>
        <v>48.484848484848477</v>
      </c>
      <c r="K1289" s="135">
        <f>职业参数比例等级参数!$AB$52*10</f>
        <v>36.36363636363636</v>
      </c>
      <c r="L1289" s="135">
        <f>职业参数比例等级参数!$AB$53*10</f>
        <v>22.909090909090907</v>
      </c>
      <c r="M1289" s="135">
        <f>L1289*职业参数比例等级参数!$B$15</f>
        <v>45.818181818181813</v>
      </c>
      <c r="N1289" s="135">
        <f>L1289*职业参数比例等级参数!$B$16</f>
        <v>22.909090909090907</v>
      </c>
      <c r="P1289" s="135" t="s">
        <v>695</v>
      </c>
      <c r="Q1289" s="135">
        <v>3</v>
      </c>
    </row>
    <row r="1290" spans="1:17" s="135" customFormat="1" ht="12.75" hidden="1" customHeight="1">
      <c r="A1290" s="142">
        <v>1277</v>
      </c>
      <c r="B1290" s="142">
        <f t="shared" si="19"/>
        <v>1277</v>
      </c>
      <c r="C1290" s="134">
        <v>2</v>
      </c>
      <c r="D1290" s="134">
        <v>0</v>
      </c>
      <c r="E1290" s="134">
        <v>0</v>
      </c>
      <c r="F1290" s="135">
        <f>职业参数比例等级参数!$AA$47*10</f>
        <v>87.272727272727266</v>
      </c>
      <c r="G1290" s="134">
        <f>职业参数比例等级参数!$AB$48*10</f>
        <v>106.06060606060606</v>
      </c>
      <c r="H1290" s="134">
        <f>职业参数比例等级参数!$AB$49*10</f>
        <v>24.242424242424239</v>
      </c>
      <c r="I1290" s="134">
        <f>职业参数比例等级参数!$AB$50*10</f>
        <v>29.090909090909086</v>
      </c>
      <c r="J1290" s="134">
        <f>职业参数比例等级参数!$AB$51*10</f>
        <v>48.484848484848477</v>
      </c>
      <c r="K1290" s="134">
        <f>职业参数比例等级参数!$AB$52*10</f>
        <v>36.36363636363636</v>
      </c>
      <c r="L1290" s="134">
        <f>职业参数比例等级参数!$AB$53*10</f>
        <v>22.909090909090907</v>
      </c>
      <c r="M1290" s="134">
        <f>L1290*职业参数比例等级参数!$B$15</f>
        <v>45.818181818181813</v>
      </c>
      <c r="N1290" s="134">
        <f>L1290*职业参数比例等级参数!$B$16</f>
        <v>22.909090909090907</v>
      </c>
      <c r="O1290" s="134"/>
      <c r="P1290" s="134"/>
      <c r="Q1290" s="134">
        <v>3</v>
      </c>
    </row>
    <row r="1291" spans="1:17" s="135" customFormat="1" hidden="1">
      <c r="A1291" s="142">
        <v>1278</v>
      </c>
      <c r="B1291" s="142">
        <f t="shared" si="19"/>
        <v>1278</v>
      </c>
      <c r="C1291" s="134">
        <v>2</v>
      </c>
      <c r="D1291" s="134">
        <v>0</v>
      </c>
      <c r="E1291" s="134">
        <v>0</v>
      </c>
      <c r="F1291" s="135">
        <f>职业参数比例等级参数!$AC$47*10</f>
        <v>82.424242424242422</v>
      </c>
      <c r="G1291" s="134">
        <f>职业参数比例等级参数!$AB$48*10</f>
        <v>106.06060606060606</v>
      </c>
      <c r="H1291" s="134">
        <f>职业参数比例等级参数!$AB$49*10</f>
        <v>24.242424242424239</v>
      </c>
      <c r="I1291" s="134">
        <f>职业参数比例等级参数!$AB$50*10</f>
        <v>29.090909090909086</v>
      </c>
      <c r="J1291" s="134">
        <f>职业参数比例等级参数!$AB$51*10</f>
        <v>48.484848484848477</v>
      </c>
      <c r="K1291" s="134">
        <f>职业参数比例等级参数!$AB$52*10</f>
        <v>36.36363636363636</v>
      </c>
      <c r="L1291" s="134">
        <f>职业参数比例等级参数!$AB$53*10</f>
        <v>22.909090909090907</v>
      </c>
      <c r="M1291" s="134">
        <f>L1291*职业参数比例等级参数!$B$15</f>
        <v>45.818181818181813</v>
      </c>
      <c r="N1291" s="134">
        <f>L1291*职业参数比例等级参数!$B$16</f>
        <v>22.909090909090907</v>
      </c>
      <c r="O1291" s="134"/>
      <c r="P1291" s="134"/>
      <c r="Q1291" s="134">
        <v>3</v>
      </c>
    </row>
    <row r="1292" spans="1:17" s="135" customFormat="1" hidden="1">
      <c r="A1292" s="142">
        <v>1279</v>
      </c>
      <c r="B1292" s="142">
        <f t="shared" si="19"/>
        <v>1279</v>
      </c>
      <c r="C1292" s="134">
        <v>2</v>
      </c>
      <c r="D1292" s="134">
        <v>0</v>
      </c>
      <c r="E1292" s="134">
        <v>0</v>
      </c>
      <c r="F1292" s="134">
        <f>职业参数比例等级参数!$AB$47*10</f>
        <v>84.848484848484844</v>
      </c>
      <c r="G1292" s="135">
        <f>职业参数比例等级参数!$AA$48*10</f>
        <v>109.09090909090908</v>
      </c>
      <c r="H1292" s="134">
        <f>职业参数比例等级参数!$AB$49*10</f>
        <v>24.242424242424239</v>
      </c>
      <c r="I1292" s="134">
        <f>职业参数比例等级参数!$AB$50*10</f>
        <v>29.090909090909086</v>
      </c>
      <c r="J1292" s="134">
        <f>职业参数比例等级参数!$AB$51*10</f>
        <v>48.484848484848477</v>
      </c>
      <c r="K1292" s="134">
        <f>职业参数比例等级参数!$AB$52*10</f>
        <v>36.36363636363636</v>
      </c>
      <c r="L1292" s="134">
        <f>职业参数比例等级参数!$AB$53*10</f>
        <v>22.909090909090907</v>
      </c>
      <c r="M1292" s="134">
        <f>L1292*职业参数比例等级参数!$B$15</f>
        <v>45.818181818181813</v>
      </c>
      <c r="N1292" s="134">
        <f>L1292*职业参数比例等级参数!$B$16</f>
        <v>22.909090909090907</v>
      </c>
      <c r="O1292" s="134"/>
      <c r="P1292" s="134"/>
      <c r="Q1292" s="134">
        <v>3</v>
      </c>
    </row>
    <row r="1293" spans="1:17" s="135" customFormat="1" hidden="1">
      <c r="A1293" s="142">
        <v>1280</v>
      </c>
      <c r="B1293" s="142">
        <f t="shared" si="19"/>
        <v>1280</v>
      </c>
      <c r="C1293" s="134">
        <v>2</v>
      </c>
      <c r="D1293" s="134">
        <v>0</v>
      </c>
      <c r="E1293" s="134">
        <v>0</v>
      </c>
      <c r="F1293" s="134">
        <f>职业参数比例等级参数!$AB$47*10</f>
        <v>84.848484848484844</v>
      </c>
      <c r="G1293" s="135">
        <f>职业参数比例等级参数!$AC$48*10</f>
        <v>103.030303030303</v>
      </c>
      <c r="H1293" s="134">
        <f>职业参数比例等级参数!$AB$49*10</f>
        <v>24.242424242424239</v>
      </c>
      <c r="I1293" s="134">
        <f>职业参数比例等级参数!$AB$50*10</f>
        <v>29.090909090909086</v>
      </c>
      <c r="J1293" s="134">
        <f>职业参数比例等级参数!$AB$51*10</f>
        <v>48.484848484848477</v>
      </c>
      <c r="K1293" s="134">
        <f>职业参数比例等级参数!$AB$52*10</f>
        <v>36.36363636363636</v>
      </c>
      <c r="L1293" s="134">
        <f>职业参数比例等级参数!$AB$53*10</f>
        <v>22.909090909090907</v>
      </c>
      <c r="M1293" s="134">
        <f>L1293*职业参数比例等级参数!$B$15</f>
        <v>45.818181818181813</v>
      </c>
      <c r="N1293" s="134">
        <f>L1293*职业参数比例等级参数!$B$16</f>
        <v>22.909090909090907</v>
      </c>
      <c r="O1293" s="134"/>
      <c r="P1293" s="134"/>
      <c r="Q1293" s="134">
        <v>3</v>
      </c>
    </row>
    <row r="1294" spans="1:17" s="135" customFormat="1" hidden="1">
      <c r="A1294" s="142">
        <v>1281</v>
      </c>
      <c r="B1294" s="142">
        <f t="shared" si="19"/>
        <v>1281</v>
      </c>
      <c r="C1294" s="134">
        <v>2</v>
      </c>
      <c r="D1294" s="134">
        <v>0</v>
      </c>
      <c r="E1294" s="134">
        <v>0</v>
      </c>
      <c r="F1294" s="134">
        <f>职业参数比例等级参数!$AB$47*10</f>
        <v>84.848484848484844</v>
      </c>
      <c r="G1294" s="134">
        <f>职业参数比例等级参数!$AB$48*10</f>
        <v>106.06060606060606</v>
      </c>
      <c r="H1294" s="135">
        <f>职业参数比例等级参数!$AA$49*10</f>
        <v>25.454545454545453</v>
      </c>
      <c r="I1294" s="134">
        <f>职业参数比例等级参数!$AB$50*10</f>
        <v>29.090909090909086</v>
      </c>
      <c r="J1294" s="134">
        <f>职业参数比例等级参数!$AB$51*10</f>
        <v>48.484848484848477</v>
      </c>
      <c r="K1294" s="134">
        <f>职业参数比例等级参数!$AB$52*10</f>
        <v>36.36363636363636</v>
      </c>
      <c r="L1294" s="134">
        <f>职业参数比例等级参数!$AB$53*10</f>
        <v>22.909090909090907</v>
      </c>
      <c r="M1294" s="134">
        <f>L1294*职业参数比例等级参数!$B$15</f>
        <v>45.818181818181813</v>
      </c>
      <c r="N1294" s="134">
        <f>L1294*职业参数比例等级参数!$B$16</f>
        <v>22.909090909090907</v>
      </c>
      <c r="O1294" s="134"/>
      <c r="P1294" s="134"/>
      <c r="Q1294" s="134">
        <v>3</v>
      </c>
    </row>
    <row r="1295" spans="1:17" s="135" customFormat="1" hidden="1">
      <c r="A1295" s="142">
        <v>1282</v>
      </c>
      <c r="B1295" s="142">
        <f t="shared" ref="B1295:B1358" si="20">A1295</f>
        <v>1282</v>
      </c>
      <c r="C1295" s="134">
        <v>2</v>
      </c>
      <c r="D1295" s="134">
        <v>0</v>
      </c>
      <c r="E1295" s="134">
        <v>0</v>
      </c>
      <c r="F1295" s="134">
        <f>职业参数比例等级参数!$AB$47*10</f>
        <v>84.848484848484844</v>
      </c>
      <c r="G1295" s="134">
        <f>职业参数比例等级参数!$AB$48*10</f>
        <v>106.06060606060606</v>
      </c>
      <c r="H1295" s="135">
        <f>职业参数比例等级参数!$AC$49*10</f>
        <v>23.030303030303028</v>
      </c>
      <c r="I1295" s="134">
        <f>职业参数比例等级参数!$AB$50*10</f>
        <v>29.090909090909086</v>
      </c>
      <c r="J1295" s="134">
        <f>职业参数比例等级参数!$AB$51*10</f>
        <v>48.484848484848477</v>
      </c>
      <c r="K1295" s="134">
        <f>职业参数比例等级参数!$AB$52*10</f>
        <v>36.36363636363636</v>
      </c>
      <c r="L1295" s="134">
        <f>职业参数比例等级参数!$AB$53*10</f>
        <v>22.909090909090907</v>
      </c>
      <c r="M1295" s="134">
        <f>L1295*职业参数比例等级参数!$B$15</f>
        <v>45.818181818181813</v>
      </c>
      <c r="N1295" s="134">
        <f>L1295*职业参数比例等级参数!$B$16</f>
        <v>22.909090909090907</v>
      </c>
      <c r="O1295" s="134"/>
      <c r="P1295" s="134"/>
      <c r="Q1295" s="134">
        <v>3</v>
      </c>
    </row>
    <row r="1296" spans="1:17" s="135" customFormat="1" hidden="1">
      <c r="A1296" s="142">
        <v>1283</v>
      </c>
      <c r="B1296" s="142">
        <f t="shared" si="20"/>
        <v>1283</v>
      </c>
      <c r="C1296" s="134">
        <v>2</v>
      </c>
      <c r="D1296" s="134">
        <v>0</v>
      </c>
      <c r="E1296" s="134">
        <v>0</v>
      </c>
      <c r="F1296" s="134">
        <f>职业参数比例等级参数!$AB$47*10</f>
        <v>84.848484848484844</v>
      </c>
      <c r="G1296" s="134">
        <f>职业参数比例等级参数!$AB$48*10</f>
        <v>106.06060606060606</v>
      </c>
      <c r="H1296" s="134">
        <f>职业参数比例等级参数!$AB$49*10</f>
        <v>24.242424242424239</v>
      </c>
      <c r="I1296" s="135">
        <f>职业参数比例等级参数!$AA$50*10</f>
        <v>30.545454545454543</v>
      </c>
      <c r="J1296" s="134">
        <f>职业参数比例等级参数!$AB$51*10</f>
        <v>48.484848484848477</v>
      </c>
      <c r="K1296" s="134">
        <f>职业参数比例等级参数!$AB$52*10</f>
        <v>36.36363636363636</v>
      </c>
      <c r="L1296" s="134">
        <f>职业参数比例等级参数!$AB$53*10</f>
        <v>22.909090909090907</v>
      </c>
      <c r="M1296" s="134">
        <f>L1296*职业参数比例等级参数!$B$15</f>
        <v>45.818181818181813</v>
      </c>
      <c r="N1296" s="134">
        <f>L1296*职业参数比例等级参数!$B$16</f>
        <v>22.909090909090907</v>
      </c>
      <c r="O1296" s="134"/>
      <c r="P1296" s="134"/>
      <c r="Q1296" s="134">
        <v>3</v>
      </c>
    </row>
    <row r="1297" spans="1:17" s="135" customFormat="1" hidden="1">
      <c r="A1297" s="142">
        <v>1284</v>
      </c>
      <c r="B1297" s="142">
        <f t="shared" si="20"/>
        <v>1284</v>
      </c>
      <c r="C1297" s="134">
        <v>2</v>
      </c>
      <c r="D1297" s="134">
        <v>0</v>
      </c>
      <c r="E1297" s="134">
        <v>0</v>
      </c>
      <c r="F1297" s="134">
        <f>职业参数比例等级参数!$AB$47*10</f>
        <v>84.848484848484844</v>
      </c>
      <c r="G1297" s="134">
        <f>职业参数比例等级参数!$AB$48*10</f>
        <v>106.06060606060606</v>
      </c>
      <c r="H1297" s="134">
        <f>职业参数比例等级参数!$AB$49*10</f>
        <v>24.242424242424239</v>
      </c>
      <c r="I1297" s="135">
        <f>职业参数比例等级参数!$AC$50*10</f>
        <v>27.636363636363637</v>
      </c>
      <c r="J1297" s="134">
        <f>职业参数比例等级参数!$AB$51*10</f>
        <v>48.484848484848477</v>
      </c>
      <c r="K1297" s="134">
        <f>职业参数比例等级参数!$AB$52*10</f>
        <v>36.36363636363636</v>
      </c>
      <c r="L1297" s="134">
        <f>职业参数比例等级参数!$AB$53*10</f>
        <v>22.909090909090907</v>
      </c>
      <c r="M1297" s="134">
        <f>L1297*职业参数比例等级参数!$B$15</f>
        <v>45.818181818181813</v>
      </c>
      <c r="N1297" s="134">
        <f>L1297*职业参数比例等级参数!$B$16</f>
        <v>22.909090909090907</v>
      </c>
      <c r="O1297" s="134"/>
      <c r="P1297" s="134"/>
      <c r="Q1297" s="134">
        <v>3</v>
      </c>
    </row>
    <row r="1298" spans="1:17" s="135" customFormat="1" hidden="1">
      <c r="A1298" s="142">
        <v>1285</v>
      </c>
      <c r="B1298" s="142">
        <f t="shared" si="20"/>
        <v>1285</v>
      </c>
      <c r="C1298" s="134">
        <v>2</v>
      </c>
      <c r="D1298" s="134">
        <v>0</v>
      </c>
      <c r="E1298" s="134">
        <v>0</v>
      </c>
      <c r="F1298" s="134">
        <f>职业参数比例等级参数!$AB$47*10</f>
        <v>84.848484848484844</v>
      </c>
      <c r="G1298" s="134">
        <f>职业参数比例等级参数!$AB$48*10</f>
        <v>106.06060606060606</v>
      </c>
      <c r="H1298" s="134">
        <f>职业参数比例等级参数!$AB$49*10</f>
        <v>24.242424242424239</v>
      </c>
      <c r="I1298" s="134">
        <f>职业参数比例等级参数!$AB$50*10</f>
        <v>29.090909090909086</v>
      </c>
      <c r="J1298" s="135">
        <f>职业参数比例等级参数!$AA$51*10</f>
        <v>50.909090909090907</v>
      </c>
      <c r="K1298" s="134">
        <f>职业参数比例等级参数!$AB$52*10</f>
        <v>36.36363636363636</v>
      </c>
      <c r="L1298" s="134">
        <f>职业参数比例等级参数!$AB$53*10</f>
        <v>22.909090909090907</v>
      </c>
      <c r="M1298" s="134">
        <f>L1298*职业参数比例等级参数!$B$15</f>
        <v>45.818181818181813</v>
      </c>
      <c r="N1298" s="134">
        <f>L1298*职业参数比例等级参数!$B$16</f>
        <v>22.909090909090907</v>
      </c>
      <c r="O1298" s="134"/>
      <c r="P1298" s="134"/>
      <c r="Q1298" s="134">
        <v>3</v>
      </c>
    </row>
    <row r="1299" spans="1:17" s="135" customFormat="1" hidden="1">
      <c r="A1299" s="142">
        <v>1286</v>
      </c>
      <c r="B1299" s="142">
        <f t="shared" si="20"/>
        <v>1286</v>
      </c>
      <c r="C1299" s="134">
        <v>2</v>
      </c>
      <c r="D1299" s="134">
        <v>0</v>
      </c>
      <c r="E1299" s="134">
        <v>0</v>
      </c>
      <c r="F1299" s="134">
        <f>职业参数比例等级参数!$AB$47*10</f>
        <v>84.848484848484844</v>
      </c>
      <c r="G1299" s="134">
        <f>职业参数比例等级参数!$AB$48*10</f>
        <v>106.06060606060606</v>
      </c>
      <c r="H1299" s="134">
        <f>职业参数比例等级参数!$AB$49*10</f>
        <v>24.242424242424239</v>
      </c>
      <c r="I1299" s="134">
        <f>职业参数比例等级参数!$AB$50*10</f>
        <v>29.090909090909086</v>
      </c>
      <c r="J1299" s="135">
        <f>职业参数比例等级参数!$AC$51*10</f>
        <v>46.060606060606055</v>
      </c>
      <c r="K1299" s="134">
        <f>职业参数比例等级参数!$AB$52*10</f>
        <v>36.36363636363636</v>
      </c>
      <c r="L1299" s="134">
        <f>职业参数比例等级参数!$AB$53*10</f>
        <v>22.909090909090907</v>
      </c>
      <c r="M1299" s="134">
        <f>L1299*职业参数比例等级参数!$B$15</f>
        <v>45.818181818181813</v>
      </c>
      <c r="N1299" s="134">
        <f>L1299*职业参数比例等级参数!$B$16</f>
        <v>22.909090909090907</v>
      </c>
      <c r="O1299" s="134"/>
      <c r="P1299" s="134"/>
      <c r="Q1299" s="134">
        <v>3</v>
      </c>
    </row>
    <row r="1300" spans="1:17" s="135" customFormat="1" hidden="1">
      <c r="A1300" s="142">
        <v>1287</v>
      </c>
      <c r="B1300" s="142">
        <f t="shared" si="20"/>
        <v>1287</v>
      </c>
      <c r="C1300" s="134">
        <v>2</v>
      </c>
      <c r="D1300" s="134">
        <v>0</v>
      </c>
      <c r="E1300" s="134">
        <v>0</v>
      </c>
      <c r="F1300" s="134">
        <f>职业参数比例等级参数!$AB$47*10</f>
        <v>84.848484848484844</v>
      </c>
      <c r="G1300" s="134">
        <f>职业参数比例等级参数!$AB$48*10</f>
        <v>106.06060606060606</v>
      </c>
      <c r="H1300" s="134">
        <f>职业参数比例等级参数!$AB$49*10</f>
        <v>24.242424242424239</v>
      </c>
      <c r="I1300" s="134">
        <f>职业参数比例等级参数!$AB$50*10</f>
        <v>29.090909090909086</v>
      </c>
      <c r="J1300" s="134">
        <f>职业参数比例等级参数!$AB$51*10</f>
        <v>48.484848484848477</v>
      </c>
      <c r="K1300" s="135">
        <f>职业参数比例等级参数!$AA$52*10</f>
        <v>38.18181818181818</v>
      </c>
      <c r="L1300" s="134">
        <f>职业参数比例等级参数!$AB$53*10</f>
        <v>22.909090909090907</v>
      </c>
      <c r="M1300" s="134">
        <f>L1300*职业参数比例等级参数!$B$15</f>
        <v>45.818181818181813</v>
      </c>
      <c r="N1300" s="134">
        <f>L1300*职业参数比例等级参数!$B$16</f>
        <v>22.909090909090907</v>
      </c>
      <c r="O1300" s="134"/>
      <c r="P1300" s="134"/>
      <c r="Q1300" s="134">
        <v>3</v>
      </c>
    </row>
    <row r="1301" spans="1:17" s="135" customFormat="1" hidden="1">
      <c r="A1301" s="142">
        <v>1288</v>
      </c>
      <c r="B1301" s="142">
        <f t="shared" si="20"/>
        <v>1288</v>
      </c>
      <c r="C1301" s="134">
        <v>2</v>
      </c>
      <c r="D1301" s="134">
        <v>0</v>
      </c>
      <c r="E1301" s="134">
        <v>0</v>
      </c>
      <c r="F1301" s="134">
        <f>职业参数比例等级参数!$AB$47*10</f>
        <v>84.848484848484844</v>
      </c>
      <c r="G1301" s="134">
        <f>职业参数比例等级参数!$AB$48*10</f>
        <v>106.06060606060606</v>
      </c>
      <c r="H1301" s="134">
        <f>职业参数比例等级参数!$AB$49*10</f>
        <v>24.242424242424239</v>
      </c>
      <c r="I1301" s="134">
        <f>职业参数比例等级参数!$AB$50*10</f>
        <v>29.090909090909086</v>
      </c>
      <c r="J1301" s="134">
        <f>职业参数比例等级参数!$AB$51*10</f>
        <v>48.484848484848477</v>
      </c>
      <c r="K1301" s="135">
        <f>职业参数比例等级参数!$AC$52*10</f>
        <v>34.54545454545454</v>
      </c>
      <c r="L1301" s="134">
        <f>职业参数比例等级参数!$AB$53*10</f>
        <v>22.909090909090907</v>
      </c>
      <c r="M1301" s="134">
        <f>L1301*职业参数比例等级参数!$B$15</f>
        <v>45.818181818181813</v>
      </c>
      <c r="N1301" s="134">
        <f>L1301*职业参数比例等级参数!$B$16</f>
        <v>22.909090909090907</v>
      </c>
      <c r="O1301" s="134"/>
      <c r="P1301" s="134"/>
      <c r="Q1301" s="134">
        <v>3</v>
      </c>
    </row>
    <row r="1302" spans="1:17" s="135" customFormat="1" hidden="1">
      <c r="A1302" s="142">
        <v>1289</v>
      </c>
      <c r="B1302" s="142">
        <f t="shared" si="20"/>
        <v>1289</v>
      </c>
      <c r="C1302" s="134">
        <v>2</v>
      </c>
      <c r="D1302" s="134">
        <v>0</v>
      </c>
      <c r="E1302" s="134">
        <v>0</v>
      </c>
      <c r="F1302" s="134">
        <f>职业参数比例等级参数!$AB$47*10</f>
        <v>84.848484848484844</v>
      </c>
      <c r="G1302" s="134">
        <f>职业参数比例等级参数!$AB$48*10</f>
        <v>106.06060606060606</v>
      </c>
      <c r="H1302" s="134">
        <f>职业参数比例等级参数!$AB$49*10</f>
        <v>24.242424242424239</v>
      </c>
      <c r="I1302" s="134">
        <f>职业参数比例等级参数!$AB$50*10</f>
        <v>29.090909090909086</v>
      </c>
      <c r="J1302" s="134">
        <f>职业参数比例等级参数!$AB$51*10</f>
        <v>48.484848484848477</v>
      </c>
      <c r="K1302" s="134">
        <f>职业参数比例等级参数!$AB$52*10</f>
        <v>36.36363636363636</v>
      </c>
      <c r="L1302" s="135">
        <f>职业参数比例等级参数!$AA$53*10</f>
        <v>23.127272727272725</v>
      </c>
      <c r="M1302" s="134">
        <f>L1302*职业参数比例等级参数!$B$15</f>
        <v>46.25454545454545</v>
      </c>
      <c r="N1302" s="134">
        <f>L1302*职业参数比例等级参数!$B$16</f>
        <v>23.127272727272725</v>
      </c>
      <c r="O1302" s="134"/>
      <c r="P1302" s="134"/>
      <c r="Q1302" s="134">
        <v>3</v>
      </c>
    </row>
    <row r="1303" spans="1:17" s="135" customFormat="1" hidden="1">
      <c r="A1303" s="142">
        <v>1290</v>
      </c>
      <c r="B1303" s="142">
        <f t="shared" si="20"/>
        <v>1290</v>
      </c>
      <c r="C1303" s="134">
        <v>2</v>
      </c>
      <c r="D1303" s="134">
        <v>0</v>
      </c>
      <c r="E1303" s="134">
        <v>0</v>
      </c>
      <c r="F1303" s="134">
        <f>职业参数比例等级参数!$AB$47*10</f>
        <v>84.848484848484844</v>
      </c>
      <c r="G1303" s="134">
        <f>职业参数比例等级参数!$AB$48*10</f>
        <v>106.06060606060606</v>
      </c>
      <c r="H1303" s="134">
        <f>职业参数比例等级参数!$AB$49*10</f>
        <v>24.242424242424239</v>
      </c>
      <c r="I1303" s="134">
        <f>职业参数比例等级参数!$AB$50*10</f>
        <v>29.090909090909086</v>
      </c>
      <c r="J1303" s="134">
        <f>职业参数比例等级参数!$AB$51*10</f>
        <v>48.484848484848477</v>
      </c>
      <c r="K1303" s="134">
        <f>职业参数比例等级参数!$AB$52*10</f>
        <v>36.36363636363636</v>
      </c>
      <c r="L1303" s="135">
        <f>职业参数比例等级参数!$AC$53*10</f>
        <v>22.690909090909091</v>
      </c>
      <c r="M1303" s="134">
        <f>L1303*职业参数比例等级参数!$B$15</f>
        <v>45.381818181818183</v>
      </c>
      <c r="N1303" s="134">
        <f>L1303*职业参数比例等级参数!$B$16</f>
        <v>22.690909090909091</v>
      </c>
      <c r="O1303" s="134"/>
      <c r="P1303" s="134"/>
      <c r="Q1303" s="134">
        <v>3</v>
      </c>
    </row>
    <row r="1304" spans="1:17" s="135" customFormat="1" hidden="1">
      <c r="A1304" s="142">
        <v>1291</v>
      </c>
      <c r="B1304" s="142">
        <f t="shared" si="20"/>
        <v>1291</v>
      </c>
      <c r="C1304" s="135">
        <v>2</v>
      </c>
      <c r="D1304" s="135">
        <v>0</v>
      </c>
      <c r="E1304" s="135">
        <v>0</v>
      </c>
      <c r="F1304" s="135">
        <f>职业参数比例等级参数!$AC$47*10</f>
        <v>82.424242424242422</v>
      </c>
      <c r="G1304" s="135">
        <f>职业参数比例等级参数!$AC$48*10</f>
        <v>103.030303030303</v>
      </c>
      <c r="H1304" s="135">
        <f>职业参数比例等级参数!$AC$49*10</f>
        <v>23.030303030303028</v>
      </c>
      <c r="I1304" s="135">
        <f>职业参数比例等级参数!$AC$50*10</f>
        <v>27.636363636363637</v>
      </c>
      <c r="J1304" s="135">
        <f>职业参数比例等级参数!$AC$51*10</f>
        <v>46.060606060606055</v>
      </c>
      <c r="K1304" s="135">
        <f>职业参数比例等级参数!$AC$52*10</f>
        <v>34.54545454545454</v>
      </c>
      <c r="L1304" s="135">
        <f>职业参数比例等级参数!$AC$53*10</f>
        <v>22.690909090909091</v>
      </c>
      <c r="M1304" s="135">
        <f>L1304*职业参数比例等级参数!$B$15</f>
        <v>45.381818181818183</v>
      </c>
      <c r="N1304" s="135">
        <f>L1304*职业参数比例等级参数!$B$16</f>
        <v>22.690909090909091</v>
      </c>
      <c r="P1304" s="135" t="s">
        <v>696</v>
      </c>
      <c r="Q1304" s="135">
        <v>3</v>
      </c>
    </row>
    <row r="1305" spans="1:17" s="135" customFormat="1" hidden="1">
      <c r="A1305" s="142">
        <v>1292</v>
      </c>
      <c r="B1305" s="142">
        <f t="shared" si="20"/>
        <v>1292</v>
      </c>
      <c r="C1305" s="134">
        <v>2</v>
      </c>
      <c r="D1305" s="134">
        <v>0</v>
      </c>
      <c r="E1305" s="134">
        <v>0</v>
      </c>
      <c r="F1305" s="135">
        <f>职业参数比例等级参数!$AB$47*10</f>
        <v>84.848484848484844</v>
      </c>
      <c r="G1305" s="134">
        <f>职业参数比例等级参数!$AC$48*10</f>
        <v>103.030303030303</v>
      </c>
      <c r="H1305" s="134">
        <f>职业参数比例等级参数!$AC$49*10</f>
        <v>23.030303030303028</v>
      </c>
      <c r="I1305" s="134">
        <f>职业参数比例等级参数!$AC$50*10</f>
        <v>27.636363636363637</v>
      </c>
      <c r="J1305" s="134">
        <f>职业参数比例等级参数!$AC$51*10</f>
        <v>46.060606060606055</v>
      </c>
      <c r="K1305" s="134">
        <f>职业参数比例等级参数!$AC$52*10</f>
        <v>34.54545454545454</v>
      </c>
      <c r="L1305" s="134">
        <f>职业参数比例等级参数!$AC$53*10</f>
        <v>22.690909090909091</v>
      </c>
      <c r="M1305" s="134">
        <f>L1305*职业参数比例等级参数!$B$15</f>
        <v>45.381818181818183</v>
      </c>
      <c r="N1305" s="134">
        <f>L1305*职业参数比例等级参数!$B$16</f>
        <v>22.690909090909091</v>
      </c>
      <c r="O1305" s="134"/>
      <c r="P1305" s="134"/>
      <c r="Q1305" s="134">
        <v>3</v>
      </c>
    </row>
    <row r="1306" spans="1:17" s="135" customFormat="1" hidden="1">
      <c r="A1306" s="142">
        <v>1293</v>
      </c>
      <c r="B1306" s="142">
        <f t="shared" si="20"/>
        <v>1293</v>
      </c>
      <c r="C1306" s="134">
        <v>2</v>
      </c>
      <c r="D1306" s="134">
        <v>0</v>
      </c>
      <c r="E1306" s="134">
        <v>0</v>
      </c>
      <c r="F1306" s="135">
        <f>职业参数比例等级参数!$AA$47*10</f>
        <v>87.272727272727266</v>
      </c>
      <c r="G1306" s="134">
        <f>职业参数比例等级参数!$AC$48*10</f>
        <v>103.030303030303</v>
      </c>
      <c r="H1306" s="134">
        <f>职业参数比例等级参数!$AC$49*10</f>
        <v>23.030303030303028</v>
      </c>
      <c r="I1306" s="134">
        <f>职业参数比例等级参数!$AC$50*10</f>
        <v>27.636363636363637</v>
      </c>
      <c r="J1306" s="134">
        <f>职业参数比例等级参数!$AC$51*10</f>
        <v>46.060606060606055</v>
      </c>
      <c r="K1306" s="134">
        <f>职业参数比例等级参数!$AC$52*10</f>
        <v>34.54545454545454</v>
      </c>
      <c r="L1306" s="134">
        <f>职业参数比例等级参数!$AC$53*10</f>
        <v>22.690909090909091</v>
      </c>
      <c r="M1306" s="134">
        <f>L1306*职业参数比例等级参数!$B$15</f>
        <v>45.381818181818183</v>
      </c>
      <c r="N1306" s="134">
        <f>L1306*职业参数比例等级参数!$B$16</f>
        <v>22.690909090909091</v>
      </c>
      <c r="O1306" s="134"/>
      <c r="P1306" s="134"/>
      <c r="Q1306" s="134">
        <v>3</v>
      </c>
    </row>
    <row r="1307" spans="1:17" s="135" customFormat="1" hidden="1">
      <c r="A1307" s="142">
        <v>1294</v>
      </c>
      <c r="B1307" s="142">
        <f t="shared" si="20"/>
        <v>1294</v>
      </c>
      <c r="C1307" s="134">
        <v>2</v>
      </c>
      <c r="D1307" s="134">
        <v>0</v>
      </c>
      <c r="E1307" s="134">
        <v>0</v>
      </c>
      <c r="F1307" s="134">
        <f>职业参数比例等级参数!$AC$47*10</f>
        <v>82.424242424242422</v>
      </c>
      <c r="G1307" s="135">
        <f>职业参数比例等级参数!$AB$48*10</f>
        <v>106.06060606060606</v>
      </c>
      <c r="H1307" s="134">
        <f>职业参数比例等级参数!$AC$49*10</f>
        <v>23.030303030303028</v>
      </c>
      <c r="I1307" s="134">
        <f>职业参数比例等级参数!$AC$50*10</f>
        <v>27.636363636363637</v>
      </c>
      <c r="J1307" s="134">
        <f>职业参数比例等级参数!$AC$51*10</f>
        <v>46.060606060606055</v>
      </c>
      <c r="K1307" s="134">
        <f>职业参数比例等级参数!$AC$52*10</f>
        <v>34.54545454545454</v>
      </c>
      <c r="L1307" s="134">
        <f>职业参数比例等级参数!$AC$53*10</f>
        <v>22.690909090909091</v>
      </c>
      <c r="M1307" s="134">
        <f>L1307*职业参数比例等级参数!$B$15</f>
        <v>45.381818181818183</v>
      </c>
      <c r="N1307" s="134">
        <f>L1307*职业参数比例等级参数!$B$16</f>
        <v>22.690909090909091</v>
      </c>
      <c r="O1307" s="134"/>
      <c r="P1307" s="134"/>
      <c r="Q1307" s="134">
        <v>3</v>
      </c>
    </row>
    <row r="1308" spans="1:17" s="135" customFormat="1" hidden="1">
      <c r="A1308" s="142">
        <v>1295</v>
      </c>
      <c r="B1308" s="142">
        <f t="shared" si="20"/>
        <v>1295</v>
      </c>
      <c r="C1308" s="134">
        <v>2</v>
      </c>
      <c r="D1308" s="134">
        <v>0</v>
      </c>
      <c r="E1308" s="134">
        <v>0</v>
      </c>
      <c r="F1308" s="134">
        <f>职业参数比例等级参数!$AC$47*10</f>
        <v>82.424242424242422</v>
      </c>
      <c r="G1308" s="135">
        <f>职业参数比例等级参数!$AA$48*10</f>
        <v>109.09090909090908</v>
      </c>
      <c r="H1308" s="134">
        <f>职业参数比例等级参数!$AC$49*10</f>
        <v>23.030303030303028</v>
      </c>
      <c r="I1308" s="134">
        <f>职业参数比例等级参数!$AC$50*10</f>
        <v>27.636363636363637</v>
      </c>
      <c r="J1308" s="134">
        <f>职业参数比例等级参数!$AC$51*10</f>
        <v>46.060606060606055</v>
      </c>
      <c r="K1308" s="134">
        <f>职业参数比例等级参数!$AC$52*10</f>
        <v>34.54545454545454</v>
      </c>
      <c r="L1308" s="134">
        <f>职业参数比例等级参数!$AC$53*10</f>
        <v>22.690909090909091</v>
      </c>
      <c r="M1308" s="134">
        <f>L1308*职业参数比例等级参数!$B$15</f>
        <v>45.381818181818183</v>
      </c>
      <c r="N1308" s="134">
        <f>L1308*职业参数比例等级参数!$B$16</f>
        <v>22.690909090909091</v>
      </c>
      <c r="O1308" s="134"/>
      <c r="P1308" s="134"/>
      <c r="Q1308" s="134">
        <v>3</v>
      </c>
    </row>
    <row r="1309" spans="1:17" s="135" customFormat="1" hidden="1">
      <c r="A1309" s="142">
        <v>1296</v>
      </c>
      <c r="B1309" s="142">
        <f t="shared" si="20"/>
        <v>1296</v>
      </c>
      <c r="C1309" s="134">
        <v>2</v>
      </c>
      <c r="D1309" s="134">
        <v>0</v>
      </c>
      <c r="E1309" s="134">
        <v>0</v>
      </c>
      <c r="F1309" s="134">
        <f>职业参数比例等级参数!$AC$47*10</f>
        <v>82.424242424242422</v>
      </c>
      <c r="G1309" s="134">
        <f>职业参数比例等级参数!$AC$48*10</f>
        <v>103.030303030303</v>
      </c>
      <c r="H1309" s="135">
        <f>职业参数比例等级参数!$AB$49*10</f>
        <v>24.242424242424239</v>
      </c>
      <c r="I1309" s="134">
        <f>职业参数比例等级参数!$AC$50*10</f>
        <v>27.636363636363637</v>
      </c>
      <c r="J1309" s="134">
        <f>职业参数比例等级参数!$AC$51*10</f>
        <v>46.060606060606055</v>
      </c>
      <c r="K1309" s="134">
        <f>职业参数比例等级参数!$AC$52*10</f>
        <v>34.54545454545454</v>
      </c>
      <c r="L1309" s="134">
        <f>职业参数比例等级参数!$AC$53*10</f>
        <v>22.690909090909091</v>
      </c>
      <c r="M1309" s="134">
        <f>L1309*职业参数比例等级参数!$B$15</f>
        <v>45.381818181818183</v>
      </c>
      <c r="N1309" s="134">
        <f>L1309*职业参数比例等级参数!$B$16</f>
        <v>22.690909090909091</v>
      </c>
      <c r="O1309" s="134"/>
      <c r="P1309" s="134"/>
      <c r="Q1309" s="134">
        <v>3</v>
      </c>
    </row>
    <row r="1310" spans="1:17" s="135" customFormat="1" hidden="1">
      <c r="A1310" s="142">
        <v>1297</v>
      </c>
      <c r="B1310" s="142">
        <f t="shared" si="20"/>
        <v>1297</v>
      </c>
      <c r="C1310" s="134">
        <v>2</v>
      </c>
      <c r="D1310" s="134">
        <v>0</v>
      </c>
      <c r="E1310" s="134">
        <v>0</v>
      </c>
      <c r="F1310" s="134">
        <f>职业参数比例等级参数!$AC$47*10</f>
        <v>82.424242424242422</v>
      </c>
      <c r="G1310" s="134">
        <f>职业参数比例等级参数!$AC$48*10</f>
        <v>103.030303030303</v>
      </c>
      <c r="H1310" s="135">
        <f>职业参数比例等级参数!$AA$49*10</f>
        <v>25.454545454545453</v>
      </c>
      <c r="I1310" s="134">
        <f>职业参数比例等级参数!$AC$50*10</f>
        <v>27.636363636363637</v>
      </c>
      <c r="J1310" s="134">
        <f>职业参数比例等级参数!$AC$51*10</f>
        <v>46.060606060606055</v>
      </c>
      <c r="K1310" s="134">
        <f>职业参数比例等级参数!$AC$52*10</f>
        <v>34.54545454545454</v>
      </c>
      <c r="L1310" s="134">
        <f>职业参数比例等级参数!$AC$53*10</f>
        <v>22.690909090909091</v>
      </c>
      <c r="M1310" s="134">
        <f>L1310*职业参数比例等级参数!$B$15</f>
        <v>45.381818181818183</v>
      </c>
      <c r="N1310" s="134">
        <f>L1310*职业参数比例等级参数!$B$16</f>
        <v>22.690909090909091</v>
      </c>
      <c r="O1310" s="134"/>
      <c r="P1310" s="134"/>
      <c r="Q1310" s="134">
        <v>3</v>
      </c>
    </row>
    <row r="1311" spans="1:17" s="135" customFormat="1" hidden="1">
      <c r="A1311" s="142">
        <v>1298</v>
      </c>
      <c r="B1311" s="142">
        <f t="shared" si="20"/>
        <v>1298</v>
      </c>
      <c r="C1311" s="134">
        <v>2</v>
      </c>
      <c r="D1311" s="134">
        <v>0</v>
      </c>
      <c r="E1311" s="134">
        <v>0</v>
      </c>
      <c r="F1311" s="134">
        <f>职业参数比例等级参数!$AC$47*10</f>
        <v>82.424242424242422</v>
      </c>
      <c r="G1311" s="134">
        <f>职业参数比例等级参数!$AC$48*10</f>
        <v>103.030303030303</v>
      </c>
      <c r="H1311" s="134">
        <f>职业参数比例等级参数!$AC$49*10</f>
        <v>23.030303030303028</v>
      </c>
      <c r="I1311" s="135">
        <f>职业参数比例等级参数!$AB$50*10</f>
        <v>29.090909090909086</v>
      </c>
      <c r="J1311" s="134">
        <f>职业参数比例等级参数!$AC$51*10</f>
        <v>46.060606060606055</v>
      </c>
      <c r="K1311" s="134">
        <f>职业参数比例等级参数!$AC$52*10</f>
        <v>34.54545454545454</v>
      </c>
      <c r="L1311" s="134">
        <f>职业参数比例等级参数!$AC$53*10</f>
        <v>22.690909090909091</v>
      </c>
      <c r="M1311" s="134">
        <f>L1311*职业参数比例等级参数!$B$15</f>
        <v>45.381818181818183</v>
      </c>
      <c r="N1311" s="134">
        <f>L1311*职业参数比例等级参数!$B$16</f>
        <v>22.690909090909091</v>
      </c>
      <c r="O1311" s="134"/>
      <c r="P1311" s="134"/>
      <c r="Q1311" s="134">
        <v>3</v>
      </c>
    </row>
    <row r="1312" spans="1:17" s="135" customFormat="1" hidden="1">
      <c r="A1312" s="142">
        <v>1299</v>
      </c>
      <c r="B1312" s="142">
        <f t="shared" si="20"/>
        <v>1299</v>
      </c>
      <c r="C1312" s="134">
        <v>2</v>
      </c>
      <c r="D1312" s="134">
        <v>0</v>
      </c>
      <c r="E1312" s="134">
        <v>0</v>
      </c>
      <c r="F1312" s="134">
        <f>职业参数比例等级参数!$AC$47*10</f>
        <v>82.424242424242422</v>
      </c>
      <c r="G1312" s="134">
        <f>职业参数比例等级参数!$AC$48*10</f>
        <v>103.030303030303</v>
      </c>
      <c r="H1312" s="134">
        <f>职业参数比例等级参数!$AC$49*10</f>
        <v>23.030303030303028</v>
      </c>
      <c r="I1312" s="135">
        <f>职业参数比例等级参数!$AA$50*10</f>
        <v>30.545454545454543</v>
      </c>
      <c r="J1312" s="134">
        <f>职业参数比例等级参数!$AC$51*10</f>
        <v>46.060606060606055</v>
      </c>
      <c r="K1312" s="134">
        <f>职业参数比例等级参数!$AC$52*10</f>
        <v>34.54545454545454</v>
      </c>
      <c r="L1312" s="134">
        <f>职业参数比例等级参数!$AC$53*10</f>
        <v>22.690909090909091</v>
      </c>
      <c r="M1312" s="134">
        <f>L1312*职业参数比例等级参数!$B$15</f>
        <v>45.381818181818183</v>
      </c>
      <c r="N1312" s="134">
        <f>L1312*职业参数比例等级参数!$B$16</f>
        <v>22.690909090909091</v>
      </c>
      <c r="O1312" s="134"/>
      <c r="P1312" s="134"/>
      <c r="Q1312" s="134">
        <v>3</v>
      </c>
    </row>
    <row r="1313" spans="1:17" s="135" customFormat="1" hidden="1">
      <c r="A1313" s="142">
        <v>1300</v>
      </c>
      <c r="B1313" s="142">
        <f t="shared" si="20"/>
        <v>1300</v>
      </c>
      <c r="C1313" s="134">
        <v>2</v>
      </c>
      <c r="D1313" s="134">
        <v>0</v>
      </c>
      <c r="E1313" s="134">
        <v>0</v>
      </c>
      <c r="F1313" s="134">
        <f>职业参数比例等级参数!$AC$47*10</f>
        <v>82.424242424242422</v>
      </c>
      <c r="G1313" s="134">
        <f>职业参数比例等级参数!$AC$48*10</f>
        <v>103.030303030303</v>
      </c>
      <c r="H1313" s="134">
        <f>职业参数比例等级参数!$AC$49*10</f>
        <v>23.030303030303028</v>
      </c>
      <c r="I1313" s="134">
        <f>职业参数比例等级参数!$AC$50*10</f>
        <v>27.636363636363637</v>
      </c>
      <c r="J1313" s="135">
        <f>职业参数比例等级参数!$AB$51*10</f>
        <v>48.484848484848477</v>
      </c>
      <c r="K1313" s="134">
        <f>职业参数比例等级参数!$AC$52*10</f>
        <v>34.54545454545454</v>
      </c>
      <c r="L1313" s="134">
        <f>职业参数比例等级参数!$AC$53*10</f>
        <v>22.690909090909091</v>
      </c>
      <c r="M1313" s="134">
        <f>L1313*职业参数比例等级参数!$B$15</f>
        <v>45.381818181818183</v>
      </c>
      <c r="N1313" s="134">
        <f>L1313*职业参数比例等级参数!$B$16</f>
        <v>22.690909090909091</v>
      </c>
      <c r="O1313" s="134"/>
      <c r="P1313" s="134"/>
      <c r="Q1313" s="134">
        <v>3</v>
      </c>
    </row>
    <row r="1314" spans="1:17" s="135" customFormat="1" hidden="1">
      <c r="A1314" s="142">
        <v>1301</v>
      </c>
      <c r="B1314" s="142">
        <f t="shared" si="20"/>
        <v>1301</v>
      </c>
      <c r="C1314" s="134">
        <v>2</v>
      </c>
      <c r="D1314" s="134">
        <v>0</v>
      </c>
      <c r="E1314" s="134">
        <v>0</v>
      </c>
      <c r="F1314" s="134">
        <f>职业参数比例等级参数!$AC$47*10</f>
        <v>82.424242424242422</v>
      </c>
      <c r="G1314" s="134">
        <f>职业参数比例等级参数!$AC$48*10</f>
        <v>103.030303030303</v>
      </c>
      <c r="H1314" s="134">
        <f>职业参数比例等级参数!$AC$49*10</f>
        <v>23.030303030303028</v>
      </c>
      <c r="I1314" s="134">
        <f>职业参数比例等级参数!$AC$50*10</f>
        <v>27.636363636363637</v>
      </c>
      <c r="J1314" s="135">
        <f>职业参数比例等级参数!$AA$51*10</f>
        <v>50.909090909090907</v>
      </c>
      <c r="K1314" s="134">
        <f>职业参数比例等级参数!$AC$52*10</f>
        <v>34.54545454545454</v>
      </c>
      <c r="L1314" s="134">
        <f>职业参数比例等级参数!$AC$53*10</f>
        <v>22.690909090909091</v>
      </c>
      <c r="M1314" s="134">
        <f>L1314*职业参数比例等级参数!$B$15</f>
        <v>45.381818181818183</v>
      </c>
      <c r="N1314" s="134">
        <f>L1314*职业参数比例等级参数!$B$16</f>
        <v>22.690909090909091</v>
      </c>
      <c r="O1314" s="134"/>
      <c r="P1314" s="134"/>
      <c r="Q1314" s="134">
        <v>3</v>
      </c>
    </row>
    <row r="1315" spans="1:17" s="135" customFormat="1" hidden="1">
      <c r="A1315" s="142">
        <v>1302</v>
      </c>
      <c r="B1315" s="142">
        <f t="shared" si="20"/>
        <v>1302</v>
      </c>
      <c r="C1315" s="134">
        <v>2</v>
      </c>
      <c r="D1315" s="134">
        <v>0</v>
      </c>
      <c r="E1315" s="134">
        <v>0</v>
      </c>
      <c r="F1315" s="134">
        <f>职业参数比例等级参数!$AC$47*10</f>
        <v>82.424242424242422</v>
      </c>
      <c r="G1315" s="134">
        <f>职业参数比例等级参数!$AC$48*10</f>
        <v>103.030303030303</v>
      </c>
      <c r="H1315" s="134">
        <f>职业参数比例等级参数!$AC$49*10</f>
        <v>23.030303030303028</v>
      </c>
      <c r="I1315" s="134">
        <f>职业参数比例等级参数!$AC$50*10</f>
        <v>27.636363636363637</v>
      </c>
      <c r="J1315" s="134">
        <f>职业参数比例等级参数!$AC$51*10</f>
        <v>46.060606060606055</v>
      </c>
      <c r="K1315" s="135">
        <f>职业参数比例等级参数!$AB$52*10</f>
        <v>36.36363636363636</v>
      </c>
      <c r="L1315" s="134">
        <f>职业参数比例等级参数!$AC$53*10</f>
        <v>22.690909090909091</v>
      </c>
      <c r="M1315" s="134">
        <f>L1315*职业参数比例等级参数!$B$15</f>
        <v>45.381818181818183</v>
      </c>
      <c r="N1315" s="134">
        <f>L1315*职业参数比例等级参数!$B$16</f>
        <v>22.690909090909091</v>
      </c>
      <c r="O1315" s="134"/>
      <c r="P1315" s="134"/>
      <c r="Q1315" s="134">
        <v>3</v>
      </c>
    </row>
    <row r="1316" spans="1:17" s="135" customFormat="1" hidden="1">
      <c r="A1316" s="142">
        <v>1303</v>
      </c>
      <c r="B1316" s="142">
        <f t="shared" si="20"/>
        <v>1303</v>
      </c>
      <c r="C1316" s="134">
        <v>2</v>
      </c>
      <c r="D1316" s="134">
        <v>0</v>
      </c>
      <c r="E1316" s="134">
        <v>0</v>
      </c>
      <c r="F1316" s="134">
        <f>职业参数比例等级参数!$AC$47*10</f>
        <v>82.424242424242422</v>
      </c>
      <c r="G1316" s="134">
        <f>职业参数比例等级参数!$AC$48*10</f>
        <v>103.030303030303</v>
      </c>
      <c r="H1316" s="134">
        <f>职业参数比例等级参数!$AC$49*10</f>
        <v>23.030303030303028</v>
      </c>
      <c r="I1316" s="134">
        <f>职业参数比例等级参数!$AC$50*10</f>
        <v>27.636363636363637</v>
      </c>
      <c r="J1316" s="134">
        <f>职业参数比例等级参数!$AC$51*10</f>
        <v>46.060606060606055</v>
      </c>
      <c r="K1316" s="135">
        <f>职业参数比例等级参数!$AA$52*10</f>
        <v>38.18181818181818</v>
      </c>
      <c r="L1316" s="134">
        <f>职业参数比例等级参数!$AC$53*10</f>
        <v>22.690909090909091</v>
      </c>
      <c r="M1316" s="134">
        <f>L1316*职业参数比例等级参数!$B$15</f>
        <v>45.381818181818183</v>
      </c>
      <c r="N1316" s="134">
        <f>L1316*职业参数比例等级参数!$B$16</f>
        <v>22.690909090909091</v>
      </c>
      <c r="O1316" s="134"/>
      <c r="P1316" s="134"/>
      <c r="Q1316" s="134">
        <v>3</v>
      </c>
    </row>
    <row r="1317" spans="1:17" s="135" customFormat="1" hidden="1">
      <c r="A1317" s="142">
        <v>1304</v>
      </c>
      <c r="B1317" s="142">
        <f t="shared" si="20"/>
        <v>1304</v>
      </c>
      <c r="C1317" s="134">
        <v>2</v>
      </c>
      <c r="D1317" s="134">
        <v>0</v>
      </c>
      <c r="E1317" s="134">
        <v>0</v>
      </c>
      <c r="F1317" s="134">
        <f>职业参数比例等级参数!$AC$47*10</f>
        <v>82.424242424242422</v>
      </c>
      <c r="G1317" s="134">
        <f>职业参数比例等级参数!$AC$48*10</f>
        <v>103.030303030303</v>
      </c>
      <c r="H1317" s="134">
        <f>职业参数比例等级参数!$AC$49*10</f>
        <v>23.030303030303028</v>
      </c>
      <c r="I1317" s="134">
        <f>职业参数比例等级参数!$AC$50*10</f>
        <v>27.636363636363637</v>
      </c>
      <c r="J1317" s="134">
        <f>职业参数比例等级参数!$AC$51*10</f>
        <v>46.060606060606055</v>
      </c>
      <c r="K1317" s="134">
        <f>职业参数比例等级参数!$AC$52*10</f>
        <v>34.54545454545454</v>
      </c>
      <c r="L1317" s="135">
        <f>职业参数比例等级参数!$AB$53*10</f>
        <v>22.909090909090907</v>
      </c>
      <c r="M1317" s="134">
        <f>L1317*职业参数比例等级参数!$B$15</f>
        <v>45.818181818181813</v>
      </c>
      <c r="N1317" s="134">
        <f>L1317*职业参数比例等级参数!$B$16</f>
        <v>22.909090909090907</v>
      </c>
      <c r="O1317" s="134"/>
      <c r="P1317" s="134"/>
      <c r="Q1317" s="134">
        <v>3</v>
      </c>
    </row>
    <row r="1318" spans="1:17" s="135" customFormat="1" hidden="1">
      <c r="A1318" s="142">
        <v>1305</v>
      </c>
      <c r="B1318" s="142">
        <f t="shared" si="20"/>
        <v>1305</v>
      </c>
      <c r="C1318" s="134">
        <v>2</v>
      </c>
      <c r="D1318" s="134">
        <v>0</v>
      </c>
      <c r="E1318" s="134">
        <v>0</v>
      </c>
      <c r="F1318" s="134">
        <f>职业参数比例等级参数!$AC$47*10</f>
        <v>82.424242424242422</v>
      </c>
      <c r="G1318" s="134">
        <f>职业参数比例等级参数!$AC$48*10</f>
        <v>103.030303030303</v>
      </c>
      <c r="H1318" s="134">
        <f>职业参数比例等级参数!$AC$49*10</f>
        <v>23.030303030303028</v>
      </c>
      <c r="I1318" s="134">
        <f>职业参数比例等级参数!$AC$50*10</f>
        <v>27.636363636363637</v>
      </c>
      <c r="J1318" s="134">
        <f>职业参数比例等级参数!$AC$51*10</f>
        <v>46.060606060606055</v>
      </c>
      <c r="K1318" s="134">
        <f>职业参数比例等级参数!$AC$52*10</f>
        <v>34.54545454545454</v>
      </c>
      <c r="L1318" s="135">
        <f>职业参数比例等级参数!$AA$53*10</f>
        <v>23.127272727272725</v>
      </c>
      <c r="M1318" s="134">
        <f>L1318*职业参数比例等级参数!$B$15</f>
        <v>46.25454545454545</v>
      </c>
      <c r="N1318" s="134">
        <f>L1318*职业参数比例等级参数!$B$16</f>
        <v>23.127272727272725</v>
      </c>
      <c r="O1318" s="134"/>
      <c r="P1318" s="134"/>
      <c r="Q1318" s="134">
        <v>3</v>
      </c>
    </row>
    <row r="1319" spans="1:17" s="237" customFormat="1">
      <c r="A1319" s="236">
        <v>1306</v>
      </c>
      <c r="B1319" s="236">
        <f t="shared" si="20"/>
        <v>1306</v>
      </c>
      <c r="C1319" s="237">
        <v>1</v>
      </c>
      <c r="D1319" s="237">
        <v>0</v>
      </c>
      <c r="E1319" s="237">
        <v>0</v>
      </c>
      <c r="F1319" s="237">
        <f>职业参数比例等级参数!$AD$47*10</f>
        <v>80</v>
      </c>
      <c r="G1319" s="237">
        <f>职业参数比例等级参数!$AD$48*10</f>
        <v>99.999999999999986</v>
      </c>
      <c r="H1319" s="237">
        <f>职业参数比例等级参数!$AD$49*10</f>
        <v>21.818181818181817</v>
      </c>
      <c r="I1319" s="237">
        <f>职业参数比例等级参数!$AD$50*10</f>
        <v>26.18181818181818</v>
      </c>
      <c r="J1319" s="237">
        <f>职业参数比例等级参数!$AD$51*10</f>
        <v>43.636363636363633</v>
      </c>
      <c r="K1319" s="237">
        <f>职业参数比例等级参数!$AD$52*10</f>
        <v>32.727272727272727</v>
      </c>
      <c r="L1319" s="237">
        <f>职业参数比例等级参数!$AD$53*10</f>
        <v>22.472727272727269</v>
      </c>
      <c r="M1319" s="237">
        <f>L1319*职业参数比例等级参数!$B$15</f>
        <v>44.945454545454538</v>
      </c>
      <c r="N1319" s="237">
        <f>L1319*职业参数比例等级参数!$B$16</f>
        <v>22.472727272727269</v>
      </c>
      <c r="P1319" s="237" t="s">
        <v>619</v>
      </c>
      <c r="Q1319" s="237">
        <v>3</v>
      </c>
    </row>
    <row r="1320" spans="1:17" s="135" customFormat="1">
      <c r="A1320" s="142">
        <v>1307</v>
      </c>
      <c r="B1320" s="142">
        <f t="shared" si="20"/>
        <v>1307</v>
      </c>
      <c r="C1320" s="134">
        <v>1</v>
      </c>
      <c r="D1320" s="134">
        <v>0</v>
      </c>
      <c r="E1320" s="134">
        <v>0</v>
      </c>
      <c r="F1320" s="135">
        <f>职业参数比例等级参数!$AE$47*10</f>
        <v>77.575757575757564</v>
      </c>
      <c r="G1320" s="134">
        <f>职业参数比例等级参数!$AD$48*10</f>
        <v>99.999999999999986</v>
      </c>
      <c r="H1320" s="134">
        <f>职业参数比例等级参数!$AD$49*10</f>
        <v>21.818181818181817</v>
      </c>
      <c r="I1320" s="134">
        <f>职业参数比例等级参数!$AD$50*10</f>
        <v>26.18181818181818</v>
      </c>
      <c r="J1320" s="134">
        <f>职业参数比例等级参数!$AD$51*10</f>
        <v>43.636363636363633</v>
      </c>
      <c r="K1320" s="134">
        <f>职业参数比例等级参数!$AD$52*10</f>
        <v>32.727272727272727</v>
      </c>
      <c r="L1320" s="134">
        <f>职业参数比例等级参数!$AD$53*10</f>
        <v>22.472727272727269</v>
      </c>
      <c r="M1320" s="134">
        <f>L1320*职业参数比例等级参数!$B$15</f>
        <v>44.945454545454538</v>
      </c>
      <c r="N1320" s="134">
        <f>L1320*职业参数比例等级参数!$B$16</f>
        <v>22.472727272727269</v>
      </c>
      <c r="O1320" s="134"/>
      <c r="P1320" s="134"/>
      <c r="Q1320" s="134">
        <v>3</v>
      </c>
    </row>
    <row r="1321" spans="1:17" s="135" customFormat="1">
      <c r="A1321" s="142">
        <v>1308</v>
      </c>
      <c r="B1321" s="142">
        <f t="shared" si="20"/>
        <v>1308</v>
      </c>
      <c r="C1321" s="134">
        <v>1</v>
      </c>
      <c r="D1321" s="134">
        <v>0</v>
      </c>
      <c r="E1321" s="134">
        <v>0</v>
      </c>
      <c r="F1321" s="135">
        <f>职业参数比例等级参数!$AF$47*10</f>
        <v>75.151515151515142</v>
      </c>
      <c r="G1321" s="134">
        <f>职业参数比例等级参数!$AD$48*10</f>
        <v>99.999999999999986</v>
      </c>
      <c r="H1321" s="134">
        <f>职业参数比例等级参数!$AD$49*10</f>
        <v>21.818181818181817</v>
      </c>
      <c r="I1321" s="134">
        <f>职业参数比例等级参数!$AD$50*10</f>
        <v>26.18181818181818</v>
      </c>
      <c r="J1321" s="134">
        <f>职业参数比例等级参数!$AD$51*10</f>
        <v>43.636363636363633</v>
      </c>
      <c r="K1321" s="134">
        <f>职业参数比例等级参数!$AD$52*10</f>
        <v>32.727272727272727</v>
      </c>
      <c r="L1321" s="134">
        <f>职业参数比例等级参数!$AD$53*10</f>
        <v>22.472727272727269</v>
      </c>
      <c r="M1321" s="134">
        <f>L1321*职业参数比例等级参数!$B$15</f>
        <v>44.945454545454538</v>
      </c>
      <c r="N1321" s="134">
        <f>L1321*职业参数比例等级参数!$B$16</f>
        <v>22.472727272727269</v>
      </c>
      <c r="O1321" s="134"/>
      <c r="P1321" s="134"/>
      <c r="Q1321" s="134">
        <v>3</v>
      </c>
    </row>
    <row r="1322" spans="1:17" s="135" customFormat="1">
      <c r="A1322" s="142">
        <v>1309</v>
      </c>
      <c r="B1322" s="142">
        <f t="shared" si="20"/>
        <v>1309</v>
      </c>
      <c r="C1322" s="134">
        <v>1</v>
      </c>
      <c r="D1322" s="134">
        <v>0</v>
      </c>
      <c r="E1322" s="134">
        <v>0</v>
      </c>
      <c r="F1322" s="134">
        <f>职业参数比例等级参数!$AD$47*10</f>
        <v>80</v>
      </c>
      <c r="G1322" s="135">
        <f>职业参数比例等级参数!$AE$48*10</f>
        <v>96.969696969696955</v>
      </c>
      <c r="H1322" s="134">
        <f>职业参数比例等级参数!$AD$49*10</f>
        <v>21.818181818181817</v>
      </c>
      <c r="I1322" s="134">
        <f>职业参数比例等级参数!$AD$50*10</f>
        <v>26.18181818181818</v>
      </c>
      <c r="J1322" s="134">
        <f>职业参数比例等级参数!$AD$51*10</f>
        <v>43.636363636363633</v>
      </c>
      <c r="K1322" s="134">
        <f>职业参数比例等级参数!$AD$52*10</f>
        <v>32.727272727272727</v>
      </c>
      <c r="L1322" s="134">
        <f>职业参数比例等级参数!$AD$53*10</f>
        <v>22.472727272727269</v>
      </c>
      <c r="M1322" s="134">
        <f>L1322*职业参数比例等级参数!$B$15</f>
        <v>44.945454545454538</v>
      </c>
      <c r="N1322" s="134">
        <f>L1322*职业参数比例等级参数!$B$16</f>
        <v>22.472727272727269</v>
      </c>
      <c r="O1322" s="134"/>
      <c r="P1322" s="134"/>
      <c r="Q1322" s="134">
        <v>3</v>
      </c>
    </row>
    <row r="1323" spans="1:17" s="135" customFormat="1">
      <c r="A1323" s="142">
        <v>1310</v>
      </c>
      <c r="B1323" s="142">
        <f t="shared" si="20"/>
        <v>1310</v>
      </c>
      <c r="C1323" s="134">
        <v>1</v>
      </c>
      <c r="D1323" s="134">
        <v>0</v>
      </c>
      <c r="E1323" s="134">
        <v>0</v>
      </c>
      <c r="F1323" s="134">
        <f>职业参数比例等级参数!$AD$47*10</f>
        <v>80</v>
      </c>
      <c r="G1323" s="135">
        <f>职业参数比例等级参数!$AF$48*10</f>
        <v>93.939393939393923</v>
      </c>
      <c r="H1323" s="134">
        <f>职业参数比例等级参数!$AD$49*10</f>
        <v>21.818181818181817</v>
      </c>
      <c r="I1323" s="134">
        <f>职业参数比例等级参数!$AD$50*10</f>
        <v>26.18181818181818</v>
      </c>
      <c r="J1323" s="134">
        <f>职业参数比例等级参数!$AD$51*10</f>
        <v>43.636363636363633</v>
      </c>
      <c r="K1323" s="134">
        <f>职业参数比例等级参数!$AD$52*10</f>
        <v>32.727272727272727</v>
      </c>
      <c r="L1323" s="134">
        <f>职业参数比例等级参数!$AD$53*10</f>
        <v>22.472727272727269</v>
      </c>
      <c r="M1323" s="134">
        <f>L1323*职业参数比例等级参数!$B$15</f>
        <v>44.945454545454538</v>
      </c>
      <c r="N1323" s="134">
        <f>L1323*职业参数比例等级参数!$B$16</f>
        <v>22.472727272727269</v>
      </c>
      <c r="O1323" s="134"/>
      <c r="P1323" s="134"/>
      <c r="Q1323" s="134">
        <v>3</v>
      </c>
    </row>
    <row r="1324" spans="1:17" s="135" customFormat="1">
      <c r="A1324" s="142">
        <v>1311</v>
      </c>
      <c r="B1324" s="142">
        <f t="shared" si="20"/>
        <v>1311</v>
      </c>
      <c r="C1324" s="134">
        <v>1</v>
      </c>
      <c r="D1324" s="134">
        <v>0</v>
      </c>
      <c r="E1324" s="134">
        <v>0</v>
      </c>
      <c r="F1324" s="134">
        <f>职业参数比例等级参数!$AD$47*10</f>
        <v>80</v>
      </c>
      <c r="G1324" s="134">
        <f>职业参数比例等级参数!$AD$48*10</f>
        <v>99.999999999999986</v>
      </c>
      <c r="H1324" s="135">
        <f>职业参数比例等级参数!$AE$49*10</f>
        <v>20.606060606060606</v>
      </c>
      <c r="I1324" s="134">
        <f>职业参数比例等级参数!$AD$50*10</f>
        <v>26.18181818181818</v>
      </c>
      <c r="J1324" s="134">
        <f>职业参数比例等级参数!$AD$51*10</f>
        <v>43.636363636363633</v>
      </c>
      <c r="K1324" s="134">
        <f>职业参数比例等级参数!$AD$52*10</f>
        <v>32.727272727272727</v>
      </c>
      <c r="L1324" s="134">
        <f>职业参数比例等级参数!$AD$53*10</f>
        <v>22.472727272727269</v>
      </c>
      <c r="M1324" s="134">
        <f>L1324*职业参数比例等级参数!$B$15</f>
        <v>44.945454545454538</v>
      </c>
      <c r="N1324" s="134">
        <f>L1324*职业参数比例等级参数!$B$16</f>
        <v>22.472727272727269</v>
      </c>
      <c r="O1324" s="134"/>
      <c r="P1324" s="134"/>
      <c r="Q1324" s="134">
        <v>3</v>
      </c>
    </row>
    <row r="1325" spans="1:17" s="135" customFormat="1">
      <c r="A1325" s="142">
        <v>1312</v>
      </c>
      <c r="B1325" s="142">
        <f t="shared" si="20"/>
        <v>1312</v>
      </c>
      <c r="C1325" s="134">
        <v>1</v>
      </c>
      <c r="D1325" s="134">
        <v>0</v>
      </c>
      <c r="E1325" s="134">
        <v>0</v>
      </c>
      <c r="F1325" s="134">
        <f>职业参数比例等级参数!$AD$47*10</f>
        <v>80</v>
      </c>
      <c r="G1325" s="134">
        <f>职业参数比例等级参数!$AD$48*10</f>
        <v>99.999999999999986</v>
      </c>
      <c r="H1325" s="135">
        <f>职业参数比例等级参数!$AF$49*10</f>
        <v>19.393939393939391</v>
      </c>
      <c r="I1325" s="134">
        <f>职业参数比例等级参数!$AD$50*10</f>
        <v>26.18181818181818</v>
      </c>
      <c r="J1325" s="134">
        <f>职业参数比例等级参数!$AD$51*10</f>
        <v>43.636363636363633</v>
      </c>
      <c r="K1325" s="134">
        <f>职业参数比例等级参数!$AD$52*10</f>
        <v>32.727272727272727</v>
      </c>
      <c r="L1325" s="134">
        <f>职业参数比例等级参数!$AD$53*10</f>
        <v>22.472727272727269</v>
      </c>
      <c r="M1325" s="134">
        <f>L1325*职业参数比例等级参数!$B$15</f>
        <v>44.945454545454538</v>
      </c>
      <c r="N1325" s="134">
        <f>L1325*职业参数比例等级参数!$B$16</f>
        <v>22.472727272727269</v>
      </c>
      <c r="O1325" s="134"/>
      <c r="P1325" s="134"/>
      <c r="Q1325" s="134">
        <v>3</v>
      </c>
    </row>
    <row r="1326" spans="1:17" s="135" customFormat="1">
      <c r="A1326" s="142">
        <v>1313</v>
      </c>
      <c r="B1326" s="142">
        <f t="shared" si="20"/>
        <v>1313</v>
      </c>
      <c r="C1326" s="134">
        <v>1</v>
      </c>
      <c r="D1326" s="134">
        <v>0</v>
      </c>
      <c r="E1326" s="134">
        <v>0</v>
      </c>
      <c r="F1326" s="134">
        <f>职业参数比例等级参数!$AD$47*10</f>
        <v>80</v>
      </c>
      <c r="G1326" s="134">
        <f>职业参数比例等级参数!$AD$48*10</f>
        <v>99.999999999999986</v>
      </c>
      <c r="H1326" s="134">
        <f>职业参数比例等级参数!$AD$49*10</f>
        <v>21.818181818181817</v>
      </c>
      <c r="I1326" s="135">
        <f>职业参数比例等级参数!$AE$50*10</f>
        <v>24.727272727272727</v>
      </c>
      <c r="J1326" s="134">
        <f>职业参数比例等级参数!$AD$51*10</f>
        <v>43.636363636363633</v>
      </c>
      <c r="K1326" s="134">
        <f>职业参数比例等级参数!$AD$52*10</f>
        <v>32.727272727272727</v>
      </c>
      <c r="L1326" s="134">
        <f>职业参数比例等级参数!$AD$53*10</f>
        <v>22.472727272727269</v>
      </c>
      <c r="M1326" s="134">
        <f>L1326*职业参数比例等级参数!$B$15</f>
        <v>44.945454545454538</v>
      </c>
      <c r="N1326" s="134">
        <f>L1326*职业参数比例等级参数!$B$16</f>
        <v>22.472727272727269</v>
      </c>
      <c r="O1326" s="134"/>
      <c r="P1326" s="134"/>
      <c r="Q1326" s="134">
        <v>3</v>
      </c>
    </row>
    <row r="1327" spans="1:17" s="135" customFormat="1">
      <c r="A1327" s="142">
        <v>1314</v>
      </c>
      <c r="B1327" s="142">
        <f t="shared" si="20"/>
        <v>1314</v>
      </c>
      <c r="C1327" s="134">
        <v>1</v>
      </c>
      <c r="D1327" s="134">
        <v>0</v>
      </c>
      <c r="E1327" s="134">
        <v>0</v>
      </c>
      <c r="F1327" s="134">
        <f>职业参数比例等级参数!$AD$47*10</f>
        <v>80</v>
      </c>
      <c r="G1327" s="134">
        <f>职业参数比例等级参数!$AD$48*10</f>
        <v>99.999999999999986</v>
      </c>
      <c r="H1327" s="134">
        <f>职业参数比例等级参数!$AD$49*10</f>
        <v>21.818181818181817</v>
      </c>
      <c r="I1327" s="135">
        <f>职业参数比例等级参数!$AF$50*10</f>
        <v>23.272727272727273</v>
      </c>
      <c r="J1327" s="134">
        <f>职业参数比例等级参数!$AD$51*10</f>
        <v>43.636363636363633</v>
      </c>
      <c r="K1327" s="134">
        <f>职业参数比例等级参数!$AD$52*10</f>
        <v>32.727272727272727</v>
      </c>
      <c r="L1327" s="134">
        <f>职业参数比例等级参数!$AD$53*10</f>
        <v>22.472727272727269</v>
      </c>
      <c r="M1327" s="134">
        <f>L1327*职业参数比例等级参数!$B$15</f>
        <v>44.945454545454538</v>
      </c>
      <c r="N1327" s="134">
        <f>L1327*职业参数比例等级参数!$B$16</f>
        <v>22.472727272727269</v>
      </c>
      <c r="O1327" s="134"/>
      <c r="P1327" s="134"/>
      <c r="Q1327" s="134">
        <v>3</v>
      </c>
    </row>
    <row r="1328" spans="1:17" s="135" customFormat="1">
      <c r="A1328" s="142">
        <v>1315</v>
      </c>
      <c r="B1328" s="142">
        <f t="shared" si="20"/>
        <v>1315</v>
      </c>
      <c r="C1328" s="134">
        <v>1</v>
      </c>
      <c r="D1328" s="134">
        <v>0</v>
      </c>
      <c r="E1328" s="134">
        <v>0</v>
      </c>
      <c r="F1328" s="134">
        <f>职业参数比例等级参数!$AD$47*10</f>
        <v>80</v>
      </c>
      <c r="G1328" s="134">
        <f>职业参数比例等级参数!$AD$48*10</f>
        <v>99.999999999999986</v>
      </c>
      <c r="H1328" s="134">
        <f>职业参数比例等级参数!$AD$49*10</f>
        <v>21.818181818181817</v>
      </c>
      <c r="I1328" s="134">
        <f>职业参数比例等级参数!$AD$50*10</f>
        <v>26.18181818181818</v>
      </c>
      <c r="J1328" s="135">
        <f>职业参数比例等级参数!$AE$51*10</f>
        <v>41.212121212121211</v>
      </c>
      <c r="K1328" s="134">
        <f>职业参数比例等级参数!$AD$52*10</f>
        <v>32.727272727272727</v>
      </c>
      <c r="L1328" s="134">
        <f>职业参数比例等级参数!$AD$53*10</f>
        <v>22.472727272727269</v>
      </c>
      <c r="M1328" s="134">
        <f>L1328*职业参数比例等级参数!$B$15</f>
        <v>44.945454545454538</v>
      </c>
      <c r="N1328" s="134">
        <f>L1328*职业参数比例等级参数!$B$16</f>
        <v>22.472727272727269</v>
      </c>
      <c r="O1328" s="134"/>
      <c r="P1328" s="134"/>
      <c r="Q1328" s="134">
        <v>3</v>
      </c>
    </row>
    <row r="1329" spans="1:17" s="135" customFormat="1">
      <c r="A1329" s="142">
        <v>1316</v>
      </c>
      <c r="B1329" s="142">
        <f t="shared" si="20"/>
        <v>1316</v>
      </c>
      <c r="C1329" s="134">
        <v>1</v>
      </c>
      <c r="D1329" s="134">
        <v>0</v>
      </c>
      <c r="E1329" s="134">
        <v>0</v>
      </c>
      <c r="F1329" s="134">
        <f>职业参数比例等级参数!$AD$47*10</f>
        <v>80</v>
      </c>
      <c r="G1329" s="134">
        <f>职业参数比例等级参数!$AD$48*10</f>
        <v>99.999999999999986</v>
      </c>
      <c r="H1329" s="134">
        <f>职业参数比例等级参数!$AD$49*10</f>
        <v>21.818181818181817</v>
      </c>
      <c r="I1329" s="134">
        <f>职业参数比例等级参数!$AD$50*10</f>
        <v>26.18181818181818</v>
      </c>
      <c r="J1329" s="135">
        <f>职业参数比例等级参数!$AF$51*10</f>
        <v>38.787878787878782</v>
      </c>
      <c r="K1329" s="134">
        <f>职业参数比例等级参数!$AD$52*10</f>
        <v>32.727272727272727</v>
      </c>
      <c r="L1329" s="134">
        <f>职业参数比例等级参数!$AD$53*10</f>
        <v>22.472727272727269</v>
      </c>
      <c r="M1329" s="134">
        <f>L1329*职业参数比例等级参数!$B$15</f>
        <v>44.945454545454538</v>
      </c>
      <c r="N1329" s="134">
        <f>L1329*职业参数比例等级参数!$B$16</f>
        <v>22.472727272727269</v>
      </c>
      <c r="O1329" s="134"/>
      <c r="P1329" s="134"/>
      <c r="Q1329" s="134">
        <v>3</v>
      </c>
    </row>
    <row r="1330" spans="1:17" s="135" customFormat="1">
      <c r="A1330" s="142">
        <v>1317</v>
      </c>
      <c r="B1330" s="142">
        <f t="shared" si="20"/>
        <v>1317</v>
      </c>
      <c r="C1330" s="134">
        <v>1</v>
      </c>
      <c r="D1330" s="134">
        <v>0</v>
      </c>
      <c r="E1330" s="134">
        <v>0</v>
      </c>
      <c r="F1330" s="134">
        <f>职业参数比例等级参数!$AD$47*10</f>
        <v>80</v>
      </c>
      <c r="G1330" s="134">
        <f>职业参数比例等级参数!$AD$48*10</f>
        <v>99.999999999999986</v>
      </c>
      <c r="H1330" s="134">
        <f>职业参数比例等级参数!$AD$49*10</f>
        <v>21.818181818181817</v>
      </c>
      <c r="I1330" s="134">
        <f>职业参数比例等级参数!$AD$50*10</f>
        <v>26.18181818181818</v>
      </c>
      <c r="J1330" s="134">
        <f>职业参数比例等级参数!$AD$51*10</f>
        <v>43.636363636363633</v>
      </c>
      <c r="K1330" s="135">
        <f>职业参数比例等级参数!$AE$52*10</f>
        <v>30.909090909090907</v>
      </c>
      <c r="L1330" s="134">
        <f>职业参数比例等级参数!$AD$53*10</f>
        <v>22.472727272727269</v>
      </c>
      <c r="M1330" s="134">
        <f>L1330*职业参数比例等级参数!$B$15</f>
        <v>44.945454545454538</v>
      </c>
      <c r="N1330" s="134">
        <f>L1330*职业参数比例等级参数!$B$16</f>
        <v>22.472727272727269</v>
      </c>
      <c r="O1330" s="134"/>
      <c r="P1330" s="134"/>
      <c r="Q1330" s="134">
        <v>3</v>
      </c>
    </row>
    <row r="1331" spans="1:17" s="135" customFormat="1">
      <c r="A1331" s="142">
        <v>1318</v>
      </c>
      <c r="B1331" s="142">
        <f t="shared" si="20"/>
        <v>1318</v>
      </c>
      <c r="C1331" s="134">
        <v>1</v>
      </c>
      <c r="D1331" s="134">
        <v>0</v>
      </c>
      <c r="E1331" s="134">
        <v>0</v>
      </c>
      <c r="F1331" s="134">
        <f>职业参数比例等级参数!$AD$47*10</f>
        <v>80</v>
      </c>
      <c r="G1331" s="134">
        <f>职业参数比例等级参数!$AD$48*10</f>
        <v>99.999999999999986</v>
      </c>
      <c r="H1331" s="134">
        <f>职业参数比例等级参数!$AD$49*10</f>
        <v>21.818181818181817</v>
      </c>
      <c r="I1331" s="134">
        <f>职业参数比例等级参数!$AD$50*10</f>
        <v>26.18181818181818</v>
      </c>
      <c r="J1331" s="134">
        <f>职业参数比例等级参数!$AD$51*10</f>
        <v>43.636363636363633</v>
      </c>
      <c r="K1331" s="135">
        <f>职业参数比例等级参数!$AF$52*10</f>
        <v>29.090909090909086</v>
      </c>
      <c r="L1331" s="134">
        <f>职业参数比例等级参数!$AD$53*10</f>
        <v>22.472727272727269</v>
      </c>
      <c r="M1331" s="134">
        <f>L1331*职业参数比例等级参数!$B$15</f>
        <v>44.945454545454538</v>
      </c>
      <c r="N1331" s="134">
        <f>L1331*职业参数比例等级参数!$B$16</f>
        <v>22.472727272727269</v>
      </c>
      <c r="O1331" s="134"/>
      <c r="P1331" s="134"/>
      <c r="Q1331" s="134">
        <v>3</v>
      </c>
    </row>
    <row r="1332" spans="1:17" s="135" customFormat="1">
      <c r="A1332" s="142">
        <v>1319</v>
      </c>
      <c r="B1332" s="142">
        <f t="shared" si="20"/>
        <v>1319</v>
      </c>
      <c r="C1332" s="134">
        <v>1</v>
      </c>
      <c r="D1332" s="134">
        <v>0</v>
      </c>
      <c r="E1332" s="134">
        <v>0</v>
      </c>
      <c r="F1332" s="134">
        <f>职业参数比例等级参数!$AD$47*10</f>
        <v>80</v>
      </c>
      <c r="G1332" s="134">
        <f>职业参数比例等级参数!$AD$48*10</f>
        <v>99.999999999999986</v>
      </c>
      <c r="H1332" s="134">
        <f>职业参数比例等级参数!$AD$49*10</f>
        <v>21.818181818181817</v>
      </c>
      <c r="I1332" s="134">
        <f>职业参数比例等级参数!$AD$50*10</f>
        <v>26.18181818181818</v>
      </c>
      <c r="J1332" s="134">
        <f>职业参数比例等级参数!$AD$51*10</f>
        <v>43.636363636363633</v>
      </c>
      <c r="K1332" s="134">
        <f>职业参数比例等级参数!$AD$52*10</f>
        <v>32.727272727272727</v>
      </c>
      <c r="L1332" s="135">
        <f>职业参数比例等级参数!$AE$53*10</f>
        <v>22.25454545454545</v>
      </c>
      <c r="M1332" s="134">
        <f>L1332*职业参数比例等级参数!$B$15</f>
        <v>44.509090909090901</v>
      </c>
      <c r="N1332" s="134">
        <f>L1332*职业参数比例等级参数!$B$16</f>
        <v>22.25454545454545</v>
      </c>
      <c r="O1332" s="134"/>
      <c r="P1332" s="134"/>
      <c r="Q1332" s="134">
        <v>3</v>
      </c>
    </row>
    <row r="1333" spans="1:17" s="135" customFormat="1">
      <c r="A1333" s="142">
        <v>1320</v>
      </c>
      <c r="B1333" s="142">
        <f t="shared" si="20"/>
        <v>1320</v>
      </c>
      <c r="C1333" s="134">
        <v>1</v>
      </c>
      <c r="D1333" s="134">
        <v>0</v>
      </c>
      <c r="E1333" s="134">
        <v>0</v>
      </c>
      <c r="F1333" s="134">
        <f>职业参数比例等级参数!$AD$47*10</f>
        <v>80</v>
      </c>
      <c r="G1333" s="134">
        <f>职业参数比例等级参数!$AD$48*10</f>
        <v>99.999999999999986</v>
      </c>
      <c r="H1333" s="134">
        <f>职业参数比例等级参数!$AD$49*10</f>
        <v>21.818181818181817</v>
      </c>
      <c r="I1333" s="134">
        <f>职业参数比例等级参数!$AD$50*10</f>
        <v>26.18181818181818</v>
      </c>
      <c r="J1333" s="134">
        <f>职业参数比例等级参数!$AD$51*10</f>
        <v>43.636363636363633</v>
      </c>
      <c r="K1333" s="134">
        <f>职业参数比例等级参数!$AD$52*10</f>
        <v>32.727272727272727</v>
      </c>
      <c r="L1333" s="135">
        <f>职业参数比例等级参数!$AF$53*10</f>
        <v>22.036363636363635</v>
      </c>
      <c r="M1333" s="134">
        <f>L1333*职业参数比例等级参数!$B$15</f>
        <v>44.072727272727271</v>
      </c>
      <c r="N1333" s="134">
        <f>L1333*职业参数比例等级参数!$B$16</f>
        <v>22.036363636363635</v>
      </c>
      <c r="O1333" s="134"/>
      <c r="P1333" s="134"/>
      <c r="Q1333" s="134">
        <v>3</v>
      </c>
    </row>
    <row r="1334" spans="1:17" s="135" customFormat="1">
      <c r="A1334" s="142">
        <v>1321</v>
      </c>
      <c r="B1334" s="142">
        <f t="shared" si="20"/>
        <v>1321</v>
      </c>
      <c r="C1334" s="135">
        <v>1</v>
      </c>
      <c r="D1334" s="135">
        <v>0</v>
      </c>
      <c r="E1334" s="135">
        <v>0</v>
      </c>
      <c r="F1334" s="135">
        <f>职业参数比例等级参数!$AE$47*10</f>
        <v>77.575757575757564</v>
      </c>
      <c r="G1334" s="135">
        <f>职业参数比例等级参数!$AE$48*10</f>
        <v>96.969696969696955</v>
      </c>
      <c r="H1334" s="135">
        <f>职业参数比例等级参数!$AE$49*10</f>
        <v>20.606060606060606</v>
      </c>
      <c r="I1334" s="135">
        <f>职业参数比例等级参数!$AE$50*10</f>
        <v>24.727272727272727</v>
      </c>
      <c r="J1334" s="135">
        <f>职业参数比例等级参数!$AE$51*10</f>
        <v>41.212121212121211</v>
      </c>
      <c r="K1334" s="135">
        <f>职业参数比例等级参数!$AE$52*10</f>
        <v>30.909090909090907</v>
      </c>
      <c r="L1334" s="135">
        <f>职业参数比例等级参数!$AE$53*10</f>
        <v>22.25454545454545</v>
      </c>
      <c r="M1334" s="135">
        <f>L1334*职业参数比例等级参数!$B$15</f>
        <v>44.509090909090901</v>
      </c>
      <c r="N1334" s="135">
        <f>L1334*职业参数比例等级参数!$B$16</f>
        <v>22.25454545454545</v>
      </c>
      <c r="P1334" s="135" t="s">
        <v>695</v>
      </c>
      <c r="Q1334" s="135">
        <v>3</v>
      </c>
    </row>
    <row r="1335" spans="1:17" s="135" customFormat="1">
      <c r="A1335" s="142">
        <v>1322</v>
      </c>
      <c r="B1335" s="142">
        <f t="shared" si="20"/>
        <v>1322</v>
      </c>
      <c r="C1335" s="134">
        <v>1</v>
      </c>
      <c r="D1335" s="134">
        <v>0</v>
      </c>
      <c r="E1335" s="134">
        <v>0</v>
      </c>
      <c r="F1335" s="135">
        <f>职业参数比例等级参数!$AD$47*10</f>
        <v>80</v>
      </c>
      <c r="G1335" s="134">
        <f>职业参数比例等级参数!$AE$48*10</f>
        <v>96.969696969696955</v>
      </c>
      <c r="H1335" s="134">
        <f>职业参数比例等级参数!$AE$49*10</f>
        <v>20.606060606060606</v>
      </c>
      <c r="I1335" s="134">
        <f>职业参数比例等级参数!$AE$50*10</f>
        <v>24.727272727272727</v>
      </c>
      <c r="J1335" s="134">
        <f>职业参数比例等级参数!$AE$51*10</f>
        <v>41.212121212121211</v>
      </c>
      <c r="K1335" s="134">
        <f>职业参数比例等级参数!$AE$52*10</f>
        <v>30.909090909090907</v>
      </c>
      <c r="L1335" s="134">
        <f>职业参数比例等级参数!$AE$53*10</f>
        <v>22.25454545454545</v>
      </c>
      <c r="M1335" s="134">
        <f>L1335*职业参数比例等级参数!$B$15</f>
        <v>44.509090909090901</v>
      </c>
      <c r="N1335" s="134">
        <f>L1335*职业参数比例等级参数!$B$16</f>
        <v>22.25454545454545</v>
      </c>
      <c r="O1335" s="134"/>
      <c r="P1335" s="134"/>
      <c r="Q1335" s="134">
        <v>3</v>
      </c>
    </row>
    <row r="1336" spans="1:17" s="135" customFormat="1">
      <c r="A1336" s="142">
        <v>1323</v>
      </c>
      <c r="B1336" s="142">
        <f t="shared" si="20"/>
        <v>1323</v>
      </c>
      <c r="C1336" s="134">
        <v>1</v>
      </c>
      <c r="D1336" s="134">
        <v>0</v>
      </c>
      <c r="E1336" s="134">
        <v>0</v>
      </c>
      <c r="F1336" s="135">
        <f>职业参数比例等级参数!$AF$47*10</f>
        <v>75.151515151515142</v>
      </c>
      <c r="G1336" s="134">
        <f>职业参数比例等级参数!$AE$48*10</f>
        <v>96.969696969696955</v>
      </c>
      <c r="H1336" s="134">
        <f>职业参数比例等级参数!$AE$49*10</f>
        <v>20.606060606060606</v>
      </c>
      <c r="I1336" s="134">
        <f>职业参数比例等级参数!$AE$50*10</f>
        <v>24.727272727272727</v>
      </c>
      <c r="J1336" s="134">
        <f>职业参数比例等级参数!$AE$51*10</f>
        <v>41.212121212121211</v>
      </c>
      <c r="K1336" s="134">
        <f>职业参数比例等级参数!$AE$52*10</f>
        <v>30.909090909090907</v>
      </c>
      <c r="L1336" s="134">
        <f>职业参数比例等级参数!$AE$53*10</f>
        <v>22.25454545454545</v>
      </c>
      <c r="M1336" s="134">
        <f>L1336*职业参数比例等级参数!$B$15</f>
        <v>44.509090909090901</v>
      </c>
      <c r="N1336" s="134">
        <f>L1336*职业参数比例等级参数!$B$16</f>
        <v>22.25454545454545</v>
      </c>
      <c r="O1336" s="134"/>
      <c r="P1336" s="134"/>
      <c r="Q1336" s="134">
        <v>3</v>
      </c>
    </row>
    <row r="1337" spans="1:17" s="135" customFormat="1">
      <c r="A1337" s="142">
        <v>1324</v>
      </c>
      <c r="B1337" s="142">
        <f t="shared" si="20"/>
        <v>1324</v>
      </c>
      <c r="C1337" s="134">
        <v>1</v>
      </c>
      <c r="D1337" s="134">
        <v>0</v>
      </c>
      <c r="E1337" s="134">
        <v>0</v>
      </c>
      <c r="F1337" s="134">
        <f>职业参数比例等级参数!$AE$47*10</f>
        <v>77.575757575757564</v>
      </c>
      <c r="G1337" s="135">
        <f>职业参数比例等级参数!$AD$48*10</f>
        <v>99.999999999999986</v>
      </c>
      <c r="H1337" s="134">
        <f>职业参数比例等级参数!$AE$49*10</f>
        <v>20.606060606060606</v>
      </c>
      <c r="I1337" s="134">
        <f>职业参数比例等级参数!$AE$50*10</f>
        <v>24.727272727272727</v>
      </c>
      <c r="J1337" s="134">
        <f>职业参数比例等级参数!$AE$51*10</f>
        <v>41.212121212121211</v>
      </c>
      <c r="K1337" s="134">
        <f>职业参数比例等级参数!$AE$52*10</f>
        <v>30.909090909090907</v>
      </c>
      <c r="L1337" s="134">
        <f>职业参数比例等级参数!$AE$53*10</f>
        <v>22.25454545454545</v>
      </c>
      <c r="M1337" s="134">
        <f>L1337*职业参数比例等级参数!$B$15</f>
        <v>44.509090909090901</v>
      </c>
      <c r="N1337" s="134">
        <f>L1337*职业参数比例等级参数!$B$16</f>
        <v>22.25454545454545</v>
      </c>
      <c r="O1337" s="134"/>
      <c r="P1337" s="134"/>
      <c r="Q1337" s="134">
        <v>3</v>
      </c>
    </row>
    <row r="1338" spans="1:17" s="135" customFormat="1">
      <c r="A1338" s="142">
        <v>1325</v>
      </c>
      <c r="B1338" s="142">
        <f t="shared" si="20"/>
        <v>1325</v>
      </c>
      <c r="C1338" s="134">
        <v>1</v>
      </c>
      <c r="D1338" s="134">
        <v>0</v>
      </c>
      <c r="E1338" s="134">
        <v>0</v>
      </c>
      <c r="F1338" s="134">
        <f>职业参数比例等级参数!$AE$47*10</f>
        <v>77.575757575757564</v>
      </c>
      <c r="G1338" s="135">
        <f>职业参数比例等级参数!$AF$48*10</f>
        <v>93.939393939393923</v>
      </c>
      <c r="H1338" s="134">
        <f>职业参数比例等级参数!$AE$49*10</f>
        <v>20.606060606060606</v>
      </c>
      <c r="I1338" s="134">
        <f>职业参数比例等级参数!$AE$50*10</f>
        <v>24.727272727272727</v>
      </c>
      <c r="J1338" s="134">
        <f>职业参数比例等级参数!$AE$51*10</f>
        <v>41.212121212121211</v>
      </c>
      <c r="K1338" s="134">
        <f>职业参数比例等级参数!$AE$52*10</f>
        <v>30.909090909090907</v>
      </c>
      <c r="L1338" s="134">
        <f>职业参数比例等级参数!$AE$53*10</f>
        <v>22.25454545454545</v>
      </c>
      <c r="M1338" s="134">
        <f>L1338*职业参数比例等级参数!$B$15</f>
        <v>44.509090909090901</v>
      </c>
      <c r="N1338" s="134">
        <f>L1338*职业参数比例等级参数!$B$16</f>
        <v>22.25454545454545</v>
      </c>
      <c r="O1338" s="134"/>
      <c r="P1338" s="134"/>
      <c r="Q1338" s="134">
        <v>3</v>
      </c>
    </row>
    <row r="1339" spans="1:17" s="135" customFormat="1">
      <c r="A1339" s="142">
        <v>1326</v>
      </c>
      <c r="B1339" s="142">
        <f t="shared" si="20"/>
        <v>1326</v>
      </c>
      <c r="C1339" s="134">
        <v>1</v>
      </c>
      <c r="D1339" s="134">
        <v>0</v>
      </c>
      <c r="E1339" s="134">
        <v>0</v>
      </c>
      <c r="F1339" s="134">
        <f>职业参数比例等级参数!$AE$47*10</f>
        <v>77.575757575757564</v>
      </c>
      <c r="G1339" s="134">
        <f>职业参数比例等级参数!$AE$48*10</f>
        <v>96.969696969696955</v>
      </c>
      <c r="H1339" s="135">
        <f>职业参数比例等级参数!$AD$49*10</f>
        <v>21.818181818181817</v>
      </c>
      <c r="I1339" s="134">
        <f>职业参数比例等级参数!$AE$50*10</f>
        <v>24.727272727272727</v>
      </c>
      <c r="J1339" s="134">
        <f>职业参数比例等级参数!$AE$51*10</f>
        <v>41.212121212121211</v>
      </c>
      <c r="K1339" s="134">
        <f>职业参数比例等级参数!$AE$52*10</f>
        <v>30.909090909090907</v>
      </c>
      <c r="L1339" s="134">
        <f>职业参数比例等级参数!$AE$53*10</f>
        <v>22.25454545454545</v>
      </c>
      <c r="M1339" s="134">
        <f>L1339*职业参数比例等级参数!$B$15</f>
        <v>44.509090909090901</v>
      </c>
      <c r="N1339" s="134">
        <f>L1339*职业参数比例等级参数!$B$16</f>
        <v>22.25454545454545</v>
      </c>
      <c r="O1339" s="134"/>
      <c r="P1339" s="134"/>
      <c r="Q1339" s="134">
        <v>3</v>
      </c>
    </row>
    <row r="1340" spans="1:17" s="135" customFormat="1">
      <c r="A1340" s="142">
        <v>1327</v>
      </c>
      <c r="B1340" s="142">
        <f t="shared" si="20"/>
        <v>1327</v>
      </c>
      <c r="C1340" s="134">
        <v>1</v>
      </c>
      <c r="D1340" s="134">
        <v>0</v>
      </c>
      <c r="E1340" s="134">
        <v>0</v>
      </c>
      <c r="F1340" s="134">
        <f>职业参数比例等级参数!$AE$47*10</f>
        <v>77.575757575757564</v>
      </c>
      <c r="G1340" s="134">
        <f>职业参数比例等级参数!$AE$48*10</f>
        <v>96.969696969696955</v>
      </c>
      <c r="H1340" s="135">
        <f>职业参数比例等级参数!$AF$49*10</f>
        <v>19.393939393939391</v>
      </c>
      <c r="I1340" s="134">
        <f>职业参数比例等级参数!$AE$50*10</f>
        <v>24.727272727272727</v>
      </c>
      <c r="J1340" s="134">
        <f>职业参数比例等级参数!$AE$51*10</f>
        <v>41.212121212121211</v>
      </c>
      <c r="K1340" s="134">
        <f>职业参数比例等级参数!$AE$52*10</f>
        <v>30.909090909090907</v>
      </c>
      <c r="L1340" s="134">
        <f>职业参数比例等级参数!$AE$53*10</f>
        <v>22.25454545454545</v>
      </c>
      <c r="M1340" s="134">
        <f>L1340*职业参数比例等级参数!$B$15</f>
        <v>44.509090909090901</v>
      </c>
      <c r="N1340" s="134">
        <f>L1340*职业参数比例等级参数!$B$16</f>
        <v>22.25454545454545</v>
      </c>
      <c r="O1340" s="134"/>
      <c r="P1340" s="134"/>
      <c r="Q1340" s="134">
        <v>3</v>
      </c>
    </row>
    <row r="1341" spans="1:17" s="135" customFormat="1">
      <c r="A1341" s="142">
        <v>1328</v>
      </c>
      <c r="B1341" s="142">
        <f t="shared" si="20"/>
        <v>1328</v>
      </c>
      <c r="C1341" s="134">
        <v>1</v>
      </c>
      <c r="D1341" s="134">
        <v>0</v>
      </c>
      <c r="E1341" s="134">
        <v>0</v>
      </c>
      <c r="F1341" s="134">
        <f>职业参数比例等级参数!$AE$47*10</f>
        <v>77.575757575757564</v>
      </c>
      <c r="G1341" s="134">
        <f>职业参数比例等级参数!$AE$48*10</f>
        <v>96.969696969696955</v>
      </c>
      <c r="H1341" s="134">
        <f>职业参数比例等级参数!$AE$49*10</f>
        <v>20.606060606060606</v>
      </c>
      <c r="I1341" s="135">
        <f>职业参数比例等级参数!$AD$50*10</f>
        <v>26.18181818181818</v>
      </c>
      <c r="J1341" s="134">
        <f>职业参数比例等级参数!$AE$51*10</f>
        <v>41.212121212121211</v>
      </c>
      <c r="K1341" s="134">
        <f>职业参数比例等级参数!$AE$52*10</f>
        <v>30.909090909090907</v>
      </c>
      <c r="L1341" s="134">
        <f>职业参数比例等级参数!$AE$53*10</f>
        <v>22.25454545454545</v>
      </c>
      <c r="M1341" s="134">
        <f>L1341*职业参数比例等级参数!$B$15</f>
        <v>44.509090909090901</v>
      </c>
      <c r="N1341" s="134">
        <f>L1341*职业参数比例等级参数!$B$16</f>
        <v>22.25454545454545</v>
      </c>
      <c r="O1341" s="134"/>
      <c r="P1341" s="134"/>
      <c r="Q1341" s="134">
        <v>3</v>
      </c>
    </row>
    <row r="1342" spans="1:17" s="135" customFormat="1">
      <c r="A1342" s="142">
        <v>1329</v>
      </c>
      <c r="B1342" s="142">
        <f t="shared" si="20"/>
        <v>1329</v>
      </c>
      <c r="C1342" s="134">
        <v>1</v>
      </c>
      <c r="D1342" s="134">
        <v>0</v>
      </c>
      <c r="E1342" s="134">
        <v>0</v>
      </c>
      <c r="F1342" s="134">
        <f>职业参数比例等级参数!$AE$47*10</f>
        <v>77.575757575757564</v>
      </c>
      <c r="G1342" s="134">
        <f>职业参数比例等级参数!$AE$48*10</f>
        <v>96.969696969696955</v>
      </c>
      <c r="H1342" s="134">
        <f>职业参数比例等级参数!$AE$49*10</f>
        <v>20.606060606060606</v>
      </c>
      <c r="I1342" s="135">
        <f>职业参数比例等级参数!$AF$50*10</f>
        <v>23.272727272727273</v>
      </c>
      <c r="J1342" s="134">
        <f>职业参数比例等级参数!$AE$51*10</f>
        <v>41.212121212121211</v>
      </c>
      <c r="K1342" s="134">
        <f>职业参数比例等级参数!$AE$52*10</f>
        <v>30.909090909090907</v>
      </c>
      <c r="L1342" s="134">
        <f>职业参数比例等级参数!$AE$53*10</f>
        <v>22.25454545454545</v>
      </c>
      <c r="M1342" s="134">
        <f>L1342*职业参数比例等级参数!$B$15</f>
        <v>44.509090909090901</v>
      </c>
      <c r="N1342" s="134">
        <f>L1342*职业参数比例等级参数!$B$16</f>
        <v>22.25454545454545</v>
      </c>
      <c r="O1342" s="134"/>
      <c r="P1342" s="134"/>
      <c r="Q1342" s="134">
        <v>3</v>
      </c>
    </row>
    <row r="1343" spans="1:17" s="135" customFormat="1">
      <c r="A1343" s="142">
        <v>1330</v>
      </c>
      <c r="B1343" s="142">
        <f t="shared" si="20"/>
        <v>1330</v>
      </c>
      <c r="C1343" s="134">
        <v>1</v>
      </c>
      <c r="D1343" s="134">
        <v>0</v>
      </c>
      <c r="E1343" s="134">
        <v>0</v>
      </c>
      <c r="F1343" s="134">
        <f>职业参数比例等级参数!$AE$47*10</f>
        <v>77.575757575757564</v>
      </c>
      <c r="G1343" s="134">
        <f>职业参数比例等级参数!$AE$48*10</f>
        <v>96.969696969696955</v>
      </c>
      <c r="H1343" s="134">
        <f>职业参数比例等级参数!$AE$49*10</f>
        <v>20.606060606060606</v>
      </c>
      <c r="I1343" s="134">
        <f>职业参数比例等级参数!$AE$50*10</f>
        <v>24.727272727272727</v>
      </c>
      <c r="J1343" s="135">
        <f>职业参数比例等级参数!$AD$51*10</f>
        <v>43.636363636363633</v>
      </c>
      <c r="K1343" s="134">
        <f>职业参数比例等级参数!$AE$52*10</f>
        <v>30.909090909090907</v>
      </c>
      <c r="L1343" s="134">
        <f>职业参数比例等级参数!$AE$53*10</f>
        <v>22.25454545454545</v>
      </c>
      <c r="M1343" s="134">
        <f>L1343*职业参数比例等级参数!$B$15</f>
        <v>44.509090909090901</v>
      </c>
      <c r="N1343" s="134">
        <f>L1343*职业参数比例等级参数!$B$16</f>
        <v>22.25454545454545</v>
      </c>
      <c r="O1343" s="134"/>
      <c r="P1343" s="134"/>
      <c r="Q1343" s="134">
        <v>3</v>
      </c>
    </row>
    <row r="1344" spans="1:17" s="135" customFormat="1">
      <c r="A1344" s="142">
        <v>1331</v>
      </c>
      <c r="B1344" s="142">
        <f t="shared" si="20"/>
        <v>1331</v>
      </c>
      <c r="C1344" s="134">
        <v>1</v>
      </c>
      <c r="D1344" s="134">
        <v>0</v>
      </c>
      <c r="E1344" s="134">
        <v>0</v>
      </c>
      <c r="F1344" s="134">
        <f>职业参数比例等级参数!$AE$47*10</f>
        <v>77.575757575757564</v>
      </c>
      <c r="G1344" s="134">
        <f>职业参数比例等级参数!$AE$48*10</f>
        <v>96.969696969696955</v>
      </c>
      <c r="H1344" s="134">
        <f>职业参数比例等级参数!$AE$49*10</f>
        <v>20.606060606060606</v>
      </c>
      <c r="I1344" s="134">
        <f>职业参数比例等级参数!$AE$50*10</f>
        <v>24.727272727272727</v>
      </c>
      <c r="J1344" s="135">
        <f>职业参数比例等级参数!$AF$51*10</f>
        <v>38.787878787878782</v>
      </c>
      <c r="K1344" s="134">
        <f>职业参数比例等级参数!$AE$52*10</f>
        <v>30.909090909090907</v>
      </c>
      <c r="L1344" s="134">
        <f>职业参数比例等级参数!$AE$53*10</f>
        <v>22.25454545454545</v>
      </c>
      <c r="M1344" s="134">
        <f>L1344*职业参数比例等级参数!$B$15</f>
        <v>44.509090909090901</v>
      </c>
      <c r="N1344" s="134">
        <f>L1344*职业参数比例等级参数!$B$16</f>
        <v>22.25454545454545</v>
      </c>
      <c r="O1344" s="134"/>
      <c r="P1344" s="134"/>
      <c r="Q1344" s="134">
        <v>3</v>
      </c>
    </row>
    <row r="1345" spans="1:17" s="135" customFormat="1">
      <c r="A1345" s="142">
        <v>1332</v>
      </c>
      <c r="B1345" s="142">
        <f t="shared" si="20"/>
        <v>1332</v>
      </c>
      <c r="C1345" s="134">
        <v>1</v>
      </c>
      <c r="D1345" s="134">
        <v>0</v>
      </c>
      <c r="E1345" s="134">
        <v>0</v>
      </c>
      <c r="F1345" s="134">
        <f>职业参数比例等级参数!$AE$47*10</f>
        <v>77.575757575757564</v>
      </c>
      <c r="G1345" s="134">
        <f>职业参数比例等级参数!$AE$48*10</f>
        <v>96.969696969696955</v>
      </c>
      <c r="H1345" s="134">
        <f>职业参数比例等级参数!$AE$49*10</f>
        <v>20.606060606060606</v>
      </c>
      <c r="I1345" s="134">
        <f>职业参数比例等级参数!$AE$50*10</f>
        <v>24.727272727272727</v>
      </c>
      <c r="J1345" s="134">
        <f>职业参数比例等级参数!$AE$51*10</f>
        <v>41.212121212121211</v>
      </c>
      <c r="K1345" s="135">
        <f>职业参数比例等级参数!$AD$52*10</f>
        <v>32.727272727272727</v>
      </c>
      <c r="L1345" s="134">
        <f>职业参数比例等级参数!$AE$53*10</f>
        <v>22.25454545454545</v>
      </c>
      <c r="M1345" s="134">
        <f>L1345*职业参数比例等级参数!$B$15</f>
        <v>44.509090909090901</v>
      </c>
      <c r="N1345" s="134">
        <f>L1345*职业参数比例等级参数!$B$16</f>
        <v>22.25454545454545</v>
      </c>
      <c r="O1345" s="134"/>
      <c r="P1345" s="134"/>
      <c r="Q1345" s="134">
        <v>3</v>
      </c>
    </row>
    <row r="1346" spans="1:17" s="135" customFormat="1">
      <c r="A1346" s="142">
        <v>1333</v>
      </c>
      <c r="B1346" s="142">
        <f t="shared" si="20"/>
        <v>1333</v>
      </c>
      <c r="C1346" s="134">
        <v>1</v>
      </c>
      <c r="D1346" s="134">
        <v>0</v>
      </c>
      <c r="E1346" s="134">
        <v>0</v>
      </c>
      <c r="F1346" s="134">
        <f>职业参数比例等级参数!$AE$47*10</f>
        <v>77.575757575757564</v>
      </c>
      <c r="G1346" s="134">
        <f>职业参数比例等级参数!$AE$48*10</f>
        <v>96.969696969696955</v>
      </c>
      <c r="H1346" s="134">
        <f>职业参数比例等级参数!$AE$49*10</f>
        <v>20.606060606060606</v>
      </c>
      <c r="I1346" s="134">
        <f>职业参数比例等级参数!$AE$50*10</f>
        <v>24.727272727272727</v>
      </c>
      <c r="J1346" s="134">
        <f>职业参数比例等级参数!$AE$51*10</f>
        <v>41.212121212121211</v>
      </c>
      <c r="K1346" s="135">
        <f>职业参数比例等级参数!$AF$52*10</f>
        <v>29.090909090909086</v>
      </c>
      <c r="L1346" s="134">
        <f>职业参数比例等级参数!$AE$53*10</f>
        <v>22.25454545454545</v>
      </c>
      <c r="M1346" s="134">
        <f>L1346*职业参数比例等级参数!$B$15</f>
        <v>44.509090909090901</v>
      </c>
      <c r="N1346" s="134">
        <f>L1346*职业参数比例等级参数!$B$16</f>
        <v>22.25454545454545</v>
      </c>
      <c r="O1346" s="134"/>
      <c r="P1346" s="134"/>
      <c r="Q1346" s="134">
        <v>3</v>
      </c>
    </row>
    <row r="1347" spans="1:17" s="135" customFormat="1">
      <c r="A1347" s="142">
        <v>1334</v>
      </c>
      <c r="B1347" s="142">
        <f t="shared" si="20"/>
        <v>1334</v>
      </c>
      <c r="C1347" s="134">
        <v>1</v>
      </c>
      <c r="D1347" s="134">
        <v>0</v>
      </c>
      <c r="E1347" s="134">
        <v>0</v>
      </c>
      <c r="F1347" s="134">
        <f>职业参数比例等级参数!$AE$47*10</f>
        <v>77.575757575757564</v>
      </c>
      <c r="G1347" s="134">
        <f>职业参数比例等级参数!$AE$48*10</f>
        <v>96.969696969696955</v>
      </c>
      <c r="H1347" s="134">
        <f>职业参数比例等级参数!$AE$49*10</f>
        <v>20.606060606060606</v>
      </c>
      <c r="I1347" s="134">
        <f>职业参数比例等级参数!$AE$50*10</f>
        <v>24.727272727272727</v>
      </c>
      <c r="J1347" s="134">
        <f>职业参数比例等级参数!$AE$51*10</f>
        <v>41.212121212121211</v>
      </c>
      <c r="K1347" s="134">
        <f>职业参数比例等级参数!$AE$52*10</f>
        <v>30.909090909090907</v>
      </c>
      <c r="L1347" s="135">
        <f>职业参数比例等级参数!$AD$53*10</f>
        <v>22.472727272727269</v>
      </c>
      <c r="M1347" s="134">
        <f>L1347*职业参数比例等级参数!$B$15</f>
        <v>44.945454545454538</v>
      </c>
      <c r="N1347" s="134">
        <f>L1347*职业参数比例等级参数!$B$16</f>
        <v>22.472727272727269</v>
      </c>
      <c r="O1347" s="134"/>
      <c r="P1347" s="134"/>
      <c r="Q1347" s="134">
        <v>3</v>
      </c>
    </row>
    <row r="1348" spans="1:17" s="135" customFormat="1">
      <c r="A1348" s="142">
        <v>1335</v>
      </c>
      <c r="B1348" s="142">
        <f t="shared" si="20"/>
        <v>1335</v>
      </c>
      <c r="C1348" s="134">
        <v>1</v>
      </c>
      <c r="D1348" s="134">
        <v>0</v>
      </c>
      <c r="E1348" s="134">
        <v>0</v>
      </c>
      <c r="F1348" s="134">
        <f>职业参数比例等级参数!$AE$47*10</f>
        <v>77.575757575757564</v>
      </c>
      <c r="G1348" s="134">
        <f>职业参数比例等级参数!$AE$48*10</f>
        <v>96.969696969696955</v>
      </c>
      <c r="H1348" s="134">
        <f>职业参数比例等级参数!$AE$49*10</f>
        <v>20.606060606060606</v>
      </c>
      <c r="I1348" s="134">
        <f>职业参数比例等级参数!$AE$50*10</f>
        <v>24.727272727272727</v>
      </c>
      <c r="J1348" s="134">
        <f>职业参数比例等级参数!$AE$51*10</f>
        <v>41.212121212121211</v>
      </c>
      <c r="K1348" s="134">
        <f>职业参数比例等级参数!$AE$52*10</f>
        <v>30.909090909090907</v>
      </c>
      <c r="L1348" s="135">
        <f>职业参数比例等级参数!$AF$53*10</f>
        <v>22.036363636363635</v>
      </c>
      <c r="M1348" s="134">
        <f>L1348*职业参数比例等级参数!$B$15</f>
        <v>44.072727272727271</v>
      </c>
      <c r="N1348" s="134">
        <f>L1348*职业参数比例等级参数!$B$16</f>
        <v>22.036363636363635</v>
      </c>
      <c r="O1348" s="134"/>
      <c r="P1348" s="134"/>
      <c r="Q1348" s="134">
        <v>3</v>
      </c>
    </row>
    <row r="1349" spans="1:17" s="135" customFormat="1">
      <c r="A1349" s="142">
        <v>1336</v>
      </c>
      <c r="B1349" s="142">
        <f t="shared" si="20"/>
        <v>1336</v>
      </c>
      <c r="C1349" s="135">
        <v>1</v>
      </c>
      <c r="D1349" s="135">
        <v>0</v>
      </c>
      <c r="E1349" s="135">
        <v>0</v>
      </c>
      <c r="F1349" s="135">
        <f>职业参数比例等级参数!$AF$47*10</f>
        <v>75.151515151515142</v>
      </c>
      <c r="G1349" s="135">
        <f>职业参数比例等级参数!$AF$48*10</f>
        <v>93.939393939393923</v>
      </c>
      <c r="H1349" s="135">
        <f>职业参数比例等级参数!$AF$49*10</f>
        <v>19.393939393939391</v>
      </c>
      <c r="I1349" s="135">
        <f>职业参数比例等级参数!$AF$50*10</f>
        <v>23.272727272727273</v>
      </c>
      <c r="J1349" s="135">
        <f>职业参数比例等级参数!$AF$51*10</f>
        <v>38.787878787878782</v>
      </c>
      <c r="K1349" s="135">
        <f>职业参数比例等级参数!$AF$52*10</f>
        <v>29.090909090909086</v>
      </c>
      <c r="L1349" s="135">
        <f>职业参数比例等级参数!$AF$53*10</f>
        <v>22.036363636363635</v>
      </c>
      <c r="M1349" s="135">
        <f>L1349*职业参数比例等级参数!$B$15</f>
        <v>44.072727272727271</v>
      </c>
      <c r="N1349" s="135">
        <f>L1349*职业参数比例等级参数!$B$16</f>
        <v>22.036363636363635</v>
      </c>
      <c r="P1349" s="135" t="s">
        <v>696</v>
      </c>
      <c r="Q1349" s="135">
        <v>3</v>
      </c>
    </row>
    <row r="1350" spans="1:17" s="135" customFormat="1">
      <c r="A1350" s="142">
        <v>1337</v>
      </c>
      <c r="B1350" s="142">
        <f t="shared" si="20"/>
        <v>1337</v>
      </c>
      <c r="C1350" s="134">
        <v>1</v>
      </c>
      <c r="D1350" s="134">
        <v>0</v>
      </c>
      <c r="E1350" s="134">
        <v>0</v>
      </c>
      <c r="F1350" s="135">
        <f>职业参数比例等级参数!$AE$47*10</f>
        <v>77.575757575757564</v>
      </c>
      <c r="G1350" s="134">
        <f>职业参数比例等级参数!$AF$48*10</f>
        <v>93.939393939393923</v>
      </c>
      <c r="H1350" s="134">
        <f>职业参数比例等级参数!$AF$49*10</f>
        <v>19.393939393939391</v>
      </c>
      <c r="I1350" s="134">
        <f>职业参数比例等级参数!$AF$50*10</f>
        <v>23.272727272727273</v>
      </c>
      <c r="J1350" s="134">
        <f>职业参数比例等级参数!$AF$51*10</f>
        <v>38.787878787878782</v>
      </c>
      <c r="K1350" s="134">
        <f>职业参数比例等级参数!$AF$52*10</f>
        <v>29.090909090909086</v>
      </c>
      <c r="L1350" s="134">
        <f>职业参数比例等级参数!$AF$53*10</f>
        <v>22.036363636363635</v>
      </c>
      <c r="M1350" s="134">
        <f>L1350*职业参数比例等级参数!$B$15</f>
        <v>44.072727272727271</v>
      </c>
      <c r="N1350" s="134">
        <f>L1350*职业参数比例等级参数!$B$16</f>
        <v>22.036363636363635</v>
      </c>
      <c r="O1350" s="134"/>
      <c r="P1350" s="134"/>
      <c r="Q1350" s="134">
        <v>3</v>
      </c>
    </row>
    <row r="1351" spans="1:17" s="135" customFormat="1">
      <c r="A1351" s="142">
        <v>1338</v>
      </c>
      <c r="B1351" s="142">
        <f t="shared" si="20"/>
        <v>1338</v>
      </c>
      <c r="C1351" s="134">
        <v>1</v>
      </c>
      <c r="D1351" s="134">
        <v>0</v>
      </c>
      <c r="E1351" s="134">
        <v>0</v>
      </c>
      <c r="F1351" s="135">
        <f>职业参数比例等级参数!$AD$47*10</f>
        <v>80</v>
      </c>
      <c r="G1351" s="134">
        <f>职业参数比例等级参数!$AF$48*10</f>
        <v>93.939393939393923</v>
      </c>
      <c r="H1351" s="134">
        <f>职业参数比例等级参数!$AF$49*10</f>
        <v>19.393939393939391</v>
      </c>
      <c r="I1351" s="134">
        <f>职业参数比例等级参数!$AF$50*10</f>
        <v>23.272727272727273</v>
      </c>
      <c r="J1351" s="134">
        <f>职业参数比例等级参数!$AF$51*10</f>
        <v>38.787878787878782</v>
      </c>
      <c r="K1351" s="134">
        <f>职业参数比例等级参数!$AF$52*10</f>
        <v>29.090909090909086</v>
      </c>
      <c r="L1351" s="134">
        <f>职业参数比例等级参数!$AF$53*10</f>
        <v>22.036363636363635</v>
      </c>
      <c r="M1351" s="134">
        <f>L1351*职业参数比例等级参数!$B$15</f>
        <v>44.072727272727271</v>
      </c>
      <c r="N1351" s="134">
        <f>L1351*职业参数比例等级参数!$B$16</f>
        <v>22.036363636363635</v>
      </c>
      <c r="O1351" s="134"/>
      <c r="P1351" s="134"/>
      <c r="Q1351" s="134">
        <v>3</v>
      </c>
    </row>
    <row r="1352" spans="1:17" s="135" customFormat="1">
      <c r="A1352" s="142">
        <v>1339</v>
      </c>
      <c r="B1352" s="142">
        <f t="shared" si="20"/>
        <v>1339</v>
      </c>
      <c r="C1352" s="134">
        <v>1</v>
      </c>
      <c r="D1352" s="134">
        <v>0</v>
      </c>
      <c r="E1352" s="134">
        <v>0</v>
      </c>
      <c r="F1352" s="134">
        <f>职业参数比例等级参数!$AF$47*10</f>
        <v>75.151515151515142</v>
      </c>
      <c r="G1352" s="135">
        <f>职业参数比例等级参数!$AE$48*10</f>
        <v>96.969696969696955</v>
      </c>
      <c r="H1352" s="134">
        <f>职业参数比例等级参数!$AF$49*10</f>
        <v>19.393939393939391</v>
      </c>
      <c r="I1352" s="134">
        <f>职业参数比例等级参数!$AF$50*10</f>
        <v>23.272727272727273</v>
      </c>
      <c r="J1352" s="134">
        <f>职业参数比例等级参数!$AF$51*10</f>
        <v>38.787878787878782</v>
      </c>
      <c r="K1352" s="134">
        <f>职业参数比例等级参数!$AF$52*10</f>
        <v>29.090909090909086</v>
      </c>
      <c r="L1352" s="134">
        <f>职业参数比例等级参数!$AF$53*10</f>
        <v>22.036363636363635</v>
      </c>
      <c r="M1352" s="134">
        <f>L1352*职业参数比例等级参数!$B$15</f>
        <v>44.072727272727271</v>
      </c>
      <c r="N1352" s="134">
        <f>L1352*职业参数比例等级参数!$B$16</f>
        <v>22.036363636363635</v>
      </c>
      <c r="O1352" s="134"/>
      <c r="P1352" s="134"/>
      <c r="Q1352" s="134">
        <v>3</v>
      </c>
    </row>
    <row r="1353" spans="1:17" s="135" customFormat="1">
      <c r="A1353" s="142">
        <v>1340</v>
      </c>
      <c r="B1353" s="142">
        <f t="shared" si="20"/>
        <v>1340</v>
      </c>
      <c r="C1353" s="134">
        <v>1</v>
      </c>
      <c r="D1353" s="134">
        <v>0</v>
      </c>
      <c r="E1353" s="134">
        <v>0</v>
      </c>
      <c r="F1353" s="134">
        <f>职业参数比例等级参数!$AF$47*10</f>
        <v>75.151515151515142</v>
      </c>
      <c r="G1353" s="135">
        <f>职业参数比例等级参数!$AD$48*10</f>
        <v>99.999999999999986</v>
      </c>
      <c r="H1353" s="134">
        <f>职业参数比例等级参数!$AF$49*10</f>
        <v>19.393939393939391</v>
      </c>
      <c r="I1353" s="134">
        <f>职业参数比例等级参数!$AF$50*10</f>
        <v>23.272727272727273</v>
      </c>
      <c r="J1353" s="134">
        <f>职业参数比例等级参数!$AF$51*10</f>
        <v>38.787878787878782</v>
      </c>
      <c r="K1353" s="134">
        <f>职业参数比例等级参数!$AF$52*10</f>
        <v>29.090909090909086</v>
      </c>
      <c r="L1353" s="134">
        <f>职业参数比例等级参数!$AF$53*10</f>
        <v>22.036363636363635</v>
      </c>
      <c r="M1353" s="134">
        <f>L1353*职业参数比例等级参数!$B$15</f>
        <v>44.072727272727271</v>
      </c>
      <c r="N1353" s="134">
        <f>L1353*职业参数比例等级参数!$B$16</f>
        <v>22.036363636363635</v>
      </c>
      <c r="O1353" s="134"/>
      <c r="P1353" s="134"/>
      <c r="Q1353" s="134">
        <v>3</v>
      </c>
    </row>
    <row r="1354" spans="1:17" s="135" customFormat="1">
      <c r="A1354" s="142">
        <v>1341</v>
      </c>
      <c r="B1354" s="142">
        <f t="shared" si="20"/>
        <v>1341</v>
      </c>
      <c r="C1354" s="134">
        <v>1</v>
      </c>
      <c r="D1354" s="134">
        <v>0</v>
      </c>
      <c r="E1354" s="134">
        <v>0</v>
      </c>
      <c r="F1354" s="134">
        <f>职业参数比例等级参数!$AF$47*10</f>
        <v>75.151515151515142</v>
      </c>
      <c r="G1354" s="134">
        <f>职业参数比例等级参数!$AF$48*10</f>
        <v>93.939393939393923</v>
      </c>
      <c r="H1354" s="135">
        <f>职业参数比例等级参数!$AE$49*10</f>
        <v>20.606060606060606</v>
      </c>
      <c r="I1354" s="134">
        <f>职业参数比例等级参数!$AF$50*10</f>
        <v>23.272727272727273</v>
      </c>
      <c r="J1354" s="134">
        <f>职业参数比例等级参数!$AF$51*10</f>
        <v>38.787878787878782</v>
      </c>
      <c r="K1354" s="134">
        <f>职业参数比例等级参数!$AF$52*10</f>
        <v>29.090909090909086</v>
      </c>
      <c r="L1354" s="134">
        <f>职业参数比例等级参数!$AF$53*10</f>
        <v>22.036363636363635</v>
      </c>
      <c r="M1354" s="134">
        <f>L1354*职业参数比例等级参数!$B$15</f>
        <v>44.072727272727271</v>
      </c>
      <c r="N1354" s="134">
        <f>L1354*职业参数比例等级参数!$B$16</f>
        <v>22.036363636363635</v>
      </c>
      <c r="O1354" s="134"/>
      <c r="P1354" s="134"/>
      <c r="Q1354" s="134">
        <v>3</v>
      </c>
    </row>
    <row r="1355" spans="1:17" s="135" customFormat="1">
      <c r="A1355" s="142">
        <v>1342</v>
      </c>
      <c r="B1355" s="142">
        <f t="shared" si="20"/>
        <v>1342</v>
      </c>
      <c r="C1355" s="134">
        <v>1</v>
      </c>
      <c r="D1355" s="134">
        <v>0</v>
      </c>
      <c r="E1355" s="134">
        <v>0</v>
      </c>
      <c r="F1355" s="134">
        <f>职业参数比例等级参数!$AF$47*10</f>
        <v>75.151515151515142</v>
      </c>
      <c r="G1355" s="134">
        <f>职业参数比例等级参数!$AF$48*10</f>
        <v>93.939393939393923</v>
      </c>
      <c r="H1355" s="135">
        <f>职业参数比例等级参数!$AD$49*10</f>
        <v>21.818181818181817</v>
      </c>
      <c r="I1355" s="134">
        <f>职业参数比例等级参数!$AF$50*10</f>
        <v>23.272727272727273</v>
      </c>
      <c r="J1355" s="134">
        <f>职业参数比例等级参数!$AF$51*10</f>
        <v>38.787878787878782</v>
      </c>
      <c r="K1355" s="134">
        <f>职业参数比例等级参数!$AF$52*10</f>
        <v>29.090909090909086</v>
      </c>
      <c r="L1355" s="134">
        <f>职业参数比例等级参数!$AF$53*10</f>
        <v>22.036363636363635</v>
      </c>
      <c r="M1355" s="134">
        <f>L1355*职业参数比例等级参数!$B$15</f>
        <v>44.072727272727271</v>
      </c>
      <c r="N1355" s="134">
        <f>L1355*职业参数比例等级参数!$B$16</f>
        <v>22.036363636363635</v>
      </c>
      <c r="O1355" s="134"/>
      <c r="P1355" s="134"/>
      <c r="Q1355" s="134">
        <v>3</v>
      </c>
    </row>
    <row r="1356" spans="1:17" s="135" customFormat="1">
      <c r="A1356" s="142">
        <v>1343</v>
      </c>
      <c r="B1356" s="142">
        <f t="shared" si="20"/>
        <v>1343</v>
      </c>
      <c r="C1356" s="134">
        <v>1</v>
      </c>
      <c r="D1356" s="134">
        <v>0</v>
      </c>
      <c r="E1356" s="134">
        <v>0</v>
      </c>
      <c r="F1356" s="134">
        <f>职业参数比例等级参数!$AF$47*10</f>
        <v>75.151515151515142</v>
      </c>
      <c r="G1356" s="134">
        <f>职业参数比例等级参数!$AF$48*10</f>
        <v>93.939393939393923</v>
      </c>
      <c r="H1356" s="134">
        <f>职业参数比例等级参数!$AF$49*10</f>
        <v>19.393939393939391</v>
      </c>
      <c r="I1356" s="135">
        <f>职业参数比例等级参数!$AE$50*10</f>
        <v>24.727272727272727</v>
      </c>
      <c r="J1356" s="134">
        <f>职业参数比例等级参数!$AF$51*10</f>
        <v>38.787878787878782</v>
      </c>
      <c r="K1356" s="134">
        <f>职业参数比例等级参数!$AF$52*10</f>
        <v>29.090909090909086</v>
      </c>
      <c r="L1356" s="134">
        <f>职业参数比例等级参数!$AF$53*10</f>
        <v>22.036363636363635</v>
      </c>
      <c r="M1356" s="134">
        <f>L1356*职业参数比例等级参数!$B$15</f>
        <v>44.072727272727271</v>
      </c>
      <c r="N1356" s="134">
        <f>L1356*职业参数比例等级参数!$B$16</f>
        <v>22.036363636363635</v>
      </c>
      <c r="O1356" s="134"/>
      <c r="P1356" s="134"/>
      <c r="Q1356" s="134">
        <v>3</v>
      </c>
    </row>
    <row r="1357" spans="1:17" s="135" customFormat="1">
      <c r="A1357" s="142">
        <v>1344</v>
      </c>
      <c r="B1357" s="142">
        <f t="shared" si="20"/>
        <v>1344</v>
      </c>
      <c r="C1357" s="134">
        <v>1</v>
      </c>
      <c r="D1357" s="134">
        <v>0</v>
      </c>
      <c r="E1357" s="134">
        <v>0</v>
      </c>
      <c r="F1357" s="134">
        <f>职业参数比例等级参数!$AF$47*10</f>
        <v>75.151515151515142</v>
      </c>
      <c r="G1357" s="134">
        <f>职业参数比例等级参数!$AF$48*10</f>
        <v>93.939393939393923</v>
      </c>
      <c r="H1357" s="134">
        <f>职业参数比例等级参数!$AF$49*10</f>
        <v>19.393939393939391</v>
      </c>
      <c r="I1357" s="135">
        <f>职业参数比例等级参数!$AD$50*10</f>
        <v>26.18181818181818</v>
      </c>
      <c r="J1357" s="134">
        <f>职业参数比例等级参数!$AF$51*10</f>
        <v>38.787878787878782</v>
      </c>
      <c r="K1357" s="134">
        <f>职业参数比例等级参数!$AF$52*10</f>
        <v>29.090909090909086</v>
      </c>
      <c r="L1357" s="134">
        <f>职业参数比例等级参数!$AF$53*10</f>
        <v>22.036363636363635</v>
      </c>
      <c r="M1357" s="134">
        <f>L1357*职业参数比例等级参数!$B$15</f>
        <v>44.072727272727271</v>
      </c>
      <c r="N1357" s="134">
        <f>L1357*职业参数比例等级参数!$B$16</f>
        <v>22.036363636363635</v>
      </c>
      <c r="O1357" s="134"/>
      <c r="P1357" s="134"/>
      <c r="Q1357" s="134">
        <v>3</v>
      </c>
    </row>
    <row r="1358" spans="1:17" s="135" customFormat="1">
      <c r="A1358" s="142">
        <v>1345</v>
      </c>
      <c r="B1358" s="142">
        <f t="shared" si="20"/>
        <v>1345</v>
      </c>
      <c r="C1358" s="134">
        <v>1</v>
      </c>
      <c r="D1358" s="134">
        <v>0</v>
      </c>
      <c r="E1358" s="134">
        <v>0</v>
      </c>
      <c r="F1358" s="134">
        <f>职业参数比例等级参数!$AF$47*10</f>
        <v>75.151515151515142</v>
      </c>
      <c r="G1358" s="134">
        <f>职业参数比例等级参数!$AF$48*10</f>
        <v>93.939393939393923</v>
      </c>
      <c r="H1358" s="134">
        <f>职业参数比例等级参数!$AF$49*10</f>
        <v>19.393939393939391</v>
      </c>
      <c r="I1358" s="134">
        <f>职业参数比例等级参数!$AF$50*10</f>
        <v>23.272727272727273</v>
      </c>
      <c r="J1358" s="135">
        <f>职业参数比例等级参数!$AE$51*10</f>
        <v>41.212121212121211</v>
      </c>
      <c r="K1358" s="134">
        <f>职业参数比例等级参数!$AF$52*10</f>
        <v>29.090909090909086</v>
      </c>
      <c r="L1358" s="134">
        <f>职业参数比例等级参数!$AF$53*10</f>
        <v>22.036363636363635</v>
      </c>
      <c r="M1358" s="134">
        <f>L1358*职业参数比例等级参数!$B$15</f>
        <v>44.072727272727271</v>
      </c>
      <c r="N1358" s="134">
        <f>L1358*职业参数比例等级参数!$B$16</f>
        <v>22.036363636363635</v>
      </c>
      <c r="O1358" s="134"/>
      <c r="P1358" s="134"/>
      <c r="Q1358" s="134">
        <v>3</v>
      </c>
    </row>
    <row r="1359" spans="1:17" s="135" customFormat="1">
      <c r="A1359" s="142">
        <v>1346</v>
      </c>
      <c r="B1359" s="142">
        <f t="shared" ref="B1359:B1363" si="21">A1359</f>
        <v>1346</v>
      </c>
      <c r="C1359" s="134">
        <v>1</v>
      </c>
      <c r="D1359" s="134">
        <v>0</v>
      </c>
      <c r="E1359" s="134">
        <v>0</v>
      </c>
      <c r="F1359" s="134">
        <f>职业参数比例等级参数!$AF$47*10</f>
        <v>75.151515151515142</v>
      </c>
      <c r="G1359" s="134">
        <f>职业参数比例等级参数!$AF$48*10</f>
        <v>93.939393939393923</v>
      </c>
      <c r="H1359" s="134">
        <f>职业参数比例等级参数!$AF$49*10</f>
        <v>19.393939393939391</v>
      </c>
      <c r="I1359" s="134">
        <f>职业参数比例等级参数!$AF$50*10</f>
        <v>23.272727272727273</v>
      </c>
      <c r="J1359" s="135">
        <f>职业参数比例等级参数!$AD$51*10</f>
        <v>43.636363636363633</v>
      </c>
      <c r="K1359" s="134">
        <f>职业参数比例等级参数!$AF$52*10</f>
        <v>29.090909090909086</v>
      </c>
      <c r="L1359" s="134">
        <f>职业参数比例等级参数!$AF$53*10</f>
        <v>22.036363636363635</v>
      </c>
      <c r="M1359" s="134">
        <f>L1359*职业参数比例等级参数!$B$15</f>
        <v>44.072727272727271</v>
      </c>
      <c r="N1359" s="134">
        <f>L1359*职业参数比例等级参数!$B$16</f>
        <v>22.036363636363635</v>
      </c>
      <c r="O1359" s="134"/>
      <c r="P1359" s="134"/>
      <c r="Q1359" s="134">
        <v>3</v>
      </c>
    </row>
    <row r="1360" spans="1:17" s="135" customFormat="1">
      <c r="A1360" s="142">
        <v>1347</v>
      </c>
      <c r="B1360" s="142">
        <f t="shared" si="21"/>
        <v>1347</v>
      </c>
      <c r="C1360" s="134">
        <v>1</v>
      </c>
      <c r="D1360" s="134">
        <v>0</v>
      </c>
      <c r="E1360" s="134">
        <v>0</v>
      </c>
      <c r="F1360" s="134">
        <f>职业参数比例等级参数!$AF$47*10</f>
        <v>75.151515151515142</v>
      </c>
      <c r="G1360" s="134">
        <f>职业参数比例等级参数!$AF$48*10</f>
        <v>93.939393939393923</v>
      </c>
      <c r="H1360" s="134">
        <f>职业参数比例等级参数!$AF$49*10</f>
        <v>19.393939393939391</v>
      </c>
      <c r="I1360" s="134">
        <f>职业参数比例等级参数!$AF$50*10</f>
        <v>23.272727272727273</v>
      </c>
      <c r="J1360" s="134">
        <f>职业参数比例等级参数!$AF$51*10</f>
        <v>38.787878787878782</v>
      </c>
      <c r="K1360" s="135">
        <f>职业参数比例等级参数!$AE$52*10</f>
        <v>30.909090909090907</v>
      </c>
      <c r="L1360" s="134">
        <f>职业参数比例等级参数!$AF$53*10</f>
        <v>22.036363636363635</v>
      </c>
      <c r="M1360" s="134">
        <f>L1360*职业参数比例等级参数!$B$15</f>
        <v>44.072727272727271</v>
      </c>
      <c r="N1360" s="134">
        <f>L1360*职业参数比例等级参数!$B$16</f>
        <v>22.036363636363635</v>
      </c>
      <c r="O1360" s="134"/>
      <c r="P1360" s="134"/>
      <c r="Q1360" s="134">
        <v>3</v>
      </c>
    </row>
    <row r="1361" spans="1:17" s="135" customFormat="1">
      <c r="A1361" s="142">
        <v>1348</v>
      </c>
      <c r="B1361" s="142">
        <f t="shared" si="21"/>
        <v>1348</v>
      </c>
      <c r="C1361" s="134">
        <v>1</v>
      </c>
      <c r="D1361" s="134">
        <v>0</v>
      </c>
      <c r="E1361" s="134">
        <v>0</v>
      </c>
      <c r="F1361" s="134">
        <f>职业参数比例等级参数!$AF$47*10</f>
        <v>75.151515151515142</v>
      </c>
      <c r="G1361" s="134">
        <f>职业参数比例等级参数!$AF$48*10</f>
        <v>93.939393939393923</v>
      </c>
      <c r="H1361" s="134">
        <f>职业参数比例等级参数!$AF$49*10</f>
        <v>19.393939393939391</v>
      </c>
      <c r="I1361" s="134">
        <f>职业参数比例等级参数!$AF$50*10</f>
        <v>23.272727272727273</v>
      </c>
      <c r="J1361" s="134">
        <f>职业参数比例等级参数!$AF$51*10</f>
        <v>38.787878787878782</v>
      </c>
      <c r="K1361" s="135">
        <f>职业参数比例等级参数!$AD$52*10</f>
        <v>32.727272727272727</v>
      </c>
      <c r="L1361" s="134">
        <f>职业参数比例等级参数!$AF$53*10</f>
        <v>22.036363636363635</v>
      </c>
      <c r="M1361" s="134">
        <f>L1361*职业参数比例等级参数!$B$15</f>
        <v>44.072727272727271</v>
      </c>
      <c r="N1361" s="134">
        <f>L1361*职业参数比例等级参数!$B$16</f>
        <v>22.036363636363635</v>
      </c>
      <c r="O1361" s="134"/>
      <c r="P1361" s="134"/>
      <c r="Q1361" s="134">
        <v>3</v>
      </c>
    </row>
    <row r="1362" spans="1:17" s="135" customFormat="1">
      <c r="A1362" s="142">
        <v>1349</v>
      </c>
      <c r="B1362" s="142">
        <f t="shared" si="21"/>
        <v>1349</v>
      </c>
      <c r="C1362" s="134">
        <v>1</v>
      </c>
      <c r="D1362" s="134">
        <v>0</v>
      </c>
      <c r="E1362" s="134">
        <v>0</v>
      </c>
      <c r="F1362" s="134">
        <f>职业参数比例等级参数!$AF$47*10</f>
        <v>75.151515151515142</v>
      </c>
      <c r="G1362" s="134">
        <f>职业参数比例等级参数!$AF$48*10</f>
        <v>93.939393939393923</v>
      </c>
      <c r="H1362" s="134">
        <f>职业参数比例等级参数!$AF$49*10</f>
        <v>19.393939393939391</v>
      </c>
      <c r="I1362" s="134">
        <f>职业参数比例等级参数!$AF$50*10</f>
        <v>23.272727272727273</v>
      </c>
      <c r="J1362" s="134">
        <f>职业参数比例等级参数!$AF$51*10</f>
        <v>38.787878787878782</v>
      </c>
      <c r="K1362" s="134">
        <f>职业参数比例等级参数!$AF$52*10</f>
        <v>29.090909090909086</v>
      </c>
      <c r="L1362" s="135">
        <f>职业参数比例等级参数!$AE$53*10</f>
        <v>22.25454545454545</v>
      </c>
      <c r="M1362" s="134">
        <f>L1362*职业参数比例等级参数!$B$15</f>
        <v>44.509090909090901</v>
      </c>
      <c r="N1362" s="134">
        <f>L1362*职业参数比例等级参数!$B$16</f>
        <v>22.25454545454545</v>
      </c>
      <c r="O1362" s="134"/>
      <c r="P1362" s="134"/>
      <c r="Q1362" s="134">
        <v>3</v>
      </c>
    </row>
    <row r="1363" spans="1:17" s="135" customFormat="1">
      <c r="A1363" s="142">
        <v>1350</v>
      </c>
      <c r="B1363" s="142">
        <f t="shared" si="21"/>
        <v>1350</v>
      </c>
      <c r="C1363" s="134">
        <v>1</v>
      </c>
      <c r="D1363" s="134">
        <v>0</v>
      </c>
      <c r="E1363" s="134">
        <v>0</v>
      </c>
      <c r="F1363" s="134">
        <f>职业参数比例等级参数!$AF$47*10</f>
        <v>75.151515151515142</v>
      </c>
      <c r="G1363" s="134">
        <f>职业参数比例等级参数!$AF$48*10</f>
        <v>93.939393939393923</v>
      </c>
      <c r="H1363" s="134">
        <f>职业参数比例等级参数!$AF$49*10</f>
        <v>19.393939393939391</v>
      </c>
      <c r="I1363" s="134">
        <f>职业参数比例等级参数!$AF$50*10</f>
        <v>23.272727272727273</v>
      </c>
      <c r="J1363" s="134">
        <f>职业参数比例等级参数!$AF$51*10</f>
        <v>38.787878787878782</v>
      </c>
      <c r="K1363" s="134">
        <f>职业参数比例等级参数!$AF$52*10</f>
        <v>29.090909090909086</v>
      </c>
      <c r="L1363" s="135">
        <f>职业参数比例等级参数!$AD$53*10</f>
        <v>22.472727272727269</v>
      </c>
      <c r="M1363" s="134">
        <f>L1363*职业参数比例等级参数!$B$15</f>
        <v>44.945454545454538</v>
      </c>
      <c r="N1363" s="134">
        <f>L1363*职业参数比例等级参数!$B$16</f>
        <v>22.472727272727269</v>
      </c>
      <c r="O1363" s="134"/>
      <c r="P1363" s="134"/>
      <c r="Q1363" s="134">
        <v>3</v>
      </c>
    </row>
  </sheetData>
  <autoFilter ref="A13:P1363">
    <filterColumn colId="2">
      <filters>
        <filter val="1"/>
      </filters>
    </filterColumn>
  </autoFilter>
  <phoneticPr fontId="1" type="noConversion"/>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1363"/>
  <sheetViews>
    <sheetView topLeftCell="A901" workbookViewId="0">
      <selection activeCell="A1364" sqref="A1364"/>
    </sheetView>
  </sheetViews>
  <sheetFormatPr defaultColWidth="8.88671875" defaultRowHeight="14.4"/>
  <cols>
    <col min="1" max="2" width="8.88671875" style="68"/>
    <col min="3" max="3" width="5.33203125" style="68" customWidth="1"/>
    <col min="4" max="16384" width="8.88671875" style="68"/>
  </cols>
  <sheetData>
    <row r="1" spans="1:16">
      <c r="C1" s="68" t="s">
        <v>693</v>
      </c>
      <c r="D1" s="68" t="s">
        <v>51</v>
      </c>
    </row>
    <row r="2" spans="1:16">
      <c r="C2" s="68">
        <v>500</v>
      </c>
      <c r="D2" s="68">
        <v>1</v>
      </c>
    </row>
    <row r="3" spans="1:16">
      <c r="C3" s="68">
        <v>1000</v>
      </c>
      <c r="D3" s="68">
        <v>2</v>
      </c>
    </row>
    <row r="4" spans="1:16">
      <c r="C4" s="68">
        <f>C3+C2</f>
        <v>1500</v>
      </c>
      <c r="D4" s="68">
        <v>3</v>
      </c>
    </row>
    <row r="5" spans="1:16">
      <c r="C5" s="68">
        <f>C4+C3</f>
        <v>2500</v>
      </c>
      <c r="D5" s="68">
        <v>4</v>
      </c>
    </row>
    <row r="6" spans="1:16">
      <c r="C6" s="68">
        <f>C5+C4</f>
        <v>4000</v>
      </c>
      <c r="D6" s="68">
        <v>5</v>
      </c>
    </row>
    <row r="7" spans="1:16">
      <c r="C7" s="68">
        <f t="shared" ref="C7:C11" si="0">C6+C5</f>
        <v>6500</v>
      </c>
      <c r="D7" s="68">
        <v>6</v>
      </c>
    </row>
    <row r="8" spans="1:16">
      <c r="C8" s="68">
        <f t="shared" si="0"/>
        <v>10500</v>
      </c>
      <c r="D8" s="68">
        <v>7</v>
      </c>
    </row>
    <row r="9" spans="1:16">
      <c r="C9" s="68">
        <f t="shared" si="0"/>
        <v>17000</v>
      </c>
      <c r="D9" s="68">
        <v>8</v>
      </c>
    </row>
    <row r="10" spans="1:16">
      <c r="C10" s="68">
        <f t="shared" si="0"/>
        <v>27500</v>
      </c>
      <c r="D10" s="68">
        <v>9</v>
      </c>
    </row>
    <row r="11" spans="1:16">
      <c r="C11" s="68">
        <f t="shared" si="0"/>
        <v>44500</v>
      </c>
      <c r="D11" s="68">
        <v>10</v>
      </c>
      <c r="G11" s="69"/>
      <c r="H11" s="69"/>
      <c r="I11" s="69"/>
      <c r="J11" s="69"/>
      <c r="K11" s="69"/>
      <c r="L11" s="69"/>
      <c r="M11" s="69"/>
      <c r="N11" s="69"/>
    </row>
    <row r="12" spans="1:16">
      <c r="D12" s="68" t="s">
        <v>549</v>
      </c>
      <c r="F12" s="69" t="s">
        <v>513</v>
      </c>
      <c r="G12" s="69" t="s">
        <v>514</v>
      </c>
      <c r="H12" s="69" t="s">
        <v>139</v>
      </c>
      <c r="I12" s="69" t="s">
        <v>138</v>
      </c>
      <c r="J12" s="69" t="s">
        <v>505</v>
      </c>
      <c r="K12" s="69" t="s">
        <v>140</v>
      </c>
      <c r="L12" s="69" t="s">
        <v>141</v>
      </c>
      <c r="M12" s="69" t="s">
        <v>59</v>
      </c>
      <c r="N12" s="69" t="s">
        <v>60</v>
      </c>
      <c r="P12" s="68" t="s">
        <v>649</v>
      </c>
    </row>
    <row r="13" spans="1:16">
      <c r="A13" s="133" t="s">
        <v>632</v>
      </c>
      <c r="B13" s="117" t="s">
        <v>1940</v>
      </c>
      <c r="C13" s="133" t="s">
        <v>578</v>
      </c>
      <c r="D13" s="117" t="s">
        <v>579</v>
      </c>
      <c r="E13" s="93" t="s">
        <v>630</v>
      </c>
      <c r="F13" s="133" t="s">
        <v>582</v>
      </c>
      <c r="G13" s="133" t="s">
        <v>583</v>
      </c>
      <c r="H13" s="133" t="s">
        <v>584</v>
      </c>
      <c r="I13" s="133" t="s">
        <v>585</v>
      </c>
      <c r="J13" s="133" t="s">
        <v>586</v>
      </c>
      <c r="K13" s="133" t="s">
        <v>587</v>
      </c>
      <c r="L13" s="133" t="s">
        <v>588</v>
      </c>
      <c r="M13" s="117" t="s">
        <v>589</v>
      </c>
      <c r="N13" s="117" t="s">
        <v>590</v>
      </c>
    </row>
    <row r="14" spans="1:16" s="135" customFormat="1">
      <c r="A14" s="142">
        <v>1</v>
      </c>
      <c r="B14" s="135">
        <f>$C$5</f>
        <v>2500</v>
      </c>
      <c r="C14" s="135">
        <v>4</v>
      </c>
      <c r="D14" s="135">
        <v>1</v>
      </c>
      <c r="E14" s="135" t="s">
        <v>1939</v>
      </c>
      <c r="F14" s="135">
        <f>职业参数比例等级参数!$U$29*1</f>
        <v>12.727272727272727</v>
      </c>
      <c r="G14" s="135">
        <f>职业参数比例等级参数!$U$30*1</f>
        <v>6.3636363636363633</v>
      </c>
      <c r="H14" s="135">
        <f>职业参数比例等级参数!$U$31*1</f>
        <v>6.545454545454545</v>
      </c>
      <c r="I14" s="135">
        <f>职业参数比例等级参数!$U$32*1</f>
        <v>4.9090909090909083</v>
      </c>
      <c r="J14" s="135">
        <f>职业参数比例等级参数!$U$33*1</f>
        <v>3.9272727272727268</v>
      </c>
      <c r="K14" s="135">
        <f>职业参数比例等级参数!$U$34*1</f>
        <v>2.9454545454545453</v>
      </c>
      <c r="L14" s="135">
        <f>职业参数比例等级参数!$U$35*1</f>
        <v>1.2218181818181817</v>
      </c>
      <c r="M14" s="135">
        <f>L14*职业参数比例等级参数!$B$15</f>
        <v>2.4436363636363634</v>
      </c>
      <c r="N14" s="135">
        <f>L14*职业参数比例等级参数!$B$16</f>
        <v>1.2218181818181817</v>
      </c>
      <c r="P14" s="135" t="s">
        <v>650</v>
      </c>
    </row>
    <row r="15" spans="1:16" s="134" customFormat="1">
      <c r="A15" s="142">
        <v>2</v>
      </c>
      <c r="B15" s="134">
        <f>$C$5</f>
        <v>2500</v>
      </c>
      <c r="C15" s="134">
        <v>4</v>
      </c>
      <c r="D15" s="134">
        <v>1</v>
      </c>
      <c r="E15" s="134" t="s">
        <v>1939</v>
      </c>
      <c r="F15" s="135">
        <f>职业参数比例等级参数!$V$29*1</f>
        <v>12.424242424242422</v>
      </c>
      <c r="G15" s="134">
        <f>职业参数比例等级参数!$U$30*1</f>
        <v>6.3636363636363633</v>
      </c>
      <c r="H15" s="134">
        <f>职业参数比例等级参数!$U$31*1</f>
        <v>6.545454545454545</v>
      </c>
      <c r="I15" s="134">
        <f>职业参数比例等级参数!$U$32*1</f>
        <v>4.9090909090909083</v>
      </c>
      <c r="J15" s="134">
        <f>职业参数比例等级参数!$U$33*1</f>
        <v>3.9272727272727268</v>
      </c>
      <c r="K15" s="134">
        <f>职业参数比例等级参数!$U$34*1</f>
        <v>2.9454545454545453</v>
      </c>
      <c r="L15" s="134">
        <f>职业参数比例等级参数!$U$35*1</f>
        <v>1.2218181818181817</v>
      </c>
      <c r="M15" s="134">
        <f>L15*职业参数比例等级参数!$B$15</f>
        <v>2.4436363636363634</v>
      </c>
      <c r="N15" s="134">
        <f>L15*职业参数比例等级参数!$B$16</f>
        <v>1.2218181818181817</v>
      </c>
    </row>
    <row r="16" spans="1:16" s="134" customFormat="1">
      <c r="A16" s="142">
        <v>3</v>
      </c>
      <c r="B16" s="134">
        <f t="shared" ref="B16:B28" si="1">$C$5</f>
        <v>2500</v>
      </c>
      <c r="C16" s="134">
        <v>4</v>
      </c>
      <c r="D16" s="134">
        <v>1</v>
      </c>
      <c r="E16" s="134" t="s">
        <v>1939</v>
      </c>
      <c r="F16" s="135">
        <f>职业参数比例等级参数!$W$29*1</f>
        <v>12.121212121212121</v>
      </c>
      <c r="G16" s="134">
        <f>职业参数比例等级参数!$U$30*1</f>
        <v>6.3636363636363633</v>
      </c>
      <c r="H16" s="134">
        <f>职业参数比例等级参数!$U$31*1</f>
        <v>6.545454545454545</v>
      </c>
      <c r="I16" s="134">
        <f>职业参数比例等级参数!$U$32*1</f>
        <v>4.9090909090909083</v>
      </c>
      <c r="J16" s="134">
        <f>职业参数比例等级参数!$U$33*1</f>
        <v>3.9272727272727268</v>
      </c>
      <c r="K16" s="134">
        <f>职业参数比例等级参数!$U$34*1</f>
        <v>2.9454545454545453</v>
      </c>
      <c r="L16" s="134">
        <f>职业参数比例等级参数!$U$35*1</f>
        <v>1.2218181818181817</v>
      </c>
      <c r="M16" s="134">
        <f>L16*职业参数比例等级参数!$B$15</f>
        <v>2.4436363636363634</v>
      </c>
      <c r="N16" s="134">
        <f>L16*职业参数比例等级参数!$B$16</f>
        <v>1.2218181818181817</v>
      </c>
    </row>
    <row r="17" spans="1:16" s="134" customFormat="1">
      <c r="A17" s="142">
        <v>4</v>
      </c>
      <c r="B17" s="134">
        <f t="shared" si="1"/>
        <v>2500</v>
      </c>
      <c r="C17" s="134">
        <v>4</v>
      </c>
      <c r="D17" s="134">
        <v>1</v>
      </c>
      <c r="E17" s="134" t="s">
        <v>1938</v>
      </c>
      <c r="F17" s="134">
        <f>职业参数比例等级参数!$U$29*1</f>
        <v>12.727272727272727</v>
      </c>
      <c r="G17" s="135">
        <f>职业参数比例等级参数!$V$30*1</f>
        <v>6.212121212121211</v>
      </c>
      <c r="H17" s="134">
        <f>职业参数比例等级参数!$U$31*1</f>
        <v>6.545454545454545</v>
      </c>
      <c r="I17" s="134">
        <f>职业参数比例等级参数!$U$32*1</f>
        <v>4.9090909090909083</v>
      </c>
      <c r="J17" s="134">
        <f>职业参数比例等级参数!$U$33*1</f>
        <v>3.9272727272727268</v>
      </c>
      <c r="K17" s="134">
        <f>职业参数比例等级参数!$U$34*1</f>
        <v>2.9454545454545453</v>
      </c>
      <c r="L17" s="134">
        <f>职业参数比例等级参数!$U$35*1</f>
        <v>1.2218181818181817</v>
      </c>
      <c r="M17" s="134">
        <f>L17*职业参数比例等级参数!$B$15</f>
        <v>2.4436363636363634</v>
      </c>
      <c r="N17" s="134">
        <f>L17*职业参数比例等级参数!$B$16</f>
        <v>1.2218181818181817</v>
      </c>
    </row>
    <row r="18" spans="1:16" s="134" customFormat="1">
      <c r="A18" s="142">
        <v>5</v>
      </c>
      <c r="B18" s="134">
        <f t="shared" si="1"/>
        <v>2500</v>
      </c>
      <c r="C18" s="134">
        <v>4</v>
      </c>
      <c r="D18" s="134">
        <v>1</v>
      </c>
      <c r="E18" s="134" t="s">
        <v>1938</v>
      </c>
      <c r="F18" s="134">
        <f>职业参数比例等级参数!$U$29*1</f>
        <v>12.727272727272727</v>
      </c>
      <c r="G18" s="135">
        <f>职业参数比例等级参数!$W$30*1</f>
        <v>6.0606060606060606</v>
      </c>
      <c r="H18" s="134">
        <f>职业参数比例等级参数!$U$31*1</f>
        <v>6.545454545454545</v>
      </c>
      <c r="I18" s="134">
        <f>职业参数比例等级参数!$U$32*1</f>
        <v>4.9090909090909083</v>
      </c>
      <c r="J18" s="134">
        <f>职业参数比例等级参数!$U$33*1</f>
        <v>3.9272727272727268</v>
      </c>
      <c r="K18" s="134">
        <f>职业参数比例等级参数!$U$34*1</f>
        <v>2.9454545454545453</v>
      </c>
      <c r="L18" s="134">
        <f>职业参数比例等级参数!$U$35*1</f>
        <v>1.2218181818181817</v>
      </c>
      <c r="M18" s="134">
        <f>L18*职业参数比例等级参数!$B$15</f>
        <v>2.4436363636363634</v>
      </c>
      <c r="N18" s="134">
        <f>L18*职业参数比例等级参数!$B$16</f>
        <v>1.2218181818181817</v>
      </c>
    </row>
    <row r="19" spans="1:16" s="134" customFormat="1">
      <c r="A19" s="142">
        <v>6</v>
      </c>
      <c r="B19" s="134">
        <f t="shared" si="1"/>
        <v>2500</v>
      </c>
      <c r="C19" s="134">
        <v>4</v>
      </c>
      <c r="D19" s="134">
        <v>1</v>
      </c>
      <c r="E19" s="134" t="s">
        <v>1938</v>
      </c>
      <c r="F19" s="134">
        <f>职业参数比例等级参数!$U$29*1</f>
        <v>12.727272727272727</v>
      </c>
      <c r="G19" s="134">
        <f>职业参数比例等级参数!$U$30*1</f>
        <v>6.3636363636363633</v>
      </c>
      <c r="H19" s="135">
        <f>职业参数比例等级参数!$V$31*1</f>
        <v>6.3030303030303028</v>
      </c>
      <c r="I19" s="134">
        <f>职业参数比例等级参数!$U$32*1</f>
        <v>4.9090909090909083</v>
      </c>
      <c r="J19" s="134">
        <f>职业参数比例等级参数!$U$33*1</f>
        <v>3.9272727272727268</v>
      </c>
      <c r="K19" s="134">
        <f>职业参数比例等级参数!$U$34*1</f>
        <v>2.9454545454545453</v>
      </c>
      <c r="L19" s="134">
        <f>职业参数比例等级参数!$U$35*1</f>
        <v>1.2218181818181817</v>
      </c>
      <c r="M19" s="134">
        <f>L19*职业参数比例等级参数!$B$15</f>
        <v>2.4436363636363634</v>
      </c>
      <c r="N19" s="134">
        <f>L19*职业参数比例等级参数!$B$16</f>
        <v>1.2218181818181817</v>
      </c>
    </row>
    <row r="20" spans="1:16" s="134" customFormat="1">
      <c r="A20" s="142">
        <v>7</v>
      </c>
      <c r="B20" s="134">
        <f t="shared" si="1"/>
        <v>2500</v>
      </c>
      <c r="C20" s="134">
        <v>4</v>
      </c>
      <c r="D20" s="134">
        <v>1</v>
      </c>
      <c r="E20" s="134" t="s">
        <v>1938</v>
      </c>
      <c r="F20" s="134">
        <f>职业参数比例等级参数!$U$29*1</f>
        <v>12.727272727272727</v>
      </c>
      <c r="G20" s="134">
        <f>职业参数比例等级参数!$U$30*1</f>
        <v>6.3636363636363633</v>
      </c>
      <c r="H20" s="135">
        <f>职业参数比例等级参数!$W$31*1</f>
        <v>6.0606060606060606</v>
      </c>
      <c r="I20" s="134">
        <f>职业参数比例等级参数!$U$32*1</f>
        <v>4.9090909090909083</v>
      </c>
      <c r="J20" s="134">
        <f>职业参数比例等级参数!$U$33*1</f>
        <v>3.9272727272727268</v>
      </c>
      <c r="K20" s="134">
        <f>职业参数比例等级参数!$U$34*1</f>
        <v>2.9454545454545453</v>
      </c>
      <c r="L20" s="134">
        <f>职业参数比例等级参数!$U$35*1</f>
        <v>1.2218181818181817</v>
      </c>
      <c r="M20" s="134">
        <f>L20*职业参数比例等级参数!$B$15</f>
        <v>2.4436363636363634</v>
      </c>
      <c r="N20" s="134">
        <f>L20*职业参数比例等级参数!$B$16</f>
        <v>1.2218181818181817</v>
      </c>
    </row>
    <row r="21" spans="1:16" s="134" customFormat="1">
      <c r="A21" s="142">
        <v>8</v>
      </c>
      <c r="B21" s="134">
        <f t="shared" si="1"/>
        <v>2500</v>
      </c>
      <c r="C21" s="134">
        <v>4</v>
      </c>
      <c r="D21" s="134">
        <v>1</v>
      </c>
      <c r="E21" s="134" t="s">
        <v>1938</v>
      </c>
      <c r="F21" s="134">
        <f>职业参数比例等级参数!$U$29*1</f>
        <v>12.727272727272727</v>
      </c>
      <c r="G21" s="134">
        <f>职业参数比例等级参数!$U$30*1</f>
        <v>6.3636363636363633</v>
      </c>
      <c r="H21" s="134">
        <f>职业参数比例等级参数!$U$31*1</f>
        <v>6.545454545454545</v>
      </c>
      <c r="I21" s="135">
        <f>职业参数比例等级参数!$V$32*1</f>
        <v>4.7272727272727266</v>
      </c>
      <c r="J21" s="134">
        <f>职业参数比例等级参数!$U$33*1</f>
        <v>3.9272727272727268</v>
      </c>
      <c r="K21" s="134">
        <f>职业参数比例等级参数!$U$34*1</f>
        <v>2.9454545454545453</v>
      </c>
      <c r="L21" s="134">
        <f>职业参数比例等级参数!$U$35*1</f>
        <v>1.2218181818181817</v>
      </c>
      <c r="M21" s="134">
        <f>L21*职业参数比例等级参数!$B$15</f>
        <v>2.4436363636363634</v>
      </c>
      <c r="N21" s="134">
        <f>L21*职业参数比例等级参数!$B$16</f>
        <v>1.2218181818181817</v>
      </c>
    </row>
    <row r="22" spans="1:16" s="134" customFormat="1">
      <c r="A22" s="142">
        <v>9</v>
      </c>
      <c r="B22" s="134">
        <f t="shared" si="1"/>
        <v>2500</v>
      </c>
      <c r="C22" s="134">
        <v>4</v>
      </c>
      <c r="D22" s="134">
        <v>1</v>
      </c>
      <c r="E22" s="134" t="s">
        <v>1938</v>
      </c>
      <c r="F22" s="134">
        <f>职业参数比例等级参数!$U$29*1</f>
        <v>12.727272727272727</v>
      </c>
      <c r="G22" s="134">
        <f>职业参数比例等级参数!$U$30*1</f>
        <v>6.3636363636363633</v>
      </c>
      <c r="H22" s="134">
        <f>职业参数比例等级参数!$U$31*1</f>
        <v>6.545454545454545</v>
      </c>
      <c r="I22" s="135">
        <f>职业参数比例等级参数!$W$32*1</f>
        <v>4.545454545454545</v>
      </c>
      <c r="J22" s="134">
        <f>职业参数比例等级参数!$U$33*1</f>
        <v>3.9272727272727268</v>
      </c>
      <c r="K22" s="134">
        <f>职业参数比例等级参数!$U$34*1</f>
        <v>2.9454545454545453</v>
      </c>
      <c r="L22" s="134">
        <f>职业参数比例等级参数!$U$35*1</f>
        <v>1.2218181818181817</v>
      </c>
      <c r="M22" s="134">
        <f>L22*职业参数比例等级参数!$B$15</f>
        <v>2.4436363636363634</v>
      </c>
      <c r="N22" s="134">
        <f>L22*职业参数比例等级参数!$B$16</f>
        <v>1.2218181818181817</v>
      </c>
    </row>
    <row r="23" spans="1:16" s="134" customFormat="1">
      <c r="A23" s="142">
        <v>10</v>
      </c>
      <c r="B23" s="134">
        <f t="shared" si="1"/>
        <v>2500</v>
      </c>
      <c r="C23" s="134">
        <v>4</v>
      </c>
      <c r="D23" s="134">
        <v>1</v>
      </c>
      <c r="E23" s="134" t="s">
        <v>1938</v>
      </c>
      <c r="F23" s="134">
        <f>职业参数比例等级参数!$U$29*1</f>
        <v>12.727272727272727</v>
      </c>
      <c r="G23" s="134">
        <f>职业参数比例等级参数!$U$30*1</f>
        <v>6.3636363636363633</v>
      </c>
      <c r="H23" s="134">
        <f>职业参数比例等级参数!$U$31*1</f>
        <v>6.545454545454545</v>
      </c>
      <c r="I23" s="134">
        <f>职业参数比例等级参数!$U$32*1</f>
        <v>4.9090909090909083</v>
      </c>
      <c r="J23" s="135">
        <f>职业参数比例等级参数!$V$33*1</f>
        <v>3.7818181818181817</v>
      </c>
      <c r="K23" s="134">
        <f>职业参数比例等级参数!$U$34*1</f>
        <v>2.9454545454545453</v>
      </c>
      <c r="L23" s="134">
        <f>职业参数比例等级参数!$U$35*1</f>
        <v>1.2218181818181817</v>
      </c>
      <c r="M23" s="134">
        <f>L23*职业参数比例等级参数!$B$15</f>
        <v>2.4436363636363634</v>
      </c>
      <c r="N23" s="134">
        <f>L23*职业参数比例等级参数!$B$16</f>
        <v>1.2218181818181817</v>
      </c>
    </row>
    <row r="24" spans="1:16" s="134" customFormat="1">
      <c r="A24" s="142">
        <v>11</v>
      </c>
      <c r="B24" s="134">
        <f t="shared" si="1"/>
        <v>2500</v>
      </c>
      <c r="C24" s="134">
        <v>4</v>
      </c>
      <c r="D24" s="134">
        <v>1</v>
      </c>
      <c r="E24" s="134" t="s">
        <v>1938</v>
      </c>
      <c r="F24" s="134">
        <f>职业参数比例等级参数!$U$29*1</f>
        <v>12.727272727272727</v>
      </c>
      <c r="G24" s="134">
        <f>职业参数比例等级参数!$U$30*1</f>
        <v>6.3636363636363633</v>
      </c>
      <c r="H24" s="134">
        <f>职业参数比例等级参数!$U$31*1</f>
        <v>6.545454545454545</v>
      </c>
      <c r="I24" s="134">
        <f>职业参数比例等级参数!$U$32*1</f>
        <v>4.9090909090909083</v>
      </c>
      <c r="J24" s="135">
        <f>职业参数比例等级参数!$W$33*1</f>
        <v>3.6363636363636358</v>
      </c>
      <c r="K24" s="134">
        <f>职业参数比例等级参数!$U$34*1</f>
        <v>2.9454545454545453</v>
      </c>
      <c r="L24" s="134">
        <f>职业参数比例等级参数!$U$35*1</f>
        <v>1.2218181818181817</v>
      </c>
      <c r="M24" s="134">
        <f>L24*职业参数比例等级参数!$B$15</f>
        <v>2.4436363636363634</v>
      </c>
      <c r="N24" s="134">
        <f>L24*职业参数比例等级参数!$B$16</f>
        <v>1.2218181818181817</v>
      </c>
    </row>
    <row r="25" spans="1:16" s="134" customFormat="1">
      <c r="A25" s="142">
        <v>12</v>
      </c>
      <c r="B25" s="134">
        <f t="shared" si="1"/>
        <v>2500</v>
      </c>
      <c r="C25" s="134">
        <v>4</v>
      </c>
      <c r="D25" s="134">
        <v>1</v>
      </c>
      <c r="E25" s="134" t="s">
        <v>1938</v>
      </c>
      <c r="F25" s="134">
        <f>职业参数比例等级参数!$U$29*1</f>
        <v>12.727272727272727</v>
      </c>
      <c r="G25" s="134">
        <f>职业参数比例等级参数!$U$30*1</f>
        <v>6.3636363636363633</v>
      </c>
      <c r="H25" s="134">
        <f>职业参数比例等级参数!$U$31*1</f>
        <v>6.545454545454545</v>
      </c>
      <c r="I25" s="134">
        <f>职业参数比例等级参数!$U$32*1</f>
        <v>4.9090909090909083</v>
      </c>
      <c r="J25" s="134">
        <f>职业参数比例等级参数!$U$33*1</f>
        <v>3.9272727272727268</v>
      </c>
      <c r="K25" s="135">
        <f>职业参数比例等级参数!$V$34*1</f>
        <v>2.836363636363636</v>
      </c>
      <c r="L25" s="134">
        <f>职业参数比例等级参数!$U$35*1</f>
        <v>1.2218181818181817</v>
      </c>
      <c r="M25" s="134">
        <f>L25*职业参数比例等级参数!$B$15</f>
        <v>2.4436363636363634</v>
      </c>
      <c r="N25" s="134">
        <f>L25*职业参数比例等级参数!$B$16</f>
        <v>1.2218181818181817</v>
      </c>
    </row>
    <row r="26" spans="1:16" s="134" customFormat="1">
      <c r="A26" s="142">
        <v>13</v>
      </c>
      <c r="B26" s="134">
        <f t="shared" si="1"/>
        <v>2500</v>
      </c>
      <c r="C26" s="134">
        <v>4</v>
      </c>
      <c r="D26" s="134">
        <v>1</v>
      </c>
      <c r="E26" s="134" t="s">
        <v>1938</v>
      </c>
      <c r="F26" s="134">
        <f>职业参数比例等级参数!$U$29*1</f>
        <v>12.727272727272727</v>
      </c>
      <c r="G26" s="134">
        <f>职业参数比例等级参数!$U$30*1</f>
        <v>6.3636363636363633</v>
      </c>
      <c r="H26" s="134">
        <f>职业参数比例等级参数!$U$31*1</f>
        <v>6.545454545454545</v>
      </c>
      <c r="I26" s="134">
        <f>职业参数比例等级参数!$U$32*1</f>
        <v>4.9090909090909083</v>
      </c>
      <c r="J26" s="134">
        <f>职业参数比例等级参数!$U$33*1</f>
        <v>3.9272727272727268</v>
      </c>
      <c r="K26" s="135">
        <f>职业参数比例等级参数!$W$34*1</f>
        <v>2.7272727272727271</v>
      </c>
      <c r="L26" s="134">
        <f>职业参数比例等级参数!$U$35*1</f>
        <v>1.2218181818181817</v>
      </c>
      <c r="M26" s="134">
        <f>L26*职业参数比例等级参数!$B$15</f>
        <v>2.4436363636363634</v>
      </c>
      <c r="N26" s="134">
        <f>L26*职业参数比例等级参数!$B$16</f>
        <v>1.2218181818181817</v>
      </c>
    </row>
    <row r="27" spans="1:16" s="134" customFormat="1">
      <c r="A27" s="142">
        <v>14</v>
      </c>
      <c r="B27" s="134">
        <f t="shared" si="1"/>
        <v>2500</v>
      </c>
      <c r="C27" s="134">
        <v>4</v>
      </c>
      <c r="D27" s="134">
        <v>1</v>
      </c>
      <c r="E27" s="134" t="s">
        <v>1938</v>
      </c>
      <c r="F27" s="134">
        <f>职业参数比例等级参数!$U$29*1</f>
        <v>12.727272727272727</v>
      </c>
      <c r="G27" s="134">
        <f>职业参数比例等级参数!$U$30*1</f>
        <v>6.3636363636363633</v>
      </c>
      <c r="H27" s="134">
        <f>职业参数比例等级参数!$U$31*1</f>
        <v>6.545454545454545</v>
      </c>
      <c r="I27" s="134">
        <f>职业参数比例等级参数!$U$32*1</f>
        <v>4.9090909090909083</v>
      </c>
      <c r="J27" s="134">
        <f>职业参数比例等级参数!$U$33*1</f>
        <v>3.9272727272727268</v>
      </c>
      <c r="K27" s="134">
        <f>职业参数比例等级参数!$U$34*1</f>
        <v>2.9454545454545453</v>
      </c>
      <c r="L27" s="135">
        <f>职业参数比例等级参数!$V$35*1</f>
        <v>1.2109090909090909</v>
      </c>
      <c r="M27" s="134">
        <f>L27*职业参数比例等级参数!$B$15</f>
        <v>2.4218181818181819</v>
      </c>
      <c r="N27" s="134">
        <f>L27*职业参数比例等级参数!$B$16</f>
        <v>1.2109090909090909</v>
      </c>
    </row>
    <row r="28" spans="1:16" s="134" customFormat="1">
      <c r="A28" s="142">
        <v>15</v>
      </c>
      <c r="B28" s="134">
        <f t="shared" si="1"/>
        <v>2500</v>
      </c>
      <c r="C28" s="134">
        <v>4</v>
      </c>
      <c r="D28" s="134">
        <v>1</v>
      </c>
      <c r="E28" s="134" t="s">
        <v>1938</v>
      </c>
      <c r="F28" s="134">
        <f>职业参数比例等级参数!$U$29*1</f>
        <v>12.727272727272727</v>
      </c>
      <c r="G28" s="134">
        <f>职业参数比例等级参数!$U$30*1</f>
        <v>6.3636363636363633</v>
      </c>
      <c r="H28" s="134">
        <f>职业参数比例等级参数!$U$31*1</f>
        <v>6.545454545454545</v>
      </c>
      <c r="I28" s="134">
        <f>职业参数比例等级参数!$U$32*1</f>
        <v>4.9090909090909083</v>
      </c>
      <c r="J28" s="134">
        <f>职业参数比例等级参数!$U$33*1</f>
        <v>3.9272727272727268</v>
      </c>
      <c r="K28" s="134">
        <f>职业参数比例等级参数!$U$34*1</f>
        <v>2.9454545454545453</v>
      </c>
      <c r="L28" s="135">
        <f>职业参数比例等级参数!$W$35*1</f>
        <v>1.2</v>
      </c>
      <c r="M28" s="134">
        <f>L28*职业参数比例等级参数!$B$15</f>
        <v>2.4</v>
      </c>
      <c r="N28" s="134">
        <f>L28*职业参数比例等级参数!$B$16</f>
        <v>1.2</v>
      </c>
    </row>
    <row r="29" spans="1:16" s="135" customFormat="1">
      <c r="A29" s="142">
        <v>16</v>
      </c>
      <c r="B29" s="135">
        <f>$C$5</f>
        <v>2500</v>
      </c>
      <c r="C29" s="135">
        <v>4</v>
      </c>
      <c r="D29" s="135">
        <v>1</v>
      </c>
      <c r="E29" s="135" t="s">
        <v>1939</v>
      </c>
      <c r="F29" s="135">
        <f>职业参数比例等级参数!$V$29*1</f>
        <v>12.424242424242422</v>
      </c>
      <c r="G29" s="135">
        <f>职业参数比例等级参数!$V$30*1</f>
        <v>6.212121212121211</v>
      </c>
      <c r="H29" s="135">
        <f>职业参数比例等级参数!$V$31*1</f>
        <v>6.3030303030303028</v>
      </c>
      <c r="I29" s="135">
        <f>职业参数比例等级参数!$V$32*1</f>
        <v>4.7272727272727266</v>
      </c>
      <c r="J29" s="135">
        <f>职业参数比例等级参数!$V$33*1</f>
        <v>3.7818181818181817</v>
      </c>
      <c r="K29" s="135">
        <f>职业参数比例等级参数!$V$34*1</f>
        <v>2.836363636363636</v>
      </c>
      <c r="L29" s="135">
        <f>职业参数比例等级参数!$V$35*1</f>
        <v>1.2109090909090909</v>
      </c>
      <c r="M29" s="135">
        <f>L29*职业参数比例等级参数!$B$15</f>
        <v>2.4218181818181819</v>
      </c>
      <c r="N29" s="135">
        <f>L29*职业参数比例等级参数!$B$16</f>
        <v>1.2109090909090909</v>
      </c>
      <c r="P29" s="135" t="s">
        <v>652</v>
      </c>
    </row>
    <row r="30" spans="1:16" s="134" customFormat="1">
      <c r="A30" s="142">
        <v>17</v>
      </c>
      <c r="B30" s="134">
        <f>$C$5</f>
        <v>2500</v>
      </c>
      <c r="C30" s="134">
        <v>4</v>
      </c>
      <c r="D30" s="134">
        <v>1</v>
      </c>
      <c r="E30" s="134" t="s">
        <v>1939</v>
      </c>
      <c r="F30" s="135">
        <f>职业参数比例等级参数!$U$29*1</f>
        <v>12.727272727272727</v>
      </c>
      <c r="G30" s="134">
        <f>职业参数比例等级参数!$V$30*1</f>
        <v>6.212121212121211</v>
      </c>
      <c r="H30" s="134">
        <f>职业参数比例等级参数!$V$31*1</f>
        <v>6.3030303030303028</v>
      </c>
      <c r="I30" s="134">
        <f>职业参数比例等级参数!$V$32*1</f>
        <v>4.7272727272727266</v>
      </c>
      <c r="J30" s="134">
        <f>职业参数比例等级参数!$V$33*1</f>
        <v>3.7818181818181817</v>
      </c>
      <c r="K30" s="134">
        <f>职业参数比例等级参数!$V$34*1</f>
        <v>2.836363636363636</v>
      </c>
      <c r="L30" s="134">
        <f>职业参数比例等级参数!$V$35*1</f>
        <v>1.2109090909090909</v>
      </c>
      <c r="M30" s="134">
        <f>L30*职业参数比例等级参数!$B$15</f>
        <v>2.4218181818181819</v>
      </c>
      <c r="N30" s="134">
        <f>L30*职业参数比例等级参数!$B$16</f>
        <v>1.2109090909090909</v>
      </c>
    </row>
    <row r="31" spans="1:16" s="134" customFormat="1">
      <c r="A31" s="142">
        <v>18</v>
      </c>
      <c r="B31" s="134">
        <f t="shared" ref="B31:B43" si="2">$C$5</f>
        <v>2500</v>
      </c>
      <c r="C31" s="134">
        <v>4</v>
      </c>
      <c r="D31" s="134">
        <v>1</v>
      </c>
      <c r="E31" s="134" t="s">
        <v>1939</v>
      </c>
      <c r="F31" s="135">
        <f>职业参数比例等级参数!$W$29*1</f>
        <v>12.121212121212121</v>
      </c>
      <c r="G31" s="134">
        <f>职业参数比例等级参数!$V$30*1</f>
        <v>6.212121212121211</v>
      </c>
      <c r="H31" s="134">
        <f>职业参数比例等级参数!$V$31*1</f>
        <v>6.3030303030303028</v>
      </c>
      <c r="I31" s="134">
        <f>职业参数比例等级参数!$V$32*1</f>
        <v>4.7272727272727266</v>
      </c>
      <c r="J31" s="134">
        <f>职业参数比例等级参数!$V$33*1</f>
        <v>3.7818181818181817</v>
      </c>
      <c r="K31" s="134">
        <f>职业参数比例等级参数!$V$34*1</f>
        <v>2.836363636363636</v>
      </c>
      <c r="L31" s="134">
        <f>职业参数比例等级参数!$V$35*1</f>
        <v>1.2109090909090909</v>
      </c>
      <c r="M31" s="134">
        <f>L31*职业参数比例等级参数!$B$15</f>
        <v>2.4218181818181819</v>
      </c>
      <c r="N31" s="134">
        <f>L31*职业参数比例等级参数!$B$16</f>
        <v>1.2109090909090909</v>
      </c>
    </row>
    <row r="32" spans="1:16" s="134" customFormat="1">
      <c r="A32" s="142">
        <v>19</v>
      </c>
      <c r="B32" s="134">
        <f t="shared" si="2"/>
        <v>2500</v>
      </c>
      <c r="C32" s="134">
        <v>4</v>
      </c>
      <c r="D32" s="134">
        <v>1</v>
      </c>
      <c r="E32" s="134" t="s">
        <v>1938</v>
      </c>
      <c r="F32" s="134">
        <f>职业参数比例等级参数!$V$29*1</f>
        <v>12.424242424242422</v>
      </c>
      <c r="G32" s="135">
        <f>职业参数比例等级参数!$U$30*1</f>
        <v>6.3636363636363633</v>
      </c>
      <c r="H32" s="134">
        <f>职业参数比例等级参数!$V$31*1</f>
        <v>6.3030303030303028</v>
      </c>
      <c r="I32" s="134">
        <f>职业参数比例等级参数!$V$32*1</f>
        <v>4.7272727272727266</v>
      </c>
      <c r="J32" s="134">
        <f>职业参数比例等级参数!$V$33*1</f>
        <v>3.7818181818181817</v>
      </c>
      <c r="K32" s="134">
        <f>职业参数比例等级参数!$V$34*1</f>
        <v>2.836363636363636</v>
      </c>
      <c r="L32" s="134">
        <f>职业参数比例等级参数!$V$35*1</f>
        <v>1.2109090909090909</v>
      </c>
      <c r="M32" s="134">
        <f>L32*职业参数比例等级参数!$B$15</f>
        <v>2.4218181818181819</v>
      </c>
      <c r="N32" s="134">
        <f>L32*职业参数比例等级参数!$B$16</f>
        <v>1.2109090909090909</v>
      </c>
    </row>
    <row r="33" spans="1:16" s="134" customFormat="1">
      <c r="A33" s="142">
        <v>20</v>
      </c>
      <c r="B33" s="134">
        <f t="shared" si="2"/>
        <v>2500</v>
      </c>
      <c r="C33" s="134">
        <v>4</v>
      </c>
      <c r="D33" s="134">
        <v>1</v>
      </c>
      <c r="E33" s="134" t="s">
        <v>1938</v>
      </c>
      <c r="F33" s="134">
        <f>职业参数比例等级参数!$V$29*1</f>
        <v>12.424242424242422</v>
      </c>
      <c r="G33" s="135">
        <f>职业参数比例等级参数!$W$30*1</f>
        <v>6.0606060606060606</v>
      </c>
      <c r="H33" s="134">
        <f>职业参数比例等级参数!$V$31*1</f>
        <v>6.3030303030303028</v>
      </c>
      <c r="I33" s="134">
        <f>职业参数比例等级参数!$V$32*1</f>
        <v>4.7272727272727266</v>
      </c>
      <c r="J33" s="134">
        <f>职业参数比例等级参数!$V$33*1</f>
        <v>3.7818181818181817</v>
      </c>
      <c r="K33" s="134">
        <f>职业参数比例等级参数!$V$34*1</f>
        <v>2.836363636363636</v>
      </c>
      <c r="L33" s="134">
        <f>职业参数比例等级参数!$V$35*1</f>
        <v>1.2109090909090909</v>
      </c>
      <c r="M33" s="134">
        <f>L33*职业参数比例等级参数!$B$15</f>
        <v>2.4218181818181819</v>
      </c>
      <c r="N33" s="134">
        <f>L33*职业参数比例等级参数!$B$16</f>
        <v>1.2109090909090909</v>
      </c>
    </row>
    <row r="34" spans="1:16" s="134" customFormat="1">
      <c r="A34" s="142">
        <v>21</v>
      </c>
      <c r="B34" s="134">
        <f t="shared" si="2"/>
        <v>2500</v>
      </c>
      <c r="C34" s="134">
        <v>4</v>
      </c>
      <c r="D34" s="134">
        <v>1</v>
      </c>
      <c r="E34" s="134" t="s">
        <v>1938</v>
      </c>
      <c r="F34" s="134">
        <f>职业参数比例等级参数!$V$29*1</f>
        <v>12.424242424242422</v>
      </c>
      <c r="G34" s="134">
        <f>职业参数比例等级参数!$V$30*1</f>
        <v>6.212121212121211</v>
      </c>
      <c r="H34" s="135">
        <f>职业参数比例等级参数!$U$31*1</f>
        <v>6.545454545454545</v>
      </c>
      <c r="I34" s="134">
        <f>职业参数比例等级参数!$V$32*1</f>
        <v>4.7272727272727266</v>
      </c>
      <c r="J34" s="134">
        <f>职业参数比例等级参数!$V$33*1</f>
        <v>3.7818181818181817</v>
      </c>
      <c r="K34" s="134">
        <f>职业参数比例等级参数!$V$34*1</f>
        <v>2.836363636363636</v>
      </c>
      <c r="L34" s="134">
        <f>职业参数比例等级参数!$V$35*1</f>
        <v>1.2109090909090909</v>
      </c>
      <c r="M34" s="134">
        <f>L34*职业参数比例等级参数!$B$15</f>
        <v>2.4218181818181819</v>
      </c>
      <c r="N34" s="134">
        <f>L34*职业参数比例等级参数!$B$16</f>
        <v>1.2109090909090909</v>
      </c>
    </row>
    <row r="35" spans="1:16" s="134" customFormat="1">
      <c r="A35" s="142">
        <v>22</v>
      </c>
      <c r="B35" s="134">
        <f t="shared" si="2"/>
        <v>2500</v>
      </c>
      <c r="C35" s="134">
        <v>4</v>
      </c>
      <c r="D35" s="134">
        <v>1</v>
      </c>
      <c r="E35" s="134" t="s">
        <v>1938</v>
      </c>
      <c r="F35" s="134">
        <f>职业参数比例等级参数!$V$29*1</f>
        <v>12.424242424242422</v>
      </c>
      <c r="G35" s="134">
        <f>职业参数比例等级参数!$V$30*1</f>
        <v>6.212121212121211</v>
      </c>
      <c r="H35" s="135">
        <f>职业参数比例等级参数!$W$31*1</f>
        <v>6.0606060606060606</v>
      </c>
      <c r="I35" s="134">
        <f>职业参数比例等级参数!$V$32*1</f>
        <v>4.7272727272727266</v>
      </c>
      <c r="J35" s="134">
        <f>职业参数比例等级参数!$V$33*1</f>
        <v>3.7818181818181817</v>
      </c>
      <c r="K35" s="134">
        <f>职业参数比例等级参数!$V$34*1</f>
        <v>2.836363636363636</v>
      </c>
      <c r="L35" s="134">
        <f>职业参数比例等级参数!$V$35*1</f>
        <v>1.2109090909090909</v>
      </c>
      <c r="M35" s="134">
        <f>L35*职业参数比例等级参数!$B$15</f>
        <v>2.4218181818181819</v>
      </c>
      <c r="N35" s="134">
        <f>L35*职业参数比例等级参数!$B$16</f>
        <v>1.2109090909090909</v>
      </c>
    </row>
    <row r="36" spans="1:16" s="134" customFormat="1">
      <c r="A36" s="142">
        <v>23</v>
      </c>
      <c r="B36" s="134">
        <f t="shared" si="2"/>
        <v>2500</v>
      </c>
      <c r="C36" s="134">
        <v>4</v>
      </c>
      <c r="D36" s="134">
        <v>1</v>
      </c>
      <c r="E36" s="134" t="s">
        <v>1938</v>
      </c>
      <c r="F36" s="134">
        <f>职业参数比例等级参数!$V$29*1</f>
        <v>12.424242424242422</v>
      </c>
      <c r="G36" s="134">
        <f>职业参数比例等级参数!$V$30*1</f>
        <v>6.212121212121211</v>
      </c>
      <c r="H36" s="134">
        <f>职业参数比例等级参数!$V$31*1</f>
        <v>6.3030303030303028</v>
      </c>
      <c r="I36" s="135">
        <f>职业参数比例等级参数!$U$32*1</f>
        <v>4.9090909090909083</v>
      </c>
      <c r="J36" s="134">
        <f>职业参数比例等级参数!$V$33*1</f>
        <v>3.7818181818181817</v>
      </c>
      <c r="K36" s="134">
        <f>职业参数比例等级参数!$V$34*1</f>
        <v>2.836363636363636</v>
      </c>
      <c r="L36" s="134">
        <f>职业参数比例等级参数!$V$35*1</f>
        <v>1.2109090909090909</v>
      </c>
      <c r="M36" s="134">
        <f>L36*职业参数比例等级参数!$B$15</f>
        <v>2.4218181818181819</v>
      </c>
      <c r="N36" s="134">
        <f>L36*职业参数比例等级参数!$B$16</f>
        <v>1.2109090909090909</v>
      </c>
    </row>
    <row r="37" spans="1:16" s="134" customFormat="1">
      <c r="A37" s="142">
        <v>24</v>
      </c>
      <c r="B37" s="134">
        <f t="shared" si="2"/>
        <v>2500</v>
      </c>
      <c r="C37" s="134">
        <v>4</v>
      </c>
      <c r="D37" s="134">
        <v>1</v>
      </c>
      <c r="E37" s="134" t="s">
        <v>1938</v>
      </c>
      <c r="F37" s="134">
        <f>职业参数比例等级参数!$V$29*1</f>
        <v>12.424242424242422</v>
      </c>
      <c r="G37" s="134">
        <f>职业参数比例等级参数!$V$30*1</f>
        <v>6.212121212121211</v>
      </c>
      <c r="H37" s="134">
        <f>职业参数比例等级参数!$V$31*1</f>
        <v>6.3030303030303028</v>
      </c>
      <c r="I37" s="135">
        <f>职业参数比例等级参数!$W$32*1</f>
        <v>4.545454545454545</v>
      </c>
      <c r="J37" s="134">
        <f>职业参数比例等级参数!$V$33*1</f>
        <v>3.7818181818181817</v>
      </c>
      <c r="K37" s="134">
        <f>职业参数比例等级参数!$V$34*1</f>
        <v>2.836363636363636</v>
      </c>
      <c r="L37" s="134">
        <f>职业参数比例等级参数!$V$35*1</f>
        <v>1.2109090909090909</v>
      </c>
      <c r="M37" s="134">
        <f>L37*职业参数比例等级参数!$B$15</f>
        <v>2.4218181818181819</v>
      </c>
      <c r="N37" s="134">
        <f>L37*职业参数比例等级参数!$B$16</f>
        <v>1.2109090909090909</v>
      </c>
    </row>
    <row r="38" spans="1:16" s="134" customFormat="1">
      <c r="A38" s="142">
        <v>25</v>
      </c>
      <c r="B38" s="134">
        <f t="shared" si="2"/>
        <v>2500</v>
      </c>
      <c r="C38" s="134">
        <v>4</v>
      </c>
      <c r="D38" s="134">
        <v>1</v>
      </c>
      <c r="E38" s="134" t="s">
        <v>1938</v>
      </c>
      <c r="F38" s="134">
        <f>职业参数比例等级参数!$V$29*1</f>
        <v>12.424242424242422</v>
      </c>
      <c r="G38" s="134">
        <f>职业参数比例等级参数!$V$30*1</f>
        <v>6.212121212121211</v>
      </c>
      <c r="H38" s="134">
        <f>职业参数比例等级参数!$V$31*1</f>
        <v>6.3030303030303028</v>
      </c>
      <c r="I38" s="134">
        <f>职业参数比例等级参数!$V$32*1</f>
        <v>4.7272727272727266</v>
      </c>
      <c r="J38" s="135">
        <f>职业参数比例等级参数!$U$33*1</f>
        <v>3.9272727272727268</v>
      </c>
      <c r="K38" s="134">
        <f>职业参数比例等级参数!$V$34*1</f>
        <v>2.836363636363636</v>
      </c>
      <c r="L38" s="134">
        <f>职业参数比例等级参数!$V$35*1</f>
        <v>1.2109090909090909</v>
      </c>
      <c r="M38" s="134">
        <f>L38*职业参数比例等级参数!$B$15</f>
        <v>2.4218181818181819</v>
      </c>
      <c r="N38" s="134">
        <f>L38*职业参数比例等级参数!$B$16</f>
        <v>1.2109090909090909</v>
      </c>
    </row>
    <row r="39" spans="1:16" s="134" customFormat="1">
      <c r="A39" s="142">
        <v>26</v>
      </c>
      <c r="B39" s="134">
        <f t="shared" si="2"/>
        <v>2500</v>
      </c>
      <c r="C39" s="134">
        <v>4</v>
      </c>
      <c r="D39" s="134">
        <v>1</v>
      </c>
      <c r="E39" s="134" t="s">
        <v>1938</v>
      </c>
      <c r="F39" s="134">
        <f>职业参数比例等级参数!$V$29*1</f>
        <v>12.424242424242422</v>
      </c>
      <c r="G39" s="134">
        <f>职业参数比例等级参数!$V$30*1</f>
        <v>6.212121212121211</v>
      </c>
      <c r="H39" s="134">
        <f>职业参数比例等级参数!$V$31*1</f>
        <v>6.3030303030303028</v>
      </c>
      <c r="I39" s="134">
        <f>职业参数比例等级参数!$V$32*1</f>
        <v>4.7272727272727266</v>
      </c>
      <c r="J39" s="135">
        <f>职业参数比例等级参数!$W$33*1</f>
        <v>3.6363636363636358</v>
      </c>
      <c r="K39" s="134">
        <f>职业参数比例等级参数!$V$34*1</f>
        <v>2.836363636363636</v>
      </c>
      <c r="L39" s="134">
        <f>职业参数比例等级参数!$V$35*1</f>
        <v>1.2109090909090909</v>
      </c>
      <c r="M39" s="134">
        <f>L39*职业参数比例等级参数!$B$15</f>
        <v>2.4218181818181819</v>
      </c>
      <c r="N39" s="134">
        <f>L39*职业参数比例等级参数!$B$16</f>
        <v>1.2109090909090909</v>
      </c>
    </row>
    <row r="40" spans="1:16" s="134" customFormat="1">
      <c r="A40" s="142">
        <v>27</v>
      </c>
      <c r="B40" s="134">
        <f t="shared" si="2"/>
        <v>2500</v>
      </c>
      <c r="C40" s="134">
        <v>4</v>
      </c>
      <c r="D40" s="134">
        <v>1</v>
      </c>
      <c r="E40" s="134" t="s">
        <v>1938</v>
      </c>
      <c r="F40" s="134">
        <f>职业参数比例等级参数!$V$29*1</f>
        <v>12.424242424242422</v>
      </c>
      <c r="G40" s="134">
        <f>职业参数比例等级参数!$V$30*1</f>
        <v>6.212121212121211</v>
      </c>
      <c r="H40" s="134">
        <f>职业参数比例等级参数!$V$31*1</f>
        <v>6.3030303030303028</v>
      </c>
      <c r="I40" s="134">
        <f>职业参数比例等级参数!$V$32*1</f>
        <v>4.7272727272727266</v>
      </c>
      <c r="J40" s="134">
        <f>职业参数比例等级参数!$V$33*1</f>
        <v>3.7818181818181817</v>
      </c>
      <c r="K40" s="135">
        <f>职业参数比例等级参数!$U$34*1</f>
        <v>2.9454545454545453</v>
      </c>
      <c r="L40" s="134">
        <f>职业参数比例等级参数!$V$35*1</f>
        <v>1.2109090909090909</v>
      </c>
      <c r="M40" s="134">
        <f>L40*职业参数比例等级参数!$B$15</f>
        <v>2.4218181818181819</v>
      </c>
      <c r="N40" s="134">
        <f>L40*职业参数比例等级参数!$B$16</f>
        <v>1.2109090909090909</v>
      </c>
    </row>
    <row r="41" spans="1:16" s="134" customFormat="1">
      <c r="A41" s="142">
        <v>28</v>
      </c>
      <c r="B41" s="134">
        <f t="shared" si="2"/>
        <v>2500</v>
      </c>
      <c r="C41" s="134">
        <v>4</v>
      </c>
      <c r="D41" s="134">
        <v>1</v>
      </c>
      <c r="E41" s="134" t="s">
        <v>1938</v>
      </c>
      <c r="F41" s="134">
        <f>职业参数比例等级参数!$V$29*1</f>
        <v>12.424242424242422</v>
      </c>
      <c r="G41" s="134">
        <f>职业参数比例等级参数!$V$30*1</f>
        <v>6.212121212121211</v>
      </c>
      <c r="H41" s="134">
        <f>职业参数比例等级参数!$V$31*1</f>
        <v>6.3030303030303028</v>
      </c>
      <c r="I41" s="134">
        <f>职业参数比例等级参数!$V$32*1</f>
        <v>4.7272727272727266</v>
      </c>
      <c r="J41" s="134">
        <f>职业参数比例等级参数!$V$33*1</f>
        <v>3.7818181818181817</v>
      </c>
      <c r="K41" s="135">
        <f>职业参数比例等级参数!$W$33*1</f>
        <v>3.6363636363636358</v>
      </c>
      <c r="L41" s="134">
        <f>职业参数比例等级参数!$V$35*1</f>
        <v>1.2109090909090909</v>
      </c>
      <c r="M41" s="134">
        <f>L41*职业参数比例等级参数!$B$15</f>
        <v>2.4218181818181819</v>
      </c>
      <c r="N41" s="134">
        <f>L41*职业参数比例等级参数!$B$16</f>
        <v>1.2109090909090909</v>
      </c>
    </row>
    <row r="42" spans="1:16" s="134" customFormat="1">
      <c r="A42" s="142">
        <v>29</v>
      </c>
      <c r="B42" s="134">
        <f t="shared" si="2"/>
        <v>2500</v>
      </c>
      <c r="C42" s="134">
        <v>4</v>
      </c>
      <c r="D42" s="134">
        <v>1</v>
      </c>
      <c r="E42" s="134" t="s">
        <v>1938</v>
      </c>
      <c r="F42" s="134">
        <f>职业参数比例等级参数!$V$29*1</f>
        <v>12.424242424242422</v>
      </c>
      <c r="G42" s="134">
        <f>职业参数比例等级参数!$V$30*1</f>
        <v>6.212121212121211</v>
      </c>
      <c r="H42" s="134">
        <f>职业参数比例等级参数!$V$31*1</f>
        <v>6.3030303030303028</v>
      </c>
      <c r="I42" s="134">
        <f>职业参数比例等级参数!$V$32*1</f>
        <v>4.7272727272727266</v>
      </c>
      <c r="J42" s="134">
        <f>职业参数比例等级参数!$V$33*1</f>
        <v>3.7818181818181817</v>
      </c>
      <c r="K42" s="134">
        <f>职业参数比例等级参数!$V$34*1</f>
        <v>2.836363636363636</v>
      </c>
      <c r="L42" s="135">
        <f>职业参数比例等级参数!$U$35*1</f>
        <v>1.2218181818181817</v>
      </c>
      <c r="M42" s="134">
        <f>L42*职业参数比例等级参数!$B$15</f>
        <v>2.4436363636363634</v>
      </c>
      <c r="N42" s="134">
        <f>L42*职业参数比例等级参数!$B$16</f>
        <v>1.2218181818181817</v>
      </c>
    </row>
    <row r="43" spans="1:16" s="134" customFormat="1">
      <c r="A43" s="142">
        <v>30</v>
      </c>
      <c r="B43" s="134">
        <f t="shared" si="2"/>
        <v>2500</v>
      </c>
      <c r="C43" s="134">
        <v>4</v>
      </c>
      <c r="D43" s="134">
        <v>1</v>
      </c>
      <c r="E43" s="134" t="s">
        <v>1938</v>
      </c>
      <c r="F43" s="134">
        <f>职业参数比例等级参数!$V$29*1</f>
        <v>12.424242424242422</v>
      </c>
      <c r="G43" s="134">
        <f>职业参数比例等级参数!$V$30*1</f>
        <v>6.212121212121211</v>
      </c>
      <c r="H43" s="134">
        <f>职业参数比例等级参数!$V$31*1</f>
        <v>6.3030303030303028</v>
      </c>
      <c r="I43" s="134">
        <f>职业参数比例等级参数!$V$32*1</f>
        <v>4.7272727272727266</v>
      </c>
      <c r="J43" s="134">
        <f>职业参数比例等级参数!$V$33*1</f>
        <v>3.7818181818181817</v>
      </c>
      <c r="K43" s="134">
        <f>职业参数比例等级参数!$V$34*1</f>
        <v>2.836363636363636</v>
      </c>
      <c r="L43" s="135">
        <f>职业参数比例等级参数!$W$35*1</f>
        <v>1.2</v>
      </c>
      <c r="M43" s="134">
        <f>L43*职业参数比例等级参数!$B$15</f>
        <v>2.4</v>
      </c>
      <c r="N43" s="134">
        <f>L43*职业参数比例等级参数!$B$16</f>
        <v>1.2</v>
      </c>
    </row>
    <row r="44" spans="1:16" s="135" customFormat="1">
      <c r="A44" s="142">
        <v>31</v>
      </c>
      <c r="B44" s="135">
        <f>$C$5</f>
        <v>2500</v>
      </c>
      <c r="C44" s="135">
        <v>4</v>
      </c>
      <c r="D44" s="135">
        <v>1</v>
      </c>
      <c r="E44" s="135" t="s">
        <v>1939</v>
      </c>
      <c r="F44" s="135">
        <f>职业参数比例等级参数!$W$29*1</f>
        <v>12.121212121212121</v>
      </c>
      <c r="G44" s="135">
        <f>职业参数比例等级参数!$W$30*1</f>
        <v>6.0606060606060606</v>
      </c>
      <c r="H44" s="135">
        <f>职业参数比例等级参数!$W$31*1</f>
        <v>6.0606060606060606</v>
      </c>
      <c r="I44" s="135">
        <f>职业参数比例等级参数!$W$32*1</f>
        <v>4.545454545454545</v>
      </c>
      <c r="J44" s="135">
        <f>职业参数比例等级参数!$W$33*1</f>
        <v>3.6363636363636358</v>
      </c>
      <c r="K44" s="135">
        <f>职业参数比例等级参数!$W$33*1</f>
        <v>3.6363636363636358</v>
      </c>
      <c r="L44" s="135">
        <f>职业参数比例等级参数!$W$35*1</f>
        <v>1.2</v>
      </c>
      <c r="M44" s="135">
        <f>L44*职业参数比例等级参数!$B$15</f>
        <v>2.4</v>
      </c>
      <c r="N44" s="135">
        <f>L44*职业参数比例等级参数!$B$16</f>
        <v>1.2</v>
      </c>
      <c r="P44" s="135" t="s">
        <v>651</v>
      </c>
    </row>
    <row r="45" spans="1:16" s="134" customFormat="1">
      <c r="A45" s="142">
        <v>32</v>
      </c>
      <c r="B45" s="134">
        <f>$C$5</f>
        <v>2500</v>
      </c>
      <c r="C45" s="134">
        <v>4</v>
      </c>
      <c r="D45" s="134">
        <v>1</v>
      </c>
      <c r="E45" s="134" t="s">
        <v>1939</v>
      </c>
      <c r="F45" s="135">
        <f>职业参数比例等级参数!$U$29*1</f>
        <v>12.727272727272727</v>
      </c>
      <c r="G45" s="134">
        <f>职业参数比例等级参数!$W$30*1</f>
        <v>6.0606060606060606</v>
      </c>
      <c r="H45" s="134">
        <f>职业参数比例等级参数!$W$31*1</f>
        <v>6.0606060606060606</v>
      </c>
      <c r="I45" s="134">
        <f>职业参数比例等级参数!$W$32*1</f>
        <v>4.545454545454545</v>
      </c>
      <c r="J45" s="134">
        <f>职业参数比例等级参数!$W$33*1</f>
        <v>3.6363636363636358</v>
      </c>
      <c r="K45" s="134">
        <f>职业参数比例等级参数!$W$34*1</f>
        <v>2.7272727272727271</v>
      </c>
      <c r="L45" s="134">
        <f>职业参数比例等级参数!$W$35*1</f>
        <v>1.2</v>
      </c>
      <c r="M45" s="134">
        <f>L45*职业参数比例等级参数!$B$15</f>
        <v>2.4</v>
      </c>
      <c r="N45" s="134">
        <f>L45*职业参数比例等级参数!$B$16</f>
        <v>1.2</v>
      </c>
    </row>
    <row r="46" spans="1:16" s="134" customFormat="1">
      <c r="A46" s="142">
        <v>33</v>
      </c>
      <c r="B46" s="134">
        <f t="shared" ref="B46:B58" si="3">$C$5</f>
        <v>2500</v>
      </c>
      <c r="C46" s="134">
        <v>4</v>
      </c>
      <c r="D46" s="134">
        <v>1</v>
      </c>
      <c r="E46" s="134" t="s">
        <v>1939</v>
      </c>
      <c r="F46" s="135">
        <f>职业参数比例等级参数!$V$29*1</f>
        <v>12.424242424242422</v>
      </c>
      <c r="G46" s="134">
        <f>职业参数比例等级参数!$W$30*1</f>
        <v>6.0606060606060606</v>
      </c>
      <c r="H46" s="134">
        <f>职业参数比例等级参数!$W$31*1</f>
        <v>6.0606060606060606</v>
      </c>
      <c r="I46" s="134">
        <f>职业参数比例等级参数!$W$32*1</f>
        <v>4.545454545454545</v>
      </c>
      <c r="J46" s="134">
        <f>职业参数比例等级参数!$W$33*1</f>
        <v>3.6363636363636358</v>
      </c>
      <c r="K46" s="134">
        <f>职业参数比例等级参数!$W$34*1</f>
        <v>2.7272727272727271</v>
      </c>
      <c r="L46" s="134">
        <f>职业参数比例等级参数!$W$35*1</f>
        <v>1.2</v>
      </c>
      <c r="M46" s="134">
        <f>L46*职业参数比例等级参数!$B$15</f>
        <v>2.4</v>
      </c>
      <c r="N46" s="134">
        <f>L46*职业参数比例等级参数!$B$16</f>
        <v>1.2</v>
      </c>
    </row>
    <row r="47" spans="1:16" s="134" customFormat="1">
      <c r="A47" s="142">
        <v>34</v>
      </c>
      <c r="B47" s="134">
        <f t="shared" si="3"/>
        <v>2500</v>
      </c>
      <c r="C47" s="134">
        <v>4</v>
      </c>
      <c r="D47" s="134">
        <v>1</v>
      </c>
      <c r="E47" s="134" t="s">
        <v>1938</v>
      </c>
      <c r="F47" s="134">
        <f>职业参数比例等级参数!$W$29*1</f>
        <v>12.121212121212121</v>
      </c>
      <c r="G47" s="135">
        <f>职业参数比例等级参数!$U$30*1</f>
        <v>6.3636363636363633</v>
      </c>
      <c r="H47" s="134">
        <f>职业参数比例等级参数!$W$31*1</f>
        <v>6.0606060606060606</v>
      </c>
      <c r="I47" s="134">
        <f>职业参数比例等级参数!$W$32*1</f>
        <v>4.545454545454545</v>
      </c>
      <c r="J47" s="134">
        <f>职业参数比例等级参数!$W$33*1</f>
        <v>3.6363636363636358</v>
      </c>
      <c r="K47" s="134">
        <f>职业参数比例等级参数!$W$34*1</f>
        <v>2.7272727272727271</v>
      </c>
      <c r="L47" s="134">
        <f>职业参数比例等级参数!$W$35*1</f>
        <v>1.2</v>
      </c>
      <c r="M47" s="134">
        <f>L47*职业参数比例等级参数!$B$15</f>
        <v>2.4</v>
      </c>
      <c r="N47" s="134">
        <f>L47*职业参数比例等级参数!$B$16</f>
        <v>1.2</v>
      </c>
    </row>
    <row r="48" spans="1:16" s="134" customFormat="1">
      <c r="A48" s="142">
        <v>35</v>
      </c>
      <c r="B48" s="134">
        <f t="shared" si="3"/>
        <v>2500</v>
      </c>
      <c r="C48" s="134">
        <v>4</v>
      </c>
      <c r="D48" s="134">
        <v>1</v>
      </c>
      <c r="E48" s="134" t="s">
        <v>1938</v>
      </c>
      <c r="F48" s="134">
        <f>职业参数比例等级参数!$W$29*1</f>
        <v>12.121212121212121</v>
      </c>
      <c r="G48" s="135">
        <f>职业参数比例等级参数!$V$30*1</f>
        <v>6.212121212121211</v>
      </c>
      <c r="H48" s="134">
        <f>职业参数比例等级参数!$W$31*1</f>
        <v>6.0606060606060606</v>
      </c>
      <c r="I48" s="134">
        <f>职业参数比例等级参数!$W$32*1</f>
        <v>4.545454545454545</v>
      </c>
      <c r="J48" s="134">
        <f>职业参数比例等级参数!$W$33*1</f>
        <v>3.6363636363636358</v>
      </c>
      <c r="K48" s="134">
        <f>职业参数比例等级参数!$W$34*1</f>
        <v>2.7272727272727271</v>
      </c>
      <c r="L48" s="134">
        <f>职业参数比例等级参数!$W$35*1</f>
        <v>1.2</v>
      </c>
      <c r="M48" s="134">
        <f>L48*职业参数比例等级参数!$B$15</f>
        <v>2.4</v>
      </c>
      <c r="N48" s="134">
        <f>L48*职业参数比例等级参数!$B$16</f>
        <v>1.2</v>
      </c>
    </row>
    <row r="49" spans="1:16" s="134" customFormat="1">
      <c r="A49" s="142">
        <v>36</v>
      </c>
      <c r="B49" s="134">
        <f t="shared" si="3"/>
        <v>2500</v>
      </c>
      <c r="C49" s="134">
        <v>4</v>
      </c>
      <c r="D49" s="134">
        <v>1</v>
      </c>
      <c r="E49" s="134" t="s">
        <v>1938</v>
      </c>
      <c r="F49" s="134">
        <f>职业参数比例等级参数!$W$29*1</f>
        <v>12.121212121212121</v>
      </c>
      <c r="G49" s="134">
        <f>职业参数比例等级参数!$W$30*1</f>
        <v>6.0606060606060606</v>
      </c>
      <c r="H49" s="135">
        <f>职业参数比例等级参数!$U$31*1</f>
        <v>6.545454545454545</v>
      </c>
      <c r="I49" s="134">
        <f>职业参数比例等级参数!$W$32*1</f>
        <v>4.545454545454545</v>
      </c>
      <c r="J49" s="134">
        <f>职业参数比例等级参数!$W$33*1</f>
        <v>3.6363636363636358</v>
      </c>
      <c r="K49" s="134">
        <f>职业参数比例等级参数!$W$34*1</f>
        <v>2.7272727272727271</v>
      </c>
      <c r="L49" s="134">
        <f>职业参数比例等级参数!$W$35*1</f>
        <v>1.2</v>
      </c>
      <c r="M49" s="134">
        <f>L49*职业参数比例等级参数!$B$15</f>
        <v>2.4</v>
      </c>
      <c r="N49" s="134">
        <f>L49*职业参数比例等级参数!$B$16</f>
        <v>1.2</v>
      </c>
    </row>
    <row r="50" spans="1:16" s="134" customFormat="1">
      <c r="A50" s="142">
        <v>37</v>
      </c>
      <c r="B50" s="134">
        <f t="shared" si="3"/>
        <v>2500</v>
      </c>
      <c r="C50" s="134">
        <v>4</v>
      </c>
      <c r="D50" s="134">
        <v>1</v>
      </c>
      <c r="E50" s="134" t="s">
        <v>1938</v>
      </c>
      <c r="F50" s="134">
        <f>职业参数比例等级参数!$W$29*1</f>
        <v>12.121212121212121</v>
      </c>
      <c r="G50" s="134">
        <f>职业参数比例等级参数!$W$30*1</f>
        <v>6.0606060606060606</v>
      </c>
      <c r="H50" s="135">
        <f>职业参数比例等级参数!$V$31*1</f>
        <v>6.3030303030303028</v>
      </c>
      <c r="I50" s="134">
        <f>职业参数比例等级参数!$W$32*1</f>
        <v>4.545454545454545</v>
      </c>
      <c r="J50" s="134">
        <f>职业参数比例等级参数!$W$33*1</f>
        <v>3.6363636363636358</v>
      </c>
      <c r="K50" s="134">
        <f>职业参数比例等级参数!$W$34*1</f>
        <v>2.7272727272727271</v>
      </c>
      <c r="L50" s="134">
        <f>职业参数比例等级参数!$W$35*1</f>
        <v>1.2</v>
      </c>
      <c r="M50" s="134">
        <f>L50*职业参数比例等级参数!$B$15</f>
        <v>2.4</v>
      </c>
      <c r="N50" s="134">
        <f>L50*职业参数比例等级参数!$B$16</f>
        <v>1.2</v>
      </c>
    </row>
    <row r="51" spans="1:16" s="134" customFormat="1">
      <c r="A51" s="142">
        <v>38</v>
      </c>
      <c r="B51" s="134">
        <f t="shared" si="3"/>
        <v>2500</v>
      </c>
      <c r="C51" s="134">
        <v>4</v>
      </c>
      <c r="D51" s="134">
        <v>1</v>
      </c>
      <c r="E51" s="134" t="s">
        <v>1938</v>
      </c>
      <c r="F51" s="134">
        <f>职业参数比例等级参数!$W$29*1</f>
        <v>12.121212121212121</v>
      </c>
      <c r="G51" s="134">
        <f>职业参数比例等级参数!$W$30*1</f>
        <v>6.0606060606060606</v>
      </c>
      <c r="H51" s="134">
        <f>职业参数比例等级参数!$W$31*1</f>
        <v>6.0606060606060606</v>
      </c>
      <c r="I51" s="135">
        <f>职业参数比例等级参数!$U$32*1</f>
        <v>4.9090909090909083</v>
      </c>
      <c r="J51" s="134">
        <f>职业参数比例等级参数!$W$33*1</f>
        <v>3.6363636363636358</v>
      </c>
      <c r="K51" s="134">
        <f>职业参数比例等级参数!$W$34*1</f>
        <v>2.7272727272727271</v>
      </c>
      <c r="L51" s="134">
        <f>职业参数比例等级参数!$W$35*1</f>
        <v>1.2</v>
      </c>
      <c r="M51" s="134">
        <f>L51*职业参数比例等级参数!$B$15</f>
        <v>2.4</v>
      </c>
      <c r="N51" s="134">
        <f>L51*职业参数比例等级参数!$B$16</f>
        <v>1.2</v>
      </c>
    </row>
    <row r="52" spans="1:16" s="134" customFormat="1">
      <c r="A52" s="142">
        <v>39</v>
      </c>
      <c r="B52" s="134">
        <f t="shared" si="3"/>
        <v>2500</v>
      </c>
      <c r="C52" s="134">
        <v>4</v>
      </c>
      <c r="D52" s="134">
        <v>1</v>
      </c>
      <c r="E52" s="134" t="s">
        <v>1938</v>
      </c>
      <c r="F52" s="134">
        <f>职业参数比例等级参数!$W$29*1</f>
        <v>12.121212121212121</v>
      </c>
      <c r="G52" s="134">
        <f>职业参数比例等级参数!$W$30*1</f>
        <v>6.0606060606060606</v>
      </c>
      <c r="H52" s="134">
        <f>职业参数比例等级参数!$W$31*1</f>
        <v>6.0606060606060606</v>
      </c>
      <c r="I52" s="135">
        <f>职业参数比例等级参数!$V$32*1</f>
        <v>4.7272727272727266</v>
      </c>
      <c r="J52" s="134">
        <f>职业参数比例等级参数!$W$33*1</f>
        <v>3.6363636363636358</v>
      </c>
      <c r="K52" s="134">
        <f>职业参数比例等级参数!$W$34*1</f>
        <v>2.7272727272727271</v>
      </c>
      <c r="L52" s="134">
        <f>职业参数比例等级参数!$W$35*1</f>
        <v>1.2</v>
      </c>
      <c r="M52" s="134">
        <f>L52*职业参数比例等级参数!$B$15</f>
        <v>2.4</v>
      </c>
      <c r="N52" s="134">
        <f>L52*职业参数比例等级参数!$B$16</f>
        <v>1.2</v>
      </c>
    </row>
    <row r="53" spans="1:16" s="134" customFormat="1">
      <c r="A53" s="142">
        <v>40</v>
      </c>
      <c r="B53" s="134">
        <f t="shared" si="3"/>
        <v>2500</v>
      </c>
      <c r="C53" s="134">
        <v>4</v>
      </c>
      <c r="D53" s="134">
        <v>1</v>
      </c>
      <c r="E53" s="134" t="s">
        <v>1938</v>
      </c>
      <c r="F53" s="134">
        <f>职业参数比例等级参数!$W$29*1</f>
        <v>12.121212121212121</v>
      </c>
      <c r="G53" s="134">
        <f>职业参数比例等级参数!$W$30*1</f>
        <v>6.0606060606060606</v>
      </c>
      <c r="H53" s="134">
        <f>职业参数比例等级参数!$W$31*1</f>
        <v>6.0606060606060606</v>
      </c>
      <c r="I53" s="134">
        <f>职业参数比例等级参数!$W$32*1</f>
        <v>4.545454545454545</v>
      </c>
      <c r="J53" s="135">
        <f>职业参数比例等级参数!$U$33*1</f>
        <v>3.9272727272727268</v>
      </c>
      <c r="K53" s="134">
        <f>职业参数比例等级参数!$W$34*1</f>
        <v>2.7272727272727271</v>
      </c>
      <c r="L53" s="134">
        <f>职业参数比例等级参数!$W$35*1</f>
        <v>1.2</v>
      </c>
      <c r="M53" s="134">
        <f>L53*职业参数比例等级参数!$B$15</f>
        <v>2.4</v>
      </c>
      <c r="N53" s="134">
        <f>L53*职业参数比例等级参数!$B$16</f>
        <v>1.2</v>
      </c>
    </row>
    <row r="54" spans="1:16" s="134" customFormat="1">
      <c r="A54" s="142">
        <v>41</v>
      </c>
      <c r="B54" s="134">
        <f t="shared" si="3"/>
        <v>2500</v>
      </c>
      <c r="C54" s="134">
        <v>4</v>
      </c>
      <c r="D54" s="134">
        <v>1</v>
      </c>
      <c r="E54" s="134" t="s">
        <v>1938</v>
      </c>
      <c r="F54" s="134">
        <f>职业参数比例等级参数!$W$29*1</f>
        <v>12.121212121212121</v>
      </c>
      <c r="G54" s="134">
        <f>职业参数比例等级参数!$W$30*1</f>
        <v>6.0606060606060606</v>
      </c>
      <c r="H54" s="134">
        <f>职业参数比例等级参数!$W$31*1</f>
        <v>6.0606060606060606</v>
      </c>
      <c r="I54" s="134">
        <f>职业参数比例等级参数!$W$32*1</f>
        <v>4.545454545454545</v>
      </c>
      <c r="J54" s="135">
        <f>职业参数比例等级参数!$V$33*1</f>
        <v>3.7818181818181817</v>
      </c>
      <c r="K54" s="134">
        <f>职业参数比例等级参数!$W$34*1</f>
        <v>2.7272727272727271</v>
      </c>
      <c r="L54" s="134">
        <f>职业参数比例等级参数!$W$35*1</f>
        <v>1.2</v>
      </c>
      <c r="M54" s="134">
        <f>L54*职业参数比例等级参数!$B$15</f>
        <v>2.4</v>
      </c>
      <c r="N54" s="134">
        <f>L54*职业参数比例等级参数!$B$16</f>
        <v>1.2</v>
      </c>
    </row>
    <row r="55" spans="1:16" s="134" customFormat="1">
      <c r="A55" s="142">
        <v>42</v>
      </c>
      <c r="B55" s="134">
        <f t="shared" si="3"/>
        <v>2500</v>
      </c>
      <c r="C55" s="134">
        <v>4</v>
      </c>
      <c r="D55" s="134">
        <v>1</v>
      </c>
      <c r="E55" s="134" t="s">
        <v>1938</v>
      </c>
      <c r="F55" s="134">
        <f>职业参数比例等级参数!$W$29*1</f>
        <v>12.121212121212121</v>
      </c>
      <c r="G55" s="134">
        <f>职业参数比例等级参数!$W$30*1</f>
        <v>6.0606060606060606</v>
      </c>
      <c r="H55" s="134">
        <f>职业参数比例等级参数!$W$31*1</f>
        <v>6.0606060606060606</v>
      </c>
      <c r="I55" s="134">
        <f>职业参数比例等级参数!$W$32*1</f>
        <v>4.545454545454545</v>
      </c>
      <c r="J55" s="134">
        <f>职业参数比例等级参数!$W$33*1</f>
        <v>3.6363636363636358</v>
      </c>
      <c r="K55" s="135">
        <f>职业参数比例等级参数!$U$34*1</f>
        <v>2.9454545454545453</v>
      </c>
      <c r="L55" s="134">
        <f>职业参数比例等级参数!$W$35*1</f>
        <v>1.2</v>
      </c>
      <c r="M55" s="134">
        <f>L55*职业参数比例等级参数!$B$15</f>
        <v>2.4</v>
      </c>
      <c r="N55" s="134">
        <f>L55*职业参数比例等级参数!$B$16</f>
        <v>1.2</v>
      </c>
    </row>
    <row r="56" spans="1:16" s="134" customFormat="1">
      <c r="A56" s="142">
        <v>43</v>
      </c>
      <c r="B56" s="134">
        <f t="shared" si="3"/>
        <v>2500</v>
      </c>
      <c r="C56" s="134">
        <v>4</v>
      </c>
      <c r="D56" s="134">
        <v>1</v>
      </c>
      <c r="E56" s="134" t="s">
        <v>1938</v>
      </c>
      <c r="F56" s="134">
        <f>职业参数比例等级参数!$W$29*1</f>
        <v>12.121212121212121</v>
      </c>
      <c r="G56" s="134">
        <f>职业参数比例等级参数!$W$30*1</f>
        <v>6.0606060606060606</v>
      </c>
      <c r="H56" s="134">
        <f>职业参数比例等级参数!$W$31*1</f>
        <v>6.0606060606060606</v>
      </c>
      <c r="I56" s="134">
        <f>职业参数比例等级参数!$W$32*1</f>
        <v>4.545454545454545</v>
      </c>
      <c r="J56" s="134">
        <f>职业参数比例等级参数!$W$33*1</f>
        <v>3.6363636363636358</v>
      </c>
      <c r="K56" s="135">
        <f>职业参数比例等级参数!$V$34*1</f>
        <v>2.836363636363636</v>
      </c>
      <c r="L56" s="134">
        <f>职业参数比例等级参数!$W$35*1</f>
        <v>1.2</v>
      </c>
      <c r="M56" s="134">
        <f>L56*职业参数比例等级参数!$B$15</f>
        <v>2.4</v>
      </c>
      <c r="N56" s="134">
        <f>L56*职业参数比例等级参数!$B$16</f>
        <v>1.2</v>
      </c>
    </row>
    <row r="57" spans="1:16" s="134" customFormat="1">
      <c r="A57" s="142">
        <v>44</v>
      </c>
      <c r="B57" s="134">
        <f t="shared" si="3"/>
        <v>2500</v>
      </c>
      <c r="C57" s="134">
        <v>4</v>
      </c>
      <c r="D57" s="134">
        <v>1</v>
      </c>
      <c r="E57" s="134" t="s">
        <v>1938</v>
      </c>
      <c r="F57" s="134">
        <f>职业参数比例等级参数!$W$29*1</f>
        <v>12.121212121212121</v>
      </c>
      <c r="G57" s="134">
        <f>职业参数比例等级参数!$W$30*1</f>
        <v>6.0606060606060606</v>
      </c>
      <c r="H57" s="134">
        <f>职业参数比例等级参数!$W$31*1</f>
        <v>6.0606060606060606</v>
      </c>
      <c r="I57" s="134">
        <f>职业参数比例等级参数!$W$32*1</f>
        <v>4.545454545454545</v>
      </c>
      <c r="J57" s="134">
        <f>职业参数比例等级参数!$W$33*1</f>
        <v>3.6363636363636358</v>
      </c>
      <c r="K57" s="134">
        <f>职业参数比例等级参数!$W$34*1</f>
        <v>2.7272727272727271</v>
      </c>
      <c r="L57" s="135">
        <f>职业参数比例等级参数!$U$35*1</f>
        <v>1.2218181818181817</v>
      </c>
      <c r="M57" s="134">
        <f>L57*职业参数比例等级参数!$B$15</f>
        <v>2.4436363636363634</v>
      </c>
      <c r="N57" s="134">
        <f>L57*职业参数比例等级参数!$B$16</f>
        <v>1.2218181818181817</v>
      </c>
    </row>
    <row r="58" spans="1:16" s="134" customFormat="1">
      <c r="A58" s="142">
        <v>45</v>
      </c>
      <c r="B58" s="134">
        <f t="shared" si="3"/>
        <v>2500</v>
      </c>
      <c r="C58" s="134">
        <v>4</v>
      </c>
      <c r="D58" s="134">
        <v>1</v>
      </c>
      <c r="E58" s="134" t="s">
        <v>1938</v>
      </c>
      <c r="F58" s="134">
        <f>职业参数比例等级参数!$W$29*1</f>
        <v>12.121212121212121</v>
      </c>
      <c r="G58" s="134">
        <f>职业参数比例等级参数!$W$30*1</f>
        <v>6.0606060606060606</v>
      </c>
      <c r="H58" s="134">
        <f>职业参数比例等级参数!$W$31*1</f>
        <v>6.0606060606060606</v>
      </c>
      <c r="I58" s="134">
        <f>职业参数比例等级参数!$W$32*1</f>
        <v>4.545454545454545</v>
      </c>
      <c r="J58" s="134">
        <f>职业参数比例等级参数!$W$33*1</f>
        <v>3.6363636363636358</v>
      </c>
      <c r="K58" s="134">
        <f>职业参数比例等级参数!$W$34*1</f>
        <v>2.7272727272727271</v>
      </c>
      <c r="L58" s="135">
        <f>职业参数比例等级参数!$V$35*1</f>
        <v>1.2109090909090909</v>
      </c>
      <c r="M58" s="134">
        <f>L58*职业参数比例等级参数!$B$15</f>
        <v>2.4218181818181819</v>
      </c>
      <c r="N58" s="134">
        <f>L58*职业参数比例等级参数!$B$16</f>
        <v>1.2109090909090909</v>
      </c>
    </row>
    <row r="59" spans="1:16" s="135" customFormat="1">
      <c r="A59" s="142">
        <v>46</v>
      </c>
      <c r="B59" s="135">
        <f>$C$5</f>
        <v>2500</v>
      </c>
      <c r="C59" s="135">
        <v>4</v>
      </c>
      <c r="D59" s="135">
        <v>2</v>
      </c>
      <c r="E59" s="135" t="s">
        <v>1939</v>
      </c>
      <c r="F59" s="135">
        <f>职业参数比例等级参数!$U$38*1</f>
        <v>10.181818181818182</v>
      </c>
      <c r="G59" s="135">
        <f>职业参数比例等级参数!$U$39*1</f>
        <v>9.545454545454545</v>
      </c>
      <c r="H59" s="135">
        <f>职业参数比例等级参数!$U$40*1</f>
        <v>5.2363636363636363</v>
      </c>
      <c r="I59" s="135">
        <f>职业参数比例等级参数!$U$41*1</f>
        <v>3.9272727272727268</v>
      </c>
      <c r="J59" s="135">
        <f>职业参数比例等级参数!$U$42*1</f>
        <v>5.2363636363636363</v>
      </c>
      <c r="K59" s="135">
        <f>职业参数比例等级参数!$U$43*1</f>
        <v>3.9272727272727268</v>
      </c>
      <c r="L59" s="135">
        <f>职业参数比例等级参数!$U$44*1</f>
        <v>4.0727272727272723</v>
      </c>
      <c r="M59" s="135">
        <f>L59*职业参数比例等级参数!$B$15</f>
        <v>8.1454545454545446</v>
      </c>
      <c r="N59" s="135">
        <f>L59*职业参数比例等级参数!$B$16</f>
        <v>4.0727272727272723</v>
      </c>
      <c r="P59" s="135" t="s">
        <v>653</v>
      </c>
    </row>
    <row r="60" spans="1:16" s="135" customFormat="1">
      <c r="A60" s="142">
        <v>47</v>
      </c>
      <c r="B60" s="134">
        <f>$C$5</f>
        <v>2500</v>
      </c>
      <c r="C60" s="134">
        <v>4</v>
      </c>
      <c r="D60" s="134">
        <v>2</v>
      </c>
      <c r="E60" s="134" t="s">
        <v>1939</v>
      </c>
      <c r="F60" s="135">
        <f>职业参数比例等级参数!$V$38*1</f>
        <v>9.9393939393939394</v>
      </c>
      <c r="G60" s="134">
        <f>职业参数比例等级参数!$U$39*1</f>
        <v>9.545454545454545</v>
      </c>
      <c r="H60" s="134">
        <f>职业参数比例等级参数!$U$40*1</f>
        <v>5.2363636363636363</v>
      </c>
      <c r="I60" s="134">
        <f>职业参数比例等级参数!$U$41*1</f>
        <v>3.9272727272727268</v>
      </c>
      <c r="J60" s="134">
        <f>职业参数比例等级参数!$U$42*1</f>
        <v>5.2363636363636363</v>
      </c>
      <c r="K60" s="134">
        <f>职业参数比例等级参数!$U$43*1</f>
        <v>3.9272727272727268</v>
      </c>
      <c r="L60" s="134">
        <f>职业参数比例等级参数!$U$44*1</f>
        <v>4.0727272727272723</v>
      </c>
      <c r="M60" s="134">
        <f>L60*职业参数比例等级参数!$B$15</f>
        <v>8.1454545454545446</v>
      </c>
      <c r="N60" s="134">
        <f>L60*职业参数比例等级参数!$B$16</f>
        <v>4.0727272727272723</v>
      </c>
      <c r="O60" s="134"/>
      <c r="P60" s="134"/>
    </row>
    <row r="61" spans="1:16" s="135" customFormat="1">
      <c r="A61" s="142">
        <v>48</v>
      </c>
      <c r="B61" s="134">
        <f t="shared" ref="B61:B124" si="4">$C$5</f>
        <v>2500</v>
      </c>
      <c r="C61" s="134">
        <v>4</v>
      </c>
      <c r="D61" s="134">
        <v>2</v>
      </c>
      <c r="E61" s="134" t="s">
        <v>1939</v>
      </c>
      <c r="F61" s="135">
        <f>职业参数比例等级参数!$W$38*1</f>
        <v>9.6969696969696955</v>
      </c>
      <c r="G61" s="134">
        <f>职业参数比例等级参数!$U$39*1</f>
        <v>9.545454545454545</v>
      </c>
      <c r="H61" s="134">
        <f>职业参数比例等级参数!$U$40*1</f>
        <v>5.2363636363636363</v>
      </c>
      <c r="I61" s="134">
        <f>职业参数比例等级参数!$U$41*1</f>
        <v>3.9272727272727268</v>
      </c>
      <c r="J61" s="134">
        <f>职业参数比例等级参数!$U$42*1</f>
        <v>5.2363636363636363</v>
      </c>
      <c r="K61" s="134">
        <f>职业参数比例等级参数!$U$43*1</f>
        <v>3.9272727272727268</v>
      </c>
      <c r="L61" s="134">
        <f>职业参数比例等级参数!$U$44*1</f>
        <v>4.0727272727272723</v>
      </c>
      <c r="M61" s="134">
        <f>L61*职业参数比例等级参数!$B$15</f>
        <v>8.1454545454545446</v>
      </c>
      <c r="N61" s="134">
        <f>L61*职业参数比例等级参数!$B$16</f>
        <v>4.0727272727272723</v>
      </c>
      <c r="O61" s="134"/>
      <c r="P61" s="134"/>
    </row>
    <row r="62" spans="1:16" s="135" customFormat="1">
      <c r="A62" s="142">
        <v>49</v>
      </c>
      <c r="B62" s="134">
        <f t="shared" si="4"/>
        <v>2500</v>
      </c>
      <c r="C62" s="134">
        <v>4</v>
      </c>
      <c r="D62" s="134">
        <v>2</v>
      </c>
      <c r="E62" s="134" t="s">
        <v>1938</v>
      </c>
      <c r="F62" s="134">
        <f>职业参数比例等级参数!$U$38*1</f>
        <v>10.181818181818182</v>
      </c>
      <c r="G62" s="135">
        <f>职业参数比例等级参数!$V$39*1</f>
        <v>9.3181818181818166</v>
      </c>
      <c r="H62" s="134">
        <f>职业参数比例等级参数!$U$40*1</f>
        <v>5.2363636363636363</v>
      </c>
      <c r="I62" s="134">
        <f>职业参数比例等级参数!$U$41*1</f>
        <v>3.9272727272727268</v>
      </c>
      <c r="J62" s="134">
        <f>职业参数比例等级参数!$U$42*1</f>
        <v>5.2363636363636363</v>
      </c>
      <c r="K62" s="134">
        <f>职业参数比例等级参数!$U$43*1</f>
        <v>3.9272727272727268</v>
      </c>
      <c r="L62" s="134">
        <f>职业参数比例等级参数!$U$44*1</f>
        <v>4.0727272727272723</v>
      </c>
      <c r="M62" s="134">
        <f>L62*职业参数比例等级参数!$B$15</f>
        <v>8.1454545454545446</v>
      </c>
      <c r="N62" s="134">
        <f>L62*职业参数比例等级参数!$B$16</f>
        <v>4.0727272727272723</v>
      </c>
      <c r="O62" s="134"/>
      <c r="P62" s="134"/>
    </row>
    <row r="63" spans="1:16" s="135" customFormat="1">
      <c r="A63" s="142">
        <v>50</v>
      </c>
      <c r="B63" s="134">
        <f t="shared" si="4"/>
        <v>2500</v>
      </c>
      <c r="C63" s="134">
        <v>4</v>
      </c>
      <c r="D63" s="134">
        <v>2</v>
      </c>
      <c r="E63" s="134" t="s">
        <v>1938</v>
      </c>
      <c r="F63" s="134">
        <f>职业参数比例等级参数!$U$38*1</f>
        <v>10.181818181818182</v>
      </c>
      <c r="G63" s="135">
        <f>职业参数比例等级参数!$W$39*1</f>
        <v>9.0909090909090899</v>
      </c>
      <c r="H63" s="134">
        <f>职业参数比例等级参数!$U$40*1</f>
        <v>5.2363636363636363</v>
      </c>
      <c r="I63" s="134">
        <f>职业参数比例等级参数!$U$41*1</f>
        <v>3.9272727272727268</v>
      </c>
      <c r="J63" s="134">
        <f>职业参数比例等级参数!$U$42*1</f>
        <v>5.2363636363636363</v>
      </c>
      <c r="K63" s="134">
        <f>职业参数比例等级参数!$U$43*1</f>
        <v>3.9272727272727268</v>
      </c>
      <c r="L63" s="134">
        <f>职业参数比例等级参数!$U$44*1</f>
        <v>4.0727272727272723</v>
      </c>
      <c r="M63" s="134">
        <f>L63*职业参数比例等级参数!$B$15</f>
        <v>8.1454545454545446</v>
      </c>
      <c r="N63" s="134">
        <f>L63*职业参数比例等级参数!$B$16</f>
        <v>4.0727272727272723</v>
      </c>
      <c r="O63" s="134"/>
      <c r="P63" s="134"/>
    </row>
    <row r="64" spans="1:16" s="135" customFormat="1">
      <c r="A64" s="142">
        <v>51</v>
      </c>
      <c r="B64" s="134">
        <f t="shared" si="4"/>
        <v>2500</v>
      </c>
      <c r="C64" s="134">
        <v>4</v>
      </c>
      <c r="D64" s="134">
        <v>2</v>
      </c>
      <c r="E64" s="134" t="s">
        <v>1938</v>
      </c>
      <c r="F64" s="134">
        <f>职业参数比例等级参数!$U$38*1</f>
        <v>10.181818181818182</v>
      </c>
      <c r="G64" s="134">
        <f>职业参数比例等级参数!$U$39*1</f>
        <v>9.545454545454545</v>
      </c>
      <c r="H64" s="135">
        <f>职业参数比例等级参数!$V$40*1</f>
        <v>5.0424242424242429</v>
      </c>
      <c r="I64" s="134">
        <f>职业参数比例等级参数!$U$41*1</f>
        <v>3.9272727272727268</v>
      </c>
      <c r="J64" s="134">
        <f>职业参数比例等级参数!$U$42*1</f>
        <v>5.2363636363636363</v>
      </c>
      <c r="K64" s="134">
        <f>职业参数比例等级参数!$U$43*1</f>
        <v>3.9272727272727268</v>
      </c>
      <c r="L64" s="134">
        <f>职业参数比例等级参数!$U$44*1</f>
        <v>4.0727272727272723</v>
      </c>
      <c r="M64" s="134">
        <f>L64*职业参数比例等级参数!$B$15</f>
        <v>8.1454545454545446</v>
      </c>
      <c r="N64" s="134">
        <f>L64*职业参数比例等级参数!$B$16</f>
        <v>4.0727272727272723</v>
      </c>
      <c r="O64" s="134"/>
      <c r="P64" s="134"/>
    </row>
    <row r="65" spans="1:16" s="135" customFormat="1">
      <c r="A65" s="142">
        <v>52</v>
      </c>
      <c r="B65" s="134">
        <f t="shared" si="4"/>
        <v>2500</v>
      </c>
      <c r="C65" s="134">
        <v>4</v>
      </c>
      <c r="D65" s="134">
        <v>2</v>
      </c>
      <c r="E65" s="134" t="s">
        <v>1938</v>
      </c>
      <c r="F65" s="134">
        <f>职业参数比例等级参数!$U$38*1</f>
        <v>10.181818181818182</v>
      </c>
      <c r="G65" s="134">
        <f>职业参数比例等级参数!$U$39*1</f>
        <v>9.545454545454545</v>
      </c>
      <c r="H65" s="135">
        <f>职业参数比例等级参数!$W$40*1</f>
        <v>4.8484848484848486</v>
      </c>
      <c r="I65" s="134">
        <f>职业参数比例等级参数!$U$41*1</f>
        <v>3.9272727272727268</v>
      </c>
      <c r="J65" s="134">
        <f>职业参数比例等级参数!$U$42*1</f>
        <v>5.2363636363636363</v>
      </c>
      <c r="K65" s="134">
        <f>职业参数比例等级参数!$U$43*1</f>
        <v>3.9272727272727268</v>
      </c>
      <c r="L65" s="134">
        <f>职业参数比例等级参数!$U$44*1</f>
        <v>4.0727272727272723</v>
      </c>
      <c r="M65" s="134">
        <f>L65*职业参数比例等级参数!$B$15</f>
        <v>8.1454545454545446</v>
      </c>
      <c r="N65" s="134">
        <f>L65*职业参数比例等级参数!$B$16</f>
        <v>4.0727272727272723</v>
      </c>
      <c r="O65" s="134"/>
      <c r="P65" s="134"/>
    </row>
    <row r="66" spans="1:16" s="135" customFormat="1">
      <c r="A66" s="142">
        <v>53</v>
      </c>
      <c r="B66" s="134">
        <f t="shared" si="4"/>
        <v>2500</v>
      </c>
      <c r="C66" s="134">
        <v>4</v>
      </c>
      <c r="D66" s="134">
        <v>2</v>
      </c>
      <c r="E66" s="134" t="s">
        <v>1938</v>
      </c>
      <c r="F66" s="134">
        <f>职业参数比例等级参数!$U$38*1</f>
        <v>10.181818181818182</v>
      </c>
      <c r="G66" s="134">
        <f>职业参数比例等级参数!$U$39*1</f>
        <v>9.545454545454545</v>
      </c>
      <c r="H66" s="134">
        <f>职业参数比例等级参数!$U$40*1</f>
        <v>5.2363636363636363</v>
      </c>
      <c r="I66" s="135">
        <f>职业参数比例等级参数!$V$41*1</f>
        <v>3.7818181818181817</v>
      </c>
      <c r="J66" s="134">
        <f>职业参数比例等级参数!$U$42*1</f>
        <v>5.2363636363636363</v>
      </c>
      <c r="K66" s="134">
        <f>职业参数比例等级参数!$U$43*1</f>
        <v>3.9272727272727268</v>
      </c>
      <c r="L66" s="134">
        <f>职业参数比例等级参数!$U$44*1</f>
        <v>4.0727272727272723</v>
      </c>
      <c r="M66" s="134">
        <f>L66*职业参数比例等级参数!$B$15</f>
        <v>8.1454545454545446</v>
      </c>
      <c r="N66" s="134">
        <f>L66*职业参数比例等级参数!$B$16</f>
        <v>4.0727272727272723</v>
      </c>
      <c r="O66" s="134"/>
      <c r="P66" s="134"/>
    </row>
    <row r="67" spans="1:16" s="135" customFormat="1">
      <c r="A67" s="142">
        <v>54</v>
      </c>
      <c r="B67" s="134">
        <f t="shared" si="4"/>
        <v>2500</v>
      </c>
      <c r="C67" s="134">
        <v>4</v>
      </c>
      <c r="D67" s="134">
        <v>2</v>
      </c>
      <c r="E67" s="134" t="s">
        <v>1938</v>
      </c>
      <c r="F67" s="134">
        <f>职业参数比例等级参数!$U$38*1</f>
        <v>10.181818181818182</v>
      </c>
      <c r="G67" s="134">
        <f>职业参数比例等级参数!$U$39*1</f>
        <v>9.545454545454545</v>
      </c>
      <c r="H67" s="134">
        <f>职业参数比例等级参数!$U$40*1</f>
        <v>5.2363636363636363</v>
      </c>
      <c r="I67" s="135">
        <f>职业参数比例等级参数!$W$41*1</f>
        <v>3.6363636363636358</v>
      </c>
      <c r="J67" s="134">
        <f>职业参数比例等级参数!$U$42*1</f>
        <v>5.2363636363636363</v>
      </c>
      <c r="K67" s="134">
        <f>职业参数比例等级参数!$U$43*1</f>
        <v>3.9272727272727268</v>
      </c>
      <c r="L67" s="134">
        <f>职业参数比例等级参数!$U$44*1</f>
        <v>4.0727272727272723</v>
      </c>
      <c r="M67" s="134">
        <f>L67*职业参数比例等级参数!$B$15</f>
        <v>8.1454545454545446</v>
      </c>
      <c r="N67" s="134">
        <f>L67*职业参数比例等级参数!$B$16</f>
        <v>4.0727272727272723</v>
      </c>
      <c r="O67" s="134"/>
      <c r="P67" s="134"/>
    </row>
    <row r="68" spans="1:16" s="135" customFormat="1">
      <c r="A68" s="142">
        <v>55</v>
      </c>
      <c r="B68" s="134">
        <f t="shared" si="4"/>
        <v>2500</v>
      </c>
      <c r="C68" s="134">
        <v>4</v>
      </c>
      <c r="D68" s="134">
        <v>2</v>
      </c>
      <c r="E68" s="134" t="s">
        <v>1938</v>
      </c>
      <c r="F68" s="134">
        <f>职业参数比例等级参数!$U$38*1</f>
        <v>10.181818181818182</v>
      </c>
      <c r="G68" s="134">
        <f>职业参数比例等级参数!$U$39*1</f>
        <v>9.545454545454545</v>
      </c>
      <c r="H68" s="134">
        <f>职业参数比例等级参数!$U$40*1</f>
        <v>5.2363636363636363</v>
      </c>
      <c r="I68" s="134">
        <f>职业参数比例等级参数!$U$41*1</f>
        <v>3.9272727272727268</v>
      </c>
      <c r="J68" s="135">
        <f>职业参数比例等级参数!$V$42*1</f>
        <v>5.0424242424242429</v>
      </c>
      <c r="K68" s="134">
        <f>职业参数比例等级参数!$U$43*1</f>
        <v>3.9272727272727268</v>
      </c>
      <c r="L68" s="134">
        <f>职业参数比例等级参数!$U$44*1</f>
        <v>4.0727272727272723</v>
      </c>
      <c r="M68" s="134">
        <f>L68*职业参数比例等级参数!$B$15</f>
        <v>8.1454545454545446</v>
      </c>
      <c r="N68" s="134">
        <f>L68*职业参数比例等级参数!$B$16</f>
        <v>4.0727272727272723</v>
      </c>
      <c r="O68" s="134"/>
      <c r="P68" s="134"/>
    </row>
    <row r="69" spans="1:16" s="135" customFormat="1">
      <c r="A69" s="142">
        <v>56</v>
      </c>
      <c r="B69" s="134">
        <f t="shared" si="4"/>
        <v>2500</v>
      </c>
      <c r="C69" s="134">
        <v>4</v>
      </c>
      <c r="D69" s="134">
        <v>2</v>
      </c>
      <c r="E69" s="134" t="s">
        <v>1938</v>
      </c>
      <c r="F69" s="134">
        <f>职业参数比例等级参数!$U$38*1</f>
        <v>10.181818181818182</v>
      </c>
      <c r="G69" s="134">
        <f>职业参数比例等级参数!$U$39*1</f>
        <v>9.545454545454545</v>
      </c>
      <c r="H69" s="134">
        <f>职业参数比例等级参数!$U$40*1</f>
        <v>5.2363636363636363</v>
      </c>
      <c r="I69" s="134">
        <f>职业参数比例等级参数!$U$41*1</f>
        <v>3.9272727272727268</v>
      </c>
      <c r="J69" s="135">
        <f>职业参数比例等级参数!$W$42*1</f>
        <v>4.8484848484848486</v>
      </c>
      <c r="K69" s="134">
        <f>职业参数比例等级参数!$U$43*1</f>
        <v>3.9272727272727268</v>
      </c>
      <c r="L69" s="134">
        <f>职业参数比例等级参数!$U$44*1</f>
        <v>4.0727272727272723</v>
      </c>
      <c r="M69" s="134">
        <f>L69*职业参数比例等级参数!$B$15</f>
        <v>8.1454545454545446</v>
      </c>
      <c r="N69" s="134">
        <f>L69*职业参数比例等级参数!$B$16</f>
        <v>4.0727272727272723</v>
      </c>
      <c r="O69" s="134"/>
      <c r="P69" s="134"/>
    </row>
    <row r="70" spans="1:16" s="135" customFormat="1">
      <c r="A70" s="142">
        <v>57</v>
      </c>
      <c r="B70" s="134">
        <f t="shared" si="4"/>
        <v>2500</v>
      </c>
      <c r="C70" s="134">
        <v>4</v>
      </c>
      <c r="D70" s="134">
        <v>2</v>
      </c>
      <c r="E70" s="134" t="s">
        <v>1938</v>
      </c>
      <c r="F70" s="134">
        <f>职业参数比例等级参数!$U$38*1</f>
        <v>10.181818181818182</v>
      </c>
      <c r="G70" s="134">
        <f>职业参数比例等级参数!$U$39*1</f>
        <v>9.545454545454545</v>
      </c>
      <c r="H70" s="134">
        <f>职业参数比例等级参数!$U$40*1</f>
        <v>5.2363636363636363</v>
      </c>
      <c r="I70" s="134">
        <f>职业参数比例等级参数!$U$41*1</f>
        <v>3.9272727272727268</v>
      </c>
      <c r="J70" s="134">
        <f>职业参数比例等级参数!$U$42*1</f>
        <v>5.2363636363636363</v>
      </c>
      <c r="K70" s="135">
        <f>职业参数比例等级参数!$V$43*1</f>
        <v>3.7818181818181817</v>
      </c>
      <c r="L70" s="134">
        <f>职业参数比例等级参数!$U$44*1</f>
        <v>4.0727272727272723</v>
      </c>
      <c r="M70" s="134">
        <f>L70*职业参数比例等级参数!$B$15</f>
        <v>8.1454545454545446</v>
      </c>
      <c r="N70" s="134">
        <f>L70*职业参数比例等级参数!$B$16</f>
        <v>4.0727272727272723</v>
      </c>
      <c r="O70" s="134"/>
      <c r="P70" s="134"/>
    </row>
    <row r="71" spans="1:16" s="135" customFormat="1">
      <c r="A71" s="142">
        <v>58</v>
      </c>
      <c r="B71" s="134">
        <f t="shared" si="4"/>
        <v>2500</v>
      </c>
      <c r="C71" s="134">
        <v>4</v>
      </c>
      <c r="D71" s="134">
        <v>2</v>
      </c>
      <c r="E71" s="134" t="s">
        <v>1938</v>
      </c>
      <c r="F71" s="134">
        <f>职业参数比例等级参数!$U$38*1</f>
        <v>10.181818181818182</v>
      </c>
      <c r="G71" s="134">
        <f>职业参数比例等级参数!$U$39*1</f>
        <v>9.545454545454545</v>
      </c>
      <c r="H71" s="134">
        <f>职业参数比例等级参数!$U$40*1</f>
        <v>5.2363636363636363</v>
      </c>
      <c r="I71" s="134">
        <f>职业参数比例等级参数!$U$41*1</f>
        <v>3.9272727272727268</v>
      </c>
      <c r="J71" s="134">
        <f>职业参数比例等级参数!$U$42*1</f>
        <v>5.2363636363636363</v>
      </c>
      <c r="K71" s="135">
        <f>职业参数比例等级参数!$W$43*1</f>
        <v>3.6363636363636358</v>
      </c>
      <c r="L71" s="134">
        <f>职业参数比例等级参数!$U$44*1</f>
        <v>4.0727272727272723</v>
      </c>
      <c r="M71" s="134">
        <f>L71*职业参数比例等级参数!$B$15</f>
        <v>8.1454545454545446</v>
      </c>
      <c r="N71" s="134">
        <f>L71*职业参数比例等级参数!$B$16</f>
        <v>4.0727272727272723</v>
      </c>
      <c r="O71" s="134"/>
      <c r="P71" s="134"/>
    </row>
    <row r="72" spans="1:16" s="135" customFormat="1">
      <c r="A72" s="142">
        <v>59</v>
      </c>
      <c r="B72" s="134">
        <f t="shared" si="4"/>
        <v>2500</v>
      </c>
      <c r="C72" s="134">
        <v>4</v>
      </c>
      <c r="D72" s="134">
        <v>2</v>
      </c>
      <c r="E72" s="134" t="s">
        <v>1938</v>
      </c>
      <c r="F72" s="134">
        <f>职业参数比例等级参数!$U$38*1</f>
        <v>10.181818181818182</v>
      </c>
      <c r="G72" s="134">
        <f>职业参数比例等级参数!$U$39*1</f>
        <v>9.545454545454545</v>
      </c>
      <c r="H72" s="134">
        <f>职业参数比例等级参数!$U$40*1</f>
        <v>5.2363636363636363</v>
      </c>
      <c r="I72" s="134">
        <f>职业参数比例等级参数!$U$41*1</f>
        <v>3.9272727272727268</v>
      </c>
      <c r="J72" s="134">
        <f>职业参数比例等级参数!$U$42*1</f>
        <v>5.2363636363636363</v>
      </c>
      <c r="K72" s="134">
        <f>职业参数比例等级参数!$U$43*1</f>
        <v>3.9272727272727268</v>
      </c>
      <c r="L72" s="135">
        <f>职业参数比例等级参数!$V$44*1</f>
        <v>4.0363636363636362</v>
      </c>
      <c r="M72" s="134">
        <f>L72*职业参数比例等级参数!$B$15</f>
        <v>8.0727272727272723</v>
      </c>
      <c r="N72" s="134">
        <f>L72*职业参数比例等级参数!$B$16</f>
        <v>4.0363636363636362</v>
      </c>
      <c r="O72" s="134"/>
      <c r="P72" s="134"/>
    </row>
    <row r="73" spans="1:16" s="135" customFormat="1">
      <c r="A73" s="142">
        <v>60</v>
      </c>
      <c r="B73" s="134">
        <f t="shared" si="4"/>
        <v>2500</v>
      </c>
      <c r="C73" s="134">
        <v>4</v>
      </c>
      <c r="D73" s="134">
        <v>2</v>
      </c>
      <c r="E73" s="134" t="s">
        <v>1938</v>
      </c>
      <c r="F73" s="134">
        <f>职业参数比例等级参数!$U$38*1</f>
        <v>10.181818181818182</v>
      </c>
      <c r="G73" s="134">
        <f>职业参数比例等级参数!$U$39*1</f>
        <v>9.545454545454545</v>
      </c>
      <c r="H73" s="134">
        <f>职业参数比例等级参数!$U$40*1</f>
        <v>5.2363636363636363</v>
      </c>
      <c r="I73" s="134">
        <f>职业参数比例等级参数!$U$41*1</f>
        <v>3.9272727272727268</v>
      </c>
      <c r="J73" s="134">
        <f>职业参数比例等级参数!$U$42*1</f>
        <v>5.2363636363636363</v>
      </c>
      <c r="K73" s="134">
        <f>职业参数比例等级参数!$U$43*1</f>
        <v>3.9272727272727268</v>
      </c>
      <c r="L73" s="135">
        <f>职业参数比例等级参数!$W$44*1</f>
        <v>4</v>
      </c>
      <c r="M73" s="134">
        <f>L73*职业参数比例等级参数!$B$15</f>
        <v>8</v>
      </c>
      <c r="N73" s="134">
        <f>L73*职业参数比例等级参数!$B$16</f>
        <v>4</v>
      </c>
      <c r="O73" s="134"/>
      <c r="P73" s="134"/>
    </row>
    <row r="74" spans="1:16" s="135" customFormat="1">
      <c r="A74" s="142">
        <v>61</v>
      </c>
      <c r="B74" s="135">
        <f t="shared" si="4"/>
        <v>2500</v>
      </c>
      <c r="C74" s="135">
        <v>4</v>
      </c>
      <c r="D74" s="135">
        <v>2</v>
      </c>
      <c r="E74" s="135" t="s">
        <v>1939</v>
      </c>
      <c r="F74" s="135">
        <f>职业参数比例等级参数!$V$38*1</f>
        <v>9.9393939393939394</v>
      </c>
      <c r="G74" s="135">
        <f>职业参数比例等级参数!$V$39*1</f>
        <v>9.3181818181818166</v>
      </c>
      <c r="H74" s="135">
        <f>职业参数比例等级参数!$V$40*1</f>
        <v>5.0424242424242429</v>
      </c>
      <c r="I74" s="135">
        <f>职业参数比例等级参数!$V$41*1</f>
        <v>3.7818181818181817</v>
      </c>
      <c r="J74" s="135">
        <f>职业参数比例等级参数!$V$42*1</f>
        <v>5.0424242424242429</v>
      </c>
      <c r="K74" s="135">
        <f>职业参数比例等级参数!$V$43*1</f>
        <v>3.7818181818181817</v>
      </c>
      <c r="L74" s="135">
        <f>职业参数比例等级参数!$V$44*1</f>
        <v>4.0363636363636362</v>
      </c>
      <c r="M74" s="135">
        <f>L74*职业参数比例等级参数!$B$15</f>
        <v>8.0727272727272723</v>
      </c>
      <c r="N74" s="135">
        <f>L74*职业参数比例等级参数!$B$16</f>
        <v>4.0363636363636362</v>
      </c>
      <c r="P74" s="135" t="s">
        <v>654</v>
      </c>
    </row>
    <row r="75" spans="1:16" s="135" customFormat="1" ht="12.75" customHeight="1">
      <c r="A75" s="142">
        <v>62</v>
      </c>
      <c r="B75" s="134">
        <f t="shared" si="4"/>
        <v>2500</v>
      </c>
      <c r="C75" s="134">
        <v>4</v>
      </c>
      <c r="D75" s="134">
        <v>2</v>
      </c>
      <c r="E75" s="134" t="s">
        <v>1939</v>
      </c>
      <c r="F75" s="135">
        <f>职业参数比例等级参数!$U$38*1</f>
        <v>10.181818181818182</v>
      </c>
      <c r="G75" s="134">
        <f>职业参数比例等级参数!$V$39*1</f>
        <v>9.3181818181818166</v>
      </c>
      <c r="H75" s="134">
        <f>职业参数比例等级参数!$V$40*1</f>
        <v>5.0424242424242429</v>
      </c>
      <c r="I75" s="134">
        <f>职业参数比例等级参数!$V$41*1</f>
        <v>3.7818181818181817</v>
      </c>
      <c r="J75" s="134">
        <f>职业参数比例等级参数!$V$42*1</f>
        <v>5.0424242424242429</v>
      </c>
      <c r="K75" s="134">
        <f>职业参数比例等级参数!$V$43*1</f>
        <v>3.7818181818181817</v>
      </c>
      <c r="L75" s="134">
        <f>职业参数比例等级参数!$V$44*1</f>
        <v>4.0363636363636362</v>
      </c>
      <c r="M75" s="134">
        <f>L75*职业参数比例等级参数!$B$15</f>
        <v>8.0727272727272723</v>
      </c>
      <c r="N75" s="134">
        <f>L75*职业参数比例等级参数!$B$16</f>
        <v>4.0363636363636362</v>
      </c>
      <c r="O75" s="134"/>
      <c r="P75" s="134"/>
    </row>
    <row r="76" spans="1:16" s="135" customFormat="1">
      <c r="A76" s="142">
        <v>63</v>
      </c>
      <c r="B76" s="134">
        <f t="shared" si="4"/>
        <v>2500</v>
      </c>
      <c r="C76" s="134">
        <v>4</v>
      </c>
      <c r="D76" s="134">
        <v>2</v>
      </c>
      <c r="E76" s="134" t="s">
        <v>1939</v>
      </c>
      <c r="F76" s="135">
        <f>职业参数比例等级参数!$W$38*1</f>
        <v>9.6969696969696955</v>
      </c>
      <c r="G76" s="134">
        <f>职业参数比例等级参数!$V$39*1</f>
        <v>9.3181818181818166</v>
      </c>
      <c r="H76" s="134">
        <f>职业参数比例等级参数!$V$40*1</f>
        <v>5.0424242424242429</v>
      </c>
      <c r="I76" s="134">
        <f>职业参数比例等级参数!$V$41*1</f>
        <v>3.7818181818181817</v>
      </c>
      <c r="J76" s="134">
        <f>职业参数比例等级参数!$V$42*1</f>
        <v>5.0424242424242429</v>
      </c>
      <c r="K76" s="134">
        <f>职业参数比例等级参数!$V$43*1</f>
        <v>3.7818181818181817</v>
      </c>
      <c r="L76" s="134">
        <f>职业参数比例等级参数!$V$44*1</f>
        <v>4.0363636363636362</v>
      </c>
      <c r="M76" s="134">
        <f>L76*职业参数比例等级参数!$B$15</f>
        <v>8.0727272727272723</v>
      </c>
      <c r="N76" s="134">
        <f>L76*职业参数比例等级参数!$B$16</f>
        <v>4.0363636363636362</v>
      </c>
      <c r="O76" s="134"/>
      <c r="P76" s="134"/>
    </row>
    <row r="77" spans="1:16" s="135" customFormat="1">
      <c r="A77" s="142">
        <v>64</v>
      </c>
      <c r="B77" s="134">
        <f t="shared" si="4"/>
        <v>2500</v>
      </c>
      <c r="C77" s="134">
        <v>4</v>
      </c>
      <c r="D77" s="134">
        <v>2</v>
      </c>
      <c r="E77" s="134" t="s">
        <v>1938</v>
      </c>
      <c r="F77" s="134">
        <f>职业参数比例等级参数!$V$38*1</f>
        <v>9.9393939393939394</v>
      </c>
      <c r="G77" s="135">
        <f>职业参数比例等级参数!$U$39*1</f>
        <v>9.545454545454545</v>
      </c>
      <c r="H77" s="134">
        <f>职业参数比例等级参数!$V$40*1</f>
        <v>5.0424242424242429</v>
      </c>
      <c r="I77" s="134">
        <f>职业参数比例等级参数!$V$41*1</f>
        <v>3.7818181818181817</v>
      </c>
      <c r="J77" s="134">
        <f>职业参数比例等级参数!$V$42*1</f>
        <v>5.0424242424242429</v>
      </c>
      <c r="K77" s="134">
        <f>职业参数比例等级参数!$V$43*1</f>
        <v>3.7818181818181817</v>
      </c>
      <c r="L77" s="134">
        <f>职业参数比例等级参数!$V$44*1</f>
        <v>4.0363636363636362</v>
      </c>
      <c r="M77" s="134">
        <f>L77*职业参数比例等级参数!$B$15</f>
        <v>8.0727272727272723</v>
      </c>
      <c r="N77" s="134">
        <f>L77*职业参数比例等级参数!$B$16</f>
        <v>4.0363636363636362</v>
      </c>
      <c r="O77" s="134"/>
      <c r="P77" s="134"/>
    </row>
    <row r="78" spans="1:16" s="135" customFormat="1">
      <c r="A78" s="142">
        <v>65</v>
      </c>
      <c r="B78" s="134">
        <f t="shared" si="4"/>
        <v>2500</v>
      </c>
      <c r="C78" s="134">
        <v>4</v>
      </c>
      <c r="D78" s="134">
        <v>2</v>
      </c>
      <c r="E78" s="134" t="s">
        <v>1938</v>
      </c>
      <c r="F78" s="134">
        <f>职业参数比例等级参数!$V$38*1</f>
        <v>9.9393939393939394</v>
      </c>
      <c r="G78" s="135">
        <f>职业参数比例等级参数!$W$39*1</f>
        <v>9.0909090909090899</v>
      </c>
      <c r="H78" s="134">
        <f>职业参数比例等级参数!$V$40*1</f>
        <v>5.0424242424242429</v>
      </c>
      <c r="I78" s="134">
        <f>职业参数比例等级参数!$V$41*1</f>
        <v>3.7818181818181817</v>
      </c>
      <c r="J78" s="134">
        <f>职业参数比例等级参数!$V$42*1</f>
        <v>5.0424242424242429</v>
      </c>
      <c r="K78" s="134">
        <f>职业参数比例等级参数!$V$43*1</f>
        <v>3.7818181818181817</v>
      </c>
      <c r="L78" s="134">
        <f>职业参数比例等级参数!$V$44*1</f>
        <v>4.0363636363636362</v>
      </c>
      <c r="M78" s="134">
        <f>L78*职业参数比例等级参数!$B$15</f>
        <v>8.0727272727272723</v>
      </c>
      <c r="N78" s="134">
        <f>L78*职业参数比例等级参数!$B$16</f>
        <v>4.0363636363636362</v>
      </c>
      <c r="O78" s="134"/>
      <c r="P78" s="134"/>
    </row>
    <row r="79" spans="1:16" s="135" customFormat="1">
      <c r="A79" s="142">
        <v>66</v>
      </c>
      <c r="B79" s="134">
        <f t="shared" si="4"/>
        <v>2500</v>
      </c>
      <c r="C79" s="134">
        <v>4</v>
      </c>
      <c r="D79" s="134">
        <v>2</v>
      </c>
      <c r="E79" s="134" t="s">
        <v>1938</v>
      </c>
      <c r="F79" s="134">
        <f>职业参数比例等级参数!$V$38*1</f>
        <v>9.9393939393939394</v>
      </c>
      <c r="G79" s="134">
        <f>职业参数比例等级参数!$V$39*1</f>
        <v>9.3181818181818166</v>
      </c>
      <c r="H79" s="135">
        <f>职业参数比例等级参数!$U$40*1</f>
        <v>5.2363636363636363</v>
      </c>
      <c r="I79" s="134">
        <f>职业参数比例等级参数!$V$41*1</f>
        <v>3.7818181818181817</v>
      </c>
      <c r="J79" s="134">
        <f>职业参数比例等级参数!$V$42*1</f>
        <v>5.0424242424242429</v>
      </c>
      <c r="K79" s="134">
        <f>职业参数比例等级参数!$V$43*1</f>
        <v>3.7818181818181817</v>
      </c>
      <c r="L79" s="134">
        <f>职业参数比例等级参数!$V$44*1</f>
        <v>4.0363636363636362</v>
      </c>
      <c r="M79" s="134">
        <f>L79*职业参数比例等级参数!$B$15</f>
        <v>8.0727272727272723</v>
      </c>
      <c r="N79" s="134">
        <f>L79*职业参数比例等级参数!$B$16</f>
        <v>4.0363636363636362</v>
      </c>
      <c r="O79" s="134"/>
      <c r="P79" s="134"/>
    </row>
    <row r="80" spans="1:16" s="135" customFormat="1">
      <c r="A80" s="142">
        <v>67</v>
      </c>
      <c r="B80" s="134">
        <f t="shared" si="4"/>
        <v>2500</v>
      </c>
      <c r="C80" s="134">
        <v>4</v>
      </c>
      <c r="D80" s="134">
        <v>2</v>
      </c>
      <c r="E80" s="134" t="s">
        <v>1938</v>
      </c>
      <c r="F80" s="134">
        <f>职业参数比例等级参数!$V$38*1</f>
        <v>9.9393939393939394</v>
      </c>
      <c r="G80" s="134">
        <f>职业参数比例等级参数!$V$39*1</f>
        <v>9.3181818181818166</v>
      </c>
      <c r="H80" s="135">
        <f>职业参数比例等级参数!$W$40*1</f>
        <v>4.8484848484848486</v>
      </c>
      <c r="I80" s="134">
        <f>职业参数比例等级参数!$V$41*1</f>
        <v>3.7818181818181817</v>
      </c>
      <c r="J80" s="134">
        <f>职业参数比例等级参数!$V$42*1</f>
        <v>5.0424242424242429</v>
      </c>
      <c r="K80" s="134">
        <f>职业参数比例等级参数!$V$43*1</f>
        <v>3.7818181818181817</v>
      </c>
      <c r="L80" s="134">
        <f>职业参数比例等级参数!$V$44*1</f>
        <v>4.0363636363636362</v>
      </c>
      <c r="M80" s="134">
        <f>L80*职业参数比例等级参数!$B$15</f>
        <v>8.0727272727272723</v>
      </c>
      <c r="N80" s="134">
        <f>L80*职业参数比例等级参数!$B$16</f>
        <v>4.0363636363636362</v>
      </c>
      <c r="O80" s="134"/>
      <c r="P80" s="134"/>
    </row>
    <row r="81" spans="1:16" s="135" customFormat="1">
      <c r="A81" s="142">
        <v>68</v>
      </c>
      <c r="B81" s="134">
        <f t="shared" si="4"/>
        <v>2500</v>
      </c>
      <c r="C81" s="134">
        <v>4</v>
      </c>
      <c r="D81" s="134">
        <v>2</v>
      </c>
      <c r="E81" s="134" t="s">
        <v>1938</v>
      </c>
      <c r="F81" s="134">
        <f>职业参数比例等级参数!$V$38*1</f>
        <v>9.9393939393939394</v>
      </c>
      <c r="G81" s="134">
        <f>职业参数比例等级参数!$V$39*1</f>
        <v>9.3181818181818166</v>
      </c>
      <c r="H81" s="134">
        <f>职业参数比例等级参数!$V$40*1</f>
        <v>5.0424242424242429</v>
      </c>
      <c r="I81" s="135">
        <f>职业参数比例等级参数!$U$41*1</f>
        <v>3.9272727272727268</v>
      </c>
      <c r="J81" s="134">
        <f>职业参数比例等级参数!$V$42*1</f>
        <v>5.0424242424242429</v>
      </c>
      <c r="K81" s="134">
        <f>职业参数比例等级参数!$V$43*1</f>
        <v>3.7818181818181817</v>
      </c>
      <c r="L81" s="134">
        <f>职业参数比例等级参数!$V$44*1</f>
        <v>4.0363636363636362</v>
      </c>
      <c r="M81" s="134">
        <f>L81*职业参数比例等级参数!$B$15</f>
        <v>8.0727272727272723</v>
      </c>
      <c r="N81" s="134">
        <f>L81*职业参数比例等级参数!$B$16</f>
        <v>4.0363636363636362</v>
      </c>
      <c r="O81" s="134"/>
      <c r="P81" s="134"/>
    </row>
    <row r="82" spans="1:16" s="135" customFormat="1">
      <c r="A82" s="142">
        <v>69</v>
      </c>
      <c r="B82" s="134">
        <f t="shared" si="4"/>
        <v>2500</v>
      </c>
      <c r="C82" s="134">
        <v>4</v>
      </c>
      <c r="D82" s="134">
        <v>2</v>
      </c>
      <c r="E82" s="134" t="s">
        <v>1938</v>
      </c>
      <c r="F82" s="134">
        <f>职业参数比例等级参数!$V$38*1</f>
        <v>9.9393939393939394</v>
      </c>
      <c r="G82" s="134">
        <f>职业参数比例等级参数!$V$39*1</f>
        <v>9.3181818181818166</v>
      </c>
      <c r="H82" s="134">
        <f>职业参数比例等级参数!$V$40*1</f>
        <v>5.0424242424242429</v>
      </c>
      <c r="I82" s="135">
        <f>职业参数比例等级参数!$W$41*1</f>
        <v>3.6363636363636358</v>
      </c>
      <c r="J82" s="134">
        <f>职业参数比例等级参数!$V$42*1</f>
        <v>5.0424242424242429</v>
      </c>
      <c r="K82" s="134">
        <f>职业参数比例等级参数!$V$43*1</f>
        <v>3.7818181818181817</v>
      </c>
      <c r="L82" s="134">
        <f>职业参数比例等级参数!$V$44*1</f>
        <v>4.0363636363636362</v>
      </c>
      <c r="M82" s="134">
        <f>L82*职业参数比例等级参数!$B$15</f>
        <v>8.0727272727272723</v>
      </c>
      <c r="N82" s="134">
        <f>L82*职业参数比例等级参数!$B$16</f>
        <v>4.0363636363636362</v>
      </c>
      <c r="O82" s="134"/>
      <c r="P82" s="134"/>
    </row>
    <row r="83" spans="1:16" s="135" customFormat="1">
      <c r="A83" s="142">
        <v>70</v>
      </c>
      <c r="B83" s="134">
        <f t="shared" si="4"/>
        <v>2500</v>
      </c>
      <c r="C83" s="134">
        <v>4</v>
      </c>
      <c r="D83" s="134">
        <v>2</v>
      </c>
      <c r="E83" s="134" t="s">
        <v>1938</v>
      </c>
      <c r="F83" s="134">
        <f>职业参数比例等级参数!$V$38*1</f>
        <v>9.9393939393939394</v>
      </c>
      <c r="G83" s="134">
        <f>职业参数比例等级参数!$V$39*1</f>
        <v>9.3181818181818166</v>
      </c>
      <c r="H83" s="134">
        <f>职业参数比例等级参数!$V$40*1</f>
        <v>5.0424242424242429</v>
      </c>
      <c r="I83" s="134">
        <f>职业参数比例等级参数!$V$41*1</f>
        <v>3.7818181818181817</v>
      </c>
      <c r="J83" s="135">
        <f>职业参数比例等级参数!$U$42*1</f>
        <v>5.2363636363636363</v>
      </c>
      <c r="K83" s="134">
        <f>职业参数比例等级参数!$V$43*1</f>
        <v>3.7818181818181817</v>
      </c>
      <c r="L83" s="134">
        <f>职业参数比例等级参数!$V$44*1</f>
        <v>4.0363636363636362</v>
      </c>
      <c r="M83" s="134">
        <f>L83*职业参数比例等级参数!$B$15</f>
        <v>8.0727272727272723</v>
      </c>
      <c r="N83" s="134">
        <f>L83*职业参数比例等级参数!$B$16</f>
        <v>4.0363636363636362</v>
      </c>
      <c r="O83" s="134"/>
      <c r="P83" s="134"/>
    </row>
    <row r="84" spans="1:16" s="135" customFormat="1">
      <c r="A84" s="142">
        <v>71</v>
      </c>
      <c r="B84" s="134">
        <f t="shared" si="4"/>
        <v>2500</v>
      </c>
      <c r="C84" s="134">
        <v>4</v>
      </c>
      <c r="D84" s="134">
        <v>2</v>
      </c>
      <c r="E84" s="134" t="s">
        <v>1938</v>
      </c>
      <c r="F84" s="134">
        <f>职业参数比例等级参数!$V$38*1</f>
        <v>9.9393939393939394</v>
      </c>
      <c r="G84" s="134">
        <f>职业参数比例等级参数!$V$39*1</f>
        <v>9.3181818181818166</v>
      </c>
      <c r="H84" s="134">
        <f>职业参数比例等级参数!$V$40*1</f>
        <v>5.0424242424242429</v>
      </c>
      <c r="I84" s="134">
        <f>职业参数比例等级参数!$V$41*1</f>
        <v>3.7818181818181817</v>
      </c>
      <c r="J84" s="135">
        <f>职业参数比例等级参数!$W$42*1</f>
        <v>4.8484848484848486</v>
      </c>
      <c r="K84" s="134">
        <f>职业参数比例等级参数!$V$43*1</f>
        <v>3.7818181818181817</v>
      </c>
      <c r="L84" s="134">
        <f>职业参数比例等级参数!$V$44*1</f>
        <v>4.0363636363636362</v>
      </c>
      <c r="M84" s="134">
        <f>L84*职业参数比例等级参数!$B$15</f>
        <v>8.0727272727272723</v>
      </c>
      <c r="N84" s="134">
        <f>L84*职业参数比例等级参数!$B$16</f>
        <v>4.0363636363636362</v>
      </c>
      <c r="O84" s="134"/>
      <c r="P84" s="134"/>
    </row>
    <row r="85" spans="1:16" s="135" customFormat="1">
      <c r="A85" s="142">
        <v>72</v>
      </c>
      <c r="B85" s="134">
        <f t="shared" si="4"/>
        <v>2500</v>
      </c>
      <c r="C85" s="134">
        <v>4</v>
      </c>
      <c r="D85" s="134">
        <v>2</v>
      </c>
      <c r="E85" s="134" t="s">
        <v>1938</v>
      </c>
      <c r="F85" s="134">
        <f>职业参数比例等级参数!$V$38*1</f>
        <v>9.9393939393939394</v>
      </c>
      <c r="G85" s="134">
        <f>职业参数比例等级参数!$V$39*1</f>
        <v>9.3181818181818166</v>
      </c>
      <c r="H85" s="134">
        <f>职业参数比例等级参数!$V$40*1</f>
        <v>5.0424242424242429</v>
      </c>
      <c r="I85" s="134">
        <f>职业参数比例等级参数!$V$41*1</f>
        <v>3.7818181818181817</v>
      </c>
      <c r="J85" s="134">
        <f>职业参数比例等级参数!$V$42*1</f>
        <v>5.0424242424242429</v>
      </c>
      <c r="K85" s="135">
        <f>职业参数比例等级参数!$U$43*1</f>
        <v>3.9272727272727268</v>
      </c>
      <c r="L85" s="134">
        <f>职业参数比例等级参数!$V$44*1</f>
        <v>4.0363636363636362</v>
      </c>
      <c r="M85" s="134">
        <f>L85*职业参数比例等级参数!$B$15</f>
        <v>8.0727272727272723</v>
      </c>
      <c r="N85" s="134">
        <f>L85*职业参数比例等级参数!$B$16</f>
        <v>4.0363636363636362</v>
      </c>
      <c r="O85" s="134"/>
      <c r="P85" s="134"/>
    </row>
    <row r="86" spans="1:16" s="135" customFormat="1">
      <c r="A86" s="142">
        <v>73</v>
      </c>
      <c r="B86" s="134">
        <f t="shared" si="4"/>
        <v>2500</v>
      </c>
      <c r="C86" s="134">
        <v>4</v>
      </c>
      <c r="D86" s="134">
        <v>2</v>
      </c>
      <c r="E86" s="134" t="s">
        <v>1938</v>
      </c>
      <c r="F86" s="134">
        <f>职业参数比例等级参数!$V$38*1</f>
        <v>9.9393939393939394</v>
      </c>
      <c r="G86" s="134">
        <f>职业参数比例等级参数!$V$39*1</f>
        <v>9.3181818181818166</v>
      </c>
      <c r="H86" s="134">
        <f>职业参数比例等级参数!$V$40*1</f>
        <v>5.0424242424242429</v>
      </c>
      <c r="I86" s="134">
        <f>职业参数比例等级参数!$V$41*1</f>
        <v>3.7818181818181817</v>
      </c>
      <c r="J86" s="134">
        <f>职业参数比例等级参数!$V$42*1</f>
        <v>5.0424242424242429</v>
      </c>
      <c r="K86" s="135">
        <f>职业参数比例等级参数!$W$43*1</f>
        <v>3.6363636363636358</v>
      </c>
      <c r="L86" s="134">
        <f>职业参数比例等级参数!$V$44*1</f>
        <v>4.0363636363636362</v>
      </c>
      <c r="M86" s="134">
        <f>L86*职业参数比例等级参数!$B$15</f>
        <v>8.0727272727272723</v>
      </c>
      <c r="N86" s="134">
        <f>L86*职业参数比例等级参数!$B$16</f>
        <v>4.0363636363636362</v>
      </c>
      <c r="O86" s="134"/>
      <c r="P86" s="134"/>
    </row>
    <row r="87" spans="1:16" s="135" customFormat="1">
      <c r="A87" s="142">
        <v>74</v>
      </c>
      <c r="B87" s="134">
        <f t="shared" si="4"/>
        <v>2500</v>
      </c>
      <c r="C87" s="134">
        <v>4</v>
      </c>
      <c r="D87" s="134">
        <v>2</v>
      </c>
      <c r="E87" s="134" t="s">
        <v>1938</v>
      </c>
      <c r="F87" s="134">
        <f>职业参数比例等级参数!$V$38*1</f>
        <v>9.9393939393939394</v>
      </c>
      <c r="G87" s="134">
        <f>职业参数比例等级参数!$V$39*1</f>
        <v>9.3181818181818166</v>
      </c>
      <c r="H87" s="134">
        <f>职业参数比例等级参数!$V$40*1</f>
        <v>5.0424242424242429</v>
      </c>
      <c r="I87" s="134">
        <f>职业参数比例等级参数!$V$41*1</f>
        <v>3.7818181818181817</v>
      </c>
      <c r="J87" s="134">
        <f>职业参数比例等级参数!$V$42*1</f>
        <v>5.0424242424242429</v>
      </c>
      <c r="K87" s="134">
        <f>职业参数比例等级参数!$V$43*1</f>
        <v>3.7818181818181817</v>
      </c>
      <c r="L87" s="135">
        <f>职业参数比例等级参数!$U$44*1</f>
        <v>4.0727272727272723</v>
      </c>
      <c r="M87" s="134">
        <f>L87*职业参数比例等级参数!$B$15</f>
        <v>8.1454545454545446</v>
      </c>
      <c r="N87" s="134">
        <f>L87*职业参数比例等级参数!$B$16</f>
        <v>4.0727272727272723</v>
      </c>
      <c r="O87" s="134"/>
      <c r="P87" s="134"/>
    </row>
    <row r="88" spans="1:16" s="135" customFormat="1">
      <c r="A88" s="142">
        <v>75</v>
      </c>
      <c r="B88" s="134">
        <f t="shared" si="4"/>
        <v>2500</v>
      </c>
      <c r="C88" s="134">
        <v>4</v>
      </c>
      <c r="D88" s="134">
        <v>2</v>
      </c>
      <c r="E88" s="134" t="s">
        <v>1938</v>
      </c>
      <c r="F88" s="134">
        <f>职业参数比例等级参数!$V$38*1</f>
        <v>9.9393939393939394</v>
      </c>
      <c r="G88" s="134">
        <f>职业参数比例等级参数!$V$39*1</f>
        <v>9.3181818181818166</v>
      </c>
      <c r="H88" s="134">
        <f>职业参数比例等级参数!$V$40*1</f>
        <v>5.0424242424242429</v>
      </c>
      <c r="I88" s="134">
        <f>职业参数比例等级参数!$V$41*1</f>
        <v>3.7818181818181817</v>
      </c>
      <c r="J88" s="134">
        <f>职业参数比例等级参数!$V$42*1</f>
        <v>5.0424242424242429</v>
      </c>
      <c r="K88" s="134">
        <f>职业参数比例等级参数!$V$43*1</f>
        <v>3.7818181818181817</v>
      </c>
      <c r="L88" s="135">
        <f>职业参数比例等级参数!$W$44*1</f>
        <v>4</v>
      </c>
      <c r="M88" s="134">
        <f>L88*职业参数比例等级参数!$B$15</f>
        <v>8</v>
      </c>
      <c r="N88" s="134">
        <f>L88*职业参数比例等级参数!$B$16</f>
        <v>4</v>
      </c>
      <c r="O88" s="134"/>
      <c r="P88" s="134"/>
    </row>
    <row r="89" spans="1:16" s="135" customFormat="1">
      <c r="A89" s="142">
        <v>76</v>
      </c>
      <c r="B89" s="135">
        <f t="shared" si="4"/>
        <v>2500</v>
      </c>
      <c r="C89" s="135">
        <v>4</v>
      </c>
      <c r="D89" s="135">
        <v>2</v>
      </c>
      <c r="E89" s="135" t="s">
        <v>1939</v>
      </c>
      <c r="F89" s="135">
        <f>职业参数比例等级参数!$W$38*1</f>
        <v>9.6969696969696955</v>
      </c>
      <c r="G89" s="135">
        <f>职业参数比例等级参数!$W$39*1</f>
        <v>9.0909090909090899</v>
      </c>
      <c r="H89" s="135">
        <f>职业参数比例等级参数!$W$40*1</f>
        <v>4.8484848484848486</v>
      </c>
      <c r="I89" s="135">
        <f>职业参数比例等级参数!$W$41*1</f>
        <v>3.6363636363636358</v>
      </c>
      <c r="J89" s="135">
        <f>职业参数比例等级参数!$W$42*1</f>
        <v>4.8484848484848486</v>
      </c>
      <c r="K89" s="135">
        <f>职业参数比例等级参数!$W$43*1</f>
        <v>3.6363636363636358</v>
      </c>
      <c r="L89" s="135">
        <f>职业参数比例等级参数!$W$44*1</f>
        <v>4</v>
      </c>
      <c r="M89" s="135">
        <f>L89*职业参数比例等级参数!$B$15</f>
        <v>8</v>
      </c>
      <c r="N89" s="135">
        <f>L89*职业参数比例等级参数!$B$16</f>
        <v>4</v>
      </c>
      <c r="P89" s="135" t="s">
        <v>655</v>
      </c>
    </row>
    <row r="90" spans="1:16" s="135" customFormat="1">
      <c r="A90" s="142">
        <v>77</v>
      </c>
      <c r="B90" s="134">
        <f t="shared" si="4"/>
        <v>2500</v>
      </c>
      <c r="C90" s="134">
        <v>4</v>
      </c>
      <c r="D90" s="134">
        <v>2</v>
      </c>
      <c r="E90" s="134" t="s">
        <v>1939</v>
      </c>
      <c r="F90" s="135">
        <f>职业参数比例等级参数!$V$38*1</f>
        <v>9.9393939393939394</v>
      </c>
      <c r="G90" s="134">
        <f>职业参数比例等级参数!$W$39*1</f>
        <v>9.0909090909090899</v>
      </c>
      <c r="H90" s="134">
        <f>职业参数比例等级参数!$W$40*1</f>
        <v>4.8484848484848486</v>
      </c>
      <c r="I90" s="134">
        <f>职业参数比例等级参数!$W$41*1</f>
        <v>3.6363636363636358</v>
      </c>
      <c r="J90" s="134">
        <f>职业参数比例等级参数!$W$42*1</f>
        <v>4.8484848484848486</v>
      </c>
      <c r="K90" s="134">
        <f>职业参数比例等级参数!$W$43*1</f>
        <v>3.6363636363636358</v>
      </c>
      <c r="L90" s="134">
        <f>职业参数比例等级参数!$W$44*1</f>
        <v>4</v>
      </c>
      <c r="M90" s="134">
        <f>L90*职业参数比例等级参数!$B$15</f>
        <v>8</v>
      </c>
      <c r="N90" s="134">
        <f>L90*职业参数比例等级参数!$B$16</f>
        <v>4</v>
      </c>
      <c r="O90" s="134"/>
      <c r="P90" s="134"/>
    </row>
    <row r="91" spans="1:16" s="135" customFormat="1">
      <c r="A91" s="142">
        <v>78</v>
      </c>
      <c r="B91" s="134">
        <f t="shared" si="4"/>
        <v>2500</v>
      </c>
      <c r="C91" s="134">
        <v>4</v>
      </c>
      <c r="D91" s="134">
        <v>2</v>
      </c>
      <c r="E91" s="134" t="s">
        <v>1939</v>
      </c>
      <c r="F91" s="135">
        <f>职业参数比例等级参数!$U$38*1</f>
        <v>10.181818181818182</v>
      </c>
      <c r="G91" s="134">
        <f>职业参数比例等级参数!$W$39*1</f>
        <v>9.0909090909090899</v>
      </c>
      <c r="H91" s="134">
        <f>职业参数比例等级参数!$W$40*1</f>
        <v>4.8484848484848486</v>
      </c>
      <c r="I91" s="134">
        <f>职业参数比例等级参数!$W$41*1</f>
        <v>3.6363636363636358</v>
      </c>
      <c r="J91" s="134">
        <f>职业参数比例等级参数!$W$42*1</f>
        <v>4.8484848484848486</v>
      </c>
      <c r="K91" s="134">
        <f>职业参数比例等级参数!$W$43*1</f>
        <v>3.6363636363636358</v>
      </c>
      <c r="L91" s="134">
        <f>职业参数比例等级参数!$W$44*1</f>
        <v>4</v>
      </c>
      <c r="M91" s="134">
        <f>L91*职业参数比例等级参数!$B$15</f>
        <v>8</v>
      </c>
      <c r="N91" s="134">
        <f>L91*职业参数比例等级参数!$B$16</f>
        <v>4</v>
      </c>
      <c r="O91" s="134"/>
      <c r="P91" s="134"/>
    </row>
    <row r="92" spans="1:16" s="135" customFormat="1">
      <c r="A92" s="142">
        <v>79</v>
      </c>
      <c r="B92" s="134">
        <f t="shared" si="4"/>
        <v>2500</v>
      </c>
      <c r="C92" s="134">
        <v>4</v>
      </c>
      <c r="D92" s="134">
        <v>2</v>
      </c>
      <c r="E92" s="134" t="s">
        <v>1938</v>
      </c>
      <c r="F92" s="134">
        <f>职业参数比例等级参数!$W$38*1</f>
        <v>9.6969696969696955</v>
      </c>
      <c r="G92" s="135">
        <f>职业参数比例等级参数!$V$39*1</f>
        <v>9.3181818181818166</v>
      </c>
      <c r="H92" s="134">
        <f>职业参数比例等级参数!$W$40*1</f>
        <v>4.8484848484848486</v>
      </c>
      <c r="I92" s="134">
        <f>职业参数比例等级参数!$W$41*1</f>
        <v>3.6363636363636358</v>
      </c>
      <c r="J92" s="134">
        <f>职业参数比例等级参数!$W$42*1</f>
        <v>4.8484848484848486</v>
      </c>
      <c r="K92" s="134">
        <f>职业参数比例等级参数!$W$43*1</f>
        <v>3.6363636363636358</v>
      </c>
      <c r="L92" s="134">
        <f>职业参数比例等级参数!$W$44*1</f>
        <v>4</v>
      </c>
      <c r="M92" s="134">
        <f>L92*职业参数比例等级参数!$B$15</f>
        <v>8</v>
      </c>
      <c r="N92" s="134">
        <f>L92*职业参数比例等级参数!$B$16</f>
        <v>4</v>
      </c>
      <c r="O92" s="134"/>
      <c r="P92" s="134"/>
    </row>
    <row r="93" spans="1:16" s="135" customFormat="1">
      <c r="A93" s="142">
        <v>80</v>
      </c>
      <c r="B93" s="134">
        <f t="shared" si="4"/>
        <v>2500</v>
      </c>
      <c r="C93" s="134">
        <v>4</v>
      </c>
      <c r="D93" s="134">
        <v>2</v>
      </c>
      <c r="E93" s="134" t="s">
        <v>1938</v>
      </c>
      <c r="F93" s="134">
        <f>职业参数比例等级参数!$W$38*1</f>
        <v>9.6969696969696955</v>
      </c>
      <c r="G93" s="135">
        <f>职业参数比例等级参数!$U$39*1</f>
        <v>9.545454545454545</v>
      </c>
      <c r="H93" s="134">
        <f>职业参数比例等级参数!$W$40*1</f>
        <v>4.8484848484848486</v>
      </c>
      <c r="I93" s="134">
        <f>职业参数比例等级参数!$W$41*1</f>
        <v>3.6363636363636358</v>
      </c>
      <c r="J93" s="134">
        <f>职业参数比例等级参数!$W$42*1</f>
        <v>4.8484848484848486</v>
      </c>
      <c r="K93" s="134">
        <f>职业参数比例等级参数!$W$43*1</f>
        <v>3.6363636363636358</v>
      </c>
      <c r="L93" s="134">
        <f>职业参数比例等级参数!$W$44*1</f>
        <v>4</v>
      </c>
      <c r="M93" s="134">
        <f>L93*职业参数比例等级参数!$B$15</f>
        <v>8</v>
      </c>
      <c r="N93" s="134">
        <f>L93*职业参数比例等级参数!$B$16</f>
        <v>4</v>
      </c>
      <c r="O93" s="134"/>
      <c r="P93" s="134"/>
    </row>
    <row r="94" spans="1:16" s="135" customFormat="1">
      <c r="A94" s="142">
        <v>81</v>
      </c>
      <c r="B94" s="134">
        <f t="shared" si="4"/>
        <v>2500</v>
      </c>
      <c r="C94" s="134">
        <v>4</v>
      </c>
      <c r="D94" s="134">
        <v>2</v>
      </c>
      <c r="E94" s="134" t="s">
        <v>1938</v>
      </c>
      <c r="F94" s="134">
        <f>职业参数比例等级参数!$W$38*1</f>
        <v>9.6969696969696955</v>
      </c>
      <c r="G94" s="134">
        <f>职业参数比例等级参数!$W$39*1</f>
        <v>9.0909090909090899</v>
      </c>
      <c r="H94" s="135">
        <f>职业参数比例等级参数!$V$40*1</f>
        <v>5.0424242424242429</v>
      </c>
      <c r="I94" s="134">
        <f>职业参数比例等级参数!$W$41*1</f>
        <v>3.6363636363636358</v>
      </c>
      <c r="J94" s="134">
        <f>职业参数比例等级参数!$W$42*1</f>
        <v>4.8484848484848486</v>
      </c>
      <c r="K94" s="134">
        <f>职业参数比例等级参数!$W$43*1</f>
        <v>3.6363636363636358</v>
      </c>
      <c r="L94" s="134">
        <f>职业参数比例等级参数!$W$44*1</f>
        <v>4</v>
      </c>
      <c r="M94" s="134">
        <f>L94*职业参数比例等级参数!$B$15</f>
        <v>8</v>
      </c>
      <c r="N94" s="134">
        <f>L94*职业参数比例等级参数!$B$16</f>
        <v>4</v>
      </c>
      <c r="O94" s="134"/>
      <c r="P94" s="134"/>
    </row>
    <row r="95" spans="1:16" s="135" customFormat="1">
      <c r="A95" s="142">
        <v>82</v>
      </c>
      <c r="B95" s="134">
        <f t="shared" si="4"/>
        <v>2500</v>
      </c>
      <c r="C95" s="134">
        <v>4</v>
      </c>
      <c r="D95" s="134">
        <v>2</v>
      </c>
      <c r="E95" s="134" t="s">
        <v>1938</v>
      </c>
      <c r="F95" s="134">
        <f>职业参数比例等级参数!$W$38*1</f>
        <v>9.6969696969696955</v>
      </c>
      <c r="G95" s="134">
        <f>职业参数比例等级参数!$W$39*1</f>
        <v>9.0909090909090899</v>
      </c>
      <c r="H95" s="135">
        <f>职业参数比例等级参数!$U$40*1</f>
        <v>5.2363636363636363</v>
      </c>
      <c r="I95" s="134">
        <f>职业参数比例等级参数!$W$41*1</f>
        <v>3.6363636363636358</v>
      </c>
      <c r="J95" s="134">
        <f>职业参数比例等级参数!$W$42*1</f>
        <v>4.8484848484848486</v>
      </c>
      <c r="K95" s="134">
        <f>职业参数比例等级参数!$W$43*1</f>
        <v>3.6363636363636358</v>
      </c>
      <c r="L95" s="134">
        <f>职业参数比例等级参数!$W$44*1</f>
        <v>4</v>
      </c>
      <c r="M95" s="134">
        <f>L95*职业参数比例等级参数!$B$15</f>
        <v>8</v>
      </c>
      <c r="N95" s="134">
        <f>L95*职业参数比例等级参数!$B$16</f>
        <v>4</v>
      </c>
      <c r="O95" s="134"/>
      <c r="P95" s="134"/>
    </row>
    <row r="96" spans="1:16" s="135" customFormat="1">
      <c r="A96" s="142">
        <v>83</v>
      </c>
      <c r="B96" s="134">
        <f t="shared" si="4"/>
        <v>2500</v>
      </c>
      <c r="C96" s="134">
        <v>4</v>
      </c>
      <c r="D96" s="134">
        <v>2</v>
      </c>
      <c r="E96" s="134" t="s">
        <v>1938</v>
      </c>
      <c r="F96" s="134">
        <f>职业参数比例等级参数!$W$38*1</f>
        <v>9.6969696969696955</v>
      </c>
      <c r="G96" s="134">
        <f>职业参数比例等级参数!$W$39*1</f>
        <v>9.0909090909090899</v>
      </c>
      <c r="H96" s="134">
        <f>职业参数比例等级参数!$W$40*1</f>
        <v>4.8484848484848486</v>
      </c>
      <c r="I96" s="135">
        <f>职业参数比例等级参数!$V$41*1</f>
        <v>3.7818181818181817</v>
      </c>
      <c r="J96" s="134">
        <f>职业参数比例等级参数!$W$42*1</f>
        <v>4.8484848484848486</v>
      </c>
      <c r="K96" s="134">
        <f>职业参数比例等级参数!$W$43*1</f>
        <v>3.6363636363636358</v>
      </c>
      <c r="L96" s="134">
        <f>职业参数比例等级参数!$W$44*1</f>
        <v>4</v>
      </c>
      <c r="M96" s="134">
        <f>L96*职业参数比例等级参数!$B$15</f>
        <v>8</v>
      </c>
      <c r="N96" s="134">
        <f>L96*职业参数比例等级参数!$B$16</f>
        <v>4</v>
      </c>
      <c r="O96" s="134"/>
      <c r="P96" s="134"/>
    </row>
    <row r="97" spans="1:16" s="135" customFormat="1">
      <c r="A97" s="142">
        <v>84</v>
      </c>
      <c r="B97" s="134">
        <f t="shared" si="4"/>
        <v>2500</v>
      </c>
      <c r="C97" s="134">
        <v>4</v>
      </c>
      <c r="D97" s="134">
        <v>2</v>
      </c>
      <c r="E97" s="134" t="s">
        <v>1938</v>
      </c>
      <c r="F97" s="134">
        <f>职业参数比例等级参数!$W$38*1</f>
        <v>9.6969696969696955</v>
      </c>
      <c r="G97" s="134">
        <f>职业参数比例等级参数!$W$39*1</f>
        <v>9.0909090909090899</v>
      </c>
      <c r="H97" s="134">
        <f>职业参数比例等级参数!$W$40*1</f>
        <v>4.8484848484848486</v>
      </c>
      <c r="I97" s="135">
        <f>职业参数比例等级参数!$U$41*1</f>
        <v>3.9272727272727268</v>
      </c>
      <c r="J97" s="134">
        <f>职业参数比例等级参数!$W$42*1</f>
        <v>4.8484848484848486</v>
      </c>
      <c r="K97" s="134">
        <f>职业参数比例等级参数!$W$43*1</f>
        <v>3.6363636363636358</v>
      </c>
      <c r="L97" s="134">
        <f>职业参数比例等级参数!$W$44*1</f>
        <v>4</v>
      </c>
      <c r="M97" s="134">
        <f>L97*职业参数比例等级参数!$B$15</f>
        <v>8</v>
      </c>
      <c r="N97" s="134">
        <f>L97*职业参数比例等级参数!$B$16</f>
        <v>4</v>
      </c>
      <c r="O97" s="134"/>
      <c r="P97" s="134"/>
    </row>
    <row r="98" spans="1:16" s="135" customFormat="1">
      <c r="A98" s="142">
        <v>85</v>
      </c>
      <c r="B98" s="134">
        <f t="shared" si="4"/>
        <v>2500</v>
      </c>
      <c r="C98" s="134">
        <v>4</v>
      </c>
      <c r="D98" s="134">
        <v>2</v>
      </c>
      <c r="E98" s="134" t="s">
        <v>1938</v>
      </c>
      <c r="F98" s="134">
        <f>职业参数比例等级参数!$W$38*1</f>
        <v>9.6969696969696955</v>
      </c>
      <c r="G98" s="134">
        <f>职业参数比例等级参数!$W$39*1</f>
        <v>9.0909090909090899</v>
      </c>
      <c r="H98" s="134">
        <f>职业参数比例等级参数!$W$40*1</f>
        <v>4.8484848484848486</v>
      </c>
      <c r="I98" s="134">
        <f>职业参数比例等级参数!$W$41*1</f>
        <v>3.6363636363636358</v>
      </c>
      <c r="J98" s="135">
        <f>职业参数比例等级参数!$V$42*1</f>
        <v>5.0424242424242429</v>
      </c>
      <c r="K98" s="134">
        <f>职业参数比例等级参数!$W$43*1</f>
        <v>3.6363636363636358</v>
      </c>
      <c r="L98" s="134">
        <f>职业参数比例等级参数!$W$44*1</f>
        <v>4</v>
      </c>
      <c r="M98" s="134">
        <f>L98*职业参数比例等级参数!$B$15</f>
        <v>8</v>
      </c>
      <c r="N98" s="134">
        <f>L98*职业参数比例等级参数!$B$16</f>
        <v>4</v>
      </c>
      <c r="O98" s="134"/>
      <c r="P98" s="134"/>
    </row>
    <row r="99" spans="1:16" s="135" customFormat="1">
      <c r="A99" s="142">
        <v>86</v>
      </c>
      <c r="B99" s="134">
        <f t="shared" si="4"/>
        <v>2500</v>
      </c>
      <c r="C99" s="134">
        <v>4</v>
      </c>
      <c r="D99" s="134">
        <v>2</v>
      </c>
      <c r="E99" s="134" t="s">
        <v>1938</v>
      </c>
      <c r="F99" s="134">
        <f>职业参数比例等级参数!$W$38*1</f>
        <v>9.6969696969696955</v>
      </c>
      <c r="G99" s="134">
        <f>职业参数比例等级参数!$W$39*1</f>
        <v>9.0909090909090899</v>
      </c>
      <c r="H99" s="134">
        <f>职业参数比例等级参数!$W$40*1</f>
        <v>4.8484848484848486</v>
      </c>
      <c r="I99" s="134">
        <f>职业参数比例等级参数!$W$41*1</f>
        <v>3.6363636363636358</v>
      </c>
      <c r="J99" s="135">
        <f>职业参数比例等级参数!$U$42*1</f>
        <v>5.2363636363636363</v>
      </c>
      <c r="K99" s="134">
        <f>职业参数比例等级参数!$W$43*1</f>
        <v>3.6363636363636358</v>
      </c>
      <c r="L99" s="134">
        <f>职业参数比例等级参数!$W$44*1</f>
        <v>4</v>
      </c>
      <c r="M99" s="134">
        <f>L99*职业参数比例等级参数!$B$15</f>
        <v>8</v>
      </c>
      <c r="N99" s="134">
        <f>L99*职业参数比例等级参数!$B$16</f>
        <v>4</v>
      </c>
      <c r="O99" s="134"/>
      <c r="P99" s="134"/>
    </row>
    <row r="100" spans="1:16" s="135" customFormat="1">
      <c r="A100" s="142">
        <v>87</v>
      </c>
      <c r="B100" s="134">
        <f t="shared" si="4"/>
        <v>2500</v>
      </c>
      <c r="C100" s="134">
        <v>4</v>
      </c>
      <c r="D100" s="134">
        <v>2</v>
      </c>
      <c r="E100" s="134" t="s">
        <v>1938</v>
      </c>
      <c r="F100" s="134">
        <f>职业参数比例等级参数!$W$38*1</f>
        <v>9.6969696969696955</v>
      </c>
      <c r="G100" s="134">
        <f>职业参数比例等级参数!$W$39*1</f>
        <v>9.0909090909090899</v>
      </c>
      <c r="H100" s="134">
        <f>职业参数比例等级参数!$W$40*1</f>
        <v>4.8484848484848486</v>
      </c>
      <c r="I100" s="134">
        <f>职业参数比例等级参数!$W$41*1</f>
        <v>3.6363636363636358</v>
      </c>
      <c r="J100" s="134">
        <f>职业参数比例等级参数!$W$42*1</f>
        <v>4.8484848484848486</v>
      </c>
      <c r="K100" s="135">
        <f>职业参数比例等级参数!$V$43*1</f>
        <v>3.7818181818181817</v>
      </c>
      <c r="L100" s="134">
        <f>职业参数比例等级参数!$W$44*1</f>
        <v>4</v>
      </c>
      <c r="M100" s="134">
        <f>L100*职业参数比例等级参数!$B$15</f>
        <v>8</v>
      </c>
      <c r="N100" s="134">
        <f>L100*职业参数比例等级参数!$B$16</f>
        <v>4</v>
      </c>
      <c r="O100" s="134"/>
      <c r="P100" s="134"/>
    </row>
    <row r="101" spans="1:16" s="135" customFormat="1">
      <c r="A101" s="142">
        <v>88</v>
      </c>
      <c r="B101" s="134">
        <f t="shared" si="4"/>
        <v>2500</v>
      </c>
      <c r="C101" s="134">
        <v>4</v>
      </c>
      <c r="D101" s="134">
        <v>2</v>
      </c>
      <c r="E101" s="134" t="s">
        <v>1938</v>
      </c>
      <c r="F101" s="134">
        <f>职业参数比例等级参数!$W$38*1</f>
        <v>9.6969696969696955</v>
      </c>
      <c r="G101" s="134">
        <f>职业参数比例等级参数!$W$39*1</f>
        <v>9.0909090909090899</v>
      </c>
      <c r="H101" s="134">
        <f>职业参数比例等级参数!$W$40*1</f>
        <v>4.8484848484848486</v>
      </c>
      <c r="I101" s="134">
        <f>职业参数比例等级参数!$W$41*1</f>
        <v>3.6363636363636358</v>
      </c>
      <c r="J101" s="134">
        <f>职业参数比例等级参数!$W$42*1</f>
        <v>4.8484848484848486</v>
      </c>
      <c r="K101" s="135">
        <f>职业参数比例等级参数!$U$43*1</f>
        <v>3.9272727272727268</v>
      </c>
      <c r="L101" s="134">
        <f>职业参数比例等级参数!$W$44*1</f>
        <v>4</v>
      </c>
      <c r="M101" s="134">
        <f>L101*职业参数比例等级参数!$B$15</f>
        <v>8</v>
      </c>
      <c r="N101" s="134">
        <f>L101*职业参数比例等级参数!$B$16</f>
        <v>4</v>
      </c>
      <c r="O101" s="134"/>
      <c r="P101" s="134"/>
    </row>
    <row r="102" spans="1:16" s="135" customFormat="1">
      <c r="A102" s="142">
        <v>89</v>
      </c>
      <c r="B102" s="134">
        <f t="shared" si="4"/>
        <v>2500</v>
      </c>
      <c r="C102" s="134">
        <v>4</v>
      </c>
      <c r="D102" s="134">
        <v>2</v>
      </c>
      <c r="E102" s="134" t="s">
        <v>1938</v>
      </c>
      <c r="F102" s="134">
        <f>职业参数比例等级参数!$W$38*1</f>
        <v>9.6969696969696955</v>
      </c>
      <c r="G102" s="134">
        <f>职业参数比例等级参数!$W$39*1</f>
        <v>9.0909090909090899</v>
      </c>
      <c r="H102" s="134">
        <f>职业参数比例等级参数!$W$40*1</f>
        <v>4.8484848484848486</v>
      </c>
      <c r="I102" s="134">
        <f>职业参数比例等级参数!$W$41*1</f>
        <v>3.6363636363636358</v>
      </c>
      <c r="J102" s="134">
        <f>职业参数比例等级参数!$W$42*1</f>
        <v>4.8484848484848486</v>
      </c>
      <c r="K102" s="134">
        <f>职业参数比例等级参数!$W$43*1</f>
        <v>3.6363636363636358</v>
      </c>
      <c r="L102" s="135">
        <f>职业参数比例等级参数!$V$44*1</f>
        <v>4.0363636363636362</v>
      </c>
      <c r="M102" s="134">
        <f>L102*职业参数比例等级参数!$B$15</f>
        <v>8.0727272727272723</v>
      </c>
      <c r="N102" s="134">
        <f>L102*职业参数比例等级参数!$B$16</f>
        <v>4.0363636363636362</v>
      </c>
      <c r="O102" s="134"/>
      <c r="P102" s="134"/>
    </row>
    <row r="103" spans="1:16" s="135" customFormat="1">
      <c r="A103" s="142">
        <v>90</v>
      </c>
      <c r="B103" s="134">
        <f t="shared" si="4"/>
        <v>2500</v>
      </c>
      <c r="C103" s="134">
        <v>4</v>
      </c>
      <c r="D103" s="134">
        <v>2</v>
      </c>
      <c r="E103" s="134" t="s">
        <v>1938</v>
      </c>
      <c r="F103" s="134">
        <f>职业参数比例等级参数!$W$38*1</f>
        <v>9.6969696969696955</v>
      </c>
      <c r="G103" s="134">
        <f>职业参数比例等级参数!$W$39*1</f>
        <v>9.0909090909090899</v>
      </c>
      <c r="H103" s="134">
        <f>职业参数比例等级参数!$W$40*1</f>
        <v>4.8484848484848486</v>
      </c>
      <c r="I103" s="134">
        <f>职业参数比例等级参数!$W$41*1</f>
        <v>3.6363636363636358</v>
      </c>
      <c r="J103" s="134">
        <f>职业参数比例等级参数!$W$42*1</f>
        <v>4.8484848484848486</v>
      </c>
      <c r="K103" s="134">
        <f>职业参数比例等级参数!$W$43*1</f>
        <v>3.6363636363636358</v>
      </c>
      <c r="L103" s="135">
        <f>职业参数比例等级参数!$U$44*1</f>
        <v>4.0727272727272723</v>
      </c>
      <c r="M103" s="134">
        <f>L103*职业参数比例等级参数!$B$15</f>
        <v>8.1454545454545446</v>
      </c>
      <c r="N103" s="134">
        <f>L103*职业参数比例等级参数!$B$16</f>
        <v>4.0727272727272723</v>
      </c>
      <c r="O103" s="134"/>
      <c r="P103" s="134"/>
    </row>
    <row r="104" spans="1:16" s="135" customFormat="1">
      <c r="A104" s="142">
        <v>91</v>
      </c>
      <c r="B104" s="135">
        <f t="shared" si="4"/>
        <v>2500</v>
      </c>
      <c r="C104" s="135">
        <v>4</v>
      </c>
      <c r="D104" s="135">
        <v>3</v>
      </c>
      <c r="E104" s="135" t="s">
        <v>1939</v>
      </c>
      <c r="F104" s="135">
        <f>职业参数比例等级参数!$U$47*1</f>
        <v>10.181818181818182</v>
      </c>
      <c r="G104" s="135">
        <f>职业参数比例等级参数!$U$48*1</f>
        <v>12.727272727272727</v>
      </c>
      <c r="H104" s="135">
        <f>职业参数比例等级参数!$U$49*1</f>
        <v>3.2727272727272725</v>
      </c>
      <c r="I104" s="135">
        <f>职业参数比例等级参数!$U$50*1</f>
        <v>3.9272727272727268</v>
      </c>
      <c r="J104" s="135">
        <f>职业参数比例等级参数!$U$51*1</f>
        <v>6.545454545454545</v>
      </c>
      <c r="K104" s="135">
        <f>职业参数比例等级参数!$U$52*1</f>
        <v>4.9090909090909083</v>
      </c>
      <c r="L104" s="135">
        <f>职业参数比例等级参数!$U$53*1</f>
        <v>2.4436363636363634</v>
      </c>
      <c r="M104" s="135">
        <f>L14*职业参数比例等级参数!$B$15</f>
        <v>2.4436363636363634</v>
      </c>
      <c r="N104" s="135">
        <f>L14*职业参数比例等级参数!$B$16</f>
        <v>1.2218181818181817</v>
      </c>
      <c r="P104" s="135" t="s">
        <v>656</v>
      </c>
    </row>
    <row r="105" spans="1:16" s="135" customFormat="1">
      <c r="A105" s="142">
        <v>92</v>
      </c>
      <c r="B105" s="134">
        <f t="shared" si="4"/>
        <v>2500</v>
      </c>
      <c r="C105" s="134">
        <v>4</v>
      </c>
      <c r="D105" s="134">
        <v>3</v>
      </c>
      <c r="E105" s="134" t="s">
        <v>1939</v>
      </c>
      <c r="F105" s="135">
        <f>职业参数比例等级参数!$V$47*1</f>
        <v>9.9393939393939394</v>
      </c>
      <c r="G105" s="134">
        <f>职业参数比例等级参数!$U$48*1</f>
        <v>12.727272727272727</v>
      </c>
      <c r="H105" s="134">
        <f>职业参数比例等级参数!$U$49*1</f>
        <v>3.2727272727272725</v>
      </c>
      <c r="I105" s="134">
        <f>职业参数比例等级参数!$U$50*1</f>
        <v>3.9272727272727268</v>
      </c>
      <c r="J105" s="134">
        <f>职业参数比例等级参数!$U$51*1</f>
        <v>6.545454545454545</v>
      </c>
      <c r="K105" s="134">
        <f>职业参数比例等级参数!$U$52*1</f>
        <v>4.9090909090909083</v>
      </c>
      <c r="L105" s="134">
        <f>职业参数比例等级参数!$U$53*1</f>
        <v>2.4436363636363634</v>
      </c>
      <c r="M105" s="134">
        <f>L15*职业参数比例等级参数!$B$15</f>
        <v>2.4436363636363634</v>
      </c>
      <c r="N105" s="134">
        <f>L15*职业参数比例等级参数!$B$16</f>
        <v>1.2218181818181817</v>
      </c>
      <c r="O105" s="134"/>
      <c r="P105" s="134"/>
    </row>
    <row r="106" spans="1:16" s="135" customFormat="1">
      <c r="A106" s="142">
        <v>93</v>
      </c>
      <c r="B106" s="134">
        <f t="shared" si="4"/>
        <v>2500</v>
      </c>
      <c r="C106" s="134">
        <v>4</v>
      </c>
      <c r="D106" s="134">
        <v>3</v>
      </c>
      <c r="E106" s="134" t="s">
        <v>1939</v>
      </c>
      <c r="F106" s="135">
        <f>职业参数比例等级参数!$W$47*1</f>
        <v>9.6969696969696955</v>
      </c>
      <c r="G106" s="134">
        <f>职业参数比例等级参数!$U$48*1</f>
        <v>12.727272727272727</v>
      </c>
      <c r="H106" s="134">
        <f>职业参数比例等级参数!$U$49*1</f>
        <v>3.2727272727272725</v>
      </c>
      <c r="I106" s="134">
        <f>职业参数比例等级参数!$U$50*1</f>
        <v>3.9272727272727268</v>
      </c>
      <c r="J106" s="134">
        <f>职业参数比例等级参数!$U$51*1</f>
        <v>6.545454545454545</v>
      </c>
      <c r="K106" s="134">
        <f>职业参数比例等级参数!$U$52*1</f>
        <v>4.9090909090909083</v>
      </c>
      <c r="L106" s="134">
        <f>职业参数比例等级参数!$U$53*1</f>
        <v>2.4436363636363634</v>
      </c>
      <c r="M106" s="134">
        <f>L16*职业参数比例等级参数!$B$15</f>
        <v>2.4436363636363634</v>
      </c>
      <c r="N106" s="134">
        <f>L16*职业参数比例等级参数!$B$16</f>
        <v>1.2218181818181817</v>
      </c>
      <c r="O106" s="134"/>
      <c r="P106" s="134"/>
    </row>
    <row r="107" spans="1:16" s="135" customFormat="1">
      <c r="A107" s="142">
        <v>94</v>
      </c>
      <c r="B107" s="134">
        <f t="shared" si="4"/>
        <v>2500</v>
      </c>
      <c r="C107" s="134">
        <v>4</v>
      </c>
      <c r="D107" s="134">
        <v>3</v>
      </c>
      <c r="E107" s="134" t="s">
        <v>1938</v>
      </c>
      <c r="F107" s="134">
        <f>职业参数比例等级参数!$U$47*1</f>
        <v>10.181818181818182</v>
      </c>
      <c r="G107" s="135">
        <f>职业参数比例等级参数!$V$48*1</f>
        <v>12.424242424242422</v>
      </c>
      <c r="H107" s="134">
        <f>职业参数比例等级参数!$U$49*1</f>
        <v>3.2727272727272725</v>
      </c>
      <c r="I107" s="134">
        <f>职业参数比例等级参数!$U$50*1</f>
        <v>3.9272727272727268</v>
      </c>
      <c r="J107" s="134">
        <f>职业参数比例等级参数!$U$51*1</f>
        <v>6.545454545454545</v>
      </c>
      <c r="K107" s="134">
        <f>职业参数比例等级参数!$U$52*1</f>
        <v>4.9090909090909083</v>
      </c>
      <c r="L107" s="134">
        <f>职业参数比例等级参数!$U$53*1</f>
        <v>2.4436363636363634</v>
      </c>
      <c r="M107" s="134">
        <f>L17*职业参数比例等级参数!$B$15</f>
        <v>2.4436363636363634</v>
      </c>
      <c r="N107" s="134">
        <f>L17*职业参数比例等级参数!$B$16</f>
        <v>1.2218181818181817</v>
      </c>
      <c r="O107" s="134"/>
      <c r="P107" s="134"/>
    </row>
    <row r="108" spans="1:16" s="135" customFormat="1">
      <c r="A108" s="142">
        <v>95</v>
      </c>
      <c r="B108" s="134">
        <f t="shared" si="4"/>
        <v>2500</v>
      </c>
      <c r="C108" s="134">
        <v>4</v>
      </c>
      <c r="D108" s="134">
        <v>3</v>
      </c>
      <c r="E108" s="134" t="s">
        <v>1938</v>
      </c>
      <c r="F108" s="134">
        <f>职业参数比例等级参数!$U$47*1</f>
        <v>10.181818181818182</v>
      </c>
      <c r="G108" s="135">
        <f>职业参数比例等级参数!$W$48*1</f>
        <v>12.121212121212121</v>
      </c>
      <c r="H108" s="134">
        <f>职业参数比例等级参数!$U$49*1</f>
        <v>3.2727272727272725</v>
      </c>
      <c r="I108" s="134">
        <f>职业参数比例等级参数!$U$50*1</f>
        <v>3.9272727272727268</v>
      </c>
      <c r="J108" s="134">
        <f>职业参数比例等级参数!$U$51*1</f>
        <v>6.545454545454545</v>
      </c>
      <c r="K108" s="134">
        <f>职业参数比例等级参数!$U$52*1</f>
        <v>4.9090909090909083</v>
      </c>
      <c r="L108" s="134">
        <f>职业参数比例等级参数!$U$53*1</f>
        <v>2.4436363636363634</v>
      </c>
      <c r="M108" s="134">
        <f>L18*职业参数比例等级参数!$B$15</f>
        <v>2.4436363636363634</v>
      </c>
      <c r="N108" s="134">
        <f>L18*职业参数比例等级参数!$B$16</f>
        <v>1.2218181818181817</v>
      </c>
      <c r="O108" s="134"/>
      <c r="P108" s="134"/>
    </row>
    <row r="109" spans="1:16" s="135" customFormat="1">
      <c r="A109" s="142">
        <v>96</v>
      </c>
      <c r="B109" s="134">
        <f t="shared" si="4"/>
        <v>2500</v>
      </c>
      <c r="C109" s="134">
        <v>4</v>
      </c>
      <c r="D109" s="134">
        <v>3</v>
      </c>
      <c r="E109" s="134" t="s">
        <v>1938</v>
      </c>
      <c r="F109" s="134">
        <f>职业参数比例等级参数!$U$47*1</f>
        <v>10.181818181818182</v>
      </c>
      <c r="G109" s="134">
        <f>职业参数比例等级参数!$U$48*1</f>
        <v>12.727272727272727</v>
      </c>
      <c r="H109" s="135">
        <f>职业参数比例等级参数!$V$49*1</f>
        <v>3.1515151515151514</v>
      </c>
      <c r="I109" s="134">
        <f>职业参数比例等级参数!$U$50*1</f>
        <v>3.9272727272727268</v>
      </c>
      <c r="J109" s="134">
        <f>职业参数比例等级参数!$U$51*1</f>
        <v>6.545454545454545</v>
      </c>
      <c r="K109" s="134">
        <f>职业参数比例等级参数!$U$52*1</f>
        <v>4.9090909090909083</v>
      </c>
      <c r="L109" s="134">
        <f>职业参数比例等级参数!$U$53*1</f>
        <v>2.4436363636363634</v>
      </c>
      <c r="M109" s="134">
        <f>L19*职业参数比例等级参数!$B$15</f>
        <v>2.4436363636363634</v>
      </c>
      <c r="N109" s="134">
        <f>L19*职业参数比例等级参数!$B$16</f>
        <v>1.2218181818181817</v>
      </c>
      <c r="O109" s="134"/>
      <c r="P109" s="134"/>
    </row>
    <row r="110" spans="1:16" s="135" customFormat="1">
      <c r="A110" s="142">
        <v>97</v>
      </c>
      <c r="B110" s="134">
        <f t="shared" si="4"/>
        <v>2500</v>
      </c>
      <c r="C110" s="134">
        <v>4</v>
      </c>
      <c r="D110" s="134">
        <v>3</v>
      </c>
      <c r="E110" s="134" t="s">
        <v>1938</v>
      </c>
      <c r="F110" s="134">
        <f>职业参数比例等级参数!$U$47*1</f>
        <v>10.181818181818182</v>
      </c>
      <c r="G110" s="134">
        <f>职业参数比例等级参数!$U$48*1</f>
        <v>12.727272727272727</v>
      </c>
      <c r="H110" s="135">
        <f>职业参数比例等级参数!$W$49*1</f>
        <v>3.0303030303030303</v>
      </c>
      <c r="I110" s="134">
        <f>职业参数比例等级参数!$U$50*1</f>
        <v>3.9272727272727268</v>
      </c>
      <c r="J110" s="134">
        <f>职业参数比例等级参数!$U$51*1</f>
        <v>6.545454545454545</v>
      </c>
      <c r="K110" s="134">
        <f>职业参数比例等级参数!$U$52*1</f>
        <v>4.9090909090909083</v>
      </c>
      <c r="L110" s="134">
        <f>职业参数比例等级参数!$U$53*1</f>
        <v>2.4436363636363634</v>
      </c>
      <c r="M110" s="134">
        <f>L11*职业参数比例等级参数!$B$15</f>
        <v>0</v>
      </c>
      <c r="N110" s="134">
        <f>L11*职业参数比例等级参数!$B$16</f>
        <v>0</v>
      </c>
      <c r="O110" s="134"/>
      <c r="P110" s="134"/>
    </row>
    <row r="111" spans="1:16" s="135" customFormat="1">
      <c r="A111" s="142">
        <v>98</v>
      </c>
      <c r="B111" s="134">
        <f t="shared" si="4"/>
        <v>2500</v>
      </c>
      <c r="C111" s="134">
        <v>4</v>
      </c>
      <c r="D111" s="134">
        <v>3</v>
      </c>
      <c r="E111" s="134" t="s">
        <v>1938</v>
      </c>
      <c r="F111" s="134">
        <f>职业参数比例等级参数!$U$47*1</f>
        <v>10.181818181818182</v>
      </c>
      <c r="G111" s="134">
        <f>职业参数比例等级参数!$U$48*1</f>
        <v>12.727272727272727</v>
      </c>
      <c r="H111" s="134">
        <f>职业参数比例等级参数!$U$49*1</f>
        <v>3.2727272727272725</v>
      </c>
      <c r="I111" s="135">
        <f>职业参数比例等级参数!$V$50*1</f>
        <v>3.7818181818181817</v>
      </c>
      <c r="J111" s="134">
        <f>职业参数比例等级参数!$U$51*1</f>
        <v>6.545454545454545</v>
      </c>
      <c r="K111" s="134">
        <f>职业参数比例等级参数!$U$52*1</f>
        <v>4.9090909090909083</v>
      </c>
      <c r="L111" s="134">
        <f>职业参数比例等级参数!$U$53*1</f>
        <v>2.4436363636363634</v>
      </c>
      <c r="M111" s="134">
        <f>L111*职业参数比例等级参数!$B$15</f>
        <v>4.8872727272727268</v>
      </c>
      <c r="N111" s="134">
        <f>L111*职业参数比例等级参数!$B$16</f>
        <v>2.4436363636363634</v>
      </c>
      <c r="O111" s="134"/>
      <c r="P111" s="134"/>
    </row>
    <row r="112" spans="1:16" s="135" customFormat="1">
      <c r="A112" s="142">
        <v>99</v>
      </c>
      <c r="B112" s="134">
        <f t="shared" si="4"/>
        <v>2500</v>
      </c>
      <c r="C112" s="134">
        <v>4</v>
      </c>
      <c r="D112" s="134">
        <v>3</v>
      </c>
      <c r="E112" s="134" t="s">
        <v>1938</v>
      </c>
      <c r="F112" s="134">
        <f>职业参数比例等级参数!$U$47*1</f>
        <v>10.181818181818182</v>
      </c>
      <c r="G112" s="134">
        <f>职业参数比例等级参数!$U$48*1</f>
        <v>12.727272727272727</v>
      </c>
      <c r="H112" s="134">
        <f>职业参数比例等级参数!$U$49*1</f>
        <v>3.2727272727272725</v>
      </c>
      <c r="I112" s="135">
        <f>职业参数比例等级参数!$W$50*1</f>
        <v>3.6363636363636358</v>
      </c>
      <c r="J112" s="134">
        <f>职业参数比例等级参数!$U$51*1</f>
        <v>6.545454545454545</v>
      </c>
      <c r="K112" s="134">
        <f>职业参数比例等级参数!$U$52*1</f>
        <v>4.9090909090909083</v>
      </c>
      <c r="L112" s="134">
        <f>职业参数比例等级参数!$U$53*1</f>
        <v>2.4436363636363634</v>
      </c>
      <c r="M112" s="134">
        <f>L112*职业参数比例等级参数!$B$15</f>
        <v>4.8872727272727268</v>
      </c>
      <c r="N112" s="134">
        <f>L112*职业参数比例等级参数!$B$16</f>
        <v>2.4436363636363634</v>
      </c>
      <c r="O112" s="134"/>
      <c r="P112" s="134"/>
    </row>
    <row r="113" spans="1:16" s="135" customFormat="1">
      <c r="A113" s="142">
        <v>100</v>
      </c>
      <c r="B113" s="134">
        <f t="shared" si="4"/>
        <v>2500</v>
      </c>
      <c r="C113" s="134">
        <v>4</v>
      </c>
      <c r="D113" s="134">
        <v>3</v>
      </c>
      <c r="E113" s="134" t="s">
        <v>1938</v>
      </c>
      <c r="F113" s="134">
        <f>职业参数比例等级参数!$U$47*1</f>
        <v>10.181818181818182</v>
      </c>
      <c r="G113" s="134">
        <f>职业参数比例等级参数!$U$48*1</f>
        <v>12.727272727272727</v>
      </c>
      <c r="H113" s="134">
        <f>职业参数比例等级参数!$U$49*1</f>
        <v>3.2727272727272725</v>
      </c>
      <c r="I113" s="134">
        <f>职业参数比例等级参数!$U$50*1</f>
        <v>3.9272727272727268</v>
      </c>
      <c r="J113" s="135">
        <f>职业参数比例等级参数!$V$51*1</f>
        <v>6.3030303030303028</v>
      </c>
      <c r="K113" s="134">
        <f>职业参数比例等级参数!$U$52*1</f>
        <v>4.9090909090909083</v>
      </c>
      <c r="L113" s="134">
        <f>职业参数比例等级参数!$U$53*1</f>
        <v>2.4436363636363634</v>
      </c>
      <c r="M113" s="134">
        <f>L113*职业参数比例等级参数!$B$15</f>
        <v>4.8872727272727268</v>
      </c>
      <c r="N113" s="134">
        <f>L113*职业参数比例等级参数!$B$16</f>
        <v>2.4436363636363634</v>
      </c>
      <c r="O113" s="134"/>
      <c r="P113" s="134"/>
    </row>
    <row r="114" spans="1:16" s="135" customFormat="1">
      <c r="A114" s="142">
        <v>101</v>
      </c>
      <c r="B114" s="134">
        <f t="shared" si="4"/>
        <v>2500</v>
      </c>
      <c r="C114" s="134">
        <v>4</v>
      </c>
      <c r="D114" s="134">
        <v>3</v>
      </c>
      <c r="E114" s="134" t="s">
        <v>1938</v>
      </c>
      <c r="F114" s="134">
        <f>职业参数比例等级参数!$U$47*1</f>
        <v>10.181818181818182</v>
      </c>
      <c r="G114" s="134">
        <f>职业参数比例等级参数!$U$48*1</f>
        <v>12.727272727272727</v>
      </c>
      <c r="H114" s="134">
        <f>职业参数比例等级参数!$U$49*1</f>
        <v>3.2727272727272725</v>
      </c>
      <c r="I114" s="134">
        <f>职业参数比例等级参数!$U$50*1</f>
        <v>3.9272727272727268</v>
      </c>
      <c r="J114" s="135">
        <f>职业参数比例等级参数!$W$51*1</f>
        <v>6.0606060606060606</v>
      </c>
      <c r="K114" s="134">
        <f>职业参数比例等级参数!$U$52*1</f>
        <v>4.9090909090909083</v>
      </c>
      <c r="L114" s="134">
        <f>职业参数比例等级参数!$U$53*1</f>
        <v>2.4436363636363634</v>
      </c>
      <c r="M114" s="134">
        <f>L114*职业参数比例等级参数!$B$15</f>
        <v>4.8872727272727268</v>
      </c>
      <c r="N114" s="134">
        <f>L114*职业参数比例等级参数!$B$16</f>
        <v>2.4436363636363634</v>
      </c>
      <c r="O114" s="134"/>
      <c r="P114" s="134"/>
    </row>
    <row r="115" spans="1:16" s="135" customFormat="1">
      <c r="A115" s="142">
        <v>102</v>
      </c>
      <c r="B115" s="134">
        <f t="shared" si="4"/>
        <v>2500</v>
      </c>
      <c r="C115" s="134">
        <v>4</v>
      </c>
      <c r="D115" s="134">
        <v>3</v>
      </c>
      <c r="E115" s="134" t="s">
        <v>1938</v>
      </c>
      <c r="F115" s="134">
        <f>职业参数比例等级参数!$U$47*1</f>
        <v>10.181818181818182</v>
      </c>
      <c r="G115" s="134">
        <f>职业参数比例等级参数!$U$48*1</f>
        <v>12.727272727272727</v>
      </c>
      <c r="H115" s="134">
        <f>职业参数比例等级参数!$U$49*1</f>
        <v>3.2727272727272725</v>
      </c>
      <c r="I115" s="134">
        <f>职业参数比例等级参数!$U$50*1</f>
        <v>3.9272727272727268</v>
      </c>
      <c r="J115" s="134">
        <f>职业参数比例等级参数!$U$51*1</f>
        <v>6.545454545454545</v>
      </c>
      <c r="K115" s="135">
        <f>职业参数比例等级参数!$V$52*1</f>
        <v>4.7272727272727266</v>
      </c>
      <c r="L115" s="134">
        <f>职业参数比例等级参数!$U$53*1</f>
        <v>2.4436363636363634</v>
      </c>
      <c r="M115" s="134">
        <f>L115*职业参数比例等级参数!$B$15</f>
        <v>4.8872727272727268</v>
      </c>
      <c r="N115" s="134">
        <f>L115*职业参数比例等级参数!$B$16</f>
        <v>2.4436363636363634</v>
      </c>
      <c r="O115" s="134"/>
      <c r="P115" s="134"/>
    </row>
    <row r="116" spans="1:16" s="135" customFormat="1">
      <c r="A116" s="142">
        <v>103</v>
      </c>
      <c r="B116" s="134">
        <f t="shared" si="4"/>
        <v>2500</v>
      </c>
      <c r="C116" s="134">
        <v>4</v>
      </c>
      <c r="D116" s="134">
        <v>3</v>
      </c>
      <c r="E116" s="134" t="s">
        <v>1938</v>
      </c>
      <c r="F116" s="134">
        <f>职业参数比例等级参数!$U$47*1</f>
        <v>10.181818181818182</v>
      </c>
      <c r="G116" s="134">
        <f>职业参数比例等级参数!$U$48*1</f>
        <v>12.727272727272727</v>
      </c>
      <c r="H116" s="134">
        <f>职业参数比例等级参数!$U$49*1</f>
        <v>3.2727272727272725</v>
      </c>
      <c r="I116" s="134">
        <f>职业参数比例等级参数!$U$50*1</f>
        <v>3.9272727272727268</v>
      </c>
      <c r="J116" s="134">
        <f>职业参数比例等级参数!$U$51*1</f>
        <v>6.545454545454545</v>
      </c>
      <c r="K116" s="135">
        <f>职业参数比例等级参数!$W$52*1</f>
        <v>4.545454545454545</v>
      </c>
      <c r="L116" s="134">
        <f>职业参数比例等级参数!$U$53*1</f>
        <v>2.4436363636363634</v>
      </c>
      <c r="M116" s="134">
        <f>L116*职业参数比例等级参数!$B$15</f>
        <v>4.8872727272727268</v>
      </c>
      <c r="N116" s="134">
        <f>L116*职业参数比例等级参数!$B$16</f>
        <v>2.4436363636363634</v>
      </c>
      <c r="O116" s="134"/>
      <c r="P116" s="134"/>
    </row>
    <row r="117" spans="1:16" s="135" customFormat="1">
      <c r="A117" s="142">
        <v>104</v>
      </c>
      <c r="B117" s="134">
        <f t="shared" si="4"/>
        <v>2500</v>
      </c>
      <c r="C117" s="134">
        <v>4</v>
      </c>
      <c r="D117" s="134">
        <v>3</v>
      </c>
      <c r="E117" s="134" t="s">
        <v>1938</v>
      </c>
      <c r="F117" s="134">
        <f>职业参数比例等级参数!$U$47*1</f>
        <v>10.181818181818182</v>
      </c>
      <c r="G117" s="134">
        <f>职业参数比例等级参数!$U$48*1</f>
        <v>12.727272727272727</v>
      </c>
      <c r="H117" s="134">
        <f>职业参数比例等级参数!$U$49*1</f>
        <v>3.2727272727272725</v>
      </c>
      <c r="I117" s="134">
        <f>职业参数比例等级参数!$U$50*1</f>
        <v>3.9272727272727268</v>
      </c>
      <c r="J117" s="134">
        <f>职业参数比例等级参数!$U$51*1</f>
        <v>6.545454545454545</v>
      </c>
      <c r="K117" s="134">
        <f>职业参数比例等级参数!$U$52*1</f>
        <v>4.9090909090909083</v>
      </c>
      <c r="L117" s="135">
        <f>职业参数比例等级参数!$V$53*1</f>
        <v>2.4218181818181819</v>
      </c>
      <c r="M117" s="134">
        <f>L117*职业参数比例等级参数!$B$15</f>
        <v>4.8436363636363637</v>
      </c>
      <c r="N117" s="134">
        <f>L117*职业参数比例等级参数!$B$16</f>
        <v>2.4218181818181819</v>
      </c>
      <c r="O117" s="134"/>
      <c r="P117" s="134"/>
    </row>
    <row r="118" spans="1:16" s="135" customFormat="1">
      <c r="A118" s="142">
        <v>105</v>
      </c>
      <c r="B118" s="134">
        <f t="shared" si="4"/>
        <v>2500</v>
      </c>
      <c r="C118" s="134">
        <v>4</v>
      </c>
      <c r="D118" s="134">
        <v>3</v>
      </c>
      <c r="E118" s="134" t="s">
        <v>1938</v>
      </c>
      <c r="F118" s="134">
        <f>职业参数比例等级参数!$U$47*1</f>
        <v>10.181818181818182</v>
      </c>
      <c r="G118" s="134">
        <f>职业参数比例等级参数!$U$48*1</f>
        <v>12.727272727272727</v>
      </c>
      <c r="H118" s="134">
        <f>职业参数比例等级参数!$U$49*1</f>
        <v>3.2727272727272725</v>
      </c>
      <c r="I118" s="134">
        <f>职业参数比例等级参数!$U$50*1</f>
        <v>3.9272727272727268</v>
      </c>
      <c r="J118" s="134">
        <f>职业参数比例等级参数!$U$51*1</f>
        <v>6.545454545454545</v>
      </c>
      <c r="K118" s="134">
        <f>职业参数比例等级参数!$U$52*1</f>
        <v>4.9090909090909083</v>
      </c>
      <c r="L118" s="135">
        <f>职业参数比例等级参数!$W$53*1</f>
        <v>2.4</v>
      </c>
      <c r="M118" s="134">
        <f>L118*职业参数比例等级参数!$B$15</f>
        <v>4.8</v>
      </c>
      <c r="N118" s="134">
        <f>L118*职业参数比例等级参数!$B$16</f>
        <v>2.4</v>
      </c>
      <c r="O118" s="134"/>
      <c r="P118" s="134"/>
    </row>
    <row r="119" spans="1:16" s="135" customFormat="1">
      <c r="A119" s="142">
        <v>106</v>
      </c>
      <c r="B119" s="135">
        <f t="shared" si="4"/>
        <v>2500</v>
      </c>
      <c r="C119" s="135">
        <v>4</v>
      </c>
      <c r="D119" s="135">
        <v>3</v>
      </c>
      <c r="E119" s="135" t="s">
        <v>1939</v>
      </c>
      <c r="F119" s="135">
        <f>职业参数比例等级参数!$V$47*1</f>
        <v>9.9393939393939394</v>
      </c>
      <c r="G119" s="135">
        <f>职业参数比例等级参数!$V$48*1</f>
        <v>12.424242424242422</v>
      </c>
      <c r="H119" s="135">
        <f>职业参数比例等级参数!$V$49*1</f>
        <v>3.1515151515151514</v>
      </c>
      <c r="I119" s="135">
        <f>职业参数比例等级参数!$V$50*1</f>
        <v>3.7818181818181817</v>
      </c>
      <c r="J119" s="135">
        <f>职业参数比例等级参数!$V$51*1</f>
        <v>6.3030303030303028</v>
      </c>
      <c r="K119" s="135">
        <f>职业参数比例等级参数!$V$52*1</f>
        <v>4.7272727272727266</v>
      </c>
      <c r="L119" s="135">
        <f>职业参数比例等级参数!$V$53*1</f>
        <v>2.4218181818181819</v>
      </c>
      <c r="M119" s="135">
        <f>L119*职业参数比例等级参数!$B$15</f>
        <v>4.8436363636363637</v>
      </c>
      <c r="N119" s="135">
        <f>L119*职业参数比例等级参数!$B$16</f>
        <v>2.4218181818181819</v>
      </c>
      <c r="P119" s="135" t="s">
        <v>657</v>
      </c>
    </row>
    <row r="120" spans="1:16" s="135" customFormat="1">
      <c r="A120" s="142">
        <v>107</v>
      </c>
      <c r="B120" s="134">
        <f t="shared" si="4"/>
        <v>2500</v>
      </c>
      <c r="C120" s="134">
        <v>4</v>
      </c>
      <c r="D120" s="134">
        <v>3</v>
      </c>
      <c r="E120" s="134" t="s">
        <v>1939</v>
      </c>
      <c r="F120" s="135">
        <f>职业参数比例等级参数!$U$47*1</f>
        <v>10.181818181818182</v>
      </c>
      <c r="G120" s="134">
        <f>职业参数比例等级参数!$V$48*1</f>
        <v>12.424242424242422</v>
      </c>
      <c r="H120" s="134">
        <f>职业参数比例等级参数!$V$49*1</f>
        <v>3.1515151515151514</v>
      </c>
      <c r="I120" s="134">
        <f>职业参数比例等级参数!$V$50*1</f>
        <v>3.7818181818181817</v>
      </c>
      <c r="J120" s="134">
        <f>职业参数比例等级参数!$V$51*1</f>
        <v>6.3030303030303028</v>
      </c>
      <c r="K120" s="134">
        <f>职业参数比例等级参数!$V$52*1</f>
        <v>4.7272727272727266</v>
      </c>
      <c r="L120" s="134">
        <f>职业参数比例等级参数!$V$53*1</f>
        <v>2.4218181818181819</v>
      </c>
      <c r="M120" s="134">
        <f>L120*职业参数比例等级参数!$B$15</f>
        <v>4.8436363636363637</v>
      </c>
      <c r="N120" s="134">
        <f>L120*职业参数比例等级参数!$B$16</f>
        <v>2.4218181818181819</v>
      </c>
      <c r="O120" s="134"/>
      <c r="P120" s="134"/>
    </row>
    <row r="121" spans="1:16" s="135" customFormat="1">
      <c r="A121" s="142">
        <v>108</v>
      </c>
      <c r="B121" s="134">
        <f t="shared" si="4"/>
        <v>2500</v>
      </c>
      <c r="C121" s="134">
        <v>4</v>
      </c>
      <c r="D121" s="134">
        <v>3</v>
      </c>
      <c r="E121" s="134" t="s">
        <v>1939</v>
      </c>
      <c r="F121" s="135">
        <f>职业参数比例等级参数!$W$47*1</f>
        <v>9.6969696969696955</v>
      </c>
      <c r="G121" s="134">
        <f>职业参数比例等级参数!$V$48*1</f>
        <v>12.424242424242422</v>
      </c>
      <c r="H121" s="134">
        <f>职业参数比例等级参数!$V$49*1</f>
        <v>3.1515151515151514</v>
      </c>
      <c r="I121" s="134">
        <f>职业参数比例等级参数!$V$50*1</f>
        <v>3.7818181818181817</v>
      </c>
      <c r="J121" s="134">
        <f>职业参数比例等级参数!$V$51*1</f>
        <v>6.3030303030303028</v>
      </c>
      <c r="K121" s="134">
        <f>职业参数比例等级参数!$V$52*1</f>
        <v>4.7272727272727266</v>
      </c>
      <c r="L121" s="134">
        <f>职业参数比例等级参数!$V$53*1</f>
        <v>2.4218181818181819</v>
      </c>
      <c r="M121" s="134">
        <f>L121*职业参数比例等级参数!$B$15</f>
        <v>4.8436363636363637</v>
      </c>
      <c r="N121" s="134">
        <f>L121*职业参数比例等级参数!$B$16</f>
        <v>2.4218181818181819</v>
      </c>
      <c r="O121" s="134"/>
      <c r="P121" s="134"/>
    </row>
    <row r="122" spans="1:16" s="135" customFormat="1">
      <c r="A122" s="142">
        <v>109</v>
      </c>
      <c r="B122" s="134">
        <f t="shared" si="4"/>
        <v>2500</v>
      </c>
      <c r="C122" s="134">
        <v>4</v>
      </c>
      <c r="D122" s="134">
        <v>3</v>
      </c>
      <c r="E122" s="134" t="s">
        <v>1938</v>
      </c>
      <c r="F122" s="134">
        <f>职业参数比例等级参数!$V$47*1</f>
        <v>9.9393939393939394</v>
      </c>
      <c r="G122" s="135">
        <f>职业参数比例等级参数!$U$48*1</f>
        <v>12.727272727272727</v>
      </c>
      <c r="H122" s="134">
        <f>职业参数比例等级参数!$V$49*1</f>
        <v>3.1515151515151514</v>
      </c>
      <c r="I122" s="134">
        <f>职业参数比例等级参数!$V$50*1</f>
        <v>3.7818181818181817</v>
      </c>
      <c r="J122" s="134">
        <f>职业参数比例等级参数!$V$51*1</f>
        <v>6.3030303030303028</v>
      </c>
      <c r="K122" s="134">
        <f>职业参数比例等级参数!$V$52*1</f>
        <v>4.7272727272727266</v>
      </c>
      <c r="L122" s="134">
        <f>职业参数比例等级参数!$V$53*1</f>
        <v>2.4218181818181819</v>
      </c>
      <c r="M122" s="134">
        <f>L122*职业参数比例等级参数!$B$15</f>
        <v>4.8436363636363637</v>
      </c>
      <c r="N122" s="134">
        <f>L122*职业参数比例等级参数!$B$16</f>
        <v>2.4218181818181819</v>
      </c>
      <c r="O122" s="134"/>
      <c r="P122" s="134"/>
    </row>
    <row r="123" spans="1:16" s="135" customFormat="1">
      <c r="A123" s="142">
        <v>110</v>
      </c>
      <c r="B123" s="134">
        <f t="shared" si="4"/>
        <v>2500</v>
      </c>
      <c r="C123" s="134">
        <v>4</v>
      </c>
      <c r="D123" s="134">
        <v>3</v>
      </c>
      <c r="E123" s="134" t="s">
        <v>1938</v>
      </c>
      <c r="F123" s="134">
        <f>职业参数比例等级参数!$V$47*1</f>
        <v>9.9393939393939394</v>
      </c>
      <c r="G123" s="135">
        <f>职业参数比例等级参数!$W$48*1</f>
        <v>12.121212121212121</v>
      </c>
      <c r="H123" s="134">
        <f>职业参数比例等级参数!$V$49*1</f>
        <v>3.1515151515151514</v>
      </c>
      <c r="I123" s="134">
        <f>职业参数比例等级参数!$V$50*1</f>
        <v>3.7818181818181817</v>
      </c>
      <c r="J123" s="134">
        <f>职业参数比例等级参数!$V$51*1</f>
        <v>6.3030303030303028</v>
      </c>
      <c r="K123" s="134">
        <f>职业参数比例等级参数!$V$52*1</f>
        <v>4.7272727272727266</v>
      </c>
      <c r="L123" s="134">
        <f>职业参数比例等级参数!$V$53*1</f>
        <v>2.4218181818181819</v>
      </c>
      <c r="M123" s="134">
        <f>L123*职业参数比例等级参数!$B$15</f>
        <v>4.8436363636363637</v>
      </c>
      <c r="N123" s="134">
        <f>L123*职业参数比例等级参数!$B$16</f>
        <v>2.4218181818181819</v>
      </c>
      <c r="O123" s="134"/>
      <c r="P123" s="134"/>
    </row>
    <row r="124" spans="1:16" s="135" customFormat="1">
      <c r="A124" s="142">
        <v>111</v>
      </c>
      <c r="B124" s="134">
        <f t="shared" si="4"/>
        <v>2500</v>
      </c>
      <c r="C124" s="134">
        <v>4</v>
      </c>
      <c r="D124" s="134">
        <v>3</v>
      </c>
      <c r="E124" s="134" t="s">
        <v>1938</v>
      </c>
      <c r="F124" s="134">
        <f>职业参数比例等级参数!$V$47*1</f>
        <v>9.9393939393939394</v>
      </c>
      <c r="G124" s="134">
        <f>职业参数比例等级参数!$V$48*1</f>
        <v>12.424242424242422</v>
      </c>
      <c r="H124" s="135">
        <f>职业参数比例等级参数!$U$49*1</f>
        <v>3.2727272727272725</v>
      </c>
      <c r="I124" s="134">
        <f>职业参数比例等级参数!$V$50*1</f>
        <v>3.7818181818181817</v>
      </c>
      <c r="J124" s="134">
        <f>职业参数比例等级参数!$V$51*1</f>
        <v>6.3030303030303028</v>
      </c>
      <c r="K124" s="134">
        <f>职业参数比例等级参数!$V$52*1</f>
        <v>4.7272727272727266</v>
      </c>
      <c r="L124" s="134">
        <f>职业参数比例等级参数!$V$53*1</f>
        <v>2.4218181818181819</v>
      </c>
      <c r="M124" s="134">
        <f>L124*职业参数比例等级参数!$B$15</f>
        <v>4.8436363636363637</v>
      </c>
      <c r="N124" s="134">
        <f>L124*职业参数比例等级参数!$B$16</f>
        <v>2.4218181818181819</v>
      </c>
      <c r="O124" s="134"/>
      <c r="P124" s="134"/>
    </row>
    <row r="125" spans="1:16" s="135" customFormat="1">
      <c r="A125" s="142">
        <v>112</v>
      </c>
      <c r="B125" s="134">
        <f t="shared" ref="B125:B148" si="5">$C$5</f>
        <v>2500</v>
      </c>
      <c r="C125" s="134">
        <v>4</v>
      </c>
      <c r="D125" s="134">
        <v>3</v>
      </c>
      <c r="E125" s="134" t="s">
        <v>1938</v>
      </c>
      <c r="F125" s="134">
        <f>职业参数比例等级参数!$V$47*1</f>
        <v>9.9393939393939394</v>
      </c>
      <c r="G125" s="134">
        <f>职业参数比例等级参数!$V$48*1</f>
        <v>12.424242424242422</v>
      </c>
      <c r="H125" s="135">
        <f>职业参数比例等级参数!$W$49*1</f>
        <v>3.0303030303030303</v>
      </c>
      <c r="I125" s="134">
        <f>职业参数比例等级参数!$V$50*1</f>
        <v>3.7818181818181817</v>
      </c>
      <c r="J125" s="134">
        <f>职业参数比例等级参数!$V$51*1</f>
        <v>6.3030303030303028</v>
      </c>
      <c r="K125" s="134">
        <f>职业参数比例等级参数!$V$52*1</f>
        <v>4.7272727272727266</v>
      </c>
      <c r="L125" s="134">
        <f>职业参数比例等级参数!$V$53*1</f>
        <v>2.4218181818181819</v>
      </c>
      <c r="M125" s="134">
        <f>L125*职业参数比例等级参数!$B$15</f>
        <v>4.8436363636363637</v>
      </c>
      <c r="N125" s="134">
        <f>L125*职业参数比例等级参数!$B$16</f>
        <v>2.4218181818181819</v>
      </c>
      <c r="O125" s="134"/>
      <c r="P125" s="134"/>
    </row>
    <row r="126" spans="1:16" s="135" customFormat="1">
      <c r="A126" s="142">
        <v>113</v>
      </c>
      <c r="B126" s="134">
        <f t="shared" si="5"/>
        <v>2500</v>
      </c>
      <c r="C126" s="134">
        <v>4</v>
      </c>
      <c r="D126" s="134">
        <v>3</v>
      </c>
      <c r="E126" s="134" t="s">
        <v>1938</v>
      </c>
      <c r="F126" s="134">
        <f>职业参数比例等级参数!$V$47*1</f>
        <v>9.9393939393939394</v>
      </c>
      <c r="G126" s="134">
        <f>职业参数比例等级参数!$V$48*1</f>
        <v>12.424242424242422</v>
      </c>
      <c r="H126" s="134">
        <f>职业参数比例等级参数!$V$49*1</f>
        <v>3.1515151515151514</v>
      </c>
      <c r="I126" s="135">
        <f>职业参数比例等级参数!$U$50*1</f>
        <v>3.9272727272727268</v>
      </c>
      <c r="J126" s="134">
        <f>职业参数比例等级参数!$V$51*1</f>
        <v>6.3030303030303028</v>
      </c>
      <c r="K126" s="134">
        <f>职业参数比例等级参数!$V$52*1</f>
        <v>4.7272727272727266</v>
      </c>
      <c r="L126" s="134">
        <f>职业参数比例等级参数!$V$53*1</f>
        <v>2.4218181818181819</v>
      </c>
      <c r="M126" s="134">
        <f>L126*职业参数比例等级参数!$B$15</f>
        <v>4.8436363636363637</v>
      </c>
      <c r="N126" s="134">
        <f>L126*职业参数比例等级参数!$B$16</f>
        <v>2.4218181818181819</v>
      </c>
      <c r="O126" s="134"/>
      <c r="P126" s="134"/>
    </row>
    <row r="127" spans="1:16" s="135" customFormat="1">
      <c r="A127" s="142">
        <v>114</v>
      </c>
      <c r="B127" s="134">
        <f t="shared" si="5"/>
        <v>2500</v>
      </c>
      <c r="C127" s="134">
        <v>4</v>
      </c>
      <c r="D127" s="134">
        <v>3</v>
      </c>
      <c r="E127" s="134" t="s">
        <v>1938</v>
      </c>
      <c r="F127" s="134">
        <f>职业参数比例等级参数!$V$47*1</f>
        <v>9.9393939393939394</v>
      </c>
      <c r="G127" s="134">
        <f>职业参数比例等级参数!$V$48*1</f>
        <v>12.424242424242422</v>
      </c>
      <c r="H127" s="134">
        <f>职业参数比例等级参数!$V$49*1</f>
        <v>3.1515151515151514</v>
      </c>
      <c r="I127" s="135">
        <f>职业参数比例等级参数!$W$50*1</f>
        <v>3.6363636363636358</v>
      </c>
      <c r="J127" s="134">
        <f>职业参数比例等级参数!$V$51*1</f>
        <v>6.3030303030303028</v>
      </c>
      <c r="K127" s="134">
        <f>职业参数比例等级参数!$V$52*1</f>
        <v>4.7272727272727266</v>
      </c>
      <c r="L127" s="134">
        <f>职业参数比例等级参数!$V$53*1</f>
        <v>2.4218181818181819</v>
      </c>
      <c r="M127" s="134">
        <f>L127*职业参数比例等级参数!$B$15</f>
        <v>4.8436363636363637</v>
      </c>
      <c r="N127" s="134">
        <f>L127*职业参数比例等级参数!$B$16</f>
        <v>2.4218181818181819</v>
      </c>
      <c r="O127" s="134"/>
      <c r="P127" s="134"/>
    </row>
    <row r="128" spans="1:16" s="135" customFormat="1">
      <c r="A128" s="142">
        <v>115</v>
      </c>
      <c r="B128" s="134">
        <f t="shared" si="5"/>
        <v>2500</v>
      </c>
      <c r="C128" s="134">
        <v>4</v>
      </c>
      <c r="D128" s="134">
        <v>3</v>
      </c>
      <c r="E128" s="134" t="s">
        <v>1938</v>
      </c>
      <c r="F128" s="134">
        <f>职业参数比例等级参数!$V$47*1</f>
        <v>9.9393939393939394</v>
      </c>
      <c r="G128" s="134">
        <f>职业参数比例等级参数!$V$48*1</f>
        <v>12.424242424242422</v>
      </c>
      <c r="H128" s="134">
        <f>职业参数比例等级参数!$V$49*1</f>
        <v>3.1515151515151514</v>
      </c>
      <c r="I128" s="134">
        <f>职业参数比例等级参数!$V$50*1</f>
        <v>3.7818181818181817</v>
      </c>
      <c r="J128" s="135">
        <f>职业参数比例等级参数!$U$51*1</f>
        <v>6.545454545454545</v>
      </c>
      <c r="K128" s="134">
        <f>职业参数比例等级参数!$V$52*1</f>
        <v>4.7272727272727266</v>
      </c>
      <c r="L128" s="134">
        <f>职业参数比例等级参数!$V$53*1</f>
        <v>2.4218181818181819</v>
      </c>
      <c r="M128" s="134">
        <f>L128*职业参数比例等级参数!$B$15</f>
        <v>4.8436363636363637</v>
      </c>
      <c r="N128" s="134">
        <f>L128*职业参数比例等级参数!$B$16</f>
        <v>2.4218181818181819</v>
      </c>
      <c r="O128" s="134"/>
      <c r="P128" s="134"/>
    </row>
    <row r="129" spans="1:16" s="135" customFormat="1">
      <c r="A129" s="142">
        <v>116</v>
      </c>
      <c r="B129" s="134">
        <f t="shared" si="5"/>
        <v>2500</v>
      </c>
      <c r="C129" s="134">
        <v>4</v>
      </c>
      <c r="D129" s="134">
        <v>3</v>
      </c>
      <c r="E129" s="134" t="s">
        <v>1938</v>
      </c>
      <c r="F129" s="134">
        <f>职业参数比例等级参数!$V$47*1</f>
        <v>9.9393939393939394</v>
      </c>
      <c r="G129" s="134">
        <f>职业参数比例等级参数!$V$48*1</f>
        <v>12.424242424242422</v>
      </c>
      <c r="H129" s="134">
        <f>职业参数比例等级参数!$V$49*1</f>
        <v>3.1515151515151514</v>
      </c>
      <c r="I129" s="134">
        <f>职业参数比例等级参数!$V$50*1</f>
        <v>3.7818181818181817</v>
      </c>
      <c r="J129" s="135">
        <f>职业参数比例等级参数!$W$51*1</f>
        <v>6.0606060606060606</v>
      </c>
      <c r="K129" s="134">
        <f>职业参数比例等级参数!$V$52*1</f>
        <v>4.7272727272727266</v>
      </c>
      <c r="L129" s="134">
        <f>职业参数比例等级参数!$V$53*1</f>
        <v>2.4218181818181819</v>
      </c>
      <c r="M129" s="134">
        <f>L129*职业参数比例等级参数!$B$15</f>
        <v>4.8436363636363637</v>
      </c>
      <c r="N129" s="134">
        <f>L129*职业参数比例等级参数!$B$16</f>
        <v>2.4218181818181819</v>
      </c>
      <c r="O129" s="134"/>
      <c r="P129" s="134"/>
    </row>
    <row r="130" spans="1:16" s="135" customFormat="1">
      <c r="A130" s="142">
        <v>117</v>
      </c>
      <c r="B130" s="134">
        <f t="shared" si="5"/>
        <v>2500</v>
      </c>
      <c r="C130" s="134">
        <v>4</v>
      </c>
      <c r="D130" s="134">
        <v>3</v>
      </c>
      <c r="E130" s="134" t="s">
        <v>1938</v>
      </c>
      <c r="F130" s="134">
        <f>职业参数比例等级参数!$V$47*1</f>
        <v>9.9393939393939394</v>
      </c>
      <c r="G130" s="134">
        <f>职业参数比例等级参数!$V$48*1</f>
        <v>12.424242424242422</v>
      </c>
      <c r="H130" s="134">
        <f>职业参数比例等级参数!$V$49*1</f>
        <v>3.1515151515151514</v>
      </c>
      <c r="I130" s="134">
        <f>职业参数比例等级参数!$V$50*1</f>
        <v>3.7818181818181817</v>
      </c>
      <c r="J130" s="134">
        <f>职业参数比例等级参数!$V$51*1</f>
        <v>6.3030303030303028</v>
      </c>
      <c r="K130" s="135">
        <f>职业参数比例等级参数!$U$52*1</f>
        <v>4.9090909090909083</v>
      </c>
      <c r="L130" s="134">
        <f>职业参数比例等级参数!$V$53*1</f>
        <v>2.4218181818181819</v>
      </c>
      <c r="M130" s="134">
        <f>L130*职业参数比例等级参数!$B$15</f>
        <v>4.8436363636363637</v>
      </c>
      <c r="N130" s="134">
        <f>L130*职业参数比例等级参数!$B$16</f>
        <v>2.4218181818181819</v>
      </c>
      <c r="O130" s="134"/>
      <c r="P130" s="134"/>
    </row>
    <row r="131" spans="1:16" s="135" customFormat="1">
      <c r="A131" s="142">
        <v>118</v>
      </c>
      <c r="B131" s="134">
        <f t="shared" si="5"/>
        <v>2500</v>
      </c>
      <c r="C131" s="134">
        <v>4</v>
      </c>
      <c r="D131" s="134">
        <v>3</v>
      </c>
      <c r="E131" s="134" t="s">
        <v>1938</v>
      </c>
      <c r="F131" s="134">
        <f>职业参数比例等级参数!$V$47*1</f>
        <v>9.9393939393939394</v>
      </c>
      <c r="G131" s="134">
        <f>职业参数比例等级参数!$V$48*1</f>
        <v>12.424242424242422</v>
      </c>
      <c r="H131" s="134">
        <f>职业参数比例等级参数!$V$49*1</f>
        <v>3.1515151515151514</v>
      </c>
      <c r="I131" s="134">
        <f>职业参数比例等级参数!$V$50*1</f>
        <v>3.7818181818181817</v>
      </c>
      <c r="J131" s="134">
        <f>职业参数比例等级参数!$V$51*1</f>
        <v>6.3030303030303028</v>
      </c>
      <c r="K131" s="135">
        <f>职业参数比例等级参数!$W$52*1</f>
        <v>4.545454545454545</v>
      </c>
      <c r="L131" s="134">
        <f>职业参数比例等级参数!$V$53*1</f>
        <v>2.4218181818181819</v>
      </c>
      <c r="M131" s="134">
        <f>L131*职业参数比例等级参数!$B$15</f>
        <v>4.8436363636363637</v>
      </c>
      <c r="N131" s="134">
        <f>L131*职业参数比例等级参数!$B$16</f>
        <v>2.4218181818181819</v>
      </c>
      <c r="O131" s="134"/>
      <c r="P131" s="134"/>
    </row>
    <row r="132" spans="1:16" s="135" customFormat="1">
      <c r="A132" s="142">
        <v>119</v>
      </c>
      <c r="B132" s="134">
        <f t="shared" si="5"/>
        <v>2500</v>
      </c>
      <c r="C132" s="134">
        <v>4</v>
      </c>
      <c r="D132" s="134">
        <v>3</v>
      </c>
      <c r="E132" s="134" t="s">
        <v>1938</v>
      </c>
      <c r="F132" s="134">
        <f>职业参数比例等级参数!$V$47*1</f>
        <v>9.9393939393939394</v>
      </c>
      <c r="G132" s="134">
        <f>职业参数比例等级参数!$V$48*1</f>
        <v>12.424242424242422</v>
      </c>
      <c r="H132" s="134">
        <f>职业参数比例等级参数!$V$49*1</f>
        <v>3.1515151515151514</v>
      </c>
      <c r="I132" s="134">
        <f>职业参数比例等级参数!$V$50*1</f>
        <v>3.7818181818181817</v>
      </c>
      <c r="J132" s="134">
        <f>职业参数比例等级参数!$V$51*1</f>
        <v>6.3030303030303028</v>
      </c>
      <c r="K132" s="134">
        <f>职业参数比例等级参数!$V$52*1</f>
        <v>4.7272727272727266</v>
      </c>
      <c r="L132" s="135">
        <f>职业参数比例等级参数!$U$53*1</f>
        <v>2.4436363636363634</v>
      </c>
      <c r="M132" s="134">
        <f>L132*职业参数比例等级参数!$B$15</f>
        <v>4.8872727272727268</v>
      </c>
      <c r="N132" s="134">
        <f>L132*职业参数比例等级参数!$B$16</f>
        <v>2.4436363636363634</v>
      </c>
      <c r="O132" s="134"/>
      <c r="P132" s="134"/>
    </row>
    <row r="133" spans="1:16" s="135" customFormat="1">
      <c r="A133" s="142">
        <v>120</v>
      </c>
      <c r="B133" s="134">
        <f t="shared" si="5"/>
        <v>2500</v>
      </c>
      <c r="C133" s="134">
        <v>4</v>
      </c>
      <c r="D133" s="134">
        <v>3</v>
      </c>
      <c r="E133" s="134" t="s">
        <v>1938</v>
      </c>
      <c r="F133" s="134">
        <f>职业参数比例等级参数!$V$47*1</f>
        <v>9.9393939393939394</v>
      </c>
      <c r="G133" s="134">
        <f>职业参数比例等级参数!$V$48*1</f>
        <v>12.424242424242422</v>
      </c>
      <c r="H133" s="134">
        <f>职业参数比例等级参数!$V$49*1</f>
        <v>3.1515151515151514</v>
      </c>
      <c r="I133" s="134">
        <f>职业参数比例等级参数!$V$50*1</f>
        <v>3.7818181818181817</v>
      </c>
      <c r="J133" s="134">
        <f>职业参数比例等级参数!$V$51*1</f>
        <v>6.3030303030303028</v>
      </c>
      <c r="K133" s="134">
        <f>职业参数比例等级参数!$V$52*1</f>
        <v>4.7272727272727266</v>
      </c>
      <c r="L133" s="135">
        <f>职业参数比例等级参数!$W$53*1</f>
        <v>2.4</v>
      </c>
      <c r="M133" s="134">
        <f>L133*职业参数比例等级参数!$B$15</f>
        <v>4.8</v>
      </c>
      <c r="N133" s="134">
        <f>L133*职业参数比例等级参数!$B$16</f>
        <v>2.4</v>
      </c>
      <c r="O133" s="134"/>
      <c r="P133" s="134"/>
    </row>
    <row r="134" spans="1:16" s="135" customFormat="1">
      <c r="A134" s="142">
        <v>121</v>
      </c>
      <c r="B134" s="135">
        <f t="shared" si="5"/>
        <v>2500</v>
      </c>
      <c r="C134" s="135">
        <v>4</v>
      </c>
      <c r="D134" s="135">
        <v>3</v>
      </c>
      <c r="E134" s="135" t="s">
        <v>1939</v>
      </c>
      <c r="F134" s="135">
        <f>职业参数比例等级参数!$W$47*1</f>
        <v>9.6969696969696955</v>
      </c>
      <c r="G134" s="135">
        <f>职业参数比例等级参数!$W$48*1</f>
        <v>12.121212121212121</v>
      </c>
      <c r="H134" s="135">
        <f>职业参数比例等级参数!$W$49*1</f>
        <v>3.0303030303030303</v>
      </c>
      <c r="I134" s="135">
        <f>职业参数比例等级参数!$W$50*1</f>
        <v>3.6363636363636358</v>
      </c>
      <c r="J134" s="135">
        <f>职业参数比例等级参数!$W$51*1</f>
        <v>6.0606060606060606</v>
      </c>
      <c r="K134" s="135">
        <f>职业参数比例等级参数!$W$52*1</f>
        <v>4.545454545454545</v>
      </c>
      <c r="L134" s="135">
        <f>职业参数比例等级参数!$W$53*1</f>
        <v>2.4</v>
      </c>
      <c r="M134" s="135">
        <f>L134*职业参数比例等级参数!$B$15</f>
        <v>4.8</v>
      </c>
      <c r="N134" s="135">
        <f>L134*职业参数比例等级参数!$B$16</f>
        <v>2.4</v>
      </c>
      <c r="P134" s="135" t="s">
        <v>658</v>
      </c>
    </row>
    <row r="135" spans="1:16" s="135" customFormat="1">
      <c r="A135" s="142">
        <v>122</v>
      </c>
      <c r="B135" s="134">
        <f t="shared" si="5"/>
        <v>2500</v>
      </c>
      <c r="C135" s="134">
        <v>4</v>
      </c>
      <c r="D135" s="134">
        <v>3</v>
      </c>
      <c r="E135" s="134" t="s">
        <v>1939</v>
      </c>
      <c r="F135" s="135">
        <f>职业参数比例等级参数!$V$47*1</f>
        <v>9.9393939393939394</v>
      </c>
      <c r="G135" s="134">
        <f>职业参数比例等级参数!$W$48*1</f>
        <v>12.121212121212121</v>
      </c>
      <c r="H135" s="134">
        <f>职业参数比例等级参数!$W$49*1</f>
        <v>3.0303030303030303</v>
      </c>
      <c r="I135" s="134">
        <f>职业参数比例等级参数!$W$50*1</f>
        <v>3.6363636363636358</v>
      </c>
      <c r="J135" s="134">
        <f>职业参数比例等级参数!$W$51*1</f>
        <v>6.0606060606060606</v>
      </c>
      <c r="K135" s="134">
        <f>职业参数比例等级参数!$W$52*1</f>
        <v>4.545454545454545</v>
      </c>
      <c r="L135" s="134">
        <f>职业参数比例等级参数!$W$53*1</f>
        <v>2.4</v>
      </c>
      <c r="M135" s="134">
        <f>L135*职业参数比例等级参数!$B$15</f>
        <v>4.8</v>
      </c>
      <c r="N135" s="134">
        <f>L135*职业参数比例等级参数!$B$16</f>
        <v>2.4</v>
      </c>
      <c r="O135" s="134"/>
      <c r="P135" s="134"/>
    </row>
    <row r="136" spans="1:16" s="135" customFormat="1">
      <c r="A136" s="142">
        <v>123</v>
      </c>
      <c r="B136" s="134">
        <f t="shared" si="5"/>
        <v>2500</v>
      </c>
      <c r="C136" s="134">
        <v>4</v>
      </c>
      <c r="D136" s="134">
        <v>3</v>
      </c>
      <c r="E136" s="134" t="s">
        <v>1939</v>
      </c>
      <c r="F136" s="135">
        <f>职业参数比例等级参数!$U$47*1</f>
        <v>10.181818181818182</v>
      </c>
      <c r="G136" s="134">
        <f>职业参数比例等级参数!$W$48*1</f>
        <v>12.121212121212121</v>
      </c>
      <c r="H136" s="134">
        <f>职业参数比例等级参数!$W$49*1</f>
        <v>3.0303030303030303</v>
      </c>
      <c r="I136" s="134">
        <f>职业参数比例等级参数!$W$50*1</f>
        <v>3.6363636363636358</v>
      </c>
      <c r="J136" s="134">
        <f>职业参数比例等级参数!$W$51*1</f>
        <v>6.0606060606060606</v>
      </c>
      <c r="K136" s="134">
        <f>职业参数比例等级参数!$W$52*1</f>
        <v>4.545454545454545</v>
      </c>
      <c r="L136" s="134">
        <f>职业参数比例等级参数!$W$53*1</f>
        <v>2.4</v>
      </c>
      <c r="M136" s="134">
        <f>L136*职业参数比例等级参数!$B$15</f>
        <v>4.8</v>
      </c>
      <c r="N136" s="134">
        <f>L136*职业参数比例等级参数!$B$16</f>
        <v>2.4</v>
      </c>
      <c r="O136" s="134"/>
      <c r="P136" s="134"/>
    </row>
    <row r="137" spans="1:16" s="135" customFormat="1">
      <c r="A137" s="142">
        <v>124</v>
      </c>
      <c r="B137" s="134">
        <f t="shared" si="5"/>
        <v>2500</v>
      </c>
      <c r="C137" s="134">
        <v>4</v>
      </c>
      <c r="D137" s="134">
        <v>3</v>
      </c>
      <c r="E137" s="134" t="s">
        <v>1938</v>
      </c>
      <c r="F137" s="134">
        <f>职业参数比例等级参数!$W$47*1</f>
        <v>9.6969696969696955</v>
      </c>
      <c r="G137" s="135">
        <f>职业参数比例等级参数!$V$48*1</f>
        <v>12.424242424242422</v>
      </c>
      <c r="H137" s="134">
        <f>职业参数比例等级参数!$W$49*1</f>
        <v>3.0303030303030303</v>
      </c>
      <c r="I137" s="134">
        <f>职业参数比例等级参数!$W$50*1</f>
        <v>3.6363636363636358</v>
      </c>
      <c r="J137" s="134">
        <f>职业参数比例等级参数!$W$51*1</f>
        <v>6.0606060606060606</v>
      </c>
      <c r="K137" s="134">
        <f>职业参数比例等级参数!$W$52*1</f>
        <v>4.545454545454545</v>
      </c>
      <c r="L137" s="134">
        <f>职业参数比例等级参数!$W$53*1</f>
        <v>2.4</v>
      </c>
      <c r="M137" s="134">
        <f>L137*职业参数比例等级参数!$B$15</f>
        <v>4.8</v>
      </c>
      <c r="N137" s="134">
        <f>L137*职业参数比例等级参数!$B$16</f>
        <v>2.4</v>
      </c>
      <c r="O137" s="134"/>
      <c r="P137" s="134"/>
    </row>
    <row r="138" spans="1:16" s="135" customFormat="1">
      <c r="A138" s="142">
        <v>125</v>
      </c>
      <c r="B138" s="134">
        <f t="shared" si="5"/>
        <v>2500</v>
      </c>
      <c r="C138" s="134">
        <v>4</v>
      </c>
      <c r="D138" s="134">
        <v>3</v>
      </c>
      <c r="E138" s="134" t="s">
        <v>1938</v>
      </c>
      <c r="F138" s="134">
        <f>职业参数比例等级参数!$W$47*1</f>
        <v>9.6969696969696955</v>
      </c>
      <c r="G138" s="135">
        <f>职业参数比例等级参数!$U$48*1</f>
        <v>12.727272727272727</v>
      </c>
      <c r="H138" s="134">
        <f>职业参数比例等级参数!$W$49*1</f>
        <v>3.0303030303030303</v>
      </c>
      <c r="I138" s="134">
        <f>职业参数比例等级参数!$W$50*1</f>
        <v>3.6363636363636358</v>
      </c>
      <c r="J138" s="134">
        <f>职业参数比例等级参数!$W$51*1</f>
        <v>6.0606060606060606</v>
      </c>
      <c r="K138" s="134">
        <f>职业参数比例等级参数!$W$52*1</f>
        <v>4.545454545454545</v>
      </c>
      <c r="L138" s="134">
        <f>职业参数比例等级参数!$W$53*1</f>
        <v>2.4</v>
      </c>
      <c r="M138" s="134">
        <f>L138*职业参数比例等级参数!$B$15</f>
        <v>4.8</v>
      </c>
      <c r="N138" s="134">
        <f>L138*职业参数比例等级参数!$B$16</f>
        <v>2.4</v>
      </c>
      <c r="O138" s="134"/>
      <c r="P138" s="134"/>
    </row>
    <row r="139" spans="1:16" s="135" customFormat="1">
      <c r="A139" s="142">
        <v>126</v>
      </c>
      <c r="B139" s="134">
        <f t="shared" si="5"/>
        <v>2500</v>
      </c>
      <c r="C139" s="134">
        <v>4</v>
      </c>
      <c r="D139" s="134">
        <v>3</v>
      </c>
      <c r="E139" s="134" t="s">
        <v>1938</v>
      </c>
      <c r="F139" s="134">
        <f>职业参数比例等级参数!$W$47*1</f>
        <v>9.6969696969696955</v>
      </c>
      <c r="G139" s="134">
        <f>职业参数比例等级参数!$W$48*1</f>
        <v>12.121212121212121</v>
      </c>
      <c r="H139" s="135">
        <f>职业参数比例等级参数!$V$49*1</f>
        <v>3.1515151515151514</v>
      </c>
      <c r="I139" s="134">
        <f>职业参数比例等级参数!$W$50*1</f>
        <v>3.6363636363636358</v>
      </c>
      <c r="J139" s="134">
        <f>职业参数比例等级参数!$W$51*1</f>
        <v>6.0606060606060606</v>
      </c>
      <c r="K139" s="134">
        <f>职业参数比例等级参数!$W$52*1</f>
        <v>4.545454545454545</v>
      </c>
      <c r="L139" s="134">
        <f>职业参数比例等级参数!$W$53*1</f>
        <v>2.4</v>
      </c>
      <c r="M139" s="134">
        <f>L139*职业参数比例等级参数!$B$15</f>
        <v>4.8</v>
      </c>
      <c r="N139" s="134">
        <f>L139*职业参数比例等级参数!$B$16</f>
        <v>2.4</v>
      </c>
      <c r="O139" s="134"/>
      <c r="P139" s="134"/>
    </row>
    <row r="140" spans="1:16" s="135" customFormat="1">
      <c r="A140" s="142">
        <v>127</v>
      </c>
      <c r="B140" s="134">
        <f t="shared" si="5"/>
        <v>2500</v>
      </c>
      <c r="C140" s="134">
        <v>4</v>
      </c>
      <c r="D140" s="134">
        <v>3</v>
      </c>
      <c r="E140" s="134" t="s">
        <v>1938</v>
      </c>
      <c r="F140" s="134">
        <f>职业参数比例等级参数!$W$47*1</f>
        <v>9.6969696969696955</v>
      </c>
      <c r="G140" s="134">
        <f>职业参数比例等级参数!$W$48*1</f>
        <v>12.121212121212121</v>
      </c>
      <c r="H140" s="135">
        <f>职业参数比例等级参数!$U$49*1</f>
        <v>3.2727272727272725</v>
      </c>
      <c r="I140" s="134">
        <f>职业参数比例等级参数!$W$50*1</f>
        <v>3.6363636363636358</v>
      </c>
      <c r="J140" s="134">
        <f>职业参数比例等级参数!$W$51*1</f>
        <v>6.0606060606060606</v>
      </c>
      <c r="K140" s="134">
        <f>职业参数比例等级参数!$W$52*1</f>
        <v>4.545454545454545</v>
      </c>
      <c r="L140" s="134">
        <f>职业参数比例等级参数!$W$53*1</f>
        <v>2.4</v>
      </c>
      <c r="M140" s="134">
        <f>L140*职业参数比例等级参数!$B$15</f>
        <v>4.8</v>
      </c>
      <c r="N140" s="134">
        <f>L140*职业参数比例等级参数!$B$16</f>
        <v>2.4</v>
      </c>
      <c r="O140" s="134"/>
      <c r="P140" s="134"/>
    </row>
    <row r="141" spans="1:16" s="135" customFormat="1">
      <c r="A141" s="142">
        <v>128</v>
      </c>
      <c r="B141" s="134">
        <f t="shared" si="5"/>
        <v>2500</v>
      </c>
      <c r="C141" s="134">
        <v>4</v>
      </c>
      <c r="D141" s="134">
        <v>3</v>
      </c>
      <c r="E141" s="134" t="s">
        <v>1938</v>
      </c>
      <c r="F141" s="134">
        <f>职业参数比例等级参数!$W$47*1</f>
        <v>9.6969696969696955</v>
      </c>
      <c r="G141" s="134">
        <f>职业参数比例等级参数!$W$48*1</f>
        <v>12.121212121212121</v>
      </c>
      <c r="H141" s="134">
        <f>职业参数比例等级参数!$W$49*1</f>
        <v>3.0303030303030303</v>
      </c>
      <c r="I141" s="135">
        <f>职业参数比例等级参数!$V$50*1</f>
        <v>3.7818181818181817</v>
      </c>
      <c r="J141" s="134">
        <f>职业参数比例等级参数!$W$51*1</f>
        <v>6.0606060606060606</v>
      </c>
      <c r="K141" s="134">
        <f>职业参数比例等级参数!$W$52*1</f>
        <v>4.545454545454545</v>
      </c>
      <c r="L141" s="134">
        <f>职业参数比例等级参数!$W$53*1</f>
        <v>2.4</v>
      </c>
      <c r="M141" s="134">
        <f>L141*职业参数比例等级参数!$B$15</f>
        <v>4.8</v>
      </c>
      <c r="N141" s="134">
        <f>L141*职业参数比例等级参数!$B$16</f>
        <v>2.4</v>
      </c>
      <c r="O141" s="134"/>
      <c r="P141" s="134"/>
    </row>
    <row r="142" spans="1:16" s="135" customFormat="1">
      <c r="A142" s="142">
        <v>129</v>
      </c>
      <c r="B142" s="134">
        <f t="shared" si="5"/>
        <v>2500</v>
      </c>
      <c r="C142" s="134">
        <v>4</v>
      </c>
      <c r="D142" s="134">
        <v>3</v>
      </c>
      <c r="E142" s="134" t="s">
        <v>1938</v>
      </c>
      <c r="F142" s="134">
        <f>职业参数比例等级参数!$W$47*1</f>
        <v>9.6969696969696955</v>
      </c>
      <c r="G142" s="134">
        <f>职业参数比例等级参数!$W$48*1</f>
        <v>12.121212121212121</v>
      </c>
      <c r="H142" s="134">
        <f>职业参数比例等级参数!$W$49*1</f>
        <v>3.0303030303030303</v>
      </c>
      <c r="I142" s="135">
        <f>职业参数比例等级参数!$U$50*1</f>
        <v>3.9272727272727268</v>
      </c>
      <c r="J142" s="134">
        <f>职业参数比例等级参数!$W$51*1</f>
        <v>6.0606060606060606</v>
      </c>
      <c r="K142" s="134">
        <f>职业参数比例等级参数!$W$52*1</f>
        <v>4.545454545454545</v>
      </c>
      <c r="L142" s="134">
        <f>职业参数比例等级参数!$W$53*1</f>
        <v>2.4</v>
      </c>
      <c r="M142" s="134">
        <f>L142*职业参数比例等级参数!$B$15</f>
        <v>4.8</v>
      </c>
      <c r="N142" s="134">
        <f>L142*职业参数比例等级参数!$B$16</f>
        <v>2.4</v>
      </c>
      <c r="O142" s="134"/>
      <c r="P142" s="134"/>
    </row>
    <row r="143" spans="1:16" s="135" customFormat="1">
      <c r="A143" s="142">
        <v>130</v>
      </c>
      <c r="B143" s="134">
        <f t="shared" si="5"/>
        <v>2500</v>
      </c>
      <c r="C143" s="134">
        <v>4</v>
      </c>
      <c r="D143" s="134">
        <v>3</v>
      </c>
      <c r="E143" s="134" t="s">
        <v>1938</v>
      </c>
      <c r="F143" s="134">
        <f>职业参数比例等级参数!$W$47*1</f>
        <v>9.6969696969696955</v>
      </c>
      <c r="G143" s="134">
        <f>职业参数比例等级参数!$W$48*1</f>
        <v>12.121212121212121</v>
      </c>
      <c r="H143" s="134">
        <f>职业参数比例等级参数!$W$49*1</f>
        <v>3.0303030303030303</v>
      </c>
      <c r="I143" s="134">
        <f>职业参数比例等级参数!$W$50*1</f>
        <v>3.6363636363636358</v>
      </c>
      <c r="J143" s="135">
        <f>职业参数比例等级参数!$V$51*1</f>
        <v>6.3030303030303028</v>
      </c>
      <c r="K143" s="134">
        <f>职业参数比例等级参数!$W$52*1</f>
        <v>4.545454545454545</v>
      </c>
      <c r="L143" s="134">
        <f>职业参数比例等级参数!$W$53*1</f>
        <v>2.4</v>
      </c>
      <c r="M143" s="134">
        <f>L143*职业参数比例等级参数!$B$15</f>
        <v>4.8</v>
      </c>
      <c r="N143" s="134">
        <f>L143*职业参数比例等级参数!$B$16</f>
        <v>2.4</v>
      </c>
      <c r="O143" s="134"/>
      <c r="P143" s="134"/>
    </row>
    <row r="144" spans="1:16" s="135" customFormat="1">
      <c r="A144" s="142">
        <v>131</v>
      </c>
      <c r="B144" s="134">
        <f t="shared" si="5"/>
        <v>2500</v>
      </c>
      <c r="C144" s="134">
        <v>4</v>
      </c>
      <c r="D144" s="134">
        <v>3</v>
      </c>
      <c r="E144" s="134" t="s">
        <v>1938</v>
      </c>
      <c r="F144" s="134">
        <f>职业参数比例等级参数!$W$47*1</f>
        <v>9.6969696969696955</v>
      </c>
      <c r="G144" s="134">
        <f>职业参数比例等级参数!$W$48*1</f>
        <v>12.121212121212121</v>
      </c>
      <c r="H144" s="134">
        <f>职业参数比例等级参数!$W$49*1</f>
        <v>3.0303030303030303</v>
      </c>
      <c r="I144" s="134">
        <f>职业参数比例等级参数!$W$50*1</f>
        <v>3.6363636363636358</v>
      </c>
      <c r="J144" s="135">
        <f>职业参数比例等级参数!$U$51*1</f>
        <v>6.545454545454545</v>
      </c>
      <c r="K144" s="134">
        <f>职业参数比例等级参数!$W$52*1</f>
        <v>4.545454545454545</v>
      </c>
      <c r="L144" s="134">
        <f>职业参数比例等级参数!$W$53*1</f>
        <v>2.4</v>
      </c>
      <c r="M144" s="134">
        <f>L144*职业参数比例等级参数!$B$15</f>
        <v>4.8</v>
      </c>
      <c r="N144" s="134">
        <f>L144*职业参数比例等级参数!$B$16</f>
        <v>2.4</v>
      </c>
      <c r="O144" s="134"/>
      <c r="P144" s="134"/>
    </row>
    <row r="145" spans="1:16" s="135" customFormat="1">
      <c r="A145" s="142">
        <v>132</v>
      </c>
      <c r="B145" s="134">
        <f t="shared" si="5"/>
        <v>2500</v>
      </c>
      <c r="C145" s="134">
        <v>4</v>
      </c>
      <c r="D145" s="134">
        <v>3</v>
      </c>
      <c r="E145" s="134" t="s">
        <v>1938</v>
      </c>
      <c r="F145" s="134">
        <f>职业参数比例等级参数!$W$47*1</f>
        <v>9.6969696969696955</v>
      </c>
      <c r="G145" s="134">
        <f>职业参数比例等级参数!$W$48*1</f>
        <v>12.121212121212121</v>
      </c>
      <c r="H145" s="134">
        <f>职业参数比例等级参数!$W$49*1</f>
        <v>3.0303030303030303</v>
      </c>
      <c r="I145" s="134">
        <f>职业参数比例等级参数!$W$50*1</f>
        <v>3.6363636363636358</v>
      </c>
      <c r="J145" s="134">
        <f>职业参数比例等级参数!$W$51*1</f>
        <v>6.0606060606060606</v>
      </c>
      <c r="K145" s="135">
        <f>职业参数比例等级参数!$V$52*1</f>
        <v>4.7272727272727266</v>
      </c>
      <c r="L145" s="134">
        <f>职业参数比例等级参数!$W$53*1</f>
        <v>2.4</v>
      </c>
      <c r="M145" s="134">
        <f>L145*职业参数比例等级参数!$B$15</f>
        <v>4.8</v>
      </c>
      <c r="N145" s="134">
        <f>L145*职业参数比例等级参数!$B$16</f>
        <v>2.4</v>
      </c>
      <c r="O145" s="134"/>
      <c r="P145" s="134"/>
    </row>
    <row r="146" spans="1:16" s="135" customFormat="1">
      <c r="A146" s="142">
        <v>133</v>
      </c>
      <c r="B146" s="134">
        <f t="shared" si="5"/>
        <v>2500</v>
      </c>
      <c r="C146" s="134">
        <v>4</v>
      </c>
      <c r="D146" s="134">
        <v>3</v>
      </c>
      <c r="E146" s="134" t="s">
        <v>1938</v>
      </c>
      <c r="F146" s="134">
        <f>职业参数比例等级参数!$W$47*1</f>
        <v>9.6969696969696955</v>
      </c>
      <c r="G146" s="134">
        <f>职业参数比例等级参数!$W$48*1</f>
        <v>12.121212121212121</v>
      </c>
      <c r="H146" s="134">
        <f>职业参数比例等级参数!$W$49*1</f>
        <v>3.0303030303030303</v>
      </c>
      <c r="I146" s="134">
        <f>职业参数比例等级参数!$W$50*1</f>
        <v>3.6363636363636358</v>
      </c>
      <c r="J146" s="134">
        <f>职业参数比例等级参数!$W$51*1</f>
        <v>6.0606060606060606</v>
      </c>
      <c r="K146" s="135">
        <f>职业参数比例等级参数!$U$52*1</f>
        <v>4.9090909090909083</v>
      </c>
      <c r="L146" s="134">
        <f>职业参数比例等级参数!$W$53*1</f>
        <v>2.4</v>
      </c>
      <c r="M146" s="134">
        <f>L146*职业参数比例等级参数!$B$15</f>
        <v>4.8</v>
      </c>
      <c r="N146" s="134">
        <f>L146*职业参数比例等级参数!$B$16</f>
        <v>2.4</v>
      </c>
      <c r="O146" s="134"/>
      <c r="P146" s="134"/>
    </row>
    <row r="147" spans="1:16" s="135" customFormat="1">
      <c r="A147" s="142">
        <v>134</v>
      </c>
      <c r="B147" s="134">
        <f t="shared" si="5"/>
        <v>2500</v>
      </c>
      <c r="C147" s="134">
        <v>4</v>
      </c>
      <c r="D147" s="134">
        <v>3</v>
      </c>
      <c r="E147" s="134" t="s">
        <v>1938</v>
      </c>
      <c r="F147" s="134">
        <f>职业参数比例等级参数!$W$47*1</f>
        <v>9.6969696969696955</v>
      </c>
      <c r="G147" s="134">
        <f>职业参数比例等级参数!$W$48*1</f>
        <v>12.121212121212121</v>
      </c>
      <c r="H147" s="134">
        <f>职业参数比例等级参数!$W$49*1</f>
        <v>3.0303030303030303</v>
      </c>
      <c r="I147" s="134">
        <f>职业参数比例等级参数!$W$50*1</f>
        <v>3.6363636363636358</v>
      </c>
      <c r="J147" s="134">
        <f>职业参数比例等级参数!$W$51*1</f>
        <v>6.0606060606060606</v>
      </c>
      <c r="K147" s="134">
        <f>职业参数比例等级参数!$W$52*1</f>
        <v>4.545454545454545</v>
      </c>
      <c r="L147" s="135">
        <f>职业参数比例等级参数!$V$53*1</f>
        <v>2.4218181818181819</v>
      </c>
      <c r="M147" s="134">
        <f>L147*职业参数比例等级参数!$B$15</f>
        <v>4.8436363636363637</v>
      </c>
      <c r="N147" s="134">
        <f>L147*职业参数比例等级参数!$B$16</f>
        <v>2.4218181818181819</v>
      </c>
      <c r="O147" s="134"/>
      <c r="P147" s="134"/>
    </row>
    <row r="148" spans="1:16" s="135" customFormat="1">
      <c r="A148" s="142">
        <v>135</v>
      </c>
      <c r="B148" s="134">
        <f t="shared" si="5"/>
        <v>2500</v>
      </c>
      <c r="C148" s="134">
        <v>4</v>
      </c>
      <c r="D148" s="134">
        <v>3</v>
      </c>
      <c r="E148" s="134" t="s">
        <v>1938</v>
      </c>
      <c r="F148" s="134">
        <f>职业参数比例等级参数!$W$47*1</f>
        <v>9.6969696969696955</v>
      </c>
      <c r="G148" s="134">
        <f>职业参数比例等级参数!$W$48*1</f>
        <v>12.121212121212121</v>
      </c>
      <c r="H148" s="134">
        <f>职业参数比例等级参数!$W$49*1</f>
        <v>3.0303030303030303</v>
      </c>
      <c r="I148" s="134">
        <f>职业参数比例等级参数!$W$50*1</f>
        <v>3.6363636363636358</v>
      </c>
      <c r="J148" s="134">
        <f>职业参数比例等级参数!$W$51*1</f>
        <v>6.0606060606060606</v>
      </c>
      <c r="K148" s="134">
        <f>职业参数比例等级参数!$W$52*1</f>
        <v>4.545454545454545</v>
      </c>
      <c r="L148" s="135">
        <f>职业参数比例等级参数!$U$53*1</f>
        <v>2.4436363636363634</v>
      </c>
      <c r="M148" s="134">
        <f>L148*职业参数比例等级参数!$B$15</f>
        <v>4.8872727272727268</v>
      </c>
      <c r="N148" s="134">
        <f>L148*职业参数比例等级参数!$B$16</f>
        <v>2.4436363636363634</v>
      </c>
      <c r="O148" s="134"/>
      <c r="P148" s="134"/>
    </row>
    <row r="149" spans="1:16" s="135" customFormat="1">
      <c r="A149" s="142">
        <v>136</v>
      </c>
      <c r="B149" s="135">
        <f>$C$11</f>
        <v>44500</v>
      </c>
      <c r="C149" s="135">
        <v>10</v>
      </c>
      <c r="D149" s="135">
        <v>1</v>
      </c>
      <c r="E149" s="135" t="s">
        <v>1939</v>
      </c>
      <c r="F149" s="135">
        <f>职业参数比例等级参数!$C$29*1</f>
        <v>18.18181818181818</v>
      </c>
      <c r="G149" s="135">
        <f>职业参数比例等级参数!$C$30*1</f>
        <v>9.0909090909090899</v>
      </c>
      <c r="H149" s="135">
        <f>职业参数比例等级参数!$C$31*1</f>
        <v>10.909090909090908</v>
      </c>
      <c r="I149" s="135">
        <f>职业参数比例等级参数!$C$32*1</f>
        <v>8.1818181818181817</v>
      </c>
      <c r="J149" s="135">
        <f>职业参数比例等级参数!$C$33*1</f>
        <v>6.545454545454545</v>
      </c>
      <c r="K149" s="135">
        <f>职业参数比例等级参数!$C$34*1</f>
        <v>4.9090909090909083</v>
      </c>
      <c r="L149" s="135">
        <f>职业参数比例等级参数!$C$35*1</f>
        <v>1.418181818181818</v>
      </c>
      <c r="M149" s="135">
        <f>L149*职业参数比例等级参数!$B$15</f>
        <v>2.836363636363636</v>
      </c>
      <c r="N149" s="135">
        <f>L149*职业参数比例等级参数!$B$16</f>
        <v>1.418181818181818</v>
      </c>
      <c r="P149" s="135" t="s">
        <v>593</v>
      </c>
    </row>
    <row r="150" spans="1:16" s="135" customFormat="1">
      <c r="A150" s="142">
        <v>137</v>
      </c>
      <c r="B150" s="134">
        <f t="shared" ref="B150:B193" si="6">$C$11</f>
        <v>44500</v>
      </c>
      <c r="C150" s="134">
        <v>10</v>
      </c>
      <c r="D150" s="134">
        <v>1</v>
      </c>
      <c r="E150" s="134" t="s">
        <v>1939</v>
      </c>
      <c r="F150" s="135">
        <f>职业参数比例等级参数!$D$29*1</f>
        <v>17.878787878787875</v>
      </c>
      <c r="G150" s="134">
        <f>职业参数比例等级参数!$C$30*1</f>
        <v>9.0909090909090899</v>
      </c>
      <c r="H150" s="134">
        <f>职业参数比例等级参数!$C$31*1</f>
        <v>10.909090909090908</v>
      </c>
      <c r="I150" s="134">
        <f>职业参数比例等级参数!$C$32*1</f>
        <v>8.1818181818181817</v>
      </c>
      <c r="J150" s="134">
        <f>职业参数比例等级参数!$C$33*1</f>
        <v>6.545454545454545</v>
      </c>
      <c r="K150" s="134">
        <f>职业参数比例等级参数!$C$34*1</f>
        <v>4.9090909090909083</v>
      </c>
      <c r="L150" s="134">
        <f>职业参数比例等级参数!$C$35*1</f>
        <v>1.418181818181818</v>
      </c>
      <c r="M150" s="134">
        <f>L150*职业参数比例等级参数!$B$15</f>
        <v>2.836363636363636</v>
      </c>
      <c r="N150" s="134">
        <f>L150*职业参数比例等级参数!$B$16</f>
        <v>1.418181818181818</v>
      </c>
      <c r="O150" s="134"/>
      <c r="P150" s="134"/>
    </row>
    <row r="151" spans="1:16" s="135" customFormat="1">
      <c r="A151" s="142">
        <v>138</v>
      </c>
      <c r="B151" s="134">
        <f t="shared" si="6"/>
        <v>44500</v>
      </c>
      <c r="C151" s="134">
        <v>10</v>
      </c>
      <c r="D151" s="134">
        <v>1</v>
      </c>
      <c r="E151" s="134" t="s">
        <v>1939</v>
      </c>
      <c r="F151" s="135">
        <f>职业参数比例等级参数!$E$29*1</f>
        <v>17.575757575757571</v>
      </c>
      <c r="G151" s="134">
        <f>职业参数比例等级参数!$C$30*1</f>
        <v>9.0909090909090899</v>
      </c>
      <c r="H151" s="134">
        <f>职业参数比例等级参数!$C$31*1</f>
        <v>10.909090909090908</v>
      </c>
      <c r="I151" s="134">
        <f>职业参数比例等级参数!$C$32*1</f>
        <v>8.1818181818181817</v>
      </c>
      <c r="J151" s="134">
        <f>职业参数比例等级参数!$C$33*1</f>
        <v>6.545454545454545</v>
      </c>
      <c r="K151" s="134">
        <f>职业参数比例等级参数!$C$34*1</f>
        <v>4.9090909090909083</v>
      </c>
      <c r="L151" s="134">
        <f>职业参数比例等级参数!$C$35*1</f>
        <v>1.418181818181818</v>
      </c>
      <c r="M151" s="134">
        <f>L151*职业参数比例等级参数!$B$15</f>
        <v>2.836363636363636</v>
      </c>
      <c r="N151" s="134">
        <f>L151*职业参数比例等级参数!$B$16</f>
        <v>1.418181818181818</v>
      </c>
      <c r="O151" s="134"/>
      <c r="P151" s="134"/>
    </row>
    <row r="152" spans="1:16" s="135" customFormat="1">
      <c r="A152" s="142">
        <v>139</v>
      </c>
      <c r="B152" s="134">
        <f t="shared" si="6"/>
        <v>44500</v>
      </c>
      <c r="C152" s="134">
        <v>10</v>
      </c>
      <c r="D152" s="134">
        <v>1</v>
      </c>
      <c r="E152" s="134" t="s">
        <v>1938</v>
      </c>
      <c r="F152" s="134">
        <f>职业参数比例等级参数!$C$29*1</f>
        <v>18.18181818181818</v>
      </c>
      <c r="G152" s="135">
        <f>职业参数比例等级参数!$D$30*1</f>
        <v>8.9393939393939377</v>
      </c>
      <c r="H152" s="134">
        <f>职业参数比例等级参数!$C$31*1</f>
        <v>10.909090909090908</v>
      </c>
      <c r="I152" s="134">
        <f>职业参数比例等级参数!$C$32*1</f>
        <v>8.1818181818181817</v>
      </c>
      <c r="J152" s="134">
        <f>职业参数比例等级参数!$C$33*1</f>
        <v>6.545454545454545</v>
      </c>
      <c r="K152" s="134">
        <f>职业参数比例等级参数!$C$34*1</f>
        <v>4.9090909090909083</v>
      </c>
      <c r="L152" s="134">
        <f>职业参数比例等级参数!$C$35*1</f>
        <v>1.418181818181818</v>
      </c>
      <c r="M152" s="134">
        <f>L152*职业参数比例等级参数!$B$15</f>
        <v>2.836363636363636</v>
      </c>
      <c r="N152" s="134">
        <f>L152*职业参数比例等级参数!$B$16</f>
        <v>1.418181818181818</v>
      </c>
      <c r="O152" s="134"/>
      <c r="P152" s="134"/>
    </row>
    <row r="153" spans="1:16" s="135" customFormat="1">
      <c r="A153" s="142">
        <v>140</v>
      </c>
      <c r="B153" s="134">
        <f t="shared" si="6"/>
        <v>44500</v>
      </c>
      <c r="C153" s="134">
        <v>10</v>
      </c>
      <c r="D153" s="134">
        <v>1</v>
      </c>
      <c r="E153" s="134" t="s">
        <v>1938</v>
      </c>
      <c r="F153" s="134">
        <f>职业参数比例等级参数!$C$29*1</f>
        <v>18.18181818181818</v>
      </c>
      <c r="G153" s="135">
        <f>职业参数比例等级参数!$E$30*1</f>
        <v>8.7878787878787854</v>
      </c>
      <c r="H153" s="134">
        <f>职业参数比例等级参数!$C$31*1</f>
        <v>10.909090909090908</v>
      </c>
      <c r="I153" s="134">
        <f>职业参数比例等级参数!$C$32*1</f>
        <v>8.1818181818181817</v>
      </c>
      <c r="J153" s="134">
        <f>职业参数比例等级参数!$C$33*1</f>
        <v>6.545454545454545</v>
      </c>
      <c r="K153" s="134">
        <f>职业参数比例等级参数!$C$34*1</f>
        <v>4.9090909090909083</v>
      </c>
      <c r="L153" s="134">
        <f>职业参数比例等级参数!$C$35*1</f>
        <v>1.418181818181818</v>
      </c>
      <c r="M153" s="134">
        <f>L153*职业参数比例等级参数!$B$15</f>
        <v>2.836363636363636</v>
      </c>
      <c r="N153" s="134">
        <f>L153*职业参数比例等级参数!$B$16</f>
        <v>1.418181818181818</v>
      </c>
      <c r="O153" s="134"/>
      <c r="P153" s="134"/>
    </row>
    <row r="154" spans="1:16" s="135" customFormat="1">
      <c r="A154" s="142">
        <v>141</v>
      </c>
      <c r="B154" s="134">
        <f t="shared" si="6"/>
        <v>44500</v>
      </c>
      <c r="C154" s="134">
        <v>10</v>
      </c>
      <c r="D154" s="134">
        <v>1</v>
      </c>
      <c r="E154" s="134" t="s">
        <v>1938</v>
      </c>
      <c r="F154" s="134">
        <f>职业参数比例等级参数!$C$29*1</f>
        <v>18.18181818181818</v>
      </c>
      <c r="G154" s="134">
        <f>职业参数比例等级参数!$C$30*1</f>
        <v>9.0909090909090899</v>
      </c>
      <c r="H154" s="135">
        <f>职业参数比例等级参数!$D$31*1</f>
        <v>10.666666666666666</v>
      </c>
      <c r="I154" s="134">
        <f>职业参数比例等级参数!$C$32*1</f>
        <v>8.1818181818181817</v>
      </c>
      <c r="J154" s="134">
        <f>职业参数比例等级参数!$C$33*1</f>
        <v>6.545454545454545</v>
      </c>
      <c r="K154" s="134">
        <f>职业参数比例等级参数!$C$34*1</f>
        <v>4.9090909090909083</v>
      </c>
      <c r="L154" s="134">
        <f>职业参数比例等级参数!$C$35*1</f>
        <v>1.418181818181818</v>
      </c>
      <c r="M154" s="134">
        <f>L154*职业参数比例等级参数!$B$15</f>
        <v>2.836363636363636</v>
      </c>
      <c r="N154" s="134">
        <f>L154*职业参数比例等级参数!$B$16</f>
        <v>1.418181818181818</v>
      </c>
      <c r="O154" s="134"/>
      <c r="P154" s="134"/>
    </row>
    <row r="155" spans="1:16" s="135" customFormat="1">
      <c r="A155" s="142">
        <v>142</v>
      </c>
      <c r="B155" s="134">
        <f t="shared" si="6"/>
        <v>44500</v>
      </c>
      <c r="C155" s="134">
        <v>10</v>
      </c>
      <c r="D155" s="134">
        <v>1</v>
      </c>
      <c r="E155" s="134" t="s">
        <v>1938</v>
      </c>
      <c r="F155" s="134">
        <f>职业参数比例等级参数!$C$29*1</f>
        <v>18.18181818181818</v>
      </c>
      <c r="G155" s="134">
        <f>职业参数比例等级参数!$C$30*1</f>
        <v>9.0909090909090899</v>
      </c>
      <c r="H155" s="135">
        <f>职业参数比例等级参数!$E$31*1</f>
        <v>10.424242424242424</v>
      </c>
      <c r="I155" s="134">
        <f>职业参数比例等级参数!$C$32*1</f>
        <v>8.1818181818181817</v>
      </c>
      <c r="J155" s="134">
        <f>职业参数比例等级参数!$C$33*1</f>
        <v>6.545454545454545</v>
      </c>
      <c r="K155" s="134">
        <f>职业参数比例等级参数!$C$34*1</f>
        <v>4.9090909090909083</v>
      </c>
      <c r="L155" s="134">
        <f>职业参数比例等级参数!$C$35*1</f>
        <v>1.418181818181818</v>
      </c>
      <c r="M155" s="134">
        <f>L155*职业参数比例等级参数!$B$15</f>
        <v>2.836363636363636</v>
      </c>
      <c r="N155" s="134">
        <f>L155*职业参数比例等级参数!$B$16</f>
        <v>1.418181818181818</v>
      </c>
      <c r="O155" s="134"/>
      <c r="P155" s="134"/>
    </row>
    <row r="156" spans="1:16" s="135" customFormat="1">
      <c r="A156" s="142">
        <v>143</v>
      </c>
      <c r="B156" s="134">
        <f t="shared" si="6"/>
        <v>44500</v>
      </c>
      <c r="C156" s="134">
        <v>10</v>
      </c>
      <c r="D156" s="134">
        <v>1</v>
      </c>
      <c r="E156" s="134" t="s">
        <v>1938</v>
      </c>
      <c r="F156" s="134">
        <f>职业参数比例等级参数!$C$29*1</f>
        <v>18.18181818181818</v>
      </c>
      <c r="G156" s="134">
        <f>职业参数比例等级参数!$C$30*1</f>
        <v>9.0909090909090899</v>
      </c>
      <c r="H156" s="134">
        <f>职业参数比例等级参数!$C$31*1</f>
        <v>10.909090909090908</v>
      </c>
      <c r="I156" s="135">
        <f>职业参数比例等级参数!$D$32*1</f>
        <v>7.9999999999999982</v>
      </c>
      <c r="J156" s="134">
        <f>职业参数比例等级参数!$C$33*1</f>
        <v>6.545454545454545</v>
      </c>
      <c r="K156" s="134">
        <f>职业参数比例等级参数!$C$34*1</f>
        <v>4.9090909090909083</v>
      </c>
      <c r="L156" s="134">
        <f>职业参数比例等级参数!$C$35*1</f>
        <v>1.418181818181818</v>
      </c>
      <c r="M156" s="134">
        <f>L156*职业参数比例等级参数!$B$15</f>
        <v>2.836363636363636</v>
      </c>
      <c r="N156" s="134">
        <f>L156*职业参数比例等级参数!$B$16</f>
        <v>1.418181818181818</v>
      </c>
      <c r="O156" s="134"/>
      <c r="P156" s="134"/>
    </row>
    <row r="157" spans="1:16" s="135" customFormat="1">
      <c r="A157" s="142">
        <v>144</v>
      </c>
      <c r="B157" s="134">
        <f t="shared" si="6"/>
        <v>44500</v>
      </c>
      <c r="C157" s="134">
        <v>10</v>
      </c>
      <c r="D157" s="134">
        <v>1</v>
      </c>
      <c r="E157" s="134" t="s">
        <v>1938</v>
      </c>
      <c r="F157" s="134">
        <f>职业参数比例等级参数!$C$29*1</f>
        <v>18.18181818181818</v>
      </c>
      <c r="G157" s="134">
        <f>职业参数比例等级参数!$C$30*1</f>
        <v>9.0909090909090899</v>
      </c>
      <c r="H157" s="134">
        <f>职业参数比例等级参数!$C$31*1</f>
        <v>10.909090909090908</v>
      </c>
      <c r="I157" s="135">
        <f>职业参数比例等级参数!$E$32*1</f>
        <v>7.8181818181818183</v>
      </c>
      <c r="J157" s="134">
        <f>职业参数比例等级参数!$C$33*1</f>
        <v>6.545454545454545</v>
      </c>
      <c r="K157" s="134">
        <f>职业参数比例等级参数!$C$34*1</f>
        <v>4.9090909090909083</v>
      </c>
      <c r="L157" s="134">
        <f>职业参数比例等级参数!$C$35*1</f>
        <v>1.418181818181818</v>
      </c>
      <c r="M157" s="134">
        <f>L157*职业参数比例等级参数!$B$15</f>
        <v>2.836363636363636</v>
      </c>
      <c r="N157" s="134">
        <f>L157*职业参数比例等级参数!$B$16</f>
        <v>1.418181818181818</v>
      </c>
      <c r="O157" s="134"/>
      <c r="P157" s="134"/>
    </row>
    <row r="158" spans="1:16" s="135" customFormat="1">
      <c r="A158" s="142">
        <v>145</v>
      </c>
      <c r="B158" s="134">
        <f t="shared" si="6"/>
        <v>44500</v>
      </c>
      <c r="C158" s="134">
        <v>10</v>
      </c>
      <c r="D158" s="134">
        <v>1</v>
      </c>
      <c r="E158" s="134" t="s">
        <v>1938</v>
      </c>
      <c r="F158" s="134">
        <f>职业参数比例等级参数!$C$29*1</f>
        <v>18.18181818181818</v>
      </c>
      <c r="G158" s="134">
        <f>职业参数比例等级参数!$C$30*1</f>
        <v>9.0909090909090899</v>
      </c>
      <c r="H158" s="134">
        <f>职业参数比例等级参数!$C$31*1</f>
        <v>10.909090909090908</v>
      </c>
      <c r="I158" s="134">
        <f>职业参数比例等级参数!$C$32*1</f>
        <v>8.1818181818181817</v>
      </c>
      <c r="J158" s="135">
        <f>职业参数比例等级参数!$D$33*1</f>
        <v>6.3999999999999995</v>
      </c>
      <c r="K158" s="134">
        <f>职业参数比例等级参数!$C$34*1</f>
        <v>4.9090909090909083</v>
      </c>
      <c r="L158" s="134">
        <f>职业参数比例等级参数!$C$35*1</f>
        <v>1.418181818181818</v>
      </c>
      <c r="M158" s="134">
        <f>L158*职业参数比例等级参数!$B$15</f>
        <v>2.836363636363636</v>
      </c>
      <c r="N158" s="134">
        <f>L158*职业参数比例等级参数!$B$16</f>
        <v>1.418181818181818</v>
      </c>
      <c r="O158" s="134"/>
      <c r="P158" s="134"/>
    </row>
    <row r="159" spans="1:16" s="135" customFormat="1">
      <c r="A159" s="142">
        <v>146</v>
      </c>
      <c r="B159" s="134">
        <f t="shared" si="6"/>
        <v>44500</v>
      </c>
      <c r="C159" s="134">
        <v>10</v>
      </c>
      <c r="D159" s="134">
        <v>1</v>
      </c>
      <c r="E159" s="134" t="s">
        <v>1938</v>
      </c>
      <c r="F159" s="134">
        <f>职业参数比例等级参数!$C$29*1</f>
        <v>18.18181818181818</v>
      </c>
      <c r="G159" s="134">
        <f>职业参数比例等级参数!$C$30*1</f>
        <v>9.0909090909090899</v>
      </c>
      <c r="H159" s="134">
        <f>职业参数比例等级参数!$C$31*1</f>
        <v>10.909090909090908</v>
      </c>
      <c r="I159" s="134">
        <f>职业参数比例等级参数!$C$32*1</f>
        <v>8.1818181818181817</v>
      </c>
      <c r="J159" s="135">
        <f>职业参数比例等级参数!$E$33*1</f>
        <v>6.254545454545454</v>
      </c>
      <c r="K159" s="134">
        <f>职业参数比例等级参数!$C$34*1</f>
        <v>4.9090909090909083</v>
      </c>
      <c r="L159" s="134">
        <f>职业参数比例等级参数!$C$35*1</f>
        <v>1.418181818181818</v>
      </c>
      <c r="M159" s="134">
        <f>L159*职业参数比例等级参数!$B$15</f>
        <v>2.836363636363636</v>
      </c>
      <c r="N159" s="134">
        <f>L159*职业参数比例等级参数!$B$16</f>
        <v>1.418181818181818</v>
      </c>
      <c r="O159" s="134"/>
      <c r="P159" s="134"/>
    </row>
    <row r="160" spans="1:16" s="135" customFormat="1">
      <c r="A160" s="142">
        <v>147</v>
      </c>
      <c r="B160" s="134">
        <f t="shared" si="6"/>
        <v>44500</v>
      </c>
      <c r="C160" s="134">
        <v>10</v>
      </c>
      <c r="D160" s="134">
        <v>1</v>
      </c>
      <c r="E160" s="134" t="s">
        <v>1938</v>
      </c>
      <c r="F160" s="134">
        <f>职业参数比例等级参数!$C$29*1</f>
        <v>18.18181818181818</v>
      </c>
      <c r="G160" s="134">
        <f>职业参数比例等级参数!$C$30*1</f>
        <v>9.0909090909090899</v>
      </c>
      <c r="H160" s="134">
        <f>职业参数比例等级参数!$C$31*1</f>
        <v>10.909090909090908</v>
      </c>
      <c r="I160" s="134">
        <f>职业参数比例等级参数!$C$32*1</f>
        <v>8.1818181818181817</v>
      </c>
      <c r="J160" s="134">
        <f>职业参数比例等级参数!$C$33*1</f>
        <v>6.545454545454545</v>
      </c>
      <c r="K160" s="135">
        <f>职业参数比例等级参数!$D$34*1</f>
        <v>4.8</v>
      </c>
      <c r="L160" s="134">
        <f>职业参数比例等级参数!$C$35*1</f>
        <v>1.418181818181818</v>
      </c>
      <c r="M160" s="134">
        <f>L160*职业参数比例等级参数!$B$15</f>
        <v>2.836363636363636</v>
      </c>
      <c r="N160" s="134">
        <f>L160*职业参数比例等级参数!$B$16</f>
        <v>1.418181818181818</v>
      </c>
      <c r="O160" s="134"/>
      <c r="P160" s="134"/>
    </row>
    <row r="161" spans="1:16" s="135" customFormat="1">
      <c r="A161" s="142">
        <v>148</v>
      </c>
      <c r="B161" s="134">
        <f t="shared" si="6"/>
        <v>44500</v>
      </c>
      <c r="C161" s="134">
        <v>10</v>
      </c>
      <c r="D161" s="134">
        <v>1</v>
      </c>
      <c r="E161" s="134" t="s">
        <v>1938</v>
      </c>
      <c r="F161" s="134">
        <f>职业参数比例等级参数!$C$29*1</f>
        <v>18.18181818181818</v>
      </c>
      <c r="G161" s="134">
        <f>职业参数比例等级参数!$C$30*1</f>
        <v>9.0909090909090899</v>
      </c>
      <c r="H161" s="134">
        <f>职业参数比例等级参数!$C$31*1</f>
        <v>10.909090909090908</v>
      </c>
      <c r="I161" s="134">
        <f>职业参数比例等级参数!$C$32*1</f>
        <v>8.1818181818181817</v>
      </c>
      <c r="J161" s="134">
        <f>职业参数比例等级参数!$C$33*1</f>
        <v>6.545454545454545</v>
      </c>
      <c r="K161" s="135">
        <f>职业参数比例等级参数!$E$34*1</f>
        <v>4.6909090909090905</v>
      </c>
      <c r="L161" s="134">
        <f>职业参数比例等级参数!$C$35*1</f>
        <v>1.418181818181818</v>
      </c>
      <c r="M161" s="134">
        <f>L161*职业参数比例等级参数!$B$15</f>
        <v>2.836363636363636</v>
      </c>
      <c r="N161" s="134">
        <f>L161*职业参数比例等级参数!$B$16</f>
        <v>1.418181818181818</v>
      </c>
      <c r="O161" s="134"/>
      <c r="P161" s="134"/>
    </row>
    <row r="162" spans="1:16" s="135" customFormat="1">
      <c r="A162" s="142">
        <v>149</v>
      </c>
      <c r="B162" s="134">
        <f t="shared" si="6"/>
        <v>44500</v>
      </c>
      <c r="C162" s="134">
        <v>10</v>
      </c>
      <c r="D162" s="134">
        <v>1</v>
      </c>
      <c r="E162" s="134" t="s">
        <v>1938</v>
      </c>
      <c r="F162" s="134">
        <f>职业参数比例等级参数!$C$29*1</f>
        <v>18.18181818181818</v>
      </c>
      <c r="G162" s="134">
        <f>职业参数比例等级参数!$C$30*1</f>
        <v>9.0909090909090899</v>
      </c>
      <c r="H162" s="134">
        <f>职业参数比例等级参数!$C$31*1</f>
        <v>10.909090909090908</v>
      </c>
      <c r="I162" s="134">
        <f>职业参数比例等级参数!$C$32*1</f>
        <v>8.1818181818181817</v>
      </c>
      <c r="J162" s="134">
        <f>职业参数比例等级参数!$C$33*1</f>
        <v>6.545454545454545</v>
      </c>
      <c r="K162" s="134">
        <f>职业参数比例等级参数!$C$34*1</f>
        <v>4.9090909090909083</v>
      </c>
      <c r="L162" s="135">
        <f>职业参数比例等级参数!$D$35*1</f>
        <v>1.4072727272727272</v>
      </c>
      <c r="M162" s="134">
        <f>L162*职业参数比例等级参数!$B$15</f>
        <v>2.8145454545454545</v>
      </c>
      <c r="N162" s="134">
        <f>L162*职业参数比例等级参数!$B$16</f>
        <v>1.4072727272727272</v>
      </c>
      <c r="O162" s="134"/>
      <c r="P162" s="134"/>
    </row>
    <row r="163" spans="1:16" s="135" customFormat="1">
      <c r="A163" s="142">
        <v>150</v>
      </c>
      <c r="B163" s="134">
        <f t="shared" si="6"/>
        <v>44500</v>
      </c>
      <c r="C163" s="134">
        <v>10</v>
      </c>
      <c r="D163" s="134">
        <v>1</v>
      </c>
      <c r="E163" s="134" t="s">
        <v>1938</v>
      </c>
      <c r="F163" s="134">
        <f>职业参数比例等级参数!$C$29*1</f>
        <v>18.18181818181818</v>
      </c>
      <c r="G163" s="134">
        <f>职业参数比例等级参数!$C$30*1</f>
        <v>9.0909090909090899</v>
      </c>
      <c r="H163" s="134">
        <f>职业参数比例等级参数!$C$31*1</f>
        <v>10.909090909090908</v>
      </c>
      <c r="I163" s="134">
        <f>职业参数比例等级参数!$C$32*1</f>
        <v>8.1818181818181817</v>
      </c>
      <c r="J163" s="134">
        <f>职业参数比例等级参数!$C$33*1</f>
        <v>6.545454545454545</v>
      </c>
      <c r="K163" s="134">
        <f>职业参数比例等级参数!$C$34*1</f>
        <v>4.9090909090909083</v>
      </c>
      <c r="L163" s="135">
        <f>职业参数比例等级参数!$E$35*1</f>
        <v>1.3963636363636363</v>
      </c>
      <c r="M163" s="134">
        <f>L163*职业参数比例等级参数!$B$15</f>
        <v>2.7927272727272725</v>
      </c>
      <c r="N163" s="134">
        <f>L163*职业参数比例等级参数!$B$16</f>
        <v>1.3963636363636363</v>
      </c>
      <c r="O163" s="134"/>
      <c r="P163" s="134"/>
    </row>
    <row r="164" spans="1:16" s="135" customFormat="1">
      <c r="A164" s="142">
        <v>151</v>
      </c>
      <c r="B164" s="135">
        <f t="shared" si="6"/>
        <v>44500</v>
      </c>
      <c r="C164" s="135">
        <v>10</v>
      </c>
      <c r="D164" s="135">
        <v>1</v>
      </c>
      <c r="E164" s="135" t="s">
        <v>1939</v>
      </c>
      <c r="F164" s="135">
        <f>职业参数比例等级参数!$D$29*1</f>
        <v>17.878787878787875</v>
      </c>
      <c r="G164" s="135">
        <f>职业参数比例等级参数!$D$30*1</f>
        <v>8.9393939393939377</v>
      </c>
      <c r="H164" s="135">
        <f>职业参数比例等级参数!$D$31*1</f>
        <v>10.666666666666666</v>
      </c>
      <c r="I164" s="135">
        <f>职业参数比例等级参数!$D$32*1</f>
        <v>7.9999999999999982</v>
      </c>
      <c r="J164" s="135">
        <f>职业参数比例等级参数!$D$33*1</f>
        <v>6.3999999999999995</v>
      </c>
      <c r="K164" s="135">
        <f>职业参数比例等级参数!$D$34*1</f>
        <v>4.8</v>
      </c>
      <c r="L164" s="135">
        <f>职业参数比例等级参数!$D$35*1</f>
        <v>1.4072727272727272</v>
      </c>
      <c r="M164" s="135">
        <f>L164*职业参数比例等级参数!$B$15</f>
        <v>2.8145454545454545</v>
      </c>
      <c r="N164" s="135">
        <f>L164*职业参数比例等级参数!$B$16</f>
        <v>1.4072727272727272</v>
      </c>
      <c r="P164" s="135" t="s">
        <v>695</v>
      </c>
    </row>
    <row r="165" spans="1:16" s="135" customFormat="1">
      <c r="A165" s="142">
        <v>152</v>
      </c>
      <c r="B165" s="134">
        <f t="shared" si="6"/>
        <v>44500</v>
      </c>
      <c r="C165" s="134">
        <v>10</v>
      </c>
      <c r="D165" s="134">
        <v>1</v>
      </c>
      <c r="E165" s="134" t="s">
        <v>1939</v>
      </c>
      <c r="F165" s="135">
        <f>职业参数比例等级参数!$C$29*1</f>
        <v>18.18181818181818</v>
      </c>
      <c r="G165" s="134">
        <f>职业参数比例等级参数!$D$30*1</f>
        <v>8.9393939393939377</v>
      </c>
      <c r="H165" s="134">
        <f>职业参数比例等级参数!$D$31*1</f>
        <v>10.666666666666666</v>
      </c>
      <c r="I165" s="134">
        <f>职业参数比例等级参数!$D$32*1</f>
        <v>7.9999999999999982</v>
      </c>
      <c r="J165" s="134">
        <f>职业参数比例等级参数!$D$33*1</f>
        <v>6.3999999999999995</v>
      </c>
      <c r="K165" s="134">
        <f>职业参数比例等级参数!$D$34*1</f>
        <v>4.8</v>
      </c>
      <c r="L165" s="134">
        <f>职业参数比例等级参数!$D$35*1</f>
        <v>1.4072727272727272</v>
      </c>
      <c r="M165" s="134">
        <f>L165*职业参数比例等级参数!$B$15</f>
        <v>2.8145454545454545</v>
      </c>
      <c r="N165" s="134">
        <f>L165*职业参数比例等级参数!$B$16</f>
        <v>1.4072727272727272</v>
      </c>
      <c r="O165" s="134"/>
      <c r="P165" s="134"/>
    </row>
    <row r="166" spans="1:16" s="135" customFormat="1">
      <c r="A166" s="142">
        <v>153</v>
      </c>
      <c r="B166" s="134">
        <f t="shared" si="6"/>
        <v>44500</v>
      </c>
      <c r="C166" s="134">
        <v>10</v>
      </c>
      <c r="D166" s="134">
        <v>1</v>
      </c>
      <c r="E166" s="134" t="s">
        <v>1939</v>
      </c>
      <c r="F166" s="135">
        <f>职业参数比例等级参数!$E$29*1</f>
        <v>17.575757575757571</v>
      </c>
      <c r="G166" s="134">
        <f>职业参数比例等级参数!$D$30*1</f>
        <v>8.9393939393939377</v>
      </c>
      <c r="H166" s="134">
        <f>职业参数比例等级参数!$D$31*1</f>
        <v>10.666666666666666</v>
      </c>
      <c r="I166" s="134">
        <f>职业参数比例等级参数!$D$32*1</f>
        <v>7.9999999999999982</v>
      </c>
      <c r="J166" s="134">
        <f>职业参数比例等级参数!$D$33*1</f>
        <v>6.3999999999999995</v>
      </c>
      <c r="K166" s="134">
        <f>职业参数比例等级参数!$D$34*1</f>
        <v>4.8</v>
      </c>
      <c r="L166" s="134">
        <f>职业参数比例等级参数!$D$35*1</f>
        <v>1.4072727272727272</v>
      </c>
      <c r="M166" s="134">
        <f>L166*职业参数比例等级参数!$B$15</f>
        <v>2.8145454545454545</v>
      </c>
      <c r="N166" s="134">
        <f>L166*职业参数比例等级参数!$B$16</f>
        <v>1.4072727272727272</v>
      </c>
      <c r="O166" s="134"/>
      <c r="P166" s="134"/>
    </row>
    <row r="167" spans="1:16" s="135" customFormat="1">
      <c r="A167" s="142">
        <v>154</v>
      </c>
      <c r="B167" s="134">
        <f t="shared" si="6"/>
        <v>44500</v>
      </c>
      <c r="C167" s="134">
        <v>10</v>
      </c>
      <c r="D167" s="134">
        <v>1</v>
      </c>
      <c r="E167" s="134" t="s">
        <v>1938</v>
      </c>
      <c r="F167" s="134">
        <f>职业参数比例等级参数!$D$29*1</f>
        <v>17.878787878787875</v>
      </c>
      <c r="G167" s="135">
        <f>职业参数比例等级参数!$C$30*1</f>
        <v>9.0909090909090899</v>
      </c>
      <c r="H167" s="134">
        <f>职业参数比例等级参数!$D$31*1</f>
        <v>10.666666666666666</v>
      </c>
      <c r="I167" s="134">
        <f>职业参数比例等级参数!$D$32*1</f>
        <v>7.9999999999999982</v>
      </c>
      <c r="J167" s="134">
        <f>职业参数比例等级参数!$D$33*1</f>
        <v>6.3999999999999995</v>
      </c>
      <c r="K167" s="134">
        <f>职业参数比例等级参数!$D$34*1</f>
        <v>4.8</v>
      </c>
      <c r="L167" s="134">
        <f>职业参数比例等级参数!$D$35*1</f>
        <v>1.4072727272727272</v>
      </c>
      <c r="M167" s="134">
        <f>L167*职业参数比例等级参数!$B$15</f>
        <v>2.8145454545454545</v>
      </c>
      <c r="N167" s="134">
        <f>L167*职业参数比例等级参数!$B$16</f>
        <v>1.4072727272727272</v>
      </c>
      <c r="O167" s="134"/>
      <c r="P167" s="134"/>
    </row>
    <row r="168" spans="1:16" s="135" customFormat="1">
      <c r="A168" s="142">
        <v>155</v>
      </c>
      <c r="B168" s="134">
        <f t="shared" si="6"/>
        <v>44500</v>
      </c>
      <c r="C168" s="134">
        <v>10</v>
      </c>
      <c r="D168" s="134">
        <v>1</v>
      </c>
      <c r="E168" s="134" t="s">
        <v>1938</v>
      </c>
      <c r="F168" s="134">
        <f>职业参数比例等级参数!$D$29*1</f>
        <v>17.878787878787875</v>
      </c>
      <c r="G168" s="135">
        <f>职业参数比例等级参数!$E$30*1</f>
        <v>8.7878787878787854</v>
      </c>
      <c r="H168" s="134">
        <f>职业参数比例等级参数!$D$31*1</f>
        <v>10.666666666666666</v>
      </c>
      <c r="I168" s="134">
        <f>职业参数比例等级参数!$D$32*1</f>
        <v>7.9999999999999982</v>
      </c>
      <c r="J168" s="134">
        <f>职业参数比例等级参数!$D$33*1</f>
        <v>6.3999999999999995</v>
      </c>
      <c r="K168" s="134">
        <f>职业参数比例等级参数!$D$34*1</f>
        <v>4.8</v>
      </c>
      <c r="L168" s="134">
        <f>职业参数比例等级参数!$D$35*1</f>
        <v>1.4072727272727272</v>
      </c>
      <c r="M168" s="134">
        <f>L168*职业参数比例等级参数!$B$15</f>
        <v>2.8145454545454545</v>
      </c>
      <c r="N168" s="134">
        <f>L168*职业参数比例等级参数!$B$16</f>
        <v>1.4072727272727272</v>
      </c>
      <c r="O168" s="134"/>
      <c r="P168" s="134"/>
    </row>
    <row r="169" spans="1:16" s="135" customFormat="1">
      <c r="A169" s="142">
        <v>156</v>
      </c>
      <c r="B169" s="134">
        <f t="shared" si="6"/>
        <v>44500</v>
      </c>
      <c r="C169" s="134">
        <v>10</v>
      </c>
      <c r="D169" s="134">
        <v>1</v>
      </c>
      <c r="E169" s="134" t="s">
        <v>1938</v>
      </c>
      <c r="F169" s="134">
        <f>职业参数比例等级参数!$D$29*1</f>
        <v>17.878787878787875</v>
      </c>
      <c r="G169" s="134">
        <f>职业参数比例等级参数!$D$30*1</f>
        <v>8.9393939393939377</v>
      </c>
      <c r="H169" s="135">
        <f>职业参数比例等级参数!$C$31*1</f>
        <v>10.909090909090908</v>
      </c>
      <c r="I169" s="134">
        <f>职业参数比例等级参数!$D$32*1</f>
        <v>7.9999999999999982</v>
      </c>
      <c r="J169" s="134">
        <f>职业参数比例等级参数!$D$33*1</f>
        <v>6.3999999999999995</v>
      </c>
      <c r="K169" s="134">
        <f>职业参数比例等级参数!$D$34*1</f>
        <v>4.8</v>
      </c>
      <c r="L169" s="134">
        <f>职业参数比例等级参数!$D$35*1</f>
        <v>1.4072727272727272</v>
      </c>
      <c r="M169" s="134">
        <f>L169*职业参数比例等级参数!$B$15</f>
        <v>2.8145454545454545</v>
      </c>
      <c r="N169" s="134">
        <f>L169*职业参数比例等级参数!$B$16</f>
        <v>1.4072727272727272</v>
      </c>
      <c r="O169" s="134"/>
      <c r="P169" s="134"/>
    </row>
    <row r="170" spans="1:16" s="135" customFormat="1">
      <c r="A170" s="142">
        <v>157</v>
      </c>
      <c r="B170" s="134">
        <f t="shared" si="6"/>
        <v>44500</v>
      </c>
      <c r="C170" s="134">
        <v>10</v>
      </c>
      <c r="D170" s="134">
        <v>1</v>
      </c>
      <c r="E170" s="134" t="s">
        <v>1938</v>
      </c>
      <c r="F170" s="134">
        <f>职业参数比例等级参数!$D$29*1</f>
        <v>17.878787878787875</v>
      </c>
      <c r="G170" s="134">
        <f>职业参数比例等级参数!$D$30*1</f>
        <v>8.9393939393939377</v>
      </c>
      <c r="H170" s="135">
        <f>职业参数比例等级参数!$E$31*1</f>
        <v>10.424242424242424</v>
      </c>
      <c r="I170" s="134">
        <f>职业参数比例等级参数!$D$32*1</f>
        <v>7.9999999999999982</v>
      </c>
      <c r="J170" s="134">
        <f>职业参数比例等级参数!$D$33*1</f>
        <v>6.3999999999999995</v>
      </c>
      <c r="K170" s="134">
        <f>职业参数比例等级参数!$D$34*1</f>
        <v>4.8</v>
      </c>
      <c r="L170" s="134">
        <f>职业参数比例等级参数!$D$35*1</f>
        <v>1.4072727272727272</v>
      </c>
      <c r="M170" s="134">
        <f>L170*职业参数比例等级参数!$B$15</f>
        <v>2.8145454545454545</v>
      </c>
      <c r="N170" s="134">
        <f>L170*职业参数比例等级参数!$B$16</f>
        <v>1.4072727272727272</v>
      </c>
      <c r="O170" s="134"/>
      <c r="P170" s="134"/>
    </row>
    <row r="171" spans="1:16" s="135" customFormat="1">
      <c r="A171" s="142">
        <v>158</v>
      </c>
      <c r="B171" s="134">
        <f t="shared" si="6"/>
        <v>44500</v>
      </c>
      <c r="C171" s="134">
        <v>10</v>
      </c>
      <c r="D171" s="134">
        <v>1</v>
      </c>
      <c r="E171" s="134" t="s">
        <v>1938</v>
      </c>
      <c r="F171" s="134">
        <f>职业参数比例等级参数!$D$29*1</f>
        <v>17.878787878787875</v>
      </c>
      <c r="G171" s="134">
        <f>职业参数比例等级参数!$D$30*1</f>
        <v>8.9393939393939377</v>
      </c>
      <c r="H171" s="134">
        <f>职业参数比例等级参数!$D$31*1</f>
        <v>10.666666666666666</v>
      </c>
      <c r="I171" s="135">
        <f>职业参数比例等级参数!$C$32*1</f>
        <v>8.1818181818181817</v>
      </c>
      <c r="J171" s="134">
        <f>职业参数比例等级参数!$D$33*1</f>
        <v>6.3999999999999995</v>
      </c>
      <c r="K171" s="134">
        <f>职业参数比例等级参数!$D$34*1</f>
        <v>4.8</v>
      </c>
      <c r="L171" s="134">
        <f>职业参数比例等级参数!$D$35*1</f>
        <v>1.4072727272727272</v>
      </c>
      <c r="M171" s="134">
        <f>L171*职业参数比例等级参数!$B$15</f>
        <v>2.8145454545454545</v>
      </c>
      <c r="N171" s="134">
        <f>L171*职业参数比例等级参数!$B$16</f>
        <v>1.4072727272727272</v>
      </c>
      <c r="O171" s="134"/>
      <c r="P171" s="134"/>
    </row>
    <row r="172" spans="1:16" s="135" customFormat="1">
      <c r="A172" s="142">
        <v>159</v>
      </c>
      <c r="B172" s="134">
        <f t="shared" si="6"/>
        <v>44500</v>
      </c>
      <c r="C172" s="134">
        <v>10</v>
      </c>
      <c r="D172" s="134">
        <v>1</v>
      </c>
      <c r="E172" s="134" t="s">
        <v>1938</v>
      </c>
      <c r="F172" s="134">
        <f>职业参数比例等级参数!$D$29*1</f>
        <v>17.878787878787875</v>
      </c>
      <c r="G172" s="134">
        <f>职业参数比例等级参数!$D$30*1</f>
        <v>8.9393939393939377</v>
      </c>
      <c r="H172" s="134">
        <f>职业参数比例等级参数!$D$31*1</f>
        <v>10.666666666666666</v>
      </c>
      <c r="I172" s="135">
        <f>职业参数比例等级参数!$E$32*1</f>
        <v>7.8181818181818183</v>
      </c>
      <c r="J172" s="134">
        <f>职业参数比例等级参数!$D$33*1</f>
        <v>6.3999999999999995</v>
      </c>
      <c r="K172" s="134">
        <f>职业参数比例等级参数!$D$34*1</f>
        <v>4.8</v>
      </c>
      <c r="L172" s="134">
        <f>职业参数比例等级参数!$D$35*1</f>
        <v>1.4072727272727272</v>
      </c>
      <c r="M172" s="134">
        <f>L172*职业参数比例等级参数!$B$15</f>
        <v>2.8145454545454545</v>
      </c>
      <c r="N172" s="134">
        <f>L172*职业参数比例等级参数!$B$16</f>
        <v>1.4072727272727272</v>
      </c>
      <c r="O172" s="134"/>
      <c r="P172" s="134"/>
    </row>
    <row r="173" spans="1:16" s="135" customFormat="1">
      <c r="A173" s="142">
        <v>160</v>
      </c>
      <c r="B173" s="134">
        <f t="shared" si="6"/>
        <v>44500</v>
      </c>
      <c r="C173" s="134">
        <v>10</v>
      </c>
      <c r="D173" s="134">
        <v>1</v>
      </c>
      <c r="E173" s="134" t="s">
        <v>1938</v>
      </c>
      <c r="F173" s="134">
        <f>职业参数比例等级参数!$D$29*1</f>
        <v>17.878787878787875</v>
      </c>
      <c r="G173" s="134">
        <f>职业参数比例等级参数!$D$30*1</f>
        <v>8.9393939393939377</v>
      </c>
      <c r="H173" s="134">
        <f>职业参数比例等级参数!$D$31*1</f>
        <v>10.666666666666666</v>
      </c>
      <c r="I173" s="134">
        <f>职业参数比例等级参数!$D$32*1</f>
        <v>7.9999999999999982</v>
      </c>
      <c r="J173" s="135">
        <f>职业参数比例等级参数!$C$33*1</f>
        <v>6.545454545454545</v>
      </c>
      <c r="K173" s="134">
        <f>职业参数比例等级参数!$D$34*1</f>
        <v>4.8</v>
      </c>
      <c r="L173" s="134">
        <f>职业参数比例等级参数!$D$35*1</f>
        <v>1.4072727272727272</v>
      </c>
      <c r="M173" s="134">
        <f>L173*职业参数比例等级参数!$B$15</f>
        <v>2.8145454545454545</v>
      </c>
      <c r="N173" s="134">
        <f>L173*职业参数比例等级参数!$B$16</f>
        <v>1.4072727272727272</v>
      </c>
      <c r="O173" s="134"/>
      <c r="P173" s="134"/>
    </row>
    <row r="174" spans="1:16" s="135" customFormat="1">
      <c r="A174" s="142">
        <v>161</v>
      </c>
      <c r="B174" s="134">
        <f t="shared" si="6"/>
        <v>44500</v>
      </c>
      <c r="C174" s="134">
        <v>10</v>
      </c>
      <c r="D174" s="134">
        <v>1</v>
      </c>
      <c r="E174" s="134" t="s">
        <v>1938</v>
      </c>
      <c r="F174" s="134">
        <f>职业参数比例等级参数!$D$29*1</f>
        <v>17.878787878787875</v>
      </c>
      <c r="G174" s="134">
        <f>职业参数比例等级参数!$D$30*1</f>
        <v>8.9393939393939377</v>
      </c>
      <c r="H174" s="134">
        <f>职业参数比例等级参数!$D$31*1</f>
        <v>10.666666666666666</v>
      </c>
      <c r="I174" s="134">
        <f>职业参数比例等级参数!$D$32*1</f>
        <v>7.9999999999999982</v>
      </c>
      <c r="J174" s="135">
        <f>职业参数比例等级参数!$E$33*1</f>
        <v>6.254545454545454</v>
      </c>
      <c r="K174" s="134">
        <f>职业参数比例等级参数!$D$34*1</f>
        <v>4.8</v>
      </c>
      <c r="L174" s="134">
        <f>职业参数比例等级参数!$D$35*1</f>
        <v>1.4072727272727272</v>
      </c>
      <c r="M174" s="134">
        <f>L174*职业参数比例等级参数!$B$15</f>
        <v>2.8145454545454545</v>
      </c>
      <c r="N174" s="134">
        <f>L174*职业参数比例等级参数!$B$16</f>
        <v>1.4072727272727272</v>
      </c>
      <c r="O174" s="134"/>
      <c r="P174" s="134"/>
    </row>
    <row r="175" spans="1:16" s="135" customFormat="1">
      <c r="A175" s="142">
        <v>162</v>
      </c>
      <c r="B175" s="134">
        <f t="shared" si="6"/>
        <v>44500</v>
      </c>
      <c r="C175" s="134">
        <v>10</v>
      </c>
      <c r="D175" s="134">
        <v>1</v>
      </c>
      <c r="E175" s="134" t="s">
        <v>1938</v>
      </c>
      <c r="F175" s="134">
        <f>职业参数比例等级参数!$D$29*1</f>
        <v>17.878787878787875</v>
      </c>
      <c r="G175" s="134">
        <f>职业参数比例等级参数!$D$30*1</f>
        <v>8.9393939393939377</v>
      </c>
      <c r="H175" s="134">
        <f>职业参数比例等级参数!$D$31*1</f>
        <v>10.666666666666666</v>
      </c>
      <c r="I175" s="134">
        <f>职业参数比例等级参数!$D$32*1</f>
        <v>7.9999999999999982</v>
      </c>
      <c r="J175" s="134">
        <f>职业参数比例等级参数!$D$33*1</f>
        <v>6.3999999999999995</v>
      </c>
      <c r="K175" s="135">
        <f>职业参数比例等级参数!$C$34*1</f>
        <v>4.9090909090909083</v>
      </c>
      <c r="L175" s="134">
        <f>职业参数比例等级参数!$D$35*1</f>
        <v>1.4072727272727272</v>
      </c>
      <c r="M175" s="134">
        <f>L175*职业参数比例等级参数!$B$15</f>
        <v>2.8145454545454545</v>
      </c>
      <c r="N175" s="134">
        <f>L175*职业参数比例等级参数!$B$16</f>
        <v>1.4072727272727272</v>
      </c>
      <c r="O175" s="134"/>
      <c r="P175" s="134"/>
    </row>
    <row r="176" spans="1:16" s="135" customFormat="1">
      <c r="A176" s="142">
        <v>163</v>
      </c>
      <c r="B176" s="134">
        <f t="shared" si="6"/>
        <v>44500</v>
      </c>
      <c r="C176" s="134">
        <v>10</v>
      </c>
      <c r="D176" s="134">
        <v>1</v>
      </c>
      <c r="E176" s="134" t="s">
        <v>1938</v>
      </c>
      <c r="F176" s="134">
        <f>职业参数比例等级参数!$D$29*1</f>
        <v>17.878787878787875</v>
      </c>
      <c r="G176" s="134">
        <f>职业参数比例等级参数!$D$30*1</f>
        <v>8.9393939393939377</v>
      </c>
      <c r="H176" s="134">
        <f>职业参数比例等级参数!$D$31*1</f>
        <v>10.666666666666666</v>
      </c>
      <c r="I176" s="134">
        <f>职业参数比例等级参数!$D$32*1</f>
        <v>7.9999999999999982</v>
      </c>
      <c r="J176" s="134">
        <f>职业参数比例等级参数!$D$33*1</f>
        <v>6.3999999999999995</v>
      </c>
      <c r="K176" s="135">
        <f>职业参数比例等级参数!$E$34*1</f>
        <v>4.6909090909090905</v>
      </c>
      <c r="L176" s="134">
        <f>职业参数比例等级参数!$D$35*1</f>
        <v>1.4072727272727272</v>
      </c>
      <c r="M176" s="134">
        <f>L176*职业参数比例等级参数!$B$15</f>
        <v>2.8145454545454545</v>
      </c>
      <c r="N176" s="134">
        <f>L176*职业参数比例等级参数!$B$16</f>
        <v>1.4072727272727272</v>
      </c>
      <c r="O176" s="134"/>
      <c r="P176" s="134"/>
    </row>
    <row r="177" spans="1:16" s="135" customFormat="1">
      <c r="A177" s="142">
        <v>164</v>
      </c>
      <c r="B177" s="134">
        <f t="shared" si="6"/>
        <v>44500</v>
      </c>
      <c r="C177" s="134">
        <v>10</v>
      </c>
      <c r="D177" s="134">
        <v>1</v>
      </c>
      <c r="E177" s="134" t="s">
        <v>1938</v>
      </c>
      <c r="F177" s="134">
        <f>职业参数比例等级参数!$D$29*1</f>
        <v>17.878787878787875</v>
      </c>
      <c r="G177" s="134">
        <f>职业参数比例等级参数!$D$30*1</f>
        <v>8.9393939393939377</v>
      </c>
      <c r="H177" s="134">
        <f>职业参数比例等级参数!$D$31*1</f>
        <v>10.666666666666666</v>
      </c>
      <c r="I177" s="134">
        <f>职业参数比例等级参数!$D$32*1</f>
        <v>7.9999999999999982</v>
      </c>
      <c r="J177" s="134">
        <f>职业参数比例等级参数!$D$33*1</f>
        <v>6.3999999999999995</v>
      </c>
      <c r="K177" s="134">
        <f>职业参数比例等级参数!$D$34*1</f>
        <v>4.8</v>
      </c>
      <c r="L177" s="135">
        <f>职业参数比例等级参数!$C$35*1</f>
        <v>1.418181818181818</v>
      </c>
      <c r="M177" s="134">
        <f>L177*职业参数比例等级参数!$B$15</f>
        <v>2.836363636363636</v>
      </c>
      <c r="N177" s="134">
        <f>L177*职业参数比例等级参数!$B$16</f>
        <v>1.418181818181818</v>
      </c>
      <c r="O177" s="134"/>
      <c r="P177" s="134"/>
    </row>
    <row r="178" spans="1:16" s="135" customFormat="1">
      <c r="A178" s="142">
        <v>165</v>
      </c>
      <c r="B178" s="134">
        <f t="shared" si="6"/>
        <v>44500</v>
      </c>
      <c r="C178" s="134">
        <v>10</v>
      </c>
      <c r="D178" s="134">
        <v>1</v>
      </c>
      <c r="E178" s="134" t="s">
        <v>1938</v>
      </c>
      <c r="F178" s="134">
        <f>职业参数比例等级参数!$D$29*1</f>
        <v>17.878787878787875</v>
      </c>
      <c r="G178" s="134">
        <f>职业参数比例等级参数!$D$30*1</f>
        <v>8.9393939393939377</v>
      </c>
      <c r="H178" s="134">
        <f>职业参数比例等级参数!$D$31*1</f>
        <v>10.666666666666666</v>
      </c>
      <c r="I178" s="134">
        <f>职业参数比例等级参数!$D$32*1</f>
        <v>7.9999999999999982</v>
      </c>
      <c r="J178" s="134">
        <f>职业参数比例等级参数!$D$33*1</f>
        <v>6.3999999999999995</v>
      </c>
      <c r="K178" s="134">
        <f>职业参数比例等级参数!$D$34*1</f>
        <v>4.8</v>
      </c>
      <c r="L178" s="135">
        <f>职业参数比例等级参数!$E$35*1</f>
        <v>1.3963636363636363</v>
      </c>
      <c r="M178" s="134">
        <f>L178*职业参数比例等级参数!$B$15</f>
        <v>2.7927272727272725</v>
      </c>
      <c r="N178" s="134">
        <f>L178*职业参数比例等级参数!$B$16</f>
        <v>1.3963636363636363</v>
      </c>
      <c r="O178" s="134"/>
      <c r="P178" s="134"/>
    </row>
    <row r="179" spans="1:16" s="135" customFormat="1">
      <c r="A179" s="142">
        <v>166</v>
      </c>
      <c r="B179" s="135">
        <f t="shared" si="6"/>
        <v>44500</v>
      </c>
      <c r="C179" s="135">
        <v>10</v>
      </c>
      <c r="D179" s="135">
        <v>1</v>
      </c>
      <c r="E179" s="135" t="s">
        <v>1939</v>
      </c>
      <c r="F179" s="135">
        <f>职业参数比例等级参数!$E$29*1</f>
        <v>17.575757575757571</v>
      </c>
      <c r="G179" s="135">
        <f>职业参数比例等级参数!$E$30*1</f>
        <v>8.7878787878787854</v>
      </c>
      <c r="H179" s="135">
        <f>职业参数比例等级参数!$E$31*1</f>
        <v>10.424242424242424</v>
      </c>
      <c r="I179" s="135">
        <f>职业参数比例等级参数!$E$32*1</f>
        <v>7.8181818181818183</v>
      </c>
      <c r="J179" s="135">
        <f>职业参数比例等级参数!$E$33*1</f>
        <v>6.254545454545454</v>
      </c>
      <c r="K179" s="135">
        <f>职业参数比例等级参数!$E$34*1</f>
        <v>4.6909090909090905</v>
      </c>
      <c r="L179" s="135">
        <f>职业参数比例等级参数!$E$35*1</f>
        <v>1.3963636363636363</v>
      </c>
      <c r="M179" s="135">
        <f>L179*职业参数比例等级参数!$B$15</f>
        <v>2.7927272727272725</v>
      </c>
      <c r="N179" s="135">
        <f>L179*职业参数比例等级参数!$B$16</f>
        <v>1.3963636363636363</v>
      </c>
      <c r="P179" s="135" t="s">
        <v>696</v>
      </c>
    </row>
    <row r="180" spans="1:16" s="135" customFormat="1">
      <c r="A180" s="142">
        <v>167</v>
      </c>
      <c r="B180" s="134">
        <f t="shared" si="6"/>
        <v>44500</v>
      </c>
      <c r="C180" s="134">
        <v>10</v>
      </c>
      <c r="D180" s="134">
        <v>1</v>
      </c>
      <c r="E180" s="134" t="s">
        <v>1939</v>
      </c>
      <c r="F180" s="135">
        <f>职业参数比例等级参数!$D$29*1</f>
        <v>17.878787878787875</v>
      </c>
      <c r="G180" s="134">
        <f>职业参数比例等级参数!$E$30*1</f>
        <v>8.7878787878787854</v>
      </c>
      <c r="H180" s="134">
        <f>职业参数比例等级参数!$E$31*1</f>
        <v>10.424242424242424</v>
      </c>
      <c r="I180" s="134">
        <f>职业参数比例等级参数!$E$32*1</f>
        <v>7.8181818181818183</v>
      </c>
      <c r="J180" s="134">
        <f>职业参数比例等级参数!$E$33*1</f>
        <v>6.254545454545454</v>
      </c>
      <c r="K180" s="134">
        <f>职业参数比例等级参数!$E$34*1</f>
        <v>4.6909090909090905</v>
      </c>
      <c r="L180" s="134">
        <f>职业参数比例等级参数!$E$35*1</f>
        <v>1.3963636363636363</v>
      </c>
      <c r="M180" s="134">
        <f>L180*职业参数比例等级参数!$B$15</f>
        <v>2.7927272727272725</v>
      </c>
      <c r="N180" s="134">
        <f>L180*职业参数比例等级参数!$B$16</f>
        <v>1.3963636363636363</v>
      </c>
      <c r="O180" s="134"/>
      <c r="P180" s="134"/>
    </row>
    <row r="181" spans="1:16" s="135" customFormat="1">
      <c r="A181" s="142">
        <v>168</v>
      </c>
      <c r="B181" s="134">
        <f t="shared" si="6"/>
        <v>44500</v>
      </c>
      <c r="C181" s="134">
        <v>10</v>
      </c>
      <c r="D181" s="134">
        <v>1</v>
      </c>
      <c r="E181" s="134" t="s">
        <v>1939</v>
      </c>
      <c r="F181" s="135">
        <f>职业参数比例等级参数!$C$29*1</f>
        <v>18.18181818181818</v>
      </c>
      <c r="G181" s="134">
        <f>职业参数比例等级参数!$E$30*1</f>
        <v>8.7878787878787854</v>
      </c>
      <c r="H181" s="134">
        <f>职业参数比例等级参数!$E$31*1</f>
        <v>10.424242424242424</v>
      </c>
      <c r="I181" s="134">
        <f>职业参数比例等级参数!$E$32*1</f>
        <v>7.8181818181818183</v>
      </c>
      <c r="J181" s="134">
        <f>职业参数比例等级参数!$E$33*1</f>
        <v>6.254545454545454</v>
      </c>
      <c r="K181" s="134">
        <f>职业参数比例等级参数!$E$34*1</f>
        <v>4.6909090909090905</v>
      </c>
      <c r="L181" s="134">
        <f>职业参数比例等级参数!$E$35*1</f>
        <v>1.3963636363636363</v>
      </c>
      <c r="M181" s="134">
        <f>L181*职业参数比例等级参数!$B$15</f>
        <v>2.7927272727272725</v>
      </c>
      <c r="N181" s="134">
        <f>L181*职业参数比例等级参数!$B$16</f>
        <v>1.3963636363636363</v>
      </c>
      <c r="O181" s="134"/>
      <c r="P181" s="134"/>
    </row>
    <row r="182" spans="1:16" s="135" customFormat="1">
      <c r="A182" s="142">
        <v>169</v>
      </c>
      <c r="B182" s="134">
        <f t="shared" si="6"/>
        <v>44500</v>
      </c>
      <c r="C182" s="134">
        <v>10</v>
      </c>
      <c r="D182" s="134">
        <v>1</v>
      </c>
      <c r="E182" s="134" t="s">
        <v>1938</v>
      </c>
      <c r="F182" s="134">
        <f>职业参数比例等级参数!$E$29*1</f>
        <v>17.575757575757571</v>
      </c>
      <c r="G182" s="135">
        <f>职业参数比例等级参数!$D$30*1</f>
        <v>8.9393939393939377</v>
      </c>
      <c r="H182" s="134">
        <f>职业参数比例等级参数!$E$31*1</f>
        <v>10.424242424242424</v>
      </c>
      <c r="I182" s="134">
        <f>职业参数比例等级参数!$E$32*1</f>
        <v>7.8181818181818183</v>
      </c>
      <c r="J182" s="134">
        <f>职业参数比例等级参数!$E$33*1</f>
        <v>6.254545454545454</v>
      </c>
      <c r="K182" s="134">
        <f>职业参数比例等级参数!$E$34*1</f>
        <v>4.6909090909090905</v>
      </c>
      <c r="L182" s="134">
        <f>职业参数比例等级参数!$E$35*1</f>
        <v>1.3963636363636363</v>
      </c>
      <c r="M182" s="134">
        <f>L182*职业参数比例等级参数!$B$15</f>
        <v>2.7927272727272725</v>
      </c>
      <c r="N182" s="134">
        <f>L182*职业参数比例等级参数!$B$16</f>
        <v>1.3963636363636363</v>
      </c>
      <c r="O182" s="134"/>
      <c r="P182" s="134"/>
    </row>
    <row r="183" spans="1:16" s="135" customFormat="1">
      <c r="A183" s="142">
        <v>170</v>
      </c>
      <c r="B183" s="134">
        <f t="shared" si="6"/>
        <v>44500</v>
      </c>
      <c r="C183" s="134">
        <v>10</v>
      </c>
      <c r="D183" s="134">
        <v>1</v>
      </c>
      <c r="E183" s="134" t="s">
        <v>1938</v>
      </c>
      <c r="F183" s="134">
        <f>职业参数比例等级参数!$E$29*1</f>
        <v>17.575757575757571</v>
      </c>
      <c r="G183" s="135">
        <f>职业参数比例等级参数!$C$30*1</f>
        <v>9.0909090909090899</v>
      </c>
      <c r="H183" s="134">
        <f>职业参数比例等级参数!$E$31*1</f>
        <v>10.424242424242424</v>
      </c>
      <c r="I183" s="134">
        <f>职业参数比例等级参数!$E$32*1</f>
        <v>7.8181818181818183</v>
      </c>
      <c r="J183" s="134">
        <f>职业参数比例等级参数!$E$33*1</f>
        <v>6.254545454545454</v>
      </c>
      <c r="K183" s="134">
        <f>职业参数比例等级参数!$E$34*1</f>
        <v>4.6909090909090905</v>
      </c>
      <c r="L183" s="134">
        <f>职业参数比例等级参数!$E$35*1</f>
        <v>1.3963636363636363</v>
      </c>
      <c r="M183" s="134">
        <f>L183*职业参数比例等级参数!$B$15</f>
        <v>2.7927272727272725</v>
      </c>
      <c r="N183" s="134">
        <f>L183*职业参数比例等级参数!$B$16</f>
        <v>1.3963636363636363</v>
      </c>
      <c r="O183" s="134"/>
      <c r="P183" s="134"/>
    </row>
    <row r="184" spans="1:16" s="135" customFormat="1">
      <c r="A184" s="142">
        <v>171</v>
      </c>
      <c r="B184" s="134">
        <f t="shared" si="6"/>
        <v>44500</v>
      </c>
      <c r="C184" s="134">
        <v>10</v>
      </c>
      <c r="D184" s="134">
        <v>1</v>
      </c>
      <c r="E184" s="134" t="s">
        <v>1938</v>
      </c>
      <c r="F184" s="134">
        <f>职业参数比例等级参数!$E$29*1</f>
        <v>17.575757575757571</v>
      </c>
      <c r="G184" s="134">
        <f>职业参数比例等级参数!$E$30*1</f>
        <v>8.7878787878787854</v>
      </c>
      <c r="H184" s="135">
        <f>职业参数比例等级参数!$D$31*1</f>
        <v>10.666666666666666</v>
      </c>
      <c r="I184" s="134">
        <f>职业参数比例等级参数!$E$32*1</f>
        <v>7.8181818181818183</v>
      </c>
      <c r="J184" s="134">
        <f>职业参数比例等级参数!$E$33*1</f>
        <v>6.254545454545454</v>
      </c>
      <c r="K184" s="134">
        <f>职业参数比例等级参数!$E$34*1</f>
        <v>4.6909090909090905</v>
      </c>
      <c r="L184" s="134">
        <f>职业参数比例等级参数!$E$35*1</f>
        <v>1.3963636363636363</v>
      </c>
      <c r="M184" s="134">
        <f>L184*职业参数比例等级参数!$B$15</f>
        <v>2.7927272727272725</v>
      </c>
      <c r="N184" s="134">
        <f>L184*职业参数比例等级参数!$B$16</f>
        <v>1.3963636363636363</v>
      </c>
      <c r="O184" s="134"/>
      <c r="P184" s="134"/>
    </row>
    <row r="185" spans="1:16" s="135" customFormat="1">
      <c r="A185" s="142">
        <v>172</v>
      </c>
      <c r="B185" s="134">
        <f t="shared" si="6"/>
        <v>44500</v>
      </c>
      <c r="C185" s="134">
        <v>10</v>
      </c>
      <c r="D185" s="134">
        <v>1</v>
      </c>
      <c r="E185" s="134" t="s">
        <v>1938</v>
      </c>
      <c r="F185" s="134">
        <f>职业参数比例等级参数!$E$29*1</f>
        <v>17.575757575757571</v>
      </c>
      <c r="G185" s="134">
        <f>职业参数比例等级参数!$E$30*1</f>
        <v>8.7878787878787854</v>
      </c>
      <c r="H185" s="135">
        <f>职业参数比例等级参数!$C$31*1</f>
        <v>10.909090909090908</v>
      </c>
      <c r="I185" s="134">
        <f>职业参数比例等级参数!$E$32*1</f>
        <v>7.8181818181818183</v>
      </c>
      <c r="J185" s="134">
        <f>职业参数比例等级参数!$E$33*1</f>
        <v>6.254545454545454</v>
      </c>
      <c r="K185" s="134">
        <f>职业参数比例等级参数!$E$34*1</f>
        <v>4.6909090909090905</v>
      </c>
      <c r="L185" s="134">
        <f>职业参数比例等级参数!$E$35*1</f>
        <v>1.3963636363636363</v>
      </c>
      <c r="M185" s="134">
        <f>L185*职业参数比例等级参数!$B$15</f>
        <v>2.7927272727272725</v>
      </c>
      <c r="N185" s="134">
        <f>L185*职业参数比例等级参数!$B$16</f>
        <v>1.3963636363636363</v>
      </c>
      <c r="O185" s="134"/>
      <c r="P185" s="134"/>
    </row>
    <row r="186" spans="1:16" s="135" customFormat="1">
      <c r="A186" s="142">
        <v>173</v>
      </c>
      <c r="B186" s="134">
        <f t="shared" si="6"/>
        <v>44500</v>
      </c>
      <c r="C186" s="134">
        <v>10</v>
      </c>
      <c r="D186" s="134">
        <v>1</v>
      </c>
      <c r="E186" s="134" t="s">
        <v>1938</v>
      </c>
      <c r="F186" s="134">
        <f>职业参数比例等级参数!$E$29*1</f>
        <v>17.575757575757571</v>
      </c>
      <c r="G186" s="134">
        <f>职业参数比例等级参数!$E$30*1</f>
        <v>8.7878787878787854</v>
      </c>
      <c r="H186" s="134">
        <f>职业参数比例等级参数!$E$31*1</f>
        <v>10.424242424242424</v>
      </c>
      <c r="I186" s="135">
        <f>职业参数比例等级参数!$D$32*1</f>
        <v>7.9999999999999982</v>
      </c>
      <c r="J186" s="134">
        <f>职业参数比例等级参数!$E$33*1</f>
        <v>6.254545454545454</v>
      </c>
      <c r="K186" s="134">
        <f>职业参数比例等级参数!$E$34*1</f>
        <v>4.6909090909090905</v>
      </c>
      <c r="L186" s="134">
        <f>职业参数比例等级参数!$E$35*1</f>
        <v>1.3963636363636363</v>
      </c>
      <c r="M186" s="134">
        <f>L186*职业参数比例等级参数!$B$15</f>
        <v>2.7927272727272725</v>
      </c>
      <c r="N186" s="134">
        <f>L186*职业参数比例等级参数!$B$16</f>
        <v>1.3963636363636363</v>
      </c>
      <c r="O186" s="134"/>
      <c r="P186" s="134"/>
    </row>
    <row r="187" spans="1:16" s="135" customFormat="1">
      <c r="A187" s="142">
        <v>174</v>
      </c>
      <c r="B187" s="134">
        <f t="shared" si="6"/>
        <v>44500</v>
      </c>
      <c r="C187" s="134">
        <v>10</v>
      </c>
      <c r="D187" s="134">
        <v>1</v>
      </c>
      <c r="E187" s="134" t="s">
        <v>1938</v>
      </c>
      <c r="F187" s="134">
        <f>职业参数比例等级参数!$E$29*1</f>
        <v>17.575757575757571</v>
      </c>
      <c r="G187" s="134">
        <f>职业参数比例等级参数!$E$30*1</f>
        <v>8.7878787878787854</v>
      </c>
      <c r="H187" s="134">
        <f>职业参数比例等级参数!$E$31*1</f>
        <v>10.424242424242424</v>
      </c>
      <c r="I187" s="135">
        <f>职业参数比例等级参数!$C$32*1</f>
        <v>8.1818181818181817</v>
      </c>
      <c r="J187" s="134">
        <f>职业参数比例等级参数!$E$33*1</f>
        <v>6.254545454545454</v>
      </c>
      <c r="K187" s="134">
        <f>职业参数比例等级参数!$E$34*1</f>
        <v>4.6909090909090905</v>
      </c>
      <c r="L187" s="134">
        <f>职业参数比例等级参数!$E$35*1</f>
        <v>1.3963636363636363</v>
      </c>
      <c r="M187" s="134">
        <f>L187*职业参数比例等级参数!$B$15</f>
        <v>2.7927272727272725</v>
      </c>
      <c r="N187" s="134">
        <f>L187*职业参数比例等级参数!$B$16</f>
        <v>1.3963636363636363</v>
      </c>
      <c r="O187" s="134"/>
      <c r="P187" s="134"/>
    </row>
    <row r="188" spans="1:16" s="135" customFormat="1">
      <c r="A188" s="142">
        <v>175</v>
      </c>
      <c r="B188" s="134">
        <f t="shared" si="6"/>
        <v>44500</v>
      </c>
      <c r="C188" s="134">
        <v>10</v>
      </c>
      <c r="D188" s="134">
        <v>1</v>
      </c>
      <c r="E188" s="134" t="s">
        <v>1938</v>
      </c>
      <c r="F188" s="134">
        <f>职业参数比例等级参数!$E$29*1</f>
        <v>17.575757575757571</v>
      </c>
      <c r="G188" s="134">
        <f>职业参数比例等级参数!$E$30*1</f>
        <v>8.7878787878787854</v>
      </c>
      <c r="H188" s="134">
        <f>职业参数比例等级参数!$E$31*1</f>
        <v>10.424242424242424</v>
      </c>
      <c r="I188" s="134">
        <f>职业参数比例等级参数!$E$32*1</f>
        <v>7.8181818181818183</v>
      </c>
      <c r="J188" s="135">
        <f>职业参数比例等级参数!$D$33*1</f>
        <v>6.3999999999999995</v>
      </c>
      <c r="K188" s="134">
        <f>职业参数比例等级参数!$E$34*1</f>
        <v>4.6909090909090905</v>
      </c>
      <c r="L188" s="134">
        <f>职业参数比例等级参数!$E$35*1</f>
        <v>1.3963636363636363</v>
      </c>
      <c r="M188" s="134">
        <f>L188*职业参数比例等级参数!$B$15</f>
        <v>2.7927272727272725</v>
      </c>
      <c r="N188" s="134">
        <f>L188*职业参数比例等级参数!$B$16</f>
        <v>1.3963636363636363</v>
      </c>
      <c r="O188" s="134"/>
      <c r="P188" s="134"/>
    </row>
    <row r="189" spans="1:16" s="135" customFormat="1">
      <c r="A189" s="142">
        <v>176</v>
      </c>
      <c r="B189" s="134">
        <f t="shared" si="6"/>
        <v>44500</v>
      </c>
      <c r="C189" s="134">
        <v>10</v>
      </c>
      <c r="D189" s="134">
        <v>1</v>
      </c>
      <c r="E189" s="134" t="s">
        <v>1938</v>
      </c>
      <c r="F189" s="134">
        <f>职业参数比例等级参数!$E$29*1</f>
        <v>17.575757575757571</v>
      </c>
      <c r="G189" s="134">
        <f>职业参数比例等级参数!$E$30*1</f>
        <v>8.7878787878787854</v>
      </c>
      <c r="H189" s="134">
        <f>职业参数比例等级参数!$E$31*1</f>
        <v>10.424242424242424</v>
      </c>
      <c r="I189" s="134">
        <f>职业参数比例等级参数!$E$32*1</f>
        <v>7.8181818181818183</v>
      </c>
      <c r="J189" s="135">
        <f>职业参数比例等级参数!$C$33*1</f>
        <v>6.545454545454545</v>
      </c>
      <c r="K189" s="134">
        <f>职业参数比例等级参数!$E$34*1</f>
        <v>4.6909090909090905</v>
      </c>
      <c r="L189" s="134">
        <f>职业参数比例等级参数!$E$35*1</f>
        <v>1.3963636363636363</v>
      </c>
      <c r="M189" s="134">
        <f>L189*职业参数比例等级参数!$B$15</f>
        <v>2.7927272727272725</v>
      </c>
      <c r="N189" s="134">
        <f>L189*职业参数比例等级参数!$B$16</f>
        <v>1.3963636363636363</v>
      </c>
      <c r="O189" s="134"/>
      <c r="P189" s="134"/>
    </row>
    <row r="190" spans="1:16" s="135" customFormat="1">
      <c r="A190" s="142">
        <v>177</v>
      </c>
      <c r="B190" s="134">
        <f t="shared" si="6"/>
        <v>44500</v>
      </c>
      <c r="C190" s="134">
        <v>10</v>
      </c>
      <c r="D190" s="134">
        <v>1</v>
      </c>
      <c r="E190" s="134" t="s">
        <v>1938</v>
      </c>
      <c r="F190" s="134">
        <f>职业参数比例等级参数!$E$29*1</f>
        <v>17.575757575757571</v>
      </c>
      <c r="G190" s="134">
        <f>职业参数比例等级参数!$E$30*1</f>
        <v>8.7878787878787854</v>
      </c>
      <c r="H190" s="134">
        <f>职业参数比例等级参数!$E$31*1</f>
        <v>10.424242424242424</v>
      </c>
      <c r="I190" s="134">
        <f>职业参数比例等级参数!$E$32*1</f>
        <v>7.8181818181818183</v>
      </c>
      <c r="J190" s="134">
        <f>职业参数比例等级参数!$E$33*1</f>
        <v>6.254545454545454</v>
      </c>
      <c r="K190" s="135">
        <f>职业参数比例等级参数!$D$34*1</f>
        <v>4.8</v>
      </c>
      <c r="L190" s="134">
        <f>职业参数比例等级参数!$E$35*1</f>
        <v>1.3963636363636363</v>
      </c>
      <c r="M190" s="134">
        <f>L190*职业参数比例等级参数!$B$15</f>
        <v>2.7927272727272725</v>
      </c>
      <c r="N190" s="134">
        <f>L190*职业参数比例等级参数!$B$16</f>
        <v>1.3963636363636363</v>
      </c>
      <c r="O190" s="134"/>
      <c r="P190" s="134"/>
    </row>
    <row r="191" spans="1:16" s="135" customFormat="1">
      <c r="A191" s="142">
        <v>178</v>
      </c>
      <c r="B191" s="134">
        <f t="shared" si="6"/>
        <v>44500</v>
      </c>
      <c r="C191" s="134">
        <v>10</v>
      </c>
      <c r="D191" s="134">
        <v>1</v>
      </c>
      <c r="E191" s="134" t="s">
        <v>1938</v>
      </c>
      <c r="F191" s="134">
        <f>职业参数比例等级参数!$E$29*1</f>
        <v>17.575757575757571</v>
      </c>
      <c r="G191" s="134">
        <f>职业参数比例等级参数!$E$30*1</f>
        <v>8.7878787878787854</v>
      </c>
      <c r="H191" s="134">
        <f>职业参数比例等级参数!$E$31*1</f>
        <v>10.424242424242424</v>
      </c>
      <c r="I191" s="134">
        <f>职业参数比例等级参数!$E$32*1</f>
        <v>7.8181818181818183</v>
      </c>
      <c r="J191" s="134">
        <f>职业参数比例等级参数!$E$33*1</f>
        <v>6.254545454545454</v>
      </c>
      <c r="K191" s="135">
        <f>职业参数比例等级参数!$C$34*1</f>
        <v>4.9090909090909083</v>
      </c>
      <c r="L191" s="134">
        <f>职业参数比例等级参数!$E$35*1</f>
        <v>1.3963636363636363</v>
      </c>
      <c r="M191" s="134">
        <f>L191*职业参数比例等级参数!$B$15</f>
        <v>2.7927272727272725</v>
      </c>
      <c r="N191" s="134">
        <f>L191*职业参数比例等级参数!$B$16</f>
        <v>1.3963636363636363</v>
      </c>
      <c r="O191" s="134"/>
      <c r="P191" s="134"/>
    </row>
    <row r="192" spans="1:16" s="135" customFormat="1">
      <c r="A192" s="142">
        <v>179</v>
      </c>
      <c r="B192" s="134">
        <f t="shared" si="6"/>
        <v>44500</v>
      </c>
      <c r="C192" s="134">
        <v>10</v>
      </c>
      <c r="D192" s="134">
        <v>1</v>
      </c>
      <c r="E192" s="134" t="s">
        <v>1938</v>
      </c>
      <c r="F192" s="134">
        <f>职业参数比例等级参数!$E$29*1</f>
        <v>17.575757575757571</v>
      </c>
      <c r="G192" s="134">
        <f>职业参数比例等级参数!$E$30*1</f>
        <v>8.7878787878787854</v>
      </c>
      <c r="H192" s="134">
        <f>职业参数比例等级参数!$E$31*1</f>
        <v>10.424242424242424</v>
      </c>
      <c r="I192" s="134">
        <f>职业参数比例等级参数!$E$32*1</f>
        <v>7.8181818181818183</v>
      </c>
      <c r="J192" s="134">
        <f>职业参数比例等级参数!$E$33*1</f>
        <v>6.254545454545454</v>
      </c>
      <c r="K192" s="134">
        <f>职业参数比例等级参数!$E$34*1</f>
        <v>4.6909090909090905</v>
      </c>
      <c r="L192" s="135">
        <f>职业参数比例等级参数!$D$35*1</f>
        <v>1.4072727272727272</v>
      </c>
      <c r="M192" s="134">
        <f>L192*职业参数比例等级参数!$B$15</f>
        <v>2.8145454545454545</v>
      </c>
      <c r="N192" s="134">
        <f>L192*职业参数比例等级参数!$B$16</f>
        <v>1.4072727272727272</v>
      </c>
      <c r="O192" s="134"/>
      <c r="P192" s="134"/>
    </row>
    <row r="193" spans="1:16" s="135" customFormat="1">
      <c r="A193" s="142">
        <v>180</v>
      </c>
      <c r="B193" s="134">
        <f t="shared" si="6"/>
        <v>44500</v>
      </c>
      <c r="C193" s="134">
        <v>10</v>
      </c>
      <c r="D193" s="134">
        <v>1</v>
      </c>
      <c r="E193" s="134" t="s">
        <v>1938</v>
      </c>
      <c r="F193" s="134">
        <f>职业参数比例等级参数!$E$29*1</f>
        <v>17.575757575757571</v>
      </c>
      <c r="G193" s="134">
        <f>职业参数比例等级参数!$E$30*1</f>
        <v>8.7878787878787854</v>
      </c>
      <c r="H193" s="134">
        <f>职业参数比例等级参数!$E$31*1</f>
        <v>10.424242424242424</v>
      </c>
      <c r="I193" s="134">
        <f>职业参数比例等级参数!$E$32*1</f>
        <v>7.8181818181818183</v>
      </c>
      <c r="J193" s="134">
        <f>职业参数比例等级参数!$E$33*1</f>
        <v>6.254545454545454</v>
      </c>
      <c r="K193" s="134">
        <f>职业参数比例等级参数!$E$34*1</f>
        <v>4.6909090909090905</v>
      </c>
      <c r="L193" s="135">
        <f>职业参数比例等级参数!$C$35*1</f>
        <v>1.418181818181818</v>
      </c>
      <c r="M193" s="134">
        <f>L193*职业参数比例等级参数!$B$15</f>
        <v>2.836363636363636</v>
      </c>
      <c r="N193" s="134">
        <f>L193*职业参数比例等级参数!$B$16</f>
        <v>1.418181818181818</v>
      </c>
      <c r="O193" s="134"/>
      <c r="P193" s="134"/>
    </row>
    <row r="194" spans="1:16" s="135" customFormat="1">
      <c r="A194" s="142">
        <v>181</v>
      </c>
      <c r="B194" s="135">
        <f>$C$10</f>
        <v>27500</v>
      </c>
      <c r="C194" s="135">
        <v>9</v>
      </c>
      <c r="D194" s="135">
        <v>1</v>
      </c>
      <c r="E194" s="135" t="s">
        <v>1939</v>
      </c>
      <c r="F194" s="135">
        <f>职业参数比例等级参数!$F$29*1</f>
        <v>17.272727272727273</v>
      </c>
      <c r="G194" s="135">
        <f>职业参数比例等级参数!$F$30*1</f>
        <v>8.6363636363636367</v>
      </c>
      <c r="H194" s="135">
        <f>职业参数比例等级参数!$F$31*1</f>
        <v>10.181818181818182</v>
      </c>
      <c r="I194" s="135">
        <f>职业参数比例等级参数!$F$32*1</f>
        <v>7.6363636363636349</v>
      </c>
      <c r="J194" s="135">
        <f>职业参数比例等级参数!$F$33*1</f>
        <v>6.1090909090909093</v>
      </c>
      <c r="K194" s="135">
        <f>职业参数比例等级参数!$F$34*1</f>
        <v>4.581818181818182</v>
      </c>
      <c r="L194" s="135">
        <f>职业参数比例等级参数!$F$35*1</f>
        <v>1.3854545454545453</v>
      </c>
      <c r="M194" s="135">
        <f>L194*职业参数比例等级参数!$B$15</f>
        <v>2.7709090909090905</v>
      </c>
      <c r="N194" s="135">
        <f>L194*职业参数比例等级参数!$B$16</f>
        <v>1.3854545454545453</v>
      </c>
      <c r="P194" s="135" t="s">
        <v>594</v>
      </c>
    </row>
    <row r="195" spans="1:16" s="135" customFormat="1">
      <c r="A195" s="142">
        <v>182</v>
      </c>
      <c r="B195" s="134">
        <f t="shared" ref="B195:B238" si="7">$C$10</f>
        <v>27500</v>
      </c>
      <c r="C195" s="134">
        <v>9</v>
      </c>
      <c r="D195" s="134">
        <v>1</v>
      </c>
      <c r="E195" s="134" t="s">
        <v>1939</v>
      </c>
      <c r="F195" s="135">
        <f>职业参数比例等级参数!$G$29*1</f>
        <v>16.969696969696969</v>
      </c>
      <c r="G195" s="134">
        <f>职业参数比例等级参数!$F$30*1</f>
        <v>8.6363636363636367</v>
      </c>
      <c r="H195" s="134">
        <f>职业参数比例等级参数!$F$31*1</f>
        <v>10.181818181818182</v>
      </c>
      <c r="I195" s="134">
        <f>职业参数比例等级参数!$F$32*1</f>
        <v>7.6363636363636349</v>
      </c>
      <c r="J195" s="134">
        <f>职业参数比例等级参数!$F$33*1</f>
        <v>6.1090909090909093</v>
      </c>
      <c r="K195" s="134">
        <f>职业参数比例等级参数!$F$34*1</f>
        <v>4.581818181818182</v>
      </c>
      <c r="L195" s="134">
        <f>职业参数比例等级参数!$F$35*1</f>
        <v>1.3854545454545453</v>
      </c>
      <c r="M195" s="134">
        <f>L195*职业参数比例等级参数!$B$15</f>
        <v>2.7709090909090905</v>
      </c>
      <c r="N195" s="134">
        <f>L195*职业参数比例等级参数!$B$16</f>
        <v>1.3854545454545453</v>
      </c>
      <c r="O195" s="134"/>
      <c r="P195" s="134"/>
    </row>
    <row r="196" spans="1:16" s="135" customFormat="1">
      <c r="A196" s="142">
        <v>183</v>
      </c>
      <c r="B196" s="134">
        <f t="shared" si="7"/>
        <v>27500</v>
      </c>
      <c r="C196" s="134">
        <v>9</v>
      </c>
      <c r="D196" s="134">
        <v>1</v>
      </c>
      <c r="E196" s="134" t="s">
        <v>1939</v>
      </c>
      <c r="F196" s="135">
        <f>职业参数比例等级参数!$H$29*1</f>
        <v>16.666666666666664</v>
      </c>
      <c r="G196" s="134">
        <f>职业参数比例等级参数!$F$30*1</f>
        <v>8.6363636363636367</v>
      </c>
      <c r="H196" s="134">
        <f>职业参数比例等级参数!$F$31*1</f>
        <v>10.181818181818182</v>
      </c>
      <c r="I196" s="134">
        <f>职业参数比例等级参数!$F$32*1</f>
        <v>7.6363636363636349</v>
      </c>
      <c r="J196" s="134">
        <f>职业参数比例等级参数!$F$33*1</f>
        <v>6.1090909090909093</v>
      </c>
      <c r="K196" s="134">
        <f>职业参数比例等级参数!$F$34*1</f>
        <v>4.581818181818182</v>
      </c>
      <c r="L196" s="134">
        <f>职业参数比例等级参数!$F$35*1</f>
        <v>1.3854545454545453</v>
      </c>
      <c r="M196" s="134">
        <f>L196*职业参数比例等级参数!$B$15</f>
        <v>2.7709090909090905</v>
      </c>
      <c r="N196" s="134">
        <f>L196*职业参数比例等级参数!$B$16</f>
        <v>1.3854545454545453</v>
      </c>
      <c r="O196" s="134"/>
      <c r="P196" s="134"/>
    </row>
    <row r="197" spans="1:16" s="135" customFormat="1">
      <c r="A197" s="142">
        <v>184</v>
      </c>
      <c r="B197" s="134">
        <f t="shared" si="7"/>
        <v>27500</v>
      </c>
      <c r="C197" s="134">
        <v>9</v>
      </c>
      <c r="D197" s="134">
        <v>1</v>
      </c>
      <c r="E197" s="134" t="s">
        <v>1938</v>
      </c>
      <c r="F197" s="134">
        <f>职业参数比例等级参数!$F$29*1</f>
        <v>17.272727272727273</v>
      </c>
      <c r="G197" s="135">
        <f>职业参数比例等级参数!$G$30*1</f>
        <v>8.4848484848484844</v>
      </c>
      <c r="H197" s="134">
        <f>职业参数比例等级参数!$F$31*1</f>
        <v>10.181818181818182</v>
      </c>
      <c r="I197" s="134">
        <f>职业参数比例等级参数!$F$32*1</f>
        <v>7.6363636363636349</v>
      </c>
      <c r="J197" s="134">
        <f>职业参数比例等级参数!$F$33*1</f>
        <v>6.1090909090909093</v>
      </c>
      <c r="K197" s="134">
        <f>职业参数比例等级参数!$F$34*1</f>
        <v>4.581818181818182</v>
      </c>
      <c r="L197" s="134">
        <f>职业参数比例等级参数!$F$35*1</f>
        <v>1.3854545454545453</v>
      </c>
      <c r="M197" s="134">
        <f>L197*职业参数比例等级参数!$B$15</f>
        <v>2.7709090909090905</v>
      </c>
      <c r="N197" s="134">
        <f>L197*职业参数比例等级参数!$B$16</f>
        <v>1.3854545454545453</v>
      </c>
      <c r="O197" s="134"/>
      <c r="P197" s="134"/>
    </row>
    <row r="198" spans="1:16" s="135" customFormat="1">
      <c r="A198" s="142">
        <v>185</v>
      </c>
      <c r="B198" s="134">
        <f t="shared" si="7"/>
        <v>27500</v>
      </c>
      <c r="C198" s="134">
        <v>9</v>
      </c>
      <c r="D198" s="134">
        <v>1</v>
      </c>
      <c r="E198" s="134" t="s">
        <v>1938</v>
      </c>
      <c r="F198" s="134">
        <f>职业参数比例等级参数!$F$29*1</f>
        <v>17.272727272727273</v>
      </c>
      <c r="G198" s="135">
        <f>职业参数比例等级参数!$H$30*1</f>
        <v>8.3333333333333321</v>
      </c>
      <c r="H198" s="134">
        <f>职业参数比例等级参数!$F$31*1</f>
        <v>10.181818181818182</v>
      </c>
      <c r="I198" s="134">
        <f>职业参数比例等级参数!$F$32*1</f>
        <v>7.6363636363636349</v>
      </c>
      <c r="J198" s="134">
        <f>职业参数比例等级参数!$F$33*1</f>
        <v>6.1090909090909093</v>
      </c>
      <c r="K198" s="134">
        <f>职业参数比例等级参数!$F$34*1</f>
        <v>4.581818181818182</v>
      </c>
      <c r="L198" s="134">
        <f>职业参数比例等级参数!$F$35*1</f>
        <v>1.3854545454545453</v>
      </c>
      <c r="M198" s="134">
        <f>L198*职业参数比例等级参数!$B$15</f>
        <v>2.7709090909090905</v>
      </c>
      <c r="N198" s="134">
        <f>L198*职业参数比例等级参数!$B$16</f>
        <v>1.3854545454545453</v>
      </c>
      <c r="O198" s="134"/>
      <c r="P198" s="134"/>
    </row>
    <row r="199" spans="1:16" s="135" customFormat="1">
      <c r="A199" s="142">
        <v>186</v>
      </c>
      <c r="B199" s="134">
        <f t="shared" si="7"/>
        <v>27500</v>
      </c>
      <c r="C199" s="134">
        <v>9</v>
      </c>
      <c r="D199" s="134">
        <v>1</v>
      </c>
      <c r="E199" s="134" t="s">
        <v>1938</v>
      </c>
      <c r="F199" s="134">
        <f>职业参数比例等级参数!$F$29*1</f>
        <v>17.272727272727273</v>
      </c>
      <c r="G199" s="134">
        <f>职业参数比例等级参数!$F$30*1</f>
        <v>8.6363636363636367</v>
      </c>
      <c r="H199" s="135">
        <f>职业参数比例等级参数!$G$31*1</f>
        <v>9.9393939393939394</v>
      </c>
      <c r="I199" s="134">
        <f>职业参数比例等级参数!$F$32*1</f>
        <v>7.6363636363636349</v>
      </c>
      <c r="J199" s="134">
        <f>职业参数比例等级参数!$F$33*1</f>
        <v>6.1090909090909093</v>
      </c>
      <c r="K199" s="134">
        <f>职业参数比例等级参数!$F$34*1</f>
        <v>4.581818181818182</v>
      </c>
      <c r="L199" s="134">
        <f>职业参数比例等级参数!$F$35*1</f>
        <v>1.3854545454545453</v>
      </c>
      <c r="M199" s="134">
        <f>L199*职业参数比例等级参数!$B$15</f>
        <v>2.7709090909090905</v>
      </c>
      <c r="N199" s="134">
        <f>L199*职业参数比例等级参数!$B$16</f>
        <v>1.3854545454545453</v>
      </c>
      <c r="O199" s="134"/>
      <c r="P199" s="134"/>
    </row>
    <row r="200" spans="1:16" s="135" customFormat="1">
      <c r="A200" s="142">
        <v>187</v>
      </c>
      <c r="B200" s="134">
        <f t="shared" si="7"/>
        <v>27500</v>
      </c>
      <c r="C200" s="134">
        <v>9</v>
      </c>
      <c r="D200" s="134">
        <v>1</v>
      </c>
      <c r="E200" s="134" t="s">
        <v>1938</v>
      </c>
      <c r="F200" s="134">
        <f>职业参数比例等级参数!$F$29*1</f>
        <v>17.272727272727273</v>
      </c>
      <c r="G200" s="134">
        <f>职业参数比例等级参数!$F$30*1</f>
        <v>8.6363636363636367</v>
      </c>
      <c r="H200" s="135">
        <f>职业参数比例等级参数!$H$31*1</f>
        <v>9.6969696969696972</v>
      </c>
      <c r="I200" s="134">
        <f>职业参数比例等级参数!$F$32*1</f>
        <v>7.6363636363636349</v>
      </c>
      <c r="J200" s="134">
        <f>职业参数比例等级参数!$F$33*1</f>
        <v>6.1090909090909093</v>
      </c>
      <c r="K200" s="134">
        <f>职业参数比例等级参数!$F$34*1</f>
        <v>4.581818181818182</v>
      </c>
      <c r="L200" s="134">
        <f>职业参数比例等级参数!$F$35*1</f>
        <v>1.3854545454545453</v>
      </c>
      <c r="M200" s="134">
        <f>L200*职业参数比例等级参数!$B$15</f>
        <v>2.7709090909090905</v>
      </c>
      <c r="N200" s="134">
        <f>L200*职业参数比例等级参数!$B$16</f>
        <v>1.3854545454545453</v>
      </c>
      <c r="O200" s="134"/>
      <c r="P200" s="134"/>
    </row>
    <row r="201" spans="1:16" s="135" customFormat="1">
      <c r="A201" s="142">
        <v>188</v>
      </c>
      <c r="B201" s="134">
        <f t="shared" si="7"/>
        <v>27500</v>
      </c>
      <c r="C201" s="134">
        <v>9</v>
      </c>
      <c r="D201" s="134">
        <v>1</v>
      </c>
      <c r="E201" s="134" t="s">
        <v>1938</v>
      </c>
      <c r="F201" s="134">
        <f>职业参数比例等级参数!$F$29*1</f>
        <v>17.272727272727273</v>
      </c>
      <c r="G201" s="134">
        <f>职业参数比例等级参数!$F$30*1</f>
        <v>8.6363636363636367</v>
      </c>
      <c r="H201" s="134">
        <f>职业参数比例等级参数!$F$31*1</f>
        <v>10.181818181818182</v>
      </c>
      <c r="I201" s="135">
        <f>职业参数比例等级参数!$G$32*1</f>
        <v>7.454545454545455</v>
      </c>
      <c r="J201" s="134">
        <f>职业参数比例等级参数!$F$33*1</f>
        <v>6.1090909090909093</v>
      </c>
      <c r="K201" s="134">
        <f>职业参数比例等级参数!$F$34*1</f>
        <v>4.581818181818182</v>
      </c>
      <c r="L201" s="134">
        <f>职业参数比例等级参数!$F$35*1</f>
        <v>1.3854545454545453</v>
      </c>
      <c r="M201" s="134">
        <f>L201*职业参数比例等级参数!$B$15</f>
        <v>2.7709090909090905</v>
      </c>
      <c r="N201" s="134">
        <f>L201*职业参数比例等级参数!$B$16</f>
        <v>1.3854545454545453</v>
      </c>
      <c r="O201" s="134"/>
      <c r="P201" s="134"/>
    </row>
    <row r="202" spans="1:16" s="135" customFormat="1">
      <c r="A202" s="142">
        <v>189</v>
      </c>
      <c r="B202" s="134">
        <f t="shared" si="7"/>
        <v>27500</v>
      </c>
      <c r="C202" s="134">
        <v>9</v>
      </c>
      <c r="D202" s="134">
        <v>1</v>
      </c>
      <c r="E202" s="134" t="s">
        <v>1938</v>
      </c>
      <c r="F202" s="134">
        <f>职业参数比例等级参数!$F$29*1</f>
        <v>17.272727272727273</v>
      </c>
      <c r="G202" s="134">
        <f>职业参数比例等级参数!$F$30*1</f>
        <v>8.6363636363636367</v>
      </c>
      <c r="H202" s="134">
        <f>职业参数比例等级参数!$F$31*1</f>
        <v>10.181818181818182</v>
      </c>
      <c r="I202" s="135">
        <f>职业参数比例等级参数!$H$32*1</f>
        <v>7.2727272727272716</v>
      </c>
      <c r="J202" s="134">
        <f>职业参数比例等级参数!$F$33*1</f>
        <v>6.1090909090909093</v>
      </c>
      <c r="K202" s="134">
        <f>职业参数比例等级参数!$F$34*1</f>
        <v>4.581818181818182</v>
      </c>
      <c r="L202" s="134">
        <f>职业参数比例等级参数!$F$35*1</f>
        <v>1.3854545454545453</v>
      </c>
      <c r="M202" s="134">
        <f>L202*职业参数比例等级参数!$B$15</f>
        <v>2.7709090909090905</v>
      </c>
      <c r="N202" s="134">
        <f>L202*职业参数比例等级参数!$B$16</f>
        <v>1.3854545454545453</v>
      </c>
      <c r="O202" s="134"/>
      <c r="P202" s="134"/>
    </row>
    <row r="203" spans="1:16" s="135" customFormat="1">
      <c r="A203" s="142">
        <v>190</v>
      </c>
      <c r="B203" s="134">
        <f t="shared" si="7"/>
        <v>27500</v>
      </c>
      <c r="C203" s="134">
        <v>9</v>
      </c>
      <c r="D203" s="134">
        <v>1</v>
      </c>
      <c r="E203" s="134" t="s">
        <v>1938</v>
      </c>
      <c r="F203" s="134">
        <f>职业参数比例等级参数!$F$29*1</f>
        <v>17.272727272727273</v>
      </c>
      <c r="G203" s="134">
        <f>职业参数比例等级参数!$F$30*1</f>
        <v>8.6363636363636367</v>
      </c>
      <c r="H203" s="134">
        <f>职业参数比例等级参数!$F$31*1</f>
        <v>10.181818181818182</v>
      </c>
      <c r="I203" s="134">
        <f>职业参数比例等级参数!$F$32*1</f>
        <v>7.6363636363636349</v>
      </c>
      <c r="J203" s="135">
        <f>职业参数比例等级参数!$G$33*1</f>
        <v>5.963636363636363</v>
      </c>
      <c r="K203" s="134">
        <f>职业参数比例等级参数!$F$34*1</f>
        <v>4.581818181818182</v>
      </c>
      <c r="L203" s="134">
        <f>职业参数比例等级参数!$F$35*1</f>
        <v>1.3854545454545453</v>
      </c>
      <c r="M203" s="134">
        <f>L203*职业参数比例等级参数!$B$15</f>
        <v>2.7709090909090905</v>
      </c>
      <c r="N203" s="134">
        <f>L203*职业参数比例等级参数!$B$16</f>
        <v>1.3854545454545453</v>
      </c>
      <c r="O203" s="134"/>
      <c r="P203" s="134"/>
    </row>
    <row r="204" spans="1:16" s="135" customFormat="1">
      <c r="A204" s="142">
        <v>191</v>
      </c>
      <c r="B204" s="134">
        <f t="shared" si="7"/>
        <v>27500</v>
      </c>
      <c r="C204" s="134">
        <v>9</v>
      </c>
      <c r="D204" s="134">
        <v>1</v>
      </c>
      <c r="E204" s="134" t="s">
        <v>1938</v>
      </c>
      <c r="F204" s="134">
        <f>职业参数比例等级参数!$F$29*1</f>
        <v>17.272727272727273</v>
      </c>
      <c r="G204" s="134">
        <f>职业参数比例等级参数!$F$30*1</f>
        <v>8.6363636363636367</v>
      </c>
      <c r="H204" s="134">
        <f>职业参数比例等级参数!$F$31*1</f>
        <v>10.181818181818182</v>
      </c>
      <c r="I204" s="134">
        <f>职业参数比例等级参数!$F$32*1</f>
        <v>7.6363636363636349</v>
      </c>
      <c r="J204" s="135">
        <f>职业参数比例等级参数!$H$33*1</f>
        <v>5.8181818181818175</v>
      </c>
      <c r="K204" s="134">
        <f>职业参数比例等级参数!$F$34*1</f>
        <v>4.581818181818182</v>
      </c>
      <c r="L204" s="134">
        <f>职业参数比例等级参数!$F$35*1</f>
        <v>1.3854545454545453</v>
      </c>
      <c r="M204" s="134">
        <f>L204*职业参数比例等级参数!$B$15</f>
        <v>2.7709090909090905</v>
      </c>
      <c r="N204" s="134">
        <f>L204*职业参数比例等级参数!$B$16</f>
        <v>1.3854545454545453</v>
      </c>
      <c r="O204" s="134"/>
      <c r="P204" s="134"/>
    </row>
    <row r="205" spans="1:16" s="135" customFormat="1">
      <c r="A205" s="142">
        <v>192</v>
      </c>
      <c r="B205" s="134">
        <f t="shared" si="7"/>
        <v>27500</v>
      </c>
      <c r="C205" s="134">
        <v>9</v>
      </c>
      <c r="D205" s="134">
        <v>1</v>
      </c>
      <c r="E205" s="134" t="s">
        <v>1938</v>
      </c>
      <c r="F205" s="134">
        <f>职业参数比例等级参数!$F$29*1</f>
        <v>17.272727272727273</v>
      </c>
      <c r="G205" s="134">
        <f>职业参数比例等级参数!$F$30*1</f>
        <v>8.6363636363636367</v>
      </c>
      <c r="H205" s="134">
        <f>职业参数比例等级参数!$F$31*1</f>
        <v>10.181818181818182</v>
      </c>
      <c r="I205" s="134">
        <f>职业参数比例等级参数!$F$32*1</f>
        <v>7.6363636363636349</v>
      </c>
      <c r="J205" s="134">
        <f>职业参数比例等级参数!$F$33*1</f>
        <v>6.1090909090909093</v>
      </c>
      <c r="K205" s="135">
        <f>职业参数比例等级参数!$G$34*1</f>
        <v>4.4727272727272727</v>
      </c>
      <c r="L205" s="134">
        <f>职业参数比例等级参数!$F$35*1</f>
        <v>1.3854545454545453</v>
      </c>
      <c r="M205" s="134">
        <f>L205*职业参数比例等级参数!$B$15</f>
        <v>2.7709090909090905</v>
      </c>
      <c r="N205" s="134">
        <f>L205*职业参数比例等级参数!$B$16</f>
        <v>1.3854545454545453</v>
      </c>
      <c r="O205" s="134"/>
      <c r="P205" s="134"/>
    </row>
    <row r="206" spans="1:16" s="135" customFormat="1">
      <c r="A206" s="142">
        <v>193</v>
      </c>
      <c r="B206" s="134">
        <f t="shared" si="7"/>
        <v>27500</v>
      </c>
      <c r="C206" s="134">
        <v>9</v>
      </c>
      <c r="D206" s="134">
        <v>1</v>
      </c>
      <c r="E206" s="134" t="s">
        <v>1938</v>
      </c>
      <c r="F206" s="134">
        <f>职业参数比例等级参数!$F$29*1</f>
        <v>17.272727272727273</v>
      </c>
      <c r="G206" s="134">
        <f>职业参数比例等级参数!$F$30*1</f>
        <v>8.6363636363636367</v>
      </c>
      <c r="H206" s="134">
        <f>职业参数比例等级参数!$F$31*1</f>
        <v>10.181818181818182</v>
      </c>
      <c r="I206" s="134">
        <f>职业参数比例等级参数!$F$32*1</f>
        <v>7.6363636363636349</v>
      </c>
      <c r="J206" s="134">
        <f>职业参数比例等级参数!$F$33*1</f>
        <v>6.1090909090909093</v>
      </c>
      <c r="K206" s="135">
        <f>职业参数比例等级参数!$H$34*1</f>
        <v>4.3636363636363633</v>
      </c>
      <c r="L206" s="134">
        <f>职业参数比例等级参数!$F$35*1</f>
        <v>1.3854545454545453</v>
      </c>
      <c r="M206" s="134">
        <f>L206*职业参数比例等级参数!$B$15</f>
        <v>2.7709090909090905</v>
      </c>
      <c r="N206" s="134">
        <f>L206*职业参数比例等级参数!$B$16</f>
        <v>1.3854545454545453</v>
      </c>
      <c r="O206" s="134"/>
      <c r="P206" s="134"/>
    </row>
    <row r="207" spans="1:16" s="135" customFormat="1">
      <c r="A207" s="142">
        <v>194</v>
      </c>
      <c r="B207" s="134">
        <f t="shared" si="7"/>
        <v>27500</v>
      </c>
      <c r="C207" s="134">
        <v>9</v>
      </c>
      <c r="D207" s="134">
        <v>1</v>
      </c>
      <c r="E207" s="134" t="s">
        <v>1938</v>
      </c>
      <c r="F207" s="134">
        <f>职业参数比例等级参数!$F$29*1</f>
        <v>17.272727272727273</v>
      </c>
      <c r="G207" s="134">
        <f>职业参数比例等级参数!$F$30*1</f>
        <v>8.6363636363636367</v>
      </c>
      <c r="H207" s="134">
        <f>职业参数比例等级参数!$F$31*1</f>
        <v>10.181818181818182</v>
      </c>
      <c r="I207" s="134">
        <f>职业参数比例等级参数!$F$32*1</f>
        <v>7.6363636363636349</v>
      </c>
      <c r="J207" s="134">
        <f>职业参数比例等级参数!$F$33*1</f>
        <v>6.1090909090909093</v>
      </c>
      <c r="K207" s="134">
        <f>职业参数比例等级参数!$F$34*1</f>
        <v>4.581818181818182</v>
      </c>
      <c r="L207" s="135">
        <f>职业参数比例等级参数!$G$35*1</f>
        <v>1.3745454545454545</v>
      </c>
      <c r="M207" s="134">
        <f>L207*职业参数比例等级参数!$B$15</f>
        <v>2.749090909090909</v>
      </c>
      <c r="N207" s="134">
        <f>L207*职业参数比例等级参数!$B$16</f>
        <v>1.3745454545454545</v>
      </c>
      <c r="O207" s="134"/>
      <c r="P207" s="134"/>
    </row>
    <row r="208" spans="1:16" s="135" customFormat="1">
      <c r="A208" s="142">
        <v>195</v>
      </c>
      <c r="B208" s="134">
        <f t="shared" si="7"/>
        <v>27500</v>
      </c>
      <c r="C208" s="134">
        <v>9</v>
      </c>
      <c r="D208" s="134">
        <v>1</v>
      </c>
      <c r="E208" s="134" t="s">
        <v>1938</v>
      </c>
      <c r="F208" s="134">
        <f>职业参数比例等级参数!$F$29*1</f>
        <v>17.272727272727273</v>
      </c>
      <c r="G208" s="134">
        <f>职业参数比例等级参数!$F$30*1</f>
        <v>8.6363636363636367</v>
      </c>
      <c r="H208" s="134">
        <f>职业参数比例等级参数!$F$31*1</f>
        <v>10.181818181818182</v>
      </c>
      <c r="I208" s="134">
        <f>职业参数比例等级参数!$F$32*1</f>
        <v>7.6363636363636349</v>
      </c>
      <c r="J208" s="134">
        <f>职业参数比例等级参数!$F$33*1</f>
        <v>6.1090909090909093</v>
      </c>
      <c r="K208" s="134">
        <f>职业参数比例等级参数!$F$34*1</f>
        <v>4.581818181818182</v>
      </c>
      <c r="L208" s="135">
        <f>职业参数比例等级参数!$H$35*1</f>
        <v>1.3636363636363635</v>
      </c>
      <c r="M208" s="134">
        <f>L208*职业参数比例等级参数!$B$15</f>
        <v>2.7272727272727271</v>
      </c>
      <c r="N208" s="134">
        <f>L208*职业参数比例等级参数!$B$16</f>
        <v>1.3636363636363635</v>
      </c>
      <c r="O208" s="134"/>
      <c r="P208" s="134"/>
    </row>
    <row r="209" spans="1:16" s="135" customFormat="1">
      <c r="A209" s="142">
        <v>196</v>
      </c>
      <c r="B209" s="135">
        <f t="shared" si="7"/>
        <v>27500</v>
      </c>
      <c r="C209" s="135">
        <v>9</v>
      </c>
      <c r="D209" s="135">
        <v>1</v>
      </c>
      <c r="E209" s="135" t="s">
        <v>1939</v>
      </c>
      <c r="F209" s="135">
        <f>职业参数比例等级参数!$G$29*1</f>
        <v>16.969696969696969</v>
      </c>
      <c r="G209" s="135">
        <f>职业参数比例等级参数!$G$30*1</f>
        <v>8.4848484848484844</v>
      </c>
      <c r="H209" s="135">
        <f>职业参数比例等级参数!$G$31*1</f>
        <v>9.9393939393939394</v>
      </c>
      <c r="I209" s="135">
        <f>职业参数比例等级参数!$G$32*1</f>
        <v>7.454545454545455</v>
      </c>
      <c r="J209" s="135">
        <f>职业参数比例等级参数!$G$33*1</f>
        <v>5.963636363636363</v>
      </c>
      <c r="K209" s="135">
        <f>职业参数比例等级参数!$G$34*1</f>
        <v>4.4727272727272727</v>
      </c>
      <c r="L209" s="135">
        <f>职业参数比例等级参数!$G$35*1</f>
        <v>1.3745454545454545</v>
      </c>
      <c r="M209" s="135">
        <f>L209*职业参数比例等级参数!$B$15</f>
        <v>2.749090909090909</v>
      </c>
      <c r="N209" s="135">
        <f>L209*职业参数比例等级参数!$B$16</f>
        <v>1.3745454545454545</v>
      </c>
      <c r="P209" s="135" t="s">
        <v>695</v>
      </c>
    </row>
    <row r="210" spans="1:16" s="135" customFormat="1">
      <c r="A210" s="142">
        <v>197</v>
      </c>
      <c r="B210" s="134">
        <f t="shared" si="7"/>
        <v>27500</v>
      </c>
      <c r="C210" s="134">
        <v>9</v>
      </c>
      <c r="D210" s="134">
        <v>1</v>
      </c>
      <c r="E210" s="134" t="s">
        <v>1939</v>
      </c>
      <c r="F210" s="135">
        <f>职业参数比例等级参数!$F$29*1</f>
        <v>17.272727272727273</v>
      </c>
      <c r="G210" s="134">
        <f>职业参数比例等级参数!$G$30*1</f>
        <v>8.4848484848484844</v>
      </c>
      <c r="H210" s="134">
        <f>职业参数比例等级参数!$G$31*1</f>
        <v>9.9393939393939394</v>
      </c>
      <c r="I210" s="134">
        <f>职业参数比例等级参数!$G$32*1</f>
        <v>7.454545454545455</v>
      </c>
      <c r="J210" s="134">
        <f>职业参数比例等级参数!$G$33*1</f>
        <v>5.963636363636363</v>
      </c>
      <c r="K210" s="134">
        <f>职业参数比例等级参数!$G$34*1</f>
        <v>4.4727272727272727</v>
      </c>
      <c r="L210" s="134">
        <f>职业参数比例等级参数!$G$35*1</f>
        <v>1.3745454545454545</v>
      </c>
      <c r="M210" s="134">
        <f>L21*职业参数比例等级参数!$B$15</f>
        <v>2.4436363636363634</v>
      </c>
      <c r="N210" s="134">
        <f>L21*职业参数比例等级参数!$B$16</f>
        <v>1.2218181818181817</v>
      </c>
      <c r="O210" s="134"/>
      <c r="P210" s="134"/>
    </row>
    <row r="211" spans="1:16" s="135" customFormat="1">
      <c r="A211" s="142">
        <v>198</v>
      </c>
      <c r="B211" s="134">
        <f t="shared" si="7"/>
        <v>27500</v>
      </c>
      <c r="C211" s="134">
        <v>9</v>
      </c>
      <c r="D211" s="134">
        <v>1</v>
      </c>
      <c r="E211" s="134" t="s">
        <v>1939</v>
      </c>
      <c r="F211" s="135">
        <f>职业参数比例等级参数!$H$29*1</f>
        <v>16.666666666666664</v>
      </c>
      <c r="G211" s="134">
        <f>职业参数比例等级参数!$G$30*1</f>
        <v>8.4848484848484844</v>
      </c>
      <c r="H211" s="134">
        <f>职业参数比例等级参数!$G$31*1</f>
        <v>9.9393939393939394</v>
      </c>
      <c r="I211" s="134">
        <f>职业参数比例等级参数!$G$32*1</f>
        <v>7.454545454545455</v>
      </c>
      <c r="J211" s="134">
        <f>职业参数比例等级参数!$G$33*1</f>
        <v>5.963636363636363</v>
      </c>
      <c r="K211" s="134">
        <f>职业参数比例等级参数!$G$34*1</f>
        <v>4.4727272727272727</v>
      </c>
      <c r="L211" s="134">
        <f>职业参数比例等级参数!$G$35*1</f>
        <v>1.3745454545454545</v>
      </c>
      <c r="M211" s="134">
        <f>L211*职业参数比例等级参数!$B$15</f>
        <v>2.749090909090909</v>
      </c>
      <c r="N211" s="134">
        <f>L211*职业参数比例等级参数!$B$16</f>
        <v>1.3745454545454545</v>
      </c>
      <c r="O211" s="134"/>
      <c r="P211" s="134"/>
    </row>
    <row r="212" spans="1:16" s="135" customFormat="1">
      <c r="A212" s="142">
        <v>199</v>
      </c>
      <c r="B212" s="134">
        <f t="shared" si="7"/>
        <v>27500</v>
      </c>
      <c r="C212" s="134">
        <v>9</v>
      </c>
      <c r="D212" s="134">
        <v>1</v>
      </c>
      <c r="E212" s="134" t="s">
        <v>1938</v>
      </c>
      <c r="F212" s="134">
        <f>职业参数比例等级参数!$G$29*1</f>
        <v>16.969696969696969</v>
      </c>
      <c r="G212" s="135">
        <f>职业参数比例等级参数!$F$30*1</f>
        <v>8.6363636363636367</v>
      </c>
      <c r="H212" s="134">
        <f>职业参数比例等级参数!$G$31*1</f>
        <v>9.9393939393939394</v>
      </c>
      <c r="I212" s="134">
        <f>职业参数比例等级参数!$G$32*1</f>
        <v>7.454545454545455</v>
      </c>
      <c r="J212" s="134">
        <f>职业参数比例等级参数!$G$33*1</f>
        <v>5.963636363636363</v>
      </c>
      <c r="K212" s="134">
        <f>职业参数比例等级参数!$G$34*1</f>
        <v>4.4727272727272727</v>
      </c>
      <c r="L212" s="134">
        <f>职业参数比例等级参数!$G$35*1</f>
        <v>1.3745454545454545</v>
      </c>
      <c r="M212" s="134">
        <f>L212*职业参数比例等级参数!$B$15</f>
        <v>2.749090909090909</v>
      </c>
      <c r="N212" s="134">
        <f>L212*职业参数比例等级参数!$B$16</f>
        <v>1.3745454545454545</v>
      </c>
      <c r="O212" s="134"/>
      <c r="P212" s="134"/>
    </row>
    <row r="213" spans="1:16" s="135" customFormat="1">
      <c r="A213" s="142">
        <v>200</v>
      </c>
      <c r="B213" s="134">
        <f t="shared" si="7"/>
        <v>27500</v>
      </c>
      <c r="C213" s="134">
        <v>9</v>
      </c>
      <c r="D213" s="134">
        <v>1</v>
      </c>
      <c r="E213" s="134" t="s">
        <v>1938</v>
      </c>
      <c r="F213" s="134">
        <f>职业参数比例等级参数!$G$29*1</f>
        <v>16.969696969696969</v>
      </c>
      <c r="G213" s="135">
        <f>职业参数比例等级参数!$H$30*1</f>
        <v>8.3333333333333321</v>
      </c>
      <c r="H213" s="134">
        <f>职业参数比例等级参数!$G$31*1</f>
        <v>9.9393939393939394</v>
      </c>
      <c r="I213" s="134">
        <f>职业参数比例等级参数!$G$32*1</f>
        <v>7.454545454545455</v>
      </c>
      <c r="J213" s="134">
        <f>职业参数比例等级参数!$G$33*1</f>
        <v>5.963636363636363</v>
      </c>
      <c r="K213" s="134">
        <f>职业参数比例等级参数!$G$34*1</f>
        <v>4.4727272727272727</v>
      </c>
      <c r="L213" s="134">
        <f>职业参数比例等级参数!$G$35*1</f>
        <v>1.3745454545454545</v>
      </c>
      <c r="M213" s="134">
        <f>L213*职业参数比例等级参数!$B$15</f>
        <v>2.749090909090909</v>
      </c>
      <c r="N213" s="134">
        <f>L213*职业参数比例等级参数!$B$16</f>
        <v>1.3745454545454545</v>
      </c>
      <c r="O213" s="134"/>
      <c r="P213" s="134"/>
    </row>
    <row r="214" spans="1:16" s="135" customFormat="1">
      <c r="A214" s="142">
        <v>201</v>
      </c>
      <c r="B214" s="134">
        <f t="shared" si="7"/>
        <v>27500</v>
      </c>
      <c r="C214" s="134">
        <v>9</v>
      </c>
      <c r="D214" s="134">
        <v>1</v>
      </c>
      <c r="E214" s="134" t="s">
        <v>1938</v>
      </c>
      <c r="F214" s="134">
        <f>职业参数比例等级参数!$G$29*1</f>
        <v>16.969696969696969</v>
      </c>
      <c r="G214" s="134">
        <f>职业参数比例等级参数!$G$30*1</f>
        <v>8.4848484848484844</v>
      </c>
      <c r="H214" s="135">
        <f>职业参数比例等级参数!$F$31*1</f>
        <v>10.181818181818182</v>
      </c>
      <c r="I214" s="134">
        <f>职业参数比例等级参数!$G$32*1</f>
        <v>7.454545454545455</v>
      </c>
      <c r="J214" s="134">
        <f>职业参数比例等级参数!$G$33*1</f>
        <v>5.963636363636363</v>
      </c>
      <c r="K214" s="134">
        <f>职业参数比例等级参数!$G$34*1</f>
        <v>4.4727272727272727</v>
      </c>
      <c r="L214" s="134">
        <f>职业参数比例等级参数!$G$35*1</f>
        <v>1.3745454545454545</v>
      </c>
      <c r="M214" s="134">
        <f>L214*职业参数比例等级参数!$B$15</f>
        <v>2.749090909090909</v>
      </c>
      <c r="N214" s="134">
        <f>L214*职业参数比例等级参数!$B$16</f>
        <v>1.3745454545454545</v>
      </c>
      <c r="O214" s="134"/>
      <c r="P214" s="134"/>
    </row>
    <row r="215" spans="1:16" s="135" customFormat="1">
      <c r="A215" s="142">
        <v>202</v>
      </c>
      <c r="B215" s="134">
        <f t="shared" si="7"/>
        <v>27500</v>
      </c>
      <c r="C215" s="134">
        <v>9</v>
      </c>
      <c r="D215" s="134">
        <v>1</v>
      </c>
      <c r="E215" s="134" t="s">
        <v>1938</v>
      </c>
      <c r="F215" s="134">
        <f>职业参数比例等级参数!$G$29*1</f>
        <v>16.969696969696969</v>
      </c>
      <c r="G215" s="134">
        <f>职业参数比例等级参数!$G$30*1</f>
        <v>8.4848484848484844</v>
      </c>
      <c r="H215" s="135">
        <f>职业参数比例等级参数!$H$31*1</f>
        <v>9.6969696969696972</v>
      </c>
      <c r="I215" s="134">
        <f>职业参数比例等级参数!$G$32*1</f>
        <v>7.454545454545455</v>
      </c>
      <c r="J215" s="134">
        <f>职业参数比例等级参数!$G$33*1</f>
        <v>5.963636363636363</v>
      </c>
      <c r="K215" s="134">
        <f>职业参数比例等级参数!$G$34*1</f>
        <v>4.4727272727272727</v>
      </c>
      <c r="L215" s="134">
        <f>职业参数比例等级参数!$G$35*1</f>
        <v>1.3745454545454545</v>
      </c>
      <c r="M215" s="134">
        <f>L215*职业参数比例等级参数!$B$15</f>
        <v>2.749090909090909</v>
      </c>
      <c r="N215" s="134">
        <f>L215*职业参数比例等级参数!$B$16</f>
        <v>1.3745454545454545</v>
      </c>
      <c r="O215" s="134"/>
      <c r="P215" s="134"/>
    </row>
    <row r="216" spans="1:16" s="135" customFormat="1">
      <c r="A216" s="142">
        <v>203</v>
      </c>
      <c r="B216" s="134">
        <f t="shared" si="7"/>
        <v>27500</v>
      </c>
      <c r="C216" s="134">
        <v>9</v>
      </c>
      <c r="D216" s="134">
        <v>1</v>
      </c>
      <c r="E216" s="134" t="s">
        <v>1938</v>
      </c>
      <c r="F216" s="134">
        <f>职业参数比例等级参数!$G$29*1</f>
        <v>16.969696969696969</v>
      </c>
      <c r="G216" s="134">
        <f>职业参数比例等级参数!$G$30*1</f>
        <v>8.4848484848484844</v>
      </c>
      <c r="H216" s="134">
        <f>职业参数比例等级参数!$G$31*1</f>
        <v>9.9393939393939394</v>
      </c>
      <c r="I216" s="135">
        <f>职业参数比例等级参数!$F$32*1</f>
        <v>7.6363636363636349</v>
      </c>
      <c r="J216" s="134">
        <f>职业参数比例等级参数!$G$33*1</f>
        <v>5.963636363636363</v>
      </c>
      <c r="K216" s="134">
        <f>职业参数比例等级参数!$G$34*1</f>
        <v>4.4727272727272727</v>
      </c>
      <c r="L216" s="134">
        <f>职业参数比例等级参数!$G$35*1</f>
        <v>1.3745454545454545</v>
      </c>
      <c r="M216" s="134">
        <f>L216*职业参数比例等级参数!$B$15</f>
        <v>2.749090909090909</v>
      </c>
      <c r="N216" s="134">
        <f>L216*职业参数比例等级参数!$B$16</f>
        <v>1.3745454545454545</v>
      </c>
      <c r="O216" s="134"/>
      <c r="P216" s="134"/>
    </row>
    <row r="217" spans="1:16" s="135" customFormat="1">
      <c r="A217" s="142">
        <v>204</v>
      </c>
      <c r="B217" s="134">
        <f t="shared" si="7"/>
        <v>27500</v>
      </c>
      <c r="C217" s="134">
        <v>9</v>
      </c>
      <c r="D217" s="134">
        <v>1</v>
      </c>
      <c r="E217" s="134" t="s">
        <v>1938</v>
      </c>
      <c r="F217" s="134">
        <f>职业参数比例等级参数!$G$29*1</f>
        <v>16.969696969696969</v>
      </c>
      <c r="G217" s="134">
        <f>职业参数比例等级参数!$G$30*1</f>
        <v>8.4848484848484844</v>
      </c>
      <c r="H217" s="134">
        <f>职业参数比例等级参数!$G$31*1</f>
        <v>9.9393939393939394</v>
      </c>
      <c r="I217" s="135">
        <f>职业参数比例等级参数!$H$32*1</f>
        <v>7.2727272727272716</v>
      </c>
      <c r="J217" s="134">
        <f>职业参数比例等级参数!$G$33*1</f>
        <v>5.963636363636363</v>
      </c>
      <c r="K217" s="134">
        <f>职业参数比例等级参数!$G$34*1</f>
        <v>4.4727272727272727</v>
      </c>
      <c r="L217" s="134">
        <f>职业参数比例等级参数!$G$35*1</f>
        <v>1.3745454545454545</v>
      </c>
      <c r="M217" s="134">
        <f>L217*职业参数比例等级参数!$B$15</f>
        <v>2.749090909090909</v>
      </c>
      <c r="N217" s="134">
        <f>L217*职业参数比例等级参数!$B$16</f>
        <v>1.3745454545454545</v>
      </c>
      <c r="O217" s="134"/>
      <c r="P217" s="134"/>
    </row>
    <row r="218" spans="1:16" s="135" customFormat="1">
      <c r="A218" s="142">
        <v>205</v>
      </c>
      <c r="B218" s="134">
        <f t="shared" si="7"/>
        <v>27500</v>
      </c>
      <c r="C218" s="134">
        <v>9</v>
      </c>
      <c r="D218" s="134">
        <v>1</v>
      </c>
      <c r="E218" s="134" t="s">
        <v>1938</v>
      </c>
      <c r="F218" s="134">
        <f>职业参数比例等级参数!$G$29*1</f>
        <v>16.969696969696969</v>
      </c>
      <c r="G218" s="134">
        <f>职业参数比例等级参数!$G$30*1</f>
        <v>8.4848484848484844</v>
      </c>
      <c r="H218" s="134">
        <f>职业参数比例等级参数!$G$31*1</f>
        <v>9.9393939393939394</v>
      </c>
      <c r="I218" s="134">
        <f>职业参数比例等级参数!$G$32*1</f>
        <v>7.454545454545455</v>
      </c>
      <c r="J218" s="135">
        <f>职业参数比例等级参数!$F$33*1</f>
        <v>6.1090909090909093</v>
      </c>
      <c r="K218" s="134">
        <f>职业参数比例等级参数!$G$34*1</f>
        <v>4.4727272727272727</v>
      </c>
      <c r="L218" s="134">
        <f>职业参数比例等级参数!$G$35*1</f>
        <v>1.3745454545454545</v>
      </c>
      <c r="M218" s="134">
        <f>L218*职业参数比例等级参数!$B$15</f>
        <v>2.749090909090909</v>
      </c>
      <c r="N218" s="134">
        <f>L218*职业参数比例等级参数!$B$16</f>
        <v>1.3745454545454545</v>
      </c>
      <c r="O218" s="134"/>
      <c r="P218" s="134"/>
    </row>
    <row r="219" spans="1:16" s="135" customFormat="1">
      <c r="A219" s="142">
        <v>206</v>
      </c>
      <c r="B219" s="134">
        <f t="shared" si="7"/>
        <v>27500</v>
      </c>
      <c r="C219" s="134">
        <v>9</v>
      </c>
      <c r="D219" s="134">
        <v>1</v>
      </c>
      <c r="E219" s="134" t="s">
        <v>1938</v>
      </c>
      <c r="F219" s="134">
        <f>职业参数比例等级参数!$G$29*1</f>
        <v>16.969696969696969</v>
      </c>
      <c r="G219" s="134">
        <f>职业参数比例等级参数!$G$30*1</f>
        <v>8.4848484848484844</v>
      </c>
      <c r="H219" s="134">
        <f>职业参数比例等级参数!$G$31*1</f>
        <v>9.9393939393939394</v>
      </c>
      <c r="I219" s="134">
        <f>职业参数比例等级参数!$G$32*1</f>
        <v>7.454545454545455</v>
      </c>
      <c r="J219" s="135">
        <f>职业参数比例等级参数!$H$33*1</f>
        <v>5.8181818181818175</v>
      </c>
      <c r="K219" s="134">
        <f>职业参数比例等级参数!$G$34*1</f>
        <v>4.4727272727272727</v>
      </c>
      <c r="L219" s="134">
        <f>职业参数比例等级参数!$G$35*1</f>
        <v>1.3745454545454545</v>
      </c>
      <c r="M219" s="134">
        <f>L219*职业参数比例等级参数!$B$15</f>
        <v>2.749090909090909</v>
      </c>
      <c r="N219" s="134">
        <f>L219*职业参数比例等级参数!$B$16</f>
        <v>1.3745454545454545</v>
      </c>
      <c r="O219" s="134"/>
      <c r="P219" s="134"/>
    </row>
    <row r="220" spans="1:16" s="135" customFormat="1">
      <c r="A220" s="142">
        <v>207</v>
      </c>
      <c r="B220" s="134">
        <f t="shared" si="7"/>
        <v>27500</v>
      </c>
      <c r="C220" s="134">
        <v>9</v>
      </c>
      <c r="D220" s="134">
        <v>1</v>
      </c>
      <c r="E220" s="134" t="s">
        <v>1938</v>
      </c>
      <c r="F220" s="134">
        <f>职业参数比例等级参数!$G$29*1</f>
        <v>16.969696969696969</v>
      </c>
      <c r="G220" s="134">
        <f>职业参数比例等级参数!$G$30*1</f>
        <v>8.4848484848484844</v>
      </c>
      <c r="H220" s="134">
        <f>职业参数比例等级参数!$G$31*1</f>
        <v>9.9393939393939394</v>
      </c>
      <c r="I220" s="134">
        <f>职业参数比例等级参数!$G$32*1</f>
        <v>7.454545454545455</v>
      </c>
      <c r="J220" s="134">
        <f>职业参数比例等级参数!$G$33*1</f>
        <v>5.963636363636363</v>
      </c>
      <c r="K220" s="135">
        <f>职业参数比例等级参数!$F$34*1</f>
        <v>4.581818181818182</v>
      </c>
      <c r="L220" s="134">
        <f>职业参数比例等级参数!$G$35*1</f>
        <v>1.3745454545454545</v>
      </c>
      <c r="M220" s="134">
        <f>L220*职业参数比例等级参数!$B$15</f>
        <v>2.749090909090909</v>
      </c>
      <c r="N220" s="134">
        <f>L220*职业参数比例等级参数!$B$16</f>
        <v>1.3745454545454545</v>
      </c>
      <c r="O220" s="134"/>
      <c r="P220" s="134"/>
    </row>
    <row r="221" spans="1:16" s="135" customFormat="1">
      <c r="A221" s="142">
        <v>208</v>
      </c>
      <c r="B221" s="134">
        <f t="shared" si="7"/>
        <v>27500</v>
      </c>
      <c r="C221" s="134">
        <v>9</v>
      </c>
      <c r="D221" s="134">
        <v>1</v>
      </c>
      <c r="E221" s="134" t="s">
        <v>1938</v>
      </c>
      <c r="F221" s="134">
        <f>职业参数比例等级参数!$G$29*1</f>
        <v>16.969696969696969</v>
      </c>
      <c r="G221" s="134">
        <f>职业参数比例等级参数!$G$30*1</f>
        <v>8.4848484848484844</v>
      </c>
      <c r="H221" s="134">
        <f>职业参数比例等级参数!$G$31*1</f>
        <v>9.9393939393939394</v>
      </c>
      <c r="I221" s="134">
        <f>职业参数比例等级参数!$G$32*1</f>
        <v>7.454545454545455</v>
      </c>
      <c r="J221" s="134">
        <f>职业参数比例等级参数!$G$33*1</f>
        <v>5.963636363636363</v>
      </c>
      <c r="K221" s="135">
        <f>职业参数比例等级参数!$H$34*1</f>
        <v>4.3636363636363633</v>
      </c>
      <c r="L221" s="134">
        <f>职业参数比例等级参数!$G$35*1</f>
        <v>1.3745454545454545</v>
      </c>
      <c r="M221" s="134">
        <f>L221*职业参数比例等级参数!$B$15</f>
        <v>2.749090909090909</v>
      </c>
      <c r="N221" s="134">
        <f>L221*职业参数比例等级参数!$B$16</f>
        <v>1.3745454545454545</v>
      </c>
      <c r="O221" s="134"/>
      <c r="P221" s="134"/>
    </row>
    <row r="222" spans="1:16" s="135" customFormat="1">
      <c r="A222" s="142">
        <v>209</v>
      </c>
      <c r="B222" s="134">
        <f t="shared" si="7"/>
        <v>27500</v>
      </c>
      <c r="C222" s="134">
        <v>9</v>
      </c>
      <c r="D222" s="134">
        <v>1</v>
      </c>
      <c r="E222" s="134" t="s">
        <v>1938</v>
      </c>
      <c r="F222" s="134">
        <f>职业参数比例等级参数!$G$29*1</f>
        <v>16.969696969696969</v>
      </c>
      <c r="G222" s="134">
        <f>职业参数比例等级参数!$G$30*1</f>
        <v>8.4848484848484844</v>
      </c>
      <c r="H222" s="134">
        <f>职业参数比例等级参数!$G$31*1</f>
        <v>9.9393939393939394</v>
      </c>
      <c r="I222" s="134">
        <f>职业参数比例等级参数!$G$32*1</f>
        <v>7.454545454545455</v>
      </c>
      <c r="J222" s="134">
        <f>职业参数比例等级参数!$G$33*1</f>
        <v>5.963636363636363</v>
      </c>
      <c r="K222" s="134">
        <f>职业参数比例等级参数!$G$34*1</f>
        <v>4.4727272727272727</v>
      </c>
      <c r="L222" s="135">
        <f>职业参数比例等级参数!$F$35*1</f>
        <v>1.3854545454545453</v>
      </c>
      <c r="M222" s="134">
        <f>L222*职业参数比例等级参数!$B$15</f>
        <v>2.7709090909090905</v>
      </c>
      <c r="N222" s="134">
        <f>L222*职业参数比例等级参数!$B$16</f>
        <v>1.3854545454545453</v>
      </c>
      <c r="O222" s="134"/>
      <c r="P222" s="134"/>
    </row>
    <row r="223" spans="1:16" s="135" customFormat="1">
      <c r="A223" s="142">
        <v>210</v>
      </c>
      <c r="B223" s="134">
        <f t="shared" si="7"/>
        <v>27500</v>
      </c>
      <c r="C223" s="134">
        <v>9</v>
      </c>
      <c r="D223" s="134">
        <v>1</v>
      </c>
      <c r="E223" s="134" t="s">
        <v>1938</v>
      </c>
      <c r="F223" s="134">
        <f>职业参数比例等级参数!$G$29*1</f>
        <v>16.969696969696969</v>
      </c>
      <c r="G223" s="134">
        <f>职业参数比例等级参数!$G$30*1</f>
        <v>8.4848484848484844</v>
      </c>
      <c r="H223" s="134">
        <f>职业参数比例等级参数!$G$31*1</f>
        <v>9.9393939393939394</v>
      </c>
      <c r="I223" s="134">
        <f>职业参数比例等级参数!$G$32*1</f>
        <v>7.454545454545455</v>
      </c>
      <c r="J223" s="134">
        <f>职业参数比例等级参数!$G$33*1</f>
        <v>5.963636363636363</v>
      </c>
      <c r="K223" s="134">
        <f>职业参数比例等级参数!$G$34*1</f>
        <v>4.4727272727272727</v>
      </c>
      <c r="L223" s="135">
        <f>职业参数比例等级参数!$H$35*1</f>
        <v>1.3636363636363635</v>
      </c>
      <c r="M223" s="134">
        <f>L223*职业参数比例等级参数!$B$15</f>
        <v>2.7272727272727271</v>
      </c>
      <c r="N223" s="134">
        <f>L223*职业参数比例等级参数!$B$16</f>
        <v>1.3636363636363635</v>
      </c>
      <c r="O223" s="134"/>
      <c r="P223" s="134"/>
    </row>
    <row r="224" spans="1:16" s="135" customFormat="1">
      <c r="A224" s="142">
        <v>211</v>
      </c>
      <c r="B224" s="135">
        <f t="shared" si="7"/>
        <v>27500</v>
      </c>
      <c r="C224" s="135">
        <v>9</v>
      </c>
      <c r="D224" s="135">
        <v>1</v>
      </c>
      <c r="E224" s="135" t="s">
        <v>1939</v>
      </c>
      <c r="F224" s="135">
        <f>职业参数比例等级参数!$H$29*1</f>
        <v>16.666666666666664</v>
      </c>
      <c r="G224" s="135">
        <f>职业参数比例等级参数!$H$30*1</f>
        <v>8.3333333333333321</v>
      </c>
      <c r="H224" s="135">
        <f>职业参数比例等级参数!$H$31*1</f>
        <v>9.6969696969696972</v>
      </c>
      <c r="I224" s="135">
        <f>职业参数比例等级参数!$H$32*1</f>
        <v>7.2727272727272716</v>
      </c>
      <c r="J224" s="135">
        <f>职业参数比例等级参数!$H$33*1</f>
        <v>5.8181818181818175</v>
      </c>
      <c r="K224" s="135">
        <f>职业参数比例等级参数!$H$34*1</f>
        <v>4.3636363636363633</v>
      </c>
      <c r="L224" s="135">
        <f>职业参数比例等级参数!$H$35*1</f>
        <v>1.3636363636363635</v>
      </c>
      <c r="M224" s="135">
        <f>L224*职业参数比例等级参数!$B$15</f>
        <v>2.7272727272727271</v>
      </c>
      <c r="N224" s="135">
        <f>L224*职业参数比例等级参数!$B$16</f>
        <v>1.3636363636363635</v>
      </c>
      <c r="P224" s="135" t="s">
        <v>696</v>
      </c>
    </row>
    <row r="225" spans="1:16" s="135" customFormat="1">
      <c r="A225" s="142">
        <v>212</v>
      </c>
      <c r="B225" s="134">
        <f t="shared" si="7"/>
        <v>27500</v>
      </c>
      <c r="C225" s="134">
        <v>9</v>
      </c>
      <c r="D225" s="134">
        <v>1</v>
      </c>
      <c r="E225" s="134" t="s">
        <v>1939</v>
      </c>
      <c r="F225" s="135">
        <f>职业参数比例等级参数!$G$29*1</f>
        <v>16.969696969696969</v>
      </c>
      <c r="G225" s="134">
        <f>职业参数比例等级参数!$H$30*1</f>
        <v>8.3333333333333321</v>
      </c>
      <c r="H225" s="134">
        <f>职业参数比例等级参数!$H$31*1</f>
        <v>9.6969696969696972</v>
      </c>
      <c r="I225" s="134">
        <f>职业参数比例等级参数!$H$32*1</f>
        <v>7.2727272727272716</v>
      </c>
      <c r="J225" s="134">
        <f>职业参数比例等级参数!$H$33*1</f>
        <v>5.8181818181818175</v>
      </c>
      <c r="K225" s="134">
        <f>职业参数比例等级参数!$H$34*1</f>
        <v>4.3636363636363633</v>
      </c>
      <c r="L225" s="134">
        <f>职业参数比例等级参数!$H$35*1</f>
        <v>1.3636363636363635</v>
      </c>
      <c r="M225" s="134">
        <f>L225*职业参数比例等级参数!$B$15</f>
        <v>2.7272727272727271</v>
      </c>
      <c r="N225" s="134">
        <f>L225*职业参数比例等级参数!$B$16</f>
        <v>1.3636363636363635</v>
      </c>
      <c r="O225" s="134"/>
      <c r="P225" s="134"/>
    </row>
    <row r="226" spans="1:16" s="135" customFormat="1">
      <c r="A226" s="142">
        <v>213</v>
      </c>
      <c r="B226" s="134">
        <f t="shared" si="7"/>
        <v>27500</v>
      </c>
      <c r="C226" s="134">
        <v>9</v>
      </c>
      <c r="D226" s="134">
        <v>1</v>
      </c>
      <c r="E226" s="134" t="s">
        <v>1939</v>
      </c>
      <c r="F226" s="135">
        <f>职业参数比例等级参数!$F$29*1</f>
        <v>17.272727272727273</v>
      </c>
      <c r="G226" s="134">
        <f>职业参数比例等级参数!$H$30*1</f>
        <v>8.3333333333333321</v>
      </c>
      <c r="H226" s="134">
        <f>职业参数比例等级参数!$H$31*1</f>
        <v>9.6969696969696972</v>
      </c>
      <c r="I226" s="134">
        <f>职业参数比例等级参数!$H$32*1</f>
        <v>7.2727272727272716</v>
      </c>
      <c r="J226" s="134">
        <f>职业参数比例等级参数!$H$33*1</f>
        <v>5.8181818181818175</v>
      </c>
      <c r="K226" s="134">
        <f>职业参数比例等级参数!$H$34*1</f>
        <v>4.3636363636363633</v>
      </c>
      <c r="L226" s="134">
        <f>职业参数比例等级参数!$H$35*1</f>
        <v>1.3636363636363635</v>
      </c>
      <c r="M226" s="134">
        <f>L226*职业参数比例等级参数!$B$15</f>
        <v>2.7272727272727271</v>
      </c>
      <c r="N226" s="134">
        <f>L226*职业参数比例等级参数!$B$16</f>
        <v>1.3636363636363635</v>
      </c>
      <c r="O226" s="134"/>
      <c r="P226" s="134"/>
    </row>
    <row r="227" spans="1:16" s="135" customFormat="1">
      <c r="A227" s="142">
        <v>214</v>
      </c>
      <c r="B227" s="134">
        <f t="shared" si="7"/>
        <v>27500</v>
      </c>
      <c r="C227" s="134">
        <v>9</v>
      </c>
      <c r="D227" s="134">
        <v>1</v>
      </c>
      <c r="E227" s="134" t="s">
        <v>1938</v>
      </c>
      <c r="F227" s="134">
        <f>职业参数比例等级参数!$H$29*1</f>
        <v>16.666666666666664</v>
      </c>
      <c r="G227" s="135">
        <f>职业参数比例等级参数!$G$30*1</f>
        <v>8.4848484848484844</v>
      </c>
      <c r="H227" s="134">
        <f>职业参数比例等级参数!$H$31*1</f>
        <v>9.6969696969696972</v>
      </c>
      <c r="I227" s="134">
        <f>职业参数比例等级参数!$H$32*1</f>
        <v>7.2727272727272716</v>
      </c>
      <c r="J227" s="134">
        <f>职业参数比例等级参数!$H$33*1</f>
        <v>5.8181818181818175</v>
      </c>
      <c r="K227" s="134">
        <f>职业参数比例等级参数!$H$34*1</f>
        <v>4.3636363636363633</v>
      </c>
      <c r="L227" s="134">
        <f>职业参数比例等级参数!$H$35*1</f>
        <v>1.3636363636363635</v>
      </c>
      <c r="M227" s="134">
        <f>L227*职业参数比例等级参数!$B$15</f>
        <v>2.7272727272727271</v>
      </c>
      <c r="N227" s="134">
        <f>L227*职业参数比例等级参数!$B$16</f>
        <v>1.3636363636363635</v>
      </c>
      <c r="O227" s="134"/>
      <c r="P227" s="134"/>
    </row>
    <row r="228" spans="1:16" s="135" customFormat="1">
      <c r="A228" s="142">
        <v>215</v>
      </c>
      <c r="B228" s="134">
        <f t="shared" si="7"/>
        <v>27500</v>
      </c>
      <c r="C228" s="134">
        <v>9</v>
      </c>
      <c r="D228" s="134">
        <v>1</v>
      </c>
      <c r="E228" s="134" t="s">
        <v>1938</v>
      </c>
      <c r="F228" s="134">
        <f>职业参数比例等级参数!$H$29*1</f>
        <v>16.666666666666664</v>
      </c>
      <c r="G228" s="135">
        <f>职业参数比例等级参数!$F$30*1</f>
        <v>8.6363636363636367</v>
      </c>
      <c r="H228" s="134">
        <f>职业参数比例等级参数!$H$31*1</f>
        <v>9.6969696969696972</v>
      </c>
      <c r="I228" s="134">
        <f>职业参数比例等级参数!$H$32*1</f>
        <v>7.2727272727272716</v>
      </c>
      <c r="J228" s="134">
        <f>职业参数比例等级参数!$H$33*1</f>
        <v>5.8181818181818175</v>
      </c>
      <c r="K228" s="134">
        <f>职业参数比例等级参数!$H$34*1</f>
        <v>4.3636363636363633</v>
      </c>
      <c r="L228" s="134">
        <f>职业参数比例等级参数!$H$35*1</f>
        <v>1.3636363636363635</v>
      </c>
      <c r="M228" s="134">
        <f>L228*职业参数比例等级参数!$B$15</f>
        <v>2.7272727272727271</v>
      </c>
      <c r="N228" s="134">
        <f>L228*职业参数比例等级参数!$B$16</f>
        <v>1.3636363636363635</v>
      </c>
      <c r="O228" s="134"/>
      <c r="P228" s="134"/>
    </row>
    <row r="229" spans="1:16" s="135" customFormat="1">
      <c r="A229" s="142">
        <v>216</v>
      </c>
      <c r="B229" s="134">
        <f t="shared" si="7"/>
        <v>27500</v>
      </c>
      <c r="C229" s="134">
        <v>9</v>
      </c>
      <c r="D229" s="134">
        <v>1</v>
      </c>
      <c r="E229" s="134" t="s">
        <v>1938</v>
      </c>
      <c r="F229" s="134">
        <f>职业参数比例等级参数!$H$29*1</f>
        <v>16.666666666666664</v>
      </c>
      <c r="G229" s="134">
        <f>职业参数比例等级参数!$H$30*1</f>
        <v>8.3333333333333321</v>
      </c>
      <c r="H229" s="135">
        <f>职业参数比例等级参数!$G$31*1</f>
        <v>9.9393939393939394</v>
      </c>
      <c r="I229" s="134">
        <f>职业参数比例等级参数!$H$32*1</f>
        <v>7.2727272727272716</v>
      </c>
      <c r="J229" s="134">
        <f>职业参数比例等级参数!$H$33*1</f>
        <v>5.8181818181818175</v>
      </c>
      <c r="K229" s="134">
        <f>职业参数比例等级参数!$H$34*1</f>
        <v>4.3636363636363633</v>
      </c>
      <c r="L229" s="134">
        <f>职业参数比例等级参数!$H$35*1</f>
        <v>1.3636363636363635</v>
      </c>
      <c r="M229" s="134">
        <f>L229*职业参数比例等级参数!$B$15</f>
        <v>2.7272727272727271</v>
      </c>
      <c r="N229" s="134">
        <f>L229*职业参数比例等级参数!$B$16</f>
        <v>1.3636363636363635</v>
      </c>
      <c r="O229" s="134"/>
      <c r="P229" s="134"/>
    </row>
    <row r="230" spans="1:16" s="135" customFormat="1">
      <c r="A230" s="142">
        <v>217</v>
      </c>
      <c r="B230" s="134">
        <f t="shared" si="7"/>
        <v>27500</v>
      </c>
      <c r="C230" s="134">
        <v>9</v>
      </c>
      <c r="D230" s="134">
        <v>1</v>
      </c>
      <c r="E230" s="134" t="s">
        <v>1938</v>
      </c>
      <c r="F230" s="134">
        <f>职业参数比例等级参数!$H$29*1</f>
        <v>16.666666666666664</v>
      </c>
      <c r="G230" s="134">
        <f>职业参数比例等级参数!$H$30*1</f>
        <v>8.3333333333333321</v>
      </c>
      <c r="H230" s="135">
        <f>职业参数比例等级参数!$F$31*1</f>
        <v>10.181818181818182</v>
      </c>
      <c r="I230" s="134">
        <f>职业参数比例等级参数!$H$32*1</f>
        <v>7.2727272727272716</v>
      </c>
      <c r="J230" s="134">
        <f>职业参数比例等级参数!$H$33*1</f>
        <v>5.8181818181818175</v>
      </c>
      <c r="K230" s="134">
        <f>职业参数比例等级参数!$H$34*1</f>
        <v>4.3636363636363633</v>
      </c>
      <c r="L230" s="134">
        <f>职业参数比例等级参数!$H$35*1</f>
        <v>1.3636363636363635</v>
      </c>
      <c r="M230" s="134">
        <f>L230*职业参数比例等级参数!$B$15</f>
        <v>2.7272727272727271</v>
      </c>
      <c r="N230" s="134">
        <f>L230*职业参数比例等级参数!$B$16</f>
        <v>1.3636363636363635</v>
      </c>
      <c r="O230" s="134"/>
      <c r="P230" s="134"/>
    </row>
    <row r="231" spans="1:16" s="135" customFormat="1">
      <c r="A231" s="142">
        <v>218</v>
      </c>
      <c r="B231" s="134">
        <f t="shared" si="7"/>
        <v>27500</v>
      </c>
      <c r="C231" s="134">
        <v>9</v>
      </c>
      <c r="D231" s="134">
        <v>1</v>
      </c>
      <c r="E231" s="134" t="s">
        <v>1938</v>
      </c>
      <c r="F231" s="134">
        <f>职业参数比例等级参数!$H$29*1</f>
        <v>16.666666666666664</v>
      </c>
      <c r="G231" s="134">
        <f>职业参数比例等级参数!$H$30*1</f>
        <v>8.3333333333333321</v>
      </c>
      <c r="H231" s="134">
        <f>职业参数比例等级参数!$H$31*1</f>
        <v>9.6969696969696972</v>
      </c>
      <c r="I231" s="135">
        <f>职业参数比例等级参数!$G$32*1</f>
        <v>7.454545454545455</v>
      </c>
      <c r="J231" s="134">
        <f>职业参数比例等级参数!$H$33*1</f>
        <v>5.8181818181818175</v>
      </c>
      <c r="K231" s="134">
        <f>职业参数比例等级参数!$H$34*1</f>
        <v>4.3636363636363633</v>
      </c>
      <c r="L231" s="134">
        <f>职业参数比例等级参数!$H$35*1</f>
        <v>1.3636363636363635</v>
      </c>
      <c r="M231" s="134">
        <f>L231*职业参数比例等级参数!$B$15</f>
        <v>2.7272727272727271</v>
      </c>
      <c r="N231" s="134">
        <f>L231*职业参数比例等级参数!$B$16</f>
        <v>1.3636363636363635</v>
      </c>
      <c r="O231" s="134"/>
      <c r="P231" s="134"/>
    </row>
    <row r="232" spans="1:16" s="135" customFormat="1">
      <c r="A232" s="142">
        <v>219</v>
      </c>
      <c r="B232" s="134">
        <f t="shared" si="7"/>
        <v>27500</v>
      </c>
      <c r="C232" s="134">
        <v>9</v>
      </c>
      <c r="D232" s="134">
        <v>1</v>
      </c>
      <c r="E232" s="134" t="s">
        <v>1938</v>
      </c>
      <c r="F232" s="134">
        <f>职业参数比例等级参数!$H$29*1</f>
        <v>16.666666666666664</v>
      </c>
      <c r="G232" s="134">
        <f>职业参数比例等级参数!$H$30*1</f>
        <v>8.3333333333333321</v>
      </c>
      <c r="H232" s="134">
        <f>职业参数比例等级参数!$H$31*1</f>
        <v>9.6969696969696972</v>
      </c>
      <c r="I232" s="135">
        <f>职业参数比例等级参数!$F$32*1</f>
        <v>7.6363636363636349</v>
      </c>
      <c r="J232" s="134">
        <f>职业参数比例等级参数!$H$33*1</f>
        <v>5.8181818181818175</v>
      </c>
      <c r="K232" s="134">
        <f>职业参数比例等级参数!$H$34*1</f>
        <v>4.3636363636363633</v>
      </c>
      <c r="L232" s="134">
        <f>职业参数比例等级参数!$H$35*1</f>
        <v>1.3636363636363635</v>
      </c>
      <c r="M232" s="134">
        <f>L232*职业参数比例等级参数!$B$15</f>
        <v>2.7272727272727271</v>
      </c>
      <c r="N232" s="134">
        <f>L232*职业参数比例等级参数!$B$16</f>
        <v>1.3636363636363635</v>
      </c>
      <c r="O232" s="134"/>
      <c r="P232" s="134"/>
    </row>
    <row r="233" spans="1:16" s="135" customFormat="1">
      <c r="A233" s="142">
        <v>220</v>
      </c>
      <c r="B233" s="134">
        <f t="shared" si="7"/>
        <v>27500</v>
      </c>
      <c r="C233" s="134">
        <v>9</v>
      </c>
      <c r="D233" s="134">
        <v>1</v>
      </c>
      <c r="E233" s="134" t="s">
        <v>1938</v>
      </c>
      <c r="F233" s="134">
        <f>职业参数比例等级参数!$H$29*1</f>
        <v>16.666666666666664</v>
      </c>
      <c r="G233" s="134">
        <f>职业参数比例等级参数!$H$30*1</f>
        <v>8.3333333333333321</v>
      </c>
      <c r="H233" s="134">
        <f>职业参数比例等级参数!$H$31*1</f>
        <v>9.6969696969696972</v>
      </c>
      <c r="I233" s="134">
        <f>职业参数比例等级参数!$H$32*1</f>
        <v>7.2727272727272716</v>
      </c>
      <c r="J233" s="135">
        <f>职业参数比例等级参数!$G$33*1</f>
        <v>5.963636363636363</v>
      </c>
      <c r="K233" s="134">
        <f>职业参数比例等级参数!$H$34*1</f>
        <v>4.3636363636363633</v>
      </c>
      <c r="L233" s="134">
        <f>职业参数比例等级参数!$H$35*1</f>
        <v>1.3636363636363635</v>
      </c>
      <c r="M233" s="134">
        <f>L233*职业参数比例等级参数!$B$15</f>
        <v>2.7272727272727271</v>
      </c>
      <c r="N233" s="134">
        <f>L233*职业参数比例等级参数!$B$16</f>
        <v>1.3636363636363635</v>
      </c>
      <c r="O233" s="134"/>
      <c r="P233" s="134"/>
    </row>
    <row r="234" spans="1:16" s="135" customFormat="1">
      <c r="A234" s="142">
        <v>221</v>
      </c>
      <c r="B234" s="134">
        <f t="shared" si="7"/>
        <v>27500</v>
      </c>
      <c r="C234" s="134">
        <v>9</v>
      </c>
      <c r="D234" s="134">
        <v>1</v>
      </c>
      <c r="E234" s="134" t="s">
        <v>1938</v>
      </c>
      <c r="F234" s="134">
        <f>职业参数比例等级参数!$H$29*1</f>
        <v>16.666666666666664</v>
      </c>
      <c r="G234" s="134">
        <f>职业参数比例等级参数!$H$30*1</f>
        <v>8.3333333333333321</v>
      </c>
      <c r="H234" s="134">
        <f>职业参数比例等级参数!$H$31*1</f>
        <v>9.6969696969696972</v>
      </c>
      <c r="I234" s="134">
        <f>职业参数比例等级参数!$H$32*1</f>
        <v>7.2727272727272716</v>
      </c>
      <c r="J234" s="135">
        <f>职业参数比例等级参数!$F$33*1</f>
        <v>6.1090909090909093</v>
      </c>
      <c r="K234" s="134">
        <f>职业参数比例等级参数!$H$34*1</f>
        <v>4.3636363636363633</v>
      </c>
      <c r="L234" s="134">
        <f>职业参数比例等级参数!$H$35*1</f>
        <v>1.3636363636363635</v>
      </c>
      <c r="M234" s="134">
        <f>L234*职业参数比例等级参数!$B$15</f>
        <v>2.7272727272727271</v>
      </c>
      <c r="N234" s="134">
        <f>L234*职业参数比例等级参数!$B$16</f>
        <v>1.3636363636363635</v>
      </c>
      <c r="O234" s="134"/>
      <c r="P234" s="134"/>
    </row>
    <row r="235" spans="1:16" s="135" customFormat="1">
      <c r="A235" s="142">
        <v>222</v>
      </c>
      <c r="B235" s="134">
        <f t="shared" si="7"/>
        <v>27500</v>
      </c>
      <c r="C235" s="134">
        <v>9</v>
      </c>
      <c r="D235" s="134">
        <v>1</v>
      </c>
      <c r="E235" s="134" t="s">
        <v>1938</v>
      </c>
      <c r="F235" s="134">
        <f>职业参数比例等级参数!$H$29*1</f>
        <v>16.666666666666664</v>
      </c>
      <c r="G235" s="134">
        <f>职业参数比例等级参数!$H$30*1</f>
        <v>8.3333333333333321</v>
      </c>
      <c r="H235" s="134">
        <f>职业参数比例等级参数!$H$31*1</f>
        <v>9.6969696969696972</v>
      </c>
      <c r="I235" s="134">
        <f>职业参数比例等级参数!$H$32*1</f>
        <v>7.2727272727272716</v>
      </c>
      <c r="J235" s="134">
        <f>职业参数比例等级参数!$H$33*1</f>
        <v>5.8181818181818175</v>
      </c>
      <c r="K235" s="135">
        <f>职业参数比例等级参数!$G$34*1</f>
        <v>4.4727272727272727</v>
      </c>
      <c r="L235" s="134">
        <f>职业参数比例等级参数!$H$35*1</f>
        <v>1.3636363636363635</v>
      </c>
      <c r="M235" s="134">
        <f>L235*职业参数比例等级参数!$B$15</f>
        <v>2.7272727272727271</v>
      </c>
      <c r="N235" s="134">
        <f>L235*职业参数比例等级参数!$B$16</f>
        <v>1.3636363636363635</v>
      </c>
      <c r="O235" s="134"/>
      <c r="P235" s="134"/>
    </row>
    <row r="236" spans="1:16" s="135" customFormat="1">
      <c r="A236" s="142">
        <v>223</v>
      </c>
      <c r="B236" s="134">
        <f t="shared" si="7"/>
        <v>27500</v>
      </c>
      <c r="C236" s="134">
        <v>9</v>
      </c>
      <c r="D236" s="134">
        <v>1</v>
      </c>
      <c r="E236" s="134" t="s">
        <v>1938</v>
      </c>
      <c r="F236" s="134">
        <f>职业参数比例等级参数!$H$29*1</f>
        <v>16.666666666666664</v>
      </c>
      <c r="G236" s="134">
        <f>职业参数比例等级参数!$H$30*1</f>
        <v>8.3333333333333321</v>
      </c>
      <c r="H236" s="134">
        <f>职业参数比例等级参数!$H$31*1</f>
        <v>9.6969696969696972</v>
      </c>
      <c r="I236" s="134">
        <f>职业参数比例等级参数!$H$32*1</f>
        <v>7.2727272727272716</v>
      </c>
      <c r="J236" s="134">
        <f>职业参数比例等级参数!$H$33*1</f>
        <v>5.8181818181818175</v>
      </c>
      <c r="K236" s="135">
        <f>职业参数比例等级参数!$F$34*1</f>
        <v>4.581818181818182</v>
      </c>
      <c r="L236" s="134">
        <f>职业参数比例等级参数!$H$35*1</f>
        <v>1.3636363636363635</v>
      </c>
      <c r="M236" s="134">
        <f>L236*职业参数比例等级参数!$B$15</f>
        <v>2.7272727272727271</v>
      </c>
      <c r="N236" s="134">
        <f>L236*职业参数比例等级参数!$B$16</f>
        <v>1.3636363636363635</v>
      </c>
      <c r="O236" s="134"/>
      <c r="P236" s="134"/>
    </row>
    <row r="237" spans="1:16" s="135" customFormat="1">
      <c r="A237" s="142">
        <v>224</v>
      </c>
      <c r="B237" s="134">
        <f t="shared" si="7"/>
        <v>27500</v>
      </c>
      <c r="C237" s="134">
        <v>9</v>
      </c>
      <c r="D237" s="134">
        <v>1</v>
      </c>
      <c r="E237" s="134" t="s">
        <v>1938</v>
      </c>
      <c r="F237" s="134">
        <f>职业参数比例等级参数!$H$29*1</f>
        <v>16.666666666666664</v>
      </c>
      <c r="G237" s="134">
        <f>职业参数比例等级参数!$H$30*1</f>
        <v>8.3333333333333321</v>
      </c>
      <c r="H237" s="134">
        <f>职业参数比例等级参数!$H$31*1</f>
        <v>9.6969696969696972</v>
      </c>
      <c r="I237" s="134">
        <f>职业参数比例等级参数!$H$32*1</f>
        <v>7.2727272727272716</v>
      </c>
      <c r="J237" s="134">
        <f>职业参数比例等级参数!$H$33*1</f>
        <v>5.8181818181818175</v>
      </c>
      <c r="K237" s="134">
        <f>职业参数比例等级参数!$H$34*1</f>
        <v>4.3636363636363633</v>
      </c>
      <c r="L237" s="135">
        <f>职业参数比例等级参数!$G$35*1</f>
        <v>1.3745454545454545</v>
      </c>
      <c r="M237" s="134">
        <f>L237*职业参数比例等级参数!$B$15</f>
        <v>2.749090909090909</v>
      </c>
      <c r="N237" s="134">
        <f>L237*职业参数比例等级参数!$B$16</f>
        <v>1.3745454545454545</v>
      </c>
      <c r="O237" s="134"/>
      <c r="P237" s="134"/>
    </row>
    <row r="238" spans="1:16" s="135" customFormat="1">
      <c r="A238" s="142">
        <v>225</v>
      </c>
      <c r="B238" s="134">
        <f t="shared" si="7"/>
        <v>27500</v>
      </c>
      <c r="C238" s="134">
        <v>9</v>
      </c>
      <c r="D238" s="134">
        <v>1</v>
      </c>
      <c r="E238" s="134" t="s">
        <v>1938</v>
      </c>
      <c r="F238" s="134">
        <f>职业参数比例等级参数!$H$29*1</f>
        <v>16.666666666666664</v>
      </c>
      <c r="G238" s="134">
        <f>职业参数比例等级参数!$H$30*1</f>
        <v>8.3333333333333321</v>
      </c>
      <c r="H238" s="134">
        <f>职业参数比例等级参数!$H$31*1</f>
        <v>9.6969696969696972</v>
      </c>
      <c r="I238" s="134">
        <f>职业参数比例等级参数!$H$32*1</f>
        <v>7.2727272727272716</v>
      </c>
      <c r="J238" s="134">
        <f>职业参数比例等级参数!$H$33*1</f>
        <v>5.8181818181818175</v>
      </c>
      <c r="K238" s="134">
        <f>职业参数比例等级参数!$H$34*1</f>
        <v>4.3636363636363633</v>
      </c>
      <c r="L238" s="135">
        <f>职业参数比例等级参数!$F$35*1</f>
        <v>1.3854545454545453</v>
      </c>
      <c r="M238" s="134">
        <f>L238*职业参数比例等级参数!$B$15</f>
        <v>2.7709090909090905</v>
      </c>
      <c r="N238" s="134">
        <f>L238*职业参数比例等级参数!$B$16</f>
        <v>1.3854545454545453</v>
      </c>
      <c r="O238" s="134"/>
      <c r="P238" s="134"/>
    </row>
    <row r="239" spans="1:16" s="135" customFormat="1">
      <c r="A239" s="142">
        <v>226</v>
      </c>
      <c r="B239" s="135">
        <f>$C$9</f>
        <v>17000</v>
      </c>
      <c r="C239" s="135">
        <v>8</v>
      </c>
      <c r="D239" s="135">
        <v>1</v>
      </c>
      <c r="E239" s="135" t="s">
        <v>1939</v>
      </c>
      <c r="F239" s="135">
        <f>职业参数比例等级参数!$I$29*1</f>
        <v>16.36363636363636</v>
      </c>
      <c r="G239" s="135">
        <f>职业参数比例等级参数!$I$30*1</f>
        <v>8.1818181818181799</v>
      </c>
      <c r="H239" s="135">
        <f>职业参数比例等级参数!$I$31*1</f>
        <v>9.4545454545454533</v>
      </c>
      <c r="I239" s="135">
        <f>职业参数比例等级参数!$I$32*1</f>
        <v>7.0909090909090899</v>
      </c>
      <c r="J239" s="135">
        <f>职业参数比例等级参数!$I$33*1</f>
        <v>5.672727272727272</v>
      </c>
      <c r="K239" s="135">
        <f>职业参数比例等级参数!$I$34*1</f>
        <v>4.254545454545454</v>
      </c>
      <c r="L239" s="135">
        <f>职业参数比例等级参数!$I$35*1</f>
        <v>1.3527272727272726</v>
      </c>
      <c r="M239" s="135">
        <f>L239*职业参数比例等级参数!$B$15</f>
        <v>2.7054545454545451</v>
      </c>
      <c r="N239" s="135">
        <f>L239*职业参数比例等级参数!$B$16</f>
        <v>1.3527272727272726</v>
      </c>
      <c r="P239" s="135" t="s">
        <v>595</v>
      </c>
    </row>
    <row r="240" spans="1:16" s="135" customFormat="1">
      <c r="A240" s="142">
        <v>227</v>
      </c>
      <c r="B240" s="134">
        <f t="shared" ref="B240:B283" si="8">$C$9</f>
        <v>17000</v>
      </c>
      <c r="C240" s="134">
        <v>8</v>
      </c>
      <c r="D240" s="134">
        <v>1</v>
      </c>
      <c r="E240" s="134" t="s">
        <v>1939</v>
      </c>
      <c r="F240" s="135">
        <f>职业参数比例等级参数!$J$29*1</f>
        <v>16.060606060606059</v>
      </c>
      <c r="G240" s="134">
        <f>职业参数比例等级参数!$I$30*1</f>
        <v>8.1818181818181799</v>
      </c>
      <c r="H240" s="134">
        <f>职业参数比例等级参数!$I$31*1</f>
        <v>9.4545454545454533</v>
      </c>
      <c r="I240" s="134">
        <f>职业参数比例等级参数!$I$32*1</f>
        <v>7.0909090909090899</v>
      </c>
      <c r="J240" s="134">
        <f>职业参数比例等级参数!$I$33*1</f>
        <v>5.672727272727272</v>
      </c>
      <c r="K240" s="134">
        <f>职业参数比例等级参数!$I$34*1</f>
        <v>4.254545454545454</v>
      </c>
      <c r="L240" s="134">
        <f>职业参数比例等级参数!$I$35*1</f>
        <v>1.3527272727272726</v>
      </c>
      <c r="M240" s="134">
        <f>L240*职业参数比例等级参数!$B$15</f>
        <v>2.7054545454545451</v>
      </c>
      <c r="N240" s="134">
        <f>L240*职业参数比例等级参数!$B$16</f>
        <v>1.3527272727272726</v>
      </c>
      <c r="O240" s="134"/>
      <c r="P240" s="134"/>
    </row>
    <row r="241" spans="1:16" s="135" customFormat="1">
      <c r="A241" s="142">
        <v>228</v>
      </c>
      <c r="B241" s="134">
        <f t="shared" si="8"/>
        <v>17000</v>
      </c>
      <c r="C241" s="134">
        <v>8</v>
      </c>
      <c r="D241" s="134">
        <v>1</v>
      </c>
      <c r="E241" s="134" t="s">
        <v>1939</v>
      </c>
      <c r="F241" s="135">
        <f>职业参数比例等级参数!$K$29*1</f>
        <v>15.757575757575756</v>
      </c>
      <c r="G241" s="134">
        <f>职业参数比例等级参数!$I$30*1</f>
        <v>8.1818181818181799</v>
      </c>
      <c r="H241" s="134">
        <f>职业参数比例等级参数!$I$31*1</f>
        <v>9.4545454545454533</v>
      </c>
      <c r="I241" s="134">
        <f>职业参数比例等级参数!$I$32*1</f>
        <v>7.0909090909090899</v>
      </c>
      <c r="J241" s="134">
        <f>职业参数比例等级参数!$I$33*1</f>
        <v>5.672727272727272</v>
      </c>
      <c r="K241" s="134">
        <f>职业参数比例等级参数!$I$34*1</f>
        <v>4.254545454545454</v>
      </c>
      <c r="L241" s="134">
        <f>职业参数比例等级参数!$I$35*1</f>
        <v>1.3527272727272726</v>
      </c>
      <c r="M241" s="134">
        <f>L241*职业参数比例等级参数!$B$15</f>
        <v>2.7054545454545451</v>
      </c>
      <c r="N241" s="134">
        <f>L241*职业参数比例等级参数!$B$16</f>
        <v>1.3527272727272726</v>
      </c>
      <c r="O241" s="134"/>
      <c r="P241" s="134"/>
    </row>
    <row r="242" spans="1:16" s="135" customFormat="1">
      <c r="A242" s="142">
        <v>229</v>
      </c>
      <c r="B242" s="134">
        <f t="shared" si="8"/>
        <v>17000</v>
      </c>
      <c r="C242" s="134">
        <v>8</v>
      </c>
      <c r="D242" s="134">
        <v>1</v>
      </c>
      <c r="E242" s="134" t="s">
        <v>1938</v>
      </c>
      <c r="F242" s="134">
        <f>职业参数比例等级参数!$I$29*1</f>
        <v>16.36363636363636</v>
      </c>
      <c r="G242" s="135">
        <f>职业参数比例等级参数!$J$30*1</f>
        <v>8.0303030303030294</v>
      </c>
      <c r="H242" s="134">
        <f>职业参数比例等级参数!$I$31*1</f>
        <v>9.4545454545454533</v>
      </c>
      <c r="I242" s="134">
        <f>职业参数比例等级参数!$I$32*1</f>
        <v>7.0909090909090899</v>
      </c>
      <c r="J242" s="134">
        <f>职业参数比例等级参数!$I$33*1</f>
        <v>5.672727272727272</v>
      </c>
      <c r="K242" s="134">
        <f>职业参数比例等级参数!$I$34*1</f>
        <v>4.254545454545454</v>
      </c>
      <c r="L242" s="134">
        <f>职业参数比例等级参数!$I$35*1</f>
        <v>1.3527272727272726</v>
      </c>
      <c r="M242" s="134">
        <f>L242*职业参数比例等级参数!$B$15</f>
        <v>2.7054545454545451</v>
      </c>
      <c r="N242" s="134">
        <f>L242*职业参数比例等级参数!$B$16</f>
        <v>1.3527272727272726</v>
      </c>
      <c r="O242" s="134"/>
      <c r="P242" s="134"/>
    </row>
    <row r="243" spans="1:16" s="135" customFormat="1">
      <c r="A243" s="142">
        <v>230</v>
      </c>
      <c r="B243" s="134">
        <f t="shared" si="8"/>
        <v>17000</v>
      </c>
      <c r="C243" s="134">
        <v>8</v>
      </c>
      <c r="D243" s="134">
        <v>1</v>
      </c>
      <c r="E243" s="134" t="s">
        <v>1938</v>
      </c>
      <c r="F243" s="134">
        <f>职业参数比例等级参数!$I$29*1</f>
        <v>16.36363636363636</v>
      </c>
      <c r="G243" s="135">
        <f>职业参数比例等级参数!$K$30*1</f>
        <v>7.878787878787878</v>
      </c>
      <c r="H243" s="134">
        <f>职业参数比例等级参数!$I$31*1</f>
        <v>9.4545454545454533</v>
      </c>
      <c r="I243" s="134">
        <f>职业参数比例等级参数!$I$32*1</f>
        <v>7.0909090909090899</v>
      </c>
      <c r="J243" s="134">
        <f>职业参数比例等级参数!$I$33*1</f>
        <v>5.672727272727272</v>
      </c>
      <c r="K243" s="134">
        <f>职业参数比例等级参数!$I$34*1</f>
        <v>4.254545454545454</v>
      </c>
      <c r="L243" s="134">
        <f>职业参数比例等级参数!$I$35*1</f>
        <v>1.3527272727272726</v>
      </c>
      <c r="M243" s="134">
        <f>L243*职业参数比例等级参数!$B$15</f>
        <v>2.7054545454545451</v>
      </c>
      <c r="N243" s="134">
        <f>L243*职业参数比例等级参数!$B$16</f>
        <v>1.3527272727272726</v>
      </c>
      <c r="O243" s="134"/>
      <c r="P243" s="134"/>
    </row>
    <row r="244" spans="1:16" s="135" customFormat="1">
      <c r="A244" s="142">
        <v>231</v>
      </c>
      <c r="B244" s="134">
        <f t="shared" si="8"/>
        <v>17000</v>
      </c>
      <c r="C244" s="134">
        <v>8</v>
      </c>
      <c r="D244" s="134">
        <v>1</v>
      </c>
      <c r="E244" s="134" t="s">
        <v>1938</v>
      </c>
      <c r="F244" s="134">
        <f>职业参数比例等级参数!$I$29*1</f>
        <v>16.36363636363636</v>
      </c>
      <c r="G244" s="134">
        <f>职业参数比例等级参数!$I$30*1</f>
        <v>8.1818181818181799</v>
      </c>
      <c r="H244" s="135">
        <f>职业参数比例等级参数!$J$31*1</f>
        <v>9.2121212121212128</v>
      </c>
      <c r="I244" s="134">
        <f>职业参数比例等级参数!$I$32*1</f>
        <v>7.0909090909090899</v>
      </c>
      <c r="J244" s="134">
        <f>职业参数比例等级参数!$I$33*1</f>
        <v>5.672727272727272</v>
      </c>
      <c r="K244" s="134">
        <f>职业参数比例等级参数!$I$34*1</f>
        <v>4.254545454545454</v>
      </c>
      <c r="L244" s="134">
        <f>职业参数比例等级参数!$I$35*1</f>
        <v>1.3527272727272726</v>
      </c>
      <c r="M244" s="134">
        <f>L244*职业参数比例等级参数!$B$15</f>
        <v>2.7054545454545451</v>
      </c>
      <c r="N244" s="134">
        <f>L244*职业参数比例等级参数!$B$16</f>
        <v>1.3527272727272726</v>
      </c>
      <c r="O244" s="134"/>
      <c r="P244" s="134"/>
    </row>
    <row r="245" spans="1:16" s="135" customFormat="1">
      <c r="A245" s="142">
        <v>232</v>
      </c>
      <c r="B245" s="134">
        <f t="shared" si="8"/>
        <v>17000</v>
      </c>
      <c r="C245" s="134">
        <v>8</v>
      </c>
      <c r="D245" s="134">
        <v>1</v>
      </c>
      <c r="E245" s="134" t="s">
        <v>1938</v>
      </c>
      <c r="F245" s="134">
        <f>职业参数比例等级参数!$I$29*1</f>
        <v>16.36363636363636</v>
      </c>
      <c r="G245" s="134">
        <f>职业参数比例等级参数!$I$30*1</f>
        <v>8.1818181818181799</v>
      </c>
      <c r="H245" s="135">
        <f>职业参数比例等级参数!$K$31*1</f>
        <v>8.9696969696969688</v>
      </c>
      <c r="I245" s="134">
        <f>职业参数比例等级参数!$I$32*1</f>
        <v>7.0909090909090899</v>
      </c>
      <c r="J245" s="134">
        <f>职业参数比例等级参数!$I$33*1</f>
        <v>5.672727272727272</v>
      </c>
      <c r="K245" s="134">
        <f>职业参数比例等级参数!$I$34*1</f>
        <v>4.254545454545454</v>
      </c>
      <c r="L245" s="134">
        <f>职业参数比例等级参数!$I$35*1</f>
        <v>1.3527272727272726</v>
      </c>
      <c r="M245" s="134">
        <f>L245*职业参数比例等级参数!$B$15</f>
        <v>2.7054545454545451</v>
      </c>
      <c r="N245" s="134">
        <f>L245*职业参数比例等级参数!$B$16</f>
        <v>1.3527272727272726</v>
      </c>
      <c r="O245" s="134"/>
      <c r="P245" s="134"/>
    </row>
    <row r="246" spans="1:16" s="135" customFormat="1">
      <c r="A246" s="142">
        <v>233</v>
      </c>
      <c r="B246" s="134">
        <f t="shared" si="8"/>
        <v>17000</v>
      </c>
      <c r="C246" s="134">
        <v>8</v>
      </c>
      <c r="D246" s="134">
        <v>1</v>
      </c>
      <c r="E246" s="134" t="s">
        <v>1938</v>
      </c>
      <c r="F246" s="134">
        <f>职业参数比例等级参数!$I$29*1</f>
        <v>16.36363636363636</v>
      </c>
      <c r="G246" s="134">
        <f>职业参数比例等级参数!$I$30*1</f>
        <v>8.1818181818181799</v>
      </c>
      <c r="H246" s="134">
        <f>职业参数比例等级参数!$I$31*1</f>
        <v>9.4545454545454533</v>
      </c>
      <c r="I246" s="135">
        <f>职业参数比例等级参数!$J$32*1</f>
        <v>6.9090909090909083</v>
      </c>
      <c r="J246" s="134">
        <f>职业参数比例等级参数!$I$33*1</f>
        <v>5.672727272727272</v>
      </c>
      <c r="K246" s="134">
        <f>职业参数比例等级参数!$I$34*1</f>
        <v>4.254545454545454</v>
      </c>
      <c r="L246" s="134">
        <f>职业参数比例等级参数!$I$35*1</f>
        <v>1.3527272727272726</v>
      </c>
      <c r="M246" s="134">
        <f>L246*职业参数比例等级参数!$B$15</f>
        <v>2.7054545454545451</v>
      </c>
      <c r="N246" s="134">
        <f>L246*职业参数比例等级参数!$B$16</f>
        <v>1.3527272727272726</v>
      </c>
      <c r="O246" s="134"/>
      <c r="P246" s="134"/>
    </row>
    <row r="247" spans="1:16" s="135" customFormat="1">
      <c r="A247" s="142">
        <v>234</v>
      </c>
      <c r="B247" s="134">
        <f t="shared" si="8"/>
        <v>17000</v>
      </c>
      <c r="C247" s="134">
        <v>8</v>
      </c>
      <c r="D247" s="134">
        <v>1</v>
      </c>
      <c r="E247" s="134" t="s">
        <v>1938</v>
      </c>
      <c r="F247" s="134">
        <f>职业参数比例等级参数!$I$29*1</f>
        <v>16.36363636363636</v>
      </c>
      <c r="G247" s="134">
        <f>职业参数比例等级参数!$I$30*1</f>
        <v>8.1818181818181799</v>
      </c>
      <c r="H247" s="134">
        <f>职业参数比例等级参数!$I$31*1</f>
        <v>9.4545454545454533</v>
      </c>
      <c r="I247" s="135">
        <f>职业参数比例等级参数!$K$32*1</f>
        <v>6.7272727272727266</v>
      </c>
      <c r="J247" s="134">
        <f>职业参数比例等级参数!$I$33*1</f>
        <v>5.672727272727272</v>
      </c>
      <c r="K247" s="134">
        <f>职业参数比例等级参数!$I$34*1</f>
        <v>4.254545454545454</v>
      </c>
      <c r="L247" s="134">
        <f>职业参数比例等级参数!$I$35*1</f>
        <v>1.3527272727272726</v>
      </c>
      <c r="M247" s="134">
        <f>L247*职业参数比例等级参数!$B$15</f>
        <v>2.7054545454545451</v>
      </c>
      <c r="N247" s="134">
        <f>L247*职业参数比例等级参数!$B$16</f>
        <v>1.3527272727272726</v>
      </c>
      <c r="O247" s="134"/>
      <c r="P247" s="134"/>
    </row>
    <row r="248" spans="1:16" s="135" customFormat="1">
      <c r="A248" s="142">
        <v>235</v>
      </c>
      <c r="B248" s="134">
        <f t="shared" si="8"/>
        <v>17000</v>
      </c>
      <c r="C248" s="134">
        <v>8</v>
      </c>
      <c r="D248" s="134">
        <v>1</v>
      </c>
      <c r="E248" s="134" t="s">
        <v>1938</v>
      </c>
      <c r="F248" s="134">
        <f>职业参数比例等级参数!$I$29*1</f>
        <v>16.36363636363636</v>
      </c>
      <c r="G248" s="134">
        <f>职业参数比例等级参数!$I$30*1</f>
        <v>8.1818181818181799</v>
      </c>
      <c r="H248" s="134">
        <f>职业参数比例等级参数!$I$31*1</f>
        <v>9.4545454545454533</v>
      </c>
      <c r="I248" s="134">
        <f>职业参数比例等级参数!$I$32*1</f>
        <v>7.0909090909090899</v>
      </c>
      <c r="J248" s="135">
        <f>职业参数比例等级参数!$J$33*1</f>
        <v>5.5272727272727273</v>
      </c>
      <c r="K248" s="134">
        <f>职业参数比例等级参数!$I$34*1</f>
        <v>4.254545454545454</v>
      </c>
      <c r="L248" s="134">
        <f>职业参数比例等级参数!$I$35*1</f>
        <v>1.3527272727272726</v>
      </c>
      <c r="M248" s="134">
        <f>L248*职业参数比例等级参数!$B$15</f>
        <v>2.7054545454545451</v>
      </c>
      <c r="N248" s="134">
        <f>L248*职业参数比例等级参数!$B$16</f>
        <v>1.3527272727272726</v>
      </c>
      <c r="O248" s="134"/>
      <c r="P248" s="134"/>
    </row>
    <row r="249" spans="1:16" s="135" customFormat="1">
      <c r="A249" s="142">
        <v>236</v>
      </c>
      <c r="B249" s="134">
        <f t="shared" si="8"/>
        <v>17000</v>
      </c>
      <c r="C249" s="134">
        <v>8</v>
      </c>
      <c r="D249" s="134">
        <v>1</v>
      </c>
      <c r="E249" s="134" t="s">
        <v>1938</v>
      </c>
      <c r="F249" s="134">
        <f>职业参数比例等级参数!$I$29*1</f>
        <v>16.36363636363636</v>
      </c>
      <c r="G249" s="134">
        <f>职业参数比例等级参数!$I$30*1</f>
        <v>8.1818181818181799</v>
      </c>
      <c r="H249" s="134">
        <f>职业参数比例等级参数!$I$31*1</f>
        <v>9.4545454545454533</v>
      </c>
      <c r="I249" s="134">
        <f>职业参数比例等级参数!$I$32*1</f>
        <v>7.0909090909090899</v>
      </c>
      <c r="J249" s="135">
        <f>职业参数比例等级参数!$K$33*1</f>
        <v>5.3818181818181818</v>
      </c>
      <c r="K249" s="134">
        <f>职业参数比例等级参数!$I$34*1</f>
        <v>4.254545454545454</v>
      </c>
      <c r="L249" s="134">
        <f>职业参数比例等级参数!$I$35*1</f>
        <v>1.3527272727272726</v>
      </c>
      <c r="M249" s="134">
        <f>L249*职业参数比例等级参数!$B$15</f>
        <v>2.7054545454545451</v>
      </c>
      <c r="N249" s="134">
        <f>L249*职业参数比例等级参数!$B$16</f>
        <v>1.3527272727272726</v>
      </c>
      <c r="O249" s="134"/>
      <c r="P249" s="134"/>
    </row>
    <row r="250" spans="1:16" s="135" customFormat="1">
      <c r="A250" s="142">
        <v>237</v>
      </c>
      <c r="B250" s="134">
        <f t="shared" si="8"/>
        <v>17000</v>
      </c>
      <c r="C250" s="134">
        <v>8</v>
      </c>
      <c r="D250" s="134">
        <v>1</v>
      </c>
      <c r="E250" s="134" t="s">
        <v>1938</v>
      </c>
      <c r="F250" s="134">
        <f>职业参数比例等级参数!$I$29*1</f>
        <v>16.36363636363636</v>
      </c>
      <c r="G250" s="134">
        <f>职业参数比例等级参数!$I$30*1</f>
        <v>8.1818181818181799</v>
      </c>
      <c r="H250" s="134">
        <f>职业参数比例等级参数!$I$31*1</f>
        <v>9.4545454545454533</v>
      </c>
      <c r="I250" s="134">
        <f>职业参数比例等级参数!$I$32*1</f>
        <v>7.0909090909090899</v>
      </c>
      <c r="J250" s="134">
        <f>职业参数比例等级参数!$I$33*1</f>
        <v>5.672727272727272</v>
      </c>
      <c r="K250" s="135">
        <f>职业参数比例等级参数!$J$34*1</f>
        <v>4.1454545454545446</v>
      </c>
      <c r="L250" s="134">
        <f>职业参数比例等级参数!$I$35*1</f>
        <v>1.3527272727272726</v>
      </c>
      <c r="M250" s="134">
        <f>L250*职业参数比例等级参数!$B$15</f>
        <v>2.7054545454545451</v>
      </c>
      <c r="N250" s="134">
        <f>L250*职业参数比例等级参数!$B$16</f>
        <v>1.3527272727272726</v>
      </c>
      <c r="O250" s="134"/>
      <c r="P250" s="134"/>
    </row>
    <row r="251" spans="1:16" s="135" customFormat="1">
      <c r="A251" s="142">
        <v>238</v>
      </c>
      <c r="B251" s="134">
        <f t="shared" si="8"/>
        <v>17000</v>
      </c>
      <c r="C251" s="134">
        <v>8</v>
      </c>
      <c r="D251" s="134">
        <v>1</v>
      </c>
      <c r="E251" s="134" t="s">
        <v>1938</v>
      </c>
      <c r="F251" s="134">
        <f>职业参数比例等级参数!$I$29*1</f>
        <v>16.36363636363636</v>
      </c>
      <c r="G251" s="134">
        <f>职业参数比例等级参数!$I$30*1</f>
        <v>8.1818181818181799</v>
      </c>
      <c r="H251" s="134">
        <f>职业参数比例等级参数!$I$31*1</f>
        <v>9.4545454545454533</v>
      </c>
      <c r="I251" s="134">
        <f>职业参数比例等级参数!$I$32*1</f>
        <v>7.0909090909090899</v>
      </c>
      <c r="J251" s="134">
        <f>职业参数比例等级参数!$I$33*1</f>
        <v>5.672727272727272</v>
      </c>
      <c r="K251" s="135">
        <f>职业参数比例等级参数!$K$34*1</f>
        <v>4.0363636363636362</v>
      </c>
      <c r="L251" s="134">
        <f>职业参数比例等级参数!$I$35*1</f>
        <v>1.3527272727272726</v>
      </c>
      <c r="M251" s="134">
        <f>L251*职业参数比例等级参数!$B$15</f>
        <v>2.7054545454545451</v>
      </c>
      <c r="N251" s="134">
        <f>L251*职业参数比例等级参数!$B$16</f>
        <v>1.3527272727272726</v>
      </c>
      <c r="O251" s="134"/>
      <c r="P251" s="134"/>
    </row>
    <row r="252" spans="1:16" s="135" customFormat="1">
      <c r="A252" s="142">
        <v>239</v>
      </c>
      <c r="B252" s="134">
        <f t="shared" si="8"/>
        <v>17000</v>
      </c>
      <c r="C252" s="134">
        <v>8</v>
      </c>
      <c r="D252" s="134">
        <v>1</v>
      </c>
      <c r="E252" s="134" t="s">
        <v>1938</v>
      </c>
      <c r="F252" s="134">
        <f>职业参数比例等级参数!$I$29*1</f>
        <v>16.36363636363636</v>
      </c>
      <c r="G252" s="134">
        <f>职业参数比例等级参数!$I$30*1</f>
        <v>8.1818181818181799</v>
      </c>
      <c r="H252" s="134">
        <f>职业参数比例等级参数!$I$31*1</f>
        <v>9.4545454545454533</v>
      </c>
      <c r="I252" s="134">
        <f>职业参数比例等级参数!$I$32*1</f>
        <v>7.0909090909090899</v>
      </c>
      <c r="J252" s="134">
        <f>职业参数比例等级参数!$I$33*1</f>
        <v>5.672727272727272</v>
      </c>
      <c r="K252" s="134">
        <f>职业参数比例等级参数!$I$34*1</f>
        <v>4.254545454545454</v>
      </c>
      <c r="L252" s="135">
        <f>职业参数比例等级参数!$J$35*1</f>
        <v>1.3418181818181818</v>
      </c>
      <c r="M252" s="134">
        <f>L252*职业参数比例等级参数!$B$15</f>
        <v>2.6836363636363636</v>
      </c>
      <c r="N252" s="134">
        <f>L252*职业参数比例等级参数!$B$16</f>
        <v>1.3418181818181818</v>
      </c>
      <c r="O252" s="134"/>
      <c r="P252" s="134"/>
    </row>
    <row r="253" spans="1:16" s="135" customFormat="1">
      <c r="A253" s="142">
        <v>240</v>
      </c>
      <c r="B253" s="134">
        <f t="shared" si="8"/>
        <v>17000</v>
      </c>
      <c r="C253" s="134">
        <v>8</v>
      </c>
      <c r="D253" s="134">
        <v>1</v>
      </c>
      <c r="E253" s="134" t="s">
        <v>1938</v>
      </c>
      <c r="F253" s="134">
        <f>职业参数比例等级参数!$I$29*1</f>
        <v>16.36363636363636</v>
      </c>
      <c r="G253" s="134">
        <f>职业参数比例等级参数!$I$30*1</f>
        <v>8.1818181818181799</v>
      </c>
      <c r="H253" s="134">
        <f>职业参数比例等级参数!$I$31*1</f>
        <v>9.4545454545454533</v>
      </c>
      <c r="I253" s="134">
        <f>职业参数比例等级参数!$I$32*1</f>
        <v>7.0909090909090899</v>
      </c>
      <c r="J253" s="134">
        <f>职业参数比例等级参数!$I$33*1</f>
        <v>5.672727272727272</v>
      </c>
      <c r="K253" s="134">
        <f>职业参数比例等级参数!$I$34*1</f>
        <v>4.254545454545454</v>
      </c>
      <c r="L253" s="135">
        <f>职业参数比例等级参数!$K$35*1</f>
        <v>1.3309090909090908</v>
      </c>
      <c r="M253" s="134">
        <f>L253*职业参数比例等级参数!$B$15</f>
        <v>2.6618181818181816</v>
      </c>
      <c r="N253" s="134">
        <f>L253*职业参数比例等级参数!$B$16</f>
        <v>1.3309090909090908</v>
      </c>
      <c r="O253" s="134"/>
      <c r="P253" s="134"/>
    </row>
    <row r="254" spans="1:16" s="135" customFormat="1">
      <c r="A254" s="142">
        <v>241</v>
      </c>
      <c r="B254" s="135">
        <f t="shared" si="8"/>
        <v>17000</v>
      </c>
      <c r="C254" s="135">
        <v>8</v>
      </c>
      <c r="D254" s="135">
        <v>1</v>
      </c>
      <c r="E254" s="135" t="s">
        <v>1939</v>
      </c>
      <c r="F254" s="135">
        <f>职业参数比例等级参数!$J$29*1</f>
        <v>16.060606060606059</v>
      </c>
      <c r="G254" s="135">
        <f>职业参数比例等级参数!$J$30*1</f>
        <v>8.0303030303030294</v>
      </c>
      <c r="H254" s="135">
        <f>职业参数比例等级参数!$J$31*1</f>
        <v>9.2121212121212128</v>
      </c>
      <c r="I254" s="135">
        <f>职业参数比例等级参数!$J$32*1</f>
        <v>6.9090909090909083</v>
      </c>
      <c r="J254" s="135">
        <f>职业参数比例等级参数!$J$33*1</f>
        <v>5.5272727272727273</v>
      </c>
      <c r="K254" s="135">
        <f>职业参数比例等级参数!$J$34*1</f>
        <v>4.1454545454545446</v>
      </c>
      <c r="L254" s="135">
        <f>职业参数比例等级参数!$J$35*1</f>
        <v>1.3418181818181818</v>
      </c>
      <c r="M254" s="135">
        <f>L254*职业参数比例等级参数!$B$15</f>
        <v>2.6836363636363636</v>
      </c>
      <c r="N254" s="135">
        <f>L254*职业参数比例等级参数!$B$16</f>
        <v>1.3418181818181818</v>
      </c>
      <c r="P254" s="135" t="s">
        <v>695</v>
      </c>
    </row>
    <row r="255" spans="1:16" s="135" customFormat="1">
      <c r="A255" s="142">
        <v>242</v>
      </c>
      <c r="B255" s="134">
        <f t="shared" si="8"/>
        <v>17000</v>
      </c>
      <c r="C255" s="134">
        <v>8</v>
      </c>
      <c r="D255" s="134">
        <v>1</v>
      </c>
      <c r="E255" s="134" t="s">
        <v>1939</v>
      </c>
      <c r="F255" s="135">
        <f>职业参数比例等级参数!$I$29*1</f>
        <v>16.36363636363636</v>
      </c>
      <c r="G255" s="134">
        <f>职业参数比例等级参数!$J$30*1</f>
        <v>8.0303030303030294</v>
      </c>
      <c r="H255" s="134">
        <f>职业参数比例等级参数!$J$31*1</f>
        <v>9.2121212121212128</v>
      </c>
      <c r="I255" s="134">
        <f>职业参数比例等级参数!$J$32*1</f>
        <v>6.9090909090909083</v>
      </c>
      <c r="J255" s="134">
        <f>职业参数比例等级参数!$J$33*1</f>
        <v>5.5272727272727273</v>
      </c>
      <c r="K255" s="134">
        <f>职业参数比例等级参数!$J$34*1</f>
        <v>4.1454545454545446</v>
      </c>
      <c r="L255" s="134">
        <f>职业参数比例等级参数!$J$35*1</f>
        <v>1.3418181818181818</v>
      </c>
      <c r="M255" s="134">
        <f>L255*职业参数比例等级参数!$B$15</f>
        <v>2.6836363636363636</v>
      </c>
      <c r="N255" s="134">
        <f>L255*职业参数比例等级参数!$B$16</f>
        <v>1.3418181818181818</v>
      </c>
      <c r="O255" s="134"/>
      <c r="P255" s="134"/>
    </row>
    <row r="256" spans="1:16" s="135" customFormat="1">
      <c r="A256" s="142">
        <v>243</v>
      </c>
      <c r="B256" s="134">
        <f t="shared" si="8"/>
        <v>17000</v>
      </c>
      <c r="C256" s="134">
        <v>8</v>
      </c>
      <c r="D256" s="134">
        <v>1</v>
      </c>
      <c r="E256" s="134" t="s">
        <v>1939</v>
      </c>
      <c r="F256" s="135">
        <f>职业参数比例等级参数!$K$29*1</f>
        <v>15.757575757575756</v>
      </c>
      <c r="G256" s="134">
        <f>职业参数比例等级参数!$J$30*1</f>
        <v>8.0303030303030294</v>
      </c>
      <c r="H256" s="134">
        <f>职业参数比例等级参数!$J$31*1</f>
        <v>9.2121212121212128</v>
      </c>
      <c r="I256" s="134">
        <f>职业参数比例等级参数!$J$32*1</f>
        <v>6.9090909090909083</v>
      </c>
      <c r="J256" s="134">
        <f>职业参数比例等级参数!$J$33*1</f>
        <v>5.5272727272727273</v>
      </c>
      <c r="K256" s="134">
        <f>职业参数比例等级参数!$J$34*1</f>
        <v>4.1454545454545446</v>
      </c>
      <c r="L256" s="134">
        <f>职业参数比例等级参数!$J$35*1</f>
        <v>1.3418181818181818</v>
      </c>
      <c r="M256" s="134">
        <f>L256*职业参数比例等级参数!$B$15</f>
        <v>2.6836363636363636</v>
      </c>
      <c r="N256" s="134">
        <f>L256*职业参数比例等级参数!$B$16</f>
        <v>1.3418181818181818</v>
      </c>
      <c r="O256" s="134"/>
      <c r="P256" s="134"/>
    </row>
    <row r="257" spans="1:16" s="135" customFormat="1">
      <c r="A257" s="142">
        <v>244</v>
      </c>
      <c r="B257" s="134">
        <f t="shared" si="8"/>
        <v>17000</v>
      </c>
      <c r="C257" s="134">
        <v>8</v>
      </c>
      <c r="D257" s="134">
        <v>1</v>
      </c>
      <c r="E257" s="134" t="s">
        <v>1938</v>
      </c>
      <c r="F257" s="134">
        <f>职业参数比例等级参数!$J$29*1</f>
        <v>16.060606060606059</v>
      </c>
      <c r="G257" s="135">
        <f>职业参数比例等级参数!$I$30*1</f>
        <v>8.1818181818181799</v>
      </c>
      <c r="H257" s="134">
        <f>职业参数比例等级参数!$J$31*1</f>
        <v>9.2121212121212128</v>
      </c>
      <c r="I257" s="134">
        <f>职业参数比例等级参数!$J$32*1</f>
        <v>6.9090909090909083</v>
      </c>
      <c r="J257" s="134">
        <f>职业参数比例等级参数!$J$33*1</f>
        <v>5.5272727272727273</v>
      </c>
      <c r="K257" s="134">
        <f>职业参数比例等级参数!$J$34*1</f>
        <v>4.1454545454545446</v>
      </c>
      <c r="L257" s="134">
        <f>职业参数比例等级参数!$J$35*1</f>
        <v>1.3418181818181818</v>
      </c>
      <c r="M257" s="134">
        <f>L257*职业参数比例等级参数!$B$15</f>
        <v>2.6836363636363636</v>
      </c>
      <c r="N257" s="134">
        <f>L257*职业参数比例等级参数!$B$16</f>
        <v>1.3418181818181818</v>
      </c>
      <c r="O257" s="134"/>
      <c r="P257" s="134"/>
    </row>
    <row r="258" spans="1:16" s="135" customFormat="1">
      <c r="A258" s="142">
        <v>245</v>
      </c>
      <c r="B258" s="134">
        <f t="shared" si="8"/>
        <v>17000</v>
      </c>
      <c r="C258" s="134">
        <v>8</v>
      </c>
      <c r="D258" s="134">
        <v>1</v>
      </c>
      <c r="E258" s="134" t="s">
        <v>1938</v>
      </c>
      <c r="F258" s="134">
        <f>职业参数比例等级参数!$J$29*1</f>
        <v>16.060606060606059</v>
      </c>
      <c r="G258" s="135">
        <f>职业参数比例等级参数!$K$30*1</f>
        <v>7.878787878787878</v>
      </c>
      <c r="H258" s="134">
        <f>职业参数比例等级参数!$J$31*1</f>
        <v>9.2121212121212128</v>
      </c>
      <c r="I258" s="134">
        <f>职业参数比例等级参数!$J$32*1</f>
        <v>6.9090909090909083</v>
      </c>
      <c r="J258" s="134">
        <f>职业参数比例等级参数!$J$33*1</f>
        <v>5.5272727272727273</v>
      </c>
      <c r="K258" s="134">
        <f>职业参数比例等级参数!$J$34*1</f>
        <v>4.1454545454545446</v>
      </c>
      <c r="L258" s="134">
        <f>职业参数比例等级参数!$J$35*1</f>
        <v>1.3418181818181818</v>
      </c>
      <c r="M258" s="134">
        <f>L258*职业参数比例等级参数!$B$15</f>
        <v>2.6836363636363636</v>
      </c>
      <c r="N258" s="134">
        <f>L258*职业参数比例等级参数!$B$16</f>
        <v>1.3418181818181818</v>
      </c>
      <c r="O258" s="134"/>
      <c r="P258" s="134"/>
    </row>
    <row r="259" spans="1:16" s="135" customFormat="1">
      <c r="A259" s="142">
        <v>246</v>
      </c>
      <c r="B259" s="134">
        <f t="shared" si="8"/>
        <v>17000</v>
      </c>
      <c r="C259" s="134">
        <v>8</v>
      </c>
      <c r="D259" s="134">
        <v>1</v>
      </c>
      <c r="E259" s="134" t="s">
        <v>1938</v>
      </c>
      <c r="F259" s="134">
        <f>职业参数比例等级参数!$J$29*1</f>
        <v>16.060606060606059</v>
      </c>
      <c r="G259" s="134">
        <f>职业参数比例等级参数!$J$30*1</f>
        <v>8.0303030303030294</v>
      </c>
      <c r="H259" s="135">
        <f>职业参数比例等级参数!$I$31*1</f>
        <v>9.4545454545454533</v>
      </c>
      <c r="I259" s="134">
        <f>职业参数比例等级参数!$J$32*1</f>
        <v>6.9090909090909083</v>
      </c>
      <c r="J259" s="134">
        <f>职业参数比例等级参数!$J$33*1</f>
        <v>5.5272727272727273</v>
      </c>
      <c r="K259" s="134">
        <f>职业参数比例等级参数!$J$34*1</f>
        <v>4.1454545454545446</v>
      </c>
      <c r="L259" s="134">
        <f>职业参数比例等级参数!$J$35*1</f>
        <v>1.3418181818181818</v>
      </c>
      <c r="M259" s="134">
        <f>L259*职业参数比例等级参数!$B$15</f>
        <v>2.6836363636363636</v>
      </c>
      <c r="N259" s="134">
        <f>L259*职业参数比例等级参数!$B$16</f>
        <v>1.3418181818181818</v>
      </c>
      <c r="O259" s="134"/>
      <c r="P259" s="134"/>
    </row>
    <row r="260" spans="1:16" s="135" customFormat="1">
      <c r="A260" s="142">
        <v>247</v>
      </c>
      <c r="B260" s="134">
        <f t="shared" si="8"/>
        <v>17000</v>
      </c>
      <c r="C260" s="134">
        <v>8</v>
      </c>
      <c r="D260" s="134">
        <v>1</v>
      </c>
      <c r="E260" s="134" t="s">
        <v>1938</v>
      </c>
      <c r="F260" s="134">
        <f>职业参数比例等级参数!$J$29*1</f>
        <v>16.060606060606059</v>
      </c>
      <c r="G260" s="134">
        <f>职业参数比例等级参数!$J$30*1</f>
        <v>8.0303030303030294</v>
      </c>
      <c r="H260" s="135">
        <f>职业参数比例等级参数!$K$31*1</f>
        <v>8.9696969696969688</v>
      </c>
      <c r="I260" s="134">
        <f>职业参数比例等级参数!$J$32*1</f>
        <v>6.9090909090909083</v>
      </c>
      <c r="J260" s="134">
        <f>职业参数比例等级参数!$J$33*1</f>
        <v>5.5272727272727273</v>
      </c>
      <c r="K260" s="134">
        <f>职业参数比例等级参数!$J$34*1</f>
        <v>4.1454545454545446</v>
      </c>
      <c r="L260" s="134">
        <f>职业参数比例等级参数!$J$35*1</f>
        <v>1.3418181818181818</v>
      </c>
      <c r="M260" s="134">
        <f>L260*职业参数比例等级参数!$B$15</f>
        <v>2.6836363636363636</v>
      </c>
      <c r="N260" s="134">
        <f>L260*职业参数比例等级参数!$B$16</f>
        <v>1.3418181818181818</v>
      </c>
      <c r="O260" s="134"/>
      <c r="P260" s="134"/>
    </row>
    <row r="261" spans="1:16" s="135" customFormat="1">
      <c r="A261" s="142">
        <v>248</v>
      </c>
      <c r="B261" s="134">
        <f t="shared" si="8"/>
        <v>17000</v>
      </c>
      <c r="C261" s="134">
        <v>8</v>
      </c>
      <c r="D261" s="134">
        <v>1</v>
      </c>
      <c r="E261" s="134" t="s">
        <v>1938</v>
      </c>
      <c r="F261" s="134">
        <f>职业参数比例等级参数!$J$29*1</f>
        <v>16.060606060606059</v>
      </c>
      <c r="G261" s="134">
        <f>职业参数比例等级参数!$J$30*1</f>
        <v>8.0303030303030294</v>
      </c>
      <c r="H261" s="134">
        <f>职业参数比例等级参数!$J$31*1</f>
        <v>9.2121212121212128</v>
      </c>
      <c r="I261" s="135">
        <f>职业参数比例等级参数!$I$32*1</f>
        <v>7.0909090909090899</v>
      </c>
      <c r="J261" s="134">
        <f>职业参数比例等级参数!$J$33*1</f>
        <v>5.5272727272727273</v>
      </c>
      <c r="K261" s="134">
        <f>职业参数比例等级参数!$J$34*1</f>
        <v>4.1454545454545446</v>
      </c>
      <c r="L261" s="134">
        <f>职业参数比例等级参数!$J$35*1</f>
        <v>1.3418181818181818</v>
      </c>
      <c r="M261" s="134">
        <f>L261*职业参数比例等级参数!$B$15</f>
        <v>2.6836363636363636</v>
      </c>
      <c r="N261" s="134">
        <f>L261*职业参数比例等级参数!$B$16</f>
        <v>1.3418181818181818</v>
      </c>
      <c r="O261" s="134"/>
      <c r="P261" s="134"/>
    </row>
    <row r="262" spans="1:16" s="135" customFormat="1">
      <c r="A262" s="142">
        <v>249</v>
      </c>
      <c r="B262" s="134">
        <f t="shared" si="8"/>
        <v>17000</v>
      </c>
      <c r="C262" s="134">
        <v>8</v>
      </c>
      <c r="D262" s="134">
        <v>1</v>
      </c>
      <c r="E262" s="134" t="s">
        <v>1938</v>
      </c>
      <c r="F262" s="134">
        <f>职业参数比例等级参数!$J$29*1</f>
        <v>16.060606060606059</v>
      </c>
      <c r="G262" s="134">
        <f>职业参数比例等级参数!$J$30*1</f>
        <v>8.0303030303030294</v>
      </c>
      <c r="H262" s="134">
        <f>职业参数比例等级参数!$J$31*1</f>
        <v>9.2121212121212128</v>
      </c>
      <c r="I262" s="135">
        <f>职业参数比例等级参数!$K$32*1</f>
        <v>6.7272727272727266</v>
      </c>
      <c r="J262" s="134">
        <f>职业参数比例等级参数!$J$33*1</f>
        <v>5.5272727272727273</v>
      </c>
      <c r="K262" s="134">
        <f>职业参数比例等级参数!$J$34*1</f>
        <v>4.1454545454545446</v>
      </c>
      <c r="L262" s="134">
        <f>职业参数比例等级参数!$J$35*1</f>
        <v>1.3418181818181818</v>
      </c>
      <c r="M262" s="134">
        <f>L262*职业参数比例等级参数!$B$15</f>
        <v>2.6836363636363636</v>
      </c>
      <c r="N262" s="134">
        <f>L262*职业参数比例等级参数!$B$16</f>
        <v>1.3418181818181818</v>
      </c>
      <c r="O262" s="134"/>
      <c r="P262" s="134"/>
    </row>
    <row r="263" spans="1:16" s="135" customFormat="1">
      <c r="A263" s="142">
        <v>250</v>
      </c>
      <c r="B263" s="134">
        <f t="shared" si="8"/>
        <v>17000</v>
      </c>
      <c r="C263" s="134">
        <v>8</v>
      </c>
      <c r="D263" s="134">
        <v>1</v>
      </c>
      <c r="E263" s="134" t="s">
        <v>1938</v>
      </c>
      <c r="F263" s="134">
        <f>职业参数比例等级参数!$J$29*1</f>
        <v>16.060606060606059</v>
      </c>
      <c r="G263" s="134">
        <f>职业参数比例等级参数!$J$30*1</f>
        <v>8.0303030303030294</v>
      </c>
      <c r="H263" s="134">
        <f>职业参数比例等级参数!$J$31*1</f>
        <v>9.2121212121212128</v>
      </c>
      <c r="I263" s="134">
        <f>职业参数比例等级参数!$J$32*1</f>
        <v>6.9090909090909083</v>
      </c>
      <c r="J263" s="135">
        <f>职业参数比例等级参数!$I$33*1</f>
        <v>5.672727272727272</v>
      </c>
      <c r="K263" s="134">
        <f>职业参数比例等级参数!$J$34*1</f>
        <v>4.1454545454545446</v>
      </c>
      <c r="L263" s="134">
        <f>职业参数比例等级参数!$J$35*1</f>
        <v>1.3418181818181818</v>
      </c>
      <c r="M263" s="134">
        <f>L263*职业参数比例等级参数!$B$15</f>
        <v>2.6836363636363636</v>
      </c>
      <c r="N263" s="134">
        <f>L263*职业参数比例等级参数!$B$16</f>
        <v>1.3418181818181818</v>
      </c>
      <c r="O263" s="134"/>
      <c r="P263" s="134"/>
    </row>
    <row r="264" spans="1:16" s="135" customFormat="1">
      <c r="A264" s="142">
        <v>251</v>
      </c>
      <c r="B264" s="134">
        <f t="shared" si="8"/>
        <v>17000</v>
      </c>
      <c r="C264" s="134">
        <v>8</v>
      </c>
      <c r="D264" s="134">
        <v>1</v>
      </c>
      <c r="E264" s="134" t="s">
        <v>1938</v>
      </c>
      <c r="F264" s="134">
        <f>职业参数比例等级参数!$J$29*1</f>
        <v>16.060606060606059</v>
      </c>
      <c r="G264" s="134">
        <f>职业参数比例等级参数!$J$30*1</f>
        <v>8.0303030303030294</v>
      </c>
      <c r="H264" s="134">
        <f>职业参数比例等级参数!$J$31*1</f>
        <v>9.2121212121212128</v>
      </c>
      <c r="I264" s="134">
        <f>职业参数比例等级参数!$J$32*1</f>
        <v>6.9090909090909083</v>
      </c>
      <c r="J264" s="135">
        <f>职业参数比例等级参数!$K$33*1</f>
        <v>5.3818181818181818</v>
      </c>
      <c r="K264" s="134">
        <f>职业参数比例等级参数!$J$34*1</f>
        <v>4.1454545454545446</v>
      </c>
      <c r="L264" s="134">
        <f>职业参数比例等级参数!$J$35*1</f>
        <v>1.3418181818181818</v>
      </c>
      <c r="M264" s="134">
        <f>L264*职业参数比例等级参数!$B$15</f>
        <v>2.6836363636363636</v>
      </c>
      <c r="N264" s="134">
        <f>L264*职业参数比例等级参数!$B$16</f>
        <v>1.3418181818181818</v>
      </c>
      <c r="O264" s="134"/>
      <c r="P264" s="134"/>
    </row>
    <row r="265" spans="1:16" s="135" customFormat="1">
      <c r="A265" s="142">
        <v>252</v>
      </c>
      <c r="B265" s="134">
        <f t="shared" si="8"/>
        <v>17000</v>
      </c>
      <c r="C265" s="134">
        <v>8</v>
      </c>
      <c r="D265" s="134">
        <v>1</v>
      </c>
      <c r="E265" s="134" t="s">
        <v>1938</v>
      </c>
      <c r="F265" s="134">
        <f>职业参数比例等级参数!$J$29*1</f>
        <v>16.060606060606059</v>
      </c>
      <c r="G265" s="134">
        <f>职业参数比例等级参数!$J$30*1</f>
        <v>8.0303030303030294</v>
      </c>
      <c r="H265" s="134">
        <f>职业参数比例等级参数!$J$31*1</f>
        <v>9.2121212121212128</v>
      </c>
      <c r="I265" s="134">
        <f>职业参数比例等级参数!$J$32*1</f>
        <v>6.9090909090909083</v>
      </c>
      <c r="J265" s="134">
        <f>职业参数比例等级参数!$J$33*1</f>
        <v>5.5272727272727273</v>
      </c>
      <c r="K265" s="135">
        <f>职业参数比例等级参数!$I$34*1</f>
        <v>4.254545454545454</v>
      </c>
      <c r="L265" s="134">
        <f>职业参数比例等级参数!$J$35*1</f>
        <v>1.3418181818181818</v>
      </c>
      <c r="M265" s="134">
        <f>L265*职业参数比例等级参数!$B$15</f>
        <v>2.6836363636363636</v>
      </c>
      <c r="N265" s="134">
        <f>L265*职业参数比例等级参数!$B$16</f>
        <v>1.3418181818181818</v>
      </c>
      <c r="O265" s="134"/>
      <c r="P265" s="134"/>
    </row>
    <row r="266" spans="1:16" s="135" customFormat="1">
      <c r="A266" s="142">
        <v>253</v>
      </c>
      <c r="B266" s="134">
        <f t="shared" si="8"/>
        <v>17000</v>
      </c>
      <c r="C266" s="134">
        <v>8</v>
      </c>
      <c r="D266" s="134">
        <v>1</v>
      </c>
      <c r="E266" s="134" t="s">
        <v>1938</v>
      </c>
      <c r="F266" s="134">
        <f>职业参数比例等级参数!$J$29*1</f>
        <v>16.060606060606059</v>
      </c>
      <c r="G266" s="134">
        <f>职业参数比例等级参数!$J$30*1</f>
        <v>8.0303030303030294</v>
      </c>
      <c r="H266" s="134">
        <f>职业参数比例等级参数!$J$31*1</f>
        <v>9.2121212121212128</v>
      </c>
      <c r="I266" s="134">
        <f>职业参数比例等级参数!$J$32*1</f>
        <v>6.9090909090909083</v>
      </c>
      <c r="J266" s="134">
        <f>职业参数比例等级参数!$J$33*1</f>
        <v>5.5272727272727273</v>
      </c>
      <c r="K266" s="135">
        <f>职业参数比例等级参数!$K$34*1</f>
        <v>4.0363636363636362</v>
      </c>
      <c r="L266" s="134">
        <f>职业参数比例等级参数!$J$35*1</f>
        <v>1.3418181818181818</v>
      </c>
      <c r="M266" s="134">
        <f>L266*职业参数比例等级参数!$B$15</f>
        <v>2.6836363636363636</v>
      </c>
      <c r="N266" s="134">
        <f>L266*职业参数比例等级参数!$B$16</f>
        <v>1.3418181818181818</v>
      </c>
      <c r="O266" s="134"/>
      <c r="P266" s="134"/>
    </row>
    <row r="267" spans="1:16" s="135" customFormat="1">
      <c r="A267" s="142">
        <v>254</v>
      </c>
      <c r="B267" s="134">
        <f t="shared" si="8"/>
        <v>17000</v>
      </c>
      <c r="C267" s="134">
        <v>8</v>
      </c>
      <c r="D267" s="134">
        <v>1</v>
      </c>
      <c r="E267" s="134" t="s">
        <v>1938</v>
      </c>
      <c r="F267" s="134">
        <f>职业参数比例等级参数!$J$29*1</f>
        <v>16.060606060606059</v>
      </c>
      <c r="G267" s="134">
        <f>职业参数比例等级参数!$J$30*1</f>
        <v>8.0303030303030294</v>
      </c>
      <c r="H267" s="134">
        <f>职业参数比例等级参数!$J$31*1</f>
        <v>9.2121212121212128</v>
      </c>
      <c r="I267" s="134">
        <f>职业参数比例等级参数!$J$32*1</f>
        <v>6.9090909090909083</v>
      </c>
      <c r="J267" s="134">
        <f>职业参数比例等级参数!$J$33*1</f>
        <v>5.5272727272727273</v>
      </c>
      <c r="K267" s="134">
        <f>职业参数比例等级参数!$J$34*1</f>
        <v>4.1454545454545446</v>
      </c>
      <c r="L267" s="135">
        <f>职业参数比例等级参数!$I$35*1</f>
        <v>1.3527272727272726</v>
      </c>
      <c r="M267" s="134">
        <f>L267*职业参数比例等级参数!$B$15</f>
        <v>2.7054545454545451</v>
      </c>
      <c r="N267" s="134">
        <f>L267*职业参数比例等级参数!$B$16</f>
        <v>1.3527272727272726</v>
      </c>
      <c r="O267" s="134"/>
      <c r="P267" s="134"/>
    </row>
    <row r="268" spans="1:16" s="135" customFormat="1">
      <c r="A268" s="142">
        <v>255</v>
      </c>
      <c r="B268" s="134">
        <f t="shared" si="8"/>
        <v>17000</v>
      </c>
      <c r="C268" s="134">
        <v>8</v>
      </c>
      <c r="D268" s="134">
        <v>1</v>
      </c>
      <c r="E268" s="134" t="s">
        <v>1938</v>
      </c>
      <c r="F268" s="134">
        <f>职业参数比例等级参数!$J$29*1</f>
        <v>16.060606060606059</v>
      </c>
      <c r="G268" s="134">
        <f>职业参数比例等级参数!$J$30*1</f>
        <v>8.0303030303030294</v>
      </c>
      <c r="H268" s="134">
        <f>职业参数比例等级参数!$J$31*1</f>
        <v>9.2121212121212128</v>
      </c>
      <c r="I268" s="134">
        <f>职业参数比例等级参数!$J$32*1</f>
        <v>6.9090909090909083</v>
      </c>
      <c r="J268" s="134">
        <f>职业参数比例等级参数!$J$33*1</f>
        <v>5.5272727272727273</v>
      </c>
      <c r="K268" s="134">
        <f>职业参数比例等级参数!$J$34*1</f>
        <v>4.1454545454545446</v>
      </c>
      <c r="L268" s="135">
        <f>职业参数比例等级参数!$K$35*1</f>
        <v>1.3309090909090908</v>
      </c>
      <c r="M268" s="134">
        <f>L268*职业参数比例等级参数!$B$15</f>
        <v>2.6618181818181816</v>
      </c>
      <c r="N268" s="134">
        <f>L268*职业参数比例等级参数!$B$16</f>
        <v>1.3309090909090908</v>
      </c>
      <c r="O268" s="134"/>
      <c r="P268" s="134"/>
    </row>
    <row r="269" spans="1:16" s="135" customFormat="1">
      <c r="A269" s="142">
        <v>256</v>
      </c>
      <c r="B269" s="135">
        <f t="shared" si="8"/>
        <v>17000</v>
      </c>
      <c r="C269" s="135">
        <v>8</v>
      </c>
      <c r="D269" s="135">
        <v>1</v>
      </c>
      <c r="E269" s="135" t="s">
        <v>1939</v>
      </c>
      <c r="F269" s="135">
        <f>职业参数比例等级参数!$K$29*1</f>
        <v>15.757575757575756</v>
      </c>
      <c r="G269" s="135">
        <f>职业参数比例等级参数!$K$30*1</f>
        <v>7.878787878787878</v>
      </c>
      <c r="H269" s="135">
        <f>职业参数比例等级参数!$K$31*1</f>
        <v>8.9696969696969688</v>
      </c>
      <c r="I269" s="135">
        <f>职业参数比例等级参数!$K$32*1</f>
        <v>6.7272727272727266</v>
      </c>
      <c r="J269" s="135">
        <f>职业参数比例等级参数!$K$33*1</f>
        <v>5.3818181818181818</v>
      </c>
      <c r="K269" s="135">
        <f>职业参数比例等级参数!$K$34*1</f>
        <v>4.0363636363636362</v>
      </c>
      <c r="L269" s="135">
        <f>职业参数比例等级参数!$K$35*1</f>
        <v>1.3309090909090908</v>
      </c>
      <c r="M269" s="135">
        <f>L269*职业参数比例等级参数!$B$15</f>
        <v>2.6618181818181816</v>
      </c>
      <c r="N269" s="135">
        <f>L269*职业参数比例等级参数!$B$16</f>
        <v>1.3309090909090908</v>
      </c>
      <c r="P269" s="135" t="s">
        <v>696</v>
      </c>
    </row>
    <row r="270" spans="1:16" s="135" customFormat="1">
      <c r="A270" s="142">
        <v>257</v>
      </c>
      <c r="B270" s="134">
        <f t="shared" si="8"/>
        <v>17000</v>
      </c>
      <c r="C270" s="134">
        <v>8</v>
      </c>
      <c r="D270" s="134">
        <v>1</v>
      </c>
      <c r="E270" s="134" t="s">
        <v>1939</v>
      </c>
      <c r="F270" s="135">
        <f>职业参数比例等级参数!$J$29*1</f>
        <v>16.060606060606059</v>
      </c>
      <c r="G270" s="134">
        <f>职业参数比例等级参数!$K$30*1</f>
        <v>7.878787878787878</v>
      </c>
      <c r="H270" s="134">
        <f>职业参数比例等级参数!$K$31*1</f>
        <v>8.9696969696969688</v>
      </c>
      <c r="I270" s="134">
        <f>职业参数比例等级参数!$K$32*1</f>
        <v>6.7272727272727266</v>
      </c>
      <c r="J270" s="134">
        <f>职业参数比例等级参数!$K$33*1</f>
        <v>5.3818181818181818</v>
      </c>
      <c r="K270" s="134">
        <f>职业参数比例等级参数!$K$34*1</f>
        <v>4.0363636363636362</v>
      </c>
      <c r="L270" s="134">
        <f>职业参数比例等级参数!$K$35*1</f>
        <v>1.3309090909090908</v>
      </c>
      <c r="M270" s="134">
        <f>L270*职业参数比例等级参数!$B$15</f>
        <v>2.6618181818181816</v>
      </c>
      <c r="N270" s="134">
        <f>L270*职业参数比例等级参数!$B$16</f>
        <v>1.3309090909090908</v>
      </c>
      <c r="O270" s="134"/>
      <c r="P270" s="134"/>
    </row>
    <row r="271" spans="1:16" s="135" customFormat="1">
      <c r="A271" s="142">
        <v>258</v>
      </c>
      <c r="B271" s="134">
        <f t="shared" si="8"/>
        <v>17000</v>
      </c>
      <c r="C271" s="134">
        <v>8</v>
      </c>
      <c r="D271" s="134">
        <v>1</v>
      </c>
      <c r="E271" s="134" t="s">
        <v>1939</v>
      </c>
      <c r="F271" s="135">
        <f>职业参数比例等级参数!$I$29*1</f>
        <v>16.36363636363636</v>
      </c>
      <c r="G271" s="134">
        <f>职业参数比例等级参数!$K$30*1</f>
        <v>7.878787878787878</v>
      </c>
      <c r="H271" s="134">
        <f>职业参数比例等级参数!$K$31*1</f>
        <v>8.9696969696969688</v>
      </c>
      <c r="I271" s="134">
        <f>职业参数比例等级参数!$K$32*1</f>
        <v>6.7272727272727266</v>
      </c>
      <c r="J271" s="134">
        <f>职业参数比例等级参数!$K$33*1</f>
        <v>5.3818181818181818</v>
      </c>
      <c r="K271" s="134">
        <f>职业参数比例等级参数!$K$34*1</f>
        <v>4.0363636363636362</v>
      </c>
      <c r="L271" s="134">
        <f>职业参数比例等级参数!$K$35*1</f>
        <v>1.3309090909090908</v>
      </c>
      <c r="M271" s="134">
        <f>L271*职业参数比例等级参数!$B$15</f>
        <v>2.6618181818181816</v>
      </c>
      <c r="N271" s="134">
        <f>L271*职业参数比例等级参数!$B$16</f>
        <v>1.3309090909090908</v>
      </c>
      <c r="O271" s="134"/>
      <c r="P271" s="134"/>
    </row>
    <row r="272" spans="1:16" s="135" customFormat="1">
      <c r="A272" s="142">
        <v>259</v>
      </c>
      <c r="B272" s="134">
        <f t="shared" si="8"/>
        <v>17000</v>
      </c>
      <c r="C272" s="134">
        <v>8</v>
      </c>
      <c r="D272" s="134">
        <v>1</v>
      </c>
      <c r="E272" s="134" t="s">
        <v>1938</v>
      </c>
      <c r="F272" s="134">
        <f>职业参数比例等级参数!$K$29*1</f>
        <v>15.757575757575756</v>
      </c>
      <c r="G272" s="135">
        <f>职业参数比例等级参数!$J$30*1</f>
        <v>8.0303030303030294</v>
      </c>
      <c r="H272" s="134">
        <f>职业参数比例等级参数!$K$31*1</f>
        <v>8.9696969696969688</v>
      </c>
      <c r="I272" s="134">
        <f>职业参数比例等级参数!$K$32*1</f>
        <v>6.7272727272727266</v>
      </c>
      <c r="J272" s="134">
        <f>职业参数比例等级参数!$K$33*1</f>
        <v>5.3818181818181818</v>
      </c>
      <c r="K272" s="134">
        <f>职业参数比例等级参数!$K$34*1</f>
        <v>4.0363636363636362</v>
      </c>
      <c r="L272" s="134">
        <f>职业参数比例等级参数!$K$35*1</f>
        <v>1.3309090909090908</v>
      </c>
      <c r="M272" s="134">
        <f>L272*职业参数比例等级参数!$B$15</f>
        <v>2.6618181818181816</v>
      </c>
      <c r="N272" s="134">
        <f>L272*职业参数比例等级参数!$B$16</f>
        <v>1.3309090909090908</v>
      </c>
      <c r="O272" s="134"/>
      <c r="P272" s="134"/>
    </row>
    <row r="273" spans="1:16" s="135" customFormat="1">
      <c r="A273" s="142">
        <v>260</v>
      </c>
      <c r="B273" s="134">
        <f t="shared" si="8"/>
        <v>17000</v>
      </c>
      <c r="C273" s="134">
        <v>8</v>
      </c>
      <c r="D273" s="134">
        <v>1</v>
      </c>
      <c r="E273" s="134" t="s">
        <v>1938</v>
      </c>
      <c r="F273" s="134">
        <f>职业参数比例等级参数!$K$29*1</f>
        <v>15.757575757575756</v>
      </c>
      <c r="G273" s="135">
        <f>职业参数比例等级参数!$I$30*1</f>
        <v>8.1818181818181799</v>
      </c>
      <c r="H273" s="134">
        <f>职业参数比例等级参数!$K$31*1</f>
        <v>8.9696969696969688</v>
      </c>
      <c r="I273" s="134">
        <f>职业参数比例等级参数!$K$32*1</f>
        <v>6.7272727272727266</v>
      </c>
      <c r="J273" s="134">
        <f>职业参数比例等级参数!$K$33*1</f>
        <v>5.3818181818181818</v>
      </c>
      <c r="K273" s="134">
        <f>职业参数比例等级参数!$K$34*1</f>
        <v>4.0363636363636362</v>
      </c>
      <c r="L273" s="134">
        <f>职业参数比例等级参数!$K$35*1</f>
        <v>1.3309090909090908</v>
      </c>
      <c r="M273" s="134">
        <f>L273*职业参数比例等级参数!$B$15</f>
        <v>2.6618181818181816</v>
      </c>
      <c r="N273" s="134">
        <f>L273*职业参数比例等级参数!$B$16</f>
        <v>1.3309090909090908</v>
      </c>
      <c r="O273" s="134"/>
      <c r="P273" s="134"/>
    </row>
    <row r="274" spans="1:16" s="135" customFormat="1">
      <c r="A274" s="142">
        <v>261</v>
      </c>
      <c r="B274" s="134">
        <f t="shared" si="8"/>
        <v>17000</v>
      </c>
      <c r="C274" s="134">
        <v>8</v>
      </c>
      <c r="D274" s="134">
        <v>1</v>
      </c>
      <c r="E274" s="134" t="s">
        <v>1938</v>
      </c>
      <c r="F274" s="134">
        <f>职业参数比例等级参数!$K$29*1</f>
        <v>15.757575757575756</v>
      </c>
      <c r="G274" s="134">
        <f>职业参数比例等级参数!$K$30*1</f>
        <v>7.878787878787878</v>
      </c>
      <c r="H274" s="135">
        <f>职业参数比例等级参数!$J$31*1</f>
        <v>9.2121212121212128</v>
      </c>
      <c r="I274" s="134">
        <f>职业参数比例等级参数!$K$32*1</f>
        <v>6.7272727272727266</v>
      </c>
      <c r="J274" s="134">
        <f>职业参数比例等级参数!$K$33*1</f>
        <v>5.3818181818181818</v>
      </c>
      <c r="K274" s="134">
        <f>职业参数比例等级参数!$K$34*1</f>
        <v>4.0363636363636362</v>
      </c>
      <c r="L274" s="134">
        <f>职业参数比例等级参数!$K$35*1</f>
        <v>1.3309090909090908</v>
      </c>
      <c r="M274" s="134">
        <f>L274*职业参数比例等级参数!$B$15</f>
        <v>2.6618181818181816</v>
      </c>
      <c r="N274" s="134">
        <f>L274*职业参数比例等级参数!$B$16</f>
        <v>1.3309090909090908</v>
      </c>
      <c r="O274" s="134"/>
      <c r="P274" s="134"/>
    </row>
    <row r="275" spans="1:16" s="135" customFormat="1">
      <c r="A275" s="142">
        <v>262</v>
      </c>
      <c r="B275" s="134">
        <f t="shared" si="8"/>
        <v>17000</v>
      </c>
      <c r="C275" s="134">
        <v>8</v>
      </c>
      <c r="D275" s="134">
        <v>1</v>
      </c>
      <c r="E275" s="134" t="s">
        <v>1938</v>
      </c>
      <c r="F275" s="134">
        <f>职业参数比例等级参数!$K$29*1</f>
        <v>15.757575757575756</v>
      </c>
      <c r="G275" s="134">
        <f>职业参数比例等级参数!$K$30*1</f>
        <v>7.878787878787878</v>
      </c>
      <c r="H275" s="135">
        <f>职业参数比例等级参数!$I$31*1</f>
        <v>9.4545454545454533</v>
      </c>
      <c r="I275" s="134">
        <f>职业参数比例等级参数!$K$32*1</f>
        <v>6.7272727272727266</v>
      </c>
      <c r="J275" s="134">
        <f>职业参数比例等级参数!$K$33*1</f>
        <v>5.3818181818181818</v>
      </c>
      <c r="K275" s="134">
        <f>职业参数比例等级参数!$K$34*1</f>
        <v>4.0363636363636362</v>
      </c>
      <c r="L275" s="134">
        <f>职业参数比例等级参数!$K$35*1</f>
        <v>1.3309090909090908</v>
      </c>
      <c r="M275" s="134">
        <f>L275*职业参数比例等级参数!$B$15</f>
        <v>2.6618181818181816</v>
      </c>
      <c r="N275" s="134">
        <f>L275*职业参数比例等级参数!$B$16</f>
        <v>1.3309090909090908</v>
      </c>
      <c r="O275" s="134"/>
      <c r="P275" s="134"/>
    </row>
    <row r="276" spans="1:16" s="135" customFormat="1">
      <c r="A276" s="142">
        <v>263</v>
      </c>
      <c r="B276" s="134">
        <f t="shared" si="8"/>
        <v>17000</v>
      </c>
      <c r="C276" s="134">
        <v>8</v>
      </c>
      <c r="D276" s="134">
        <v>1</v>
      </c>
      <c r="E276" s="134" t="s">
        <v>1938</v>
      </c>
      <c r="F276" s="134">
        <f>职业参数比例等级参数!$K$29*1</f>
        <v>15.757575757575756</v>
      </c>
      <c r="G276" s="134">
        <f>职业参数比例等级参数!$K$30*1</f>
        <v>7.878787878787878</v>
      </c>
      <c r="H276" s="134">
        <f>职业参数比例等级参数!$K$31*1</f>
        <v>8.9696969696969688</v>
      </c>
      <c r="I276" s="135">
        <f>职业参数比例等级参数!$J$32*1</f>
        <v>6.9090909090909083</v>
      </c>
      <c r="J276" s="134">
        <f>职业参数比例等级参数!$K$33*1</f>
        <v>5.3818181818181818</v>
      </c>
      <c r="K276" s="134">
        <f>职业参数比例等级参数!$K$34*1</f>
        <v>4.0363636363636362</v>
      </c>
      <c r="L276" s="134">
        <f>职业参数比例等级参数!$K$35*1</f>
        <v>1.3309090909090908</v>
      </c>
      <c r="M276" s="134">
        <f>L276*职业参数比例等级参数!$B$15</f>
        <v>2.6618181818181816</v>
      </c>
      <c r="N276" s="134">
        <f>L276*职业参数比例等级参数!$B$16</f>
        <v>1.3309090909090908</v>
      </c>
      <c r="O276" s="134"/>
      <c r="P276" s="134"/>
    </row>
    <row r="277" spans="1:16" s="135" customFormat="1">
      <c r="A277" s="142">
        <v>264</v>
      </c>
      <c r="B277" s="134">
        <f t="shared" si="8"/>
        <v>17000</v>
      </c>
      <c r="C277" s="134">
        <v>8</v>
      </c>
      <c r="D277" s="134">
        <v>1</v>
      </c>
      <c r="E277" s="134" t="s">
        <v>1938</v>
      </c>
      <c r="F277" s="134">
        <f>职业参数比例等级参数!$K$29*1</f>
        <v>15.757575757575756</v>
      </c>
      <c r="G277" s="134">
        <f>职业参数比例等级参数!$K$30*1</f>
        <v>7.878787878787878</v>
      </c>
      <c r="H277" s="134">
        <f>职业参数比例等级参数!$K$31*1</f>
        <v>8.9696969696969688</v>
      </c>
      <c r="I277" s="135">
        <f>职业参数比例等级参数!$I$32*1</f>
        <v>7.0909090909090899</v>
      </c>
      <c r="J277" s="134">
        <f>职业参数比例等级参数!$K$33*1</f>
        <v>5.3818181818181818</v>
      </c>
      <c r="K277" s="134">
        <f>职业参数比例等级参数!$K$34*1</f>
        <v>4.0363636363636362</v>
      </c>
      <c r="L277" s="134">
        <f>职业参数比例等级参数!$K$35*1</f>
        <v>1.3309090909090908</v>
      </c>
      <c r="M277" s="134">
        <f>L277*职业参数比例等级参数!$B$15</f>
        <v>2.6618181818181816</v>
      </c>
      <c r="N277" s="134">
        <f>L277*职业参数比例等级参数!$B$16</f>
        <v>1.3309090909090908</v>
      </c>
      <c r="O277" s="134"/>
      <c r="P277" s="134"/>
    </row>
    <row r="278" spans="1:16" s="135" customFormat="1">
      <c r="A278" s="142">
        <v>265</v>
      </c>
      <c r="B278" s="134">
        <f t="shared" si="8"/>
        <v>17000</v>
      </c>
      <c r="C278" s="134">
        <v>8</v>
      </c>
      <c r="D278" s="134">
        <v>1</v>
      </c>
      <c r="E278" s="134" t="s">
        <v>1938</v>
      </c>
      <c r="F278" s="134">
        <f>职业参数比例等级参数!$K$29*1</f>
        <v>15.757575757575756</v>
      </c>
      <c r="G278" s="134">
        <f>职业参数比例等级参数!$K$30*1</f>
        <v>7.878787878787878</v>
      </c>
      <c r="H278" s="134">
        <f>职业参数比例等级参数!$K$31*1</f>
        <v>8.9696969696969688</v>
      </c>
      <c r="I278" s="134">
        <f>职业参数比例等级参数!$K$32*1</f>
        <v>6.7272727272727266</v>
      </c>
      <c r="J278" s="135">
        <f>职业参数比例等级参数!$J$33*1</f>
        <v>5.5272727272727273</v>
      </c>
      <c r="K278" s="134">
        <f>职业参数比例等级参数!$K$34*1</f>
        <v>4.0363636363636362</v>
      </c>
      <c r="L278" s="134">
        <f>职业参数比例等级参数!$K$35*1</f>
        <v>1.3309090909090908</v>
      </c>
      <c r="M278" s="134">
        <f>L278*职业参数比例等级参数!$B$15</f>
        <v>2.6618181818181816</v>
      </c>
      <c r="N278" s="134">
        <f>L278*职业参数比例等级参数!$B$16</f>
        <v>1.3309090909090908</v>
      </c>
      <c r="O278" s="134"/>
      <c r="P278" s="134"/>
    </row>
    <row r="279" spans="1:16" s="135" customFormat="1">
      <c r="A279" s="142">
        <v>266</v>
      </c>
      <c r="B279" s="134">
        <f t="shared" si="8"/>
        <v>17000</v>
      </c>
      <c r="C279" s="134">
        <v>8</v>
      </c>
      <c r="D279" s="134">
        <v>1</v>
      </c>
      <c r="E279" s="134" t="s">
        <v>1938</v>
      </c>
      <c r="F279" s="134">
        <f>职业参数比例等级参数!$K$29*1</f>
        <v>15.757575757575756</v>
      </c>
      <c r="G279" s="134">
        <f>职业参数比例等级参数!$K$30*1</f>
        <v>7.878787878787878</v>
      </c>
      <c r="H279" s="134">
        <f>职业参数比例等级参数!$K$31*1</f>
        <v>8.9696969696969688</v>
      </c>
      <c r="I279" s="134">
        <f>职业参数比例等级参数!$K$32*1</f>
        <v>6.7272727272727266</v>
      </c>
      <c r="J279" s="135">
        <f>职业参数比例等级参数!$I$33*1</f>
        <v>5.672727272727272</v>
      </c>
      <c r="K279" s="134">
        <f>职业参数比例等级参数!$K$34*1</f>
        <v>4.0363636363636362</v>
      </c>
      <c r="L279" s="134">
        <f>职业参数比例等级参数!$K$35*1</f>
        <v>1.3309090909090908</v>
      </c>
      <c r="M279" s="134">
        <f>L279*职业参数比例等级参数!$B$15</f>
        <v>2.6618181818181816</v>
      </c>
      <c r="N279" s="134">
        <f>L279*职业参数比例等级参数!$B$16</f>
        <v>1.3309090909090908</v>
      </c>
      <c r="O279" s="134"/>
      <c r="P279" s="134"/>
    </row>
    <row r="280" spans="1:16" s="135" customFormat="1">
      <c r="A280" s="142">
        <v>267</v>
      </c>
      <c r="B280" s="134">
        <f t="shared" si="8"/>
        <v>17000</v>
      </c>
      <c r="C280" s="134">
        <v>8</v>
      </c>
      <c r="D280" s="134">
        <v>1</v>
      </c>
      <c r="E280" s="134" t="s">
        <v>1938</v>
      </c>
      <c r="F280" s="134">
        <f>职业参数比例等级参数!$K$29*1</f>
        <v>15.757575757575756</v>
      </c>
      <c r="G280" s="134">
        <f>职业参数比例等级参数!$K$30*1</f>
        <v>7.878787878787878</v>
      </c>
      <c r="H280" s="134">
        <f>职业参数比例等级参数!$K$31*1</f>
        <v>8.9696969696969688</v>
      </c>
      <c r="I280" s="134">
        <f>职业参数比例等级参数!$K$32*1</f>
        <v>6.7272727272727266</v>
      </c>
      <c r="J280" s="134">
        <f>职业参数比例等级参数!$K$33*1</f>
        <v>5.3818181818181818</v>
      </c>
      <c r="K280" s="135">
        <f>职业参数比例等级参数!$J$34*1</f>
        <v>4.1454545454545446</v>
      </c>
      <c r="L280" s="134">
        <f>职业参数比例等级参数!$K$35*1</f>
        <v>1.3309090909090908</v>
      </c>
      <c r="M280" s="134">
        <f>L280*职业参数比例等级参数!$B$15</f>
        <v>2.6618181818181816</v>
      </c>
      <c r="N280" s="134">
        <f>L280*职业参数比例等级参数!$B$16</f>
        <v>1.3309090909090908</v>
      </c>
      <c r="O280" s="134"/>
      <c r="P280" s="134"/>
    </row>
    <row r="281" spans="1:16" s="135" customFormat="1">
      <c r="A281" s="142">
        <v>268</v>
      </c>
      <c r="B281" s="134">
        <f t="shared" si="8"/>
        <v>17000</v>
      </c>
      <c r="C281" s="134">
        <v>8</v>
      </c>
      <c r="D281" s="134">
        <v>1</v>
      </c>
      <c r="E281" s="134" t="s">
        <v>1938</v>
      </c>
      <c r="F281" s="134">
        <f>职业参数比例等级参数!$K$29*1</f>
        <v>15.757575757575756</v>
      </c>
      <c r="G281" s="134">
        <f>职业参数比例等级参数!$K$30*1</f>
        <v>7.878787878787878</v>
      </c>
      <c r="H281" s="134">
        <f>职业参数比例等级参数!$K$31*1</f>
        <v>8.9696969696969688</v>
      </c>
      <c r="I281" s="134">
        <f>职业参数比例等级参数!$K$32*1</f>
        <v>6.7272727272727266</v>
      </c>
      <c r="J281" s="134">
        <f>职业参数比例等级参数!$K$33*1</f>
        <v>5.3818181818181818</v>
      </c>
      <c r="K281" s="135">
        <f>职业参数比例等级参数!$I$34*1</f>
        <v>4.254545454545454</v>
      </c>
      <c r="L281" s="134">
        <f>职业参数比例等级参数!$K$35*1</f>
        <v>1.3309090909090908</v>
      </c>
      <c r="M281" s="134">
        <f>L281*职业参数比例等级参数!$B$15</f>
        <v>2.6618181818181816</v>
      </c>
      <c r="N281" s="134">
        <f>L281*职业参数比例等级参数!$B$16</f>
        <v>1.3309090909090908</v>
      </c>
      <c r="O281" s="134"/>
      <c r="P281" s="134"/>
    </row>
    <row r="282" spans="1:16" s="135" customFormat="1">
      <c r="A282" s="142">
        <v>269</v>
      </c>
      <c r="B282" s="134">
        <f t="shared" si="8"/>
        <v>17000</v>
      </c>
      <c r="C282" s="134">
        <v>8</v>
      </c>
      <c r="D282" s="134">
        <v>1</v>
      </c>
      <c r="E282" s="134" t="s">
        <v>1938</v>
      </c>
      <c r="F282" s="134">
        <f>职业参数比例等级参数!$K$29*1</f>
        <v>15.757575757575756</v>
      </c>
      <c r="G282" s="134">
        <f>职业参数比例等级参数!$K$30*1</f>
        <v>7.878787878787878</v>
      </c>
      <c r="H282" s="134">
        <f>职业参数比例等级参数!$K$31*1</f>
        <v>8.9696969696969688</v>
      </c>
      <c r="I282" s="134">
        <f>职业参数比例等级参数!$K$32*1</f>
        <v>6.7272727272727266</v>
      </c>
      <c r="J282" s="134">
        <f>职业参数比例等级参数!$K$33*1</f>
        <v>5.3818181818181818</v>
      </c>
      <c r="K282" s="134">
        <f>职业参数比例等级参数!$K$34*1</f>
        <v>4.0363636363636362</v>
      </c>
      <c r="L282" s="135">
        <f>职业参数比例等级参数!$J$35*1</f>
        <v>1.3418181818181818</v>
      </c>
      <c r="M282" s="134">
        <f>L282*职业参数比例等级参数!$B$15</f>
        <v>2.6836363636363636</v>
      </c>
      <c r="N282" s="134">
        <f>L282*职业参数比例等级参数!$B$16</f>
        <v>1.3418181818181818</v>
      </c>
      <c r="O282" s="134"/>
      <c r="P282" s="134"/>
    </row>
    <row r="283" spans="1:16" s="135" customFormat="1">
      <c r="A283" s="142">
        <v>270</v>
      </c>
      <c r="B283" s="134">
        <f t="shared" si="8"/>
        <v>17000</v>
      </c>
      <c r="C283" s="134">
        <v>8</v>
      </c>
      <c r="D283" s="134">
        <v>1</v>
      </c>
      <c r="E283" s="134" t="s">
        <v>1938</v>
      </c>
      <c r="F283" s="134">
        <f>职业参数比例等级参数!$K$29*1</f>
        <v>15.757575757575756</v>
      </c>
      <c r="G283" s="134">
        <f>职业参数比例等级参数!$K$30*1</f>
        <v>7.878787878787878</v>
      </c>
      <c r="H283" s="134">
        <f>职业参数比例等级参数!$K$31*1</f>
        <v>8.9696969696969688</v>
      </c>
      <c r="I283" s="134">
        <f>职业参数比例等级参数!$K$32*1</f>
        <v>6.7272727272727266</v>
      </c>
      <c r="J283" s="134">
        <f>职业参数比例等级参数!$K$33*1</f>
        <v>5.3818181818181818</v>
      </c>
      <c r="K283" s="134">
        <f>职业参数比例等级参数!$K$34*1</f>
        <v>4.0363636363636362</v>
      </c>
      <c r="L283" s="135">
        <f>职业参数比例等级参数!$I$35*1</f>
        <v>1.3527272727272726</v>
      </c>
      <c r="M283" s="134">
        <f>L283*职业参数比例等级参数!$B$15</f>
        <v>2.7054545454545451</v>
      </c>
      <c r="N283" s="134">
        <f>L283*职业参数比例等级参数!$B$16</f>
        <v>1.3527272727272726</v>
      </c>
      <c r="O283" s="134"/>
      <c r="P283" s="134"/>
    </row>
    <row r="284" spans="1:16" s="135" customFormat="1">
      <c r="A284" s="142">
        <v>271</v>
      </c>
      <c r="B284" s="135">
        <f>$C$8</f>
        <v>10500</v>
      </c>
      <c r="C284" s="135">
        <v>7</v>
      </c>
      <c r="D284" s="135">
        <v>1</v>
      </c>
      <c r="E284" s="135" t="s">
        <v>1939</v>
      </c>
      <c r="F284" s="135">
        <f>职业参数比例等级参数!$L$29*1</f>
        <v>15.454545454545453</v>
      </c>
      <c r="G284" s="135">
        <f>职业参数比例等级参数!$L$30*1</f>
        <v>7.7272727272727266</v>
      </c>
      <c r="H284" s="135">
        <f>职业参数比例等级参数!$L$31*1</f>
        <v>8.7272727272727266</v>
      </c>
      <c r="I284" s="135">
        <f>职业参数比例等级参数!$L$32*1</f>
        <v>6.545454545454545</v>
      </c>
      <c r="J284" s="135">
        <f>职业参数比例等级参数!$L$33*1</f>
        <v>5.2363636363636363</v>
      </c>
      <c r="K284" s="135">
        <f>职业参数比例等级参数!$L$34*1</f>
        <v>3.9272727272727268</v>
      </c>
      <c r="L284" s="135">
        <f>职业参数比例等级参数!$L$35*1</f>
        <v>1.3199999999999998</v>
      </c>
      <c r="M284" s="135">
        <f>L284*职业参数比例等级参数!$B$15</f>
        <v>2.6399999999999997</v>
      </c>
      <c r="N284" s="135">
        <f>L284*职业参数比例等级参数!$B$16</f>
        <v>1.3199999999999998</v>
      </c>
      <c r="P284" s="135" t="s">
        <v>596</v>
      </c>
    </row>
    <row r="285" spans="1:16" s="135" customFormat="1">
      <c r="A285" s="142">
        <v>272</v>
      </c>
      <c r="B285" s="134">
        <f t="shared" ref="B285:B328" si="9">$C$8</f>
        <v>10500</v>
      </c>
      <c r="C285" s="134">
        <v>7</v>
      </c>
      <c r="D285" s="134">
        <v>1</v>
      </c>
      <c r="E285" s="134" t="s">
        <v>1939</v>
      </c>
      <c r="F285" s="135">
        <f>职业参数比例等级参数!$M$29*1</f>
        <v>15.15151515151515</v>
      </c>
      <c r="G285" s="134">
        <f>职业参数比例等级参数!$L$30*1</f>
        <v>7.7272727272727266</v>
      </c>
      <c r="H285" s="134">
        <f>职业参数比例等级参数!$L$31*1</f>
        <v>8.7272727272727266</v>
      </c>
      <c r="I285" s="134">
        <f>职业参数比例等级参数!$L$32*1</f>
        <v>6.545454545454545</v>
      </c>
      <c r="J285" s="134">
        <f>职业参数比例等级参数!$L$33*1</f>
        <v>5.2363636363636363</v>
      </c>
      <c r="K285" s="134">
        <f>职业参数比例等级参数!$L$34*1</f>
        <v>3.9272727272727268</v>
      </c>
      <c r="L285" s="134">
        <f>职业参数比例等级参数!$L$35*1</f>
        <v>1.3199999999999998</v>
      </c>
      <c r="M285" s="134">
        <f>L285*职业参数比例等级参数!$B$15</f>
        <v>2.6399999999999997</v>
      </c>
      <c r="N285" s="134">
        <f>L285*职业参数比例等级参数!$B$16</f>
        <v>1.3199999999999998</v>
      </c>
      <c r="O285" s="134"/>
      <c r="P285" s="134"/>
    </row>
    <row r="286" spans="1:16" s="135" customFormat="1">
      <c r="A286" s="142">
        <v>273</v>
      </c>
      <c r="B286" s="134">
        <f t="shared" si="9"/>
        <v>10500</v>
      </c>
      <c r="C286" s="134">
        <v>7</v>
      </c>
      <c r="D286" s="134">
        <v>1</v>
      </c>
      <c r="E286" s="134" t="s">
        <v>1939</v>
      </c>
      <c r="F286" s="135">
        <f>职业参数比例等级参数!$N$29*1</f>
        <v>14.848484848484848</v>
      </c>
      <c r="G286" s="134">
        <f>职业参数比例等级参数!$L$30*1</f>
        <v>7.7272727272727266</v>
      </c>
      <c r="H286" s="134">
        <f>职业参数比例等级参数!$L$31*1</f>
        <v>8.7272727272727266</v>
      </c>
      <c r="I286" s="134">
        <f>职业参数比例等级参数!$L$32*1</f>
        <v>6.545454545454545</v>
      </c>
      <c r="J286" s="134">
        <f>职业参数比例等级参数!$L$33*1</f>
        <v>5.2363636363636363</v>
      </c>
      <c r="K286" s="134">
        <f>职业参数比例等级参数!$L$34*1</f>
        <v>3.9272727272727268</v>
      </c>
      <c r="L286" s="134">
        <f>职业参数比例等级参数!$L$35*1</f>
        <v>1.3199999999999998</v>
      </c>
      <c r="M286" s="134">
        <f>L286*职业参数比例等级参数!$B$15</f>
        <v>2.6399999999999997</v>
      </c>
      <c r="N286" s="134">
        <f>L286*职业参数比例等级参数!$B$16</f>
        <v>1.3199999999999998</v>
      </c>
      <c r="O286" s="134"/>
      <c r="P286" s="134"/>
    </row>
    <row r="287" spans="1:16" s="135" customFormat="1">
      <c r="A287" s="142">
        <v>274</v>
      </c>
      <c r="B287" s="134">
        <f t="shared" si="9"/>
        <v>10500</v>
      </c>
      <c r="C287" s="134">
        <v>7</v>
      </c>
      <c r="D287" s="134">
        <v>1</v>
      </c>
      <c r="E287" s="134" t="s">
        <v>1938</v>
      </c>
      <c r="F287" s="134">
        <f>职业参数比例等级参数!$L$29*1</f>
        <v>15.454545454545453</v>
      </c>
      <c r="G287" s="135">
        <f>职业参数比例等级参数!$M$30*1</f>
        <v>7.5757575757575752</v>
      </c>
      <c r="H287" s="134">
        <f>职业参数比例等级参数!$L$31*1</f>
        <v>8.7272727272727266</v>
      </c>
      <c r="I287" s="134">
        <f>职业参数比例等级参数!$L$32*1</f>
        <v>6.545454545454545</v>
      </c>
      <c r="J287" s="134">
        <f>职业参数比例等级参数!$L$33*1</f>
        <v>5.2363636363636363</v>
      </c>
      <c r="K287" s="134">
        <f>职业参数比例等级参数!$L$34*1</f>
        <v>3.9272727272727268</v>
      </c>
      <c r="L287" s="134">
        <f>职业参数比例等级参数!$L$35*1</f>
        <v>1.3199999999999998</v>
      </c>
      <c r="M287" s="134">
        <f>L287*职业参数比例等级参数!$B$15</f>
        <v>2.6399999999999997</v>
      </c>
      <c r="N287" s="134">
        <f>L287*职业参数比例等级参数!$B$16</f>
        <v>1.3199999999999998</v>
      </c>
      <c r="O287" s="134"/>
      <c r="P287" s="134"/>
    </row>
    <row r="288" spans="1:16" s="135" customFormat="1">
      <c r="A288" s="142">
        <v>275</v>
      </c>
      <c r="B288" s="134">
        <f t="shared" si="9"/>
        <v>10500</v>
      </c>
      <c r="C288" s="134">
        <v>7</v>
      </c>
      <c r="D288" s="134">
        <v>1</v>
      </c>
      <c r="E288" s="134" t="s">
        <v>1938</v>
      </c>
      <c r="F288" s="134">
        <f>职业参数比例等级参数!$L$29*1</f>
        <v>15.454545454545453</v>
      </c>
      <c r="G288" s="135">
        <f>职业参数比例等级参数!$N$30*1</f>
        <v>7.4242424242424239</v>
      </c>
      <c r="H288" s="134">
        <f>职业参数比例等级参数!$L$31*1</f>
        <v>8.7272727272727266</v>
      </c>
      <c r="I288" s="134">
        <f>职业参数比例等级参数!$L$32*1</f>
        <v>6.545454545454545</v>
      </c>
      <c r="J288" s="134">
        <f>职业参数比例等级参数!$L$33*1</f>
        <v>5.2363636363636363</v>
      </c>
      <c r="K288" s="134">
        <f>职业参数比例等级参数!$L$34*1</f>
        <v>3.9272727272727268</v>
      </c>
      <c r="L288" s="134">
        <f>职业参数比例等级参数!$L$35*1</f>
        <v>1.3199999999999998</v>
      </c>
      <c r="M288" s="134">
        <f>L288*职业参数比例等级参数!$B$15</f>
        <v>2.6399999999999997</v>
      </c>
      <c r="N288" s="134">
        <f>L288*职业参数比例等级参数!$B$16</f>
        <v>1.3199999999999998</v>
      </c>
      <c r="O288" s="134"/>
      <c r="P288" s="134"/>
    </row>
    <row r="289" spans="1:16" s="135" customFormat="1">
      <c r="A289" s="142">
        <v>276</v>
      </c>
      <c r="B289" s="134">
        <f t="shared" si="9"/>
        <v>10500</v>
      </c>
      <c r="C289" s="134">
        <v>7</v>
      </c>
      <c r="D289" s="134">
        <v>1</v>
      </c>
      <c r="E289" s="134" t="s">
        <v>1938</v>
      </c>
      <c r="F289" s="134">
        <f>职业参数比例等级参数!$L$29*1</f>
        <v>15.454545454545453</v>
      </c>
      <c r="G289" s="134">
        <f>职业参数比例等级参数!$L$30*1</f>
        <v>7.7272727272727266</v>
      </c>
      <c r="H289" s="135">
        <f>职业参数比例等级参数!$M$31*1</f>
        <v>8.4848484848484844</v>
      </c>
      <c r="I289" s="134">
        <f>职业参数比例等级参数!$L$32*1</f>
        <v>6.545454545454545</v>
      </c>
      <c r="J289" s="134">
        <f>职业参数比例等级参数!$L$33*1</f>
        <v>5.2363636363636363</v>
      </c>
      <c r="K289" s="134">
        <f>职业参数比例等级参数!$L$34*1</f>
        <v>3.9272727272727268</v>
      </c>
      <c r="L289" s="134">
        <f>职业参数比例等级参数!$L$35*1</f>
        <v>1.3199999999999998</v>
      </c>
      <c r="M289" s="134">
        <f>L289*职业参数比例等级参数!$B$15</f>
        <v>2.6399999999999997</v>
      </c>
      <c r="N289" s="134">
        <f>L289*职业参数比例等级参数!$B$16</f>
        <v>1.3199999999999998</v>
      </c>
      <c r="O289" s="134"/>
      <c r="P289" s="134"/>
    </row>
    <row r="290" spans="1:16" s="135" customFormat="1">
      <c r="A290" s="142">
        <v>277</v>
      </c>
      <c r="B290" s="134">
        <f t="shared" si="9"/>
        <v>10500</v>
      </c>
      <c r="C290" s="134">
        <v>7</v>
      </c>
      <c r="D290" s="134">
        <v>1</v>
      </c>
      <c r="E290" s="134" t="s">
        <v>1938</v>
      </c>
      <c r="F290" s="134">
        <f>职业参数比例等级参数!$L$29*1</f>
        <v>15.454545454545453</v>
      </c>
      <c r="G290" s="134">
        <f>职业参数比例等级参数!$L$30*1</f>
        <v>7.7272727272727266</v>
      </c>
      <c r="H290" s="135">
        <f>职业参数比例等级参数!$N$31*1</f>
        <v>8.2424242424242422</v>
      </c>
      <c r="I290" s="134">
        <f>职业参数比例等级参数!$L$32*1</f>
        <v>6.545454545454545</v>
      </c>
      <c r="J290" s="134">
        <f>职业参数比例等级参数!$L$33*1</f>
        <v>5.2363636363636363</v>
      </c>
      <c r="K290" s="134">
        <f>职业参数比例等级参数!$L$34*1</f>
        <v>3.9272727272727268</v>
      </c>
      <c r="L290" s="134">
        <f>职业参数比例等级参数!$L$35*1</f>
        <v>1.3199999999999998</v>
      </c>
      <c r="M290" s="134">
        <f>L290*职业参数比例等级参数!$B$15</f>
        <v>2.6399999999999997</v>
      </c>
      <c r="N290" s="134">
        <f>L290*职业参数比例等级参数!$B$16</f>
        <v>1.3199999999999998</v>
      </c>
      <c r="O290" s="134"/>
      <c r="P290" s="134"/>
    </row>
    <row r="291" spans="1:16" s="135" customFormat="1">
      <c r="A291" s="142">
        <v>278</v>
      </c>
      <c r="B291" s="134">
        <f t="shared" si="9"/>
        <v>10500</v>
      </c>
      <c r="C291" s="134">
        <v>7</v>
      </c>
      <c r="D291" s="134">
        <v>1</v>
      </c>
      <c r="E291" s="134" t="s">
        <v>1938</v>
      </c>
      <c r="F291" s="134">
        <f>职业参数比例等级参数!$L$29*1</f>
        <v>15.454545454545453</v>
      </c>
      <c r="G291" s="134">
        <f>职业参数比例等级参数!$L$30*1</f>
        <v>7.7272727272727266</v>
      </c>
      <c r="H291" s="134">
        <f>职业参数比例等级参数!$L$31*1</f>
        <v>8.7272727272727266</v>
      </c>
      <c r="I291" s="135">
        <f>职业参数比例等级参数!$M$32*1</f>
        <v>6.3636363636363633</v>
      </c>
      <c r="J291" s="134">
        <f>职业参数比例等级参数!$L$33*1</f>
        <v>5.2363636363636363</v>
      </c>
      <c r="K291" s="134">
        <f>职业参数比例等级参数!$L$34*1</f>
        <v>3.9272727272727268</v>
      </c>
      <c r="L291" s="134">
        <f>职业参数比例等级参数!$L$35*1</f>
        <v>1.3199999999999998</v>
      </c>
      <c r="M291" s="134">
        <f>L291*职业参数比例等级参数!$B$15</f>
        <v>2.6399999999999997</v>
      </c>
      <c r="N291" s="134">
        <f>L291*职业参数比例等级参数!$B$16</f>
        <v>1.3199999999999998</v>
      </c>
      <c r="O291" s="134"/>
      <c r="P291" s="134"/>
    </row>
    <row r="292" spans="1:16" s="135" customFormat="1">
      <c r="A292" s="142">
        <v>279</v>
      </c>
      <c r="B292" s="134">
        <f t="shared" si="9"/>
        <v>10500</v>
      </c>
      <c r="C292" s="134">
        <v>7</v>
      </c>
      <c r="D292" s="134">
        <v>1</v>
      </c>
      <c r="E292" s="134" t="s">
        <v>1938</v>
      </c>
      <c r="F292" s="134">
        <f>职业参数比例等级参数!$L$29*1</f>
        <v>15.454545454545453</v>
      </c>
      <c r="G292" s="134">
        <f>职业参数比例等级参数!$L$30*1</f>
        <v>7.7272727272727266</v>
      </c>
      <c r="H292" s="134">
        <f>职业参数比例等级参数!$L$31*1</f>
        <v>8.7272727272727266</v>
      </c>
      <c r="I292" s="135">
        <f>职业参数比例等级参数!$N$32*1</f>
        <v>6.1818181818181817</v>
      </c>
      <c r="J292" s="134">
        <f>职业参数比例等级参数!$L$33*1</f>
        <v>5.2363636363636363</v>
      </c>
      <c r="K292" s="134">
        <f>职业参数比例等级参数!$L$34*1</f>
        <v>3.9272727272727268</v>
      </c>
      <c r="L292" s="134">
        <f>职业参数比例等级参数!$L$35*1</f>
        <v>1.3199999999999998</v>
      </c>
      <c r="M292" s="134">
        <f>L292*职业参数比例等级参数!$B$15</f>
        <v>2.6399999999999997</v>
      </c>
      <c r="N292" s="134">
        <f>L292*职业参数比例等级参数!$B$16</f>
        <v>1.3199999999999998</v>
      </c>
      <c r="O292" s="134"/>
      <c r="P292" s="134"/>
    </row>
    <row r="293" spans="1:16" s="135" customFormat="1">
      <c r="A293" s="142">
        <v>280</v>
      </c>
      <c r="B293" s="134">
        <f t="shared" si="9"/>
        <v>10500</v>
      </c>
      <c r="C293" s="134">
        <v>7</v>
      </c>
      <c r="D293" s="134">
        <v>1</v>
      </c>
      <c r="E293" s="134" t="s">
        <v>1938</v>
      </c>
      <c r="F293" s="134">
        <f>职业参数比例等级参数!$L$29*1</f>
        <v>15.454545454545453</v>
      </c>
      <c r="G293" s="134">
        <f>职业参数比例等级参数!$L$30*1</f>
        <v>7.7272727272727266</v>
      </c>
      <c r="H293" s="134">
        <f>职业参数比例等级参数!$L$31*1</f>
        <v>8.7272727272727266</v>
      </c>
      <c r="I293" s="134">
        <f>职业参数比例等级参数!$L$32*1</f>
        <v>6.545454545454545</v>
      </c>
      <c r="J293" s="135">
        <f>职业参数比例等级参数!$M$33*1</f>
        <v>5.0909090909090899</v>
      </c>
      <c r="K293" s="134">
        <f>职业参数比例等级参数!$L$34*1</f>
        <v>3.9272727272727268</v>
      </c>
      <c r="L293" s="134">
        <f>职业参数比例等级参数!$L$35*1</f>
        <v>1.3199999999999998</v>
      </c>
      <c r="M293" s="134">
        <f>L293*职业参数比例等级参数!$B$15</f>
        <v>2.6399999999999997</v>
      </c>
      <c r="N293" s="134">
        <f>L293*职业参数比例等级参数!$B$16</f>
        <v>1.3199999999999998</v>
      </c>
      <c r="O293" s="134"/>
      <c r="P293" s="134"/>
    </row>
    <row r="294" spans="1:16" s="135" customFormat="1">
      <c r="A294" s="142">
        <v>281</v>
      </c>
      <c r="B294" s="134">
        <f t="shared" si="9"/>
        <v>10500</v>
      </c>
      <c r="C294" s="134">
        <v>7</v>
      </c>
      <c r="D294" s="134">
        <v>1</v>
      </c>
      <c r="E294" s="134" t="s">
        <v>1938</v>
      </c>
      <c r="F294" s="134">
        <f>职业参数比例等级参数!$L$29*1</f>
        <v>15.454545454545453</v>
      </c>
      <c r="G294" s="134">
        <f>职业参数比例等级参数!$L$30*1</f>
        <v>7.7272727272727266</v>
      </c>
      <c r="H294" s="134">
        <f>职业参数比例等级参数!$L$31*1</f>
        <v>8.7272727272727266</v>
      </c>
      <c r="I294" s="134">
        <f>职业参数比例等级参数!$L$32*1</f>
        <v>6.545454545454545</v>
      </c>
      <c r="J294" s="135">
        <f>职业参数比例等级参数!$N$33*1</f>
        <v>4.9454545454545453</v>
      </c>
      <c r="K294" s="134">
        <f>职业参数比例等级参数!$L$34*1</f>
        <v>3.9272727272727268</v>
      </c>
      <c r="L294" s="134">
        <f>职业参数比例等级参数!$L$35*1</f>
        <v>1.3199999999999998</v>
      </c>
      <c r="M294" s="134">
        <f>L294*职业参数比例等级参数!$B$15</f>
        <v>2.6399999999999997</v>
      </c>
      <c r="N294" s="134">
        <f>L294*职业参数比例等级参数!$B$16</f>
        <v>1.3199999999999998</v>
      </c>
      <c r="O294" s="134"/>
      <c r="P294" s="134"/>
    </row>
    <row r="295" spans="1:16" s="135" customFormat="1">
      <c r="A295" s="142">
        <v>282</v>
      </c>
      <c r="B295" s="134">
        <f t="shared" si="9"/>
        <v>10500</v>
      </c>
      <c r="C295" s="134">
        <v>7</v>
      </c>
      <c r="D295" s="134">
        <v>1</v>
      </c>
      <c r="E295" s="134" t="s">
        <v>1938</v>
      </c>
      <c r="F295" s="134">
        <f>职业参数比例等级参数!$L$29*1</f>
        <v>15.454545454545453</v>
      </c>
      <c r="G295" s="134">
        <f>职业参数比例等级参数!$L$30*1</f>
        <v>7.7272727272727266</v>
      </c>
      <c r="H295" s="134">
        <f>职业参数比例等级参数!$L$31*1</f>
        <v>8.7272727272727266</v>
      </c>
      <c r="I295" s="134">
        <f>职业参数比例等级参数!$L$32*1</f>
        <v>6.545454545454545</v>
      </c>
      <c r="J295" s="134">
        <f>职业参数比例等级参数!$L$33*1</f>
        <v>5.2363636363636363</v>
      </c>
      <c r="K295" s="135">
        <f>职业参数比例等级参数!$M$34*1</f>
        <v>3.8181818181818179</v>
      </c>
      <c r="L295" s="134">
        <f>职业参数比例等级参数!$L$35*1</f>
        <v>1.3199999999999998</v>
      </c>
      <c r="M295" s="134">
        <f>L295*职业参数比例等级参数!$B$15</f>
        <v>2.6399999999999997</v>
      </c>
      <c r="N295" s="134">
        <f>L295*职业参数比例等级参数!$B$16</f>
        <v>1.3199999999999998</v>
      </c>
      <c r="O295" s="134"/>
      <c r="P295" s="134"/>
    </row>
    <row r="296" spans="1:16" s="135" customFormat="1">
      <c r="A296" s="142">
        <v>283</v>
      </c>
      <c r="B296" s="134">
        <f t="shared" si="9"/>
        <v>10500</v>
      </c>
      <c r="C296" s="134">
        <v>7</v>
      </c>
      <c r="D296" s="134">
        <v>1</v>
      </c>
      <c r="E296" s="134" t="s">
        <v>1938</v>
      </c>
      <c r="F296" s="134">
        <f>职业参数比例等级参数!$L$29*1</f>
        <v>15.454545454545453</v>
      </c>
      <c r="G296" s="134">
        <f>职业参数比例等级参数!$L$30*1</f>
        <v>7.7272727272727266</v>
      </c>
      <c r="H296" s="134">
        <f>职业参数比例等级参数!$L$31*1</f>
        <v>8.7272727272727266</v>
      </c>
      <c r="I296" s="134">
        <f>职业参数比例等级参数!$L$32*1</f>
        <v>6.545454545454545</v>
      </c>
      <c r="J296" s="134">
        <f>职业参数比例等级参数!$L$33*1</f>
        <v>5.2363636363636363</v>
      </c>
      <c r="K296" s="135">
        <f>职业参数比例等级参数!$N$34*1</f>
        <v>3.709090909090909</v>
      </c>
      <c r="L296" s="134">
        <f>职业参数比例等级参数!$L$35*1</f>
        <v>1.3199999999999998</v>
      </c>
      <c r="M296" s="134">
        <f>L296*职业参数比例等级参数!$B$15</f>
        <v>2.6399999999999997</v>
      </c>
      <c r="N296" s="134">
        <f>L296*职业参数比例等级参数!$B$16</f>
        <v>1.3199999999999998</v>
      </c>
      <c r="O296" s="134"/>
      <c r="P296" s="134"/>
    </row>
    <row r="297" spans="1:16" s="135" customFormat="1">
      <c r="A297" s="142">
        <v>284</v>
      </c>
      <c r="B297" s="134">
        <f t="shared" si="9"/>
        <v>10500</v>
      </c>
      <c r="C297" s="134">
        <v>7</v>
      </c>
      <c r="D297" s="134">
        <v>1</v>
      </c>
      <c r="E297" s="134" t="s">
        <v>1938</v>
      </c>
      <c r="F297" s="134">
        <f>职业参数比例等级参数!$L$29*1</f>
        <v>15.454545454545453</v>
      </c>
      <c r="G297" s="134">
        <f>职业参数比例等级参数!$L$30*1</f>
        <v>7.7272727272727266</v>
      </c>
      <c r="H297" s="134">
        <f>职业参数比例等级参数!$L$31*1</f>
        <v>8.7272727272727266</v>
      </c>
      <c r="I297" s="134">
        <f>职业参数比例等级参数!$L$32*1</f>
        <v>6.545454545454545</v>
      </c>
      <c r="J297" s="134">
        <f>职业参数比例等级参数!$L$33*1</f>
        <v>5.2363636363636363</v>
      </c>
      <c r="K297" s="134">
        <f>职业参数比例等级参数!$L$34*1</f>
        <v>3.9272727272727268</v>
      </c>
      <c r="L297" s="135">
        <f>职业参数比例等级参数!$M$35*1</f>
        <v>1.3090909090909091</v>
      </c>
      <c r="M297" s="134">
        <f>L297*职业参数比例等级参数!$B$15</f>
        <v>2.6181818181818182</v>
      </c>
      <c r="N297" s="134">
        <f>L297*职业参数比例等级参数!$B$16</f>
        <v>1.3090909090909091</v>
      </c>
      <c r="O297" s="134"/>
      <c r="P297" s="134"/>
    </row>
    <row r="298" spans="1:16" s="135" customFormat="1">
      <c r="A298" s="142">
        <v>285</v>
      </c>
      <c r="B298" s="134">
        <f t="shared" si="9"/>
        <v>10500</v>
      </c>
      <c r="C298" s="134">
        <v>7</v>
      </c>
      <c r="D298" s="134">
        <v>1</v>
      </c>
      <c r="E298" s="134" t="s">
        <v>1938</v>
      </c>
      <c r="F298" s="134">
        <f>职业参数比例等级参数!$L$29*1</f>
        <v>15.454545454545453</v>
      </c>
      <c r="G298" s="134">
        <f>职业参数比例等级参数!$L$30*1</f>
        <v>7.7272727272727266</v>
      </c>
      <c r="H298" s="134">
        <f>职业参数比例等级参数!$L$31*1</f>
        <v>8.7272727272727266</v>
      </c>
      <c r="I298" s="134">
        <f>职业参数比例等级参数!$L$32*1</f>
        <v>6.545454545454545</v>
      </c>
      <c r="J298" s="134">
        <f>职业参数比例等级参数!$L$33*1</f>
        <v>5.2363636363636363</v>
      </c>
      <c r="K298" s="134">
        <f>职业参数比例等级参数!$L$34*1</f>
        <v>3.9272727272727268</v>
      </c>
      <c r="L298" s="135">
        <f>职业参数比例等级参数!$N$35*1</f>
        <v>1.2981818181818181</v>
      </c>
      <c r="M298" s="134">
        <f>L298*职业参数比例等级参数!$B$15</f>
        <v>2.5963636363636362</v>
      </c>
      <c r="N298" s="134">
        <f>L298*职业参数比例等级参数!$B$16</f>
        <v>1.2981818181818181</v>
      </c>
      <c r="O298" s="134"/>
      <c r="P298" s="134"/>
    </row>
    <row r="299" spans="1:16" s="135" customFormat="1">
      <c r="A299" s="142">
        <v>286</v>
      </c>
      <c r="B299" s="135">
        <f t="shared" si="9"/>
        <v>10500</v>
      </c>
      <c r="C299" s="135">
        <v>7</v>
      </c>
      <c r="D299" s="135">
        <v>1</v>
      </c>
      <c r="E299" s="135" t="s">
        <v>1939</v>
      </c>
      <c r="F299" s="135">
        <f>职业参数比例等级参数!$M$29*1</f>
        <v>15.15151515151515</v>
      </c>
      <c r="G299" s="135">
        <f>职业参数比例等级参数!$M$30*1</f>
        <v>7.5757575757575752</v>
      </c>
      <c r="H299" s="135">
        <f>职业参数比例等级参数!$M$31*1</f>
        <v>8.4848484848484844</v>
      </c>
      <c r="I299" s="135">
        <f>职业参数比例等级参数!$M$32*1</f>
        <v>6.3636363636363633</v>
      </c>
      <c r="J299" s="135">
        <f>职业参数比例等级参数!$M$33*1</f>
        <v>5.0909090909090899</v>
      </c>
      <c r="K299" s="135">
        <f>职业参数比例等级参数!$M$34*1</f>
        <v>3.8181818181818179</v>
      </c>
      <c r="L299" s="135">
        <f>职业参数比例等级参数!$M$35*1</f>
        <v>1.3090909090909091</v>
      </c>
      <c r="M299" s="135">
        <f>L299*职业参数比例等级参数!$B$15</f>
        <v>2.6181818181818182</v>
      </c>
      <c r="N299" s="135">
        <f>L299*职业参数比例等级参数!$B$16</f>
        <v>1.3090909090909091</v>
      </c>
      <c r="P299" s="135" t="s">
        <v>695</v>
      </c>
    </row>
    <row r="300" spans="1:16" s="135" customFormat="1">
      <c r="A300" s="142">
        <v>287</v>
      </c>
      <c r="B300" s="134">
        <f t="shared" si="9"/>
        <v>10500</v>
      </c>
      <c r="C300" s="134">
        <v>7</v>
      </c>
      <c r="D300" s="134">
        <v>1</v>
      </c>
      <c r="E300" s="134" t="s">
        <v>1939</v>
      </c>
      <c r="F300" s="135">
        <f>职业参数比例等级参数!$N$29*1</f>
        <v>14.848484848484848</v>
      </c>
      <c r="G300" s="134">
        <f>职业参数比例等级参数!$M$30*1</f>
        <v>7.5757575757575752</v>
      </c>
      <c r="H300" s="134">
        <f>职业参数比例等级参数!$M$31*1</f>
        <v>8.4848484848484844</v>
      </c>
      <c r="I300" s="134">
        <f>职业参数比例等级参数!$M$32*1</f>
        <v>6.3636363636363633</v>
      </c>
      <c r="J300" s="134">
        <f>职业参数比例等级参数!$M$33*1</f>
        <v>5.0909090909090899</v>
      </c>
      <c r="K300" s="134">
        <f>职业参数比例等级参数!$M$34*1</f>
        <v>3.8181818181818179</v>
      </c>
      <c r="L300" s="134">
        <f>职业参数比例等级参数!$M$35*1</f>
        <v>1.3090909090909091</v>
      </c>
      <c r="M300" s="134">
        <f>L300*职业参数比例等级参数!$B$15</f>
        <v>2.6181818181818182</v>
      </c>
      <c r="N300" s="134">
        <f>L300*职业参数比例等级参数!$B$16</f>
        <v>1.3090909090909091</v>
      </c>
      <c r="O300" s="134"/>
      <c r="P300" s="134"/>
    </row>
    <row r="301" spans="1:16" s="135" customFormat="1">
      <c r="A301" s="142">
        <v>288</v>
      </c>
      <c r="B301" s="134">
        <f t="shared" si="9"/>
        <v>10500</v>
      </c>
      <c r="C301" s="134">
        <v>7</v>
      </c>
      <c r="D301" s="134">
        <v>1</v>
      </c>
      <c r="E301" s="134" t="s">
        <v>1939</v>
      </c>
      <c r="F301" s="135">
        <f>职业参数比例等级参数!$L$29*1</f>
        <v>15.454545454545453</v>
      </c>
      <c r="G301" s="134">
        <f>职业参数比例等级参数!$M$30*1</f>
        <v>7.5757575757575752</v>
      </c>
      <c r="H301" s="134">
        <f>职业参数比例等级参数!$M$31*1</f>
        <v>8.4848484848484844</v>
      </c>
      <c r="I301" s="134">
        <f>职业参数比例等级参数!$M$32*1</f>
        <v>6.3636363636363633</v>
      </c>
      <c r="J301" s="134">
        <f>职业参数比例等级参数!$M$33*1</f>
        <v>5.0909090909090899</v>
      </c>
      <c r="K301" s="134">
        <f>职业参数比例等级参数!$M$34*1</f>
        <v>3.8181818181818179</v>
      </c>
      <c r="L301" s="134">
        <f>职业参数比例等级参数!$M$35*1</f>
        <v>1.3090909090909091</v>
      </c>
      <c r="M301" s="134">
        <f>L301*职业参数比例等级参数!$B$15</f>
        <v>2.6181818181818182</v>
      </c>
      <c r="N301" s="134">
        <f>L301*职业参数比例等级参数!$B$16</f>
        <v>1.3090909090909091</v>
      </c>
      <c r="O301" s="134"/>
      <c r="P301" s="134"/>
    </row>
    <row r="302" spans="1:16" s="135" customFormat="1">
      <c r="A302" s="142">
        <v>289</v>
      </c>
      <c r="B302" s="134">
        <f t="shared" si="9"/>
        <v>10500</v>
      </c>
      <c r="C302" s="134">
        <v>7</v>
      </c>
      <c r="D302" s="134">
        <v>1</v>
      </c>
      <c r="E302" s="134" t="s">
        <v>1938</v>
      </c>
      <c r="F302" s="134">
        <f>职业参数比例等级参数!$M$29*1</f>
        <v>15.15151515151515</v>
      </c>
      <c r="G302" s="135">
        <f>职业参数比例等级参数!$N$30*1</f>
        <v>7.4242424242424239</v>
      </c>
      <c r="H302" s="134">
        <f>职业参数比例等级参数!$M$31*1</f>
        <v>8.4848484848484844</v>
      </c>
      <c r="I302" s="134">
        <f>职业参数比例等级参数!$M$32*1</f>
        <v>6.3636363636363633</v>
      </c>
      <c r="J302" s="134">
        <f>职业参数比例等级参数!$M$33*1</f>
        <v>5.0909090909090899</v>
      </c>
      <c r="K302" s="134">
        <f>职业参数比例等级参数!$M$34*1</f>
        <v>3.8181818181818179</v>
      </c>
      <c r="L302" s="134">
        <f>职业参数比例等级参数!$M$35*1</f>
        <v>1.3090909090909091</v>
      </c>
      <c r="M302" s="134">
        <f>L302*职业参数比例等级参数!$B$15</f>
        <v>2.6181818181818182</v>
      </c>
      <c r="N302" s="134">
        <f>L302*职业参数比例等级参数!$B$16</f>
        <v>1.3090909090909091</v>
      </c>
      <c r="O302" s="134"/>
      <c r="P302" s="134"/>
    </row>
    <row r="303" spans="1:16" s="135" customFormat="1">
      <c r="A303" s="142">
        <v>290</v>
      </c>
      <c r="B303" s="134">
        <f t="shared" si="9"/>
        <v>10500</v>
      </c>
      <c r="C303" s="134">
        <v>7</v>
      </c>
      <c r="D303" s="134">
        <v>1</v>
      </c>
      <c r="E303" s="134" t="s">
        <v>1938</v>
      </c>
      <c r="F303" s="134">
        <f>职业参数比例等级参数!$M$29*1</f>
        <v>15.15151515151515</v>
      </c>
      <c r="G303" s="135">
        <f>职业参数比例等级参数!$L$30*1</f>
        <v>7.7272727272727266</v>
      </c>
      <c r="H303" s="134">
        <f>职业参数比例等级参数!$M$31*1</f>
        <v>8.4848484848484844</v>
      </c>
      <c r="I303" s="134">
        <f>职业参数比例等级参数!$M$32*1</f>
        <v>6.3636363636363633</v>
      </c>
      <c r="J303" s="134">
        <f>职业参数比例等级参数!$M$33*1</f>
        <v>5.0909090909090899</v>
      </c>
      <c r="K303" s="134">
        <f>职业参数比例等级参数!$M$34*1</f>
        <v>3.8181818181818179</v>
      </c>
      <c r="L303" s="134">
        <f>职业参数比例等级参数!$M$35*1</f>
        <v>1.3090909090909091</v>
      </c>
      <c r="M303" s="134">
        <f>L303*职业参数比例等级参数!$B$15</f>
        <v>2.6181818181818182</v>
      </c>
      <c r="N303" s="134">
        <f>L303*职业参数比例等级参数!$B$16</f>
        <v>1.3090909090909091</v>
      </c>
      <c r="O303" s="134"/>
      <c r="P303" s="134"/>
    </row>
    <row r="304" spans="1:16" s="135" customFormat="1">
      <c r="A304" s="142">
        <v>291</v>
      </c>
      <c r="B304" s="134">
        <f t="shared" si="9"/>
        <v>10500</v>
      </c>
      <c r="C304" s="134">
        <v>7</v>
      </c>
      <c r="D304" s="134">
        <v>1</v>
      </c>
      <c r="E304" s="134" t="s">
        <v>1938</v>
      </c>
      <c r="F304" s="134">
        <f>职业参数比例等级参数!$M$29*1</f>
        <v>15.15151515151515</v>
      </c>
      <c r="G304" s="134">
        <f>职业参数比例等级参数!$M$30*1</f>
        <v>7.5757575757575752</v>
      </c>
      <c r="H304" s="135">
        <f>职业参数比例等级参数!$N$31*1</f>
        <v>8.2424242424242422</v>
      </c>
      <c r="I304" s="134">
        <f>职业参数比例等级参数!$M$32*1</f>
        <v>6.3636363636363633</v>
      </c>
      <c r="J304" s="134">
        <f>职业参数比例等级参数!$M$33*1</f>
        <v>5.0909090909090899</v>
      </c>
      <c r="K304" s="134">
        <f>职业参数比例等级参数!$M$34*1</f>
        <v>3.8181818181818179</v>
      </c>
      <c r="L304" s="134">
        <f>职业参数比例等级参数!$M$35*1</f>
        <v>1.3090909090909091</v>
      </c>
      <c r="M304" s="134">
        <f>L304*职业参数比例等级参数!$B$15</f>
        <v>2.6181818181818182</v>
      </c>
      <c r="N304" s="134">
        <f>L304*职业参数比例等级参数!$B$16</f>
        <v>1.3090909090909091</v>
      </c>
      <c r="O304" s="134"/>
      <c r="P304" s="134"/>
    </row>
    <row r="305" spans="1:16" s="135" customFormat="1">
      <c r="A305" s="142">
        <v>292</v>
      </c>
      <c r="B305" s="134">
        <f t="shared" si="9"/>
        <v>10500</v>
      </c>
      <c r="C305" s="134">
        <v>7</v>
      </c>
      <c r="D305" s="134">
        <v>1</v>
      </c>
      <c r="E305" s="134" t="s">
        <v>1938</v>
      </c>
      <c r="F305" s="134">
        <f>职业参数比例等级参数!$M$29*1</f>
        <v>15.15151515151515</v>
      </c>
      <c r="G305" s="134">
        <f>职业参数比例等级参数!$M$30*1</f>
        <v>7.5757575757575752</v>
      </c>
      <c r="H305" s="135">
        <f>职业参数比例等级参数!$L$31*1</f>
        <v>8.7272727272727266</v>
      </c>
      <c r="I305" s="134">
        <f>职业参数比例等级参数!$M$32*1</f>
        <v>6.3636363636363633</v>
      </c>
      <c r="J305" s="134">
        <f>职业参数比例等级参数!$M$33*1</f>
        <v>5.0909090909090899</v>
      </c>
      <c r="K305" s="134">
        <f>职业参数比例等级参数!$M$34*1</f>
        <v>3.8181818181818179</v>
      </c>
      <c r="L305" s="134">
        <f>职业参数比例等级参数!$M$35*1</f>
        <v>1.3090909090909091</v>
      </c>
      <c r="M305" s="134">
        <f>L305*职业参数比例等级参数!$B$15</f>
        <v>2.6181818181818182</v>
      </c>
      <c r="N305" s="134">
        <f>L305*职业参数比例等级参数!$B$16</f>
        <v>1.3090909090909091</v>
      </c>
      <c r="O305" s="134"/>
      <c r="P305" s="134"/>
    </row>
    <row r="306" spans="1:16" s="135" customFormat="1">
      <c r="A306" s="142">
        <v>293</v>
      </c>
      <c r="B306" s="134">
        <f t="shared" si="9"/>
        <v>10500</v>
      </c>
      <c r="C306" s="134">
        <v>7</v>
      </c>
      <c r="D306" s="134">
        <v>1</v>
      </c>
      <c r="E306" s="134" t="s">
        <v>1938</v>
      </c>
      <c r="F306" s="134">
        <f>职业参数比例等级参数!$M$29*1</f>
        <v>15.15151515151515</v>
      </c>
      <c r="G306" s="134">
        <f>职业参数比例等级参数!$M$30*1</f>
        <v>7.5757575757575752</v>
      </c>
      <c r="H306" s="134">
        <f>职业参数比例等级参数!$M$31*1</f>
        <v>8.4848484848484844</v>
      </c>
      <c r="I306" s="135">
        <f>职业参数比例等级参数!$N$32*1</f>
        <v>6.1818181818181817</v>
      </c>
      <c r="J306" s="134">
        <f>职业参数比例等级参数!$M$33*1</f>
        <v>5.0909090909090899</v>
      </c>
      <c r="K306" s="134">
        <f>职业参数比例等级参数!$M$34*1</f>
        <v>3.8181818181818179</v>
      </c>
      <c r="L306" s="134">
        <f>职业参数比例等级参数!$M$35*1</f>
        <v>1.3090909090909091</v>
      </c>
      <c r="M306" s="134">
        <f>L306*职业参数比例等级参数!$B$15</f>
        <v>2.6181818181818182</v>
      </c>
      <c r="N306" s="134">
        <f>L306*职业参数比例等级参数!$B$16</f>
        <v>1.3090909090909091</v>
      </c>
      <c r="O306" s="134"/>
      <c r="P306" s="134"/>
    </row>
    <row r="307" spans="1:16" s="135" customFormat="1">
      <c r="A307" s="142">
        <v>294</v>
      </c>
      <c r="B307" s="134">
        <f t="shared" si="9"/>
        <v>10500</v>
      </c>
      <c r="C307" s="134">
        <v>7</v>
      </c>
      <c r="D307" s="134">
        <v>1</v>
      </c>
      <c r="E307" s="134" t="s">
        <v>1938</v>
      </c>
      <c r="F307" s="134">
        <f>职业参数比例等级参数!$M$29*1</f>
        <v>15.15151515151515</v>
      </c>
      <c r="G307" s="134">
        <f>职业参数比例等级参数!$M$30*1</f>
        <v>7.5757575757575752</v>
      </c>
      <c r="H307" s="134">
        <f>职业参数比例等级参数!$M$31*1</f>
        <v>8.4848484848484844</v>
      </c>
      <c r="I307" s="135">
        <f>职业参数比例等级参数!$L$32*1</f>
        <v>6.545454545454545</v>
      </c>
      <c r="J307" s="134">
        <f>职业参数比例等级参数!$M$33*1</f>
        <v>5.0909090909090899</v>
      </c>
      <c r="K307" s="134">
        <f>职业参数比例等级参数!$M$34*1</f>
        <v>3.8181818181818179</v>
      </c>
      <c r="L307" s="134">
        <f>职业参数比例等级参数!$M$35*1</f>
        <v>1.3090909090909091</v>
      </c>
      <c r="M307" s="134">
        <f>L307*职业参数比例等级参数!$B$15</f>
        <v>2.6181818181818182</v>
      </c>
      <c r="N307" s="134">
        <f>L307*职业参数比例等级参数!$B$16</f>
        <v>1.3090909090909091</v>
      </c>
      <c r="O307" s="134"/>
      <c r="P307" s="134"/>
    </row>
    <row r="308" spans="1:16" s="135" customFormat="1">
      <c r="A308" s="142">
        <v>295</v>
      </c>
      <c r="B308" s="134">
        <f t="shared" si="9"/>
        <v>10500</v>
      </c>
      <c r="C308" s="134">
        <v>7</v>
      </c>
      <c r="D308" s="134">
        <v>1</v>
      </c>
      <c r="E308" s="134" t="s">
        <v>1938</v>
      </c>
      <c r="F308" s="134">
        <f>职业参数比例等级参数!$M$29*1</f>
        <v>15.15151515151515</v>
      </c>
      <c r="G308" s="134">
        <f>职业参数比例等级参数!$M$30*1</f>
        <v>7.5757575757575752</v>
      </c>
      <c r="H308" s="134">
        <f>职业参数比例等级参数!$M$31*1</f>
        <v>8.4848484848484844</v>
      </c>
      <c r="I308" s="134">
        <f>职业参数比例等级参数!$M$32*1</f>
        <v>6.3636363636363633</v>
      </c>
      <c r="J308" s="135">
        <f>职业参数比例等级参数!$N$33*1</f>
        <v>4.9454545454545453</v>
      </c>
      <c r="K308" s="134">
        <f>职业参数比例等级参数!$M$34*1</f>
        <v>3.8181818181818179</v>
      </c>
      <c r="L308" s="134">
        <f>职业参数比例等级参数!$M$35*1</f>
        <v>1.3090909090909091</v>
      </c>
      <c r="M308" s="134">
        <f>L308*职业参数比例等级参数!$B$15</f>
        <v>2.6181818181818182</v>
      </c>
      <c r="N308" s="134">
        <f>L308*职业参数比例等级参数!$B$16</f>
        <v>1.3090909090909091</v>
      </c>
      <c r="O308" s="134"/>
      <c r="P308" s="134"/>
    </row>
    <row r="309" spans="1:16" s="135" customFormat="1">
      <c r="A309" s="142">
        <v>296</v>
      </c>
      <c r="B309" s="134">
        <f t="shared" si="9"/>
        <v>10500</v>
      </c>
      <c r="C309" s="134">
        <v>7</v>
      </c>
      <c r="D309" s="134">
        <v>1</v>
      </c>
      <c r="E309" s="134" t="s">
        <v>1938</v>
      </c>
      <c r="F309" s="134">
        <f>职业参数比例等级参数!$M$29*1</f>
        <v>15.15151515151515</v>
      </c>
      <c r="G309" s="134">
        <f>职业参数比例等级参数!$M$30*1</f>
        <v>7.5757575757575752</v>
      </c>
      <c r="H309" s="134">
        <f>职业参数比例等级参数!$M$31*1</f>
        <v>8.4848484848484844</v>
      </c>
      <c r="I309" s="134">
        <f>职业参数比例等级参数!$M$32*1</f>
        <v>6.3636363636363633</v>
      </c>
      <c r="J309" s="135">
        <f>职业参数比例等级参数!$L$33*1</f>
        <v>5.2363636363636363</v>
      </c>
      <c r="K309" s="134">
        <f>职业参数比例等级参数!$M$34*1</f>
        <v>3.8181818181818179</v>
      </c>
      <c r="L309" s="134">
        <f>职业参数比例等级参数!$M$35*1</f>
        <v>1.3090909090909091</v>
      </c>
      <c r="M309" s="134">
        <f>L309*职业参数比例等级参数!$B$15</f>
        <v>2.6181818181818182</v>
      </c>
      <c r="N309" s="134">
        <f>L309*职业参数比例等级参数!$B$16</f>
        <v>1.3090909090909091</v>
      </c>
      <c r="O309" s="134"/>
      <c r="P309" s="134"/>
    </row>
    <row r="310" spans="1:16" s="135" customFormat="1">
      <c r="A310" s="142">
        <v>297</v>
      </c>
      <c r="B310" s="134">
        <f t="shared" si="9"/>
        <v>10500</v>
      </c>
      <c r="C310" s="134">
        <v>7</v>
      </c>
      <c r="D310" s="134">
        <v>1</v>
      </c>
      <c r="E310" s="134" t="s">
        <v>1938</v>
      </c>
      <c r="F310" s="134">
        <f>职业参数比例等级参数!$M$29*1</f>
        <v>15.15151515151515</v>
      </c>
      <c r="G310" s="134">
        <f>职业参数比例等级参数!$M$30*1</f>
        <v>7.5757575757575752</v>
      </c>
      <c r="H310" s="134">
        <f>职业参数比例等级参数!$M$31*1</f>
        <v>8.4848484848484844</v>
      </c>
      <c r="I310" s="134">
        <f>职业参数比例等级参数!$M$32*1</f>
        <v>6.3636363636363633</v>
      </c>
      <c r="J310" s="134">
        <f>职业参数比例等级参数!$M$33*1</f>
        <v>5.0909090909090899</v>
      </c>
      <c r="K310" s="135">
        <f>职业参数比例等级参数!$N$34*1</f>
        <v>3.709090909090909</v>
      </c>
      <c r="L310" s="134">
        <f>职业参数比例等级参数!$M$35*1</f>
        <v>1.3090909090909091</v>
      </c>
      <c r="M310" s="134">
        <f>L31*职业参数比例等级参数!$B$15</f>
        <v>2.4218181818181819</v>
      </c>
      <c r="N310" s="134">
        <f>L31*职业参数比例等级参数!$B$16</f>
        <v>1.2109090909090909</v>
      </c>
      <c r="O310" s="134"/>
      <c r="P310" s="134"/>
    </row>
    <row r="311" spans="1:16" s="135" customFormat="1">
      <c r="A311" s="142">
        <v>298</v>
      </c>
      <c r="B311" s="134">
        <f t="shared" si="9"/>
        <v>10500</v>
      </c>
      <c r="C311" s="134">
        <v>7</v>
      </c>
      <c r="D311" s="134">
        <v>1</v>
      </c>
      <c r="E311" s="134" t="s">
        <v>1938</v>
      </c>
      <c r="F311" s="134">
        <f>职业参数比例等级参数!$M$29*1</f>
        <v>15.15151515151515</v>
      </c>
      <c r="G311" s="134">
        <f>职业参数比例等级参数!$M$30*1</f>
        <v>7.5757575757575752</v>
      </c>
      <c r="H311" s="134">
        <f>职业参数比例等级参数!$M$31*1</f>
        <v>8.4848484848484844</v>
      </c>
      <c r="I311" s="134">
        <f>职业参数比例等级参数!$M$32*1</f>
        <v>6.3636363636363633</v>
      </c>
      <c r="J311" s="134">
        <f>职业参数比例等级参数!$M$33*1</f>
        <v>5.0909090909090899</v>
      </c>
      <c r="K311" s="135">
        <f>职业参数比例等级参数!$L$34*1</f>
        <v>3.9272727272727268</v>
      </c>
      <c r="L311" s="134">
        <f>职业参数比例等级参数!$M$35*1</f>
        <v>1.3090909090909091</v>
      </c>
      <c r="M311" s="134">
        <f>L311*职业参数比例等级参数!$B$15</f>
        <v>2.6181818181818182</v>
      </c>
      <c r="N311" s="134">
        <f>L311*职业参数比例等级参数!$B$16</f>
        <v>1.3090909090909091</v>
      </c>
      <c r="O311" s="134"/>
      <c r="P311" s="134"/>
    </row>
    <row r="312" spans="1:16" s="135" customFormat="1">
      <c r="A312" s="142">
        <v>299</v>
      </c>
      <c r="B312" s="134">
        <f t="shared" si="9"/>
        <v>10500</v>
      </c>
      <c r="C312" s="134">
        <v>7</v>
      </c>
      <c r="D312" s="134">
        <v>1</v>
      </c>
      <c r="E312" s="134" t="s">
        <v>1938</v>
      </c>
      <c r="F312" s="134">
        <f>职业参数比例等级参数!$M$29*1</f>
        <v>15.15151515151515</v>
      </c>
      <c r="G312" s="134">
        <f>职业参数比例等级参数!$M$30*1</f>
        <v>7.5757575757575752</v>
      </c>
      <c r="H312" s="134">
        <f>职业参数比例等级参数!$M$31*1</f>
        <v>8.4848484848484844</v>
      </c>
      <c r="I312" s="134">
        <f>职业参数比例等级参数!$M$32*1</f>
        <v>6.3636363636363633</v>
      </c>
      <c r="J312" s="134">
        <f>职业参数比例等级参数!$M$33*1</f>
        <v>5.0909090909090899</v>
      </c>
      <c r="K312" s="134">
        <f>职业参数比例等级参数!$M$34*1</f>
        <v>3.8181818181818179</v>
      </c>
      <c r="L312" s="135">
        <f>职业参数比例等级参数!$N$35*1</f>
        <v>1.2981818181818181</v>
      </c>
      <c r="M312" s="134">
        <f>L312*职业参数比例等级参数!$B$15</f>
        <v>2.5963636363636362</v>
      </c>
      <c r="N312" s="134">
        <f>L312*职业参数比例等级参数!$B$16</f>
        <v>1.2981818181818181</v>
      </c>
      <c r="O312" s="134"/>
      <c r="P312" s="134"/>
    </row>
    <row r="313" spans="1:16" s="135" customFormat="1">
      <c r="A313" s="142">
        <v>300</v>
      </c>
      <c r="B313" s="134">
        <f t="shared" si="9"/>
        <v>10500</v>
      </c>
      <c r="C313" s="134">
        <v>7</v>
      </c>
      <c r="D313" s="134">
        <v>1</v>
      </c>
      <c r="E313" s="134" t="s">
        <v>1938</v>
      </c>
      <c r="F313" s="134">
        <f>职业参数比例等级参数!$M$29*1</f>
        <v>15.15151515151515</v>
      </c>
      <c r="G313" s="134">
        <f>职业参数比例等级参数!$M$30*1</f>
        <v>7.5757575757575752</v>
      </c>
      <c r="H313" s="134">
        <f>职业参数比例等级参数!$M$31*1</f>
        <v>8.4848484848484844</v>
      </c>
      <c r="I313" s="134">
        <f>职业参数比例等级参数!$M$32*1</f>
        <v>6.3636363636363633</v>
      </c>
      <c r="J313" s="134">
        <f>职业参数比例等级参数!$M$33*1</f>
        <v>5.0909090909090899</v>
      </c>
      <c r="K313" s="134">
        <f>职业参数比例等级参数!$M$34*1</f>
        <v>3.8181818181818179</v>
      </c>
      <c r="L313" s="135">
        <f>职业参数比例等级参数!$L$35*1</f>
        <v>1.3199999999999998</v>
      </c>
      <c r="M313" s="134">
        <f>L313*职业参数比例等级参数!$B$15</f>
        <v>2.6399999999999997</v>
      </c>
      <c r="N313" s="134">
        <f>L313*职业参数比例等级参数!$B$16</f>
        <v>1.3199999999999998</v>
      </c>
      <c r="O313" s="134"/>
      <c r="P313" s="134"/>
    </row>
    <row r="314" spans="1:16" s="135" customFormat="1">
      <c r="A314" s="142">
        <v>301</v>
      </c>
      <c r="B314" s="135">
        <f t="shared" si="9"/>
        <v>10500</v>
      </c>
      <c r="C314" s="135">
        <v>7</v>
      </c>
      <c r="D314" s="135">
        <v>1</v>
      </c>
      <c r="E314" s="135" t="s">
        <v>1939</v>
      </c>
      <c r="F314" s="135">
        <f>职业参数比例等级参数!$N$29*1</f>
        <v>14.848484848484848</v>
      </c>
      <c r="G314" s="135">
        <f>职业参数比例等级参数!$N$30*1</f>
        <v>7.4242424242424239</v>
      </c>
      <c r="H314" s="135">
        <f>职业参数比例等级参数!$N$31*1</f>
        <v>8.2424242424242422</v>
      </c>
      <c r="I314" s="135">
        <f>职业参数比例等级参数!$N$32*1</f>
        <v>6.1818181818181817</v>
      </c>
      <c r="J314" s="135">
        <f>职业参数比例等级参数!$N$33*1</f>
        <v>4.9454545454545453</v>
      </c>
      <c r="K314" s="135">
        <f>职业参数比例等级参数!$N$34*1</f>
        <v>3.709090909090909</v>
      </c>
      <c r="L314" s="135">
        <f>职业参数比例等级参数!$N$35*1</f>
        <v>1.2981818181818181</v>
      </c>
      <c r="M314" s="135">
        <f>L314*职业参数比例等级参数!$B$15</f>
        <v>2.5963636363636362</v>
      </c>
      <c r="N314" s="135">
        <f>L314*职业参数比例等级参数!$B$16</f>
        <v>1.2981818181818181</v>
      </c>
      <c r="P314" s="135" t="s">
        <v>696</v>
      </c>
    </row>
    <row r="315" spans="1:16" s="135" customFormat="1">
      <c r="A315" s="142">
        <v>302</v>
      </c>
      <c r="B315" s="134">
        <f t="shared" si="9"/>
        <v>10500</v>
      </c>
      <c r="C315" s="134">
        <v>7</v>
      </c>
      <c r="D315" s="134">
        <v>1</v>
      </c>
      <c r="E315" s="134" t="s">
        <v>1939</v>
      </c>
      <c r="F315" s="135">
        <f>职业参数比例等级参数!$M$29*1</f>
        <v>15.15151515151515</v>
      </c>
      <c r="G315" s="134">
        <f>职业参数比例等级参数!$N$30*1</f>
        <v>7.4242424242424239</v>
      </c>
      <c r="H315" s="134">
        <f>职业参数比例等级参数!$N$31*1</f>
        <v>8.2424242424242422</v>
      </c>
      <c r="I315" s="134">
        <f>职业参数比例等级参数!$N$32*1</f>
        <v>6.1818181818181817</v>
      </c>
      <c r="J315" s="134">
        <f>职业参数比例等级参数!$N$33*1</f>
        <v>4.9454545454545453</v>
      </c>
      <c r="K315" s="134">
        <f>职业参数比例等级参数!$N$34*1</f>
        <v>3.709090909090909</v>
      </c>
      <c r="L315" s="134">
        <f>职业参数比例等级参数!$N$35*1</f>
        <v>1.2981818181818181</v>
      </c>
      <c r="M315" s="134">
        <f>L315*职业参数比例等级参数!$B$15</f>
        <v>2.5963636363636362</v>
      </c>
      <c r="N315" s="134">
        <f>L315*职业参数比例等级参数!$B$16</f>
        <v>1.2981818181818181</v>
      </c>
      <c r="O315" s="134"/>
      <c r="P315" s="134"/>
    </row>
    <row r="316" spans="1:16" s="135" customFormat="1">
      <c r="A316" s="142">
        <v>303</v>
      </c>
      <c r="B316" s="134">
        <f t="shared" si="9"/>
        <v>10500</v>
      </c>
      <c r="C316" s="134">
        <v>7</v>
      </c>
      <c r="D316" s="134">
        <v>1</v>
      </c>
      <c r="E316" s="134" t="s">
        <v>1939</v>
      </c>
      <c r="F316" s="135">
        <f>职业参数比例等级参数!$L$29*1</f>
        <v>15.454545454545453</v>
      </c>
      <c r="G316" s="134">
        <f>职业参数比例等级参数!$N$30*1</f>
        <v>7.4242424242424239</v>
      </c>
      <c r="H316" s="134">
        <f>职业参数比例等级参数!$N$31*1</f>
        <v>8.2424242424242422</v>
      </c>
      <c r="I316" s="134">
        <f>职业参数比例等级参数!$N$32*1</f>
        <v>6.1818181818181817</v>
      </c>
      <c r="J316" s="134">
        <f>职业参数比例等级参数!$N$33*1</f>
        <v>4.9454545454545453</v>
      </c>
      <c r="K316" s="134">
        <f>职业参数比例等级参数!$N$34*1</f>
        <v>3.709090909090909</v>
      </c>
      <c r="L316" s="134">
        <f>职业参数比例等级参数!$N$35*1</f>
        <v>1.2981818181818181</v>
      </c>
      <c r="M316" s="134">
        <f>L316*职业参数比例等级参数!$B$15</f>
        <v>2.5963636363636362</v>
      </c>
      <c r="N316" s="134">
        <f>L316*职业参数比例等级参数!$B$16</f>
        <v>1.2981818181818181</v>
      </c>
      <c r="O316" s="134"/>
      <c r="P316" s="134"/>
    </row>
    <row r="317" spans="1:16" s="135" customFormat="1">
      <c r="A317" s="142">
        <v>304</v>
      </c>
      <c r="B317" s="134">
        <f t="shared" si="9"/>
        <v>10500</v>
      </c>
      <c r="C317" s="134">
        <v>7</v>
      </c>
      <c r="D317" s="134">
        <v>1</v>
      </c>
      <c r="E317" s="134" t="s">
        <v>1938</v>
      </c>
      <c r="F317" s="134">
        <f>职业参数比例等级参数!$N$29*1</f>
        <v>14.848484848484848</v>
      </c>
      <c r="G317" s="135">
        <f>职业参数比例等级参数!$M$30*1</f>
        <v>7.5757575757575752</v>
      </c>
      <c r="H317" s="134">
        <f>职业参数比例等级参数!$N$31*1</f>
        <v>8.2424242424242422</v>
      </c>
      <c r="I317" s="134">
        <f>职业参数比例等级参数!$N$32*1</f>
        <v>6.1818181818181817</v>
      </c>
      <c r="J317" s="134">
        <f>职业参数比例等级参数!$N$33*1</f>
        <v>4.9454545454545453</v>
      </c>
      <c r="K317" s="134">
        <f>职业参数比例等级参数!$N$34*1</f>
        <v>3.709090909090909</v>
      </c>
      <c r="L317" s="134">
        <f>职业参数比例等级参数!$N$35*1</f>
        <v>1.2981818181818181</v>
      </c>
      <c r="M317" s="134">
        <f>L317*职业参数比例等级参数!$B$15</f>
        <v>2.5963636363636362</v>
      </c>
      <c r="N317" s="134">
        <f>L317*职业参数比例等级参数!$B$16</f>
        <v>1.2981818181818181</v>
      </c>
      <c r="O317" s="134"/>
      <c r="P317" s="134"/>
    </row>
    <row r="318" spans="1:16" s="135" customFormat="1">
      <c r="A318" s="142">
        <v>305</v>
      </c>
      <c r="B318" s="134">
        <f t="shared" si="9"/>
        <v>10500</v>
      </c>
      <c r="C318" s="134">
        <v>7</v>
      </c>
      <c r="D318" s="134">
        <v>1</v>
      </c>
      <c r="E318" s="134" t="s">
        <v>1938</v>
      </c>
      <c r="F318" s="134">
        <f>职业参数比例等级参数!$N$29*1</f>
        <v>14.848484848484848</v>
      </c>
      <c r="G318" s="135">
        <f>职业参数比例等级参数!$L$30*1</f>
        <v>7.7272727272727266</v>
      </c>
      <c r="H318" s="134">
        <f>职业参数比例等级参数!$N$31*1</f>
        <v>8.2424242424242422</v>
      </c>
      <c r="I318" s="134">
        <f>职业参数比例等级参数!$N$32*1</f>
        <v>6.1818181818181817</v>
      </c>
      <c r="J318" s="134">
        <f>职业参数比例等级参数!$N$33*1</f>
        <v>4.9454545454545453</v>
      </c>
      <c r="K318" s="134">
        <f>职业参数比例等级参数!$N$34*1</f>
        <v>3.709090909090909</v>
      </c>
      <c r="L318" s="134">
        <f>职业参数比例等级参数!$N$35*1</f>
        <v>1.2981818181818181</v>
      </c>
      <c r="M318" s="134">
        <f>L318*职业参数比例等级参数!$B$15</f>
        <v>2.5963636363636362</v>
      </c>
      <c r="N318" s="134">
        <f>L318*职业参数比例等级参数!$B$16</f>
        <v>1.2981818181818181</v>
      </c>
      <c r="O318" s="134"/>
      <c r="P318" s="134"/>
    </row>
    <row r="319" spans="1:16" s="135" customFormat="1">
      <c r="A319" s="142">
        <v>306</v>
      </c>
      <c r="B319" s="134">
        <f t="shared" si="9"/>
        <v>10500</v>
      </c>
      <c r="C319" s="134">
        <v>7</v>
      </c>
      <c r="D319" s="134">
        <v>1</v>
      </c>
      <c r="E319" s="134" t="s">
        <v>1938</v>
      </c>
      <c r="F319" s="134">
        <f>职业参数比例等级参数!$N$29*1</f>
        <v>14.848484848484848</v>
      </c>
      <c r="G319" s="134">
        <f>职业参数比例等级参数!$N$30*1</f>
        <v>7.4242424242424239</v>
      </c>
      <c r="H319" s="135">
        <f>职业参数比例等级参数!$M$31*1</f>
        <v>8.4848484848484844</v>
      </c>
      <c r="I319" s="134">
        <f>职业参数比例等级参数!$N$32*1</f>
        <v>6.1818181818181817</v>
      </c>
      <c r="J319" s="134">
        <f>职业参数比例等级参数!$N$33*1</f>
        <v>4.9454545454545453</v>
      </c>
      <c r="K319" s="134">
        <f>职业参数比例等级参数!$N$34*1</f>
        <v>3.709090909090909</v>
      </c>
      <c r="L319" s="134">
        <f>职业参数比例等级参数!$N$35*1</f>
        <v>1.2981818181818181</v>
      </c>
      <c r="M319" s="134">
        <f>L319*职业参数比例等级参数!$B$15</f>
        <v>2.5963636363636362</v>
      </c>
      <c r="N319" s="134">
        <f>L319*职业参数比例等级参数!$B$16</f>
        <v>1.2981818181818181</v>
      </c>
      <c r="O319" s="134"/>
      <c r="P319" s="134"/>
    </row>
    <row r="320" spans="1:16" s="135" customFormat="1">
      <c r="A320" s="142">
        <v>307</v>
      </c>
      <c r="B320" s="134">
        <f t="shared" si="9"/>
        <v>10500</v>
      </c>
      <c r="C320" s="134">
        <v>7</v>
      </c>
      <c r="D320" s="134">
        <v>1</v>
      </c>
      <c r="E320" s="134" t="s">
        <v>1938</v>
      </c>
      <c r="F320" s="134">
        <f>职业参数比例等级参数!$N$29*1</f>
        <v>14.848484848484848</v>
      </c>
      <c r="G320" s="134">
        <f>职业参数比例等级参数!$N$30*1</f>
        <v>7.4242424242424239</v>
      </c>
      <c r="H320" s="135">
        <f>职业参数比例等级参数!$L$31*1</f>
        <v>8.7272727272727266</v>
      </c>
      <c r="I320" s="134">
        <f>职业参数比例等级参数!$N$32*1</f>
        <v>6.1818181818181817</v>
      </c>
      <c r="J320" s="134">
        <f>职业参数比例等级参数!$N$33*1</f>
        <v>4.9454545454545453</v>
      </c>
      <c r="K320" s="134">
        <f>职业参数比例等级参数!$N$34*1</f>
        <v>3.709090909090909</v>
      </c>
      <c r="L320" s="134">
        <f>职业参数比例等级参数!$N$35*1</f>
        <v>1.2981818181818181</v>
      </c>
      <c r="M320" s="134">
        <f>L320*职业参数比例等级参数!$B$15</f>
        <v>2.5963636363636362</v>
      </c>
      <c r="N320" s="134">
        <f>L320*职业参数比例等级参数!$B$16</f>
        <v>1.2981818181818181</v>
      </c>
      <c r="O320" s="134"/>
      <c r="P320" s="134"/>
    </row>
    <row r="321" spans="1:16" s="135" customFormat="1">
      <c r="A321" s="142">
        <v>308</v>
      </c>
      <c r="B321" s="134">
        <f t="shared" si="9"/>
        <v>10500</v>
      </c>
      <c r="C321" s="134">
        <v>7</v>
      </c>
      <c r="D321" s="134">
        <v>1</v>
      </c>
      <c r="E321" s="134" t="s">
        <v>1938</v>
      </c>
      <c r="F321" s="134">
        <f>职业参数比例等级参数!$N$29*1</f>
        <v>14.848484848484848</v>
      </c>
      <c r="G321" s="134">
        <f>职业参数比例等级参数!$N$30*1</f>
        <v>7.4242424242424239</v>
      </c>
      <c r="H321" s="134">
        <f>职业参数比例等级参数!$N$31*1</f>
        <v>8.2424242424242422</v>
      </c>
      <c r="I321" s="135">
        <f>职业参数比例等级参数!$M$32*1</f>
        <v>6.3636363636363633</v>
      </c>
      <c r="J321" s="134">
        <f>职业参数比例等级参数!$N$33*1</f>
        <v>4.9454545454545453</v>
      </c>
      <c r="K321" s="134">
        <f>职业参数比例等级参数!$N$34*1</f>
        <v>3.709090909090909</v>
      </c>
      <c r="L321" s="134">
        <f>职业参数比例等级参数!$N$35*1</f>
        <v>1.2981818181818181</v>
      </c>
      <c r="M321" s="134">
        <f>L321*职业参数比例等级参数!$B$15</f>
        <v>2.5963636363636362</v>
      </c>
      <c r="N321" s="134">
        <f>L321*职业参数比例等级参数!$B$16</f>
        <v>1.2981818181818181</v>
      </c>
      <c r="O321" s="134"/>
      <c r="P321" s="134"/>
    </row>
    <row r="322" spans="1:16" s="135" customFormat="1">
      <c r="A322" s="142">
        <v>309</v>
      </c>
      <c r="B322" s="134">
        <f t="shared" si="9"/>
        <v>10500</v>
      </c>
      <c r="C322" s="134">
        <v>7</v>
      </c>
      <c r="D322" s="134">
        <v>1</v>
      </c>
      <c r="E322" s="134" t="s">
        <v>1938</v>
      </c>
      <c r="F322" s="134">
        <f>职业参数比例等级参数!$N$29*1</f>
        <v>14.848484848484848</v>
      </c>
      <c r="G322" s="134">
        <f>职业参数比例等级参数!$N$30*1</f>
        <v>7.4242424242424239</v>
      </c>
      <c r="H322" s="134">
        <f>职业参数比例等级参数!$N$31*1</f>
        <v>8.2424242424242422</v>
      </c>
      <c r="I322" s="135">
        <f>职业参数比例等级参数!$L$32*1</f>
        <v>6.545454545454545</v>
      </c>
      <c r="J322" s="134">
        <f>职业参数比例等级参数!$N$33*1</f>
        <v>4.9454545454545453</v>
      </c>
      <c r="K322" s="134">
        <f>职业参数比例等级参数!$N$34*1</f>
        <v>3.709090909090909</v>
      </c>
      <c r="L322" s="134">
        <f>职业参数比例等级参数!$N$35*1</f>
        <v>1.2981818181818181</v>
      </c>
      <c r="M322" s="134">
        <f>L322*职业参数比例等级参数!$B$15</f>
        <v>2.5963636363636362</v>
      </c>
      <c r="N322" s="134">
        <f>L322*职业参数比例等级参数!$B$16</f>
        <v>1.2981818181818181</v>
      </c>
      <c r="O322" s="134"/>
      <c r="P322" s="134"/>
    </row>
    <row r="323" spans="1:16" s="135" customFormat="1">
      <c r="A323" s="142">
        <v>310</v>
      </c>
      <c r="B323" s="134">
        <f t="shared" si="9"/>
        <v>10500</v>
      </c>
      <c r="C323" s="134">
        <v>7</v>
      </c>
      <c r="D323" s="134">
        <v>1</v>
      </c>
      <c r="E323" s="134" t="s">
        <v>1938</v>
      </c>
      <c r="F323" s="134">
        <f>职业参数比例等级参数!$N$29*1</f>
        <v>14.848484848484848</v>
      </c>
      <c r="G323" s="134">
        <f>职业参数比例等级参数!$N$30*1</f>
        <v>7.4242424242424239</v>
      </c>
      <c r="H323" s="134">
        <f>职业参数比例等级参数!$N$31*1</f>
        <v>8.2424242424242422</v>
      </c>
      <c r="I323" s="134">
        <f>职业参数比例等级参数!$N$32*1</f>
        <v>6.1818181818181817</v>
      </c>
      <c r="J323" s="135">
        <f>职业参数比例等级参数!$M$33*1</f>
        <v>5.0909090909090899</v>
      </c>
      <c r="K323" s="134">
        <f>职业参数比例等级参数!$N$34*1</f>
        <v>3.709090909090909</v>
      </c>
      <c r="L323" s="134">
        <f>职业参数比例等级参数!$N$35*1</f>
        <v>1.2981818181818181</v>
      </c>
      <c r="M323" s="134">
        <f>L323*职业参数比例等级参数!$B$15</f>
        <v>2.5963636363636362</v>
      </c>
      <c r="N323" s="134">
        <f>L323*职业参数比例等级参数!$B$16</f>
        <v>1.2981818181818181</v>
      </c>
      <c r="O323" s="134"/>
      <c r="P323" s="134"/>
    </row>
    <row r="324" spans="1:16" s="135" customFormat="1">
      <c r="A324" s="142">
        <v>311</v>
      </c>
      <c r="B324" s="134">
        <f t="shared" si="9"/>
        <v>10500</v>
      </c>
      <c r="C324" s="134">
        <v>7</v>
      </c>
      <c r="D324" s="134">
        <v>1</v>
      </c>
      <c r="E324" s="134" t="s">
        <v>1938</v>
      </c>
      <c r="F324" s="134">
        <f>职业参数比例等级参数!$N$29*1</f>
        <v>14.848484848484848</v>
      </c>
      <c r="G324" s="134">
        <f>职业参数比例等级参数!$N$30*1</f>
        <v>7.4242424242424239</v>
      </c>
      <c r="H324" s="134">
        <f>职业参数比例等级参数!$N$31*1</f>
        <v>8.2424242424242422</v>
      </c>
      <c r="I324" s="134">
        <f>职业参数比例等级参数!$N$32*1</f>
        <v>6.1818181818181817</v>
      </c>
      <c r="J324" s="135">
        <f>职业参数比例等级参数!$L$33*1</f>
        <v>5.2363636363636363</v>
      </c>
      <c r="K324" s="134">
        <f>职业参数比例等级参数!$N$34*1</f>
        <v>3.709090909090909</v>
      </c>
      <c r="L324" s="134">
        <f>职业参数比例等级参数!$N$35*1</f>
        <v>1.2981818181818181</v>
      </c>
      <c r="M324" s="134">
        <f>L324*职业参数比例等级参数!$B$15</f>
        <v>2.5963636363636362</v>
      </c>
      <c r="N324" s="134">
        <f>L324*职业参数比例等级参数!$B$16</f>
        <v>1.2981818181818181</v>
      </c>
      <c r="O324" s="134"/>
      <c r="P324" s="134"/>
    </row>
    <row r="325" spans="1:16" s="135" customFormat="1">
      <c r="A325" s="142">
        <v>312</v>
      </c>
      <c r="B325" s="134">
        <f t="shared" si="9"/>
        <v>10500</v>
      </c>
      <c r="C325" s="134">
        <v>7</v>
      </c>
      <c r="D325" s="134">
        <v>1</v>
      </c>
      <c r="E325" s="134" t="s">
        <v>1938</v>
      </c>
      <c r="F325" s="134">
        <f>职业参数比例等级参数!$N$29*1</f>
        <v>14.848484848484848</v>
      </c>
      <c r="G325" s="134">
        <f>职业参数比例等级参数!$N$30*1</f>
        <v>7.4242424242424239</v>
      </c>
      <c r="H325" s="134">
        <f>职业参数比例等级参数!$N$31*1</f>
        <v>8.2424242424242422</v>
      </c>
      <c r="I325" s="134">
        <f>职业参数比例等级参数!$N$32*1</f>
        <v>6.1818181818181817</v>
      </c>
      <c r="J325" s="134">
        <f>职业参数比例等级参数!$N$33*1</f>
        <v>4.9454545454545453</v>
      </c>
      <c r="K325" s="135">
        <f>职业参数比例等级参数!$M$34*1</f>
        <v>3.8181818181818179</v>
      </c>
      <c r="L325" s="134">
        <f>职业参数比例等级参数!$N$35*1</f>
        <v>1.2981818181818181</v>
      </c>
      <c r="M325" s="134">
        <f>L325*职业参数比例等级参数!$B$15</f>
        <v>2.5963636363636362</v>
      </c>
      <c r="N325" s="134">
        <f>L325*职业参数比例等级参数!$B$16</f>
        <v>1.2981818181818181</v>
      </c>
      <c r="O325" s="134"/>
      <c r="P325" s="134"/>
    </row>
    <row r="326" spans="1:16" s="135" customFormat="1">
      <c r="A326" s="142">
        <v>313</v>
      </c>
      <c r="B326" s="134">
        <f t="shared" si="9"/>
        <v>10500</v>
      </c>
      <c r="C326" s="134">
        <v>7</v>
      </c>
      <c r="D326" s="134">
        <v>1</v>
      </c>
      <c r="E326" s="134" t="s">
        <v>1938</v>
      </c>
      <c r="F326" s="134">
        <f>职业参数比例等级参数!$N$29*1</f>
        <v>14.848484848484848</v>
      </c>
      <c r="G326" s="134">
        <f>职业参数比例等级参数!$N$30*1</f>
        <v>7.4242424242424239</v>
      </c>
      <c r="H326" s="134">
        <f>职业参数比例等级参数!$N$31*1</f>
        <v>8.2424242424242422</v>
      </c>
      <c r="I326" s="134">
        <f>职业参数比例等级参数!$N$32*1</f>
        <v>6.1818181818181817</v>
      </c>
      <c r="J326" s="134">
        <f>职业参数比例等级参数!$N$33*1</f>
        <v>4.9454545454545453</v>
      </c>
      <c r="K326" s="135">
        <f>职业参数比例等级参数!$L$34*1</f>
        <v>3.9272727272727268</v>
      </c>
      <c r="L326" s="134">
        <f>职业参数比例等级参数!$N$35*1</f>
        <v>1.2981818181818181</v>
      </c>
      <c r="M326" s="134">
        <f>L326*职业参数比例等级参数!$B$15</f>
        <v>2.5963636363636362</v>
      </c>
      <c r="N326" s="134">
        <f>L326*职业参数比例等级参数!$B$16</f>
        <v>1.2981818181818181</v>
      </c>
      <c r="O326" s="134"/>
      <c r="P326" s="134"/>
    </row>
    <row r="327" spans="1:16" s="135" customFormat="1">
      <c r="A327" s="142">
        <v>314</v>
      </c>
      <c r="B327" s="134">
        <f t="shared" si="9"/>
        <v>10500</v>
      </c>
      <c r="C327" s="134">
        <v>7</v>
      </c>
      <c r="D327" s="134">
        <v>1</v>
      </c>
      <c r="E327" s="134" t="s">
        <v>1938</v>
      </c>
      <c r="F327" s="134">
        <f>职业参数比例等级参数!$N$29*1</f>
        <v>14.848484848484848</v>
      </c>
      <c r="G327" s="134">
        <f>职业参数比例等级参数!$N$30*1</f>
        <v>7.4242424242424239</v>
      </c>
      <c r="H327" s="134">
        <f>职业参数比例等级参数!$N$31*1</f>
        <v>8.2424242424242422</v>
      </c>
      <c r="I327" s="134">
        <f>职业参数比例等级参数!$N$32*1</f>
        <v>6.1818181818181817</v>
      </c>
      <c r="J327" s="134">
        <f>职业参数比例等级参数!$N$33*1</f>
        <v>4.9454545454545453</v>
      </c>
      <c r="K327" s="134">
        <f>职业参数比例等级参数!$N$34*1</f>
        <v>3.709090909090909</v>
      </c>
      <c r="L327" s="135">
        <f>职业参数比例等级参数!$M$35*1</f>
        <v>1.3090909090909091</v>
      </c>
      <c r="M327" s="134">
        <f>L327*职业参数比例等级参数!$B$15</f>
        <v>2.6181818181818182</v>
      </c>
      <c r="N327" s="134">
        <f>L327*职业参数比例等级参数!$B$16</f>
        <v>1.3090909090909091</v>
      </c>
      <c r="O327" s="134"/>
      <c r="P327" s="134"/>
    </row>
    <row r="328" spans="1:16" s="135" customFormat="1">
      <c r="A328" s="142">
        <v>315</v>
      </c>
      <c r="B328" s="134">
        <f t="shared" si="9"/>
        <v>10500</v>
      </c>
      <c r="C328" s="134">
        <v>7</v>
      </c>
      <c r="D328" s="134">
        <v>1</v>
      </c>
      <c r="E328" s="134" t="s">
        <v>1938</v>
      </c>
      <c r="F328" s="134">
        <f>职业参数比例等级参数!$N$29*1</f>
        <v>14.848484848484848</v>
      </c>
      <c r="G328" s="134">
        <f>职业参数比例等级参数!$N$30*1</f>
        <v>7.4242424242424239</v>
      </c>
      <c r="H328" s="134">
        <f>职业参数比例等级参数!$N$31*1</f>
        <v>8.2424242424242422</v>
      </c>
      <c r="I328" s="134">
        <f>职业参数比例等级参数!$N$32*1</f>
        <v>6.1818181818181817</v>
      </c>
      <c r="J328" s="134">
        <f>职业参数比例等级参数!$N$33*1</f>
        <v>4.9454545454545453</v>
      </c>
      <c r="K328" s="134">
        <f>职业参数比例等级参数!$N$34*1</f>
        <v>3.709090909090909</v>
      </c>
      <c r="L328" s="135">
        <f>职业参数比例等级参数!$L$35*1</f>
        <v>1.3199999999999998</v>
      </c>
      <c r="M328" s="134">
        <f>L328*职业参数比例等级参数!$B$15</f>
        <v>2.6399999999999997</v>
      </c>
      <c r="N328" s="134">
        <f>L328*职业参数比例等级参数!$B$16</f>
        <v>1.3199999999999998</v>
      </c>
      <c r="O328" s="134"/>
      <c r="P328" s="134"/>
    </row>
    <row r="329" spans="1:16" s="135" customFormat="1">
      <c r="A329" s="142">
        <v>316</v>
      </c>
      <c r="B329" s="135">
        <f>$C$7</f>
        <v>6500</v>
      </c>
      <c r="C329" s="135">
        <v>6</v>
      </c>
      <c r="D329" s="135">
        <v>1</v>
      </c>
      <c r="E329" s="135" t="s">
        <v>1939</v>
      </c>
      <c r="F329" s="135">
        <f>职业参数比例等级参数!$O$29*1</f>
        <v>14.545454545454543</v>
      </c>
      <c r="G329" s="135">
        <f>职业参数比例等级参数!$O$30*1</f>
        <v>7.2727272727272716</v>
      </c>
      <c r="H329" s="135">
        <f>职业参数比例等级参数!$O$31*1</f>
        <v>8</v>
      </c>
      <c r="I329" s="135">
        <f>职业参数比例等级参数!$O$32*1</f>
        <v>6</v>
      </c>
      <c r="J329" s="135">
        <f>职业参数比例等级参数!$O$33*1</f>
        <v>4.7999999999999989</v>
      </c>
      <c r="K329" s="135">
        <f>职业参数比例等级参数!$O$34*1</f>
        <v>3.5999999999999996</v>
      </c>
      <c r="L329" s="135">
        <f>职业参数比例等级参数!$O$35*1</f>
        <v>1.2872727272727271</v>
      </c>
      <c r="M329" s="135">
        <f>L329*职业参数比例等级参数!$B$15</f>
        <v>2.5745454545454542</v>
      </c>
      <c r="N329" s="135">
        <f>L329*职业参数比例等级参数!$B$16</f>
        <v>1.2872727272727271</v>
      </c>
      <c r="P329" s="135" t="s">
        <v>597</v>
      </c>
    </row>
    <row r="330" spans="1:16" s="135" customFormat="1">
      <c r="A330" s="142">
        <v>317</v>
      </c>
      <c r="B330" s="134">
        <f t="shared" ref="B330:B373" si="10">$C$7</f>
        <v>6500</v>
      </c>
      <c r="C330" s="134">
        <v>6</v>
      </c>
      <c r="D330" s="134">
        <v>1</v>
      </c>
      <c r="E330" s="134" t="s">
        <v>1939</v>
      </c>
      <c r="F330" s="135">
        <f>职业参数比例等级参数!$P$29*1</f>
        <v>14.242424242424242</v>
      </c>
      <c r="G330" s="134">
        <f>职业参数比例等级参数!$O$30*1</f>
        <v>7.2727272727272716</v>
      </c>
      <c r="H330" s="134">
        <f>职业参数比例等级参数!$O$31*1</f>
        <v>8</v>
      </c>
      <c r="I330" s="134">
        <f>职业参数比例等级参数!$O$32*1</f>
        <v>6</v>
      </c>
      <c r="J330" s="134">
        <f>职业参数比例等级参数!$O$33*1</f>
        <v>4.7999999999999989</v>
      </c>
      <c r="K330" s="134">
        <f>职业参数比例等级参数!$O$34*1</f>
        <v>3.5999999999999996</v>
      </c>
      <c r="L330" s="134">
        <f>职业参数比例等级参数!$O$35*1</f>
        <v>1.2872727272727271</v>
      </c>
      <c r="M330" s="134">
        <f>L330*职业参数比例等级参数!$B$15</f>
        <v>2.5745454545454542</v>
      </c>
      <c r="N330" s="134">
        <f>L330*职业参数比例等级参数!$B$16</f>
        <v>1.2872727272727271</v>
      </c>
      <c r="O330" s="134"/>
      <c r="P330" s="134"/>
    </row>
    <row r="331" spans="1:16" s="135" customFormat="1">
      <c r="A331" s="142">
        <v>318</v>
      </c>
      <c r="B331" s="134">
        <f t="shared" si="10"/>
        <v>6500</v>
      </c>
      <c r="C331" s="134">
        <v>6</v>
      </c>
      <c r="D331" s="134">
        <v>1</v>
      </c>
      <c r="E331" s="134" t="s">
        <v>1939</v>
      </c>
      <c r="F331" s="135">
        <f>职业参数比例等级参数!$Q$29*1</f>
        <v>13.939393939393938</v>
      </c>
      <c r="G331" s="134">
        <f>职业参数比例等级参数!$O$30*1</f>
        <v>7.2727272727272716</v>
      </c>
      <c r="H331" s="134">
        <f>职业参数比例等级参数!$O$31*1</f>
        <v>8</v>
      </c>
      <c r="I331" s="134">
        <f>职业参数比例等级参数!$O$32*1</f>
        <v>6</v>
      </c>
      <c r="J331" s="134">
        <f>职业参数比例等级参数!$O$33*1</f>
        <v>4.7999999999999989</v>
      </c>
      <c r="K331" s="134">
        <f>职业参数比例等级参数!$O$34*1</f>
        <v>3.5999999999999996</v>
      </c>
      <c r="L331" s="134">
        <f>职业参数比例等级参数!$O$35*1</f>
        <v>1.2872727272727271</v>
      </c>
      <c r="M331" s="134">
        <f>L331*职业参数比例等级参数!$B$15</f>
        <v>2.5745454545454542</v>
      </c>
      <c r="N331" s="134">
        <f>L331*职业参数比例等级参数!$B$16</f>
        <v>1.2872727272727271</v>
      </c>
      <c r="O331" s="134"/>
      <c r="P331" s="134"/>
    </row>
    <row r="332" spans="1:16" s="135" customFormat="1">
      <c r="A332" s="142">
        <v>319</v>
      </c>
      <c r="B332" s="134">
        <f t="shared" si="10"/>
        <v>6500</v>
      </c>
      <c r="C332" s="134">
        <v>6</v>
      </c>
      <c r="D332" s="134">
        <v>1</v>
      </c>
      <c r="E332" s="134" t="s">
        <v>1938</v>
      </c>
      <c r="F332" s="134">
        <f>职业参数比例等级参数!$O$29*1</f>
        <v>14.545454545454543</v>
      </c>
      <c r="G332" s="135">
        <f>职业参数比例等级参数!$P$30*1</f>
        <v>7.1212121212121211</v>
      </c>
      <c r="H332" s="134">
        <f>职业参数比例等级参数!$O$31*1</f>
        <v>8</v>
      </c>
      <c r="I332" s="134">
        <f>职业参数比例等级参数!$O$32*1</f>
        <v>6</v>
      </c>
      <c r="J332" s="134">
        <f>职业参数比例等级参数!$O$33*1</f>
        <v>4.7999999999999989</v>
      </c>
      <c r="K332" s="134">
        <f>职业参数比例等级参数!$O$34*1</f>
        <v>3.5999999999999996</v>
      </c>
      <c r="L332" s="134">
        <f>职业参数比例等级参数!$O$35*1</f>
        <v>1.2872727272727271</v>
      </c>
      <c r="M332" s="134">
        <f>L332*职业参数比例等级参数!$B$15</f>
        <v>2.5745454545454542</v>
      </c>
      <c r="N332" s="134">
        <f>L332*职业参数比例等级参数!$B$16</f>
        <v>1.2872727272727271</v>
      </c>
      <c r="O332" s="134"/>
      <c r="P332" s="134"/>
    </row>
    <row r="333" spans="1:16" s="135" customFormat="1">
      <c r="A333" s="142">
        <v>320</v>
      </c>
      <c r="B333" s="134">
        <f t="shared" si="10"/>
        <v>6500</v>
      </c>
      <c r="C333" s="134">
        <v>6</v>
      </c>
      <c r="D333" s="134">
        <v>1</v>
      </c>
      <c r="E333" s="134" t="s">
        <v>1938</v>
      </c>
      <c r="F333" s="134">
        <f>职业参数比例等级参数!$O$29*1</f>
        <v>14.545454545454543</v>
      </c>
      <c r="G333" s="135">
        <f>职业参数比例等级参数!$Q$30*1</f>
        <v>6.9696969696969688</v>
      </c>
      <c r="H333" s="134">
        <f>职业参数比例等级参数!$O$31*1</f>
        <v>8</v>
      </c>
      <c r="I333" s="134">
        <f>职业参数比例等级参数!$O$32*1</f>
        <v>6</v>
      </c>
      <c r="J333" s="134">
        <f>职业参数比例等级参数!$O$33*1</f>
        <v>4.7999999999999989</v>
      </c>
      <c r="K333" s="134">
        <f>职业参数比例等级参数!$O$34*1</f>
        <v>3.5999999999999996</v>
      </c>
      <c r="L333" s="134">
        <f>职业参数比例等级参数!$O$35*1</f>
        <v>1.2872727272727271</v>
      </c>
      <c r="M333" s="134">
        <f>L333*职业参数比例等级参数!$B$15</f>
        <v>2.5745454545454542</v>
      </c>
      <c r="N333" s="134">
        <f>L333*职业参数比例等级参数!$B$16</f>
        <v>1.2872727272727271</v>
      </c>
      <c r="O333" s="134"/>
      <c r="P333" s="134"/>
    </row>
    <row r="334" spans="1:16" s="135" customFormat="1">
      <c r="A334" s="142">
        <v>321</v>
      </c>
      <c r="B334" s="134">
        <f t="shared" si="10"/>
        <v>6500</v>
      </c>
      <c r="C334" s="134">
        <v>6</v>
      </c>
      <c r="D334" s="134">
        <v>1</v>
      </c>
      <c r="E334" s="134" t="s">
        <v>1938</v>
      </c>
      <c r="F334" s="134">
        <f>职业参数比例等级参数!$O$29*1</f>
        <v>14.545454545454543</v>
      </c>
      <c r="G334" s="134">
        <f>职业参数比例等级参数!$O$30*1</f>
        <v>7.2727272727272716</v>
      </c>
      <c r="H334" s="135">
        <f>职业参数比例等级参数!$P$31*1</f>
        <v>7.7575757575757578</v>
      </c>
      <c r="I334" s="134">
        <f>职业参数比例等级参数!$O$32*1</f>
        <v>6</v>
      </c>
      <c r="J334" s="134">
        <f>职业参数比例等级参数!$O$33*1</f>
        <v>4.7999999999999989</v>
      </c>
      <c r="K334" s="134">
        <f>职业参数比例等级参数!$O$34*1</f>
        <v>3.5999999999999996</v>
      </c>
      <c r="L334" s="134">
        <f>职业参数比例等级参数!$O$35*1</f>
        <v>1.2872727272727271</v>
      </c>
      <c r="M334" s="134">
        <f>L334*职业参数比例等级参数!$B$15</f>
        <v>2.5745454545454542</v>
      </c>
      <c r="N334" s="134">
        <f>L334*职业参数比例等级参数!$B$16</f>
        <v>1.2872727272727271</v>
      </c>
      <c r="O334" s="134"/>
      <c r="P334" s="134"/>
    </row>
    <row r="335" spans="1:16" s="135" customFormat="1">
      <c r="A335" s="142">
        <v>322</v>
      </c>
      <c r="B335" s="134">
        <f t="shared" si="10"/>
        <v>6500</v>
      </c>
      <c r="C335" s="134">
        <v>6</v>
      </c>
      <c r="D335" s="134">
        <v>1</v>
      </c>
      <c r="E335" s="134" t="s">
        <v>1938</v>
      </c>
      <c r="F335" s="134">
        <f>职业参数比例等级参数!$O$29*1</f>
        <v>14.545454545454543</v>
      </c>
      <c r="G335" s="134">
        <f>职业参数比例等级参数!$O$30*1</f>
        <v>7.2727272727272716</v>
      </c>
      <c r="H335" s="135">
        <f>职业参数比例等级参数!$Q$31*1</f>
        <v>7.5151515151515147</v>
      </c>
      <c r="I335" s="134">
        <f>职业参数比例等级参数!$O$32*1</f>
        <v>6</v>
      </c>
      <c r="J335" s="134">
        <f>职业参数比例等级参数!$O$33*1</f>
        <v>4.7999999999999989</v>
      </c>
      <c r="K335" s="134">
        <f>职业参数比例等级参数!$O$34*1</f>
        <v>3.5999999999999996</v>
      </c>
      <c r="L335" s="134">
        <f>职业参数比例等级参数!$O$35*1</f>
        <v>1.2872727272727271</v>
      </c>
      <c r="M335" s="134">
        <f>L335*职业参数比例等级参数!$B$15</f>
        <v>2.5745454545454542</v>
      </c>
      <c r="N335" s="134">
        <f>L335*职业参数比例等级参数!$B$16</f>
        <v>1.2872727272727271</v>
      </c>
      <c r="O335" s="134"/>
      <c r="P335" s="134"/>
    </row>
    <row r="336" spans="1:16" s="135" customFormat="1">
      <c r="A336" s="142">
        <v>323</v>
      </c>
      <c r="B336" s="134">
        <f t="shared" si="10"/>
        <v>6500</v>
      </c>
      <c r="C336" s="134">
        <v>6</v>
      </c>
      <c r="D336" s="134">
        <v>1</v>
      </c>
      <c r="E336" s="134" t="s">
        <v>1938</v>
      </c>
      <c r="F336" s="134">
        <f>职业参数比例等级参数!$O$29*1</f>
        <v>14.545454545454543</v>
      </c>
      <c r="G336" s="134">
        <f>职业参数比例等级参数!$O$30*1</f>
        <v>7.2727272727272716</v>
      </c>
      <c r="H336" s="134">
        <f>职业参数比例等级参数!$O$31*1</f>
        <v>8</v>
      </c>
      <c r="I336" s="135">
        <f>职业参数比例等级参数!$P$32*1</f>
        <v>5.8181818181818183</v>
      </c>
      <c r="J336" s="134">
        <f>职业参数比例等级参数!$O$33*1</f>
        <v>4.7999999999999989</v>
      </c>
      <c r="K336" s="134">
        <f>职业参数比例等级参数!$O$34*1</f>
        <v>3.5999999999999996</v>
      </c>
      <c r="L336" s="134">
        <f>职业参数比例等级参数!$O$35*1</f>
        <v>1.2872727272727271</v>
      </c>
      <c r="M336" s="134">
        <f>L336*职业参数比例等级参数!$B$15</f>
        <v>2.5745454545454542</v>
      </c>
      <c r="N336" s="134">
        <f>L336*职业参数比例等级参数!$B$16</f>
        <v>1.2872727272727271</v>
      </c>
      <c r="O336" s="134"/>
      <c r="P336" s="134"/>
    </row>
    <row r="337" spans="1:16" s="135" customFormat="1">
      <c r="A337" s="142">
        <v>324</v>
      </c>
      <c r="B337" s="134">
        <f t="shared" si="10"/>
        <v>6500</v>
      </c>
      <c r="C337" s="134">
        <v>6</v>
      </c>
      <c r="D337" s="134">
        <v>1</v>
      </c>
      <c r="E337" s="134" t="s">
        <v>1938</v>
      </c>
      <c r="F337" s="134">
        <f>职业参数比例等级参数!$O$29*1</f>
        <v>14.545454545454543</v>
      </c>
      <c r="G337" s="134">
        <f>职业参数比例等级参数!$O$30*1</f>
        <v>7.2727272727272716</v>
      </c>
      <c r="H337" s="134">
        <f>职业参数比例等级参数!$O$31*1</f>
        <v>8</v>
      </c>
      <c r="I337" s="135">
        <f>职业参数比例等级参数!$Q$32*1</f>
        <v>5.6363636363636358</v>
      </c>
      <c r="J337" s="134">
        <f>职业参数比例等级参数!$O$33*1</f>
        <v>4.7999999999999989</v>
      </c>
      <c r="K337" s="134">
        <f>职业参数比例等级参数!$O$34*1</f>
        <v>3.5999999999999996</v>
      </c>
      <c r="L337" s="134">
        <f>职业参数比例等级参数!$O$35*1</f>
        <v>1.2872727272727271</v>
      </c>
      <c r="M337" s="134">
        <f>L337*职业参数比例等级参数!$B$15</f>
        <v>2.5745454545454542</v>
      </c>
      <c r="N337" s="134">
        <f>L337*职业参数比例等级参数!$B$16</f>
        <v>1.2872727272727271</v>
      </c>
      <c r="O337" s="134"/>
      <c r="P337" s="134"/>
    </row>
    <row r="338" spans="1:16" s="135" customFormat="1">
      <c r="A338" s="142">
        <v>325</v>
      </c>
      <c r="B338" s="134">
        <f t="shared" si="10"/>
        <v>6500</v>
      </c>
      <c r="C338" s="134">
        <v>6</v>
      </c>
      <c r="D338" s="134">
        <v>1</v>
      </c>
      <c r="E338" s="134" t="s">
        <v>1938</v>
      </c>
      <c r="F338" s="134">
        <f>职业参数比例等级参数!$O$29*1</f>
        <v>14.545454545454543</v>
      </c>
      <c r="G338" s="134">
        <f>职业参数比例等级参数!$O$30*1</f>
        <v>7.2727272727272716</v>
      </c>
      <c r="H338" s="134">
        <f>职业参数比例等级参数!$O$31*1</f>
        <v>8</v>
      </c>
      <c r="I338" s="134">
        <f>职业参数比例等级参数!$O$32*1</f>
        <v>6</v>
      </c>
      <c r="J338" s="135">
        <f>职业参数比例等级参数!$P$33*1</f>
        <v>4.6545454545454543</v>
      </c>
      <c r="K338" s="134">
        <f>职业参数比例等级参数!$O$34*1</f>
        <v>3.5999999999999996</v>
      </c>
      <c r="L338" s="134">
        <f>职业参数比例等级参数!$O$35*1</f>
        <v>1.2872727272727271</v>
      </c>
      <c r="M338" s="134">
        <f>L338*职业参数比例等级参数!$B$15</f>
        <v>2.5745454545454542</v>
      </c>
      <c r="N338" s="134">
        <f>L338*职业参数比例等级参数!$B$16</f>
        <v>1.2872727272727271</v>
      </c>
      <c r="O338" s="134"/>
      <c r="P338" s="134"/>
    </row>
    <row r="339" spans="1:16" s="135" customFormat="1">
      <c r="A339" s="142">
        <v>326</v>
      </c>
      <c r="B339" s="134">
        <f t="shared" si="10"/>
        <v>6500</v>
      </c>
      <c r="C339" s="134">
        <v>6</v>
      </c>
      <c r="D339" s="134">
        <v>1</v>
      </c>
      <c r="E339" s="134" t="s">
        <v>1938</v>
      </c>
      <c r="F339" s="134">
        <f>职业参数比例等级参数!$O$29*1</f>
        <v>14.545454545454543</v>
      </c>
      <c r="G339" s="134">
        <f>职业参数比例等级参数!$O$30*1</f>
        <v>7.2727272727272716</v>
      </c>
      <c r="H339" s="134">
        <f>职业参数比例等级参数!$O$31*1</f>
        <v>8</v>
      </c>
      <c r="I339" s="134">
        <f>职业参数比例等级参数!$O$32*1</f>
        <v>6</v>
      </c>
      <c r="J339" s="135">
        <f>职业参数比例等级参数!$Q$33*1</f>
        <v>4.5090909090909088</v>
      </c>
      <c r="K339" s="134">
        <f>职业参数比例等级参数!$O$34*1</f>
        <v>3.5999999999999996</v>
      </c>
      <c r="L339" s="134">
        <f>职业参数比例等级参数!$O$35*1</f>
        <v>1.2872727272727271</v>
      </c>
      <c r="M339" s="134">
        <f>L339*职业参数比例等级参数!$B$15</f>
        <v>2.5745454545454542</v>
      </c>
      <c r="N339" s="134">
        <f>L339*职业参数比例等级参数!$B$16</f>
        <v>1.2872727272727271</v>
      </c>
      <c r="O339" s="134"/>
      <c r="P339" s="134"/>
    </row>
    <row r="340" spans="1:16" s="135" customFormat="1">
      <c r="A340" s="142">
        <v>327</v>
      </c>
      <c r="B340" s="134">
        <f t="shared" si="10"/>
        <v>6500</v>
      </c>
      <c r="C340" s="134">
        <v>6</v>
      </c>
      <c r="D340" s="134">
        <v>1</v>
      </c>
      <c r="E340" s="134" t="s">
        <v>1938</v>
      </c>
      <c r="F340" s="134">
        <f>职业参数比例等级参数!$O$29*1</f>
        <v>14.545454545454543</v>
      </c>
      <c r="G340" s="134">
        <f>职业参数比例等级参数!$O$30*1</f>
        <v>7.2727272727272716</v>
      </c>
      <c r="H340" s="134">
        <f>职业参数比例等级参数!$O$31*1</f>
        <v>8</v>
      </c>
      <c r="I340" s="134">
        <f>职业参数比例等级参数!$O$32*1</f>
        <v>6</v>
      </c>
      <c r="J340" s="134">
        <f>职业参数比例等级参数!$O$33*1</f>
        <v>4.7999999999999989</v>
      </c>
      <c r="K340" s="135">
        <f>职业参数比例等级参数!$P$34*1</f>
        <v>3.4909090909090907</v>
      </c>
      <c r="L340" s="134">
        <f>职业参数比例等级参数!$O$35*1</f>
        <v>1.2872727272727271</v>
      </c>
      <c r="M340" s="134">
        <f>L340*职业参数比例等级参数!$B$15</f>
        <v>2.5745454545454542</v>
      </c>
      <c r="N340" s="134">
        <f>L340*职业参数比例等级参数!$B$16</f>
        <v>1.2872727272727271</v>
      </c>
      <c r="O340" s="134"/>
      <c r="P340" s="134"/>
    </row>
    <row r="341" spans="1:16" s="135" customFormat="1">
      <c r="A341" s="142">
        <v>328</v>
      </c>
      <c r="B341" s="134">
        <f t="shared" si="10"/>
        <v>6500</v>
      </c>
      <c r="C341" s="134">
        <v>6</v>
      </c>
      <c r="D341" s="134">
        <v>1</v>
      </c>
      <c r="E341" s="134" t="s">
        <v>1938</v>
      </c>
      <c r="F341" s="134">
        <f>职业参数比例等级参数!$O$29*1</f>
        <v>14.545454545454543</v>
      </c>
      <c r="G341" s="134">
        <f>职业参数比例等级参数!$O$30*1</f>
        <v>7.2727272727272716</v>
      </c>
      <c r="H341" s="134">
        <f>职业参数比例等级参数!$O$31*1</f>
        <v>8</v>
      </c>
      <c r="I341" s="134">
        <f>职业参数比例等级参数!$O$32*1</f>
        <v>6</v>
      </c>
      <c r="J341" s="134">
        <f>职业参数比例等级参数!$O$33*1</f>
        <v>4.7999999999999989</v>
      </c>
      <c r="K341" s="135">
        <f>职业参数比例等级参数!$Q$34*1</f>
        <v>3.3818181818181818</v>
      </c>
      <c r="L341" s="134">
        <f>职业参数比例等级参数!$O$35*1</f>
        <v>1.2872727272727271</v>
      </c>
      <c r="M341" s="134">
        <f>L341*职业参数比例等级参数!$B$15</f>
        <v>2.5745454545454542</v>
      </c>
      <c r="N341" s="134">
        <f>L341*职业参数比例等级参数!$B$16</f>
        <v>1.2872727272727271</v>
      </c>
      <c r="O341" s="134"/>
      <c r="P341" s="134"/>
    </row>
    <row r="342" spans="1:16" s="135" customFormat="1">
      <c r="A342" s="142">
        <v>329</v>
      </c>
      <c r="B342" s="134">
        <f t="shared" si="10"/>
        <v>6500</v>
      </c>
      <c r="C342" s="134">
        <v>6</v>
      </c>
      <c r="D342" s="134">
        <v>1</v>
      </c>
      <c r="E342" s="134" t="s">
        <v>1938</v>
      </c>
      <c r="F342" s="134">
        <f>职业参数比例等级参数!$O$29*1</f>
        <v>14.545454545454543</v>
      </c>
      <c r="G342" s="134">
        <f>职业参数比例等级参数!$O$30*1</f>
        <v>7.2727272727272716</v>
      </c>
      <c r="H342" s="134">
        <f>职业参数比例等级参数!$O$31*1</f>
        <v>8</v>
      </c>
      <c r="I342" s="134">
        <f>职业参数比例等级参数!$O$32*1</f>
        <v>6</v>
      </c>
      <c r="J342" s="134">
        <f>职业参数比例等级参数!$O$33*1</f>
        <v>4.7999999999999989</v>
      </c>
      <c r="K342" s="134">
        <f>职业参数比例等级参数!$O$34*1</f>
        <v>3.5999999999999996</v>
      </c>
      <c r="L342" s="135">
        <f>职业参数比例等级参数!$P$35*1</f>
        <v>1.2763636363636364</v>
      </c>
      <c r="M342" s="134">
        <f>L342*职业参数比例等级参数!$B$15</f>
        <v>2.5527272727272727</v>
      </c>
      <c r="N342" s="134">
        <f>L342*职业参数比例等级参数!$B$16</f>
        <v>1.2763636363636364</v>
      </c>
      <c r="O342" s="134"/>
      <c r="P342" s="134"/>
    </row>
    <row r="343" spans="1:16" s="135" customFormat="1">
      <c r="A343" s="142">
        <v>330</v>
      </c>
      <c r="B343" s="134">
        <f t="shared" si="10"/>
        <v>6500</v>
      </c>
      <c r="C343" s="134">
        <v>6</v>
      </c>
      <c r="D343" s="134">
        <v>1</v>
      </c>
      <c r="E343" s="134" t="s">
        <v>1938</v>
      </c>
      <c r="F343" s="134">
        <f>职业参数比例等级参数!$O$29*1</f>
        <v>14.545454545454543</v>
      </c>
      <c r="G343" s="134">
        <f>职业参数比例等级参数!$O$30*1</f>
        <v>7.2727272727272716</v>
      </c>
      <c r="H343" s="134">
        <f>职业参数比例等级参数!$O$31*1</f>
        <v>8</v>
      </c>
      <c r="I343" s="134">
        <f>职业参数比例等级参数!$O$32*1</f>
        <v>6</v>
      </c>
      <c r="J343" s="134">
        <f>职业参数比例等级参数!$O$33*1</f>
        <v>4.7999999999999989</v>
      </c>
      <c r="K343" s="134">
        <f>职业参数比例等级参数!$O$34*1</f>
        <v>3.5999999999999996</v>
      </c>
      <c r="L343" s="135">
        <f>职业参数比例等级参数!$Q$35*1</f>
        <v>1.2654545454545454</v>
      </c>
      <c r="M343" s="134">
        <f>L343*职业参数比例等级参数!$B$15</f>
        <v>2.5309090909090908</v>
      </c>
      <c r="N343" s="134">
        <f>L343*职业参数比例等级参数!$B$16</f>
        <v>1.2654545454545454</v>
      </c>
      <c r="O343" s="134"/>
      <c r="P343" s="134"/>
    </row>
    <row r="344" spans="1:16" s="135" customFormat="1">
      <c r="A344" s="142">
        <v>331</v>
      </c>
      <c r="B344" s="135">
        <f t="shared" si="10"/>
        <v>6500</v>
      </c>
      <c r="C344" s="135">
        <v>6</v>
      </c>
      <c r="D344" s="135">
        <v>1</v>
      </c>
      <c r="E344" s="135" t="s">
        <v>1939</v>
      </c>
      <c r="F344" s="135">
        <f>职业参数比例等级参数!$P$29*1</f>
        <v>14.242424242424242</v>
      </c>
      <c r="G344" s="135">
        <f>职业参数比例等级参数!$P$30*1</f>
        <v>7.1212121212121211</v>
      </c>
      <c r="H344" s="135">
        <f>职业参数比例等级参数!$P$31*1</f>
        <v>7.7575757575757578</v>
      </c>
      <c r="I344" s="135">
        <f>职业参数比例等级参数!$P$32*1</f>
        <v>5.8181818181818183</v>
      </c>
      <c r="J344" s="135">
        <f>职业参数比例等级参数!$P$33*1</f>
        <v>4.6545454545454543</v>
      </c>
      <c r="K344" s="135">
        <f>职业参数比例等级参数!$P$34*1</f>
        <v>3.4909090909090907</v>
      </c>
      <c r="L344" s="135">
        <f>职业参数比例等级参数!$P$35*1</f>
        <v>1.2763636363636364</v>
      </c>
      <c r="M344" s="135">
        <f>L344*职业参数比例等级参数!$B$15</f>
        <v>2.5527272727272727</v>
      </c>
      <c r="N344" s="135">
        <f>L344*职业参数比例等级参数!$B$16</f>
        <v>1.2763636363636364</v>
      </c>
      <c r="P344" s="135" t="s">
        <v>695</v>
      </c>
    </row>
    <row r="345" spans="1:16" s="135" customFormat="1">
      <c r="A345" s="142">
        <v>332</v>
      </c>
      <c r="B345" s="134">
        <f t="shared" si="10"/>
        <v>6500</v>
      </c>
      <c r="C345" s="134">
        <v>6</v>
      </c>
      <c r="D345" s="134">
        <v>1</v>
      </c>
      <c r="E345" s="134" t="s">
        <v>1939</v>
      </c>
      <c r="F345" s="135">
        <f>职业参数比例等级参数!$Q$29*1</f>
        <v>13.939393939393938</v>
      </c>
      <c r="G345" s="134">
        <f>职业参数比例等级参数!$P$30*1</f>
        <v>7.1212121212121211</v>
      </c>
      <c r="H345" s="134">
        <f>职业参数比例等级参数!$P$31*1</f>
        <v>7.7575757575757578</v>
      </c>
      <c r="I345" s="134">
        <f>职业参数比例等级参数!$P$32*1</f>
        <v>5.8181818181818183</v>
      </c>
      <c r="J345" s="134">
        <f>职业参数比例等级参数!$P$33*1</f>
        <v>4.6545454545454543</v>
      </c>
      <c r="K345" s="134">
        <f>职业参数比例等级参数!$P$34*1</f>
        <v>3.4909090909090907</v>
      </c>
      <c r="L345" s="134">
        <f>职业参数比例等级参数!$P$35*1</f>
        <v>1.2763636363636364</v>
      </c>
      <c r="M345" s="134">
        <f>L345*职业参数比例等级参数!$B$15</f>
        <v>2.5527272727272727</v>
      </c>
      <c r="N345" s="134">
        <f>L345*职业参数比例等级参数!$B$16</f>
        <v>1.2763636363636364</v>
      </c>
      <c r="O345" s="134"/>
      <c r="P345" s="134"/>
    </row>
    <row r="346" spans="1:16" s="135" customFormat="1">
      <c r="A346" s="142">
        <v>333</v>
      </c>
      <c r="B346" s="134">
        <f t="shared" si="10"/>
        <v>6500</v>
      </c>
      <c r="C346" s="134">
        <v>6</v>
      </c>
      <c r="D346" s="134">
        <v>1</v>
      </c>
      <c r="E346" s="134" t="s">
        <v>1939</v>
      </c>
      <c r="F346" s="135">
        <f>职业参数比例等级参数!$O$29*1</f>
        <v>14.545454545454543</v>
      </c>
      <c r="G346" s="134">
        <f>职业参数比例等级参数!$P$30*1</f>
        <v>7.1212121212121211</v>
      </c>
      <c r="H346" s="134">
        <f>职业参数比例等级参数!$P$31*1</f>
        <v>7.7575757575757578</v>
      </c>
      <c r="I346" s="134">
        <f>职业参数比例等级参数!$P$32*1</f>
        <v>5.8181818181818183</v>
      </c>
      <c r="J346" s="134">
        <f>职业参数比例等级参数!$P$33*1</f>
        <v>4.6545454545454543</v>
      </c>
      <c r="K346" s="134">
        <f>职业参数比例等级参数!$P$34*1</f>
        <v>3.4909090909090907</v>
      </c>
      <c r="L346" s="134">
        <f>职业参数比例等级参数!$P$35*1</f>
        <v>1.2763636363636364</v>
      </c>
      <c r="M346" s="134">
        <f>L346*职业参数比例等级参数!$B$15</f>
        <v>2.5527272727272727</v>
      </c>
      <c r="N346" s="134">
        <f>L346*职业参数比例等级参数!$B$16</f>
        <v>1.2763636363636364</v>
      </c>
      <c r="O346" s="134"/>
      <c r="P346" s="134"/>
    </row>
    <row r="347" spans="1:16" s="135" customFormat="1">
      <c r="A347" s="142">
        <v>334</v>
      </c>
      <c r="B347" s="134">
        <f t="shared" si="10"/>
        <v>6500</v>
      </c>
      <c r="C347" s="134">
        <v>6</v>
      </c>
      <c r="D347" s="134">
        <v>1</v>
      </c>
      <c r="E347" s="134" t="s">
        <v>1938</v>
      </c>
      <c r="F347" s="134">
        <f>职业参数比例等级参数!$P$29*1</f>
        <v>14.242424242424242</v>
      </c>
      <c r="G347" s="135">
        <f>职业参数比例等级参数!$Q$30*1</f>
        <v>6.9696969696969688</v>
      </c>
      <c r="H347" s="134">
        <f>职业参数比例等级参数!$P$31*1</f>
        <v>7.7575757575757578</v>
      </c>
      <c r="I347" s="134">
        <f>职业参数比例等级参数!$P$32*1</f>
        <v>5.8181818181818183</v>
      </c>
      <c r="J347" s="134">
        <f>职业参数比例等级参数!$P$33*1</f>
        <v>4.6545454545454543</v>
      </c>
      <c r="K347" s="134">
        <f>职业参数比例等级参数!$P$34*1</f>
        <v>3.4909090909090907</v>
      </c>
      <c r="L347" s="134">
        <f>职业参数比例等级参数!$P$35*1</f>
        <v>1.2763636363636364</v>
      </c>
      <c r="M347" s="134">
        <f>L347*职业参数比例等级参数!$B$15</f>
        <v>2.5527272727272727</v>
      </c>
      <c r="N347" s="134">
        <f>L347*职业参数比例等级参数!$B$16</f>
        <v>1.2763636363636364</v>
      </c>
      <c r="O347" s="134"/>
      <c r="P347" s="134"/>
    </row>
    <row r="348" spans="1:16" s="135" customFormat="1">
      <c r="A348" s="142">
        <v>335</v>
      </c>
      <c r="B348" s="134">
        <f t="shared" si="10"/>
        <v>6500</v>
      </c>
      <c r="C348" s="134">
        <v>6</v>
      </c>
      <c r="D348" s="134">
        <v>1</v>
      </c>
      <c r="E348" s="134" t="s">
        <v>1938</v>
      </c>
      <c r="F348" s="134">
        <f>职业参数比例等级参数!$P$29*1</f>
        <v>14.242424242424242</v>
      </c>
      <c r="G348" s="135">
        <f>职业参数比例等级参数!$O$30*1</f>
        <v>7.2727272727272716</v>
      </c>
      <c r="H348" s="134">
        <f>职业参数比例等级参数!$P$31*1</f>
        <v>7.7575757575757578</v>
      </c>
      <c r="I348" s="134">
        <f>职业参数比例等级参数!$P$32*1</f>
        <v>5.8181818181818183</v>
      </c>
      <c r="J348" s="134">
        <f>职业参数比例等级参数!$P$33*1</f>
        <v>4.6545454545454543</v>
      </c>
      <c r="K348" s="134">
        <f>职业参数比例等级参数!$P$34*1</f>
        <v>3.4909090909090907</v>
      </c>
      <c r="L348" s="134">
        <f>职业参数比例等级参数!$P$35*1</f>
        <v>1.2763636363636364</v>
      </c>
      <c r="M348" s="134">
        <f>L348*职业参数比例等级参数!$B$15</f>
        <v>2.5527272727272727</v>
      </c>
      <c r="N348" s="134">
        <f>L348*职业参数比例等级参数!$B$16</f>
        <v>1.2763636363636364</v>
      </c>
      <c r="O348" s="134"/>
      <c r="P348" s="134"/>
    </row>
    <row r="349" spans="1:16" s="135" customFormat="1">
      <c r="A349" s="142">
        <v>336</v>
      </c>
      <c r="B349" s="134">
        <f t="shared" si="10"/>
        <v>6500</v>
      </c>
      <c r="C349" s="134">
        <v>6</v>
      </c>
      <c r="D349" s="134">
        <v>1</v>
      </c>
      <c r="E349" s="134" t="s">
        <v>1938</v>
      </c>
      <c r="F349" s="134">
        <f>职业参数比例等级参数!$P$29*1</f>
        <v>14.242424242424242</v>
      </c>
      <c r="G349" s="134">
        <f>职业参数比例等级参数!$P$30*1</f>
        <v>7.1212121212121211</v>
      </c>
      <c r="H349" s="135">
        <f>职业参数比例等级参数!$Q$31*1</f>
        <v>7.5151515151515147</v>
      </c>
      <c r="I349" s="134">
        <f>职业参数比例等级参数!$P$32*1</f>
        <v>5.8181818181818183</v>
      </c>
      <c r="J349" s="134">
        <f>职业参数比例等级参数!$P$33*1</f>
        <v>4.6545454545454543</v>
      </c>
      <c r="K349" s="134">
        <f>职业参数比例等级参数!$P$34*1</f>
        <v>3.4909090909090907</v>
      </c>
      <c r="L349" s="134">
        <f>职业参数比例等级参数!$P$35*1</f>
        <v>1.2763636363636364</v>
      </c>
      <c r="M349" s="134">
        <f>L349*职业参数比例等级参数!$B$15</f>
        <v>2.5527272727272727</v>
      </c>
      <c r="N349" s="134">
        <f>L349*职业参数比例等级参数!$B$16</f>
        <v>1.2763636363636364</v>
      </c>
      <c r="O349" s="134"/>
      <c r="P349" s="134"/>
    </row>
    <row r="350" spans="1:16" s="135" customFormat="1">
      <c r="A350" s="142">
        <v>337</v>
      </c>
      <c r="B350" s="134">
        <f t="shared" si="10"/>
        <v>6500</v>
      </c>
      <c r="C350" s="134">
        <v>6</v>
      </c>
      <c r="D350" s="134">
        <v>1</v>
      </c>
      <c r="E350" s="134" t="s">
        <v>1938</v>
      </c>
      <c r="F350" s="134">
        <f>职业参数比例等级参数!$P$29*1</f>
        <v>14.242424242424242</v>
      </c>
      <c r="G350" s="134">
        <f>职业参数比例等级参数!$P$30*1</f>
        <v>7.1212121212121211</v>
      </c>
      <c r="H350" s="135">
        <f>职业参数比例等级参数!$O$31*1</f>
        <v>8</v>
      </c>
      <c r="I350" s="134">
        <f>职业参数比例等级参数!$P$32*1</f>
        <v>5.8181818181818183</v>
      </c>
      <c r="J350" s="134">
        <f>职业参数比例等级参数!$P$33*1</f>
        <v>4.6545454545454543</v>
      </c>
      <c r="K350" s="134">
        <f>职业参数比例等级参数!$P$34*1</f>
        <v>3.4909090909090907</v>
      </c>
      <c r="L350" s="134">
        <f>职业参数比例等级参数!$P$35*1</f>
        <v>1.2763636363636364</v>
      </c>
      <c r="M350" s="134">
        <f>L350*职业参数比例等级参数!$B$15</f>
        <v>2.5527272727272727</v>
      </c>
      <c r="N350" s="134">
        <f>L350*职业参数比例等级参数!$B$16</f>
        <v>1.2763636363636364</v>
      </c>
      <c r="O350" s="134"/>
      <c r="P350" s="134"/>
    </row>
    <row r="351" spans="1:16" s="135" customFormat="1">
      <c r="A351" s="142">
        <v>338</v>
      </c>
      <c r="B351" s="134">
        <f t="shared" si="10"/>
        <v>6500</v>
      </c>
      <c r="C351" s="134">
        <v>6</v>
      </c>
      <c r="D351" s="134">
        <v>1</v>
      </c>
      <c r="E351" s="134" t="s">
        <v>1938</v>
      </c>
      <c r="F351" s="134">
        <f>职业参数比例等级参数!$P$29*1</f>
        <v>14.242424242424242</v>
      </c>
      <c r="G351" s="134">
        <f>职业参数比例等级参数!$P$30*1</f>
        <v>7.1212121212121211</v>
      </c>
      <c r="H351" s="134">
        <f>职业参数比例等级参数!$P$31*1</f>
        <v>7.7575757575757578</v>
      </c>
      <c r="I351" s="135">
        <f>职业参数比例等级参数!$Q$32*1</f>
        <v>5.6363636363636358</v>
      </c>
      <c r="J351" s="134">
        <f>职业参数比例等级参数!$P$33*1</f>
        <v>4.6545454545454543</v>
      </c>
      <c r="K351" s="134">
        <f>职业参数比例等级参数!$P$34*1</f>
        <v>3.4909090909090907</v>
      </c>
      <c r="L351" s="134">
        <f>职业参数比例等级参数!$P$35*1</f>
        <v>1.2763636363636364</v>
      </c>
      <c r="M351" s="134">
        <f>L351*职业参数比例等级参数!$B$15</f>
        <v>2.5527272727272727</v>
      </c>
      <c r="N351" s="134">
        <f>L351*职业参数比例等级参数!$B$16</f>
        <v>1.2763636363636364</v>
      </c>
      <c r="O351" s="134"/>
      <c r="P351" s="134"/>
    </row>
    <row r="352" spans="1:16" s="135" customFormat="1">
      <c r="A352" s="142">
        <v>339</v>
      </c>
      <c r="B352" s="134">
        <f t="shared" si="10"/>
        <v>6500</v>
      </c>
      <c r="C352" s="134">
        <v>6</v>
      </c>
      <c r="D352" s="134">
        <v>1</v>
      </c>
      <c r="E352" s="134" t="s">
        <v>1938</v>
      </c>
      <c r="F352" s="134">
        <f>职业参数比例等级参数!$P$29*1</f>
        <v>14.242424242424242</v>
      </c>
      <c r="G352" s="134">
        <f>职业参数比例等级参数!$P$30*1</f>
        <v>7.1212121212121211</v>
      </c>
      <c r="H352" s="134">
        <f>职业参数比例等级参数!$P$31*1</f>
        <v>7.7575757575757578</v>
      </c>
      <c r="I352" s="135">
        <f>职业参数比例等级参数!$O$32*1</f>
        <v>6</v>
      </c>
      <c r="J352" s="134">
        <f>职业参数比例等级参数!$P$33*1</f>
        <v>4.6545454545454543</v>
      </c>
      <c r="K352" s="134">
        <f>职业参数比例等级参数!$P$34*1</f>
        <v>3.4909090909090907</v>
      </c>
      <c r="L352" s="134">
        <f>职业参数比例等级参数!$P$35*1</f>
        <v>1.2763636363636364</v>
      </c>
      <c r="M352" s="134">
        <f>L352*职业参数比例等级参数!$B$15</f>
        <v>2.5527272727272727</v>
      </c>
      <c r="N352" s="134">
        <f>L352*职业参数比例等级参数!$B$16</f>
        <v>1.2763636363636364</v>
      </c>
      <c r="O352" s="134"/>
      <c r="P352" s="134"/>
    </row>
    <row r="353" spans="1:16" s="135" customFormat="1">
      <c r="A353" s="142">
        <v>340</v>
      </c>
      <c r="B353" s="134">
        <f t="shared" si="10"/>
        <v>6500</v>
      </c>
      <c r="C353" s="134">
        <v>6</v>
      </c>
      <c r="D353" s="134">
        <v>1</v>
      </c>
      <c r="E353" s="134" t="s">
        <v>1938</v>
      </c>
      <c r="F353" s="134">
        <f>职业参数比例等级参数!$P$29*1</f>
        <v>14.242424242424242</v>
      </c>
      <c r="G353" s="134">
        <f>职业参数比例等级参数!$P$30*1</f>
        <v>7.1212121212121211</v>
      </c>
      <c r="H353" s="134">
        <f>职业参数比例等级参数!$P$31*1</f>
        <v>7.7575757575757578</v>
      </c>
      <c r="I353" s="134">
        <f>职业参数比例等级参数!$P$32*1</f>
        <v>5.8181818181818183</v>
      </c>
      <c r="J353" s="135">
        <f>职业参数比例等级参数!$Q$33*1</f>
        <v>4.5090909090909088</v>
      </c>
      <c r="K353" s="134">
        <f>职业参数比例等级参数!$P$34*1</f>
        <v>3.4909090909090907</v>
      </c>
      <c r="L353" s="134">
        <f>职业参数比例等级参数!$P$35*1</f>
        <v>1.2763636363636364</v>
      </c>
      <c r="M353" s="134">
        <f>L353*职业参数比例等级参数!$B$15</f>
        <v>2.5527272727272727</v>
      </c>
      <c r="N353" s="134">
        <f>L353*职业参数比例等级参数!$B$16</f>
        <v>1.2763636363636364</v>
      </c>
      <c r="O353" s="134"/>
      <c r="P353" s="134"/>
    </row>
    <row r="354" spans="1:16" s="135" customFormat="1">
      <c r="A354" s="142">
        <v>341</v>
      </c>
      <c r="B354" s="134">
        <f t="shared" si="10"/>
        <v>6500</v>
      </c>
      <c r="C354" s="134">
        <v>6</v>
      </c>
      <c r="D354" s="134">
        <v>1</v>
      </c>
      <c r="E354" s="134" t="s">
        <v>1938</v>
      </c>
      <c r="F354" s="134">
        <f>职业参数比例等级参数!$P$29*1</f>
        <v>14.242424242424242</v>
      </c>
      <c r="G354" s="134">
        <f>职业参数比例等级参数!$P$30*1</f>
        <v>7.1212121212121211</v>
      </c>
      <c r="H354" s="134">
        <f>职业参数比例等级参数!$P$31*1</f>
        <v>7.7575757575757578</v>
      </c>
      <c r="I354" s="134">
        <f>职业参数比例等级参数!$P$32*1</f>
        <v>5.8181818181818183</v>
      </c>
      <c r="J354" s="135">
        <f>职业参数比例等级参数!$O$33*1</f>
        <v>4.7999999999999989</v>
      </c>
      <c r="K354" s="134">
        <f>职业参数比例等级参数!$P$34*1</f>
        <v>3.4909090909090907</v>
      </c>
      <c r="L354" s="134">
        <f>职业参数比例等级参数!$P$35*1</f>
        <v>1.2763636363636364</v>
      </c>
      <c r="M354" s="134">
        <f>L354*职业参数比例等级参数!$B$15</f>
        <v>2.5527272727272727</v>
      </c>
      <c r="N354" s="134">
        <f>L354*职业参数比例等级参数!$B$16</f>
        <v>1.2763636363636364</v>
      </c>
      <c r="O354" s="134"/>
      <c r="P354" s="134"/>
    </row>
    <row r="355" spans="1:16" s="135" customFormat="1">
      <c r="A355" s="142">
        <v>342</v>
      </c>
      <c r="B355" s="134">
        <f t="shared" si="10"/>
        <v>6500</v>
      </c>
      <c r="C355" s="134">
        <v>6</v>
      </c>
      <c r="D355" s="134">
        <v>1</v>
      </c>
      <c r="E355" s="134" t="s">
        <v>1938</v>
      </c>
      <c r="F355" s="134">
        <f>职业参数比例等级参数!$P$29*1</f>
        <v>14.242424242424242</v>
      </c>
      <c r="G355" s="134">
        <f>职业参数比例等级参数!$P$30*1</f>
        <v>7.1212121212121211</v>
      </c>
      <c r="H355" s="134">
        <f>职业参数比例等级参数!$P$31*1</f>
        <v>7.7575757575757578</v>
      </c>
      <c r="I355" s="134">
        <f>职业参数比例等级参数!$P$32*1</f>
        <v>5.8181818181818183</v>
      </c>
      <c r="J355" s="134">
        <f>职业参数比例等级参数!$P$33*1</f>
        <v>4.6545454545454543</v>
      </c>
      <c r="K355" s="135">
        <f>职业参数比例等级参数!$Q$34*1</f>
        <v>3.3818181818181818</v>
      </c>
      <c r="L355" s="134">
        <f>职业参数比例等级参数!$P$35*1</f>
        <v>1.2763636363636364</v>
      </c>
      <c r="M355" s="134">
        <f>L355*职业参数比例等级参数!$B$15</f>
        <v>2.5527272727272727</v>
      </c>
      <c r="N355" s="134">
        <f>L355*职业参数比例等级参数!$B$16</f>
        <v>1.2763636363636364</v>
      </c>
      <c r="O355" s="134"/>
      <c r="P355" s="134"/>
    </row>
    <row r="356" spans="1:16" s="135" customFormat="1">
      <c r="A356" s="142">
        <v>343</v>
      </c>
      <c r="B356" s="134">
        <f t="shared" si="10"/>
        <v>6500</v>
      </c>
      <c r="C356" s="134">
        <v>6</v>
      </c>
      <c r="D356" s="134">
        <v>1</v>
      </c>
      <c r="E356" s="134" t="s">
        <v>1938</v>
      </c>
      <c r="F356" s="134">
        <f>职业参数比例等级参数!$P$29*1</f>
        <v>14.242424242424242</v>
      </c>
      <c r="G356" s="134">
        <f>职业参数比例等级参数!$P$30*1</f>
        <v>7.1212121212121211</v>
      </c>
      <c r="H356" s="134">
        <f>职业参数比例等级参数!$P$31*1</f>
        <v>7.7575757575757578</v>
      </c>
      <c r="I356" s="134">
        <f>职业参数比例等级参数!$P$32*1</f>
        <v>5.8181818181818183</v>
      </c>
      <c r="J356" s="134">
        <f>职业参数比例等级参数!$P$33*1</f>
        <v>4.6545454545454543</v>
      </c>
      <c r="K356" s="135">
        <f>职业参数比例等级参数!$O$34*1</f>
        <v>3.5999999999999996</v>
      </c>
      <c r="L356" s="134">
        <f>职业参数比例等级参数!$P$35*1</f>
        <v>1.2763636363636364</v>
      </c>
      <c r="M356" s="134">
        <f>L356*职业参数比例等级参数!$B$15</f>
        <v>2.5527272727272727</v>
      </c>
      <c r="N356" s="134">
        <f>L356*职业参数比例等级参数!$B$16</f>
        <v>1.2763636363636364</v>
      </c>
      <c r="O356" s="134"/>
      <c r="P356" s="134"/>
    </row>
    <row r="357" spans="1:16" s="135" customFormat="1">
      <c r="A357" s="142">
        <v>344</v>
      </c>
      <c r="B357" s="134">
        <f t="shared" si="10"/>
        <v>6500</v>
      </c>
      <c r="C357" s="134">
        <v>6</v>
      </c>
      <c r="D357" s="134">
        <v>1</v>
      </c>
      <c r="E357" s="134" t="s">
        <v>1938</v>
      </c>
      <c r="F357" s="134">
        <f>职业参数比例等级参数!$P$29*1</f>
        <v>14.242424242424242</v>
      </c>
      <c r="G357" s="134">
        <f>职业参数比例等级参数!$P$30*1</f>
        <v>7.1212121212121211</v>
      </c>
      <c r="H357" s="134">
        <f>职业参数比例等级参数!$P$31*1</f>
        <v>7.7575757575757578</v>
      </c>
      <c r="I357" s="134">
        <f>职业参数比例等级参数!$P$32*1</f>
        <v>5.8181818181818183</v>
      </c>
      <c r="J357" s="134">
        <f>职业参数比例等级参数!$P$33*1</f>
        <v>4.6545454545454543</v>
      </c>
      <c r="K357" s="134">
        <f>职业参数比例等级参数!$P$34*1</f>
        <v>3.4909090909090907</v>
      </c>
      <c r="L357" s="135">
        <f>职业参数比例等级参数!$Q$35*1</f>
        <v>1.2654545454545454</v>
      </c>
      <c r="M357" s="134">
        <f>L357*职业参数比例等级参数!$B$15</f>
        <v>2.5309090909090908</v>
      </c>
      <c r="N357" s="134">
        <f>L357*职业参数比例等级参数!$B$16</f>
        <v>1.2654545454545454</v>
      </c>
      <c r="O357" s="134"/>
      <c r="P357" s="134"/>
    </row>
    <row r="358" spans="1:16" s="135" customFormat="1">
      <c r="A358" s="142">
        <v>345</v>
      </c>
      <c r="B358" s="134">
        <f t="shared" si="10"/>
        <v>6500</v>
      </c>
      <c r="C358" s="134">
        <v>6</v>
      </c>
      <c r="D358" s="134">
        <v>1</v>
      </c>
      <c r="E358" s="134" t="s">
        <v>1938</v>
      </c>
      <c r="F358" s="134">
        <f>职业参数比例等级参数!$P$29*1</f>
        <v>14.242424242424242</v>
      </c>
      <c r="G358" s="134">
        <f>职业参数比例等级参数!$P$30*1</f>
        <v>7.1212121212121211</v>
      </c>
      <c r="H358" s="134">
        <f>职业参数比例等级参数!$P$31*1</f>
        <v>7.7575757575757578</v>
      </c>
      <c r="I358" s="134">
        <f>职业参数比例等级参数!$P$32*1</f>
        <v>5.8181818181818183</v>
      </c>
      <c r="J358" s="134">
        <f>职业参数比例等级参数!$P$33*1</f>
        <v>4.6545454545454543</v>
      </c>
      <c r="K358" s="134">
        <f>职业参数比例等级参数!$P$34*1</f>
        <v>3.4909090909090907</v>
      </c>
      <c r="L358" s="135">
        <f>职业参数比例等级参数!$O$35*1</f>
        <v>1.2872727272727271</v>
      </c>
      <c r="M358" s="134">
        <f>L358*职业参数比例等级参数!$B$15</f>
        <v>2.5745454545454542</v>
      </c>
      <c r="N358" s="134">
        <f>L358*职业参数比例等级参数!$B$16</f>
        <v>1.2872727272727271</v>
      </c>
      <c r="O358" s="134"/>
      <c r="P358" s="134"/>
    </row>
    <row r="359" spans="1:16" s="135" customFormat="1">
      <c r="A359" s="142">
        <v>346</v>
      </c>
      <c r="B359" s="135">
        <f t="shared" si="10"/>
        <v>6500</v>
      </c>
      <c r="C359" s="135">
        <v>6</v>
      </c>
      <c r="D359" s="135">
        <v>1</v>
      </c>
      <c r="E359" s="135" t="s">
        <v>1939</v>
      </c>
      <c r="F359" s="135">
        <f>职业参数比例等级参数!$Q$29*1</f>
        <v>13.939393939393938</v>
      </c>
      <c r="G359" s="135">
        <f>职业参数比例等级参数!$Q$30*1</f>
        <v>6.9696969696969688</v>
      </c>
      <c r="H359" s="135">
        <f>职业参数比例等级参数!$Q$31*1</f>
        <v>7.5151515151515147</v>
      </c>
      <c r="I359" s="135">
        <f>职业参数比例等级参数!$Q$32*1</f>
        <v>5.6363636363636358</v>
      </c>
      <c r="J359" s="135">
        <f>职业参数比例等级参数!$Q$33*1</f>
        <v>4.5090909090909088</v>
      </c>
      <c r="K359" s="135">
        <f>职业参数比例等级参数!$Q$34*1</f>
        <v>3.3818181818181818</v>
      </c>
      <c r="L359" s="135">
        <f>职业参数比例等级参数!$Q$35*1</f>
        <v>1.2654545454545454</v>
      </c>
      <c r="M359" s="135">
        <f>L359*职业参数比例等级参数!$B$15</f>
        <v>2.5309090909090908</v>
      </c>
      <c r="N359" s="135">
        <f>L359*职业参数比例等级参数!$B$16</f>
        <v>1.2654545454545454</v>
      </c>
      <c r="P359" s="135" t="s">
        <v>696</v>
      </c>
    </row>
    <row r="360" spans="1:16" s="135" customFormat="1">
      <c r="A360" s="142">
        <v>347</v>
      </c>
      <c r="B360" s="134">
        <f t="shared" si="10"/>
        <v>6500</v>
      </c>
      <c r="C360" s="134">
        <v>6</v>
      </c>
      <c r="D360" s="134">
        <v>1</v>
      </c>
      <c r="E360" s="134" t="s">
        <v>1939</v>
      </c>
      <c r="F360" s="135">
        <f>职业参数比例等级参数!$P$29*1</f>
        <v>14.242424242424242</v>
      </c>
      <c r="G360" s="134">
        <f>职业参数比例等级参数!$Q$30*1</f>
        <v>6.9696969696969688</v>
      </c>
      <c r="H360" s="134">
        <f>职业参数比例等级参数!$Q$31*1</f>
        <v>7.5151515151515147</v>
      </c>
      <c r="I360" s="134">
        <f>职业参数比例等级参数!$Q$32*1</f>
        <v>5.6363636363636358</v>
      </c>
      <c r="J360" s="134">
        <f>职业参数比例等级参数!$Q$33*1</f>
        <v>4.5090909090909088</v>
      </c>
      <c r="K360" s="134">
        <f>职业参数比例等级参数!$Q$34*1</f>
        <v>3.3818181818181818</v>
      </c>
      <c r="L360" s="134">
        <f>职业参数比例等级参数!$Q$35*1</f>
        <v>1.2654545454545454</v>
      </c>
      <c r="M360" s="134">
        <f>L360*职业参数比例等级参数!$B$15</f>
        <v>2.5309090909090908</v>
      </c>
      <c r="N360" s="134">
        <f>L360*职业参数比例等级参数!$B$16</f>
        <v>1.2654545454545454</v>
      </c>
      <c r="O360" s="134"/>
      <c r="P360" s="134"/>
    </row>
    <row r="361" spans="1:16" s="135" customFormat="1">
      <c r="A361" s="142">
        <v>348</v>
      </c>
      <c r="B361" s="134">
        <f t="shared" si="10"/>
        <v>6500</v>
      </c>
      <c r="C361" s="134">
        <v>6</v>
      </c>
      <c r="D361" s="134">
        <v>1</v>
      </c>
      <c r="E361" s="134" t="s">
        <v>1939</v>
      </c>
      <c r="F361" s="135">
        <f>职业参数比例等级参数!$O$29*1</f>
        <v>14.545454545454543</v>
      </c>
      <c r="G361" s="134">
        <f>职业参数比例等级参数!$Q$30*1</f>
        <v>6.9696969696969688</v>
      </c>
      <c r="H361" s="134">
        <f>职业参数比例等级参数!$Q$31*1</f>
        <v>7.5151515151515147</v>
      </c>
      <c r="I361" s="134">
        <f>职业参数比例等级参数!$Q$32*1</f>
        <v>5.6363636363636358</v>
      </c>
      <c r="J361" s="134">
        <f>职业参数比例等级参数!$Q$33*1</f>
        <v>4.5090909090909088</v>
      </c>
      <c r="K361" s="134">
        <f>职业参数比例等级参数!$Q$34*1</f>
        <v>3.3818181818181818</v>
      </c>
      <c r="L361" s="134">
        <f>职业参数比例等级参数!$Q$35*1</f>
        <v>1.2654545454545454</v>
      </c>
      <c r="M361" s="134">
        <f>L361*职业参数比例等级参数!$B$15</f>
        <v>2.5309090909090908</v>
      </c>
      <c r="N361" s="134">
        <f>L361*职业参数比例等级参数!$B$16</f>
        <v>1.2654545454545454</v>
      </c>
      <c r="O361" s="134"/>
      <c r="P361" s="134"/>
    </row>
    <row r="362" spans="1:16" s="135" customFormat="1">
      <c r="A362" s="142">
        <v>349</v>
      </c>
      <c r="B362" s="134">
        <f t="shared" si="10"/>
        <v>6500</v>
      </c>
      <c r="C362" s="134">
        <v>6</v>
      </c>
      <c r="D362" s="134">
        <v>1</v>
      </c>
      <c r="E362" s="134" t="s">
        <v>1938</v>
      </c>
      <c r="F362" s="134">
        <f>职业参数比例等级参数!$Q$29*1</f>
        <v>13.939393939393938</v>
      </c>
      <c r="G362" s="135">
        <f>职业参数比例等级参数!$P$30*1</f>
        <v>7.1212121212121211</v>
      </c>
      <c r="H362" s="134">
        <f>职业参数比例等级参数!$Q$31*1</f>
        <v>7.5151515151515147</v>
      </c>
      <c r="I362" s="134">
        <f>职业参数比例等级参数!$Q$32*1</f>
        <v>5.6363636363636358</v>
      </c>
      <c r="J362" s="134">
        <f>职业参数比例等级参数!$Q$33*1</f>
        <v>4.5090909090909088</v>
      </c>
      <c r="K362" s="134">
        <f>职业参数比例等级参数!$Q$34*1</f>
        <v>3.3818181818181818</v>
      </c>
      <c r="L362" s="134">
        <f>职业参数比例等级参数!$Q$35*1</f>
        <v>1.2654545454545454</v>
      </c>
      <c r="M362" s="134">
        <f>L362*职业参数比例等级参数!$B$15</f>
        <v>2.5309090909090908</v>
      </c>
      <c r="N362" s="134">
        <f>L362*职业参数比例等级参数!$B$16</f>
        <v>1.2654545454545454</v>
      </c>
      <c r="O362" s="134"/>
      <c r="P362" s="134"/>
    </row>
    <row r="363" spans="1:16" s="135" customFormat="1">
      <c r="A363" s="142">
        <v>350</v>
      </c>
      <c r="B363" s="134">
        <f t="shared" si="10"/>
        <v>6500</v>
      </c>
      <c r="C363" s="134">
        <v>6</v>
      </c>
      <c r="D363" s="134">
        <v>1</v>
      </c>
      <c r="E363" s="134" t="s">
        <v>1938</v>
      </c>
      <c r="F363" s="134">
        <f>职业参数比例等级参数!$Q$29*1</f>
        <v>13.939393939393938</v>
      </c>
      <c r="G363" s="135">
        <f>职业参数比例等级参数!$O$30*1</f>
        <v>7.2727272727272716</v>
      </c>
      <c r="H363" s="134">
        <f>职业参数比例等级参数!$Q$31*1</f>
        <v>7.5151515151515147</v>
      </c>
      <c r="I363" s="134">
        <f>职业参数比例等级参数!$Q$32*1</f>
        <v>5.6363636363636358</v>
      </c>
      <c r="J363" s="134">
        <f>职业参数比例等级参数!$Q$33*1</f>
        <v>4.5090909090909088</v>
      </c>
      <c r="K363" s="134">
        <f>职业参数比例等级参数!$Q$34*1</f>
        <v>3.3818181818181818</v>
      </c>
      <c r="L363" s="134">
        <f>职业参数比例等级参数!$Q$35*1</f>
        <v>1.2654545454545454</v>
      </c>
      <c r="M363" s="134">
        <f>L363*职业参数比例等级参数!$B$15</f>
        <v>2.5309090909090908</v>
      </c>
      <c r="N363" s="134">
        <f>L363*职业参数比例等级参数!$B$16</f>
        <v>1.2654545454545454</v>
      </c>
      <c r="O363" s="134"/>
      <c r="P363" s="134"/>
    </row>
    <row r="364" spans="1:16" s="135" customFormat="1">
      <c r="A364" s="142">
        <v>351</v>
      </c>
      <c r="B364" s="134">
        <f t="shared" si="10"/>
        <v>6500</v>
      </c>
      <c r="C364" s="134">
        <v>6</v>
      </c>
      <c r="D364" s="134">
        <v>1</v>
      </c>
      <c r="E364" s="134" t="s">
        <v>1938</v>
      </c>
      <c r="F364" s="134">
        <f>职业参数比例等级参数!$Q$29*1</f>
        <v>13.939393939393938</v>
      </c>
      <c r="G364" s="134">
        <f>职业参数比例等级参数!$Q$30*1</f>
        <v>6.9696969696969688</v>
      </c>
      <c r="H364" s="135">
        <f>职业参数比例等级参数!$P$31*1</f>
        <v>7.7575757575757578</v>
      </c>
      <c r="I364" s="134">
        <f>职业参数比例等级参数!$Q$32*1</f>
        <v>5.6363636363636358</v>
      </c>
      <c r="J364" s="134">
        <f>职业参数比例等级参数!$Q$33*1</f>
        <v>4.5090909090909088</v>
      </c>
      <c r="K364" s="134">
        <f>职业参数比例等级参数!$Q$34*1</f>
        <v>3.3818181818181818</v>
      </c>
      <c r="L364" s="134">
        <f>职业参数比例等级参数!$Q$35*1</f>
        <v>1.2654545454545454</v>
      </c>
      <c r="M364" s="134">
        <f>L364*职业参数比例等级参数!$B$15</f>
        <v>2.5309090909090908</v>
      </c>
      <c r="N364" s="134">
        <f>L364*职业参数比例等级参数!$B$16</f>
        <v>1.2654545454545454</v>
      </c>
      <c r="O364" s="134"/>
      <c r="P364" s="134"/>
    </row>
    <row r="365" spans="1:16" s="135" customFormat="1">
      <c r="A365" s="142">
        <v>352</v>
      </c>
      <c r="B365" s="134">
        <f t="shared" si="10"/>
        <v>6500</v>
      </c>
      <c r="C365" s="134">
        <v>6</v>
      </c>
      <c r="D365" s="134">
        <v>1</v>
      </c>
      <c r="E365" s="134" t="s">
        <v>1938</v>
      </c>
      <c r="F365" s="134">
        <f>职业参数比例等级参数!$Q$29*1</f>
        <v>13.939393939393938</v>
      </c>
      <c r="G365" s="134">
        <f>职业参数比例等级参数!$Q$30*1</f>
        <v>6.9696969696969688</v>
      </c>
      <c r="H365" s="135">
        <f>职业参数比例等级参数!$O$31*1</f>
        <v>8</v>
      </c>
      <c r="I365" s="134">
        <f>职业参数比例等级参数!$Q$32*1</f>
        <v>5.6363636363636358</v>
      </c>
      <c r="J365" s="134">
        <f>职业参数比例等级参数!$Q$33*1</f>
        <v>4.5090909090909088</v>
      </c>
      <c r="K365" s="134">
        <f>职业参数比例等级参数!$Q$34*1</f>
        <v>3.3818181818181818</v>
      </c>
      <c r="L365" s="134">
        <f>职业参数比例等级参数!$Q$35*1</f>
        <v>1.2654545454545454</v>
      </c>
      <c r="M365" s="134">
        <f>L365*职业参数比例等级参数!$B$15</f>
        <v>2.5309090909090908</v>
      </c>
      <c r="N365" s="134">
        <f>L365*职业参数比例等级参数!$B$16</f>
        <v>1.2654545454545454</v>
      </c>
      <c r="O365" s="134"/>
      <c r="P365" s="134"/>
    </row>
    <row r="366" spans="1:16" s="135" customFormat="1">
      <c r="A366" s="142">
        <v>353</v>
      </c>
      <c r="B366" s="134">
        <f t="shared" si="10"/>
        <v>6500</v>
      </c>
      <c r="C366" s="134">
        <v>6</v>
      </c>
      <c r="D366" s="134">
        <v>1</v>
      </c>
      <c r="E366" s="134" t="s">
        <v>1938</v>
      </c>
      <c r="F366" s="134">
        <f>职业参数比例等级参数!$Q$29*1</f>
        <v>13.939393939393938</v>
      </c>
      <c r="G366" s="134">
        <f>职业参数比例等级参数!$Q$30*1</f>
        <v>6.9696969696969688</v>
      </c>
      <c r="H366" s="134">
        <f>职业参数比例等级参数!$Q$31*1</f>
        <v>7.5151515151515147</v>
      </c>
      <c r="I366" s="135">
        <f>职业参数比例等级参数!$P$32*1</f>
        <v>5.8181818181818183</v>
      </c>
      <c r="J366" s="134">
        <f>职业参数比例等级参数!$Q$33*1</f>
        <v>4.5090909090909088</v>
      </c>
      <c r="K366" s="134">
        <f>职业参数比例等级参数!$Q$34*1</f>
        <v>3.3818181818181818</v>
      </c>
      <c r="L366" s="134">
        <f>职业参数比例等级参数!$Q$35*1</f>
        <v>1.2654545454545454</v>
      </c>
      <c r="M366" s="134">
        <f>L366*职业参数比例等级参数!$B$15</f>
        <v>2.5309090909090908</v>
      </c>
      <c r="N366" s="134">
        <f>L366*职业参数比例等级参数!$B$16</f>
        <v>1.2654545454545454</v>
      </c>
      <c r="O366" s="134"/>
      <c r="P366" s="134"/>
    </row>
    <row r="367" spans="1:16" s="135" customFormat="1">
      <c r="A367" s="142">
        <v>354</v>
      </c>
      <c r="B367" s="134">
        <f t="shared" si="10"/>
        <v>6500</v>
      </c>
      <c r="C367" s="134">
        <v>6</v>
      </c>
      <c r="D367" s="134">
        <v>1</v>
      </c>
      <c r="E367" s="134" t="s">
        <v>1938</v>
      </c>
      <c r="F367" s="134">
        <f>职业参数比例等级参数!$Q$29*1</f>
        <v>13.939393939393938</v>
      </c>
      <c r="G367" s="134">
        <f>职业参数比例等级参数!$Q$30*1</f>
        <v>6.9696969696969688</v>
      </c>
      <c r="H367" s="134">
        <f>职业参数比例等级参数!$Q$31*1</f>
        <v>7.5151515151515147</v>
      </c>
      <c r="I367" s="135">
        <f>职业参数比例等级参数!$O$32*1</f>
        <v>6</v>
      </c>
      <c r="J367" s="134">
        <f>职业参数比例等级参数!$Q$33*1</f>
        <v>4.5090909090909088</v>
      </c>
      <c r="K367" s="134">
        <f>职业参数比例等级参数!$Q$34*1</f>
        <v>3.3818181818181818</v>
      </c>
      <c r="L367" s="134">
        <f>职业参数比例等级参数!$Q$35*1</f>
        <v>1.2654545454545454</v>
      </c>
      <c r="M367" s="134">
        <f>L367*职业参数比例等级参数!$B$15</f>
        <v>2.5309090909090908</v>
      </c>
      <c r="N367" s="134">
        <f>L367*职业参数比例等级参数!$B$16</f>
        <v>1.2654545454545454</v>
      </c>
      <c r="O367" s="134"/>
      <c r="P367" s="134"/>
    </row>
    <row r="368" spans="1:16" s="135" customFormat="1">
      <c r="A368" s="142">
        <v>355</v>
      </c>
      <c r="B368" s="134">
        <f t="shared" si="10"/>
        <v>6500</v>
      </c>
      <c r="C368" s="134">
        <v>6</v>
      </c>
      <c r="D368" s="134">
        <v>1</v>
      </c>
      <c r="E368" s="134" t="s">
        <v>1938</v>
      </c>
      <c r="F368" s="134">
        <f>职业参数比例等级参数!$Q$29*1</f>
        <v>13.939393939393938</v>
      </c>
      <c r="G368" s="134">
        <f>职业参数比例等级参数!$Q$30*1</f>
        <v>6.9696969696969688</v>
      </c>
      <c r="H368" s="134">
        <f>职业参数比例等级参数!$Q$31*1</f>
        <v>7.5151515151515147</v>
      </c>
      <c r="I368" s="134">
        <f>职业参数比例等级参数!$Q$32*1</f>
        <v>5.6363636363636358</v>
      </c>
      <c r="J368" s="135">
        <f>职业参数比例等级参数!$P$33*1</f>
        <v>4.6545454545454543</v>
      </c>
      <c r="K368" s="134">
        <f>职业参数比例等级参数!$Q$34*1</f>
        <v>3.3818181818181818</v>
      </c>
      <c r="L368" s="134">
        <f>职业参数比例等级参数!$Q$35*1</f>
        <v>1.2654545454545454</v>
      </c>
      <c r="M368" s="134">
        <f>L368*职业参数比例等级参数!$B$15</f>
        <v>2.5309090909090908</v>
      </c>
      <c r="N368" s="134">
        <f>L368*职业参数比例等级参数!$B$16</f>
        <v>1.2654545454545454</v>
      </c>
      <c r="O368" s="134"/>
      <c r="P368" s="134"/>
    </row>
    <row r="369" spans="1:16" s="135" customFormat="1">
      <c r="A369" s="142">
        <v>356</v>
      </c>
      <c r="B369" s="134">
        <f t="shared" si="10"/>
        <v>6500</v>
      </c>
      <c r="C369" s="134">
        <v>6</v>
      </c>
      <c r="D369" s="134">
        <v>1</v>
      </c>
      <c r="E369" s="134" t="s">
        <v>1938</v>
      </c>
      <c r="F369" s="134">
        <f>职业参数比例等级参数!$Q$29*1</f>
        <v>13.939393939393938</v>
      </c>
      <c r="G369" s="134">
        <f>职业参数比例等级参数!$Q$30*1</f>
        <v>6.9696969696969688</v>
      </c>
      <c r="H369" s="134">
        <f>职业参数比例等级参数!$Q$31*1</f>
        <v>7.5151515151515147</v>
      </c>
      <c r="I369" s="134">
        <f>职业参数比例等级参数!$Q$32*1</f>
        <v>5.6363636363636358</v>
      </c>
      <c r="J369" s="135">
        <f>职业参数比例等级参数!$O$33*1</f>
        <v>4.7999999999999989</v>
      </c>
      <c r="K369" s="134">
        <f>职业参数比例等级参数!$Q$34*1</f>
        <v>3.3818181818181818</v>
      </c>
      <c r="L369" s="134">
        <f>职业参数比例等级参数!$Q$35*1</f>
        <v>1.2654545454545454</v>
      </c>
      <c r="M369" s="134">
        <f>L369*职业参数比例等级参数!$B$15</f>
        <v>2.5309090909090908</v>
      </c>
      <c r="N369" s="134">
        <f>L369*职业参数比例等级参数!$B$16</f>
        <v>1.2654545454545454</v>
      </c>
      <c r="O369" s="134"/>
      <c r="P369" s="134"/>
    </row>
    <row r="370" spans="1:16" s="135" customFormat="1">
      <c r="A370" s="142">
        <v>357</v>
      </c>
      <c r="B370" s="134">
        <f t="shared" si="10"/>
        <v>6500</v>
      </c>
      <c r="C370" s="134">
        <v>6</v>
      </c>
      <c r="D370" s="134">
        <v>1</v>
      </c>
      <c r="E370" s="134" t="s">
        <v>1938</v>
      </c>
      <c r="F370" s="134">
        <f>职业参数比例等级参数!$Q$29*1</f>
        <v>13.939393939393938</v>
      </c>
      <c r="G370" s="134">
        <f>职业参数比例等级参数!$Q$30*1</f>
        <v>6.9696969696969688</v>
      </c>
      <c r="H370" s="134">
        <f>职业参数比例等级参数!$Q$31*1</f>
        <v>7.5151515151515147</v>
      </c>
      <c r="I370" s="134">
        <f>职业参数比例等级参数!$Q$32*1</f>
        <v>5.6363636363636358</v>
      </c>
      <c r="J370" s="134">
        <f>职业参数比例等级参数!$Q$33*1</f>
        <v>4.5090909090909088</v>
      </c>
      <c r="K370" s="135">
        <f>职业参数比例等级参数!$P$34*1</f>
        <v>3.4909090909090907</v>
      </c>
      <c r="L370" s="134">
        <f>职业参数比例等级参数!$Q$35*1</f>
        <v>1.2654545454545454</v>
      </c>
      <c r="M370" s="134">
        <f>L370*职业参数比例等级参数!$B$15</f>
        <v>2.5309090909090908</v>
      </c>
      <c r="N370" s="134">
        <f>L370*职业参数比例等级参数!$B$16</f>
        <v>1.2654545454545454</v>
      </c>
      <c r="O370" s="134"/>
      <c r="P370" s="134"/>
    </row>
    <row r="371" spans="1:16" s="135" customFormat="1">
      <c r="A371" s="142">
        <v>358</v>
      </c>
      <c r="B371" s="134">
        <f t="shared" si="10"/>
        <v>6500</v>
      </c>
      <c r="C371" s="134">
        <v>6</v>
      </c>
      <c r="D371" s="134">
        <v>1</v>
      </c>
      <c r="E371" s="134" t="s">
        <v>1938</v>
      </c>
      <c r="F371" s="134">
        <f>职业参数比例等级参数!$Q$29*1</f>
        <v>13.939393939393938</v>
      </c>
      <c r="G371" s="134">
        <f>职业参数比例等级参数!$Q$30*1</f>
        <v>6.9696969696969688</v>
      </c>
      <c r="H371" s="134">
        <f>职业参数比例等级参数!$Q$31*1</f>
        <v>7.5151515151515147</v>
      </c>
      <c r="I371" s="134">
        <f>职业参数比例等级参数!$Q$32*1</f>
        <v>5.6363636363636358</v>
      </c>
      <c r="J371" s="134">
        <f>职业参数比例等级参数!$Q$33*1</f>
        <v>4.5090909090909088</v>
      </c>
      <c r="K371" s="135">
        <f>职业参数比例等级参数!$O$34*1</f>
        <v>3.5999999999999996</v>
      </c>
      <c r="L371" s="134">
        <f>职业参数比例等级参数!$Q$35*1</f>
        <v>1.2654545454545454</v>
      </c>
      <c r="M371" s="134">
        <f>L371*职业参数比例等级参数!$B$15</f>
        <v>2.5309090909090908</v>
      </c>
      <c r="N371" s="134">
        <f>L371*职业参数比例等级参数!$B$16</f>
        <v>1.2654545454545454</v>
      </c>
      <c r="O371" s="134"/>
      <c r="P371" s="134"/>
    </row>
    <row r="372" spans="1:16" s="135" customFormat="1">
      <c r="A372" s="142">
        <v>359</v>
      </c>
      <c r="B372" s="134">
        <f t="shared" si="10"/>
        <v>6500</v>
      </c>
      <c r="C372" s="134">
        <v>6</v>
      </c>
      <c r="D372" s="134">
        <v>1</v>
      </c>
      <c r="E372" s="134" t="s">
        <v>1938</v>
      </c>
      <c r="F372" s="134">
        <f>职业参数比例等级参数!$Q$29*1</f>
        <v>13.939393939393938</v>
      </c>
      <c r="G372" s="134">
        <f>职业参数比例等级参数!$Q$30*1</f>
        <v>6.9696969696969688</v>
      </c>
      <c r="H372" s="134">
        <f>职业参数比例等级参数!$Q$31*1</f>
        <v>7.5151515151515147</v>
      </c>
      <c r="I372" s="134">
        <f>职业参数比例等级参数!$Q$32*1</f>
        <v>5.6363636363636358</v>
      </c>
      <c r="J372" s="134">
        <f>职业参数比例等级参数!$Q$33*1</f>
        <v>4.5090909090909088</v>
      </c>
      <c r="K372" s="134">
        <f>职业参数比例等级参数!$Q$34*1</f>
        <v>3.3818181818181818</v>
      </c>
      <c r="L372" s="135">
        <f>职业参数比例等级参数!$P$35*1</f>
        <v>1.2763636363636364</v>
      </c>
      <c r="M372" s="134">
        <f>L372*职业参数比例等级参数!$B$15</f>
        <v>2.5527272727272727</v>
      </c>
      <c r="N372" s="134">
        <f>L372*职业参数比例等级参数!$B$16</f>
        <v>1.2763636363636364</v>
      </c>
      <c r="O372" s="134"/>
      <c r="P372" s="134"/>
    </row>
    <row r="373" spans="1:16" s="135" customFormat="1">
      <c r="A373" s="142">
        <v>360</v>
      </c>
      <c r="B373" s="134">
        <f t="shared" si="10"/>
        <v>6500</v>
      </c>
      <c r="C373" s="134">
        <v>6</v>
      </c>
      <c r="D373" s="134">
        <v>1</v>
      </c>
      <c r="E373" s="134" t="s">
        <v>1938</v>
      </c>
      <c r="F373" s="134">
        <f>职业参数比例等级参数!$Q$29*1</f>
        <v>13.939393939393938</v>
      </c>
      <c r="G373" s="134">
        <f>职业参数比例等级参数!$Q$30*1</f>
        <v>6.9696969696969688</v>
      </c>
      <c r="H373" s="134">
        <f>职业参数比例等级参数!$Q$31*1</f>
        <v>7.5151515151515147</v>
      </c>
      <c r="I373" s="134">
        <f>职业参数比例等级参数!$Q$32*1</f>
        <v>5.6363636363636358</v>
      </c>
      <c r="J373" s="134">
        <f>职业参数比例等级参数!$Q$33*1</f>
        <v>4.5090909090909088</v>
      </c>
      <c r="K373" s="134">
        <f>职业参数比例等级参数!$Q$34*1</f>
        <v>3.3818181818181818</v>
      </c>
      <c r="L373" s="135">
        <f>职业参数比例等级参数!$O$35*1</f>
        <v>1.2872727272727271</v>
      </c>
      <c r="M373" s="134">
        <f>L373*职业参数比例等级参数!$B$15</f>
        <v>2.5745454545454542</v>
      </c>
      <c r="N373" s="134">
        <f>L373*职业参数比例等级参数!$B$16</f>
        <v>1.2872727272727271</v>
      </c>
      <c r="O373" s="134"/>
      <c r="P373" s="134"/>
    </row>
    <row r="374" spans="1:16" s="135" customFormat="1">
      <c r="A374" s="142">
        <v>361</v>
      </c>
      <c r="B374" s="135">
        <f>$C$6</f>
        <v>4000</v>
      </c>
      <c r="C374" s="135">
        <v>5</v>
      </c>
      <c r="D374" s="135">
        <v>1</v>
      </c>
      <c r="E374" s="135" t="s">
        <v>1939</v>
      </c>
      <c r="F374" s="135">
        <f>职业参数比例等级参数!$R$29*1</f>
        <v>13.636363636363635</v>
      </c>
      <c r="G374" s="135">
        <f>职业参数比例等级参数!$R$30*1</f>
        <v>6.8181818181818175</v>
      </c>
      <c r="H374" s="135">
        <f>职业参数比例等级参数!$R$31*1</f>
        <v>7.2727272727272725</v>
      </c>
      <c r="I374" s="135">
        <f>职业参数比例等级参数!$R$32*1</f>
        <v>5.4545454545454541</v>
      </c>
      <c r="J374" s="135">
        <f>职业参数比例等级参数!$R$33*1</f>
        <v>4.3636363636363633</v>
      </c>
      <c r="K374" s="135">
        <f>职业参数比例等级参数!$R$34*1</f>
        <v>3.2727272727272725</v>
      </c>
      <c r="L374" s="135">
        <f>职业参数比例等级参数!$R$35*1</f>
        <v>1.2545454545454544</v>
      </c>
      <c r="M374" s="135">
        <f>L374*职业参数比例等级参数!$B$15</f>
        <v>2.5090909090909088</v>
      </c>
      <c r="N374" s="135">
        <f>L374*职业参数比例等级参数!$B$16</f>
        <v>1.2545454545454544</v>
      </c>
      <c r="P374" s="135" t="s">
        <v>598</v>
      </c>
    </row>
    <row r="375" spans="1:16" s="135" customFormat="1">
      <c r="A375" s="142">
        <v>362</v>
      </c>
      <c r="B375" s="134">
        <f t="shared" ref="B375:B418" si="11">$C$6</f>
        <v>4000</v>
      </c>
      <c r="C375" s="134">
        <v>5</v>
      </c>
      <c r="D375" s="134">
        <v>1</v>
      </c>
      <c r="E375" s="134" t="s">
        <v>1939</v>
      </c>
      <c r="F375" s="135">
        <f>职业参数比例等级参数!$S$29*1</f>
        <v>13.333333333333332</v>
      </c>
      <c r="G375" s="134">
        <f>职业参数比例等级参数!$R$30*1</f>
        <v>6.8181818181818175</v>
      </c>
      <c r="H375" s="134">
        <f>职业参数比例等级参数!$R$31*1</f>
        <v>7.2727272727272725</v>
      </c>
      <c r="I375" s="134">
        <f>职业参数比例等级参数!$R$32*1</f>
        <v>5.4545454545454541</v>
      </c>
      <c r="J375" s="134">
        <f>职业参数比例等级参数!$R$33*1</f>
        <v>4.3636363636363633</v>
      </c>
      <c r="K375" s="134">
        <f>职业参数比例等级参数!$R$34*1</f>
        <v>3.2727272727272725</v>
      </c>
      <c r="L375" s="134">
        <f>职业参数比例等级参数!$R$35*1</f>
        <v>1.2545454545454544</v>
      </c>
      <c r="M375" s="134">
        <f>L375*职业参数比例等级参数!$B$15</f>
        <v>2.5090909090909088</v>
      </c>
      <c r="N375" s="134">
        <f>L375*职业参数比例等级参数!$B$16</f>
        <v>1.2545454545454544</v>
      </c>
      <c r="O375" s="134"/>
      <c r="P375" s="134"/>
    </row>
    <row r="376" spans="1:16" s="135" customFormat="1">
      <c r="A376" s="142">
        <v>363</v>
      </c>
      <c r="B376" s="134">
        <f t="shared" si="11"/>
        <v>4000</v>
      </c>
      <c r="C376" s="134">
        <v>5</v>
      </c>
      <c r="D376" s="134">
        <v>1</v>
      </c>
      <c r="E376" s="134" t="s">
        <v>1939</v>
      </c>
      <c r="F376" s="135">
        <f>职业参数比例等级参数!$T$29*1</f>
        <v>13.030303030303029</v>
      </c>
      <c r="G376" s="134">
        <f>职业参数比例等级参数!$R$30*1</f>
        <v>6.8181818181818175</v>
      </c>
      <c r="H376" s="134">
        <f>职业参数比例等级参数!$R$31*1</f>
        <v>7.2727272727272725</v>
      </c>
      <c r="I376" s="134">
        <f>职业参数比例等级参数!$R$32*1</f>
        <v>5.4545454545454541</v>
      </c>
      <c r="J376" s="134">
        <f>职业参数比例等级参数!$R$33*1</f>
        <v>4.3636363636363633</v>
      </c>
      <c r="K376" s="134">
        <f>职业参数比例等级参数!$R$34*1</f>
        <v>3.2727272727272725</v>
      </c>
      <c r="L376" s="134">
        <f>职业参数比例等级参数!$R$35*1</f>
        <v>1.2545454545454544</v>
      </c>
      <c r="M376" s="134">
        <f>L376*职业参数比例等级参数!$B$15</f>
        <v>2.5090909090909088</v>
      </c>
      <c r="N376" s="134">
        <f>L376*职业参数比例等级参数!$B$16</f>
        <v>1.2545454545454544</v>
      </c>
      <c r="O376" s="134"/>
      <c r="P376" s="134"/>
    </row>
    <row r="377" spans="1:16" s="135" customFormat="1">
      <c r="A377" s="142">
        <v>364</v>
      </c>
      <c r="B377" s="134">
        <f t="shared" si="11"/>
        <v>4000</v>
      </c>
      <c r="C377" s="134">
        <v>5</v>
      </c>
      <c r="D377" s="134">
        <v>1</v>
      </c>
      <c r="E377" s="134" t="s">
        <v>1938</v>
      </c>
      <c r="F377" s="134">
        <f>职业参数比例等级参数!$R$29*1</f>
        <v>13.636363636363635</v>
      </c>
      <c r="G377" s="135">
        <f>职业参数比例等级参数!$S$30*1</f>
        <v>6.6666666666666661</v>
      </c>
      <c r="H377" s="134">
        <f>职业参数比例等级参数!$R$31*1</f>
        <v>7.2727272727272725</v>
      </c>
      <c r="I377" s="134">
        <f>职业参数比例等级参数!$R$32*1</f>
        <v>5.4545454545454541</v>
      </c>
      <c r="J377" s="134">
        <f>职业参数比例等级参数!$R$33*1</f>
        <v>4.3636363636363633</v>
      </c>
      <c r="K377" s="134">
        <f>职业参数比例等级参数!$R$34*1</f>
        <v>3.2727272727272725</v>
      </c>
      <c r="L377" s="134">
        <f>职业参数比例等级参数!$R$35*1</f>
        <v>1.2545454545454544</v>
      </c>
      <c r="M377" s="134">
        <f>L377*职业参数比例等级参数!$B$15</f>
        <v>2.5090909090909088</v>
      </c>
      <c r="N377" s="134">
        <f>L377*职业参数比例等级参数!$B$16</f>
        <v>1.2545454545454544</v>
      </c>
      <c r="O377" s="134"/>
      <c r="P377" s="134"/>
    </row>
    <row r="378" spans="1:16" s="135" customFormat="1">
      <c r="A378" s="142">
        <v>365</v>
      </c>
      <c r="B378" s="134">
        <f t="shared" si="11"/>
        <v>4000</v>
      </c>
      <c r="C378" s="134">
        <v>5</v>
      </c>
      <c r="D378" s="134">
        <v>1</v>
      </c>
      <c r="E378" s="134" t="s">
        <v>1938</v>
      </c>
      <c r="F378" s="134">
        <f>职业参数比例等级参数!$R$29*1</f>
        <v>13.636363636363635</v>
      </c>
      <c r="G378" s="135">
        <f>职业参数比例等级参数!$T$30*1</f>
        <v>6.5151515151515147</v>
      </c>
      <c r="H378" s="134">
        <f>职业参数比例等级参数!$R$31*1</f>
        <v>7.2727272727272725</v>
      </c>
      <c r="I378" s="134">
        <f>职业参数比例等级参数!$R$32*1</f>
        <v>5.4545454545454541</v>
      </c>
      <c r="J378" s="134">
        <f>职业参数比例等级参数!$R$33*1</f>
        <v>4.3636363636363633</v>
      </c>
      <c r="K378" s="134">
        <f>职业参数比例等级参数!$R$34*1</f>
        <v>3.2727272727272725</v>
      </c>
      <c r="L378" s="134">
        <f>职业参数比例等级参数!$R$35*1</f>
        <v>1.2545454545454544</v>
      </c>
      <c r="M378" s="134">
        <f>L378*职业参数比例等级参数!$B$15</f>
        <v>2.5090909090909088</v>
      </c>
      <c r="N378" s="134">
        <f>L378*职业参数比例等级参数!$B$16</f>
        <v>1.2545454545454544</v>
      </c>
      <c r="O378" s="134"/>
      <c r="P378" s="134"/>
    </row>
    <row r="379" spans="1:16" s="135" customFormat="1">
      <c r="A379" s="142">
        <v>366</v>
      </c>
      <c r="B379" s="134">
        <f t="shared" si="11"/>
        <v>4000</v>
      </c>
      <c r="C379" s="134">
        <v>5</v>
      </c>
      <c r="D379" s="134">
        <v>1</v>
      </c>
      <c r="E379" s="134" t="s">
        <v>1938</v>
      </c>
      <c r="F379" s="134">
        <f>职业参数比例等级参数!$R$29*1</f>
        <v>13.636363636363635</v>
      </c>
      <c r="G379" s="134">
        <f>职业参数比例等级参数!$R$30*1</f>
        <v>6.8181818181818175</v>
      </c>
      <c r="H379" s="135">
        <f>职业参数比例等级参数!$S$31*1</f>
        <v>7.0303030303030294</v>
      </c>
      <c r="I379" s="134">
        <f>职业参数比例等级参数!$R$32*1</f>
        <v>5.4545454545454541</v>
      </c>
      <c r="J379" s="134">
        <f>职业参数比例等级参数!$R$33*1</f>
        <v>4.3636363636363633</v>
      </c>
      <c r="K379" s="134">
        <f>职业参数比例等级参数!$R$34*1</f>
        <v>3.2727272727272725</v>
      </c>
      <c r="L379" s="134">
        <f>职业参数比例等级参数!$R$35*1</f>
        <v>1.2545454545454544</v>
      </c>
      <c r="M379" s="134">
        <f>L379*职业参数比例等级参数!$B$15</f>
        <v>2.5090909090909088</v>
      </c>
      <c r="N379" s="134">
        <f>L379*职业参数比例等级参数!$B$16</f>
        <v>1.2545454545454544</v>
      </c>
      <c r="O379" s="134"/>
      <c r="P379" s="134"/>
    </row>
    <row r="380" spans="1:16" s="135" customFormat="1">
      <c r="A380" s="142">
        <v>367</v>
      </c>
      <c r="B380" s="134">
        <f t="shared" si="11"/>
        <v>4000</v>
      </c>
      <c r="C380" s="134">
        <v>5</v>
      </c>
      <c r="D380" s="134">
        <v>1</v>
      </c>
      <c r="E380" s="134" t="s">
        <v>1938</v>
      </c>
      <c r="F380" s="134">
        <f>职业参数比例等级参数!$R$29*1</f>
        <v>13.636363636363635</v>
      </c>
      <c r="G380" s="134">
        <f>职业参数比例等级参数!$R$30*1</f>
        <v>6.8181818181818175</v>
      </c>
      <c r="H380" s="135">
        <f>职业参数比例等级参数!$T$31*1</f>
        <v>6.7878787878787872</v>
      </c>
      <c r="I380" s="134">
        <f>职业参数比例等级参数!$R$32*1</f>
        <v>5.4545454545454541</v>
      </c>
      <c r="J380" s="134">
        <f>职业参数比例等级参数!$R$33*1</f>
        <v>4.3636363636363633</v>
      </c>
      <c r="K380" s="134">
        <f>职业参数比例等级参数!$R$34*1</f>
        <v>3.2727272727272725</v>
      </c>
      <c r="L380" s="134">
        <f>职业参数比例等级参数!$R$35*1</f>
        <v>1.2545454545454544</v>
      </c>
      <c r="M380" s="134">
        <f>L380*职业参数比例等级参数!$B$15</f>
        <v>2.5090909090909088</v>
      </c>
      <c r="N380" s="134">
        <f>L380*职业参数比例等级参数!$B$16</f>
        <v>1.2545454545454544</v>
      </c>
      <c r="O380" s="134"/>
      <c r="P380" s="134"/>
    </row>
    <row r="381" spans="1:16" s="135" customFormat="1">
      <c r="A381" s="142">
        <v>368</v>
      </c>
      <c r="B381" s="134">
        <f t="shared" si="11"/>
        <v>4000</v>
      </c>
      <c r="C381" s="134">
        <v>5</v>
      </c>
      <c r="D381" s="134">
        <v>1</v>
      </c>
      <c r="E381" s="134" t="s">
        <v>1938</v>
      </c>
      <c r="F381" s="134">
        <f>职业参数比例等级参数!$R$29*1</f>
        <v>13.636363636363635</v>
      </c>
      <c r="G381" s="134">
        <f>职业参数比例等级参数!$R$30*1</f>
        <v>6.8181818181818175</v>
      </c>
      <c r="H381" s="134">
        <f>职业参数比例等级参数!$R$31*1</f>
        <v>7.2727272727272725</v>
      </c>
      <c r="I381" s="135">
        <f>职业参数比例等级参数!$S$32*1</f>
        <v>5.2727272727272725</v>
      </c>
      <c r="J381" s="134">
        <f>职业参数比例等级参数!$R$33*1</f>
        <v>4.3636363636363633</v>
      </c>
      <c r="K381" s="134">
        <f>职业参数比例等级参数!$R$34*1</f>
        <v>3.2727272727272725</v>
      </c>
      <c r="L381" s="134">
        <f>职业参数比例等级参数!$R$35*1</f>
        <v>1.2545454545454544</v>
      </c>
      <c r="M381" s="134">
        <f>L381*职业参数比例等级参数!$B$15</f>
        <v>2.5090909090909088</v>
      </c>
      <c r="N381" s="134">
        <f>L381*职业参数比例等级参数!$B$16</f>
        <v>1.2545454545454544</v>
      </c>
      <c r="O381" s="134"/>
      <c r="P381" s="134"/>
    </row>
    <row r="382" spans="1:16" s="135" customFormat="1">
      <c r="A382" s="142">
        <v>369</v>
      </c>
      <c r="B382" s="134">
        <f t="shared" si="11"/>
        <v>4000</v>
      </c>
      <c r="C382" s="134">
        <v>5</v>
      </c>
      <c r="D382" s="134">
        <v>1</v>
      </c>
      <c r="E382" s="134" t="s">
        <v>1938</v>
      </c>
      <c r="F382" s="134">
        <f>职业参数比例等级参数!$R$29*1</f>
        <v>13.636363636363635</v>
      </c>
      <c r="G382" s="134">
        <f>职业参数比例等级参数!$R$30*1</f>
        <v>6.8181818181818175</v>
      </c>
      <c r="H382" s="134">
        <f>职业参数比例等级参数!$R$31*1</f>
        <v>7.2727272727272725</v>
      </c>
      <c r="I382" s="135">
        <f>职业参数比例等级参数!$T$32*1</f>
        <v>5.0909090909090908</v>
      </c>
      <c r="J382" s="134">
        <f>职业参数比例等级参数!$R$33*1</f>
        <v>4.3636363636363633</v>
      </c>
      <c r="K382" s="134">
        <f>职业参数比例等级参数!$R$34*1</f>
        <v>3.2727272727272725</v>
      </c>
      <c r="L382" s="134">
        <f>职业参数比例等级参数!$R$35*1</f>
        <v>1.2545454545454544</v>
      </c>
      <c r="M382" s="134">
        <f>L382*职业参数比例等级参数!$B$15</f>
        <v>2.5090909090909088</v>
      </c>
      <c r="N382" s="134">
        <f>L382*职业参数比例等级参数!$B$16</f>
        <v>1.2545454545454544</v>
      </c>
      <c r="O382" s="134"/>
      <c r="P382" s="134"/>
    </row>
    <row r="383" spans="1:16" s="135" customFormat="1">
      <c r="A383" s="142">
        <v>370</v>
      </c>
      <c r="B383" s="134">
        <f t="shared" si="11"/>
        <v>4000</v>
      </c>
      <c r="C383" s="134">
        <v>5</v>
      </c>
      <c r="D383" s="134">
        <v>1</v>
      </c>
      <c r="E383" s="134" t="s">
        <v>1938</v>
      </c>
      <c r="F383" s="134">
        <f>职业参数比例等级参数!$R$29*1</f>
        <v>13.636363636363635</v>
      </c>
      <c r="G383" s="134">
        <f>职业参数比例等级参数!$R$30*1</f>
        <v>6.8181818181818175</v>
      </c>
      <c r="H383" s="134">
        <f>职业参数比例等级参数!$R$31*1</f>
        <v>7.2727272727272725</v>
      </c>
      <c r="I383" s="134">
        <f>职业参数比例等级参数!$R$32*1</f>
        <v>5.4545454545454541</v>
      </c>
      <c r="J383" s="135">
        <f>职业参数比例等级参数!$S$33*1</f>
        <v>4.2181818181818178</v>
      </c>
      <c r="K383" s="134">
        <f>职业参数比例等级参数!$R$34*1</f>
        <v>3.2727272727272725</v>
      </c>
      <c r="L383" s="134">
        <f>职业参数比例等级参数!$R$35*1</f>
        <v>1.2545454545454544</v>
      </c>
      <c r="M383" s="134">
        <f>L383*职业参数比例等级参数!$B$15</f>
        <v>2.5090909090909088</v>
      </c>
      <c r="N383" s="134">
        <f>L383*职业参数比例等级参数!$B$16</f>
        <v>1.2545454545454544</v>
      </c>
      <c r="O383" s="134"/>
      <c r="P383" s="134"/>
    </row>
    <row r="384" spans="1:16" s="135" customFormat="1">
      <c r="A384" s="142">
        <v>371</v>
      </c>
      <c r="B384" s="134">
        <f t="shared" si="11"/>
        <v>4000</v>
      </c>
      <c r="C384" s="134">
        <v>5</v>
      </c>
      <c r="D384" s="134">
        <v>1</v>
      </c>
      <c r="E384" s="134" t="s">
        <v>1938</v>
      </c>
      <c r="F384" s="134">
        <f>职业参数比例等级参数!$R$29*1</f>
        <v>13.636363636363635</v>
      </c>
      <c r="G384" s="134">
        <f>职业参数比例等级参数!$R$30*1</f>
        <v>6.8181818181818175</v>
      </c>
      <c r="H384" s="134">
        <f>职业参数比例等级参数!$R$31*1</f>
        <v>7.2727272727272725</v>
      </c>
      <c r="I384" s="134">
        <f>职业参数比例等级参数!$R$32*1</f>
        <v>5.4545454545454541</v>
      </c>
      <c r="J384" s="135">
        <f>职业参数比例等级参数!$T$33*1</f>
        <v>4.0727272727272723</v>
      </c>
      <c r="K384" s="134">
        <f>职业参数比例等级参数!$R$34*1</f>
        <v>3.2727272727272725</v>
      </c>
      <c r="L384" s="134">
        <f>职业参数比例等级参数!$R$35*1</f>
        <v>1.2545454545454544</v>
      </c>
      <c r="M384" s="134">
        <f>L384*职业参数比例等级参数!$B$15</f>
        <v>2.5090909090909088</v>
      </c>
      <c r="N384" s="134">
        <f>L384*职业参数比例等级参数!$B$16</f>
        <v>1.2545454545454544</v>
      </c>
      <c r="O384" s="134"/>
      <c r="P384" s="134"/>
    </row>
    <row r="385" spans="1:16" s="135" customFormat="1">
      <c r="A385" s="142">
        <v>372</v>
      </c>
      <c r="B385" s="134">
        <f t="shared" si="11"/>
        <v>4000</v>
      </c>
      <c r="C385" s="134">
        <v>5</v>
      </c>
      <c r="D385" s="134">
        <v>1</v>
      </c>
      <c r="E385" s="134" t="s">
        <v>1938</v>
      </c>
      <c r="F385" s="134">
        <f>职业参数比例等级参数!$R$29*1</f>
        <v>13.636363636363635</v>
      </c>
      <c r="G385" s="134">
        <f>职业参数比例等级参数!$R$30*1</f>
        <v>6.8181818181818175</v>
      </c>
      <c r="H385" s="134">
        <f>职业参数比例等级参数!$R$31*1</f>
        <v>7.2727272727272725</v>
      </c>
      <c r="I385" s="134">
        <f>职业参数比例等级参数!$R$32*1</f>
        <v>5.4545454545454541</v>
      </c>
      <c r="J385" s="134">
        <f>职业参数比例等级参数!$R$33*1</f>
        <v>4.3636363636363633</v>
      </c>
      <c r="K385" s="135">
        <f>职业参数比例等级参数!$S$34*1</f>
        <v>3.1636363636363631</v>
      </c>
      <c r="L385" s="134">
        <f>职业参数比例等级参数!$R$35*1</f>
        <v>1.2545454545454544</v>
      </c>
      <c r="M385" s="134">
        <f>L385*职业参数比例等级参数!$B$15</f>
        <v>2.5090909090909088</v>
      </c>
      <c r="N385" s="134">
        <f>L385*职业参数比例等级参数!$B$16</f>
        <v>1.2545454545454544</v>
      </c>
      <c r="O385" s="134"/>
      <c r="P385" s="134"/>
    </row>
    <row r="386" spans="1:16" s="135" customFormat="1">
      <c r="A386" s="142">
        <v>373</v>
      </c>
      <c r="B386" s="134">
        <f t="shared" si="11"/>
        <v>4000</v>
      </c>
      <c r="C386" s="134">
        <v>5</v>
      </c>
      <c r="D386" s="134">
        <v>1</v>
      </c>
      <c r="E386" s="134" t="s">
        <v>1938</v>
      </c>
      <c r="F386" s="134">
        <f>职业参数比例等级参数!$R$29*1</f>
        <v>13.636363636363635</v>
      </c>
      <c r="G386" s="134">
        <f>职业参数比例等级参数!$R$30*1</f>
        <v>6.8181818181818175</v>
      </c>
      <c r="H386" s="134">
        <f>职业参数比例等级参数!$R$31*1</f>
        <v>7.2727272727272725</v>
      </c>
      <c r="I386" s="134">
        <f>职业参数比例等级参数!$R$32*1</f>
        <v>5.4545454545454541</v>
      </c>
      <c r="J386" s="134">
        <f>职业参数比例等级参数!$R$33*1</f>
        <v>4.3636363636363633</v>
      </c>
      <c r="K386" s="135">
        <f>职业参数比例等级参数!$T$34*1</f>
        <v>3.0545454545454542</v>
      </c>
      <c r="L386" s="134">
        <f>职业参数比例等级参数!$R$35*1</f>
        <v>1.2545454545454544</v>
      </c>
      <c r="M386" s="134">
        <f>L386*职业参数比例等级参数!$B$15</f>
        <v>2.5090909090909088</v>
      </c>
      <c r="N386" s="134">
        <f>L386*职业参数比例等级参数!$B$16</f>
        <v>1.2545454545454544</v>
      </c>
      <c r="O386" s="134"/>
      <c r="P386" s="134"/>
    </row>
    <row r="387" spans="1:16" s="135" customFormat="1">
      <c r="A387" s="142">
        <v>374</v>
      </c>
      <c r="B387" s="134">
        <f t="shared" si="11"/>
        <v>4000</v>
      </c>
      <c r="C387" s="134">
        <v>5</v>
      </c>
      <c r="D387" s="134">
        <v>1</v>
      </c>
      <c r="E387" s="134" t="s">
        <v>1938</v>
      </c>
      <c r="F387" s="134">
        <f>职业参数比例等级参数!$R$29*1</f>
        <v>13.636363636363635</v>
      </c>
      <c r="G387" s="134">
        <f>职业参数比例等级参数!$R$30*1</f>
        <v>6.8181818181818175</v>
      </c>
      <c r="H387" s="134">
        <f>职业参数比例等级参数!$R$31*1</f>
        <v>7.2727272727272725</v>
      </c>
      <c r="I387" s="134">
        <f>职业参数比例等级参数!$R$32*1</f>
        <v>5.4545454545454541</v>
      </c>
      <c r="J387" s="134">
        <f>职业参数比例等级参数!$R$33*1</f>
        <v>4.3636363636363633</v>
      </c>
      <c r="K387" s="134">
        <f>职业参数比例等级参数!$R$34*1</f>
        <v>3.2727272727272725</v>
      </c>
      <c r="L387" s="135">
        <f>职业参数比例等级参数!$S$35*1</f>
        <v>1.2436363636363637</v>
      </c>
      <c r="M387" s="134">
        <f>L387*职业参数比例等级参数!$B$15</f>
        <v>2.4872727272727273</v>
      </c>
      <c r="N387" s="134">
        <f>L387*职业参数比例等级参数!$B$16</f>
        <v>1.2436363636363637</v>
      </c>
      <c r="O387" s="134"/>
      <c r="P387" s="134"/>
    </row>
    <row r="388" spans="1:16" s="135" customFormat="1">
      <c r="A388" s="142">
        <v>375</v>
      </c>
      <c r="B388" s="134">
        <f t="shared" si="11"/>
        <v>4000</v>
      </c>
      <c r="C388" s="134">
        <v>5</v>
      </c>
      <c r="D388" s="134">
        <v>1</v>
      </c>
      <c r="E388" s="134" t="s">
        <v>1938</v>
      </c>
      <c r="F388" s="134">
        <f>职业参数比例等级参数!$R$29*1</f>
        <v>13.636363636363635</v>
      </c>
      <c r="G388" s="134">
        <f>职业参数比例等级参数!$R$30*1</f>
        <v>6.8181818181818175</v>
      </c>
      <c r="H388" s="134">
        <f>职业参数比例等级参数!$R$31*1</f>
        <v>7.2727272727272725</v>
      </c>
      <c r="I388" s="134">
        <f>职业参数比例等级参数!$R$32*1</f>
        <v>5.4545454545454541</v>
      </c>
      <c r="J388" s="134">
        <f>职业参数比例等级参数!$R$33*1</f>
        <v>4.3636363636363633</v>
      </c>
      <c r="K388" s="134">
        <f>职业参数比例等级参数!$R$34*1</f>
        <v>3.2727272727272725</v>
      </c>
      <c r="L388" s="135">
        <f>职业参数比例等级参数!$T$35*1</f>
        <v>1.2327272727272727</v>
      </c>
      <c r="M388" s="134">
        <f>L388*职业参数比例等级参数!$B$15</f>
        <v>2.4654545454545453</v>
      </c>
      <c r="N388" s="134">
        <f>L388*职业参数比例等级参数!$B$16</f>
        <v>1.2327272727272727</v>
      </c>
      <c r="O388" s="134"/>
      <c r="P388" s="134"/>
    </row>
    <row r="389" spans="1:16" s="135" customFormat="1">
      <c r="A389" s="142">
        <v>376</v>
      </c>
      <c r="B389" s="135">
        <f t="shared" si="11"/>
        <v>4000</v>
      </c>
      <c r="C389" s="135">
        <v>5</v>
      </c>
      <c r="D389" s="135">
        <v>1</v>
      </c>
      <c r="E389" s="135" t="s">
        <v>1939</v>
      </c>
      <c r="F389" s="135">
        <f>职业参数比例等级参数!$S$29*1</f>
        <v>13.333333333333332</v>
      </c>
      <c r="G389" s="135">
        <f>职业参数比例等级参数!$S$30*1</f>
        <v>6.6666666666666661</v>
      </c>
      <c r="H389" s="135">
        <f>职业参数比例等级参数!$S$31*1</f>
        <v>7.0303030303030294</v>
      </c>
      <c r="I389" s="135">
        <f>职业参数比例等级参数!$S$32*1</f>
        <v>5.2727272727272725</v>
      </c>
      <c r="J389" s="135">
        <f>职业参数比例等级参数!$S$33*1</f>
        <v>4.2181818181818178</v>
      </c>
      <c r="K389" s="135">
        <f>职业参数比例等级参数!$S$34*1</f>
        <v>3.1636363636363631</v>
      </c>
      <c r="L389" s="135">
        <f>职业参数比例等级参数!$S$35*1</f>
        <v>1.2436363636363637</v>
      </c>
      <c r="M389" s="135">
        <f>L389*职业参数比例等级参数!$B$15</f>
        <v>2.4872727272727273</v>
      </c>
      <c r="N389" s="135">
        <f>L389*职业参数比例等级参数!$B$16</f>
        <v>1.2436363636363637</v>
      </c>
      <c r="P389" s="135" t="s">
        <v>695</v>
      </c>
    </row>
    <row r="390" spans="1:16" s="135" customFormat="1">
      <c r="A390" s="142">
        <v>377</v>
      </c>
      <c r="B390" s="134">
        <f t="shared" si="11"/>
        <v>4000</v>
      </c>
      <c r="C390" s="134">
        <v>5</v>
      </c>
      <c r="D390" s="134">
        <v>1</v>
      </c>
      <c r="E390" s="134" t="s">
        <v>1939</v>
      </c>
      <c r="F390" s="135">
        <f>职业参数比例等级参数!$T$29*1</f>
        <v>13.030303030303029</v>
      </c>
      <c r="G390" s="134">
        <f>职业参数比例等级参数!$S$30*1</f>
        <v>6.6666666666666661</v>
      </c>
      <c r="H390" s="134">
        <f>职业参数比例等级参数!$S$31*1</f>
        <v>7.0303030303030294</v>
      </c>
      <c r="I390" s="134">
        <f>职业参数比例等级参数!$S$32*1</f>
        <v>5.2727272727272725</v>
      </c>
      <c r="J390" s="134">
        <f>职业参数比例等级参数!$S$33*1</f>
        <v>4.2181818181818178</v>
      </c>
      <c r="K390" s="134">
        <f>职业参数比例等级参数!$S$34*1</f>
        <v>3.1636363636363631</v>
      </c>
      <c r="L390" s="134">
        <f>职业参数比例等级参数!$S$35*1</f>
        <v>1.2436363636363637</v>
      </c>
      <c r="M390" s="134">
        <f>L390*职业参数比例等级参数!$B$15</f>
        <v>2.4872727272727273</v>
      </c>
      <c r="N390" s="134">
        <f>L390*职业参数比例等级参数!$B$16</f>
        <v>1.2436363636363637</v>
      </c>
      <c r="O390" s="134"/>
      <c r="P390" s="134"/>
    </row>
    <row r="391" spans="1:16" s="135" customFormat="1">
      <c r="A391" s="142">
        <v>378</v>
      </c>
      <c r="B391" s="134">
        <f t="shared" si="11"/>
        <v>4000</v>
      </c>
      <c r="C391" s="134">
        <v>5</v>
      </c>
      <c r="D391" s="134">
        <v>1</v>
      </c>
      <c r="E391" s="134" t="s">
        <v>1939</v>
      </c>
      <c r="F391" s="135">
        <f>职业参数比例等级参数!$R$29*1</f>
        <v>13.636363636363635</v>
      </c>
      <c r="G391" s="134">
        <f>职业参数比例等级参数!$S$30*1</f>
        <v>6.6666666666666661</v>
      </c>
      <c r="H391" s="134">
        <f>职业参数比例等级参数!$S$31*1</f>
        <v>7.0303030303030294</v>
      </c>
      <c r="I391" s="134">
        <f>职业参数比例等级参数!$S$32*1</f>
        <v>5.2727272727272725</v>
      </c>
      <c r="J391" s="134">
        <f>职业参数比例等级参数!$S$33*1</f>
        <v>4.2181818181818178</v>
      </c>
      <c r="K391" s="134">
        <f>职业参数比例等级参数!$S$34*1</f>
        <v>3.1636363636363631</v>
      </c>
      <c r="L391" s="134">
        <f>职业参数比例等级参数!$S$35*1</f>
        <v>1.2436363636363637</v>
      </c>
      <c r="M391" s="134">
        <f>L391*职业参数比例等级参数!$B$15</f>
        <v>2.4872727272727273</v>
      </c>
      <c r="N391" s="134">
        <f>L391*职业参数比例等级参数!$B$16</f>
        <v>1.2436363636363637</v>
      </c>
      <c r="O391" s="134"/>
      <c r="P391" s="134"/>
    </row>
    <row r="392" spans="1:16" s="135" customFormat="1">
      <c r="A392" s="142">
        <v>379</v>
      </c>
      <c r="B392" s="134">
        <f t="shared" si="11"/>
        <v>4000</v>
      </c>
      <c r="C392" s="134">
        <v>5</v>
      </c>
      <c r="D392" s="134">
        <v>1</v>
      </c>
      <c r="E392" s="134" t="s">
        <v>1938</v>
      </c>
      <c r="F392" s="134">
        <f>职业参数比例等级参数!$S$29*1</f>
        <v>13.333333333333332</v>
      </c>
      <c r="G392" s="135">
        <f>职业参数比例等级参数!$T$30*1</f>
        <v>6.5151515151515147</v>
      </c>
      <c r="H392" s="134">
        <f>职业参数比例等级参数!$S$31*1</f>
        <v>7.0303030303030294</v>
      </c>
      <c r="I392" s="134">
        <f>职业参数比例等级参数!$S$32*1</f>
        <v>5.2727272727272725</v>
      </c>
      <c r="J392" s="134">
        <f>职业参数比例等级参数!$S$33*1</f>
        <v>4.2181818181818178</v>
      </c>
      <c r="K392" s="134">
        <f>职业参数比例等级参数!$S$34*1</f>
        <v>3.1636363636363631</v>
      </c>
      <c r="L392" s="134">
        <f>职业参数比例等级参数!$S$35*1</f>
        <v>1.2436363636363637</v>
      </c>
      <c r="M392" s="134">
        <f>L392*职业参数比例等级参数!$B$15</f>
        <v>2.4872727272727273</v>
      </c>
      <c r="N392" s="134">
        <f>L392*职业参数比例等级参数!$B$16</f>
        <v>1.2436363636363637</v>
      </c>
      <c r="O392" s="134"/>
      <c r="P392" s="134"/>
    </row>
    <row r="393" spans="1:16" s="135" customFormat="1">
      <c r="A393" s="142">
        <v>380</v>
      </c>
      <c r="B393" s="134">
        <f t="shared" si="11"/>
        <v>4000</v>
      </c>
      <c r="C393" s="134">
        <v>5</v>
      </c>
      <c r="D393" s="134">
        <v>1</v>
      </c>
      <c r="E393" s="134" t="s">
        <v>1938</v>
      </c>
      <c r="F393" s="134">
        <f>职业参数比例等级参数!$S$29*1</f>
        <v>13.333333333333332</v>
      </c>
      <c r="G393" s="135">
        <f>职业参数比例等级参数!$R$30*1</f>
        <v>6.8181818181818175</v>
      </c>
      <c r="H393" s="134">
        <f>职业参数比例等级参数!$S$31*1</f>
        <v>7.0303030303030294</v>
      </c>
      <c r="I393" s="134">
        <f>职业参数比例等级参数!$S$32*1</f>
        <v>5.2727272727272725</v>
      </c>
      <c r="J393" s="134">
        <f>职业参数比例等级参数!$S$33*1</f>
        <v>4.2181818181818178</v>
      </c>
      <c r="K393" s="134">
        <f>职业参数比例等级参数!$S$34*1</f>
        <v>3.1636363636363631</v>
      </c>
      <c r="L393" s="134">
        <f>职业参数比例等级参数!$S$35*1</f>
        <v>1.2436363636363637</v>
      </c>
      <c r="M393" s="134">
        <f>L393*职业参数比例等级参数!$B$15</f>
        <v>2.4872727272727273</v>
      </c>
      <c r="N393" s="134">
        <f>L393*职业参数比例等级参数!$B$16</f>
        <v>1.2436363636363637</v>
      </c>
      <c r="O393" s="134"/>
      <c r="P393" s="134"/>
    </row>
    <row r="394" spans="1:16" s="135" customFormat="1">
      <c r="A394" s="142">
        <v>381</v>
      </c>
      <c r="B394" s="134">
        <f t="shared" si="11"/>
        <v>4000</v>
      </c>
      <c r="C394" s="134">
        <v>5</v>
      </c>
      <c r="D394" s="134">
        <v>1</v>
      </c>
      <c r="E394" s="134" t="s">
        <v>1938</v>
      </c>
      <c r="F394" s="134">
        <f>职业参数比例等级参数!$S$29*1</f>
        <v>13.333333333333332</v>
      </c>
      <c r="G394" s="134">
        <f>职业参数比例等级参数!$S$30*1</f>
        <v>6.6666666666666661</v>
      </c>
      <c r="H394" s="135">
        <f>职业参数比例等级参数!$T$31*1</f>
        <v>6.7878787878787872</v>
      </c>
      <c r="I394" s="134">
        <f>职业参数比例等级参数!$S$32*1</f>
        <v>5.2727272727272725</v>
      </c>
      <c r="J394" s="134">
        <f>职业参数比例等级参数!$S$33*1</f>
        <v>4.2181818181818178</v>
      </c>
      <c r="K394" s="134">
        <f>职业参数比例等级参数!$S$34*1</f>
        <v>3.1636363636363631</v>
      </c>
      <c r="L394" s="134">
        <f>职业参数比例等级参数!$S$35*1</f>
        <v>1.2436363636363637</v>
      </c>
      <c r="M394" s="134">
        <f>L394*职业参数比例等级参数!$B$15</f>
        <v>2.4872727272727273</v>
      </c>
      <c r="N394" s="134">
        <f>L394*职业参数比例等级参数!$B$16</f>
        <v>1.2436363636363637</v>
      </c>
      <c r="O394" s="134"/>
      <c r="P394" s="134"/>
    </row>
    <row r="395" spans="1:16" s="135" customFormat="1">
      <c r="A395" s="142">
        <v>382</v>
      </c>
      <c r="B395" s="134">
        <f t="shared" si="11"/>
        <v>4000</v>
      </c>
      <c r="C395" s="134">
        <v>5</v>
      </c>
      <c r="D395" s="134">
        <v>1</v>
      </c>
      <c r="E395" s="134" t="s">
        <v>1938</v>
      </c>
      <c r="F395" s="134">
        <f>职业参数比例等级参数!$S$29*1</f>
        <v>13.333333333333332</v>
      </c>
      <c r="G395" s="134">
        <f>职业参数比例等级参数!$S$30*1</f>
        <v>6.6666666666666661</v>
      </c>
      <c r="H395" s="135">
        <f>职业参数比例等级参数!$R$31*1</f>
        <v>7.2727272727272725</v>
      </c>
      <c r="I395" s="134">
        <f>职业参数比例等级参数!$S$32*1</f>
        <v>5.2727272727272725</v>
      </c>
      <c r="J395" s="134">
        <f>职业参数比例等级参数!$S$33*1</f>
        <v>4.2181818181818178</v>
      </c>
      <c r="K395" s="134">
        <f>职业参数比例等级参数!$S$34*1</f>
        <v>3.1636363636363631</v>
      </c>
      <c r="L395" s="134">
        <f>职业参数比例等级参数!$S$35*1</f>
        <v>1.2436363636363637</v>
      </c>
      <c r="M395" s="134">
        <f>L395*职业参数比例等级参数!$B$15</f>
        <v>2.4872727272727273</v>
      </c>
      <c r="N395" s="134">
        <f>L395*职业参数比例等级参数!$B$16</f>
        <v>1.2436363636363637</v>
      </c>
      <c r="O395" s="134"/>
      <c r="P395" s="134"/>
    </row>
    <row r="396" spans="1:16" s="135" customFormat="1">
      <c r="A396" s="142">
        <v>383</v>
      </c>
      <c r="B396" s="134">
        <f t="shared" si="11"/>
        <v>4000</v>
      </c>
      <c r="C396" s="134">
        <v>5</v>
      </c>
      <c r="D396" s="134">
        <v>1</v>
      </c>
      <c r="E396" s="134" t="s">
        <v>1938</v>
      </c>
      <c r="F396" s="134">
        <f>职业参数比例等级参数!$S$29*1</f>
        <v>13.333333333333332</v>
      </c>
      <c r="G396" s="134">
        <f>职业参数比例等级参数!$S$30*1</f>
        <v>6.6666666666666661</v>
      </c>
      <c r="H396" s="134">
        <f>职业参数比例等级参数!$S$31*1</f>
        <v>7.0303030303030294</v>
      </c>
      <c r="I396" s="135">
        <f>职业参数比例等级参数!$T$32*1</f>
        <v>5.0909090909090908</v>
      </c>
      <c r="J396" s="134">
        <f>职业参数比例等级参数!$S$33*1</f>
        <v>4.2181818181818178</v>
      </c>
      <c r="K396" s="134">
        <f>职业参数比例等级参数!$S$34*1</f>
        <v>3.1636363636363631</v>
      </c>
      <c r="L396" s="134">
        <f>职业参数比例等级参数!$S$35*1</f>
        <v>1.2436363636363637</v>
      </c>
      <c r="M396" s="134">
        <f>L396*职业参数比例等级参数!$B$15</f>
        <v>2.4872727272727273</v>
      </c>
      <c r="N396" s="134">
        <f>L396*职业参数比例等级参数!$B$16</f>
        <v>1.2436363636363637</v>
      </c>
      <c r="O396" s="134"/>
      <c r="P396" s="134"/>
    </row>
    <row r="397" spans="1:16" s="135" customFormat="1">
      <c r="A397" s="142">
        <v>384</v>
      </c>
      <c r="B397" s="134">
        <f t="shared" si="11"/>
        <v>4000</v>
      </c>
      <c r="C397" s="134">
        <v>5</v>
      </c>
      <c r="D397" s="134">
        <v>1</v>
      </c>
      <c r="E397" s="134" t="s">
        <v>1938</v>
      </c>
      <c r="F397" s="134">
        <f>职业参数比例等级参数!$S$29*1</f>
        <v>13.333333333333332</v>
      </c>
      <c r="G397" s="134">
        <f>职业参数比例等级参数!$S$30*1</f>
        <v>6.6666666666666661</v>
      </c>
      <c r="H397" s="134">
        <f>职业参数比例等级参数!$S$31*1</f>
        <v>7.0303030303030294</v>
      </c>
      <c r="I397" s="135">
        <f>职业参数比例等级参数!$R$32*1</f>
        <v>5.4545454545454541</v>
      </c>
      <c r="J397" s="134">
        <f>职业参数比例等级参数!$S$33*1</f>
        <v>4.2181818181818178</v>
      </c>
      <c r="K397" s="134">
        <f>职业参数比例等级参数!$S$34*1</f>
        <v>3.1636363636363631</v>
      </c>
      <c r="L397" s="134">
        <f>职业参数比例等级参数!$S$35*1</f>
        <v>1.2436363636363637</v>
      </c>
      <c r="M397" s="134">
        <f>L397*职业参数比例等级参数!$B$15</f>
        <v>2.4872727272727273</v>
      </c>
      <c r="N397" s="134">
        <f>L397*职业参数比例等级参数!$B$16</f>
        <v>1.2436363636363637</v>
      </c>
      <c r="O397" s="134"/>
      <c r="P397" s="134"/>
    </row>
    <row r="398" spans="1:16" s="135" customFormat="1">
      <c r="A398" s="142">
        <v>385</v>
      </c>
      <c r="B398" s="134">
        <f t="shared" si="11"/>
        <v>4000</v>
      </c>
      <c r="C398" s="134">
        <v>5</v>
      </c>
      <c r="D398" s="134">
        <v>1</v>
      </c>
      <c r="E398" s="134" t="s">
        <v>1938</v>
      </c>
      <c r="F398" s="134">
        <f>职业参数比例等级参数!$S$29*1</f>
        <v>13.333333333333332</v>
      </c>
      <c r="G398" s="134">
        <f>职业参数比例等级参数!$S$30*1</f>
        <v>6.6666666666666661</v>
      </c>
      <c r="H398" s="134">
        <f>职业参数比例等级参数!$S$31*1</f>
        <v>7.0303030303030294</v>
      </c>
      <c r="I398" s="134">
        <f>职业参数比例等级参数!$S$32*1</f>
        <v>5.2727272727272725</v>
      </c>
      <c r="J398" s="135">
        <f>职业参数比例等级参数!$T$33*1</f>
        <v>4.0727272727272723</v>
      </c>
      <c r="K398" s="134">
        <f>职业参数比例等级参数!$S$34*1</f>
        <v>3.1636363636363631</v>
      </c>
      <c r="L398" s="134">
        <f>职业参数比例等级参数!$S$35*1</f>
        <v>1.2436363636363637</v>
      </c>
      <c r="M398" s="134">
        <f>L398*职业参数比例等级参数!$B$15</f>
        <v>2.4872727272727273</v>
      </c>
      <c r="N398" s="134">
        <f>L398*职业参数比例等级参数!$B$16</f>
        <v>1.2436363636363637</v>
      </c>
      <c r="O398" s="134"/>
      <c r="P398" s="134"/>
    </row>
    <row r="399" spans="1:16" s="135" customFormat="1">
      <c r="A399" s="142">
        <v>386</v>
      </c>
      <c r="B399" s="134">
        <f t="shared" si="11"/>
        <v>4000</v>
      </c>
      <c r="C399" s="134">
        <v>5</v>
      </c>
      <c r="D399" s="134">
        <v>1</v>
      </c>
      <c r="E399" s="134" t="s">
        <v>1938</v>
      </c>
      <c r="F399" s="134">
        <f>职业参数比例等级参数!$S$29*1</f>
        <v>13.333333333333332</v>
      </c>
      <c r="G399" s="134">
        <f>职业参数比例等级参数!$S$30*1</f>
        <v>6.6666666666666661</v>
      </c>
      <c r="H399" s="134">
        <f>职业参数比例等级参数!$S$31*1</f>
        <v>7.0303030303030294</v>
      </c>
      <c r="I399" s="134">
        <f>职业参数比例等级参数!$S$32*1</f>
        <v>5.2727272727272725</v>
      </c>
      <c r="J399" s="135">
        <f>职业参数比例等级参数!$R$33*1</f>
        <v>4.3636363636363633</v>
      </c>
      <c r="K399" s="134">
        <f>职业参数比例等级参数!$S$34*1</f>
        <v>3.1636363636363631</v>
      </c>
      <c r="L399" s="134">
        <f>职业参数比例等级参数!$S$35*1</f>
        <v>1.2436363636363637</v>
      </c>
      <c r="M399" s="134">
        <f>L399*职业参数比例等级参数!$B$15</f>
        <v>2.4872727272727273</v>
      </c>
      <c r="N399" s="134">
        <f>L399*职业参数比例等级参数!$B$16</f>
        <v>1.2436363636363637</v>
      </c>
      <c r="O399" s="134"/>
      <c r="P399" s="134"/>
    </row>
    <row r="400" spans="1:16" s="135" customFormat="1">
      <c r="A400" s="142">
        <v>387</v>
      </c>
      <c r="B400" s="134">
        <f t="shared" si="11"/>
        <v>4000</v>
      </c>
      <c r="C400" s="134">
        <v>5</v>
      </c>
      <c r="D400" s="134">
        <v>1</v>
      </c>
      <c r="E400" s="134" t="s">
        <v>1938</v>
      </c>
      <c r="F400" s="134">
        <f>职业参数比例等级参数!$S$29*1</f>
        <v>13.333333333333332</v>
      </c>
      <c r="G400" s="134">
        <f>职业参数比例等级参数!$S$30*1</f>
        <v>6.6666666666666661</v>
      </c>
      <c r="H400" s="134">
        <f>职业参数比例等级参数!$S$31*1</f>
        <v>7.0303030303030294</v>
      </c>
      <c r="I400" s="134">
        <f>职业参数比例等级参数!$S$32*1</f>
        <v>5.2727272727272725</v>
      </c>
      <c r="J400" s="134">
        <f>职业参数比例等级参数!$S$33*1</f>
        <v>4.2181818181818178</v>
      </c>
      <c r="K400" s="135">
        <f>职业参数比例等级参数!$T$34*1</f>
        <v>3.0545454545454542</v>
      </c>
      <c r="L400" s="134">
        <f>职业参数比例等级参数!$S$35*1</f>
        <v>1.2436363636363637</v>
      </c>
      <c r="M400" s="134">
        <f>L400*职业参数比例等级参数!$B$15</f>
        <v>2.4872727272727273</v>
      </c>
      <c r="N400" s="134">
        <f>L400*职业参数比例等级参数!$B$16</f>
        <v>1.2436363636363637</v>
      </c>
      <c r="O400" s="134"/>
      <c r="P400" s="134"/>
    </row>
    <row r="401" spans="1:16" s="135" customFormat="1">
      <c r="A401" s="142">
        <v>388</v>
      </c>
      <c r="B401" s="134">
        <f t="shared" si="11"/>
        <v>4000</v>
      </c>
      <c r="C401" s="134">
        <v>5</v>
      </c>
      <c r="D401" s="134">
        <v>1</v>
      </c>
      <c r="E401" s="134" t="s">
        <v>1938</v>
      </c>
      <c r="F401" s="134">
        <f>职业参数比例等级参数!$S$29*1</f>
        <v>13.333333333333332</v>
      </c>
      <c r="G401" s="134">
        <f>职业参数比例等级参数!$S$30*1</f>
        <v>6.6666666666666661</v>
      </c>
      <c r="H401" s="134">
        <f>职业参数比例等级参数!$S$31*1</f>
        <v>7.0303030303030294</v>
      </c>
      <c r="I401" s="134">
        <f>职业参数比例等级参数!$S$32*1</f>
        <v>5.2727272727272725</v>
      </c>
      <c r="J401" s="134">
        <f>职业参数比例等级参数!$S$33*1</f>
        <v>4.2181818181818178</v>
      </c>
      <c r="K401" s="135">
        <f>职业参数比例等级参数!$R$34*1</f>
        <v>3.2727272727272725</v>
      </c>
      <c r="L401" s="134">
        <f>职业参数比例等级参数!$S$35*1</f>
        <v>1.2436363636363637</v>
      </c>
      <c r="M401" s="134">
        <f>L401*职业参数比例等级参数!$B$15</f>
        <v>2.4872727272727273</v>
      </c>
      <c r="N401" s="134">
        <f>L401*职业参数比例等级参数!$B$16</f>
        <v>1.2436363636363637</v>
      </c>
      <c r="O401" s="134"/>
      <c r="P401" s="134"/>
    </row>
    <row r="402" spans="1:16" s="135" customFormat="1">
      <c r="A402" s="142">
        <v>389</v>
      </c>
      <c r="B402" s="134">
        <f t="shared" si="11"/>
        <v>4000</v>
      </c>
      <c r="C402" s="134">
        <v>5</v>
      </c>
      <c r="D402" s="134">
        <v>1</v>
      </c>
      <c r="E402" s="134" t="s">
        <v>1938</v>
      </c>
      <c r="F402" s="134">
        <f>职业参数比例等级参数!$S$29*1</f>
        <v>13.333333333333332</v>
      </c>
      <c r="G402" s="134">
        <f>职业参数比例等级参数!$S$30*1</f>
        <v>6.6666666666666661</v>
      </c>
      <c r="H402" s="134">
        <f>职业参数比例等级参数!$S$31*1</f>
        <v>7.0303030303030294</v>
      </c>
      <c r="I402" s="134">
        <f>职业参数比例等级参数!$S$32*1</f>
        <v>5.2727272727272725</v>
      </c>
      <c r="J402" s="134">
        <f>职业参数比例等级参数!$S$33*1</f>
        <v>4.2181818181818178</v>
      </c>
      <c r="K402" s="134">
        <f>职业参数比例等级参数!$S$34*1</f>
        <v>3.1636363636363631</v>
      </c>
      <c r="L402" s="135">
        <f>职业参数比例等级参数!$T$35*1</f>
        <v>1.2327272727272727</v>
      </c>
      <c r="M402" s="134">
        <f>L402*职业参数比例等级参数!$B$15</f>
        <v>2.4654545454545453</v>
      </c>
      <c r="N402" s="134">
        <f>L402*职业参数比例等级参数!$B$16</f>
        <v>1.2327272727272727</v>
      </c>
      <c r="O402" s="134"/>
      <c r="P402" s="134"/>
    </row>
    <row r="403" spans="1:16" s="135" customFormat="1">
      <c r="A403" s="142">
        <v>390</v>
      </c>
      <c r="B403" s="134">
        <f t="shared" si="11"/>
        <v>4000</v>
      </c>
      <c r="C403" s="134">
        <v>5</v>
      </c>
      <c r="D403" s="134">
        <v>1</v>
      </c>
      <c r="E403" s="134" t="s">
        <v>1938</v>
      </c>
      <c r="F403" s="134">
        <f>职业参数比例等级参数!$S$29*1</f>
        <v>13.333333333333332</v>
      </c>
      <c r="G403" s="134">
        <f>职业参数比例等级参数!$S$30*1</f>
        <v>6.6666666666666661</v>
      </c>
      <c r="H403" s="134">
        <f>职业参数比例等级参数!$S$31*1</f>
        <v>7.0303030303030294</v>
      </c>
      <c r="I403" s="134">
        <f>职业参数比例等级参数!$S$32*1</f>
        <v>5.2727272727272725</v>
      </c>
      <c r="J403" s="134">
        <f>职业参数比例等级参数!$S$33*1</f>
        <v>4.2181818181818178</v>
      </c>
      <c r="K403" s="134">
        <f>职业参数比例等级参数!$S$34*1</f>
        <v>3.1636363636363631</v>
      </c>
      <c r="L403" s="135">
        <f>职业参数比例等级参数!$R$35*1</f>
        <v>1.2545454545454544</v>
      </c>
      <c r="M403" s="134">
        <f>L403*职业参数比例等级参数!$B$15</f>
        <v>2.5090909090909088</v>
      </c>
      <c r="N403" s="134">
        <f>L403*职业参数比例等级参数!$B$16</f>
        <v>1.2545454545454544</v>
      </c>
      <c r="O403" s="134"/>
      <c r="P403" s="134"/>
    </row>
    <row r="404" spans="1:16" s="135" customFormat="1">
      <c r="A404" s="142">
        <v>391</v>
      </c>
      <c r="B404" s="135">
        <f t="shared" si="11"/>
        <v>4000</v>
      </c>
      <c r="C404" s="135">
        <v>5</v>
      </c>
      <c r="D404" s="135">
        <v>1</v>
      </c>
      <c r="E404" s="135" t="s">
        <v>1939</v>
      </c>
      <c r="F404" s="135">
        <f>职业参数比例等级参数!$T$29*1</f>
        <v>13.030303030303029</v>
      </c>
      <c r="G404" s="135">
        <f>职业参数比例等级参数!$T$30*1</f>
        <v>6.5151515151515147</v>
      </c>
      <c r="H404" s="135">
        <f>职业参数比例等级参数!$T$31*1</f>
        <v>6.7878787878787872</v>
      </c>
      <c r="I404" s="135">
        <f>职业参数比例等级参数!$T$32*1</f>
        <v>5.0909090909090908</v>
      </c>
      <c r="J404" s="135">
        <f>职业参数比例等级参数!$T$33*1</f>
        <v>4.0727272727272723</v>
      </c>
      <c r="K404" s="135">
        <f>职业参数比例等级参数!$T$34*1</f>
        <v>3.0545454545454542</v>
      </c>
      <c r="L404" s="135">
        <f>职业参数比例等级参数!$T$35*1</f>
        <v>1.2327272727272727</v>
      </c>
      <c r="M404" s="135">
        <f>L404*职业参数比例等级参数!$B$15</f>
        <v>2.4654545454545453</v>
      </c>
      <c r="N404" s="135">
        <f>L404*职业参数比例等级参数!$B$16</f>
        <v>1.2327272727272727</v>
      </c>
      <c r="P404" s="135" t="s">
        <v>696</v>
      </c>
    </row>
    <row r="405" spans="1:16" s="135" customFormat="1">
      <c r="A405" s="142">
        <v>392</v>
      </c>
      <c r="B405" s="134">
        <f t="shared" si="11"/>
        <v>4000</v>
      </c>
      <c r="C405" s="134">
        <v>5</v>
      </c>
      <c r="D405" s="134">
        <v>1</v>
      </c>
      <c r="E405" s="134" t="s">
        <v>1939</v>
      </c>
      <c r="F405" s="135">
        <f>职业参数比例等级参数!$R$29*1</f>
        <v>13.636363636363635</v>
      </c>
      <c r="G405" s="134">
        <f>职业参数比例等级参数!$T$30*1</f>
        <v>6.5151515151515147</v>
      </c>
      <c r="H405" s="134">
        <f>职业参数比例等级参数!$T$31*1</f>
        <v>6.7878787878787872</v>
      </c>
      <c r="I405" s="134">
        <f>职业参数比例等级参数!$T$32*1</f>
        <v>5.0909090909090908</v>
      </c>
      <c r="J405" s="134">
        <f>职业参数比例等级参数!$T$33*1</f>
        <v>4.0727272727272723</v>
      </c>
      <c r="K405" s="134">
        <f>职业参数比例等级参数!$T$34*1</f>
        <v>3.0545454545454542</v>
      </c>
      <c r="L405" s="134">
        <f>职业参数比例等级参数!$T$35*1</f>
        <v>1.2327272727272727</v>
      </c>
      <c r="M405" s="134">
        <f>L405*职业参数比例等级参数!$B$15</f>
        <v>2.4654545454545453</v>
      </c>
      <c r="N405" s="134">
        <f>L405*职业参数比例等级参数!$B$16</f>
        <v>1.2327272727272727</v>
      </c>
      <c r="O405" s="134"/>
      <c r="P405" s="134"/>
    </row>
    <row r="406" spans="1:16" s="135" customFormat="1">
      <c r="A406" s="142">
        <v>393</v>
      </c>
      <c r="B406" s="134">
        <f t="shared" si="11"/>
        <v>4000</v>
      </c>
      <c r="C406" s="134">
        <v>5</v>
      </c>
      <c r="D406" s="134">
        <v>1</v>
      </c>
      <c r="E406" s="134" t="s">
        <v>1939</v>
      </c>
      <c r="F406" s="135">
        <f>职业参数比例等级参数!$S$29*1</f>
        <v>13.333333333333332</v>
      </c>
      <c r="G406" s="134">
        <f>职业参数比例等级参数!$T$30*1</f>
        <v>6.5151515151515147</v>
      </c>
      <c r="H406" s="134">
        <f>职业参数比例等级参数!$T$31*1</f>
        <v>6.7878787878787872</v>
      </c>
      <c r="I406" s="134">
        <f>职业参数比例等级参数!$T$32*1</f>
        <v>5.0909090909090908</v>
      </c>
      <c r="J406" s="134">
        <f>职业参数比例等级参数!$T$33*1</f>
        <v>4.0727272727272723</v>
      </c>
      <c r="K406" s="134">
        <f>职业参数比例等级参数!$T$34*1</f>
        <v>3.0545454545454542</v>
      </c>
      <c r="L406" s="134">
        <f>职业参数比例等级参数!$T$35*1</f>
        <v>1.2327272727272727</v>
      </c>
      <c r="M406" s="134">
        <f>L406*职业参数比例等级参数!$B$15</f>
        <v>2.4654545454545453</v>
      </c>
      <c r="N406" s="134">
        <f>L406*职业参数比例等级参数!$B$16</f>
        <v>1.2327272727272727</v>
      </c>
      <c r="O406" s="134"/>
      <c r="P406" s="134"/>
    </row>
    <row r="407" spans="1:16" s="135" customFormat="1">
      <c r="A407" s="142">
        <v>394</v>
      </c>
      <c r="B407" s="134">
        <f t="shared" si="11"/>
        <v>4000</v>
      </c>
      <c r="C407" s="134">
        <v>5</v>
      </c>
      <c r="D407" s="134">
        <v>1</v>
      </c>
      <c r="E407" s="134" t="s">
        <v>1938</v>
      </c>
      <c r="F407" s="134">
        <f>职业参数比例等级参数!$T$29*1</f>
        <v>13.030303030303029</v>
      </c>
      <c r="G407" s="135">
        <f>职业参数比例等级参数!$R$30*1</f>
        <v>6.8181818181818175</v>
      </c>
      <c r="H407" s="134">
        <f>职业参数比例等级参数!$T$31*1</f>
        <v>6.7878787878787872</v>
      </c>
      <c r="I407" s="134">
        <f>职业参数比例等级参数!$T$32*1</f>
        <v>5.0909090909090908</v>
      </c>
      <c r="J407" s="134">
        <f>职业参数比例等级参数!$T$33*1</f>
        <v>4.0727272727272723</v>
      </c>
      <c r="K407" s="134">
        <f>职业参数比例等级参数!$T$34*1</f>
        <v>3.0545454545454542</v>
      </c>
      <c r="L407" s="134">
        <f>职业参数比例等级参数!$T$35*1</f>
        <v>1.2327272727272727</v>
      </c>
      <c r="M407" s="134">
        <f>L407*职业参数比例等级参数!$B$15</f>
        <v>2.4654545454545453</v>
      </c>
      <c r="N407" s="134">
        <f>L407*职业参数比例等级参数!$B$16</f>
        <v>1.2327272727272727</v>
      </c>
      <c r="O407" s="134"/>
      <c r="P407" s="134"/>
    </row>
    <row r="408" spans="1:16" s="135" customFormat="1">
      <c r="A408" s="142">
        <v>395</v>
      </c>
      <c r="B408" s="134">
        <f t="shared" si="11"/>
        <v>4000</v>
      </c>
      <c r="C408" s="134">
        <v>5</v>
      </c>
      <c r="D408" s="134">
        <v>1</v>
      </c>
      <c r="E408" s="134" t="s">
        <v>1938</v>
      </c>
      <c r="F408" s="134">
        <f>职业参数比例等级参数!$T$29*1</f>
        <v>13.030303030303029</v>
      </c>
      <c r="G408" s="135">
        <f>职业参数比例等级参数!$S$30*1</f>
        <v>6.6666666666666661</v>
      </c>
      <c r="H408" s="134">
        <f>职业参数比例等级参数!$T$31*1</f>
        <v>6.7878787878787872</v>
      </c>
      <c r="I408" s="134">
        <f>职业参数比例等级参数!$T$32*1</f>
        <v>5.0909090909090908</v>
      </c>
      <c r="J408" s="134">
        <f>职业参数比例等级参数!$T$33*1</f>
        <v>4.0727272727272723</v>
      </c>
      <c r="K408" s="134">
        <f>职业参数比例等级参数!$T$34*1</f>
        <v>3.0545454545454542</v>
      </c>
      <c r="L408" s="134">
        <f>职业参数比例等级参数!$T$35*1</f>
        <v>1.2327272727272727</v>
      </c>
      <c r="M408" s="134">
        <f>L408*职业参数比例等级参数!$B$15</f>
        <v>2.4654545454545453</v>
      </c>
      <c r="N408" s="134">
        <f>L408*职业参数比例等级参数!$B$16</f>
        <v>1.2327272727272727</v>
      </c>
      <c r="O408" s="134"/>
      <c r="P408" s="134"/>
    </row>
    <row r="409" spans="1:16" s="135" customFormat="1">
      <c r="A409" s="142">
        <v>396</v>
      </c>
      <c r="B409" s="134">
        <f t="shared" si="11"/>
        <v>4000</v>
      </c>
      <c r="C409" s="134">
        <v>5</v>
      </c>
      <c r="D409" s="134">
        <v>1</v>
      </c>
      <c r="E409" s="134" t="s">
        <v>1938</v>
      </c>
      <c r="F409" s="134">
        <f>职业参数比例等级参数!$T$29*1</f>
        <v>13.030303030303029</v>
      </c>
      <c r="G409" s="134">
        <f>职业参数比例等级参数!$T$30*1</f>
        <v>6.5151515151515147</v>
      </c>
      <c r="H409" s="135">
        <f>职业参数比例等级参数!$R$31*1</f>
        <v>7.2727272727272725</v>
      </c>
      <c r="I409" s="134">
        <f>职业参数比例等级参数!$T$32*1</f>
        <v>5.0909090909090908</v>
      </c>
      <c r="J409" s="134">
        <f>职业参数比例等级参数!$T$33*1</f>
        <v>4.0727272727272723</v>
      </c>
      <c r="K409" s="134">
        <f>职业参数比例等级参数!$T$34*1</f>
        <v>3.0545454545454542</v>
      </c>
      <c r="L409" s="134">
        <f>职业参数比例等级参数!$T$35*1</f>
        <v>1.2327272727272727</v>
      </c>
      <c r="M409" s="134">
        <f>L409*职业参数比例等级参数!$B$15</f>
        <v>2.4654545454545453</v>
      </c>
      <c r="N409" s="134">
        <f>L409*职业参数比例等级参数!$B$16</f>
        <v>1.2327272727272727</v>
      </c>
      <c r="O409" s="134"/>
      <c r="P409" s="134"/>
    </row>
    <row r="410" spans="1:16" s="135" customFormat="1">
      <c r="A410" s="142">
        <v>397</v>
      </c>
      <c r="B410" s="134">
        <f t="shared" si="11"/>
        <v>4000</v>
      </c>
      <c r="C410" s="134">
        <v>5</v>
      </c>
      <c r="D410" s="134">
        <v>1</v>
      </c>
      <c r="E410" s="134" t="s">
        <v>1938</v>
      </c>
      <c r="F410" s="134">
        <f>职业参数比例等级参数!$T$29*1</f>
        <v>13.030303030303029</v>
      </c>
      <c r="G410" s="134">
        <f>职业参数比例等级参数!$T$30*1</f>
        <v>6.5151515151515147</v>
      </c>
      <c r="H410" s="135">
        <f>职业参数比例等级参数!$S$31*1</f>
        <v>7.0303030303030294</v>
      </c>
      <c r="I410" s="134">
        <f>职业参数比例等级参数!$T$32*1</f>
        <v>5.0909090909090908</v>
      </c>
      <c r="J410" s="134">
        <f>职业参数比例等级参数!$T$33*1</f>
        <v>4.0727272727272723</v>
      </c>
      <c r="K410" s="134">
        <f>职业参数比例等级参数!$T$34*1</f>
        <v>3.0545454545454542</v>
      </c>
      <c r="L410" s="134">
        <f>职业参数比例等级参数!$T$35*1</f>
        <v>1.2327272727272727</v>
      </c>
      <c r="M410" s="134">
        <f>L41*职业参数比例等级参数!$B$15</f>
        <v>2.4218181818181819</v>
      </c>
      <c r="N410" s="134">
        <f>L41*职业参数比例等级参数!$B$16</f>
        <v>1.2109090909090909</v>
      </c>
      <c r="O410" s="134"/>
      <c r="P410" s="134"/>
    </row>
    <row r="411" spans="1:16" s="135" customFormat="1">
      <c r="A411" s="142">
        <v>398</v>
      </c>
      <c r="B411" s="134">
        <f t="shared" si="11"/>
        <v>4000</v>
      </c>
      <c r="C411" s="134">
        <v>5</v>
      </c>
      <c r="D411" s="134">
        <v>1</v>
      </c>
      <c r="E411" s="134" t="s">
        <v>1938</v>
      </c>
      <c r="F411" s="134">
        <f>职业参数比例等级参数!$T$29*1</f>
        <v>13.030303030303029</v>
      </c>
      <c r="G411" s="134">
        <f>职业参数比例等级参数!$T$30*1</f>
        <v>6.5151515151515147</v>
      </c>
      <c r="H411" s="134">
        <f>职业参数比例等级参数!$T$31*1</f>
        <v>6.7878787878787872</v>
      </c>
      <c r="I411" s="135">
        <f>职业参数比例等级参数!$R$32*1</f>
        <v>5.4545454545454541</v>
      </c>
      <c r="J411" s="134">
        <f>职业参数比例等级参数!$T$33*1</f>
        <v>4.0727272727272723</v>
      </c>
      <c r="K411" s="134">
        <f>职业参数比例等级参数!$T$34*1</f>
        <v>3.0545454545454542</v>
      </c>
      <c r="L411" s="134">
        <f>职业参数比例等级参数!$T$35*1</f>
        <v>1.2327272727272727</v>
      </c>
      <c r="M411" s="134">
        <f>L411*职业参数比例等级参数!$B$15</f>
        <v>2.4654545454545453</v>
      </c>
      <c r="N411" s="134">
        <f>L411*职业参数比例等级参数!$B$16</f>
        <v>1.2327272727272727</v>
      </c>
      <c r="O411" s="134"/>
      <c r="P411" s="134"/>
    </row>
    <row r="412" spans="1:16" s="135" customFormat="1">
      <c r="A412" s="142">
        <v>399</v>
      </c>
      <c r="B412" s="134">
        <f t="shared" si="11"/>
        <v>4000</v>
      </c>
      <c r="C412" s="134">
        <v>5</v>
      </c>
      <c r="D412" s="134">
        <v>1</v>
      </c>
      <c r="E412" s="134" t="s">
        <v>1938</v>
      </c>
      <c r="F412" s="134">
        <f>职业参数比例等级参数!$T$29*1</f>
        <v>13.030303030303029</v>
      </c>
      <c r="G412" s="134">
        <f>职业参数比例等级参数!$T$30*1</f>
        <v>6.5151515151515147</v>
      </c>
      <c r="H412" s="134">
        <f>职业参数比例等级参数!$T$31*1</f>
        <v>6.7878787878787872</v>
      </c>
      <c r="I412" s="135">
        <f>职业参数比例等级参数!$S$32*1</f>
        <v>5.2727272727272725</v>
      </c>
      <c r="J412" s="134">
        <f>职业参数比例等级参数!$T$33*1</f>
        <v>4.0727272727272723</v>
      </c>
      <c r="K412" s="134">
        <f>职业参数比例等级参数!$T$34*1</f>
        <v>3.0545454545454542</v>
      </c>
      <c r="L412" s="134">
        <f>职业参数比例等级参数!$T$35*1</f>
        <v>1.2327272727272727</v>
      </c>
      <c r="M412" s="134">
        <f>L412*职业参数比例等级参数!$B$15</f>
        <v>2.4654545454545453</v>
      </c>
      <c r="N412" s="134">
        <f>L412*职业参数比例等级参数!$B$16</f>
        <v>1.2327272727272727</v>
      </c>
      <c r="O412" s="134"/>
      <c r="P412" s="134"/>
    </row>
    <row r="413" spans="1:16" s="135" customFormat="1">
      <c r="A413" s="142">
        <v>400</v>
      </c>
      <c r="B413" s="134">
        <f t="shared" si="11"/>
        <v>4000</v>
      </c>
      <c r="C413" s="134">
        <v>5</v>
      </c>
      <c r="D413" s="134">
        <v>1</v>
      </c>
      <c r="E413" s="134" t="s">
        <v>1938</v>
      </c>
      <c r="F413" s="134">
        <f>职业参数比例等级参数!$T$29*1</f>
        <v>13.030303030303029</v>
      </c>
      <c r="G413" s="134">
        <f>职业参数比例等级参数!$T$30*1</f>
        <v>6.5151515151515147</v>
      </c>
      <c r="H413" s="134">
        <f>职业参数比例等级参数!$T$31*1</f>
        <v>6.7878787878787872</v>
      </c>
      <c r="I413" s="134">
        <f>职业参数比例等级参数!$T$32*1</f>
        <v>5.0909090909090908</v>
      </c>
      <c r="J413" s="135">
        <f>职业参数比例等级参数!$R$33*1</f>
        <v>4.3636363636363633</v>
      </c>
      <c r="K413" s="134">
        <f>职业参数比例等级参数!$T$34*1</f>
        <v>3.0545454545454542</v>
      </c>
      <c r="L413" s="134">
        <f>职业参数比例等级参数!$T$35*1</f>
        <v>1.2327272727272727</v>
      </c>
      <c r="M413" s="134">
        <f>L413*职业参数比例等级参数!$B$15</f>
        <v>2.4654545454545453</v>
      </c>
      <c r="N413" s="134">
        <f>L413*职业参数比例等级参数!$B$16</f>
        <v>1.2327272727272727</v>
      </c>
      <c r="O413" s="134"/>
      <c r="P413" s="134"/>
    </row>
    <row r="414" spans="1:16" s="135" customFormat="1">
      <c r="A414" s="142">
        <v>401</v>
      </c>
      <c r="B414" s="134">
        <f t="shared" si="11"/>
        <v>4000</v>
      </c>
      <c r="C414" s="134">
        <v>5</v>
      </c>
      <c r="D414" s="134">
        <v>1</v>
      </c>
      <c r="E414" s="134" t="s">
        <v>1938</v>
      </c>
      <c r="F414" s="134">
        <f>职业参数比例等级参数!$T$29*1</f>
        <v>13.030303030303029</v>
      </c>
      <c r="G414" s="134">
        <f>职业参数比例等级参数!$T$30*1</f>
        <v>6.5151515151515147</v>
      </c>
      <c r="H414" s="134">
        <f>职业参数比例等级参数!$T$31*1</f>
        <v>6.7878787878787872</v>
      </c>
      <c r="I414" s="134">
        <f>职业参数比例等级参数!$T$32*1</f>
        <v>5.0909090909090908</v>
      </c>
      <c r="J414" s="135">
        <f>职业参数比例等级参数!$S$33*1</f>
        <v>4.2181818181818178</v>
      </c>
      <c r="K414" s="134">
        <f>职业参数比例等级参数!$T$34*1</f>
        <v>3.0545454545454542</v>
      </c>
      <c r="L414" s="134">
        <f>职业参数比例等级参数!$T$35*1</f>
        <v>1.2327272727272727</v>
      </c>
      <c r="M414" s="134">
        <f>L414*职业参数比例等级参数!$B$15</f>
        <v>2.4654545454545453</v>
      </c>
      <c r="N414" s="134">
        <f>L414*职业参数比例等级参数!$B$16</f>
        <v>1.2327272727272727</v>
      </c>
      <c r="O414" s="134"/>
      <c r="P414" s="134"/>
    </row>
    <row r="415" spans="1:16" s="135" customFormat="1">
      <c r="A415" s="142">
        <v>402</v>
      </c>
      <c r="B415" s="134">
        <f t="shared" si="11"/>
        <v>4000</v>
      </c>
      <c r="C415" s="134">
        <v>5</v>
      </c>
      <c r="D415" s="134">
        <v>1</v>
      </c>
      <c r="E415" s="134" t="s">
        <v>1938</v>
      </c>
      <c r="F415" s="134">
        <f>职业参数比例等级参数!$T$29*1</f>
        <v>13.030303030303029</v>
      </c>
      <c r="G415" s="134">
        <f>职业参数比例等级参数!$T$30*1</f>
        <v>6.5151515151515147</v>
      </c>
      <c r="H415" s="134">
        <f>职业参数比例等级参数!$T$31*1</f>
        <v>6.7878787878787872</v>
      </c>
      <c r="I415" s="134">
        <f>职业参数比例等级参数!$T$32*1</f>
        <v>5.0909090909090908</v>
      </c>
      <c r="J415" s="134">
        <f>职业参数比例等级参数!$T$33*1</f>
        <v>4.0727272727272723</v>
      </c>
      <c r="K415" s="135">
        <f>职业参数比例等级参数!$R$34*1</f>
        <v>3.2727272727272725</v>
      </c>
      <c r="L415" s="134">
        <f>职业参数比例等级参数!$T$35*1</f>
        <v>1.2327272727272727</v>
      </c>
      <c r="M415" s="134">
        <f>L415*职业参数比例等级参数!$B$15</f>
        <v>2.4654545454545453</v>
      </c>
      <c r="N415" s="134">
        <f>L415*职业参数比例等级参数!$B$16</f>
        <v>1.2327272727272727</v>
      </c>
      <c r="O415" s="134"/>
      <c r="P415" s="134"/>
    </row>
    <row r="416" spans="1:16" s="135" customFormat="1">
      <c r="A416" s="142">
        <v>403</v>
      </c>
      <c r="B416" s="134">
        <f t="shared" si="11"/>
        <v>4000</v>
      </c>
      <c r="C416" s="134">
        <v>5</v>
      </c>
      <c r="D416" s="134">
        <v>1</v>
      </c>
      <c r="E416" s="134" t="s">
        <v>1938</v>
      </c>
      <c r="F416" s="134">
        <f>职业参数比例等级参数!$T$29*1</f>
        <v>13.030303030303029</v>
      </c>
      <c r="G416" s="134">
        <f>职业参数比例等级参数!$T$30*1</f>
        <v>6.5151515151515147</v>
      </c>
      <c r="H416" s="134">
        <f>职业参数比例等级参数!$T$31*1</f>
        <v>6.7878787878787872</v>
      </c>
      <c r="I416" s="134">
        <f>职业参数比例等级参数!$T$32*1</f>
        <v>5.0909090909090908</v>
      </c>
      <c r="J416" s="134">
        <f>职业参数比例等级参数!$T$33*1</f>
        <v>4.0727272727272723</v>
      </c>
      <c r="K416" s="135">
        <f>职业参数比例等级参数!$S$34*1</f>
        <v>3.1636363636363631</v>
      </c>
      <c r="L416" s="134">
        <f>职业参数比例等级参数!$T$35*1</f>
        <v>1.2327272727272727</v>
      </c>
      <c r="M416" s="134">
        <f>L416*职业参数比例等级参数!$B$15</f>
        <v>2.4654545454545453</v>
      </c>
      <c r="N416" s="134">
        <f>L416*职业参数比例等级参数!$B$16</f>
        <v>1.2327272727272727</v>
      </c>
      <c r="O416" s="134"/>
      <c r="P416" s="134"/>
    </row>
    <row r="417" spans="1:16" s="135" customFormat="1">
      <c r="A417" s="142">
        <v>404</v>
      </c>
      <c r="B417" s="134">
        <f t="shared" si="11"/>
        <v>4000</v>
      </c>
      <c r="C417" s="134">
        <v>5</v>
      </c>
      <c r="D417" s="134">
        <v>1</v>
      </c>
      <c r="E417" s="134" t="s">
        <v>1938</v>
      </c>
      <c r="F417" s="134">
        <f>职业参数比例等级参数!$T$29*1</f>
        <v>13.030303030303029</v>
      </c>
      <c r="G417" s="134">
        <f>职业参数比例等级参数!$T$30*1</f>
        <v>6.5151515151515147</v>
      </c>
      <c r="H417" s="134">
        <f>职业参数比例等级参数!$T$31*1</f>
        <v>6.7878787878787872</v>
      </c>
      <c r="I417" s="134">
        <f>职业参数比例等级参数!$T$32*1</f>
        <v>5.0909090909090908</v>
      </c>
      <c r="J417" s="134">
        <f>职业参数比例等级参数!$T$33*1</f>
        <v>4.0727272727272723</v>
      </c>
      <c r="K417" s="134">
        <f>职业参数比例等级参数!$T$34*1</f>
        <v>3.0545454545454542</v>
      </c>
      <c r="L417" s="135">
        <f>职业参数比例等级参数!$R$35*1</f>
        <v>1.2545454545454544</v>
      </c>
      <c r="M417" s="134">
        <f>L417*职业参数比例等级参数!$B$15</f>
        <v>2.5090909090909088</v>
      </c>
      <c r="N417" s="134">
        <f>L417*职业参数比例等级参数!$B$16</f>
        <v>1.2545454545454544</v>
      </c>
      <c r="O417" s="134"/>
      <c r="P417" s="134"/>
    </row>
    <row r="418" spans="1:16" s="135" customFormat="1">
      <c r="A418" s="142">
        <v>405</v>
      </c>
      <c r="B418" s="134">
        <f t="shared" si="11"/>
        <v>4000</v>
      </c>
      <c r="C418" s="134">
        <v>5</v>
      </c>
      <c r="D418" s="134">
        <v>1</v>
      </c>
      <c r="E418" s="134" t="s">
        <v>1938</v>
      </c>
      <c r="F418" s="134">
        <f>职业参数比例等级参数!$T$29*1</f>
        <v>13.030303030303029</v>
      </c>
      <c r="G418" s="134">
        <f>职业参数比例等级参数!$T$30*1</f>
        <v>6.5151515151515147</v>
      </c>
      <c r="H418" s="134">
        <f>职业参数比例等级参数!$T$31*1</f>
        <v>6.7878787878787872</v>
      </c>
      <c r="I418" s="134">
        <f>职业参数比例等级参数!$T$32*1</f>
        <v>5.0909090909090908</v>
      </c>
      <c r="J418" s="134">
        <f>职业参数比例等级参数!$T$33*1</f>
        <v>4.0727272727272723</v>
      </c>
      <c r="K418" s="134">
        <f>职业参数比例等级参数!$T$34*1</f>
        <v>3.0545454545454542</v>
      </c>
      <c r="L418" s="135">
        <f>职业参数比例等级参数!$S$35*1</f>
        <v>1.2436363636363637</v>
      </c>
      <c r="M418" s="134">
        <f>L418*职业参数比例等级参数!$B$15</f>
        <v>2.4872727272727273</v>
      </c>
      <c r="N418" s="134">
        <f>L418*职业参数比例等级参数!$B$16</f>
        <v>1.2436363636363637</v>
      </c>
      <c r="O418" s="134"/>
      <c r="P418" s="134"/>
    </row>
    <row r="419" spans="1:16" s="135" customFormat="1">
      <c r="A419" s="142">
        <v>406</v>
      </c>
      <c r="B419" s="135">
        <f>$C$4</f>
        <v>1500</v>
      </c>
      <c r="C419" s="135">
        <v>3</v>
      </c>
      <c r="D419" s="135">
        <v>1</v>
      </c>
      <c r="E419" s="135" t="s">
        <v>1939</v>
      </c>
      <c r="F419" s="135">
        <f>职业参数比例等级参数!$X$29*1</f>
        <v>11.818181818181817</v>
      </c>
      <c r="G419" s="135">
        <f>职业参数比例等级参数!$X$30*1</f>
        <v>5.9090909090909083</v>
      </c>
      <c r="H419" s="135">
        <f>职业参数比例等级参数!$X$31*1</f>
        <v>5.8181818181818183</v>
      </c>
      <c r="I419" s="135">
        <f>职业参数比例等级参数!$X$32*1</f>
        <v>4.3636363636363633</v>
      </c>
      <c r="J419" s="135">
        <f>职业参数比例等级参数!$X$33*1</f>
        <v>3.4909090909090903</v>
      </c>
      <c r="K419" s="135">
        <f>职业参数比例等级参数!$X$34*1</f>
        <v>2.6181818181818182</v>
      </c>
      <c r="L419" s="135">
        <f>职业参数比例等级参数!$X$35*1</f>
        <v>1.189090909090909</v>
      </c>
      <c r="M419" s="135">
        <f>L419*职业参数比例等级参数!$B$15</f>
        <v>2.378181818181818</v>
      </c>
      <c r="N419" s="135">
        <f>L419*职业参数比例等级参数!$B$16</f>
        <v>1.189090909090909</v>
      </c>
      <c r="P419" s="135" t="s">
        <v>599</v>
      </c>
    </row>
    <row r="420" spans="1:16" s="135" customFormat="1">
      <c r="A420" s="142">
        <v>407</v>
      </c>
      <c r="B420" s="134">
        <f t="shared" ref="B420:B483" si="12">$C$4</f>
        <v>1500</v>
      </c>
      <c r="C420" s="134">
        <v>3</v>
      </c>
      <c r="D420" s="134">
        <v>1</v>
      </c>
      <c r="E420" s="134" t="s">
        <v>1939</v>
      </c>
      <c r="F420" s="135">
        <f>职业参数比例等级参数!$Y$29*1</f>
        <v>11.515151515151514</v>
      </c>
      <c r="G420" s="134">
        <f>职业参数比例等级参数!$X$30*1</f>
        <v>5.9090909090909083</v>
      </c>
      <c r="H420" s="134">
        <f>职业参数比例等级参数!$X$31*1</f>
        <v>5.8181818181818183</v>
      </c>
      <c r="I420" s="134">
        <f>职业参数比例等级参数!$X$32*1</f>
        <v>4.3636363636363633</v>
      </c>
      <c r="J420" s="134">
        <f>职业参数比例等级参数!$X$33*1</f>
        <v>3.4909090909090903</v>
      </c>
      <c r="K420" s="134">
        <f>职业参数比例等级参数!$X$34*1</f>
        <v>2.6181818181818182</v>
      </c>
      <c r="L420" s="134">
        <f>职业参数比例等级参数!$X$35*1</f>
        <v>1.189090909090909</v>
      </c>
      <c r="M420" s="134">
        <f>L420*职业参数比例等级参数!$B$15</f>
        <v>2.378181818181818</v>
      </c>
      <c r="N420" s="134">
        <f>L420*职业参数比例等级参数!$B$16</f>
        <v>1.189090909090909</v>
      </c>
      <c r="O420" s="134"/>
      <c r="P420" s="134"/>
    </row>
    <row r="421" spans="1:16" s="135" customFormat="1">
      <c r="A421" s="142">
        <v>408</v>
      </c>
      <c r="B421" s="134">
        <f t="shared" si="12"/>
        <v>1500</v>
      </c>
      <c r="C421" s="134">
        <v>3</v>
      </c>
      <c r="D421" s="134">
        <v>1</v>
      </c>
      <c r="E421" s="134" t="s">
        <v>1939</v>
      </c>
      <c r="F421" s="135">
        <f>职业参数比例等级参数!$Z$29*1</f>
        <v>11.212121212121211</v>
      </c>
      <c r="G421" s="134">
        <f>职业参数比例等级参数!$X$30*1</f>
        <v>5.9090909090909083</v>
      </c>
      <c r="H421" s="134">
        <f>职业参数比例等级参数!$X$31*1</f>
        <v>5.8181818181818183</v>
      </c>
      <c r="I421" s="134">
        <f>职业参数比例等级参数!$X$32*1</f>
        <v>4.3636363636363633</v>
      </c>
      <c r="J421" s="134">
        <f>职业参数比例等级参数!$X$33*1</f>
        <v>3.4909090909090903</v>
      </c>
      <c r="K421" s="134">
        <f>职业参数比例等级参数!$X$34*1</f>
        <v>2.6181818181818182</v>
      </c>
      <c r="L421" s="134">
        <f>职业参数比例等级参数!$X$35*1</f>
        <v>1.189090909090909</v>
      </c>
      <c r="M421" s="134">
        <f>L421*职业参数比例等级参数!$B$15</f>
        <v>2.378181818181818</v>
      </c>
      <c r="N421" s="134">
        <f>L421*职业参数比例等级参数!$B$16</f>
        <v>1.189090909090909</v>
      </c>
      <c r="O421" s="134"/>
      <c r="P421" s="134"/>
    </row>
    <row r="422" spans="1:16" s="135" customFormat="1">
      <c r="A422" s="142">
        <v>409</v>
      </c>
      <c r="B422" s="134">
        <f t="shared" si="12"/>
        <v>1500</v>
      </c>
      <c r="C422" s="134">
        <v>3</v>
      </c>
      <c r="D422" s="134">
        <v>1</v>
      </c>
      <c r="E422" s="134" t="s">
        <v>1938</v>
      </c>
      <c r="F422" s="134">
        <f>职业参数比例等级参数!$X$29*1</f>
        <v>11.818181818181817</v>
      </c>
      <c r="G422" s="135">
        <f>职业参数比例等级参数!$Y$30*1</f>
        <v>5.7575757575757569</v>
      </c>
      <c r="H422" s="134">
        <f>职业参数比例等级参数!$X$31*1</f>
        <v>5.8181818181818183</v>
      </c>
      <c r="I422" s="134">
        <f>职业参数比例等级参数!$X$32*1</f>
        <v>4.3636363636363633</v>
      </c>
      <c r="J422" s="134">
        <f>职业参数比例等级参数!$X$33*1</f>
        <v>3.4909090909090903</v>
      </c>
      <c r="K422" s="134">
        <f>职业参数比例等级参数!$X$34*1</f>
        <v>2.6181818181818182</v>
      </c>
      <c r="L422" s="134">
        <f>职业参数比例等级参数!$X$35*1</f>
        <v>1.189090909090909</v>
      </c>
      <c r="M422" s="134">
        <f>L422*职业参数比例等级参数!$B$15</f>
        <v>2.378181818181818</v>
      </c>
      <c r="N422" s="134">
        <f>L422*职业参数比例等级参数!$B$16</f>
        <v>1.189090909090909</v>
      </c>
      <c r="O422" s="134"/>
      <c r="P422" s="134"/>
    </row>
    <row r="423" spans="1:16" s="135" customFormat="1">
      <c r="A423" s="142">
        <v>410</v>
      </c>
      <c r="B423" s="134">
        <f t="shared" si="12"/>
        <v>1500</v>
      </c>
      <c r="C423" s="134">
        <v>3</v>
      </c>
      <c r="D423" s="134">
        <v>1</v>
      </c>
      <c r="E423" s="134" t="s">
        <v>1938</v>
      </c>
      <c r="F423" s="134">
        <f>职业参数比例等级参数!$X$29*1</f>
        <v>11.818181818181817</v>
      </c>
      <c r="G423" s="135">
        <f>职业参数比例等级参数!$Z$30*1</f>
        <v>5.6060606060606055</v>
      </c>
      <c r="H423" s="134">
        <f>职业参数比例等级参数!$X$31*1</f>
        <v>5.8181818181818183</v>
      </c>
      <c r="I423" s="134">
        <f>职业参数比例等级参数!$X$32*1</f>
        <v>4.3636363636363633</v>
      </c>
      <c r="J423" s="134">
        <f>职业参数比例等级参数!$X$33*1</f>
        <v>3.4909090909090903</v>
      </c>
      <c r="K423" s="134">
        <f>职业参数比例等级参数!$X$34*1</f>
        <v>2.6181818181818182</v>
      </c>
      <c r="L423" s="134">
        <f>职业参数比例等级参数!$X$35*1</f>
        <v>1.189090909090909</v>
      </c>
      <c r="M423" s="134">
        <f>L423*职业参数比例等级参数!$B$15</f>
        <v>2.378181818181818</v>
      </c>
      <c r="N423" s="134">
        <f>L423*职业参数比例等级参数!$B$16</f>
        <v>1.189090909090909</v>
      </c>
      <c r="O423" s="134"/>
      <c r="P423" s="134"/>
    </row>
    <row r="424" spans="1:16" s="135" customFormat="1">
      <c r="A424" s="142">
        <v>411</v>
      </c>
      <c r="B424" s="134">
        <f t="shared" si="12"/>
        <v>1500</v>
      </c>
      <c r="C424" s="134">
        <v>3</v>
      </c>
      <c r="D424" s="134">
        <v>1</v>
      </c>
      <c r="E424" s="134" t="s">
        <v>1938</v>
      </c>
      <c r="F424" s="134">
        <f>职业参数比例等级参数!$X$29*1</f>
        <v>11.818181818181817</v>
      </c>
      <c r="G424" s="134">
        <f>职业参数比例等级参数!$X$30*1</f>
        <v>5.9090909090909083</v>
      </c>
      <c r="H424" s="135">
        <f>职业参数比例等级参数!$Y$31*1</f>
        <v>5.5757575757575752</v>
      </c>
      <c r="I424" s="134">
        <f>职业参数比例等级参数!$X$32*1</f>
        <v>4.3636363636363633</v>
      </c>
      <c r="J424" s="134">
        <f>职业参数比例等级参数!$X$33*1</f>
        <v>3.4909090909090903</v>
      </c>
      <c r="K424" s="134">
        <f>职业参数比例等级参数!$X$34*1</f>
        <v>2.6181818181818182</v>
      </c>
      <c r="L424" s="134">
        <f>职业参数比例等级参数!$X$35*1</f>
        <v>1.189090909090909</v>
      </c>
      <c r="M424" s="134">
        <f>L424*职业参数比例等级参数!$B$15</f>
        <v>2.378181818181818</v>
      </c>
      <c r="N424" s="134">
        <f>L424*职业参数比例等级参数!$B$16</f>
        <v>1.189090909090909</v>
      </c>
      <c r="O424" s="134"/>
      <c r="P424" s="134"/>
    </row>
    <row r="425" spans="1:16" s="135" customFormat="1">
      <c r="A425" s="142">
        <v>412</v>
      </c>
      <c r="B425" s="134">
        <f t="shared" si="12"/>
        <v>1500</v>
      </c>
      <c r="C425" s="134">
        <v>3</v>
      </c>
      <c r="D425" s="134">
        <v>1</v>
      </c>
      <c r="E425" s="134" t="s">
        <v>1938</v>
      </c>
      <c r="F425" s="134">
        <f>职业参数比例等级参数!$X$29*1</f>
        <v>11.818181818181817</v>
      </c>
      <c r="G425" s="134">
        <f>职业参数比例等级参数!$X$30*1</f>
        <v>5.9090909090909083</v>
      </c>
      <c r="H425" s="135">
        <f>职业参数比例等级参数!$Z$31*1</f>
        <v>5.333333333333333</v>
      </c>
      <c r="I425" s="134">
        <f>职业参数比例等级参数!$X$32*1</f>
        <v>4.3636363636363633</v>
      </c>
      <c r="J425" s="134">
        <f>职业参数比例等级参数!$X$33*1</f>
        <v>3.4909090909090903</v>
      </c>
      <c r="K425" s="134">
        <f>职业参数比例等级参数!$X$34*1</f>
        <v>2.6181818181818182</v>
      </c>
      <c r="L425" s="134">
        <f>职业参数比例等级参数!$X$35*1</f>
        <v>1.189090909090909</v>
      </c>
      <c r="M425" s="134">
        <f>L425*职业参数比例等级参数!$B$15</f>
        <v>2.378181818181818</v>
      </c>
      <c r="N425" s="134">
        <f>L425*职业参数比例等级参数!$B$16</f>
        <v>1.189090909090909</v>
      </c>
      <c r="O425" s="134"/>
      <c r="P425" s="134"/>
    </row>
    <row r="426" spans="1:16" s="135" customFormat="1">
      <c r="A426" s="142">
        <v>413</v>
      </c>
      <c r="B426" s="134">
        <f t="shared" si="12"/>
        <v>1500</v>
      </c>
      <c r="C426" s="134">
        <v>3</v>
      </c>
      <c r="D426" s="134">
        <v>1</v>
      </c>
      <c r="E426" s="134" t="s">
        <v>1938</v>
      </c>
      <c r="F426" s="134">
        <f>职业参数比例等级参数!$X$29*1</f>
        <v>11.818181818181817</v>
      </c>
      <c r="G426" s="134">
        <f>职业参数比例等级参数!$X$30*1</f>
        <v>5.9090909090909083</v>
      </c>
      <c r="H426" s="134">
        <f>职业参数比例等级参数!$X$31*1</f>
        <v>5.8181818181818183</v>
      </c>
      <c r="I426" s="135">
        <f>职业参数比例等级参数!$Y$32*1</f>
        <v>4.1818181818181817</v>
      </c>
      <c r="J426" s="134">
        <f>职业参数比例等级参数!$X$33*1</f>
        <v>3.4909090909090903</v>
      </c>
      <c r="K426" s="134">
        <f>职业参数比例等级参数!$X$34*1</f>
        <v>2.6181818181818182</v>
      </c>
      <c r="L426" s="134">
        <f>职业参数比例等级参数!$X$35*1</f>
        <v>1.189090909090909</v>
      </c>
      <c r="M426" s="134">
        <f>L426*职业参数比例等级参数!$B$15</f>
        <v>2.378181818181818</v>
      </c>
      <c r="N426" s="134">
        <f>L426*职业参数比例等级参数!$B$16</f>
        <v>1.189090909090909</v>
      </c>
      <c r="O426" s="134"/>
      <c r="P426" s="134"/>
    </row>
    <row r="427" spans="1:16" s="135" customFormat="1">
      <c r="A427" s="142">
        <v>414</v>
      </c>
      <c r="B427" s="134">
        <f t="shared" si="12"/>
        <v>1500</v>
      </c>
      <c r="C427" s="134">
        <v>3</v>
      </c>
      <c r="D427" s="134">
        <v>1</v>
      </c>
      <c r="E427" s="134" t="s">
        <v>1938</v>
      </c>
      <c r="F427" s="134">
        <f>职业参数比例等级参数!$X$29*1</f>
        <v>11.818181818181817</v>
      </c>
      <c r="G427" s="134">
        <f>职业参数比例等级参数!$X$30*1</f>
        <v>5.9090909090909083</v>
      </c>
      <c r="H427" s="134">
        <f>职业参数比例等级参数!$X$31*1</f>
        <v>5.8181818181818183</v>
      </c>
      <c r="I427" s="135">
        <f>职业参数比例等级参数!$Z$32*1</f>
        <v>4</v>
      </c>
      <c r="J427" s="134">
        <f>职业参数比例等级参数!$X$33*1</f>
        <v>3.4909090909090903</v>
      </c>
      <c r="K427" s="134">
        <f>职业参数比例等级参数!$X$34*1</f>
        <v>2.6181818181818182</v>
      </c>
      <c r="L427" s="134">
        <f>职业参数比例等级参数!$X$35*1</f>
        <v>1.189090909090909</v>
      </c>
      <c r="M427" s="134">
        <f>L427*职业参数比例等级参数!$B$15</f>
        <v>2.378181818181818</v>
      </c>
      <c r="N427" s="134">
        <f>L427*职业参数比例等级参数!$B$16</f>
        <v>1.189090909090909</v>
      </c>
      <c r="O427" s="134"/>
      <c r="P427" s="134"/>
    </row>
    <row r="428" spans="1:16" s="135" customFormat="1">
      <c r="A428" s="142">
        <v>415</v>
      </c>
      <c r="B428" s="134">
        <f t="shared" si="12"/>
        <v>1500</v>
      </c>
      <c r="C428" s="134">
        <v>3</v>
      </c>
      <c r="D428" s="134">
        <v>1</v>
      </c>
      <c r="E428" s="134" t="s">
        <v>1938</v>
      </c>
      <c r="F428" s="134">
        <f>职业参数比例等级参数!$X$29*1</f>
        <v>11.818181818181817</v>
      </c>
      <c r="G428" s="134">
        <f>职业参数比例等级参数!$X$30*1</f>
        <v>5.9090909090909083</v>
      </c>
      <c r="H428" s="134">
        <f>职业参数比例等级参数!$X$31*1</f>
        <v>5.8181818181818183</v>
      </c>
      <c r="I428" s="134">
        <f>职业参数比例等级参数!$X$32*1</f>
        <v>4.3636363636363633</v>
      </c>
      <c r="J428" s="135">
        <f>职业参数比例等级参数!$Y$33*1</f>
        <v>3.3454545454545452</v>
      </c>
      <c r="K428" s="134">
        <f>职业参数比例等级参数!$X$34*1</f>
        <v>2.6181818181818182</v>
      </c>
      <c r="L428" s="134">
        <f>职业参数比例等级参数!$X$35*1</f>
        <v>1.189090909090909</v>
      </c>
      <c r="M428" s="134">
        <f>L428*职业参数比例等级参数!$B$15</f>
        <v>2.378181818181818</v>
      </c>
      <c r="N428" s="134">
        <f>L428*职业参数比例等级参数!$B$16</f>
        <v>1.189090909090909</v>
      </c>
      <c r="O428" s="134"/>
      <c r="P428" s="134"/>
    </row>
    <row r="429" spans="1:16" s="135" customFormat="1">
      <c r="A429" s="142">
        <v>416</v>
      </c>
      <c r="B429" s="134">
        <f t="shared" si="12"/>
        <v>1500</v>
      </c>
      <c r="C429" s="134">
        <v>3</v>
      </c>
      <c r="D429" s="134">
        <v>1</v>
      </c>
      <c r="E429" s="134" t="s">
        <v>1938</v>
      </c>
      <c r="F429" s="134">
        <f>职业参数比例等级参数!$X$29*1</f>
        <v>11.818181818181817</v>
      </c>
      <c r="G429" s="134">
        <f>职业参数比例等级参数!$X$30*1</f>
        <v>5.9090909090909083</v>
      </c>
      <c r="H429" s="134">
        <f>职业参数比例等级参数!$X$31*1</f>
        <v>5.8181818181818183</v>
      </c>
      <c r="I429" s="134">
        <f>职业参数比例等级参数!$X$32*1</f>
        <v>4.3636363636363633</v>
      </c>
      <c r="J429" s="135">
        <f>职业参数比例等级参数!$Z$33*1</f>
        <v>3.1999999999999997</v>
      </c>
      <c r="K429" s="134">
        <f>职业参数比例等级参数!$X$34*1</f>
        <v>2.6181818181818182</v>
      </c>
      <c r="L429" s="134">
        <f>职业参数比例等级参数!$X$35*1</f>
        <v>1.189090909090909</v>
      </c>
      <c r="M429" s="134">
        <f>L429*职业参数比例等级参数!$B$15</f>
        <v>2.378181818181818</v>
      </c>
      <c r="N429" s="134">
        <f>L429*职业参数比例等级参数!$B$16</f>
        <v>1.189090909090909</v>
      </c>
      <c r="O429" s="134"/>
      <c r="P429" s="134"/>
    </row>
    <row r="430" spans="1:16" s="135" customFormat="1">
      <c r="A430" s="142">
        <v>417</v>
      </c>
      <c r="B430" s="134">
        <f t="shared" si="12"/>
        <v>1500</v>
      </c>
      <c r="C430" s="134">
        <v>3</v>
      </c>
      <c r="D430" s="134">
        <v>1</v>
      </c>
      <c r="E430" s="134" t="s">
        <v>1938</v>
      </c>
      <c r="F430" s="134">
        <f>职业参数比例等级参数!$X$29*1</f>
        <v>11.818181818181817</v>
      </c>
      <c r="G430" s="134">
        <f>职业参数比例等级参数!$X$30*1</f>
        <v>5.9090909090909083</v>
      </c>
      <c r="H430" s="134">
        <f>职业参数比例等级参数!$X$31*1</f>
        <v>5.8181818181818183</v>
      </c>
      <c r="I430" s="134">
        <f>职业参数比例等级参数!$X$32*1</f>
        <v>4.3636363636363633</v>
      </c>
      <c r="J430" s="134">
        <f>职业参数比例等级参数!$X$33*1</f>
        <v>3.4909090909090903</v>
      </c>
      <c r="K430" s="135">
        <f>职业参数比例等级参数!$Y$34*1</f>
        <v>2.5090909090909088</v>
      </c>
      <c r="L430" s="134">
        <f>职业参数比例等级参数!$X$35*1</f>
        <v>1.189090909090909</v>
      </c>
      <c r="M430" s="134">
        <f>L430*职业参数比例等级参数!$B$15</f>
        <v>2.378181818181818</v>
      </c>
      <c r="N430" s="134">
        <f>L430*职业参数比例等级参数!$B$16</f>
        <v>1.189090909090909</v>
      </c>
      <c r="O430" s="134"/>
      <c r="P430" s="134"/>
    </row>
    <row r="431" spans="1:16" s="135" customFormat="1">
      <c r="A431" s="142">
        <v>418</v>
      </c>
      <c r="B431" s="134">
        <f t="shared" si="12"/>
        <v>1500</v>
      </c>
      <c r="C431" s="134">
        <v>3</v>
      </c>
      <c r="D431" s="134">
        <v>1</v>
      </c>
      <c r="E431" s="134" t="s">
        <v>1938</v>
      </c>
      <c r="F431" s="134">
        <f>职业参数比例等级参数!$X$29*1</f>
        <v>11.818181818181817</v>
      </c>
      <c r="G431" s="134">
        <f>职业参数比例等级参数!$X$30*1</f>
        <v>5.9090909090909083</v>
      </c>
      <c r="H431" s="134">
        <f>职业参数比例等级参数!$X$31*1</f>
        <v>5.8181818181818183</v>
      </c>
      <c r="I431" s="134">
        <f>职业参数比例等级参数!$X$32*1</f>
        <v>4.3636363636363633</v>
      </c>
      <c r="J431" s="134">
        <f>职业参数比例等级参数!$X$33*1</f>
        <v>3.4909090909090903</v>
      </c>
      <c r="K431" s="135">
        <f>职业参数比例等级参数!$Z$34*1</f>
        <v>2.4</v>
      </c>
      <c r="L431" s="134">
        <f>职业参数比例等级参数!$X$35*1</f>
        <v>1.189090909090909</v>
      </c>
      <c r="M431" s="134">
        <f>L431*职业参数比例等级参数!$B$15</f>
        <v>2.378181818181818</v>
      </c>
      <c r="N431" s="134">
        <f>L431*职业参数比例等级参数!$B$16</f>
        <v>1.189090909090909</v>
      </c>
      <c r="O431" s="134"/>
      <c r="P431" s="134"/>
    </row>
    <row r="432" spans="1:16" s="135" customFormat="1">
      <c r="A432" s="142">
        <v>419</v>
      </c>
      <c r="B432" s="134">
        <f t="shared" si="12"/>
        <v>1500</v>
      </c>
      <c r="C432" s="134">
        <v>3</v>
      </c>
      <c r="D432" s="134">
        <v>1</v>
      </c>
      <c r="E432" s="134" t="s">
        <v>1938</v>
      </c>
      <c r="F432" s="134">
        <f>职业参数比例等级参数!$X$29*1</f>
        <v>11.818181818181817</v>
      </c>
      <c r="G432" s="134">
        <f>职业参数比例等级参数!$X$30*1</f>
        <v>5.9090909090909083</v>
      </c>
      <c r="H432" s="134">
        <f>职业参数比例等级参数!$X$31*1</f>
        <v>5.8181818181818183</v>
      </c>
      <c r="I432" s="134">
        <f>职业参数比例等级参数!$X$32*1</f>
        <v>4.3636363636363633</v>
      </c>
      <c r="J432" s="134">
        <f>职业参数比例等级参数!$X$33*1</f>
        <v>3.4909090909090903</v>
      </c>
      <c r="K432" s="134">
        <f>职业参数比例等级参数!$X$34*1</f>
        <v>2.6181818181818182</v>
      </c>
      <c r="L432" s="135">
        <f>职业参数比例等级参数!$Y$35*1</f>
        <v>1.178181818181818</v>
      </c>
      <c r="M432" s="134">
        <f>L432*职业参数比例等级参数!$B$15</f>
        <v>2.356363636363636</v>
      </c>
      <c r="N432" s="134">
        <f>L432*职业参数比例等级参数!$B$16</f>
        <v>1.178181818181818</v>
      </c>
      <c r="O432" s="134"/>
      <c r="P432" s="134"/>
    </row>
    <row r="433" spans="1:16" s="135" customFormat="1">
      <c r="A433" s="142">
        <v>420</v>
      </c>
      <c r="B433" s="134">
        <f t="shared" si="12"/>
        <v>1500</v>
      </c>
      <c r="C433" s="134">
        <v>3</v>
      </c>
      <c r="D433" s="134">
        <v>1</v>
      </c>
      <c r="E433" s="134" t="s">
        <v>1938</v>
      </c>
      <c r="F433" s="134">
        <f>职业参数比例等级参数!$X$29*1</f>
        <v>11.818181818181817</v>
      </c>
      <c r="G433" s="134">
        <f>职业参数比例等级参数!$X$30*1</f>
        <v>5.9090909090909083</v>
      </c>
      <c r="H433" s="134">
        <f>职业参数比例等级参数!$X$31*1</f>
        <v>5.8181818181818183</v>
      </c>
      <c r="I433" s="134">
        <f>职业参数比例等级参数!$X$32*1</f>
        <v>4.3636363636363633</v>
      </c>
      <c r="J433" s="134">
        <f>职业参数比例等级参数!$X$33*1</f>
        <v>3.4909090909090903</v>
      </c>
      <c r="K433" s="134">
        <f>职业参数比例等级参数!$X$34*1</f>
        <v>2.6181818181818182</v>
      </c>
      <c r="L433" s="135">
        <f>职业参数比例等级参数!$Z$35*1</f>
        <v>1.1672727272727272</v>
      </c>
      <c r="M433" s="134">
        <f>L433*职业参数比例等级参数!$B$15</f>
        <v>2.3345454545454545</v>
      </c>
      <c r="N433" s="134">
        <f>L433*职业参数比例等级参数!$B$16</f>
        <v>1.1672727272727272</v>
      </c>
      <c r="O433" s="134"/>
      <c r="P433" s="134"/>
    </row>
    <row r="434" spans="1:16" s="135" customFormat="1">
      <c r="A434" s="142">
        <v>421</v>
      </c>
      <c r="B434" s="135">
        <f t="shared" si="12"/>
        <v>1500</v>
      </c>
      <c r="C434" s="135">
        <v>3</v>
      </c>
      <c r="D434" s="135">
        <v>1</v>
      </c>
      <c r="E434" s="135" t="s">
        <v>1939</v>
      </c>
      <c r="F434" s="135">
        <f>职业参数比例等级参数!$Y$29*1</f>
        <v>11.515151515151514</v>
      </c>
      <c r="G434" s="135">
        <f>职业参数比例等级参数!$Y$30*1</f>
        <v>5.7575757575757569</v>
      </c>
      <c r="H434" s="135">
        <f>职业参数比例等级参数!$Y$31*1</f>
        <v>5.5757575757575752</v>
      </c>
      <c r="I434" s="135">
        <f>职业参数比例等级参数!$Y$32*1</f>
        <v>4.1818181818181817</v>
      </c>
      <c r="J434" s="135">
        <f>职业参数比例等级参数!$Y$33*1</f>
        <v>3.3454545454545452</v>
      </c>
      <c r="K434" s="135">
        <f>职业参数比例等级参数!$Y$34*1</f>
        <v>2.5090909090909088</v>
      </c>
      <c r="L434" s="135">
        <f>职业参数比例等级参数!$Y$35*1</f>
        <v>1.178181818181818</v>
      </c>
      <c r="M434" s="135">
        <f>L434*职业参数比例等级参数!$B$15</f>
        <v>2.356363636363636</v>
      </c>
      <c r="N434" s="135">
        <f>L434*职业参数比例等级参数!$B$16</f>
        <v>1.178181818181818</v>
      </c>
      <c r="P434" s="135" t="s">
        <v>695</v>
      </c>
    </row>
    <row r="435" spans="1:16" s="135" customFormat="1">
      <c r="A435" s="142">
        <v>422</v>
      </c>
      <c r="B435" s="134">
        <f t="shared" si="12"/>
        <v>1500</v>
      </c>
      <c r="C435" s="134">
        <v>3</v>
      </c>
      <c r="D435" s="134">
        <v>1</v>
      </c>
      <c r="E435" s="134" t="s">
        <v>1939</v>
      </c>
      <c r="F435" s="135">
        <f>职业参数比例等级参数!$Z$29*1</f>
        <v>11.212121212121211</v>
      </c>
      <c r="G435" s="134">
        <f>职业参数比例等级参数!$Y$30*1</f>
        <v>5.7575757575757569</v>
      </c>
      <c r="H435" s="134">
        <f>职业参数比例等级参数!$Y$31*1</f>
        <v>5.5757575757575752</v>
      </c>
      <c r="I435" s="134">
        <f>职业参数比例等级参数!$Y$32*1</f>
        <v>4.1818181818181817</v>
      </c>
      <c r="J435" s="134">
        <f>职业参数比例等级参数!$Y$33*1</f>
        <v>3.3454545454545452</v>
      </c>
      <c r="K435" s="134">
        <f>职业参数比例等级参数!$Y$34*1</f>
        <v>2.5090909090909088</v>
      </c>
      <c r="L435" s="134">
        <f>职业参数比例等级参数!$Y$35*1</f>
        <v>1.178181818181818</v>
      </c>
      <c r="M435" s="134">
        <f>L435*职业参数比例等级参数!$B$15</f>
        <v>2.356363636363636</v>
      </c>
      <c r="N435" s="134">
        <f>L435*职业参数比例等级参数!$B$16</f>
        <v>1.178181818181818</v>
      </c>
      <c r="O435" s="134"/>
      <c r="P435" s="134"/>
    </row>
    <row r="436" spans="1:16" s="135" customFormat="1">
      <c r="A436" s="142">
        <v>423</v>
      </c>
      <c r="B436" s="134">
        <f t="shared" si="12"/>
        <v>1500</v>
      </c>
      <c r="C436" s="134">
        <v>3</v>
      </c>
      <c r="D436" s="134">
        <v>1</v>
      </c>
      <c r="E436" s="134" t="s">
        <v>1939</v>
      </c>
      <c r="F436" s="135">
        <f>职业参数比例等级参数!$X$29*1</f>
        <v>11.818181818181817</v>
      </c>
      <c r="G436" s="134">
        <f>职业参数比例等级参数!$Y$30*1</f>
        <v>5.7575757575757569</v>
      </c>
      <c r="H436" s="134">
        <f>职业参数比例等级参数!$Y$31*1</f>
        <v>5.5757575757575752</v>
      </c>
      <c r="I436" s="134">
        <f>职业参数比例等级参数!$Y$32*1</f>
        <v>4.1818181818181817</v>
      </c>
      <c r="J436" s="134">
        <f>职业参数比例等级参数!$Y$33*1</f>
        <v>3.3454545454545452</v>
      </c>
      <c r="K436" s="134">
        <f>职业参数比例等级参数!$Y$34*1</f>
        <v>2.5090909090909088</v>
      </c>
      <c r="L436" s="134">
        <f>职业参数比例等级参数!$Y$35*1</f>
        <v>1.178181818181818</v>
      </c>
      <c r="M436" s="134">
        <f>L436*职业参数比例等级参数!$B$15</f>
        <v>2.356363636363636</v>
      </c>
      <c r="N436" s="134">
        <f>L436*职业参数比例等级参数!$B$16</f>
        <v>1.178181818181818</v>
      </c>
      <c r="O436" s="134"/>
      <c r="P436" s="134"/>
    </row>
    <row r="437" spans="1:16" s="135" customFormat="1">
      <c r="A437" s="142">
        <v>424</v>
      </c>
      <c r="B437" s="134">
        <f t="shared" si="12"/>
        <v>1500</v>
      </c>
      <c r="C437" s="134">
        <v>3</v>
      </c>
      <c r="D437" s="134">
        <v>1</v>
      </c>
      <c r="E437" s="134" t="s">
        <v>1938</v>
      </c>
      <c r="F437" s="134">
        <f>职业参数比例等级参数!$Y$29*1</f>
        <v>11.515151515151514</v>
      </c>
      <c r="G437" s="135">
        <f>职业参数比例等级参数!$Z$30*1</f>
        <v>5.6060606060606055</v>
      </c>
      <c r="H437" s="134">
        <f>职业参数比例等级参数!$Y$31*1</f>
        <v>5.5757575757575752</v>
      </c>
      <c r="I437" s="134">
        <f>职业参数比例等级参数!$Y$32*1</f>
        <v>4.1818181818181817</v>
      </c>
      <c r="J437" s="134">
        <f>职业参数比例等级参数!$Y$33*1</f>
        <v>3.3454545454545452</v>
      </c>
      <c r="K437" s="134">
        <f>职业参数比例等级参数!$Y$34*1</f>
        <v>2.5090909090909088</v>
      </c>
      <c r="L437" s="134">
        <f>职业参数比例等级参数!$Y$35*1</f>
        <v>1.178181818181818</v>
      </c>
      <c r="M437" s="134">
        <f>L437*职业参数比例等级参数!$B$15</f>
        <v>2.356363636363636</v>
      </c>
      <c r="N437" s="134">
        <f>L437*职业参数比例等级参数!$B$16</f>
        <v>1.178181818181818</v>
      </c>
      <c r="O437" s="134"/>
      <c r="P437" s="134"/>
    </row>
    <row r="438" spans="1:16" s="135" customFormat="1">
      <c r="A438" s="142">
        <v>425</v>
      </c>
      <c r="B438" s="134">
        <f t="shared" si="12"/>
        <v>1500</v>
      </c>
      <c r="C438" s="134">
        <v>3</v>
      </c>
      <c r="D438" s="134">
        <v>1</v>
      </c>
      <c r="E438" s="134" t="s">
        <v>1938</v>
      </c>
      <c r="F438" s="134">
        <f>职业参数比例等级参数!$Y$29*1</f>
        <v>11.515151515151514</v>
      </c>
      <c r="G438" s="135">
        <f>职业参数比例等级参数!$X$30*1</f>
        <v>5.9090909090909083</v>
      </c>
      <c r="H438" s="134">
        <f>职业参数比例等级参数!$Y$31*1</f>
        <v>5.5757575757575752</v>
      </c>
      <c r="I438" s="134">
        <f>职业参数比例等级参数!$Y$32*1</f>
        <v>4.1818181818181817</v>
      </c>
      <c r="J438" s="134">
        <f>职业参数比例等级参数!$Y$33*1</f>
        <v>3.3454545454545452</v>
      </c>
      <c r="K438" s="134">
        <f>职业参数比例等级参数!$Y$34*1</f>
        <v>2.5090909090909088</v>
      </c>
      <c r="L438" s="134">
        <f>职业参数比例等级参数!$Y$35*1</f>
        <v>1.178181818181818</v>
      </c>
      <c r="M438" s="134">
        <f>L438*职业参数比例等级参数!$B$15</f>
        <v>2.356363636363636</v>
      </c>
      <c r="N438" s="134">
        <f>L438*职业参数比例等级参数!$B$16</f>
        <v>1.178181818181818</v>
      </c>
      <c r="O438" s="134"/>
      <c r="P438" s="134"/>
    </row>
    <row r="439" spans="1:16" s="135" customFormat="1">
      <c r="A439" s="142">
        <v>426</v>
      </c>
      <c r="B439" s="134">
        <f t="shared" si="12"/>
        <v>1500</v>
      </c>
      <c r="C439" s="134">
        <v>3</v>
      </c>
      <c r="D439" s="134">
        <v>1</v>
      </c>
      <c r="E439" s="134" t="s">
        <v>1938</v>
      </c>
      <c r="F439" s="134">
        <f>职业参数比例等级参数!$Y$29*1</f>
        <v>11.515151515151514</v>
      </c>
      <c r="G439" s="134">
        <f>职业参数比例等级参数!$Y$30*1</f>
        <v>5.7575757575757569</v>
      </c>
      <c r="H439" s="135">
        <f>职业参数比例等级参数!$Z$31*1</f>
        <v>5.333333333333333</v>
      </c>
      <c r="I439" s="134">
        <f>职业参数比例等级参数!$Y$32*1</f>
        <v>4.1818181818181817</v>
      </c>
      <c r="J439" s="134">
        <f>职业参数比例等级参数!$Y$33*1</f>
        <v>3.3454545454545452</v>
      </c>
      <c r="K439" s="134">
        <f>职业参数比例等级参数!$Y$34*1</f>
        <v>2.5090909090909088</v>
      </c>
      <c r="L439" s="134">
        <f>职业参数比例等级参数!$Y$35*1</f>
        <v>1.178181818181818</v>
      </c>
      <c r="M439" s="134">
        <f>L439*职业参数比例等级参数!$B$15</f>
        <v>2.356363636363636</v>
      </c>
      <c r="N439" s="134">
        <f>L439*职业参数比例等级参数!$B$16</f>
        <v>1.178181818181818</v>
      </c>
      <c r="O439" s="134"/>
      <c r="P439" s="134"/>
    </row>
    <row r="440" spans="1:16" s="135" customFormat="1">
      <c r="A440" s="142">
        <v>427</v>
      </c>
      <c r="B440" s="134">
        <f t="shared" si="12"/>
        <v>1500</v>
      </c>
      <c r="C440" s="134">
        <v>3</v>
      </c>
      <c r="D440" s="134">
        <v>1</v>
      </c>
      <c r="E440" s="134" t="s">
        <v>1938</v>
      </c>
      <c r="F440" s="134">
        <f>职业参数比例等级参数!$Y$29*1</f>
        <v>11.515151515151514</v>
      </c>
      <c r="G440" s="134">
        <f>职业参数比例等级参数!$Y$30*1</f>
        <v>5.7575757575757569</v>
      </c>
      <c r="H440" s="135">
        <f>职业参数比例等级参数!$X$31*1</f>
        <v>5.8181818181818183</v>
      </c>
      <c r="I440" s="134">
        <f>职业参数比例等级参数!$Y$32*1</f>
        <v>4.1818181818181817</v>
      </c>
      <c r="J440" s="134">
        <f>职业参数比例等级参数!$Y$33*1</f>
        <v>3.3454545454545452</v>
      </c>
      <c r="K440" s="134">
        <f>职业参数比例等级参数!$Y$34*1</f>
        <v>2.5090909090909088</v>
      </c>
      <c r="L440" s="134">
        <f>职业参数比例等级参数!$Y$35*1</f>
        <v>1.178181818181818</v>
      </c>
      <c r="M440" s="134">
        <f>L440*职业参数比例等级参数!$B$15</f>
        <v>2.356363636363636</v>
      </c>
      <c r="N440" s="134">
        <f>L440*职业参数比例等级参数!$B$16</f>
        <v>1.178181818181818</v>
      </c>
      <c r="O440" s="134"/>
      <c r="P440" s="134"/>
    </row>
    <row r="441" spans="1:16" s="135" customFormat="1">
      <c r="A441" s="142">
        <v>428</v>
      </c>
      <c r="B441" s="134">
        <f t="shared" si="12"/>
        <v>1500</v>
      </c>
      <c r="C441" s="134">
        <v>3</v>
      </c>
      <c r="D441" s="134">
        <v>1</v>
      </c>
      <c r="E441" s="134" t="s">
        <v>1938</v>
      </c>
      <c r="F441" s="134">
        <f>职业参数比例等级参数!$Y$29*1</f>
        <v>11.515151515151514</v>
      </c>
      <c r="G441" s="134">
        <f>职业参数比例等级参数!$Y$30*1</f>
        <v>5.7575757575757569</v>
      </c>
      <c r="H441" s="134">
        <f>职业参数比例等级参数!$Y$31*1</f>
        <v>5.5757575757575752</v>
      </c>
      <c r="I441" s="135">
        <f>职业参数比例等级参数!$Z$32*1</f>
        <v>4</v>
      </c>
      <c r="J441" s="134">
        <f>职业参数比例等级参数!$Y$33*1</f>
        <v>3.3454545454545452</v>
      </c>
      <c r="K441" s="134">
        <f>职业参数比例等级参数!$Y$34*1</f>
        <v>2.5090909090909088</v>
      </c>
      <c r="L441" s="134">
        <f>职业参数比例等级参数!$Y$35*1</f>
        <v>1.178181818181818</v>
      </c>
      <c r="M441" s="134">
        <f>L441*职业参数比例等级参数!$B$15</f>
        <v>2.356363636363636</v>
      </c>
      <c r="N441" s="134">
        <f>L441*职业参数比例等级参数!$B$16</f>
        <v>1.178181818181818</v>
      </c>
      <c r="O441" s="134"/>
      <c r="P441" s="134"/>
    </row>
    <row r="442" spans="1:16" s="135" customFormat="1">
      <c r="A442" s="142">
        <v>429</v>
      </c>
      <c r="B442" s="134">
        <f t="shared" si="12"/>
        <v>1500</v>
      </c>
      <c r="C442" s="134">
        <v>3</v>
      </c>
      <c r="D442" s="134">
        <v>1</v>
      </c>
      <c r="E442" s="134" t="s">
        <v>1938</v>
      </c>
      <c r="F442" s="134">
        <f>职业参数比例等级参数!$Y$29*1</f>
        <v>11.515151515151514</v>
      </c>
      <c r="G442" s="134">
        <f>职业参数比例等级参数!$Y$30*1</f>
        <v>5.7575757575757569</v>
      </c>
      <c r="H442" s="134">
        <f>职业参数比例等级参数!$Y$31*1</f>
        <v>5.5757575757575752</v>
      </c>
      <c r="I442" s="135">
        <f>职业参数比例等级参数!$X$32*1</f>
        <v>4.3636363636363633</v>
      </c>
      <c r="J442" s="134">
        <f>职业参数比例等级参数!$Y$33*1</f>
        <v>3.3454545454545452</v>
      </c>
      <c r="K442" s="134">
        <f>职业参数比例等级参数!$Y$34*1</f>
        <v>2.5090909090909088</v>
      </c>
      <c r="L442" s="134">
        <f>职业参数比例等级参数!$Y$35*1</f>
        <v>1.178181818181818</v>
      </c>
      <c r="M442" s="134">
        <f>L442*职业参数比例等级参数!$B$15</f>
        <v>2.356363636363636</v>
      </c>
      <c r="N442" s="134">
        <f>L442*职业参数比例等级参数!$B$16</f>
        <v>1.178181818181818</v>
      </c>
      <c r="O442" s="134"/>
      <c r="P442" s="134"/>
    </row>
    <row r="443" spans="1:16" s="135" customFormat="1">
      <c r="A443" s="142">
        <v>430</v>
      </c>
      <c r="B443" s="134">
        <f t="shared" si="12"/>
        <v>1500</v>
      </c>
      <c r="C443" s="134">
        <v>3</v>
      </c>
      <c r="D443" s="134">
        <v>1</v>
      </c>
      <c r="E443" s="134" t="s">
        <v>1938</v>
      </c>
      <c r="F443" s="134">
        <f>职业参数比例等级参数!$Y$29*1</f>
        <v>11.515151515151514</v>
      </c>
      <c r="G443" s="134">
        <f>职业参数比例等级参数!$Y$30*1</f>
        <v>5.7575757575757569</v>
      </c>
      <c r="H443" s="134">
        <f>职业参数比例等级参数!$Y$31*1</f>
        <v>5.5757575757575752</v>
      </c>
      <c r="I443" s="134">
        <f>职业参数比例等级参数!$Y$32*1</f>
        <v>4.1818181818181817</v>
      </c>
      <c r="J443" s="135">
        <f>职业参数比例等级参数!$Z$33*1</f>
        <v>3.1999999999999997</v>
      </c>
      <c r="K443" s="134">
        <f>职业参数比例等级参数!$Y$34*1</f>
        <v>2.5090909090909088</v>
      </c>
      <c r="L443" s="134">
        <f>职业参数比例等级参数!$Y$35*1</f>
        <v>1.178181818181818</v>
      </c>
      <c r="M443" s="134">
        <f>L443*职业参数比例等级参数!$B$15</f>
        <v>2.356363636363636</v>
      </c>
      <c r="N443" s="134">
        <f>L443*职业参数比例等级参数!$B$16</f>
        <v>1.178181818181818</v>
      </c>
      <c r="O443" s="134"/>
      <c r="P443" s="134"/>
    </row>
    <row r="444" spans="1:16" s="135" customFormat="1">
      <c r="A444" s="142">
        <v>431</v>
      </c>
      <c r="B444" s="134">
        <f t="shared" si="12"/>
        <v>1500</v>
      </c>
      <c r="C444" s="134">
        <v>3</v>
      </c>
      <c r="D444" s="134">
        <v>1</v>
      </c>
      <c r="E444" s="134" t="s">
        <v>1938</v>
      </c>
      <c r="F444" s="134">
        <f>职业参数比例等级参数!$Y$29*1</f>
        <v>11.515151515151514</v>
      </c>
      <c r="G444" s="134">
        <f>职业参数比例等级参数!$Y$30*1</f>
        <v>5.7575757575757569</v>
      </c>
      <c r="H444" s="134">
        <f>职业参数比例等级参数!$Y$31*1</f>
        <v>5.5757575757575752</v>
      </c>
      <c r="I444" s="134">
        <f>职业参数比例等级参数!$Y$32*1</f>
        <v>4.1818181818181817</v>
      </c>
      <c r="J444" s="135">
        <f>职业参数比例等级参数!$X$33*1</f>
        <v>3.4909090909090903</v>
      </c>
      <c r="K444" s="134">
        <f>职业参数比例等级参数!$Y$34*1</f>
        <v>2.5090909090909088</v>
      </c>
      <c r="L444" s="134">
        <f>职业参数比例等级参数!$Y$35*1</f>
        <v>1.178181818181818</v>
      </c>
      <c r="M444" s="134">
        <f>L444*职业参数比例等级参数!$B$15</f>
        <v>2.356363636363636</v>
      </c>
      <c r="N444" s="134">
        <f>L444*职业参数比例等级参数!$B$16</f>
        <v>1.178181818181818</v>
      </c>
      <c r="O444" s="134"/>
      <c r="P444" s="134"/>
    </row>
    <row r="445" spans="1:16" s="135" customFormat="1">
      <c r="A445" s="142">
        <v>432</v>
      </c>
      <c r="B445" s="134">
        <f t="shared" si="12"/>
        <v>1500</v>
      </c>
      <c r="C445" s="134">
        <v>3</v>
      </c>
      <c r="D445" s="134">
        <v>1</v>
      </c>
      <c r="E445" s="134" t="s">
        <v>1938</v>
      </c>
      <c r="F445" s="134">
        <f>职业参数比例等级参数!$Y$29*1</f>
        <v>11.515151515151514</v>
      </c>
      <c r="G445" s="134">
        <f>职业参数比例等级参数!$Y$30*1</f>
        <v>5.7575757575757569</v>
      </c>
      <c r="H445" s="134">
        <f>职业参数比例等级参数!$Y$31*1</f>
        <v>5.5757575757575752</v>
      </c>
      <c r="I445" s="134">
        <f>职业参数比例等级参数!$Y$32*1</f>
        <v>4.1818181818181817</v>
      </c>
      <c r="J445" s="134">
        <f>职业参数比例等级参数!$Y$33*1</f>
        <v>3.3454545454545452</v>
      </c>
      <c r="K445" s="135">
        <f>职业参数比例等级参数!$Z$34*1</f>
        <v>2.4</v>
      </c>
      <c r="L445" s="134">
        <f>职业参数比例等级参数!$Y$35*1</f>
        <v>1.178181818181818</v>
      </c>
      <c r="M445" s="134">
        <f>L445*职业参数比例等级参数!$B$15</f>
        <v>2.356363636363636</v>
      </c>
      <c r="N445" s="134">
        <f>L445*职业参数比例等级参数!$B$16</f>
        <v>1.178181818181818</v>
      </c>
      <c r="O445" s="134"/>
      <c r="P445" s="134"/>
    </row>
    <row r="446" spans="1:16" s="135" customFormat="1">
      <c r="A446" s="142">
        <v>433</v>
      </c>
      <c r="B446" s="134">
        <f t="shared" si="12"/>
        <v>1500</v>
      </c>
      <c r="C446" s="134">
        <v>3</v>
      </c>
      <c r="D446" s="134">
        <v>1</v>
      </c>
      <c r="E446" s="134" t="s">
        <v>1938</v>
      </c>
      <c r="F446" s="134">
        <f>职业参数比例等级参数!$Y$29*1</f>
        <v>11.515151515151514</v>
      </c>
      <c r="G446" s="134">
        <f>职业参数比例等级参数!$Y$30*1</f>
        <v>5.7575757575757569</v>
      </c>
      <c r="H446" s="134">
        <f>职业参数比例等级参数!$Y$31*1</f>
        <v>5.5757575757575752</v>
      </c>
      <c r="I446" s="134">
        <f>职业参数比例等级参数!$Y$32*1</f>
        <v>4.1818181818181817</v>
      </c>
      <c r="J446" s="134">
        <f>职业参数比例等级参数!$Y$33*1</f>
        <v>3.3454545454545452</v>
      </c>
      <c r="K446" s="135">
        <f>职业参数比例等级参数!$X$34*1</f>
        <v>2.6181818181818182</v>
      </c>
      <c r="L446" s="134">
        <f>职业参数比例等级参数!$Y$35*1</f>
        <v>1.178181818181818</v>
      </c>
      <c r="M446" s="134">
        <f>L446*职业参数比例等级参数!$B$15</f>
        <v>2.356363636363636</v>
      </c>
      <c r="N446" s="134">
        <f>L446*职业参数比例等级参数!$B$16</f>
        <v>1.178181818181818</v>
      </c>
      <c r="O446" s="134"/>
      <c r="P446" s="134"/>
    </row>
    <row r="447" spans="1:16" s="135" customFormat="1">
      <c r="A447" s="142">
        <v>434</v>
      </c>
      <c r="B447" s="134">
        <f t="shared" si="12"/>
        <v>1500</v>
      </c>
      <c r="C447" s="134">
        <v>3</v>
      </c>
      <c r="D447" s="134">
        <v>1</v>
      </c>
      <c r="E447" s="134" t="s">
        <v>1938</v>
      </c>
      <c r="F447" s="134">
        <f>职业参数比例等级参数!$Y$29*1</f>
        <v>11.515151515151514</v>
      </c>
      <c r="G447" s="134">
        <f>职业参数比例等级参数!$Y$30*1</f>
        <v>5.7575757575757569</v>
      </c>
      <c r="H447" s="134">
        <f>职业参数比例等级参数!$Y$31*1</f>
        <v>5.5757575757575752</v>
      </c>
      <c r="I447" s="134">
        <f>职业参数比例等级参数!$Y$32*1</f>
        <v>4.1818181818181817</v>
      </c>
      <c r="J447" s="134">
        <f>职业参数比例等级参数!$Y$33*1</f>
        <v>3.3454545454545452</v>
      </c>
      <c r="K447" s="134">
        <f>职业参数比例等级参数!$Y$34*1</f>
        <v>2.5090909090909088</v>
      </c>
      <c r="L447" s="135">
        <f>职业参数比例等级参数!$Z$35*1</f>
        <v>1.1672727272727272</v>
      </c>
      <c r="M447" s="134">
        <f>L447*职业参数比例等级参数!$B$15</f>
        <v>2.3345454545454545</v>
      </c>
      <c r="N447" s="134">
        <f>L447*职业参数比例等级参数!$B$16</f>
        <v>1.1672727272727272</v>
      </c>
      <c r="O447" s="134"/>
      <c r="P447" s="134"/>
    </row>
    <row r="448" spans="1:16" s="135" customFormat="1">
      <c r="A448" s="142">
        <v>435</v>
      </c>
      <c r="B448" s="134">
        <f t="shared" si="12"/>
        <v>1500</v>
      </c>
      <c r="C448" s="134">
        <v>3</v>
      </c>
      <c r="D448" s="134">
        <v>1</v>
      </c>
      <c r="E448" s="134" t="s">
        <v>1938</v>
      </c>
      <c r="F448" s="134">
        <f>职业参数比例等级参数!$Y$29*1</f>
        <v>11.515151515151514</v>
      </c>
      <c r="G448" s="134">
        <f>职业参数比例等级参数!$Y$30*1</f>
        <v>5.7575757575757569</v>
      </c>
      <c r="H448" s="134">
        <f>职业参数比例等级参数!$Y$31*1</f>
        <v>5.5757575757575752</v>
      </c>
      <c r="I448" s="134">
        <f>职业参数比例等级参数!$Y$32*1</f>
        <v>4.1818181818181817</v>
      </c>
      <c r="J448" s="134">
        <f>职业参数比例等级参数!$Y$33*1</f>
        <v>3.3454545454545452</v>
      </c>
      <c r="K448" s="134">
        <f>职业参数比例等级参数!$Y$34*1</f>
        <v>2.5090909090909088</v>
      </c>
      <c r="L448" s="135">
        <f>职业参数比例等级参数!$X$35*1</f>
        <v>1.189090909090909</v>
      </c>
      <c r="M448" s="134">
        <f>L448*职业参数比例等级参数!$B$15</f>
        <v>2.378181818181818</v>
      </c>
      <c r="N448" s="134">
        <f>L448*职业参数比例等级参数!$B$16</f>
        <v>1.189090909090909</v>
      </c>
      <c r="O448" s="134"/>
      <c r="P448" s="134"/>
    </row>
    <row r="449" spans="1:16" s="135" customFormat="1">
      <c r="A449" s="142">
        <v>436</v>
      </c>
      <c r="B449" s="135">
        <f t="shared" si="12"/>
        <v>1500</v>
      </c>
      <c r="C449" s="135">
        <v>3</v>
      </c>
      <c r="D449" s="135">
        <v>1</v>
      </c>
      <c r="E449" s="135" t="s">
        <v>1939</v>
      </c>
      <c r="F449" s="135">
        <f>职业参数比例等级参数!$Z$29*1</f>
        <v>11.212121212121211</v>
      </c>
      <c r="G449" s="135">
        <f>职业参数比例等级参数!$Z$30*1</f>
        <v>5.6060606060606055</v>
      </c>
      <c r="H449" s="135">
        <f>职业参数比例等级参数!$Z$31*1</f>
        <v>5.333333333333333</v>
      </c>
      <c r="I449" s="135">
        <f>职业参数比例等级参数!$Z$32*1</f>
        <v>4</v>
      </c>
      <c r="J449" s="135">
        <f>职业参数比例等级参数!$Z$33*1</f>
        <v>3.1999999999999997</v>
      </c>
      <c r="K449" s="135">
        <f>职业参数比例等级参数!$Z$34*1</f>
        <v>2.4</v>
      </c>
      <c r="L449" s="135">
        <f>职业参数比例等级参数!$Z$35*1</f>
        <v>1.1672727272727272</v>
      </c>
      <c r="M449" s="135">
        <f>L449*职业参数比例等级参数!$B$15</f>
        <v>2.3345454545454545</v>
      </c>
      <c r="N449" s="135">
        <f>L449*职业参数比例等级参数!$B$16</f>
        <v>1.1672727272727272</v>
      </c>
      <c r="P449" s="135" t="s">
        <v>696</v>
      </c>
    </row>
    <row r="450" spans="1:16" s="135" customFormat="1">
      <c r="A450" s="142">
        <v>437</v>
      </c>
      <c r="B450" s="134">
        <f t="shared" si="12"/>
        <v>1500</v>
      </c>
      <c r="C450" s="134">
        <v>3</v>
      </c>
      <c r="D450" s="134">
        <v>1</v>
      </c>
      <c r="E450" s="134" t="s">
        <v>1939</v>
      </c>
      <c r="F450" s="135">
        <f>职业参数比例等级参数!$X$29*1</f>
        <v>11.818181818181817</v>
      </c>
      <c r="G450" s="134">
        <f>职业参数比例等级参数!$Z$30*1</f>
        <v>5.6060606060606055</v>
      </c>
      <c r="H450" s="134">
        <f>职业参数比例等级参数!$Z$31*1</f>
        <v>5.333333333333333</v>
      </c>
      <c r="I450" s="134">
        <f>职业参数比例等级参数!$Z$32*1</f>
        <v>4</v>
      </c>
      <c r="J450" s="134">
        <f>职业参数比例等级参数!$Z$33*1</f>
        <v>3.1999999999999997</v>
      </c>
      <c r="K450" s="134">
        <f>职业参数比例等级参数!$Z$34*1</f>
        <v>2.4</v>
      </c>
      <c r="L450" s="134">
        <f>职业参数比例等级参数!$Z$35*1</f>
        <v>1.1672727272727272</v>
      </c>
      <c r="M450" s="134">
        <f>L450*职业参数比例等级参数!$B$15</f>
        <v>2.3345454545454545</v>
      </c>
      <c r="N450" s="134">
        <f>L450*职业参数比例等级参数!$B$16</f>
        <v>1.1672727272727272</v>
      </c>
      <c r="O450" s="134"/>
      <c r="P450" s="134"/>
    </row>
    <row r="451" spans="1:16" s="135" customFormat="1">
      <c r="A451" s="142">
        <v>438</v>
      </c>
      <c r="B451" s="134">
        <f t="shared" si="12"/>
        <v>1500</v>
      </c>
      <c r="C451" s="134">
        <v>3</v>
      </c>
      <c r="D451" s="134">
        <v>1</v>
      </c>
      <c r="E451" s="134" t="s">
        <v>1939</v>
      </c>
      <c r="F451" s="135">
        <f>职业参数比例等级参数!$Y$29*1</f>
        <v>11.515151515151514</v>
      </c>
      <c r="G451" s="134">
        <f>职业参数比例等级参数!$Z$30*1</f>
        <v>5.6060606060606055</v>
      </c>
      <c r="H451" s="134">
        <f>职业参数比例等级参数!$Z$31*1</f>
        <v>5.333333333333333</v>
      </c>
      <c r="I451" s="134">
        <f>职业参数比例等级参数!$Z$32*1</f>
        <v>4</v>
      </c>
      <c r="J451" s="134">
        <f>职业参数比例等级参数!$Z$33*1</f>
        <v>3.1999999999999997</v>
      </c>
      <c r="K451" s="134">
        <f>职业参数比例等级参数!$Z$34*1</f>
        <v>2.4</v>
      </c>
      <c r="L451" s="134">
        <f>职业参数比例等级参数!$Z$35*1</f>
        <v>1.1672727272727272</v>
      </c>
      <c r="M451" s="134">
        <f>L451*职业参数比例等级参数!$B$15</f>
        <v>2.3345454545454545</v>
      </c>
      <c r="N451" s="134">
        <f>L451*职业参数比例等级参数!$B$16</f>
        <v>1.1672727272727272</v>
      </c>
      <c r="O451" s="134"/>
      <c r="P451" s="134"/>
    </row>
    <row r="452" spans="1:16" s="135" customFormat="1">
      <c r="A452" s="142">
        <v>439</v>
      </c>
      <c r="B452" s="134">
        <f t="shared" si="12"/>
        <v>1500</v>
      </c>
      <c r="C452" s="134">
        <v>3</v>
      </c>
      <c r="D452" s="134">
        <v>1</v>
      </c>
      <c r="E452" s="134" t="s">
        <v>1938</v>
      </c>
      <c r="F452" s="134">
        <f>职业参数比例等级参数!$Z$29*1</f>
        <v>11.212121212121211</v>
      </c>
      <c r="G452" s="135">
        <f>职业参数比例等级参数!$X$30*1</f>
        <v>5.9090909090909083</v>
      </c>
      <c r="H452" s="134">
        <f>职业参数比例等级参数!$Z$31*1</f>
        <v>5.333333333333333</v>
      </c>
      <c r="I452" s="134">
        <f>职业参数比例等级参数!$Z$32*1</f>
        <v>4</v>
      </c>
      <c r="J452" s="134">
        <f>职业参数比例等级参数!$Z$33*1</f>
        <v>3.1999999999999997</v>
      </c>
      <c r="K452" s="134">
        <f>职业参数比例等级参数!$Z$34*1</f>
        <v>2.4</v>
      </c>
      <c r="L452" s="134">
        <f>职业参数比例等级参数!$Z$35*1</f>
        <v>1.1672727272727272</v>
      </c>
      <c r="M452" s="134">
        <f>L452*职业参数比例等级参数!$B$15</f>
        <v>2.3345454545454545</v>
      </c>
      <c r="N452" s="134">
        <f>L452*职业参数比例等级参数!$B$16</f>
        <v>1.1672727272727272</v>
      </c>
      <c r="O452" s="134"/>
      <c r="P452" s="134"/>
    </row>
    <row r="453" spans="1:16" s="135" customFormat="1">
      <c r="A453" s="142">
        <v>440</v>
      </c>
      <c r="B453" s="134">
        <f t="shared" si="12"/>
        <v>1500</v>
      </c>
      <c r="C453" s="134">
        <v>3</v>
      </c>
      <c r="D453" s="134">
        <v>1</v>
      </c>
      <c r="E453" s="134" t="s">
        <v>1938</v>
      </c>
      <c r="F453" s="134">
        <f>职业参数比例等级参数!$Z$29*1</f>
        <v>11.212121212121211</v>
      </c>
      <c r="G453" s="135">
        <f>职业参数比例等级参数!$Y$30*1</f>
        <v>5.7575757575757569</v>
      </c>
      <c r="H453" s="134">
        <f>职业参数比例等级参数!$Z$31*1</f>
        <v>5.333333333333333</v>
      </c>
      <c r="I453" s="134">
        <f>职业参数比例等级参数!$Z$32*1</f>
        <v>4</v>
      </c>
      <c r="J453" s="134">
        <f>职业参数比例等级参数!$Z$33*1</f>
        <v>3.1999999999999997</v>
      </c>
      <c r="K453" s="134">
        <f>职业参数比例等级参数!$Z$34*1</f>
        <v>2.4</v>
      </c>
      <c r="L453" s="134">
        <f>职业参数比例等级参数!$Z$35*1</f>
        <v>1.1672727272727272</v>
      </c>
      <c r="M453" s="134">
        <f>L453*职业参数比例等级参数!$B$15</f>
        <v>2.3345454545454545</v>
      </c>
      <c r="N453" s="134">
        <f>L453*职业参数比例等级参数!$B$16</f>
        <v>1.1672727272727272</v>
      </c>
      <c r="O453" s="134"/>
      <c r="P453" s="134"/>
    </row>
    <row r="454" spans="1:16" s="135" customFormat="1">
      <c r="A454" s="142">
        <v>441</v>
      </c>
      <c r="B454" s="134">
        <f t="shared" si="12"/>
        <v>1500</v>
      </c>
      <c r="C454" s="134">
        <v>3</v>
      </c>
      <c r="D454" s="134">
        <v>1</v>
      </c>
      <c r="E454" s="134" t="s">
        <v>1938</v>
      </c>
      <c r="F454" s="134">
        <f>职业参数比例等级参数!$Z$29*1</f>
        <v>11.212121212121211</v>
      </c>
      <c r="G454" s="134">
        <f>职业参数比例等级参数!$Z$30*1</f>
        <v>5.6060606060606055</v>
      </c>
      <c r="H454" s="135">
        <f>职业参数比例等级参数!$X$31*1</f>
        <v>5.8181818181818183</v>
      </c>
      <c r="I454" s="134">
        <f>职业参数比例等级参数!$Z$32*1</f>
        <v>4</v>
      </c>
      <c r="J454" s="134">
        <f>职业参数比例等级参数!$Z$33*1</f>
        <v>3.1999999999999997</v>
      </c>
      <c r="K454" s="134">
        <f>职业参数比例等级参数!$Z$34*1</f>
        <v>2.4</v>
      </c>
      <c r="L454" s="134">
        <f>职业参数比例等级参数!$Z$35*1</f>
        <v>1.1672727272727272</v>
      </c>
      <c r="M454" s="134">
        <f>L454*职业参数比例等级参数!$B$15</f>
        <v>2.3345454545454545</v>
      </c>
      <c r="N454" s="134">
        <f>L454*职业参数比例等级参数!$B$16</f>
        <v>1.1672727272727272</v>
      </c>
      <c r="O454" s="134"/>
      <c r="P454" s="134"/>
    </row>
    <row r="455" spans="1:16" s="135" customFormat="1">
      <c r="A455" s="142">
        <v>442</v>
      </c>
      <c r="B455" s="134">
        <f t="shared" si="12"/>
        <v>1500</v>
      </c>
      <c r="C455" s="134">
        <v>3</v>
      </c>
      <c r="D455" s="134">
        <v>1</v>
      </c>
      <c r="E455" s="134" t="s">
        <v>1938</v>
      </c>
      <c r="F455" s="134">
        <f>职业参数比例等级参数!$Z$29*1</f>
        <v>11.212121212121211</v>
      </c>
      <c r="G455" s="134">
        <f>职业参数比例等级参数!$Z$30*1</f>
        <v>5.6060606060606055</v>
      </c>
      <c r="H455" s="135">
        <f>职业参数比例等级参数!$Y$31*1</f>
        <v>5.5757575757575752</v>
      </c>
      <c r="I455" s="134">
        <f>职业参数比例等级参数!$Z$32*1</f>
        <v>4</v>
      </c>
      <c r="J455" s="134">
        <f>职业参数比例等级参数!$Z$33*1</f>
        <v>3.1999999999999997</v>
      </c>
      <c r="K455" s="134">
        <f>职业参数比例等级参数!$Z$34*1</f>
        <v>2.4</v>
      </c>
      <c r="L455" s="134">
        <f>职业参数比例等级参数!$Z$35*1</f>
        <v>1.1672727272727272</v>
      </c>
      <c r="M455" s="134">
        <f>L455*职业参数比例等级参数!$B$15</f>
        <v>2.3345454545454545</v>
      </c>
      <c r="N455" s="134">
        <f>L455*职业参数比例等级参数!$B$16</f>
        <v>1.1672727272727272</v>
      </c>
      <c r="O455" s="134"/>
      <c r="P455" s="134"/>
    </row>
    <row r="456" spans="1:16" s="135" customFormat="1">
      <c r="A456" s="142">
        <v>443</v>
      </c>
      <c r="B456" s="134">
        <f t="shared" si="12"/>
        <v>1500</v>
      </c>
      <c r="C456" s="134">
        <v>3</v>
      </c>
      <c r="D456" s="134">
        <v>1</v>
      </c>
      <c r="E456" s="134" t="s">
        <v>1938</v>
      </c>
      <c r="F456" s="134">
        <f>职业参数比例等级参数!$Z$29*1</f>
        <v>11.212121212121211</v>
      </c>
      <c r="G456" s="134">
        <f>职业参数比例等级参数!$Z$30*1</f>
        <v>5.6060606060606055</v>
      </c>
      <c r="H456" s="134">
        <f>职业参数比例等级参数!$Z$31*1</f>
        <v>5.333333333333333</v>
      </c>
      <c r="I456" s="135">
        <f>职业参数比例等级参数!$X$32*1</f>
        <v>4.3636363636363633</v>
      </c>
      <c r="J456" s="134">
        <f>职业参数比例等级参数!$Z$33*1</f>
        <v>3.1999999999999997</v>
      </c>
      <c r="K456" s="134">
        <f>职业参数比例等级参数!$Z$34*1</f>
        <v>2.4</v>
      </c>
      <c r="L456" s="134">
        <f>职业参数比例等级参数!$Z$35*1</f>
        <v>1.1672727272727272</v>
      </c>
      <c r="M456" s="134">
        <f>L456*职业参数比例等级参数!$B$15</f>
        <v>2.3345454545454545</v>
      </c>
      <c r="N456" s="134">
        <f>L456*职业参数比例等级参数!$B$16</f>
        <v>1.1672727272727272</v>
      </c>
      <c r="O456" s="134"/>
      <c r="P456" s="134"/>
    </row>
    <row r="457" spans="1:16" s="135" customFormat="1">
      <c r="A457" s="142">
        <v>444</v>
      </c>
      <c r="B457" s="134">
        <f t="shared" si="12"/>
        <v>1500</v>
      </c>
      <c r="C457" s="134">
        <v>3</v>
      </c>
      <c r="D457" s="134">
        <v>1</v>
      </c>
      <c r="E457" s="134" t="s">
        <v>1938</v>
      </c>
      <c r="F457" s="134">
        <f>职业参数比例等级参数!$Z$29*1</f>
        <v>11.212121212121211</v>
      </c>
      <c r="G457" s="134">
        <f>职业参数比例等级参数!$Z$30*1</f>
        <v>5.6060606060606055</v>
      </c>
      <c r="H457" s="134">
        <f>职业参数比例等级参数!$Z$31*1</f>
        <v>5.333333333333333</v>
      </c>
      <c r="I457" s="135">
        <f>职业参数比例等级参数!$Y$32*1</f>
        <v>4.1818181818181817</v>
      </c>
      <c r="J457" s="134">
        <f>职业参数比例等级参数!$Z$33*1</f>
        <v>3.1999999999999997</v>
      </c>
      <c r="K457" s="134">
        <f>职业参数比例等级参数!$Z$34*1</f>
        <v>2.4</v>
      </c>
      <c r="L457" s="134">
        <f>职业参数比例等级参数!$Z$35*1</f>
        <v>1.1672727272727272</v>
      </c>
      <c r="M457" s="134">
        <f>L457*职业参数比例等级参数!$B$15</f>
        <v>2.3345454545454545</v>
      </c>
      <c r="N457" s="134">
        <f>L457*职业参数比例等级参数!$B$16</f>
        <v>1.1672727272727272</v>
      </c>
      <c r="O457" s="134"/>
      <c r="P457" s="134"/>
    </row>
    <row r="458" spans="1:16" s="135" customFormat="1">
      <c r="A458" s="142">
        <v>445</v>
      </c>
      <c r="B458" s="134">
        <f t="shared" si="12"/>
        <v>1500</v>
      </c>
      <c r="C458" s="134">
        <v>3</v>
      </c>
      <c r="D458" s="134">
        <v>1</v>
      </c>
      <c r="E458" s="134" t="s">
        <v>1938</v>
      </c>
      <c r="F458" s="134">
        <f>职业参数比例等级参数!$Z$29*1</f>
        <v>11.212121212121211</v>
      </c>
      <c r="G458" s="134">
        <f>职业参数比例等级参数!$Z$30*1</f>
        <v>5.6060606060606055</v>
      </c>
      <c r="H458" s="134">
        <f>职业参数比例等级参数!$Z$31*1</f>
        <v>5.333333333333333</v>
      </c>
      <c r="I458" s="134">
        <f>职业参数比例等级参数!$Z$32*1</f>
        <v>4</v>
      </c>
      <c r="J458" s="135">
        <f>职业参数比例等级参数!$X$33*1</f>
        <v>3.4909090909090903</v>
      </c>
      <c r="K458" s="134">
        <f>职业参数比例等级参数!$Z$34*1</f>
        <v>2.4</v>
      </c>
      <c r="L458" s="134">
        <f>职业参数比例等级参数!$Z$35*1</f>
        <v>1.1672727272727272</v>
      </c>
      <c r="M458" s="134">
        <f>L458*职业参数比例等级参数!$B$15</f>
        <v>2.3345454545454545</v>
      </c>
      <c r="N458" s="134">
        <f>L458*职业参数比例等级参数!$B$16</f>
        <v>1.1672727272727272</v>
      </c>
      <c r="O458" s="134"/>
      <c r="P458" s="134"/>
    </row>
    <row r="459" spans="1:16" s="135" customFormat="1">
      <c r="A459" s="142">
        <v>446</v>
      </c>
      <c r="B459" s="134">
        <f t="shared" si="12"/>
        <v>1500</v>
      </c>
      <c r="C459" s="134">
        <v>3</v>
      </c>
      <c r="D459" s="134">
        <v>1</v>
      </c>
      <c r="E459" s="134" t="s">
        <v>1938</v>
      </c>
      <c r="F459" s="134">
        <f>职业参数比例等级参数!$Z$29*1</f>
        <v>11.212121212121211</v>
      </c>
      <c r="G459" s="134">
        <f>职业参数比例等级参数!$Z$30*1</f>
        <v>5.6060606060606055</v>
      </c>
      <c r="H459" s="134">
        <f>职业参数比例等级参数!$Z$31*1</f>
        <v>5.333333333333333</v>
      </c>
      <c r="I459" s="134">
        <f>职业参数比例等级参数!$Z$32*1</f>
        <v>4</v>
      </c>
      <c r="J459" s="135">
        <f>职业参数比例等级参数!$Y$33*1</f>
        <v>3.3454545454545452</v>
      </c>
      <c r="K459" s="134">
        <f>职业参数比例等级参数!$Z$34*1</f>
        <v>2.4</v>
      </c>
      <c r="L459" s="134">
        <f>职业参数比例等级参数!$Z$35*1</f>
        <v>1.1672727272727272</v>
      </c>
      <c r="M459" s="134">
        <f>L459*职业参数比例等级参数!$B$15</f>
        <v>2.3345454545454545</v>
      </c>
      <c r="N459" s="134">
        <f>L459*职业参数比例等级参数!$B$16</f>
        <v>1.1672727272727272</v>
      </c>
      <c r="O459" s="134"/>
      <c r="P459" s="134"/>
    </row>
    <row r="460" spans="1:16" s="135" customFormat="1">
      <c r="A460" s="142">
        <v>447</v>
      </c>
      <c r="B460" s="134">
        <f t="shared" si="12"/>
        <v>1500</v>
      </c>
      <c r="C460" s="134">
        <v>3</v>
      </c>
      <c r="D460" s="134">
        <v>1</v>
      </c>
      <c r="E460" s="134" t="s">
        <v>1938</v>
      </c>
      <c r="F460" s="134">
        <f>职业参数比例等级参数!$Z$29*1</f>
        <v>11.212121212121211</v>
      </c>
      <c r="G460" s="134">
        <f>职业参数比例等级参数!$Z$30*1</f>
        <v>5.6060606060606055</v>
      </c>
      <c r="H460" s="134">
        <f>职业参数比例等级参数!$Z$31*1</f>
        <v>5.333333333333333</v>
      </c>
      <c r="I460" s="134">
        <f>职业参数比例等级参数!$Z$32*1</f>
        <v>4</v>
      </c>
      <c r="J460" s="134">
        <f>职业参数比例等级参数!$Z$33*1</f>
        <v>3.1999999999999997</v>
      </c>
      <c r="K460" s="135">
        <f>职业参数比例等级参数!$X$34*1</f>
        <v>2.6181818181818182</v>
      </c>
      <c r="L460" s="134">
        <f>职业参数比例等级参数!$Z$35*1</f>
        <v>1.1672727272727272</v>
      </c>
      <c r="M460" s="134">
        <f>L460*职业参数比例等级参数!$B$15</f>
        <v>2.3345454545454545</v>
      </c>
      <c r="N460" s="134">
        <f>L460*职业参数比例等级参数!$B$16</f>
        <v>1.1672727272727272</v>
      </c>
      <c r="O460" s="134"/>
      <c r="P460" s="134"/>
    </row>
    <row r="461" spans="1:16" s="135" customFormat="1">
      <c r="A461" s="142">
        <v>448</v>
      </c>
      <c r="B461" s="134">
        <f t="shared" si="12"/>
        <v>1500</v>
      </c>
      <c r="C461" s="134">
        <v>3</v>
      </c>
      <c r="D461" s="134">
        <v>1</v>
      </c>
      <c r="E461" s="134" t="s">
        <v>1938</v>
      </c>
      <c r="F461" s="134">
        <f>职业参数比例等级参数!$Z$29*1</f>
        <v>11.212121212121211</v>
      </c>
      <c r="G461" s="134">
        <f>职业参数比例等级参数!$Z$30*1</f>
        <v>5.6060606060606055</v>
      </c>
      <c r="H461" s="134">
        <f>职业参数比例等级参数!$Z$31*1</f>
        <v>5.333333333333333</v>
      </c>
      <c r="I461" s="134">
        <f>职业参数比例等级参数!$Z$32*1</f>
        <v>4</v>
      </c>
      <c r="J461" s="134">
        <f>职业参数比例等级参数!$Z$33*1</f>
        <v>3.1999999999999997</v>
      </c>
      <c r="K461" s="135">
        <f>职业参数比例等级参数!$Y$34*1</f>
        <v>2.5090909090909088</v>
      </c>
      <c r="L461" s="134">
        <f>职业参数比例等级参数!$Z$35*1</f>
        <v>1.1672727272727272</v>
      </c>
      <c r="M461" s="134">
        <f>L461*职业参数比例等级参数!$B$15</f>
        <v>2.3345454545454545</v>
      </c>
      <c r="N461" s="134">
        <f>L461*职业参数比例等级参数!$B$16</f>
        <v>1.1672727272727272</v>
      </c>
      <c r="O461" s="134"/>
      <c r="P461" s="134"/>
    </row>
    <row r="462" spans="1:16" s="135" customFormat="1">
      <c r="A462" s="142">
        <v>449</v>
      </c>
      <c r="B462" s="134">
        <f t="shared" si="12"/>
        <v>1500</v>
      </c>
      <c r="C462" s="134">
        <v>3</v>
      </c>
      <c r="D462" s="134">
        <v>1</v>
      </c>
      <c r="E462" s="134" t="s">
        <v>1938</v>
      </c>
      <c r="F462" s="134">
        <f>职业参数比例等级参数!$Z$29*1</f>
        <v>11.212121212121211</v>
      </c>
      <c r="G462" s="134">
        <f>职业参数比例等级参数!$Z$30*1</f>
        <v>5.6060606060606055</v>
      </c>
      <c r="H462" s="134">
        <f>职业参数比例等级参数!$Z$31*1</f>
        <v>5.333333333333333</v>
      </c>
      <c r="I462" s="134">
        <f>职业参数比例等级参数!$Z$32*1</f>
        <v>4</v>
      </c>
      <c r="J462" s="134">
        <f>职业参数比例等级参数!$Z$33*1</f>
        <v>3.1999999999999997</v>
      </c>
      <c r="K462" s="134">
        <f>职业参数比例等级参数!$Z$34*1</f>
        <v>2.4</v>
      </c>
      <c r="L462" s="135">
        <f>职业参数比例等级参数!$Y$35*1</f>
        <v>1.178181818181818</v>
      </c>
      <c r="M462" s="134">
        <f>L462*职业参数比例等级参数!$B$15</f>
        <v>2.356363636363636</v>
      </c>
      <c r="N462" s="134">
        <f>L462*职业参数比例等级参数!$B$16</f>
        <v>1.178181818181818</v>
      </c>
      <c r="O462" s="134"/>
      <c r="P462" s="134"/>
    </row>
    <row r="463" spans="1:16" s="135" customFormat="1">
      <c r="A463" s="142">
        <v>450</v>
      </c>
      <c r="B463" s="134">
        <f t="shared" si="12"/>
        <v>1500</v>
      </c>
      <c r="C463" s="134">
        <v>3</v>
      </c>
      <c r="D463" s="134">
        <v>1</v>
      </c>
      <c r="E463" s="134" t="s">
        <v>1938</v>
      </c>
      <c r="F463" s="134">
        <f>职业参数比例等级参数!$Z$29*1</f>
        <v>11.212121212121211</v>
      </c>
      <c r="G463" s="134">
        <f>职业参数比例等级参数!$Z$30*1</f>
        <v>5.6060606060606055</v>
      </c>
      <c r="H463" s="134">
        <f>职业参数比例等级参数!$Z$31*1</f>
        <v>5.333333333333333</v>
      </c>
      <c r="I463" s="134">
        <f>职业参数比例等级参数!$Z$32*1</f>
        <v>4</v>
      </c>
      <c r="J463" s="134">
        <f>职业参数比例等级参数!$Z$33*1</f>
        <v>3.1999999999999997</v>
      </c>
      <c r="K463" s="134">
        <f>职业参数比例等级参数!$Z$34*1</f>
        <v>2.4</v>
      </c>
      <c r="L463" s="135">
        <f>职业参数比例等级参数!$Z$35*1</f>
        <v>1.1672727272727272</v>
      </c>
      <c r="M463" s="134">
        <f>L463*职业参数比例等级参数!$B$15</f>
        <v>2.3345454545454545</v>
      </c>
      <c r="N463" s="134">
        <f>L463*职业参数比例等级参数!$B$16</f>
        <v>1.1672727272727272</v>
      </c>
      <c r="O463" s="134"/>
      <c r="P463" s="134"/>
    </row>
    <row r="464" spans="1:16" s="135" customFormat="1">
      <c r="A464" s="142">
        <v>451</v>
      </c>
      <c r="B464" s="135">
        <f t="shared" si="12"/>
        <v>1500</v>
      </c>
      <c r="C464" s="135">
        <v>2</v>
      </c>
      <c r="D464" s="135">
        <v>1</v>
      </c>
      <c r="E464" s="135" t="s">
        <v>1939</v>
      </c>
      <c r="F464" s="135">
        <f>职业参数比例等级参数!$AA$29*1</f>
        <v>10.909090909090908</v>
      </c>
      <c r="G464" s="135">
        <f>职业参数比例等级参数!$AA$30*1</f>
        <v>5.4545454545454541</v>
      </c>
      <c r="H464" s="135">
        <f>职业参数比例等级参数!$AA$31*1</f>
        <v>5.0909090909090908</v>
      </c>
      <c r="I464" s="135">
        <f>职业参数比例等级参数!$AA$32*1</f>
        <v>3.8181818181818179</v>
      </c>
      <c r="J464" s="135">
        <f>职业参数比例等级参数!$AA$33*1</f>
        <v>3.0545454545454542</v>
      </c>
      <c r="K464" s="135">
        <f>职业参数比例等级参数!$AA$34*1</f>
        <v>2.2909090909090906</v>
      </c>
      <c r="L464" s="135">
        <f>职业参数比例等级参数!$AA$35*1</f>
        <v>1.1563636363636363</v>
      </c>
      <c r="M464" s="135">
        <f>L464*职业参数比例等级参数!$B$15</f>
        <v>2.3127272727272725</v>
      </c>
      <c r="N464" s="135">
        <f>L464*职业参数比例等级参数!$B$16</f>
        <v>1.1563636363636363</v>
      </c>
      <c r="P464" s="135" t="s">
        <v>600</v>
      </c>
    </row>
    <row r="465" spans="1:16" s="135" customFormat="1">
      <c r="A465" s="142">
        <v>452</v>
      </c>
      <c r="B465" s="134">
        <f t="shared" si="12"/>
        <v>1500</v>
      </c>
      <c r="C465" s="134">
        <v>2</v>
      </c>
      <c r="D465" s="134">
        <v>1</v>
      </c>
      <c r="E465" s="134" t="s">
        <v>1939</v>
      </c>
      <c r="F465" s="135">
        <f>职业参数比例等级参数!$AB$29*1</f>
        <v>10.606060606060606</v>
      </c>
      <c r="G465" s="134">
        <f>职业参数比例等级参数!$AA$30*1</f>
        <v>5.4545454545454541</v>
      </c>
      <c r="H465" s="134">
        <f>职业参数比例等级参数!$AA$31*1</f>
        <v>5.0909090909090908</v>
      </c>
      <c r="I465" s="134">
        <f>职业参数比例等级参数!$AA$32*1</f>
        <v>3.8181818181818179</v>
      </c>
      <c r="J465" s="134">
        <f>职业参数比例等级参数!$AA$33*1</f>
        <v>3.0545454545454542</v>
      </c>
      <c r="K465" s="134">
        <f>职业参数比例等级参数!$AA$34*1</f>
        <v>2.2909090909090906</v>
      </c>
      <c r="L465" s="134">
        <f>职业参数比例等级参数!$AA$35*1</f>
        <v>1.1563636363636363</v>
      </c>
      <c r="M465" s="134">
        <f>L465*职业参数比例等级参数!$B$15</f>
        <v>2.3127272727272725</v>
      </c>
      <c r="N465" s="134">
        <f>L465*职业参数比例等级参数!$B$16</f>
        <v>1.1563636363636363</v>
      </c>
      <c r="O465" s="134"/>
      <c r="P465" s="134"/>
    </row>
    <row r="466" spans="1:16" s="135" customFormat="1">
      <c r="A466" s="142">
        <v>453</v>
      </c>
      <c r="B466" s="134">
        <f t="shared" si="12"/>
        <v>1500</v>
      </c>
      <c r="C466" s="134">
        <v>2</v>
      </c>
      <c r="D466" s="134">
        <v>1</v>
      </c>
      <c r="E466" s="134" t="s">
        <v>1939</v>
      </c>
      <c r="F466" s="135">
        <f>职业参数比例等级参数!$AC$29*1</f>
        <v>10.303030303030301</v>
      </c>
      <c r="G466" s="134">
        <f>职业参数比例等级参数!$AA$30*1</f>
        <v>5.4545454545454541</v>
      </c>
      <c r="H466" s="134">
        <f>职业参数比例等级参数!$AA$31*1</f>
        <v>5.0909090909090908</v>
      </c>
      <c r="I466" s="134">
        <f>职业参数比例等级参数!$AA$32*1</f>
        <v>3.8181818181818179</v>
      </c>
      <c r="J466" s="134">
        <f>职业参数比例等级参数!$AA$33*1</f>
        <v>3.0545454545454542</v>
      </c>
      <c r="K466" s="134">
        <f>职业参数比例等级参数!$AA$34*1</f>
        <v>2.2909090909090906</v>
      </c>
      <c r="L466" s="134">
        <f>职业参数比例等级参数!$AA$35*1</f>
        <v>1.1563636363636363</v>
      </c>
      <c r="M466" s="134">
        <f>L466*职业参数比例等级参数!$B$15</f>
        <v>2.3127272727272725</v>
      </c>
      <c r="N466" s="134">
        <f>L466*职业参数比例等级参数!$B$16</f>
        <v>1.1563636363636363</v>
      </c>
      <c r="O466" s="134"/>
      <c r="P466" s="134"/>
    </row>
    <row r="467" spans="1:16" s="135" customFormat="1">
      <c r="A467" s="142">
        <v>454</v>
      </c>
      <c r="B467" s="134">
        <f t="shared" si="12"/>
        <v>1500</v>
      </c>
      <c r="C467" s="134">
        <v>2</v>
      </c>
      <c r="D467" s="134">
        <v>1</v>
      </c>
      <c r="E467" s="134" t="s">
        <v>1938</v>
      </c>
      <c r="F467" s="134">
        <f>职业参数比例等级参数!$AA$29*1</f>
        <v>10.909090909090908</v>
      </c>
      <c r="G467" s="135">
        <f>职业参数比例等级参数!$AB$30*1</f>
        <v>5.3030303030303028</v>
      </c>
      <c r="H467" s="134">
        <f>职业参数比例等级参数!$AA$31*1</f>
        <v>5.0909090909090908</v>
      </c>
      <c r="I467" s="134">
        <f>职业参数比例等级参数!$AA$32*1</f>
        <v>3.8181818181818179</v>
      </c>
      <c r="J467" s="134">
        <f>职业参数比例等级参数!$AA$33*1</f>
        <v>3.0545454545454542</v>
      </c>
      <c r="K467" s="134">
        <f>职业参数比例等级参数!$AA$34*1</f>
        <v>2.2909090909090906</v>
      </c>
      <c r="L467" s="134">
        <f>职业参数比例等级参数!$AA$35*1</f>
        <v>1.1563636363636363</v>
      </c>
      <c r="M467" s="134">
        <f>L467*职业参数比例等级参数!$B$15</f>
        <v>2.3127272727272725</v>
      </c>
      <c r="N467" s="134">
        <f>L467*职业参数比例等级参数!$B$16</f>
        <v>1.1563636363636363</v>
      </c>
      <c r="O467" s="134"/>
      <c r="P467" s="134"/>
    </row>
    <row r="468" spans="1:16" s="135" customFormat="1">
      <c r="A468" s="142">
        <v>455</v>
      </c>
      <c r="B468" s="134">
        <f t="shared" si="12"/>
        <v>1500</v>
      </c>
      <c r="C468" s="134">
        <v>2</v>
      </c>
      <c r="D468" s="134">
        <v>1</v>
      </c>
      <c r="E468" s="134" t="s">
        <v>1938</v>
      </c>
      <c r="F468" s="134">
        <f>职业参数比例等级参数!$AA$29*1</f>
        <v>10.909090909090908</v>
      </c>
      <c r="G468" s="135">
        <f>职业参数比例等级参数!$AC$30*1</f>
        <v>5.1515151515151505</v>
      </c>
      <c r="H468" s="134">
        <f>职业参数比例等级参数!$AA$31*1</f>
        <v>5.0909090909090908</v>
      </c>
      <c r="I468" s="134">
        <f>职业参数比例等级参数!$AA$32*1</f>
        <v>3.8181818181818179</v>
      </c>
      <c r="J468" s="134">
        <f>职业参数比例等级参数!$AA$33*1</f>
        <v>3.0545454545454542</v>
      </c>
      <c r="K468" s="134">
        <f>职业参数比例等级参数!$AA$34*1</f>
        <v>2.2909090909090906</v>
      </c>
      <c r="L468" s="134">
        <f>职业参数比例等级参数!$AA$35*1</f>
        <v>1.1563636363636363</v>
      </c>
      <c r="M468" s="134">
        <f>L468*职业参数比例等级参数!$B$15</f>
        <v>2.3127272727272725</v>
      </c>
      <c r="N468" s="134">
        <f>L468*职业参数比例等级参数!$B$16</f>
        <v>1.1563636363636363</v>
      </c>
      <c r="O468" s="134"/>
      <c r="P468" s="134"/>
    </row>
    <row r="469" spans="1:16" s="135" customFormat="1">
      <c r="A469" s="142">
        <v>456</v>
      </c>
      <c r="B469" s="134">
        <f t="shared" si="12"/>
        <v>1500</v>
      </c>
      <c r="C469" s="134">
        <v>2</v>
      </c>
      <c r="D469" s="134">
        <v>1</v>
      </c>
      <c r="E469" s="134" t="s">
        <v>1938</v>
      </c>
      <c r="F469" s="134">
        <f>职业参数比例等级参数!$AA$29*1</f>
        <v>10.909090909090908</v>
      </c>
      <c r="G469" s="134">
        <f>职业参数比例等级参数!$AA$30*1</f>
        <v>5.4545454545454541</v>
      </c>
      <c r="H469" s="135">
        <f>职业参数比例等级参数!$AB$31*1</f>
        <v>4.8484848484848477</v>
      </c>
      <c r="I469" s="134">
        <f>职业参数比例等级参数!$AA$32*1</f>
        <v>3.8181818181818179</v>
      </c>
      <c r="J469" s="134">
        <f>职业参数比例等级参数!$AA$33*1</f>
        <v>3.0545454545454542</v>
      </c>
      <c r="K469" s="134">
        <f>职业参数比例等级参数!$AA$34*1</f>
        <v>2.2909090909090906</v>
      </c>
      <c r="L469" s="134">
        <f>职业参数比例等级参数!$AA$35*1</f>
        <v>1.1563636363636363</v>
      </c>
      <c r="M469" s="134">
        <f>L469*职业参数比例等级参数!$B$15</f>
        <v>2.3127272727272725</v>
      </c>
      <c r="N469" s="134">
        <f>L469*职业参数比例等级参数!$B$16</f>
        <v>1.1563636363636363</v>
      </c>
      <c r="O469" s="134"/>
      <c r="P469" s="134"/>
    </row>
    <row r="470" spans="1:16" s="135" customFormat="1">
      <c r="A470" s="142">
        <v>457</v>
      </c>
      <c r="B470" s="134">
        <f t="shared" si="12"/>
        <v>1500</v>
      </c>
      <c r="C470" s="134">
        <v>2</v>
      </c>
      <c r="D470" s="134">
        <v>1</v>
      </c>
      <c r="E470" s="134" t="s">
        <v>1938</v>
      </c>
      <c r="F470" s="134">
        <f>职业参数比例等级参数!$AA$29*1</f>
        <v>10.909090909090908</v>
      </c>
      <c r="G470" s="134">
        <f>职业参数比例等级参数!$AA$30*1</f>
        <v>5.4545454545454541</v>
      </c>
      <c r="H470" s="135">
        <f>职业参数比例等级参数!$AC$31*1</f>
        <v>4.6060606060606055</v>
      </c>
      <c r="I470" s="134">
        <f>职业参数比例等级参数!$AA$32*1</f>
        <v>3.8181818181818179</v>
      </c>
      <c r="J470" s="134">
        <f>职业参数比例等级参数!$AA$33*1</f>
        <v>3.0545454545454542</v>
      </c>
      <c r="K470" s="134">
        <f>职业参数比例等级参数!$AA$34*1</f>
        <v>2.2909090909090906</v>
      </c>
      <c r="L470" s="134">
        <f>职业参数比例等级参数!$AA$35*1</f>
        <v>1.1563636363636363</v>
      </c>
      <c r="M470" s="134">
        <f>L470*职业参数比例等级参数!$B$15</f>
        <v>2.3127272727272725</v>
      </c>
      <c r="N470" s="134">
        <f>L470*职业参数比例等级参数!$B$16</f>
        <v>1.1563636363636363</v>
      </c>
      <c r="O470" s="134"/>
      <c r="P470" s="134"/>
    </row>
    <row r="471" spans="1:16" s="135" customFormat="1">
      <c r="A471" s="142">
        <v>458</v>
      </c>
      <c r="B471" s="134">
        <f t="shared" si="12"/>
        <v>1500</v>
      </c>
      <c r="C471" s="134">
        <v>2</v>
      </c>
      <c r="D471" s="134">
        <v>1</v>
      </c>
      <c r="E471" s="134" t="s">
        <v>1938</v>
      </c>
      <c r="F471" s="134">
        <f>职业参数比例等级参数!$AA$29*1</f>
        <v>10.909090909090908</v>
      </c>
      <c r="G471" s="134">
        <f>职业参数比例等级参数!$AA$30*1</f>
        <v>5.4545454545454541</v>
      </c>
      <c r="H471" s="134">
        <f>职业参数比例等级参数!$AA$31*1</f>
        <v>5.0909090909090908</v>
      </c>
      <c r="I471" s="135">
        <f>职业参数比例等级参数!$AB$32*1</f>
        <v>3.6363636363636358</v>
      </c>
      <c r="J471" s="134">
        <f>职业参数比例等级参数!$AA$33*1</f>
        <v>3.0545454545454542</v>
      </c>
      <c r="K471" s="134">
        <f>职业参数比例等级参数!$AA$34*1</f>
        <v>2.2909090909090906</v>
      </c>
      <c r="L471" s="134">
        <f>职业参数比例等级参数!$AA$35*1</f>
        <v>1.1563636363636363</v>
      </c>
      <c r="M471" s="134">
        <f>L471*职业参数比例等级参数!$B$15</f>
        <v>2.3127272727272725</v>
      </c>
      <c r="N471" s="134">
        <f>L471*职业参数比例等级参数!$B$16</f>
        <v>1.1563636363636363</v>
      </c>
      <c r="O471" s="134"/>
      <c r="P471" s="134"/>
    </row>
    <row r="472" spans="1:16" s="135" customFormat="1">
      <c r="A472" s="142">
        <v>459</v>
      </c>
      <c r="B472" s="134">
        <f t="shared" si="12"/>
        <v>1500</v>
      </c>
      <c r="C472" s="134">
        <v>2</v>
      </c>
      <c r="D472" s="134">
        <v>1</v>
      </c>
      <c r="E472" s="134" t="s">
        <v>1938</v>
      </c>
      <c r="F472" s="134">
        <f>职业参数比例等级参数!$AA$29*1</f>
        <v>10.909090909090908</v>
      </c>
      <c r="G472" s="134">
        <f>职业参数比例等级参数!$AA$30*1</f>
        <v>5.4545454545454541</v>
      </c>
      <c r="H472" s="134">
        <f>职业参数比例等级参数!$AA$31*1</f>
        <v>5.0909090909090908</v>
      </c>
      <c r="I472" s="135">
        <f>职业参数比例等级参数!$AC$32*1</f>
        <v>3.4545454545454541</v>
      </c>
      <c r="J472" s="134">
        <f>职业参数比例等级参数!$AA$33*1</f>
        <v>3.0545454545454542</v>
      </c>
      <c r="K472" s="134">
        <f>职业参数比例等级参数!$AA$34*1</f>
        <v>2.2909090909090906</v>
      </c>
      <c r="L472" s="134">
        <f>职业参数比例等级参数!$AA$35*1</f>
        <v>1.1563636363636363</v>
      </c>
      <c r="M472" s="134">
        <f>L472*职业参数比例等级参数!$B$15</f>
        <v>2.3127272727272725</v>
      </c>
      <c r="N472" s="134">
        <f>L472*职业参数比例等级参数!$B$16</f>
        <v>1.1563636363636363</v>
      </c>
      <c r="O472" s="134"/>
      <c r="P472" s="134"/>
    </row>
    <row r="473" spans="1:16" s="135" customFormat="1">
      <c r="A473" s="142">
        <v>460</v>
      </c>
      <c r="B473" s="134">
        <f t="shared" si="12"/>
        <v>1500</v>
      </c>
      <c r="C473" s="134">
        <v>2</v>
      </c>
      <c r="D473" s="134">
        <v>1</v>
      </c>
      <c r="E473" s="134" t="s">
        <v>1938</v>
      </c>
      <c r="F473" s="134">
        <f>职业参数比例等级参数!$AA$29*1</f>
        <v>10.909090909090908</v>
      </c>
      <c r="G473" s="134">
        <f>职业参数比例等级参数!$AA$30*1</f>
        <v>5.4545454545454541</v>
      </c>
      <c r="H473" s="134">
        <f>职业参数比例等级参数!$AA$31*1</f>
        <v>5.0909090909090908</v>
      </c>
      <c r="I473" s="134">
        <f>职业参数比例等级参数!$AA$32*1</f>
        <v>3.8181818181818179</v>
      </c>
      <c r="J473" s="135">
        <f>职业参数比例等级参数!$AB$33*1</f>
        <v>2.9090909090909087</v>
      </c>
      <c r="K473" s="134">
        <f>职业参数比例等级参数!$AA$34*1</f>
        <v>2.2909090909090906</v>
      </c>
      <c r="L473" s="134">
        <f>职业参数比例等级参数!$AA$35*1</f>
        <v>1.1563636363636363</v>
      </c>
      <c r="M473" s="134">
        <f>L473*职业参数比例等级参数!$B$15</f>
        <v>2.3127272727272725</v>
      </c>
      <c r="N473" s="134">
        <f>L473*职业参数比例等级参数!$B$16</f>
        <v>1.1563636363636363</v>
      </c>
      <c r="O473" s="134"/>
      <c r="P473" s="134"/>
    </row>
    <row r="474" spans="1:16" s="135" customFormat="1">
      <c r="A474" s="142">
        <v>461</v>
      </c>
      <c r="B474" s="134">
        <f t="shared" si="12"/>
        <v>1500</v>
      </c>
      <c r="C474" s="134">
        <v>2</v>
      </c>
      <c r="D474" s="134">
        <v>1</v>
      </c>
      <c r="E474" s="134" t="s">
        <v>1938</v>
      </c>
      <c r="F474" s="134">
        <f>职业参数比例等级参数!$AA$29*1</f>
        <v>10.909090909090908</v>
      </c>
      <c r="G474" s="134">
        <f>职业参数比例等级参数!$AA$30*1</f>
        <v>5.4545454545454541</v>
      </c>
      <c r="H474" s="134">
        <f>职业参数比例等级参数!$AA$31*1</f>
        <v>5.0909090909090908</v>
      </c>
      <c r="I474" s="134">
        <f>职业参数比例等级参数!$AA$32*1</f>
        <v>3.8181818181818179</v>
      </c>
      <c r="J474" s="135">
        <f>职业参数比例等级参数!$AC$33*1</f>
        <v>2.7636363636363637</v>
      </c>
      <c r="K474" s="134">
        <f>职业参数比例等级参数!$AA$34*1</f>
        <v>2.2909090909090906</v>
      </c>
      <c r="L474" s="134">
        <f>职业参数比例等级参数!$AA$35*1</f>
        <v>1.1563636363636363</v>
      </c>
      <c r="M474" s="134">
        <f>L474*职业参数比例等级参数!$B$15</f>
        <v>2.3127272727272725</v>
      </c>
      <c r="N474" s="134">
        <f>L474*职业参数比例等级参数!$B$16</f>
        <v>1.1563636363636363</v>
      </c>
      <c r="O474" s="134"/>
      <c r="P474" s="134"/>
    </row>
    <row r="475" spans="1:16" s="135" customFormat="1">
      <c r="A475" s="142">
        <v>462</v>
      </c>
      <c r="B475" s="134">
        <f t="shared" si="12"/>
        <v>1500</v>
      </c>
      <c r="C475" s="134">
        <v>2</v>
      </c>
      <c r="D475" s="134">
        <v>1</v>
      </c>
      <c r="E475" s="134" t="s">
        <v>1938</v>
      </c>
      <c r="F475" s="134">
        <f>职业参数比例等级参数!$AA$29*1</f>
        <v>10.909090909090908</v>
      </c>
      <c r="G475" s="134">
        <f>职业参数比例等级参数!$AA$30*1</f>
        <v>5.4545454545454541</v>
      </c>
      <c r="H475" s="134">
        <f>职业参数比例等级参数!$AA$31*1</f>
        <v>5.0909090909090908</v>
      </c>
      <c r="I475" s="134">
        <f>职业参数比例等级参数!$AA$32*1</f>
        <v>3.8181818181818179</v>
      </c>
      <c r="J475" s="134">
        <f>职业参数比例等级参数!$AA$33*1</f>
        <v>3.0545454545454542</v>
      </c>
      <c r="K475" s="135">
        <f>职业参数比例等级参数!$AB$34*1</f>
        <v>2.1818181818181817</v>
      </c>
      <c r="L475" s="134">
        <f>职业参数比例等级参数!$AA$35*1</f>
        <v>1.1563636363636363</v>
      </c>
      <c r="M475" s="134">
        <f>L475*职业参数比例等级参数!$B$15</f>
        <v>2.3127272727272725</v>
      </c>
      <c r="N475" s="134">
        <f>L475*职业参数比例等级参数!$B$16</f>
        <v>1.1563636363636363</v>
      </c>
      <c r="O475" s="134"/>
      <c r="P475" s="134"/>
    </row>
    <row r="476" spans="1:16" s="135" customFormat="1">
      <c r="A476" s="142">
        <v>463</v>
      </c>
      <c r="B476" s="134">
        <f t="shared" si="12"/>
        <v>1500</v>
      </c>
      <c r="C476" s="134">
        <v>2</v>
      </c>
      <c r="D476" s="134">
        <v>1</v>
      </c>
      <c r="E476" s="134" t="s">
        <v>1938</v>
      </c>
      <c r="F476" s="134">
        <f>职业参数比例等级参数!$AA$29*1</f>
        <v>10.909090909090908</v>
      </c>
      <c r="G476" s="134">
        <f>职业参数比例等级参数!$AA$30*1</f>
        <v>5.4545454545454541</v>
      </c>
      <c r="H476" s="134">
        <f>职业参数比例等级参数!$AA$31*1</f>
        <v>5.0909090909090908</v>
      </c>
      <c r="I476" s="134">
        <f>职业参数比例等级参数!$AA$32*1</f>
        <v>3.8181818181818179</v>
      </c>
      <c r="J476" s="134">
        <f>职业参数比例等级参数!$AA$33*1</f>
        <v>3.0545454545454542</v>
      </c>
      <c r="K476" s="135">
        <f>职业参数比例等级参数!$AC$34*1</f>
        <v>2.0727272727272728</v>
      </c>
      <c r="L476" s="134">
        <f>职业参数比例等级参数!$AA$35*1</f>
        <v>1.1563636363636363</v>
      </c>
      <c r="M476" s="134">
        <f>L476*职业参数比例等级参数!$B$15</f>
        <v>2.3127272727272725</v>
      </c>
      <c r="N476" s="134">
        <f>L476*职业参数比例等级参数!$B$16</f>
        <v>1.1563636363636363</v>
      </c>
      <c r="O476" s="134"/>
      <c r="P476" s="134"/>
    </row>
    <row r="477" spans="1:16" s="135" customFormat="1">
      <c r="A477" s="142">
        <v>464</v>
      </c>
      <c r="B477" s="134">
        <f t="shared" si="12"/>
        <v>1500</v>
      </c>
      <c r="C477" s="134">
        <v>2</v>
      </c>
      <c r="D477" s="134">
        <v>1</v>
      </c>
      <c r="E477" s="134" t="s">
        <v>1938</v>
      </c>
      <c r="F477" s="134">
        <f>职业参数比例等级参数!$AA$29*1</f>
        <v>10.909090909090908</v>
      </c>
      <c r="G477" s="134">
        <f>职业参数比例等级参数!$AA$30*1</f>
        <v>5.4545454545454541</v>
      </c>
      <c r="H477" s="134">
        <f>职业参数比例等级参数!$AA$31*1</f>
        <v>5.0909090909090908</v>
      </c>
      <c r="I477" s="134">
        <f>职业参数比例等级参数!$AA$32*1</f>
        <v>3.8181818181818179</v>
      </c>
      <c r="J477" s="134">
        <f>职业参数比例等级参数!$AA$33*1</f>
        <v>3.0545454545454542</v>
      </c>
      <c r="K477" s="134">
        <f>职业参数比例等级参数!$AA$34*1</f>
        <v>2.2909090909090906</v>
      </c>
      <c r="L477" s="135">
        <f>职业参数比例等级参数!$AB$35*1</f>
        <v>1.1454545454545453</v>
      </c>
      <c r="M477" s="134">
        <f>L477*职业参数比例等级参数!$B$15</f>
        <v>2.2909090909090906</v>
      </c>
      <c r="N477" s="134">
        <f>L477*职业参数比例等级参数!$B$16</f>
        <v>1.1454545454545453</v>
      </c>
      <c r="O477" s="134"/>
      <c r="P477" s="134"/>
    </row>
    <row r="478" spans="1:16" s="135" customFormat="1">
      <c r="A478" s="142">
        <v>465</v>
      </c>
      <c r="B478" s="134">
        <f t="shared" si="12"/>
        <v>1500</v>
      </c>
      <c r="C478" s="134">
        <v>2</v>
      </c>
      <c r="D478" s="134">
        <v>1</v>
      </c>
      <c r="E478" s="134" t="s">
        <v>1938</v>
      </c>
      <c r="F478" s="134">
        <f>职业参数比例等级参数!$AA$29*1</f>
        <v>10.909090909090908</v>
      </c>
      <c r="G478" s="134">
        <f>职业参数比例等级参数!$AA$30*1</f>
        <v>5.4545454545454541</v>
      </c>
      <c r="H478" s="134">
        <f>职业参数比例等级参数!$AA$31*1</f>
        <v>5.0909090909090908</v>
      </c>
      <c r="I478" s="134">
        <f>职业参数比例等级参数!$AA$32*1</f>
        <v>3.8181818181818179</v>
      </c>
      <c r="J478" s="134">
        <f>职业参数比例等级参数!$AA$33*1</f>
        <v>3.0545454545454542</v>
      </c>
      <c r="K478" s="134">
        <f>职业参数比例等级参数!$AA$34*1</f>
        <v>2.2909090909090906</v>
      </c>
      <c r="L478" s="135">
        <f>职业参数比例等级参数!$AC$35*1</f>
        <v>1.1345454545454545</v>
      </c>
      <c r="M478" s="134">
        <f>L478*职业参数比例等级参数!$B$15</f>
        <v>2.269090909090909</v>
      </c>
      <c r="N478" s="134">
        <f>L478*职业参数比例等级参数!$B$16</f>
        <v>1.1345454545454545</v>
      </c>
      <c r="O478" s="134"/>
      <c r="P478" s="134"/>
    </row>
    <row r="479" spans="1:16" s="135" customFormat="1">
      <c r="A479" s="142">
        <v>466</v>
      </c>
      <c r="B479" s="135">
        <f t="shared" si="12"/>
        <v>1500</v>
      </c>
      <c r="C479" s="135">
        <v>2</v>
      </c>
      <c r="D479" s="135">
        <v>1</v>
      </c>
      <c r="E479" s="135" t="s">
        <v>1939</v>
      </c>
      <c r="F479" s="135">
        <f>职业参数比例等级参数!$AB$29*1</f>
        <v>10.606060606060606</v>
      </c>
      <c r="G479" s="135">
        <f>职业参数比例等级参数!$AB$30*1</f>
        <v>5.3030303030303028</v>
      </c>
      <c r="H479" s="135">
        <f>职业参数比例等级参数!$AB$31*1</f>
        <v>4.8484848484848477</v>
      </c>
      <c r="I479" s="135">
        <f>职业参数比例等级参数!$AB$32*1</f>
        <v>3.6363636363636358</v>
      </c>
      <c r="J479" s="135">
        <f>职业参数比例等级参数!$AB$33*1</f>
        <v>2.9090909090909087</v>
      </c>
      <c r="K479" s="135">
        <f>职业参数比例等级参数!$AB$34*1</f>
        <v>2.1818181818181817</v>
      </c>
      <c r="L479" s="135">
        <f>职业参数比例等级参数!$AB$35*1</f>
        <v>1.1454545454545453</v>
      </c>
      <c r="M479" s="135">
        <f>L479*职业参数比例等级参数!$B$15</f>
        <v>2.2909090909090906</v>
      </c>
      <c r="N479" s="135">
        <f>L479*职业参数比例等级参数!$B$16</f>
        <v>1.1454545454545453</v>
      </c>
      <c r="P479" s="135" t="s">
        <v>695</v>
      </c>
    </row>
    <row r="480" spans="1:16" s="135" customFormat="1">
      <c r="A480" s="142">
        <v>467</v>
      </c>
      <c r="B480" s="134">
        <f t="shared" si="12"/>
        <v>1500</v>
      </c>
      <c r="C480" s="134">
        <v>2</v>
      </c>
      <c r="D480" s="134">
        <v>1</v>
      </c>
      <c r="E480" s="134" t="s">
        <v>1939</v>
      </c>
      <c r="F480" s="135">
        <f>职业参数比例等级参数!$AC$29*1</f>
        <v>10.303030303030301</v>
      </c>
      <c r="G480" s="134">
        <f>职业参数比例等级参数!$AB$30*1</f>
        <v>5.3030303030303028</v>
      </c>
      <c r="H480" s="134">
        <f>职业参数比例等级参数!$AB$31*1</f>
        <v>4.8484848484848477</v>
      </c>
      <c r="I480" s="134">
        <f>职业参数比例等级参数!$AB$32*1</f>
        <v>3.6363636363636358</v>
      </c>
      <c r="J480" s="134">
        <f>职业参数比例等级参数!$AB$33*1</f>
        <v>2.9090909090909087</v>
      </c>
      <c r="K480" s="134">
        <f>职业参数比例等级参数!$AB$34*1</f>
        <v>2.1818181818181817</v>
      </c>
      <c r="L480" s="134">
        <f>职业参数比例等级参数!$AB$35*1</f>
        <v>1.1454545454545453</v>
      </c>
      <c r="M480" s="134">
        <f>L480*职业参数比例等级参数!$B$15</f>
        <v>2.2909090909090906</v>
      </c>
      <c r="N480" s="134">
        <f>L480*职业参数比例等级参数!$B$16</f>
        <v>1.1454545454545453</v>
      </c>
      <c r="O480" s="134"/>
      <c r="P480" s="134"/>
    </row>
    <row r="481" spans="1:16" s="135" customFormat="1">
      <c r="A481" s="142">
        <v>468</v>
      </c>
      <c r="B481" s="134">
        <f t="shared" si="12"/>
        <v>1500</v>
      </c>
      <c r="C481" s="134">
        <v>2</v>
      </c>
      <c r="D481" s="134">
        <v>1</v>
      </c>
      <c r="E481" s="134" t="s">
        <v>1939</v>
      </c>
      <c r="F481" s="135">
        <f>职业参数比例等级参数!$AA$29*1</f>
        <v>10.909090909090908</v>
      </c>
      <c r="G481" s="134">
        <f>职业参数比例等级参数!$AB$30*1</f>
        <v>5.3030303030303028</v>
      </c>
      <c r="H481" s="134">
        <f>职业参数比例等级参数!$AB$31*1</f>
        <v>4.8484848484848477</v>
      </c>
      <c r="I481" s="134">
        <f>职业参数比例等级参数!$AB$32*1</f>
        <v>3.6363636363636358</v>
      </c>
      <c r="J481" s="134">
        <f>职业参数比例等级参数!$AB$33*1</f>
        <v>2.9090909090909087</v>
      </c>
      <c r="K481" s="134">
        <f>职业参数比例等级参数!$AB$34*1</f>
        <v>2.1818181818181817</v>
      </c>
      <c r="L481" s="134">
        <f>职业参数比例等级参数!$AB$35*1</f>
        <v>1.1454545454545453</v>
      </c>
      <c r="M481" s="134">
        <f>L481*职业参数比例等级参数!$B$15</f>
        <v>2.2909090909090906</v>
      </c>
      <c r="N481" s="134">
        <f>L481*职业参数比例等级参数!$B$16</f>
        <v>1.1454545454545453</v>
      </c>
      <c r="O481" s="134"/>
      <c r="P481" s="134"/>
    </row>
    <row r="482" spans="1:16" s="135" customFormat="1">
      <c r="A482" s="142">
        <v>469</v>
      </c>
      <c r="B482" s="134">
        <f t="shared" si="12"/>
        <v>1500</v>
      </c>
      <c r="C482" s="134">
        <v>2</v>
      </c>
      <c r="D482" s="134">
        <v>1</v>
      </c>
      <c r="E482" s="134" t="s">
        <v>1938</v>
      </c>
      <c r="F482" s="134">
        <f>职业参数比例等级参数!$AB$29*1</f>
        <v>10.606060606060606</v>
      </c>
      <c r="G482" s="135">
        <f>职业参数比例等级参数!$AC$30*1</f>
        <v>5.1515151515151505</v>
      </c>
      <c r="H482" s="134">
        <f>职业参数比例等级参数!$AB$31*1</f>
        <v>4.8484848484848477</v>
      </c>
      <c r="I482" s="134">
        <f>职业参数比例等级参数!$AB$32*1</f>
        <v>3.6363636363636358</v>
      </c>
      <c r="J482" s="134">
        <f>职业参数比例等级参数!$AB$33*1</f>
        <v>2.9090909090909087</v>
      </c>
      <c r="K482" s="134">
        <f>职业参数比例等级参数!$AB$34*1</f>
        <v>2.1818181818181817</v>
      </c>
      <c r="L482" s="134">
        <f>职业参数比例等级参数!$AB$35*1</f>
        <v>1.1454545454545453</v>
      </c>
      <c r="M482" s="134">
        <f>L482*职业参数比例等级参数!$B$15</f>
        <v>2.2909090909090906</v>
      </c>
      <c r="N482" s="134">
        <f>L482*职业参数比例等级参数!$B$16</f>
        <v>1.1454545454545453</v>
      </c>
      <c r="O482" s="134"/>
      <c r="P482" s="134"/>
    </row>
    <row r="483" spans="1:16" s="135" customFormat="1">
      <c r="A483" s="142">
        <v>470</v>
      </c>
      <c r="B483" s="134">
        <f t="shared" si="12"/>
        <v>1500</v>
      </c>
      <c r="C483" s="134">
        <v>2</v>
      </c>
      <c r="D483" s="134">
        <v>1</v>
      </c>
      <c r="E483" s="134" t="s">
        <v>1938</v>
      </c>
      <c r="F483" s="134">
        <f>职业参数比例等级参数!$AB$29*1</f>
        <v>10.606060606060606</v>
      </c>
      <c r="G483" s="135">
        <f>职业参数比例等级参数!$AA$30*1</f>
        <v>5.4545454545454541</v>
      </c>
      <c r="H483" s="134">
        <f>职业参数比例等级参数!$AB$31*1</f>
        <v>4.8484848484848477</v>
      </c>
      <c r="I483" s="134">
        <f>职业参数比例等级参数!$AB$32*1</f>
        <v>3.6363636363636358</v>
      </c>
      <c r="J483" s="134">
        <f>职业参数比例等级参数!$AB$33*1</f>
        <v>2.9090909090909087</v>
      </c>
      <c r="K483" s="134">
        <f>职业参数比例等级参数!$AB$34*1</f>
        <v>2.1818181818181817</v>
      </c>
      <c r="L483" s="134">
        <f>职业参数比例等级参数!$AB$35*1</f>
        <v>1.1454545454545453</v>
      </c>
      <c r="M483" s="134">
        <f>L483*职业参数比例等级参数!$B$15</f>
        <v>2.2909090909090906</v>
      </c>
      <c r="N483" s="134">
        <f>L483*职业参数比例等级参数!$B$16</f>
        <v>1.1454545454545453</v>
      </c>
      <c r="O483" s="134"/>
      <c r="P483" s="134"/>
    </row>
    <row r="484" spans="1:16" s="135" customFormat="1">
      <c r="A484" s="142">
        <v>471</v>
      </c>
      <c r="B484" s="134">
        <f t="shared" ref="B484:B508" si="13">$C$4</f>
        <v>1500</v>
      </c>
      <c r="C484" s="134">
        <v>2</v>
      </c>
      <c r="D484" s="134">
        <v>1</v>
      </c>
      <c r="E484" s="134" t="s">
        <v>1938</v>
      </c>
      <c r="F484" s="134">
        <f>职业参数比例等级参数!$AB$29*1</f>
        <v>10.606060606060606</v>
      </c>
      <c r="G484" s="134">
        <f>职业参数比例等级参数!$AB$30*1</f>
        <v>5.3030303030303028</v>
      </c>
      <c r="H484" s="135">
        <f>职业参数比例等级参数!$AC$31*1</f>
        <v>4.6060606060606055</v>
      </c>
      <c r="I484" s="134">
        <f>职业参数比例等级参数!$AB$32*1</f>
        <v>3.6363636363636358</v>
      </c>
      <c r="J484" s="134">
        <f>职业参数比例等级参数!$AB$33*1</f>
        <v>2.9090909090909087</v>
      </c>
      <c r="K484" s="134">
        <f>职业参数比例等级参数!$AB$34*1</f>
        <v>2.1818181818181817</v>
      </c>
      <c r="L484" s="134">
        <f>职业参数比例等级参数!$AB$35*1</f>
        <v>1.1454545454545453</v>
      </c>
      <c r="M484" s="134">
        <f>L484*职业参数比例等级参数!$B$15</f>
        <v>2.2909090909090906</v>
      </c>
      <c r="N484" s="134">
        <f>L484*职业参数比例等级参数!$B$16</f>
        <v>1.1454545454545453</v>
      </c>
      <c r="O484" s="134"/>
      <c r="P484" s="134"/>
    </row>
    <row r="485" spans="1:16" s="135" customFormat="1">
      <c r="A485" s="142">
        <v>472</v>
      </c>
      <c r="B485" s="134">
        <f t="shared" si="13"/>
        <v>1500</v>
      </c>
      <c r="C485" s="134">
        <v>2</v>
      </c>
      <c r="D485" s="134">
        <v>1</v>
      </c>
      <c r="E485" s="134" t="s">
        <v>1938</v>
      </c>
      <c r="F485" s="134">
        <f>职业参数比例等级参数!$AB$29*1</f>
        <v>10.606060606060606</v>
      </c>
      <c r="G485" s="134">
        <f>职业参数比例等级参数!$AB$30*1</f>
        <v>5.3030303030303028</v>
      </c>
      <c r="H485" s="135">
        <f>职业参数比例等级参数!$AA$31*1</f>
        <v>5.0909090909090908</v>
      </c>
      <c r="I485" s="134">
        <f>职业参数比例等级参数!$AB$32*1</f>
        <v>3.6363636363636358</v>
      </c>
      <c r="J485" s="134">
        <f>职业参数比例等级参数!$AB$33*1</f>
        <v>2.9090909090909087</v>
      </c>
      <c r="K485" s="134">
        <f>职业参数比例等级参数!$AB$34*1</f>
        <v>2.1818181818181817</v>
      </c>
      <c r="L485" s="134">
        <f>职业参数比例等级参数!$AB$35*1</f>
        <v>1.1454545454545453</v>
      </c>
      <c r="M485" s="134">
        <f>L485*职业参数比例等级参数!$B$15</f>
        <v>2.2909090909090906</v>
      </c>
      <c r="N485" s="134">
        <f>L485*职业参数比例等级参数!$B$16</f>
        <v>1.1454545454545453</v>
      </c>
      <c r="O485" s="134"/>
      <c r="P485" s="134"/>
    </row>
    <row r="486" spans="1:16" s="135" customFormat="1">
      <c r="A486" s="142">
        <v>473</v>
      </c>
      <c r="B486" s="134">
        <f t="shared" si="13"/>
        <v>1500</v>
      </c>
      <c r="C486" s="134">
        <v>2</v>
      </c>
      <c r="D486" s="134">
        <v>1</v>
      </c>
      <c r="E486" s="134" t="s">
        <v>1938</v>
      </c>
      <c r="F486" s="134">
        <f>职业参数比例等级参数!$AB$29*1</f>
        <v>10.606060606060606</v>
      </c>
      <c r="G486" s="134">
        <f>职业参数比例等级参数!$AB$30*1</f>
        <v>5.3030303030303028</v>
      </c>
      <c r="H486" s="134">
        <f>职业参数比例等级参数!$AB$31*1</f>
        <v>4.8484848484848477</v>
      </c>
      <c r="I486" s="135">
        <f>职业参数比例等级参数!$AC$32*1</f>
        <v>3.4545454545454541</v>
      </c>
      <c r="J486" s="134">
        <f>职业参数比例等级参数!$AB$33*1</f>
        <v>2.9090909090909087</v>
      </c>
      <c r="K486" s="134">
        <f>职业参数比例等级参数!$AB$34*1</f>
        <v>2.1818181818181817</v>
      </c>
      <c r="L486" s="134">
        <f>职业参数比例等级参数!$AB$35*1</f>
        <v>1.1454545454545453</v>
      </c>
      <c r="M486" s="134">
        <f>L486*职业参数比例等级参数!$B$15</f>
        <v>2.2909090909090906</v>
      </c>
      <c r="N486" s="134">
        <f>L486*职业参数比例等级参数!$B$16</f>
        <v>1.1454545454545453</v>
      </c>
      <c r="O486" s="134"/>
      <c r="P486" s="134"/>
    </row>
    <row r="487" spans="1:16" s="135" customFormat="1">
      <c r="A487" s="142">
        <v>474</v>
      </c>
      <c r="B487" s="134">
        <f t="shared" si="13"/>
        <v>1500</v>
      </c>
      <c r="C487" s="134">
        <v>2</v>
      </c>
      <c r="D487" s="134">
        <v>1</v>
      </c>
      <c r="E487" s="134" t="s">
        <v>1938</v>
      </c>
      <c r="F487" s="134">
        <f>职业参数比例等级参数!$AB$29*1</f>
        <v>10.606060606060606</v>
      </c>
      <c r="G487" s="134">
        <f>职业参数比例等级参数!$AB$30*1</f>
        <v>5.3030303030303028</v>
      </c>
      <c r="H487" s="134">
        <f>职业参数比例等级参数!$AB$31*1</f>
        <v>4.8484848484848477</v>
      </c>
      <c r="I487" s="135">
        <f>职业参数比例等级参数!$AA$32*1</f>
        <v>3.8181818181818179</v>
      </c>
      <c r="J487" s="134">
        <f>职业参数比例等级参数!$AB$33*1</f>
        <v>2.9090909090909087</v>
      </c>
      <c r="K487" s="134">
        <f>职业参数比例等级参数!$AB$34*1</f>
        <v>2.1818181818181817</v>
      </c>
      <c r="L487" s="134">
        <f>职业参数比例等级参数!$AB$35*1</f>
        <v>1.1454545454545453</v>
      </c>
      <c r="M487" s="134">
        <f>L487*职业参数比例等级参数!$B$15</f>
        <v>2.2909090909090906</v>
      </c>
      <c r="N487" s="134">
        <f>L487*职业参数比例等级参数!$B$16</f>
        <v>1.1454545454545453</v>
      </c>
      <c r="O487" s="134"/>
      <c r="P487" s="134"/>
    </row>
    <row r="488" spans="1:16" s="135" customFormat="1">
      <c r="A488" s="142">
        <v>475</v>
      </c>
      <c r="B488" s="134">
        <f t="shared" si="13"/>
        <v>1500</v>
      </c>
      <c r="C488" s="134">
        <v>2</v>
      </c>
      <c r="D488" s="134">
        <v>1</v>
      </c>
      <c r="E488" s="134" t="s">
        <v>1938</v>
      </c>
      <c r="F488" s="134">
        <f>职业参数比例等级参数!$AB$29*1</f>
        <v>10.606060606060606</v>
      </c>
      <c r="G488" s="134">
        <f>职业参数比例等级参数!$AB$30*1</f>
        <v>5.3030303030303028</v>
      </c>
      <c r="H488" s="134">
        <f>职业参数比例等级参数!$AB$31*1</f>
        <v>4.8484848484848477</v>
      </c>
      <c r="I488" s="134">
        <f>职业参数比例等级参数!$AB$32*1</f>
        <v>3.6363636363636358</v>
      </c>
      <c r="J488" s="135">
        <f>职业参数比例等级参数!$AC$33*1</f>
        <v>2.7636363636363637</v>
      </c>
      <c r="K488" s="134">
        <f>职业参数比例等级参数!$AB$34*1</f>
        <v>2.1818181818181817</v>
      </c>
      <c r="L488" s="134">
        <f>职业参数比例等级参数!$AB$35*1</f>
        <v>1.1454545454545453</v>
      </c>
      <c r="M488" s="134">
        <f>L488*职业参数比例等级参数!$B$15</f>
        <v>2.2909090909090906</v>
      </c>
      <c r="N488" s="134">
        <f>L488*职业参数比例等级参数!$B$16</f>
        <v>1.1454545454545453</v>
      </c>
      <c r="O488" s="134"/>
      <c r="P488" s="134"/>
    </row>
    <row r="489" spans="1:16" s="135" customFormat="1">
      <c r="A489" s="142">
        <v>476</v>
      </c>
      <c r="B489" s="134">
        <f t="shared" si="13"/>
        <v>1500</v>
      </c>
      <c r="C489" s="134">
        <v>2</v>
      </c>
      <c r="D489" s="134">
        <v>1</v>
      </c>
      <c r="E489" s="134" t="s">
        <v>1938</v>
      </c>
      <c r="F489" s="134">
        <f>职业参数比例等级参数!$AB$29*1</f>
        <v>10.606060606060606</v>
      </c>
      <c r="G489" s="134">
        <f>职业参数比例等级参数!$AB$30*1</f>
        <v>5.3030303030303028</v>
      </c>
      <c r="H489" s="134">
        <f>职业参数比例等级参数!$AB$31*1</f>
        <v>4.8484848484848477</v>
      </c>
      <c r="I489" s="134">
        <f>职业参数比例等级参数!$AB$32*1</f>
        <v>3.6363636363636358</v>
      </c>
      <c r="J489" s="135">
        <f>职业参数比例等级参数!$AA$33*1</f>
        <v>3.0545454545454542</v>
      </c>
      <c r="K489" s="134">
        <f>职业参数比例等级参数!$AB$34*1</f>
        <v>2.1818181818181817</v>
      </c>
      <c r="L489" s="134">
        <f>职业参数比例等级参数!$AB$35*1</f>
        <v>1.1454545454545453</v>
      </c>
      <c r="M489" s="134">
        <f>L489*职业参数比例等级参数!$B$15</f>
        <v>2.2909090909090906</v>
      </c>
      <c r="N489" s="134">
        <f>L489*职业参数比例等级参数!$B$16</f>
        <v>1.1454545454545453</v>
      </c>
      <c r="O489" s="134"/>
      <c r="P489" s="134"/>
    </row>
    <row r="490" spans="1:16" s="135" customFormat="1">
      <c r="A490" s="142">
        <v>477</v>
      </c>
      <c r="B490" s="134">
        <f t="shared" si="13"/>
        <v>1500</v>
      </c>
      <c r="C490" s="134">
        <v>2</v>
      </c>
      <c r="D490" s="134">
        <v>1</v>
      </c>
      <c r="E490" s="134" t="s">
        <v>1938</v>
      </c>
      <c r="F490" s="134">
        <f>职业参数比例等级参数!$AB$29*1</f>
        <v>10.606060606060606</v>
      </c>
      <c r="G490" s="134">
        <f>职业参数比例等级参数!$AB$30*1</f>
        <v>5.3030303030303028</v>
      </c>
      <c r="H490" s="134">
        <f>职业参数比例等级参数!$AB$31*1</f>
        <v>4.8484848484848477</v>
      </c>
      <c r="I490" s="134">
        <f>职业参数比例等级参数!$AB$32*1</f>
        <v>3.6363636363636358</v>
      </c>
      <c r="J490" s="134">
        <f>职业参数比例等级参数!$AB$33*1</f>
        <v>2.9090909090909087</v>
      </c>
      <c r="K490" s="135">
        <f>职业参数比例等级参数!$AC$34*1</f>
        <v>2.0727272727272728</v>
      </c>
      <c r="L490" s="134">
        <f>职业参数比例等级参数!$AB$35*1</f>
        <v>1.1454545454545453</v>
      </c>
      <c r="M490" s="134">
        <f>L490*职业参数比例等级参数!$B$15</f>
        <v>2.2909090909090906</v>
      </c>
      <c r="N490" s="134">
        <f>L490*职业参数比例等级参数!$B$16</f>
        <v>1.1454545454545453</v>
      </c>
      <c r="O490" s="134"/>
      <c r="P490" s="134"/>
    </row>
    <row r="491" spans="1:16" s="135" customFormat="1">
      <c r="A491" s="142">
        <v>478</v>
      </c>
      <c r="B491" s="134">
        <f t="shared" si="13"/>
        <v>1500</v>
      </c>
      <c r="C491" s="134">
        <v>2</v>
      </c>
      <c r="D491" s="134">
        <v>1</v>
      </c>
      <c r="E491" s="134" t="s">
        <v>1938</v>
      </c>
      <c r="F491" s="134">
        <f>职业参数比例等级参数!$AB$29*1</f>
        <v>10.606060606060606</v>
      </c>
      <c r="G491" s="134">
        <f>职业参数比例等级参数!$AB$30*1</f>
        <v>5.3030303030303028</v>
      </c>
      <c r="H491" s="134">
        <f>职业参数比例等级参数!$AB$31*1</f>
        <v>4.8484848484848477</v>
      </c>
      <c r="I491" s="134">
        <f>职业参数比例等级参数!$AB$32*1</f>
        <v>3.6363636363636358</v>
      </c>
      <c r="J491" s="134">
        <f>职业参数比例等级参数!$AB$33*1</f>
        <v>2.9090909090909087</v>
      </c>
      <c r="K491" s="135">
        <f>职业参数比例等级参数!$AA$34*1</f>
        <v>2.2909090909090906</v>
      </c>
      <c r="L491" s="134">
        <f>职业参数比例等级参数!$AB$35*1</f>
        <v>1.1454545454545453</v>
      </c>
      <c r="M491" s="134">
        <f>L491*职业参数比例等级参数!$B$15</f>
        <v>2.2909090909090906</v>
      </c>
      <c r="N491" s="134">
        <f>L491*职业参数比例等级参数!$B$16</f>
        <v>1.1454545454545453</v>
      </c>
      <c r="O491" s="134"/>
      <c r="P491" s="134"/>
    </row>
    <row r="492" spans="1:16" s="135" customFormat="1">
      <c r="A492" s="142">
        <v>479</v>
      </c>
      <c r="B492" s="134">
        <f t="shared" si="13"/>
        <v>1500</v>
      </c>
      <c r="C492" s="134">
        <v>2</v>
      </c>
      <c r="D492" s="134">
        <v>1</v>
      </c>
      <c r="E492" s="134" t="s">
        <v>1938</v>
      </c>
      <c r="F492" s="134">
        <f>职业参数比例等级参数!$AB$29*1</f>
        <v>10.606060606060606</v>
      </c>
      <c r="G492" s="134">
        <f>职业参数比例等级参数!$AB$30*1</f>
        <v>5.3030303030303028</v>
      </c>
      <c r="H492" s="134">
        <f>职业参数比例等级参数!$AB$31*1</f>
        <v>4.8484848484848477</v>
      </c>
      <c r="I492" s="134">
        <f>职业参数比例等级参数!$AB$32*1</f>
        <v>3.6363636363636358</v>
      </c>
      <c r="J492" s="134">
        <f>职业参数比例等级参数!$AB$33*1</f>
        <v>2.9090909090909087</v>
      </c>
      <c r="K492" s="134">
        <f>职业参数比例等级参数!$AB$34*1</f>
        <v>2.1818181818181817</v>
      </c>
      <c r="L492" s="135">
        <f>职业参数比例等级参数!$AC$35*1</f>
        <v>1.1345454545454545</v>
      </c>
      <c r="M492" s="134">
        <f>L492*职业参数比例等级参数!$B$15</f>
        <v>2.269090909090909</v>
      </c>
      <c r="N492" s="134">
        <f>L492*职业参数比例等级参数!$B$16</f>
        <v>1.1345454545454545</v>
      </c>
      <c r="O492" s="134"/>
      <c r="P492" s="134"/>
    </row>
    <row r="493" spans="1:16" s="135" customFormat="1">
      <c r="A493" s="142">
        <v>480</v>
      </c>
      <c r="B493" s="134">
        <f t="shared" si="13"/>
        <v>1500</v>
      </c>
      <c r="C493" s="134">
        <v>2</v>
      </c>
      <c r="D493" s="134">
        <v>1</v>
      </c>
      <c r="E493" s="134" t="s">
        <v>1938</v>
      </c>
      <c r="F493" s="134">
        <f>职业参数比例等级参数!$AB$29*1</f>
        <v>10.606060606060606</v>
      </c>
      <c r="G493" s="134">
        <f>职业参数比例等级参数!$AB$30*1</f>
        <v>5.3030303030303028</v>
      </c>
      <c r="H493" s="134">
        <f>职业参数比例等级参数!$AB$31*1</f>
        <v>4.8484848484848477</v>
      </c>
      <c r="I493" s="134">
        <f>职业参数比例等级参数!$AB$32*1</f>
        <v>3.6363636363636358</v>
      </c>
      <c r="J493" s="134">
        <f>职业参数比例等级参数!$AB$33*1</f>
        <v>2.9090909090909087</v>
      </c>
      <c r="K493" s="134">
        <f>职业参数比例等级参数!$AB$34*1</f>
        <v>2.1818181818181817</v>
      </c>
      <c r="L493" s="135">
        <f>职业参数比例等级参数!$AA$35*1</f>
        <v>1.1563636363636363</v>
      </c>
      <c r="M493" s="134">
        <f>L493*职业参数比例等级参数!$B$15</f>
        <v>2.3127272727272725</v>
      </c>
      <c r="N493" s="134">
        <f>L493*职业参数比例等级参数!$B$16</f>
        <v>1.1563636363636363</v>
      </c>
      <c r="O493" s="134"/>
      <c r="P493" s="134"/>
    </row>
    <row r="494" spans="1:16" s="135" customFormat="1">
      <c r="A494" s="142">
        <v>481</v>
      </c>
      <c r="B494" s="135">
        <f t="shared" si="13"/>
        <v>1500</v>
      </c>
      <c r="C494" s="135">
        <v>2</v>
      </c>
      <c r="D494" s="135">
        <v>1</v>
      </c>
      <c r="E494" s="135" t="s">
        <v>1939</v>
      </c>
      <c r="F494" s="135">
        <f>职业参数比例等级参数!$AC$29*1</f>
        <v>10.303030303030301</v>
      </c>
      <c r="G494" s="135">
        <f>职业参数比例等级参数!$AC$30*1</f>
        <v>5.1515151515151505</v>
      </c>
      <c r="H494" s="135">
        <f>职业参数比例等级参数!$AC$31*1</f>
        <v>4.6060606060606055</v>
      </c>
      <c r="I494" s="135">
        <f>职业参数比例等级参数!$AC$32*1</f>
        <v>3.4545454545454541</v>
      </c>
      <c r="J494" s="135">
        <f>职业参数比例等级参数!$AC$33*1</f>
        <v>2.7636363636363637</v>
      </c>
      <c r="K494" s="135">
        <f>职业参数比例等级参数!$AC$34*1</f>
        <v>2.0727272727272728</v>
      </c>
      <c r="L494" s="135">
        <f>职业参数比例等级参数!$AC$35*1</f>
        <v>1.1345454545454545</v>
      </c>
      <c r="M494" s="135">
        <f>L494*职业参数比例等级参数!$B$15</f>
        <v>2.269090909090909</v>
      </c>
      <c r="N494" s="135">
        <f>L494*职业参数比例等级参数!$B$16</f>
        <v>1.1345454545454545</v>
      </c>
      <c r="P494" s="135" t="s">
        <v>696</v>
      </c>
    </row>
    <row r="495" spans="1:16" s="135" customFormat="1">
      <c r="A495" s="142">
        <v>482</v>
      </c>
      <c r="B495" s="134">
        <f t="shared" si="13"/>
        <v>1500</v>
      </c>
      <c r="C495" s="134">
        <v>2</v>
      </c>
      <c r="D495" s="134">
        <v>1</v>
      </c>
      <c r="E495" s="134" t="s">
        <v>1939</v>
      </c>
      <c r="F495" s="135">
        <f>职业参数比例等级参数!$AA$29*1</f>
        <v>10.909090909090908</v>
      </c>
      <c r="G495" s="134">
        <f>职业参数比例等级参数!$AC$30*1</f>
        <v>5.1515151515151505</v>
      </c>
      <c r="H495" s="134">
        <f>职业参数比例等级参数!$AC$31*1</f>
        <v>4.6060606060606055</v>
      </c>
      <c r="I495" s="134">
        <f>职业参数比例等级参数!$AC$32*1</f>
        <v>3.4545454545454541</v>
      </c>
      <c r="J495" s="134">
        <f>职业参数比例等级参数!$AC$33*1</f>
        <v>2.7636363636363637</v>
      </c>
      <c r="K495" s="134">
        <f>职业参数比例等级参数!$AC$34*1</f>
        <v>2.0727272727272728</v>
      </c>
      <c r="L495" s="134">
        <f>职业参数比例等级参数!$AC$35*1</f>
        <v>1.1345454545454545</v>
      </c>
      <c r="M495" s="134">
        <f>L495*职业参数比例等级参数!$B$15</f>
        <v>2.269090909090909</v>
      </c>
      <c r="N495" s="134">
        <f>L495*职业参数比例等级参数!$B$16</f>
        <v>1.1345454545454545</v>
      </c>
      <c r="O495" s="134"/>
      <c r="P495" s="134"/>
    </row>
    <row r="496" spans="1:16" s="135" customFormat="1">
      <c r="A496" s="142">
        <v>483</v>
      </c>
      <c r="B496" s="134">
        <f t="shared" si="13"/>
        <v>1500</v>
      </c>
      <c r="C496" s="134">
        <v>2</v>
      </c>
      <c r="D496" s="134">
        <v>1</v>
      </c>
      <c r="E496" s="134" t="s">
        <v>1939</v>
      </c>
      <c r="F496" s="135">
        <f>职业参数比例等级参数!$AB$29*1</f>
        <v>10.606060606060606</v>
      </c>
      <c r="G496" s="134">
        <f>职业参数比例等级参数!$AC$30*1</f>
        <v>5.1515151515151505</v>
      </c>
      <c r="H496" s="134">
        <f>职业参数比例等级参数!$AC$31*1</f>
        <v>4.6060606060606055</v>
      </c>
      <c r="I496" s="134">
        <f>职业参数比例等级参数!$AC$32*1</f>
        <v>3.4545454545454541</v>
      </c>
      <c r="J496" s="134">
        <f>职业参数比例等级参数!$AC$33*1</f>
        <v>2.7636363636363637</v>
      </c>
      <c r="K496" s="134">
        <f>职业参数比例等级参数!$AC$34*1</f>
        <v>2.0727272727272728</v>
      </c>
      <c r="L496" s="134">
        <f>职业参数比例等级参数!$AC$35*1</f>
        <v>1.1345454545454545</v>
      </c>
      <c r="M496" s="134">
        <f>L496*职业参数比例等级参数!$B$15</f>
        <v>2.269090909090909</v>
      </c>
      <c r="N496" s="134">
        <f>L496*职业参数比例等级参数!$B$16</f>
        <v>1.1345454545454545</v>
      </c>
      <c r="O496" s="134"/>
      <c r="P496" s="134"/>
    </row>
    <row r="497" spans="1:16" s="135" customFormat="1">
      <c r="A497" s="142">
        <v>484</v>
      </c>
      <c r="B497" s="134">
        <f t="shared" si="13"/>
        <v>1500</v>
      </c>
      <c r="C497" s="134">
        <v>2</v>
      </c>
      <c r="D497" s="134">
        <v>1</v>
      </c>
      <c r="E497" s="134" t="s">
        <v>1938</v>
      </c>
      <c r="F497" s="134">
        <f>职业参数比例等级参数!$AC$29*1</f>
        <v>10.303030303030301</v>
      </c>
      <c r="G497" s="135">
        <f>职业参数比例等级参数!$AA$30*1</f>
        <v>5.4545454545454541</v>
      </c>
      <c r="H497" s="134">
        <f>职业参数比例等级参数!$AC$31*1</f>
        <v>4.6060606060606055</v>
      </c>
      <c r="I497" s="134">
        <f>职业参数比例等级参数!$AC$32*1</f>
        <v>3.4545454545454541</v>
      </c>
      <c r="J497" s="134">
        <f>职业参数比例等级参数!$AC$33*1</f>
        <v>2.7636363636363637</v>
      </c>
      <c r="K497" s="134">
        <f>职业参数比例等级参数!$AC$34*1</f>
        <v>2.0727272727272728</v>
      </c>
      <c r="L497" s="134">
        <f>职业参数比例等级参数!$AC$35*1</f>
        <v>1.1345454545454545</v>
      </c>
      <c r="M497" s="134">
        <f>L497*职业参数比例等级参数!$B$15</f>
        <v>2.269090909090909</v>
      </c>
      <c r="N497" s="134">
        <f>L497*职业参数比例等级参数!$B$16</f>
        <v>1.1345454545454545</v>
      </c>
      <c r="O497" s="134"/>
      <c r="P497" s="134"/>
    </row>
    <row r="498" spans="1:16" s="135" customFormat="1">
      <c r="A498" s="142">
        <v>485</v>
      </c>
      <c r="B498" s="134">
        <f t="shared" si="13"/>
        <v>1500</v>
      </c>
      <c r="C498" s="134">
        <v>2</v>
      </c>
      <c r="D498" s="134">
        <v>1</v>
      </c>
      <c r="E498" s="134" t="s">
        <v>1938</v>
      </c>
      <c r="F498" s="134">
        <f>职业参数比例等级参数!$AC$29*1</f>
        <v>10.303030303030301</v>
      </c>
      <c r="G498" s="135">
        <f>职业参数比例等级参数!$AB$30*1</f>
        <v>5.3030303030303028</v>
      </c>
      <c r="H498" s="134">
        <f>职业参数比例等级参数!$AC$31*1</f>
        <v>4.6060606060606055</v>
      </c>
      <c r="I498" s="134">
        <f>职业参数比例等级参数!$AC$32*1</f>
        <v>3.4545454545454541</v>
      </c>
      <c r="J498" s="134">
        <f>职业参数比例等级参数!$AC$33*1</f>
        <v>2.7636363636363637</v>
      </c>
      <c r="K498" s="134">
        <f>职业参数比例等级参数!$AC$34*1</f>
        <v>2.0727272727272728</v>
      </c>
      <c r="L498" s="134">
        <f>职业参数比例等级参数!$AC$35*1</f>
        <v>1.1345454545454545</v>
      </c>
      <c r="M498" s="134">
        <f>L498*职业参数比例等级参数!$B$15</f>
        <v>2.269090909090909</v>
      </c>
      <c r="N498" s="134">
        <f>L498*职业参数比例等级参数!$B$16</f>
        <v>1.1345454545454545</v>
      </c>
      <c r="O498" s="134"/>
      <c r="P498" s="134"/>
    </row>
    <row r="499" spans="1:16" s="135" customFormat="1">
      <c r="A499" s="142">
        <v>486</v>
      </c>
      <c r="B499" s="134">
        <f t="shared" si="13"/>
        <v>1500</v>
      </c>
      <c r="C499" s="134">
        <v>2</v>
      </c>
      <c r="D499" s="134">
        <v>1</v>
      </c>
      <c r="E499" s="134" t="s">
        <v>1938</v>
      </c>
      <c r="F499" s="134">
        <f>职业参数比例等级参数!$AC$29*1</f>
        <v>10.303030303030301</v>
      </c>
      <c r="G499" s="134">
        <f>职业参数比例等级参数!$AC$30*1</f>
        <v>5.1515151515151505</v>
      </c>
      <c r="H499" s="135">
        <f>职业参数比例等级参数!$AA$31*1</f>
        <v>5.0909090909090908</v>
      </c>
      <c r="I499" s="134">
        <f>职业参数比例等级参数!$AC$32*1</f>
        <v>3.4545454545454541</v>
      </c>
      <c r="J499" s="134">
        <f>职业参数比例等级参数!$AC$33*1</f>
        <v>2.7636363636363637</v>
      </c>
      <c r="K499" s="134">
        <f>职业参数比例等级参数!$AC$34*1</f>
        <v>2.0727272727272728</v>
      </c>
      <c r="L499" s="134">
        <f>职业参数比例等级参数!$AC$35*1</f>
        <v>1.1345454545454545</v>
      </c>
      <c r="M499" s="134">
        <f>L499*职业参数比例等级参数!$B$15</f>
        <v>2.269090909090909</v>
      </c>
      <c r="N499" s="134">
        <f>L499*职业参数比例等级参数!$B$16</f>
        <v>1.1345454545454545</v>
      </c>
      <c r="O499" s="134"/>
      <c r="P499" s="134"/>
    </row>
    <row r="500" spans="1:16" s="135" customFormat="1">
      <c r="A500" s="142">
        <v>487</v>
      </c>
      <c r="B500" s="134">
        <f t="shared" si="13"/>
        <v>1500</v>
      </c>
      <c r="C500" s="134">
        <v>2</v>
      </c>
      <c r="D500" s="134">
        <v>1</v>
      </c>
      <c r="E500" s="134" t="s">
        <v>1938</v>
      </c>
      <c r="F500" s="134">
        <f>职业参数比例等级参数!$AC$29*1</f>
        <v>10.303030303030301</v>
      </c>
      <c r="G500" s="134">
        <f>职业参数比例等级参数!$AC$30*1</f>
        <v>5.1515151515151505</v>
      </c>
      <c r="H500" s="135">
        <f>职业参数比例等级参数!$AB$31*1</f>
        <v>4.8484848484848477</v>
      </c>
      <c r="I500" s="134">
        <f>职业参数比例等级参数!$AC$32*1</f>
        <v>3.4545454545454541</v>
      </c>
      <c r="J500" s="134">
        <f>职业参数比例等级参数!$AC$33*1</f>
        <v>2.7636363636363637</v>
      </c>
      <c r="K500" s="134">
        <f>职业参数比例等级参数!$AC$34*1</f>
        <v>2.0727272727272728</v>
      </c>
      <c r="L500" s="134">
        <f>职业参数比例等级参数!$AC$35*1</f>
        <v>1.1345454545454545</v>
      </c>
      <c r="M500" s="134">
        <f>L500*职业参数比例等级参数!$B$15</f>
        <v>2.269090909090909</v>
      </c>
      <c r="N500" s="134">
        <f>L500*职业参数比例等级参数!$B$16</f>
        <v>1.1345454545454545</v>
      </c>
      <c r="O500" s="134"/>
      <c r="P500" s="134"/>
    </row>
    <row r="501" spans="1:16" s="135" customFormat="1">
      <c r="A501" s="142">
        <v>488</v>
      </c>
      <c r="B501" s="134">
        <f t="shared" si="13"/>
        <v>1500</v>
      </c>
      <c r="C501" s="134">
        <v>2</v>
      </c>
      <c r="D501" s="134">
        <v>1</v>
      </c>
      <c r="E501" s="134" t="s">
        <v>1938</v>
      </c>
      <c r="F501" s="134">
        <f>职业参数比例等级参数!$AC$29*1</f>
        <v>10.303030303030301</v>
      </c>
      <c r="G501" s="134">
        <f>职业参数比例等级参数!$AC$30*1</f>
        <v>5.1515151515151505</v>
      </c>
      <c r="H501" s="134">
        <f>职业参数比例等级参数!$AC$31*1</f>
        <v>4.6060606060606055</v>
      </c>
      <c r="I501" s="135">
        <f>职业参数比例等级参数!$AA$32*1</f>
        <v>3.8181818181818179</v>
      </c>
      <c r="J501" s="134">
        <f>职业参数比例等级参数!$AC$33*1</f>
        <v>2.7636363636363637</v>
      </c>
      <c r="K501" s="134">
        <f>职业参数比例等级参数!$AC$34*1</f>
        <v>2.0727272727272728</v>
      </c>
      <c r="L501" s="134">
        <f>职业参数比例等级参数!$AC$35*1</f>
        <v>1.1345454545454545</v>
      </c>
      <c r="M501" s="134">
        <f>L501*职业参数比例等级参数!$B$15</f>
        <v>2.269090909090909</v>
      </c>
      <c r="N501" s="134">
        <f>L501*职业参数比例等级参数!$B$16</f>
        <v>1.1345454545454545</v>
      </c>
      <c r="O501" s="134"/>
      <c r="P501" s="134"/>
    </row>
    <row r="502" spans="1:16" s="135" customFormat="1">
      <c r="A502" s="142">
        <v>489</v>
      </c>
      <c r="B502" s="134">
        <f t="shared" si="13"/>
        <v>1500</v>
      </c>
      <c r="C502" s="134">
        <v>2</v>
      </c>
      <c r="D502" s="134">
        <v>1</v>
      </c>
      <c r="E502" s="134" t="s">
        <v>1938</v>
      </c>
      <c r="F502" s="134">
        <f>职业参数比例等级参数!$AC$29*1</f>
        <v>10.303030303030301</v>
      </c>
      <c r="G502" s="134">
        <f>职业参数比例等级参数!$AC$30*1</f>
        <v>5.1515151515151505</v>
      </c>
      <c r="H502" s="134">
        <f>职业参数比例等级参数!$AC$31*1</f>
        <v>4.6060606060606055</v>
      </c>
      <c r="I502" s="135">
        <f>职业参数比例等级参数!$AB$32*1</f>
        <v>3.6363636363636358</v>
      </c>
      <c r="J502" s="134">
        <f>职业参数比例等级参数!$AC$33*1</f>
        <v>2.7636363636363637</v>
      </c>
      <c r="K502" s="134">
        <f>职业参数比例等级参数!$AC$34*1</f>
        <v>2.0727272727272728</v>
      </c>
      <c r="L502" s="134">
        <f>职业参数比例等级参数!$AC$35*1</f>
        <v>1.1345454545454545</v>
      </c>
      <c r="M502" s="134">
        <f>L502*职业参数比例等级参数!$B$15</f>
        <v>2.269090909090909</v>
      </c>
      <c r="N502" s="134">
        <f>L502*职业参数比例等级参数!$B$16</f>
        <v>1.1345454545454545</v>
      </c>
      <c r="O502" s="134"/>
      <c r="P502" s="134"/>
    </row>
    <row r="503" spans="1:16" s="135" customFormat="1">
      <c r="A503" s="142">
        <v>490</v>
      </c>
      <c r="B503" s="134">
        <f t="shared" si="13"/>
        <v>1500</v>
      </c>
      <c r="C503" s="134">
        <v>2</v>
      </c>
      <c r="D503" s="134">
        <v>1</v>
      </c>
      <c r="E503" s="134" t="s">
        <v>1938</v>
      </c>
      <c r="F503" s="134">
        <f>职业参数比例等级参数!$AC$29*1</f>
        <v>10.303030303030301</v>
      </c>
      <c r="G503" s="134">
        <f>职业参数比例等级参数!$AC$30*1</f>
        <v>5.1515151515151505</v>
      </c>
      <c r="H503" s="134">
        <f>职业参数比例等级参数!$AC$31*1</f>
        <v>4.6060606060606055</v>
      </c>
      <c r="I503" s="134">
        <f>职业参数比例等级参数!$AC$32*1</f>
        <v>3.4545454545454541</v>
      </c>
      <c r="J503" s="135">
        <f>职业参数比例等级参数!$AA$33*1</f>
        <v>3.0545454545454542</v>
      </c>
      <c r="K503" s="134">
        <f>职业参数比例等级参数!$AC$34*1</f>
        <v>2.0727272727272728</v>
      </c>
      <c r="L503" s="134">
        <f>职业参数比例等级参数!$AC$35*1</f>
        <v>1.1345454545454545</v>
      </c>
      <c r="M503" s="134">
        <f>L503*职业参数比例等级参数!$B$15</f>
        <v>2.269090909090909</v>
      </c>
      <c r="N503" s="134">
        <f>L503*职业参数比例等级参数!$B$16</f>
        <v>1.1345454545454545</v>
      </c>
      <c r="O503" s="134"/>
      <c r="P503" s="134"/>
    </row>
    <row r="504" spans="1:16" s="135" customFormat="1">
      <c r="A504" s="142">
        <v>491</v>
      </c>
      <c r="B504" s="134">
        <f t="shared" si="13"/>
        <v>1500</v>
      </c>
      <c r="C504" s="134">
        <v>2</v>
      </c>
      <c r="D504" s="134">
        <v>1</v>
      </c>
      <c r="E504" s="134" t="s">
        <v>1938</v>
      </c>
      <c r="F504" s="134">
        <f>职业参数比例等级参数!$AC$29*1</f>
        <v>10.303030303030301</v>
      </c>
      <c r="G504" s="134">
        <f>职业参数比例等级参数!$AC$30*1</f>
        <v>5.1515151515151505</v>
      </c>
      <c r="H504" s="134">
        <f>职业参数比例等级参数!$AC$31*1</f>
        <v>4.6060606060606055</v>
      </c>
      <c r="I504" s="134">
        <f>职业参数比例等级参数!$AC$32*1</f>
        <v>3.4545454545454541</v>
      </c>
      <c r="J504" s="135">
        <f>职业参数比例等级参数!$AB$33*1</f>
        <v>2.9090909090909087</v>
      </c>
      <c r="K504" s="134">
        <f>职业参数比例等级参数!$AC$34*1</f>
        <v>2.0727272727272728</v>
      </c>
      <c r="L504" s="134">
        <f>职业参数比例等级参数!$AC$35*1</f>
        <v>1.1345454545454545</v>
      </c>
      <c r="M504" s="134">
        <f>L504*职业参数比例等级参数!$B$15</f>
        <v>2.269090909090909</v>
      </c>
      <c r="N504" s="134">
        <f>L504*职业参数比例等级参数!$B$16</f>
        <v>1.1345454545454545</v>
      </c>
      <c r="O504" s="134"/>
      <c r="P504" s="134"/>
    </row>
    <row r="505" spans="1:16" s="135" customFormat="1">
      <c r="A505" s="142">
        <v>492</v>
      </c>
      <c r="B505" s="134">
        <f t="shared" si="13"/>
        <v>1500</v>
      </c>
      <c r="C505" s="134">
        <v>2</v>
      </c>
      <c r="D505" s="134">
        <v>1</v>
      </c>
      <c r="E505" s="134" t="s">
        <v>1938</v>
      </c>
      <c r="F505" s="134">
        <f>职业参数比例等级参数!$AC$29*1</f>
        <v>10.303030303030301</v>
      </c>
      <c r="G505" s="134">
        <f>职业参数比例等级参数!$AC$30*1</f>
        <v>5.1515151515151505</v>
      </c>
      <c r="H505" s="134">
        <f>职业参数比例等级参数!$AC$31*1</f>
        <v>4.6060606060606055</v>
      </c>
      <c r="I505" s="134">
        <f>职业参数比例等级参数!$AC$32*1</f>
        <v>3.4545454545454541</v>
      </c>
      <c r="J505" s="134">
        <f>职业参数比例等级参数!$AC$33*1</f>
        <v>2.7636363636363637</v>
      </c>
      <c r="K505" s="135">
        <f>职业参数比例等级参数!$AA$34*1</f>
        <v>2.2909090909090906</v>
      </c>
      <c r="L505" s="134">
        <f>职业参数比例等级参数!$AC$35*1</f>
        <v>1.1345454545454545</v>
      </c>
      <c r="M505" s="134">
        <f>L505*职业参数比例等级参数!$B$15</f>
        <v>2.269090909090909</v>
      </c>
      <c r="N505" s="134">
        <f>L505*职业参数比例等级参数!$B$16</f>
        <v>1.1345454545454545</v>
      </c>
      <c r="O505" s="134"/>
      <c r="P505" s="134"/>
    </row>
    <row r="506" spans="1:16" s="135" customFormat="1">
      <c r="A506" s="142">
        <v>493</v>
      </c>
      <c r="B506" s="134">
        <f t="shared" si="13"/>
        <v>1500</v>
      </c>
      <c r="C506" s="134">
        <v>2</v>
      </c>
      <c r="D506" s="134">
        <v>1</v>
      </c>
      <c r="E506" s="134" t="s">
        <v>1938</v>
      </c>
      <c r="F506" s="134">
        <f>职业参数比例等级参数!$AC$29*1</f>
        <v>10.303030303030301</v>
      </c>
      <c r="G506" s="134">
        <f>职业参数比例等级参数!$AC$30*1</f>
        <v>5.1515151515151505</v>
      </c>
      <c r="H506" s="134">
        <f>职业参数比例等级参数!$AC$31*1</f>
        <v>4.6060606060606055</v>
      </c>
      <c r="I506" s="134">
        <f>职业参数比例等级参数!$AC$32*1</f>
        <v>3.4545454545454541</v>
      </c>
      <c r="J506" s="134">
        <f>职业参数比例等级参数!$AC$33*1</f>
        <v>2.7636363636363637</v>
      </c>
      <c r="K506" s="135">
        <f>职业参数比例等级参数!$AB$34*1</f>
        <v>2.1818181818181817</v>
      </c>
      <c r="L506" s="134">
        <f>职业参数比例等级参数!$AC$35*1</f>
        <v>1.1345454545454545</v>
      </c>
      <c r="M506" s="134">
        <f>L506*职业参数比例等级参数!$B$15</f>
        <v>2.269090909090909</v>
      </c>
      <c r="N506" s="134">
        <f>L506*职业参数比例等级参数!$B$16</f>
        <v>1.1345454545454545</v>
      </c>
      <c r="O506" s="134"/>
      <c r="P506" s="134"/>
    </row>
    <row r="507" spans="1:16" s="135" customFormat="1">
      <c r="A507" s="142">
        <v>494</v>
      </c>
      <c r="B507" s="134">
        <f t="shared" si="13"/>
        <v>1500</v>
      </c>
      <c r="C507" s="134">
        <v>2</v>
      </c>
      <c r="D507" s="134">
        <v>1</v>
      </c>
      <c r="E507" s="134" t="s">
        <v>1938</v>
      </c>
      <c r="F507" s="134">
        <f>职业参数比例等级参数!$AC$29*1</f>
        <v>10.303030303030301</v>
      </c>
      <c r="G507" s="134">
        <f>职业参数比例等级参数!$AC$30*1</f>
        <v>5.1515151515151505</v>
      </c>
      <c r="H507" s="134">
        <f>职业参数比例等级参数!$AC$31*1</f>
        <v>4.6060606060606055</v>
      </c>
      <c r="I507" s="134">
        <f>职业参数比例等级参数!$AC$32*1</f>
        <v>3.4545454545454541</v>
      </c>
      <c r="J507" s="134">
        <f>职业参数比例等级参数!$AC$33*1</f>
        <v>2.7636363636363637</v>
      </c>
      <c r="K507" s="134">
        <f>职业参数比例等级参数!$AC$34*1</f>
        <v>2.0727272727272728</v>
      </c>
      <c r="L507" s="135">
        <f>职业参数比例等级参数!$AA$35*1</f>
        <v>1.1563636363636363</v>
      </c>
      <c r="M507" s="134">
        <f>L507*职业参数比例等级参数!$B$15</f>
        <v>2.3127272727272725</v>
      </c>
      <c r="N507" s="134">
        <f>L507*职业参数比例等级参数!$B$16</f>
        <v>1.1563636363636363</v>
      </c>
      <c r="O507" s="134"/>
      <c r="P507" s="134"/>
    </row>
    <row r="508" spans="1:16" s="135" customFormat="1">
      <c r="A508" s="142">
        <v>495</v>
      </c>
      <c r="B508" s="134">
        <f t="shared" si="13"/>
        <v>1500</v>
      </c>
      <c r="C508" s="134">
        <v>2</v>
      </c>
      <c r="D508" s="134">
        <v>1</v>
      </c>
      <c r="E508" s="134" t="s">
        <v>1938</v>
      </c>
      <c r="F508" s="134">
        <f>职业参数比例等级参数!$AC$29*1</f>
        <v>10.303030303030301</v>
      </c>
      <c r="G508" s="134">
        <f>职业参数比例等级参数!$AC$30*1</f>
        <v>5.1515151515151505</v>
      </c>
      <c r="H508" s="134">
        <f>职业参数比例等级参数!$AC$31*1</f>
        <v>4.6060606060606055</v>
      </c>
      <c r="I508" s="134">
        <f>职业参数比例等级参数!$AC$32*1</f>
        <v>3.4545454545454541</v>
      </c>
      <c r="J508" s="134">
        <f>职业参数比例等级参数!$AC$33*1</f>
        <v>2.7636363636363637</v>
      </c>
      <c r="K508" s="134">
        <f>职业参数比例等级参数!$AC$34*1</f>
        <v>2.0727272727272728</v>
      </c>
      <c r="L508" s="135">
        <f>职业参数比例等级参数!$AB$35*1</f>
        <v>1.1454545454545453</v>
      </c>
      <c r="M508" s="134">
        <f>L508*职业参数比例等级参数!$B$15</f>
        <v>2.2909090909090906</v>
      </c>
      <c r="N508" s="134">
        <f>L508*职业参数比例等级参数!$B$16</f>
        <v>1.1454545454545453</v>
      </c>
      <c r="O508" s="134"/>
      <c r="P508" s="134"/>
    </row>
    <row r="509" spans="1:16" s="135" customFormat="1">
      <c r="A509" s="142">
        <v>496</v>
      </c>
      <c r="B509" s="135">
        <f>$C$2</f>
        <v>500</v>
      </c>
      <c r="C509" s="135">
        <v>1</v>
      </c>
      <c r="D509" s="135">
        <v>1</v>
      </c>
      <c r="E509" s="135" t="s">
        <v>1939</v>
      </c>
      <c r="F509" s="135">
        <f>职业参数比例等级参数!$AD$29*1</f>
        <v>9.9999999999999982</v>
      </c>
      <c r="G509" s="135">
        <f>职业参数比例等级参数!$AD$30*1</f>
        <v>4.9999999999999991</v>
      </c>
      <c r="H509" s="135">
        <f>职业参数比例等级参数!$AD$31*1</f>
        <v>4.3636363636363633</v>
      </c>
      <c r="I509" s="135">
        <f>职业参数比例等级参数!$AD$32*1</f>
        <v>3.2727272727272725</v>
      </c>
      <c r="J509" s="135">
        <f>职业参数比例等级参数!$AD$33*1</f>
        <v>2.6181818181818182</v>
      </c>
      <c r="K509" s="135">
        <f>职业参数比例等级参数!$AD$34*1</f>
        <v>1.9636363636363634</v>
      </c>
      <c r="L509" s="135">
        <f>职业参数比例等级参数!$AD$35*1</f>
        <v>1.1236363636363635</v>
      </c>
      <c r="M509" s="135">
        <f>L509*职业参数比例等级参数!$B$15</f>
        <v>2.2472727272727271</v>
      </c>
      <c r="N509" s="135">
        <f>L509*职业参数比例等级参数!$B$16</f>
        <v>1.1236363636363635</v>
      </c>
      <c r="P509" s="135" t="s">
        <v>601</v>
      </c>
    </row>
    <row r="510" spans="1:16" s="135" customFormat="1">
      <c r="A510" s="142">
        <v>497</v>
      </c>
      <c r="B510" s="134">
        <f t="shared" ref="B510:B553" si="14">$C$2</f>
        <v>500</v>
      </c>
      <c r="C510" s="134">
        <v>1</v>
      </c>
      <c r="D510" s="134">
        <v>1</v>
      </c>
      <c r="E510" s="134" t="s">
        <v>1939</v>
      </c>
      <c r="F510" s="135">
        <f>职业参数比例等级参数!$AE$29*1</f>
        <v>9.6969696969696955</v>
      </c>
      <c r="G510" s="134">
        <f>职业参数比例等级参数!$AD$30*1</f>
        <v>4.9999999999999991</v>
      </c>
      <c r="H510" s="134">
        <f>职业参数比例等级参数!$AD$31*1</f>
        <v>4.3636363636363633</v>
      </c>
      <c r="I510" s="134">
        <f>职业参数比例等级参数!$AD$32*1</f>
        <v>3.2727272727272725</v>
      </c>
      <c r="J510" s="134">
        <f>职业参数比例等级参数!$AD$33*1</f>
        <v>2.6181818181818182</v>
      </c>
      <c r="K510" s="134">
        <f>职业参数比例等级参数!$AD$34*1</f>
        <v>1.9636363636363634</v>
      </c>
      <c r="L510" s="134">
        <f>职业参数比例等级参数!$AD$35*1</f>
        <v>1.1236363636363635</v>
      </c>
      <c r="M510" s="134">
        <f>L51*职业参数比例等级参数!$B$15</f>
        <v>2.4</v>
      </c>
      <c r="N510" s="134">
        <f>L51*职业参数比例等级参数!$B$16</f>
        <v>1.2</v>
      </c>
      <c r="O510" s="134"/>
      <c r="P510" s="134"/>
    </row>
    <row r="511" spans="1:16" s="135" customFormat="1">
      <c r="A511" s="142">
        <v>498</v>
      </c>
      <c r="B511" s="134">
        <f t="shared" si="14"/>
        <v>500</v>
      </c>
      <c r="C511" s="134">
        <v>1</v>
      </c>
      <c r="D511" s="134">
        <v>1</v>
      </c>
      <c r="E511" s="134" t="s">
        <v>1939</v>
      </c>
      <c r="F511" s="135">
        <f>职业参数比例等级参数!$AF$29*1</f>
        <v>9.3939393939393927</v>
      </c>
      <c r="G511" s="134">
        <f>职业参数比例等级参数!$AD$30*1</f>
        <v>4.9999999999999991</v>
      </c>
      <c r="H511" s="134">
        <f>职业参数比例等级参数!$AD$31*1</f>
        <v>4.3636363636363633</v>
      </c>
      <c r="I511" s="134">
        <f>职业参数比例等级参数!$AD$32*1</f>
        <v>3.2727272727272725</v>
      </c>
      <c r="J511" s="134">
        <f>职业参数比例等级参数!$AD$33*1</f>
        <v>2.6181818181818182</v>
      </c>
      <c r="K511" s="134">
        <f>职业参数比例等级参数!$AD$34*1</f>
        <v>1.9636363636363634</v>
      </c>
      <c r="L511" s="134">
        <f>职业参数比例等级参数!$AD$35*1</f>
        <v>1.1236363636363635</v>
      </c>
      <c r="M511" s="134">
        <f>L511*职业参数比例等级参数!$B$15</f>
        <v>2.2472727272727271</v>
      </c>
      <c r="N511" s="134">
        <f>L511*职业参数比例等级参数!$B$16</f>
        <v>1.1236363636363635</v>
      </c>
      <c r="O511" s="134"/>
      <c r="P511" s="134"/>
    </row>
    <row r="512" spans="1:16" s="135" customFormat="1">
      <c r="A512" s="142">
        <v>499</v>
      </c>
      <c r="B512" s="134">
        <f t="shared" si="14"/>
        <v>500</v>
      </c>
      <c r="C512" s="134">
        <v>1</v>
      </c>
      <c r="D512" s="134">
        <v>1</v>
      </c>
      <c r="E512" s="134" t="s">
        <v>1938</v>
      </c>
      <c r="F512" s="134">
        <f>职业参数比例等级参数!$AD$29*1</f>
        <v>9.9999999999999982</v>
      </c>
      <c r="G512" s="135">
        <f>职业参数比例等级参数!$AE$30*1</f>
        <v>4.8484848484848477</v>
      </c>
      <c r="H512" s="134">
        <f>职业参数比例等级参数!$AD$31*1</f>
        <v>4.3636363636363633</v>
      </c>
      <c r="I512" s="134">
        <f>职业参数比例等级参数!$AD$32*1</f>
        <v>3.2727272727272725</v>
      </c>
      <c r="J512" s="134">
        <f>职业参数比例等级参数!$AD$33*1</f>
        <v>2.6181818181818182</v>
      </c>
      <c r="K512" s="134">
        <f>职业参数比例等级参数!$AD$34*1</f>
        <v>1.9636363636363634</v>
      </c>
      <c r="L512" s="134">
        <f>职业参数比例等级参数!$AD$35*1</f>
        <v>1.1236363636363635</v>
      </c>
      <c r="M512" s="134">
        <f>L512*职业参数比例等级参数!$B$15</f>
        <v>2.2472727272727271</v>
      </c>
      <c r="N512" s="134">
        <f>L512*职业参数比例等级参数!$B$16</f>
        <v>1.1236363636363635</v>
      </c>
      <c r="O512" s="134"/>
      <c r="P512" s="134"/>
    </row>
    <row r="513" spans="1:16" s="135" customFormat="1">
      <c r="A513" s="142">
        <v>500</v>
      </c>
      <c r="B513" s="134">
        <f t="shared" si="14"/>
        <v>500</v>
      </c>
      <c r="C513" s="134">
        <v>1</v>
      </c>
      <c r="D513" s="134">
        <v>1</v>
      </c>
      <c r="E513" s="134" t="s">
        <v>1938</v>
      </c>
      <c r="F513" s="134">
        <f>职业参数比例等级参数!$AD$29*1</f>
        <v>9.9999999999999982</v>
      </c>
      <c r="G513" s="135">
        <f>职业参数比例等级参数!$AF$30*1</f>
        <v>4.6969696969696964</v>
      </c>
      <c r="H513" s="134">
        <f>职业参数比例等级参数!$AD$31*1</f>
        <v>4.3636363636363633</v>
      </c>
      <c r="I513" s="134">
        <f>职业参数比例等级参数!$AD$32*1</f>
        <v>3.2727272727272725</v>
      </c>
      <c r="J513" s="134">
        <f>职业参数比例等级参数!$AD$33*1</f>
        <v>2.6181818181818182</v>
      </c>
      <c r="K513" s="134">
        <f>职业参数比例等级参数!$AD$34*1</f>
        <v>1.9636363636363634</v>
      </c>
      <c r="L513" s="134">
        <f>职业参数比例等级参数!$AD$35*1</f>
        <v>1.1236363636363635</v>
      </c>
      <c r="M513" s="134">
        <f>L513*职业参数比例等级参数!$B$15</f>
        <v>2.2472727272727271</v>
      </c>
      <c r="N513" s="134">
        <f>L513*职业参数比例等级参数!$B$16</f>
        <v>1.1236363636363635</v>
      </c>
      <c r="O513" s="134"/>
      <c r="P513" s="134"/>
    </row>
    <row r="514" spans="1:16" s="135" customFormat="1">
      <c r="A514" s="142">
        <v>501</v>
      </c>
      <c r="B514" s="134">
        <f t="shared" si="14"/>
        <v>500</v>
      </c>
      <c r="C514" s="134">
        <v>1</v>
      </c>
      <c r="D514" s="134">
        <v>1</v>
      </c>
      <c r="E514" s="134" t="s">
        <v>1938</v>
      </c>
      <c r="F514" s="134">
        <f>职业参数比例等级参数!$AD$29*1</f>
        <v>9.9999999999999982</v>
      </c>
      <c r="G514" s="134">
        <f>职业参数比例等级参数!$AD$30*1</f>
        <v>4.9999999999999991</v>
      </c>
      <c r="H514" s="135">
        <f>职业参数比例等级参数!$AE$31*1</f>
        <v>4.1212121212121211</v>
      </c>
      <c r="I514" s="134">
        <f>职业参数比例等级参数!$AD$32*1</f>
        <v>3.2727272727272725</v>
      </c>
      <c r="J514" s="134">
        <f>职业参数比例等级参数!$AD$33*1</f>
        <v>2.6181818181818182</v>
      </c>
      <c r="K514" s="134">
        <f>职业参数比例等级参数!$AD$34*1</f>
        <v>1.9636363636363634</v>
      </c>
      <c r="L514" s="134">
        <f>职业参数比例等级参数!$AD$35*1</f>
        <v>1.1236363636363635</v>
      </c>
      <c r="M514" s="134">
        <f>L514*职业参数比例等级参数!$B$15</f>
        <v>2.2472727272727271</v>
      </c>
      <c r="N514" s="134">
        <f>L514*职业参数比例等级参数!$B$16</f>
        <v>1.1236363636363635</v>
      </c>
      <c r="O514" s="134"/>
      <c r="P514" s="134"/>
    </row>
    <row r="515" spans="1:16" s="135" customFormat="1">
      <c r="A515" s="142">
        <v>502</v>
      </c>
      <c r="B515" s="134">
        <f t="shared" si="14"/>
        <v>500</v>
      </c>
      <c r="C515" s="134">
        <v>1</v>
      </c>
      <c r="D515" s="134">
        <v>1</v>
      </c>
      <c r="E515" s="134" t="s">
        <v>1938</v>
      </c>
      <c r="F515" s="134">
        <f>职业参数比例等级参数!$AD$29*1</f>
        <v>9.9999999999999982</v>
      </c>
      <c r="G515" s="134">
        <f>职业参数比例等级参数!$AD$30*1</f>
        <v>4.9999999999999991</v>
      </c>
      <c r="H515" s="135">
        <f>职业参数比例等级参数!$AF$31*1</f>
        <v>3.8787878787878785</v>
      </c>
      <c r="I515" s="134">
        <f>职业参数比例等级参数!$AD$32*1</f>
        <v>3.2727272727272725</v>
      </c>
      <c r="J515" s="134">
        <f>职业参数比例等级参数!$AD$33*1</f>
        <v>2.6181818181818182</v>
      </c>
      <c r="K515" s="134">
        <f>职业参数比例等级参数!$AD$34*1</f>
        <v>1.9636363636363634</v>
      </c>
      <c r="L515" s="134">
        <f>职业参数比例等级参数!$AD$35*1</f>
        <v>1.1236363636363635</v>
      </c>
      <c r="M515" s="134">
        <f>L515*职业参数比例等级参数!$B$15</f>
        <v>2.2472727272727271</v>
      </c>
      <c r="N515" s="134">
        <f>L515*职业参数比例等级参数!$B$16</f>
        <v>1.1236363636363635</v>
      </c>
      <c r="O515" s="134"/>
      <c r="P515" s="134"/>
    </row>
    <row r="516" spans="1:16" s="135" customFormat="1">
      <c r="A516" s="142">
        <v>503</v>
      </c>
      <c r="B516" s="134">
        <f t="shared" si="14"/>
        <v>500</v>
      </c>
      <c r="C516" s="134">
        <v>1</v>
      </c>
      <c r="D516" s="134">
        <v>1</v>
      </c>
      <c r="E516" s="134" t="s">
        <v>1938</v>
      </c>
      <c r="F516" s="134">
        <f>职业参数比例等级参数!$AD$29*1</f>
        <v>9.9999999999999982</v>
      </c>
      <c r="G516" s="134">
        <f>职业参数比例等级参数!$AD$30*1</f>
        <v>4.9999999999999991</v>
      </c>
      <c r="H516" s="134">
        <f>职业参数比例等级参数!$AD$31*1</f>
        <v>4.3636363636363633</v>
      </c>
      <c r="I516" s="135">
        <f>职业参数比例等级参数!$AE$32*1</f>
        <v>3.0909090909090908</v>
      </c>
      <c r="J516" s="134">
        <f>职业参数比例等级参数!$AD$33*1</f>
        <v>2.6181818181818182</v>
      </c>
      <c r="K516" s="134">
        <f>职业参数比例等级参数!$AD$34*1</f>
        <v>1.9636363636363634</v>
      </c>
      <c r="L516" s="134">
        <f>职业参数比例等级参数!$AD$35*1</f>
        <v>1.1236363636363635</v>
      </c>
      <c r="M516" s="134">
        <f>L516*职业参数比例等级参数!$B$15</f>
        <v>2.2472727272727271</v>
      </c>
      <c r="N516" s="134">
        <f>L516*职业参数比例等级参数!$B$16</f>
        <v>1.1236363636363635</v>
      </c>
      <c r="O516" s="134"/>
      <c r="P516" s="134"/>
    </row>
    <row r="517" spans="1:16" s="135" customFormat="1">
      <c r="A517" s="142">
        <v>504</v>
      </c>
      <c r="B517" s="134">
        <f t="shared" si="14"/>
        <v>500</v>
      </c>
      <c r="C517" s="134">
        <v>1</v>
      </c>
      <c r="D517" s="134">
        <v>1</v>
      </c>
      <c r="E517" s="134" t="s">
        <v>1938</v>
      </c>
      <c r="F517" s="134">
        <f>职业参数比例等级参数!$AD$29*1</f>
        <v>9.9999999999999982</v>
      </c>
      <c r="G517" s="134">
        <f>职业参数比例等级参数!$AD$30*1</f>
        <v>4.9999999999999991</v>
      </c>
      <c r="H517" s="134">
        <f>职业参数比例等级参数!$AD$31*1</f>
        <v>4.3636363636363633</v>
      </c>
      <c r="I517" s="135">
        <f>职业参数比例等级参数!$AF$32*1</f>
        <v>2.9090909090909087</v>
      </c>
      <c r="J517" s="134">
        <f>职业参数比例等级参数!$AD$33*1</f>
        <v>2.6181818181818182</v>
      </c>
      <c r="K517" s="134">
        <f>职业参数比例等级参数!$AD$34*1</f>
        <v>1.9636363636363634</v>
      </c>
      <c r="L517" s="134">
        <f>职业参数比例等级参数!$AD$35*1</f>
        <v>1.1236363636363635</v>
      </c>
      <c r="M517" s="134">
        <f>L517*职业参数比例等级参数!$B$15</f>
        <v>2.2472727272727271</v>
      </c>
      <c r="N517" s="134">
        <f>L517*职业参数比例等级参数!$B$16</f>
        <v>1.1236363636363635</v>
      </c>
      <c r="O517" s="134"/>
      <c r="P517" s="134"/>
    </row>
    <row r="518" spans="1:16" s="135" customFormat="1">
      <c r="A518" s="142">
        <v>505</v>
      </c>
      <c r="B518" s="134">
        <f t="shared" si="14"/>
        <v>500</v>
      </c>
      <c r="C518" s="134">
        <v>1</v>
      </c>
      <c r="D518" s="134">
        <v>1</v>
      </c>
      <c r="E518" s="134" t="s">
        <v>1938</v>
      </c>
      <c r="F518" s="134">
        <f>职业参数比例等级参数!$AD$29*1</f>
        <v>9.9999999999999982</v>
      </c>
      <c r="G518" s="134">
        <f>职业参数比例等级参数!$AD$30*1</f>
        <v>4.9999999999999991</v>
      </c>
      <c r="H518" s="134">
        <f>职业参数比例等级参数!$AD$31*1</f>
        <v>4.3636363636363633</v>
      </c>
      <c r="I518" s="134">
        <f>职业参数比例等级参数!$AD$32*1</f>
        <v>3.2727272727272725</v>
      </c>
      <c r="J518" s="135">
        <f>职业参数比例等级参数!$AE$33*1</f>
        <v>2.4727272727272727</v>
      </c>
      <c r="K518" s="134">
        <f>职业参数比例等级参数!$AD$34*1</f>
        <v>1.9636363636363634</v>
      </c>
      <c r="L518" s="134">
        <f>职业参数比例等级参数!$AD$35*1</f>
        <v>1.1236363636363635</v>
      </c>
      <c r="M518" s="134">
        <f>L518*职业参数比例等级参数!$B$15</f>
        <v>2.2472727272727271</v>
      </c>
      <c r="N518" s="134">
        <f>L518*职业参数比例等级参数!$B$16</f>
        <v>1.1236363636363635</v>
      </c>
      <c r="O518" s="134"/>
      <c r="P518" s="134"/>
    </row>
    <row r="519" spans="1:16" s="135" customFormat="1">
      <c r="A519" s="142">
        <v>506</v>
      </c>
      <c r="B519" s="134">
        <f t="shared" si="14"/>
        <v>500</v>
      </c>
      <c r="C519" s="134">
        <v>1</v>
      </c>
      <c r="D519" s="134">
        <v>1</v>
      </c>
      <c r="E519" s="134" t="s">
        <v>1938</v>
      </c>
      <c r="F519" s="134">
        <f>职业参数比例等级参数!$AD$29*1</f>
        <v>9.9999999999999982</v>
      </c>
      <c r="G519" s="134">
        <f>职业参数比例等级参数!$AD$30*1</f>
        <v>4.9999999999999991</v>
      </c>
      <c r="H519" s="134">
        <f>职业参数比例等级参数!$AD$31*1</f>
        <v>4.3636363636363633</v>
      </c>
      <c r="I519" s="134">
        <f>职业参数比例等级参数!$AD$32*1</f>
        <v>3.2727272727272725</v>
      </c>
      <c r="J519" s="135">
        <f>职业参数比例等级参数!$AF$33*1</f>
        <v>2.3272727272727272</v>
      </c>
      <c r="K519" s="134">
        <f>职业参数比例等级参数!$AD$34*1</f>
        <v>1.9636363636363634</v>
      </c>
      <c r="L519" s="134">
        <f>职业参数比例等级参数!$AD$35*1</f>
        <v>1.1236363636363635</v>
      </c>
      <c r="M519" s="134">
        <f>L519*职业参数比例等级参数!$B$15</f>
        <v>2.2472727272727271</v>
      </c>
      <c r="N519" s="134">
        <f>L519*职业参数比例等级参数!$B$16</f>
        <v>1.1236363636363635</v>
      </c>
      <c r="O519" s="134"/>
      <c r="P519" s="134"/>
    </row>
    <row r="520" spans="1:16" s="135" customFormat="1">
      <c r="A520" s="142">
        <v>507</v>
      </c>
      <c r="B520" s="134">
        <f t="shared" si="14"/>
        <v>500</v>
      </c>
      <c r="C520" s="134">
        <v>1</v>
      </c>
      <c r="D520" s="134">
        <v>1</v>
      </c>
      <c r="E520" s="134" t="s">
        <v>1938</v>
      </c>
      <c r="F520" s="134">
        <f>职业参数比例等级参数!$AD$29*1</f>
        <v>9.9999999999999982</v>
      </c>
      <c r="G520" s="134">
        <f>职业参数比例等级参数!$AD$30*1</f>
        <v>4.9999999999999991</v>
      </c>
      <c r="H520" s="134">
        <f>职业参数比例等级参数!$AD$31*1</f>
        <v>4.3636363636363633</v>
      </c>
      <c r="I520" s="134">
        <f>职业参数比例等级参数!$AD$32*1</f>
        <v>3.2727272727272725</v>
      </c>
      <c r="J520" s="134">
        <f>职业参数比例等级参数!$AD$33*1</f>
        <v>2.6181818181818182</v>
      </c>
      <c r="K520" s="135">
        <f>职业参数比例等级参数!$AE$34*1</f>
        <v>1.8545454545454545</v>
      </c>
      <c r="L520" s="134">
        <f>职业参数比例等级参数!$AD$35*1</f>
        <v>1.1236363636363635</v>
      </c>
      <c r="M520" s="134">
        <f>L520*职业参数比例等级参数!$B$15</f>
        <v>2.2472727272727271</v>
      </c>
      <c r="N520" s="134">
        <f>L520*职业参数比例等级参数!$B$16</f>
        <v>1.1236363636363635</v>
      </c>
      <c r="O520" s="134"/>
      <c r="P520" s="134"/>
    </row>
    <row r="521" spans="1:16" s="135" customFormat="1">
      <c r="A521" s="142">
        <v>508</v>
      </c>
      <c r="B521" s="134">
        <f t="shared" si="14"/>
        <v>500</v>
      </c>
      <c r="C521" s="134">
        <v>1</v>
      </c>
      <c r="D521" s="134">
        <v>1</v>
      </c>
      <c r="E521" s="134" t="s">
        <v>1938</v>
      </c>
      <c r="F521" s="134">
        <f>职业参数比例等级参数!$AD$29*1</f>
        <v>9.9999999999999982</v>
      </c>
      <c r="G521" s="134">
        <f>职业参数比例等级参数!$AD$30*1</f>
        <v>4.9999999999999991</v>
      </c>
      <c r="H521" s="134">
        <f>职业参数比例等级参数!$AD$31*1</f>
        <v>4.3636363636363633</v>
      </c>
      <c r="I521" s="134">
        <f>职业参数比例等级参数!$AD$32*1</f>
        <v>3.2727272727272725</v>
      </c>
      <c r="J521" s="134">
        <f>职业参数比例等级参数!$AD$33*1</f>
        <v>2.6181818181818182</v>
      </c>
      <c r="K521" s="135">
        <f>职业参数比例等级参数!$AF$34*1</f>
        <v>1.7454545454545454</v>
      </c>
      <c r="L521" s="134">
        <f>职业参数比例等级参数!$AD$35*1</f>
        <v>1.1236363636363635</v>
      </c>
      <c r="M521" s="134">
        <f>L521*职业参数比例等级参数!$B$15</f>
        <v>2.2472727272727271</v>
      </c>
      <c r="N521" s="134">
        <f>L521*职业参数比例等级参数!$B$16</f>
        <v>1.1236363636363635</v>
      </c>
      <c r="O521" s="134"/>
      <c r="P521" s="134"/>
    </row>
    <row r="522" spans="1:16" s="135" customFormat="1">
      <c r="A522" s="142">
        <v>509</v>
      </c>
      <c r="B522" s="134">
        <f t="shared" si="14"/>
        <v>500</v>
      </c>
      <c r="C522" s="134">
        <v>1</v>
      </c>
      <c r="D522" s="134">
        <v>1</v>
      </c>
      <c r="E522" s="134" t="s">
        <v>1938</v>
      </c>
      <c r="F522" s="134">
        <f>职业参数比例等级参数!$AD$29*1</f>
        <v>9.9999999999999982</v>
      </c>
      <c r="G522" s="134">
        <f>职业参数比例等级参数!$AD$30*1</f>
        <v>4.9999999999999991</v>
      </c>
      <c r="H522" s="134">
        <f>职业参数比例等级参数!$AD$31*1</f>
        <v>4.3636363636363633</v>
      </c>
      <c r="I522" s="134">
        <f>职业参数比例等级参数!$AD$32*1</f>
        <v>3.2727272727272725</v>
      </c>
      <c r="J522" s="134">
        <f>职业参数比例等级参数!$AD$33*1</f>
        <v>2.6181818181818182</v>
      </c>
      <c r="K522" s="134">
        <f>职业参数比例等级参数!$AD$34*1</f>
        <v>1.9636363636363634</v>
      </c>
      <c r="L522" s="135">
        <f>职业参数比例等级参数!$AE$35*1</f>
        <v>1.1127272727272726</v>
      </c>
      <c r="M522" s="134">
        <f>L522*职业参数比例等级参数!$B$15</f>
        <v>2.2254545454545451</v>
      </c>
      <c r="N522" s="134">
        <f>L522*职业参数比例等级参数!$B$16</f>
        <v>1.1127272727272726</v>
      </c>
      <c r="O522" s="134"/>
      <c r="P522" s="134"/>
    </row>
    <row r="523" spans="1:16" s="135" customFormat="1">
      <c r="A523" s="142">
        <v>510</v>
      </c>
      <c r="B523" s="134">
        <f t="shared" si="14"/>
        <v>500</v>
      </c>
      <c r="C523" s="134">
        <v>1</v>
      </c>
      <c r="D523" s="134">
        <v>1</v>
      </c>
      <c r="E523" s="134" t="s">
        <v>1938</v>
      </c>
      <c r="F523" s="134">
        <f>职业参数比例等级参数!$AD$29*1</f>
        <v>9.9999999999999982</v>
      </c>
      <c r="G523" s="134">
        <f>职业参数比例等级参数!$AD$30*1</f>
        <v>4.9999999999999991</v>
      </c>
      <c r="H523" s="134">
        <f>职业参数比例等级参数!$AD$31*1</f>
        <v>4.3636363636363633</v>
      </c>
      <c r="I523" s="134">
        <f>职业参数比例等级参数!$AD$32*1</f>
        <v>3.2727272727272725</v>
      </c>
      <c r="J523" s="134">
        <f>职业参数比例等级参数!$AD$33*1</f>
        <v>2.6181818181818182</v>
      </c>
      <c r="K523" s="134">
        <f>职业参数比例等级参数!$AD$34*1</f>
        <v>1.9636363636363634</v>
      </c>
      <c r="L523" s="135">
        <f>职业参数比例等级参数!$AF$35*1</f>
        <v>1.1018181818181818</v>
      </c>
      <c r="M523" s="134">
        <f>L523*职业参数比例等级参数!$B$15</f>
        <v>2.2036363636363636</v>
      </c>
      <c r="N523" s="134">
        <f>L523*职业参数比例等级参数!$B$16</f>
        <v>1.1018181818181818</v>
      </c>
      <c r="O523" s="134"/>
      <c r="P523" s="134"/>
    </row>
    <row r="524" spans="1:16" s="135" customFormat="1">
      <c r="A524" s="142">
        <v>511</v>
      </c>
      <c r="B524" s="135">
        <f t="shared" si="14"/>
        <v>500</v>
      </c>
      <c r="C524" s="135">
        <v>1</v>
      </c>
      <c r="D524" s="135">
        <v>1</v>
      </c>
      <c r="E524" s="135" t="s">
        <v>1939</v>
      </c>
      <c r="F524" s="135">
        <f>职业参数比例等级参数!$AE$29*1</f>
        <v>9.6969696969696955</v>
      </c>
      <c r="G524" s="135">
        <f>职业参数比例等级参数!$AE$30*1</f>
        <v>4.8484848484848477</v>
      </c>
      <c r="H524" s="135">
        <f>职业参数比例等级参数!$AE$31*1</f>
        <v>4.1212121212121211</v>
      </c>
      <c r="I524" s="135">
        <f>职业参数比例等级参数!$AE$32*1</f>
        <v>3.0909090909090908</v>
      </c>
      <c r="J524" s="135">
        <f>职业参数比例等级参数!$AE$33*1</f>
        <v>2.4727272727272727</v>
      </c>
      <c r="K524" s="135">
        <f>职业参数比例等级参数!$AE$34*1</f>
        <v>1.8545454545454545</v>
      </c>
      <c r="L524" s="135">
        <f>职业参数比例等级参数!$AE$35*1</f>
        <v>1.1127272727272726</v>
      </c>
      <c r="M524" s="135">
        <f>L524*职业参数比例等级参数!$B$15</f>
        <v>2.2254545454545451</v>
      </c>
      <c r="N524" s="135">
        <f>L524*职业参数比例等级参数!$B$16</f>
        <v>1.1127272727272726</v>
      </c>
      <c r="P524" s="135" t="s">
        <v>695</v>
      </c>
    </row>
    <row r="525" spans="1:16" s="135" customFormat="1">
      <c r="A525" s="142">
        <v>512</v>
      </c>
      <c r="B525" s="134">
        <f t="shared" si="14"/>
        <v>500</v>
      </c>
      <c r="C525" s="134">
        <v>1</v>
      </c>
      <c r="D525" s="134">
        <v>1</v>
      </c>
      <c r="E525" s="134" t="s">
        <v>1939</v>
      </c>
      <c r="F525" s="135">
        <f>职业参数比例等级参数!$AF$29*1</f>
        <v>9.3939393939393927</v>
      </c>
      <c r="G525" s="134">
        <f>职业参数比例等级参数!$AE$30*1</f>
        <v>4.8484848484848477</v>
      </c>
      <c r="H525" s="134">
        <f>职业参数比例等级参数!$AE$31*1</f>
        <v>4.1212121212121211</v>
      </c>
      <c r="I525" s="134">
        <f>职业参数比例等级参数!$AE$32*1</f>
        <v>3.0909090909090908</v>
      </c>
      <c r="J525" s="134">
        <f>职业参数比例等级参数!$AE$33*1</f>
        <v>2.4727272727272727</v>
      </c>
      <c r="K525" s="134">
        <f>职业参数比例等级参数!$AE$34*1</f>
        <v>1.8545454545454545</v>
      </c>
      <c r="L525" s="134">
        <f>职业参数比例等级参数!$AE$35*1</f>
        <v>1.1127272727272726</v>
      </c>
      <c r="M525" s="134">
        <f>L525*职业参数比例等级参数!$B$15</f>
        <v>2.2254545454545451</v>
      </c>
      <c r="N525" s="134">
        <f>L525*职业参数比例等级参数!$B$16</f>
        <v>1.1127272727272726</v>
      </c>
      <c r="O525" s="134"/>
      <c r="P525" s="134"/>
    </row>
    <row r="526" spans="1:16" s="135" customFormat="1">
      <c r="A526" s="142">
        <v>513</v>
      </c>
      <c r="B526" s="134">
        <f t="shared" si="14"/>
        <v>500</v>
      </c>
      <c r="C526" s="134">
        <v>1</v>
      </c>
      <c r="D526" s="134">
        <v>1</v>
      </c>
      <c r="E526" s="134" t="s">
        <v>1939</v>
      </c>
      <c r="F526" s="135">
        <f>职业参数比例等级参数!$AD$29*1</f>
        <v>9.9999999999999982</v>
      </c>
      <c r="G526" s="134">
        <f>职业参数比例等级参数!$AE$30*1</f>
        <v>4.8484848484848477</v>
      </c>
      <c r="H526" s="134">
        <f>职业参数比例等级参数!$AE$31*1</f>
        <v>4.1212121212121211</v>
      </c>
      <c r="I526" s="134">
        <f>职业参数比例等级参数!$AE$32*1</f>
        <v>3.0909090909090908</v>
      </c>
      <c r="J526" s="134">
        <f>职业参数比例等级参数!$AE$33*1</f>
        <v>2.4727272727272727</v>
      </c>
      <c r="K526" s="134">
        <f>职业参数比例等级参数!$AE$34*1</f>
        <v>1.8545454545454545</v>
      </c>
      <c r="L526" s="134">
        <f>职业参数比例等级参数!$AE$35*1</f>
        <v>1.1127272727272726</v>
      </c>
      <c r="M526" s="134">
        <f>L526*职业参数比例等级参数!$B$15</f>
        <v>2.2254545454545451</v>
      </c>
      <c r="N526" s="134">
        <f>L526*职业参数比例等级参数!$B$16</f>
        <v>1.1127272727272726</v>
      </c>
      <c r="O526" s="134"/>
      <c r="P526" s="134"/>
    </row>
    <row r="527" spans="1:16" s="135" customFormat="1">
      <c r="A527" s="142">
        <v>514</v>
      </c>
      <c r="B527" s="134">
        <f t="shared" si="14"/>
        <v>500</v>
      </c>
      <c r="C527" s="134">
        <v>1</v>
      </c>
      <c r="D527" s="134">
        <v>1</v>
      </c>
      <c r="E527" s="134" t="s">
        <v>1938</v>
      </c>
      <c r="F527" s="134">
        <f>职业参数比例等级参数!$AE$29*1</f>
        <v>9.6969696969696955</v>
      </c>
      <c r="G527" s="135">
        <f>职业参数比例等级参数!$AF$30*1</f>
        <v>4.6969696969696964</v>
      </c>
      <c r="H527" s="134">
        <f>职业参数比例等级参数!$AE$31*1</f>
        <v>4.1212121212121211</v>
      </c>
      <c r="I527" s="134">
        <f>职业参数比例等级参数!$AE$32*1</f>
        <v>3.0909090909090908</v>
      </c>
      <c r="J527" s="134">
        <f>职业参数比例等级参数!$AE$33*1</f>
        <v>2.4727272727272727</v>
      </c>
      <c r="K527" s="134">
        <f>职业参数比例等级参数!$AE$34*1</f>
        <v>1.8545454545454545</v>
      </c>
      <c r="L527" s="134">
        <f>职业参数比例等级参数!$AE$35*1</f>
        <v>1.1127272727272726</v>
      </c>
      <c r="M527" s="134">
        <f>L527*职业参数比例等级参数!$B$15</f>
        <v>2.2254545454545451</v>
      </c>
      <c r="N527" s="134">
        <f>L527*职业参数比例等级参数!$B$16</f>
        <v>1.1127272727272726</v>
      </c>
      <c r="O527" s="134"/>
      <c r="P527" s="134"/>
    </row>
    <row r="528" spans="1:16" s="135" customFormat="1">
      <c r="A528" s="142">
        <v>515</v>
      </c>
      <c r="B528" s="134">
        <f t="shared" si="14"/>
        <v>500</v>
      </c>
      <c r="C528" s="134">
        <v>1</v>
      </c>
      <c r="D528" s="134">
        <v>1</v>
      </c>
      <c r="E528" s="134" t="s">
        <v>1938</v>
      </c>
      <c r="F528" s="134">
        <f>职业参数比例等级参数!$AE$29*1</f>
        <v>9.6969696969696955</v>
      </c>
      <c r="G528" s="135">
        <f>职业参数比例等级参数!$AD$30*1</f>
        <v>4.9999999999999991</v>
      </c>
      <c r="H528" s="134">
        <f>职业参数比例等级参数!$AE$31*1</f>
        <v>4.1212121212121211</v>
      </c>
      <c r="I528" s="134">
        <f>职业参数比例等级参数!$AE$32*1</f>
        <v>3.0909090909090908</v>
      </c>
      <c r="J528" s="134">
        <f>职业参数比例等级参数!$AE$33*1</f>
        <v>2.4727272727272727</v>
      </c>
      <c r="K528" s="134">
        <f>职业参数比例等级参数!$AE$34*1</f>
        <v>1.8545454545454545</v>
      </c>
      <c r="L528" s="134">
        <f>职业参数比例等级参数!$AE$35*1</f>
        <v>1.1127272727272726</v>
      </c>
      <c r="M528" s="134">
        <f>L528*职业参数比例等级参数!$B$15</f>
        <v>2.2254545454545451</v>
      </c>
      <c r="N528" s="134">
        <f>L528*职业参数比例等级参数!$B$16</f>
        <v>1.1127272727272726</v>
      </c>
      <c r="O528" s="134"/>
      <c r="P528" s="134"/>
    </row>
    <row r="529" spans="1:16" s="135" customFormat="1">
      <c r="A529" s="142">
        <v>516</v>
      </c>
      <c r="B529" s="134">
        <f t="shared" si="14"/>
        <v>500</v>
      </c>
      <c r="C529" s="134">
        <v>1</v>
      </c>
      <c r="D529" s="134">
        <v>1</v>
      </c>
      <c r="E529" s="134" t="s">
        <v>1938</v>
      </c>
      <c r="F529" s="134">
        <f>职业参数比例等级参数!$AE$29*1</f>
        <v>9.6969696969696955</v>
      </c>
      <c r="G529" s="134">
        <f>职业参数比例等级参数!$AE$30*1</f>
        <v>4.8484848484848477</v>
      </c>
      <c r="H529" s="135">
        <f>职业参数比例等级参数!$AF$31*1</f>
        <v>3.8787878787878785</v>
      </c>
      <c r="I529" s="134">
        <f>职业参数比例等级参数!$AE$32*1</f>
        <v>3.0909090909090908</v>
      </c>
      <c r="J529" s="134">
        <f>职业参数比例等级参数!$AE$33*1</f>
        <v>2.4727272727272727</v>
      </c>
      <c r="K529" s="134">
        <f>职业参数比例等级参数!$AE$34*1</f>
        <v>1.8545454545454545</v>
      </c>
      <c r="L529" s="134">
        <f>职业参数比例等级参数!$AE$35*1</f>
        <v>1.1127272727272726</v>
      </c>
      <c r="M529" s="134">
        <f>L529*职业参数比例等级参数!$B$15</f>
        <v>2.2254545454545451</v>
      </c>
      <c r="N529" s="134">
        <f>L529*职业参数比例等级参数!$B$16</f>
        <v>1.1127272727272726</v>
      </c>
      <c r="O529" s="134"/>
      <c r="P529" s="134"/>
    </row>
    <row r="530" spans="1:16" s="135" customFormat="1">
      <c r="A530" s="142">
        <v>517</v>
      </c>
      <c r="B530" s="134">
        <f t="shared" si="14"/>
        <v>500</v>
      </c>
      <c r="C530" s="134">
        <v>1</v>
      </c>
      <c r="D530" s="134">
        <v>1</v>
      </c>
      <c r="E530" s="134" t="s">
        <v>1938</v>
      </c>
      <c r="F530" s="134">
        <f>职业参数比例等级参数!$AE$29*1</f>
        <v>9.6969696969696955</v>
      </c>
      <c r="G530" s="134">
        <f>职业参数比例等级参数!$AE$30*1</f>
        <v>4.8484848484848477</v>
      </c>
      <c r="H530" s="135">
        <f>职业参数比例等级参数!$AD$31*1</f>
        <v>4.3636363636363633</v>
      </c>
      <c r="I530" s="134">
        <f>职业参数比例等级参数!$AE$32*1</f>
        <v>3.0909090909090908</v>
      </c>
      <c r="J530" s="134">
        <f>职业参数比例等级参数!$AE$33*1</f>
        <v>2.4727272727272727</v>
      </c>
      <c r="K530" s="134">
        <f>职业参数比例等级参数!$AE$34*1</f>
        <v>1.8545454545454545</v>
      </c>
      <c r="L530" s="134">
        <f>职业参数比例等级参数!$AE$35*1</f>
        <v>1.1127272727272726</v>
      </c>
      <c r="M530" s="134">
        <f>L530*职业参数比例等级参数!$B$15</f>
        <v>2.2254545454545451</v>
      </c>
      <c r="N530" s="134">
        <f>L530*职业参数比例等级参数!$B$16</f>
        <v>1.1127272727272726</v>
      </c>
      <c r="O530" s="134"/>
      <c r="P530" s="134"/>
    </row>
    <row r="531" spans="1:16" s="135" customFormat="1">
      <c r="A531" s="142">
        <v>518</v>
      </c>
      <c r="B531" s="134">
        <f t="shared" si="14"/>
        <v>500</v>
      </c>
      <c r="C531" s="134">
        <v>1</v>
      </c>
      <c r="D531" s="134">
        <v>1</v>
      </c>
      <c r="E531" s="134" t="s">
        <v>1938</v>
      </c>
      <c r="F531" s="134">
        <f>职业参数比例等级参数!$AE$29*1</f>
        <v>9.6969696969696955</v>
      </c>
      <c r="G531" s="134">
        <f>职业参数比例等级参数!$AE$30*1</f>
        <v>4.8484848484848477</v>
      </c>
      <c r="H531" s="134">
        <f>职业参数比例等级参数!$AE$31*1</f>
        <v>4.1212121212121211</v>
      </c>
      <c r="I531" s="135">
        <f>职业参数比例等级参数!$AF$32*1</f>
        <v>2.9090909090909087</v>
      </c>
      <c r="J531" s="134">
        <f>职业参数比例等级参数!$AE$33*1</f>
        <v>2.4727272727272727</v>
      </c>
      <c r="K531" s="134">
        <f>职业参数比例等级参数!$AE$34*1</f>
        <v>1.8545454545454545</v>
      </c>
      <c r="L531" s="134">
        <f>职业参数比例等级参数!$AE$35*1</f>
        <v>1.1127272727272726</v>
      </c>
      <c r="M531" s="134">
        <f>L531*职业参数比例等级参数!$B$15</f>
        <v>2.2254545454545451</v>
      </c>
      <c r="N531" s="134">
        <f>L531*职业参数比例等级参数!$B$16</f>
        <v>1.1127272727272726</v>
      </c>
      <c r="O531" s="134"/>
      <c r="P531" s="134"/>
    </row>
    <row r="532" spans="1:16" s="135" customFormat="1">
      <c r="A532" s="142">
        <v>519</v>
      </c>
      <c r="B532" s="134">
        <f t="shared" si="14"/>
        <v>500</v>
      </c>
      <c r="C532" s="134">
        <v>1</v>
      </c>
      <c r="D532" s="134">
        <v>1</v>
      </c>
      <c r="E532" s="134" t="s">
        <v>1938</v>
      </c>
      <c r="F532" s="134">
        <f>职业参数比例等级参数!$AE$29*1</f>
        <v>9.6969696969696955</v>
      </c>
      <c r="G532" s="134">
        <f>职业参数比例等级参数!$AE$30*1</f>
        <v>4.8484848484848477</v>
      </c>
      <c r="H532" s="134">
        <f>职业参数比例等级参数!$AE$31*1</f>
        <v>4.1212121212121211</v>
      </c>
      <c r="I532" s="135">
        <f>职业参数比例等级参数!$AD$32*1</f>
        <v>3.2727272727272725</v>
      </c>
      <c r="J532" s="134">
        <f>职业参数比例等级参数!$AE$33*1</f>
        <v>2.4727272727272727</v>
      </c>
      <c r="K532" s="134">
        <f>职业参数比例等级参数!$AE$34*1</f>
        <v>1.8545454545454545</v>
      </c>
      <c r="L532" s="134">
        <f>职业参数比例等级参数!$AE$35*1</f>
        <v>1.1127272727272726</v>
      </c>
      <c r="M532" s="134">
        <f>L532*职业参数比例等级参数!$B$15</f>
        <v>2.2254545454545451</v>
      </c>
      <c r="N532" s="134">
        <f>L532*职业参数比例等级参数!$B$16</f>
        <v>1.1127272727272726</v>
      </c>
      <c r="O532" s="134"/>
      <c r="P532" s="134"/>
    </row>
    <row r="533" spans="1:16" s="135" customFormat="1">
      <c r="A533" s="142">
        <v>520</v>
      </c>
      <c r="B533" s="134">
        <f t="shared" si="14"/>
        <v>500</v>
      </c>
      <c r="C533" s="134">
        <v>1</v>
      </c>
      <c r="D533" s="134">
        <v>1</v>
      </c>
      <c r="E533" s="134" t="s">
        <v>1938</v>
      </c>
      <c r="F533" s="134">
        <f>职业参数比例等级参数!$AE$29*1</f>
        <v>9.6969696969696955</v>
      </c>
      <c r="G533" s="134">
        <f>职业参数比例等级参数!$AE$30*1</f>
        <v>4.8484848484848477</v>
      </c>
      <c r="H533" s="134">
        <f>职业参数比例等级参数!$AE$31*1</f>
        <v>4.1212121212121211</v>
      </c>
      <c r="I533" s="134">
        <f>职业参数比例等级参数!$AE$32*1</f>
        <v>3.0909090909090908</v>
      </c>
      <c r="J533" s="135">
        <f>职业参数比例等级参数!$AF$33*1</f>
        <v>2.3272727272727272</v>
      </c>
      <c r="K533" s="134">
        <f>职业参数比例等级参数!$AE$34*1</f>
        <v>1.8545454545454545</v>
      </c>
      <c r="L533" s="134">
        <f>职业参数比例等级参数!$AE$35*1</f>
        <v>1.1127272727272726</v>
      </c>
      <c r="M533" s="134">
        <f>L533*职业参数比例等级参数!$B$15</f>
        <v>2.2254545454545451</v>
      </c>
      <c r="N533" s="134">
        <f>L533*职业参数比例等级参数!$B$16</f>
        <v>1.1127272727272726</v>
      </c>
      <c r="O533" s="134"/>
      <c r="P533" s="134"/>
    </row>
    <row r="534" spans="1:16" s="135" customFormat="1">
      <c r="A534" s="142">
        <v>521</v>
      </c>
      <c r="B534" s="134">
        <f t="shared" si="14"/>
        <v>500</v>
      </c>
      <c r="C534" s="134">
        <v>1</v>
      </c>
      <c r="D534" s="134">
        <v>1</v>
      </c>
      <c r="E534" s="134" t="s">
        <v>1938</v>
      </c>
      <c r="F534" s="134">
        <f>职业参数比例等级参数!$AE$29*1</f>
        <v>9.6969696969696955</v>
      </c>
      <c r="G534" s="134">
        <f>职业参数比例等级参数!$AE$30*1</f>
        <v>4.8484848484848477</v>
      </c>
      <c r="H534" s="134">
        <f>职业参数比例等级参数!$AE$31*1</f>
        <v>4.1212121212121211</v>
      </c>
      <c r="I534" s="134">
        <f>职业参数比例等级参数!$AE$32*1</f>
        <v>3.0909090909090908</v>
      </c>
      <c r="J534" s="135">
        <f>职业参数比例等级参数!$AD$33*1</f>
        <v>2.6181818181818182</v>
      </c>
      <c r="K534" s="134">
        <f>职业参数比例等级参数!$AE$34*1</f>
        <v>1.8545454545454545</v>
      </c>
      <c r="L534" s="134">
        <f>职业参数比例等级参数!$AE$35*1</f>
        <v>1.1127272727272726</v>
      </c>
      <c r="M534" s="134">
        <f>L534*职业参数比例等级参数!$B$15</f>
        <v>2.2254545454545451</v>
      </c>
      <c r="N534" s="134">
        <f>L534*职业参数比例等级参数!$B$16</f>
        <v>1.1127272727272726</v>
      </c>
      <c r="O534" s="134"/>
      <c r="P534" s="134"/>
    </row>
    <row r="535" spans="1:16" s="135" customFormat="1">
      <c r="A535" s="142">
        <v>522</v>
      </c>
      <c r="B535" s="134">
        <f t="shared" si="14"/>
        <v>500</v>
      </c>
      <c r="C535" s="134">
        <v>1</v>
      </c>
      <c r="D535" s="134">
        <v>1</v>
      </c>
      <c r="E535" s="134" t="s">
        <v>1938</v>
      </c>
      <c r="F535" s="134">
        <f>职业参数比例等级参数!$AE$29*1</f>
        <v>9.6969696969696955</v>
      </c>
      <c r="G535" s="134">
        <f>职业参数比例等级参数!$AE$30*1</f>
        <v>4.8484848484848477</v>
      </c>
      <c r="H535" s="134">
        <f>职业参数比例等级参数!$AE$31*1</f>
        <v>4.1212121212121211</v>
      </c>
      <c r="I535" s="134">
        <f>职业参数比例等级参数!$AE$32*1</f>
        <v>3.0909090909090908</v>
      </c>
      <c r="J535" s="134">
        <f>职业参数比例等级参数!$AE$33*1</f>
        <v>2.4727272727272727</v>
      </c>
      <c r="K535" s="135">
        <f>职业参数比例等级参数!$AF$34*1</f>
        <v>1.7454545454545454</v>
      </c>
      <c r="L535" s="134">
        <f>职业参数比例等级参数!$AE$35*1</f>
        <v>1.1127272727272726</v>
      </c>
      <c r="M535" s="134">
        <f>L535*职业参数比例等级参数!$B$15</f>
        <v>2.2254545454545451</v>
      </c>
      <c r="N535" s="134">
        <f>L535*职业参数比例等级参数!$B$16</f>
        <v>1.1127272727272726</v>
      </c>
      <c r="O535" s="134"/>
      <c r="P535" s="134"/>
    </row>
    <row r="536" spans="1:16" s="135" customFormat="1">
      <c r="A536" s="142">
        <v>523</v>
      </c>
      <c r="B536" s="134">
        <f t="shared" si="14"/>
        <v>500</v>
      </c>
      <c r="C536" s="134">
        <v>1</v>
      </c>
      <c r="D536" s="134">
        <v>1</v>
      </c>
      <c r="E536" s="134" t="s">
        <v>1938</v>
      </c>
      <c r="F536" s="134">
        <f>职业参数比例等级参数!$AE$29*1</f>
        <v>9.6969696969696955</v>
      </c>
      <c r="G536" s="134">
        <f>职业参数比例等级参数!$AE$30*1</f>
        <v>4.8484848484848477</v>
      </c>
      <c r="H536" s="134">
        <f>职业参数比例等级参数!$AE$31*1</f>
        <v>4.1212121212121211</v>
      </c>
      <c r="I536" s="134">
        <f>职业参数比例等级参数!$AE$32*1</f>
        <v>3.0909090909090908</v>
      </c>
      <c r="J536" s="134">
        <f>职业参数比例等级参数!$AE$33*1</f>
        <v>2.4727272727272727</v>
      </c>
      <c r="K536" s="135">
        <f>职业参数比例等级参数!$AD$34*1</f>
        <v>1.9636363636363634</v>
      </c>
      <c r="L536" s="134">
        <f>职业参数比例等级参数!$AE$35*1</f>
        <v>1.1127272727272726</v>
      </c>
      <c r="M536" s="134">
        <f>L536*职业参数比例等级参数!$B$15</f>
        <v>2.2254545454545451</v>
      </c>
      <c r="N536" s="134">
        <f>L536*职业参数比例等级参数!$B$16</f>
        <v>1.1127272727272726</v>
      </c>
      <c r="O536" s="134"/>
      <c r="P536" s="134"/>
    </row>
    <row r="537" spans="1:16" s="135" customFormat="1">
      <c r="A537" s="142">
        <v>524</v>
      </c>
      <c r="B537" s="134">
        <f t="shared" si="14"/>
        <v>500</v>
      </c>
      <c r="C537" s="134">
        <v>1</v>
      </c>
      <c r="D537" s="134">
        <v>1</v>
      </c>
      <c r="E537" s="134" t="s">
        <v>1938</v>
      </c>
      <c r="F537" s="134">
        <f>职业参数比例等级参数!$AE$29*1</f>
        <v>9.6969696969696955</v>
      </c>
      <c r="G537" s="134">
        <f>职业参数比例等级参数!$AE$30*1</f>
        <v>4.8484848484848477</v>
      </c>
      <c r="H537" s="134">
        <f>职业参数比例等级参数!$AE$31*1</f>
        <v>4.1212121212121211</v>
      </c>
      <c r="I537" s="134">
        <f>职业参数比例等级参数!$AE$32*1</f>
        <v>3.0909090909090908</v>
      </c>
      <c r="J537" s="134">
        <f>职业参数比例等级参数!$AE$33*1</f>
        <v>2.4727272727272727</v>
      </c>
      <c r="K537" s="134">
        <f>职业参数比例等级参数!$AE$34*1</f>
        <v>1.8545454545454545</v>
      </c>
      <c r="L537" s="135">
        <f>职业参数比例等级参数!$AF$35*1</f>
        <v>1.1018181818181818</v>
      </c>
      <c r="M537" s="134">
        <f>L537*职业参数比例等级参数!$B$15</f>
        <v>2.2036363636363636</v>
      </c>
      <c r="N537" s="134">
        <f>L537*职业参数比例等级参数!$B$16</f>
        <v>1.1018181818181818</v>
      </c>
      <c r="O537" s="134"/>
      <c r="P537" s="134"/>
    </row>
    <row r="538" spans="1:16" s="135" customFormat="1">
      <c r="A538" s="142">
        <v>525</v>
      </c>
      <c r="B538" s="134">
        <f t="shared" si="14"/>
        <v>500</v>
      </c>
      <c r="C538" s="134">
        <v>1</v>
      </c>
      <c r="D538" s="134">
        <v>1</v>
      </c>
      <c r="E538" s="134" t="s">
        <v>1938</v>
      </c>
      <c r="F538" s="134">
        <f>职业参数比例等级参数!$AE$29*1</f>
        <v>9.6969696969696955</v>
      </c>
      <c r="G538" s="134">
        <f>职业参数比例等级参数!$AE$30*1</f>
        <v>4.8484848484848477</v>
      </c>
      <c r="H538" s="134">
        <f>职业参数比例等级参数!$AE$31*1</f>
        <v>4.1212121212121211</v>
      </c>
      <c r="I538" s="134">
        <f>职业参数比例等级参数!$AE$32*1</f>
        <v>3.0909090909090908</v>
      </c>
      <c r="J538" s="134">
        <f>职业参数比例等级参数!$AE$33*1</f>
        <v>2.4727272727272727</v>
      </c>
      <c r="K538" s="134">
        <f>职业参数比例等级参数!$AE$34*1</f>
        <v>1.8545454545454545</v>
      </c>
      <c r="L538" s="135">
        <f>职业参数比例等级参数!$AD$35*1</f>
        <v>1.1236363636363635</v>
      </c>
      <c r="M538" s="134">
        <f>L538*职业参数比例等级参数!$B$15</f>
        <v>2.2472727272727271</v>
      </c>
      <c r="N538" s="134">
        <f>L538*职业参数比例等级参数!$B$16</f>
        <v>1.1236363636363635</v>
      </c>
      <c r="O538" s="134"/>
      <c r="P538" s="134"/>
    </row>
    <row r="539" spans="1:16" s="135" customFormat="1">
      <c r="A539" s="142">
        <v>526</v>
      </c>
      <c r="B539" s="135">
        <f t="shared" si="14"/>
        <v>500</v>
      </c>
      <c r="C539" s="135">
        <v>1</v>
      </c>
      <c r="D539" s="135">
        <v>1</v>
      </c>
      <c r="E539" s="135" t="s">
        <v>1939</v>
      </c>
      <c r="F539" s="135">
        <f>职业参数比例等级参数!$AF$29*1</f>
        <v>9.3939393939393927</v>
      </c>
      <c r="G539" s="135">
        <f>职业参数比例等级参数!$AF$30*1</f>
        <v>4.6969696969696964</v>
      </c>
      <c r="H539" s="135">
        <f>职业参数比例等级参数!$AF$31*1</f>
        <v>3.8787878787878785</v>
      </c>
      <c r="I539" s="135">
        <f>职业参数比例等级参数!$AF$32*1</f>
        <v>2.9090909090909087</v>
      </c>
      <c r="J539" s="135">
        <f>职业参数比例等级参数!$AF$33*1</f>
        <v>2.3272727272727272</v>
      </c>
      <c r="K539" s="135">
        <f>职业参数比例等级参数!$AF$34*1</f>
        <v>1.7454545454545454</v>
      </c>
      <c r="L539" s="135">
        <f>职业参数比例等级参数!$AF$35*1</f>
        <v>1.1018181818181818</v>
      </c>
      <c r="M539" s="135">
        <f>L539*职业参数比例等级参数!$B$15</f>
        <v>2.2036363636363636</v>
      </c>
      <c r="N539" s="135">
        <f>L539*职业参数比例等级参数!$B$16</f>
        <v>1.1018181818181818</v>
      </c>
      <c r="P539" s="135" t="s">
        <v>696</v>
      </c>
    </row>
    <row r="540" spans="1:16" s="135" customFormat="1">
      <c r="A540" s="142">
        <v>527</v>
      </c>
      <c r="B540" s="134">
        <f t="shared" si="14"/>
        <v>500</v>
      </c>
      <c r="C540" s="134">
        <v>1</v>
      </c>
      <c r="D540" s="134">
        <v>1</v>
      </c>
      <c r="E540" s="134" t="s">
        <v>1939</v>
      </c>
      <c r="F540" s="135">
        <f>职业参数比例等级参数!$AD$29*1</f>
        <v>9.9999999999999982</v>
      </c>
      <c r="G540" s="134">
        <f>职业参数比例等级参数!$AF$30*1</f>
        <v>4.6969696969696964</v>
      </c>
      <c r="H540" s="134">
        <f>职业参数比例等级参数!$AF$31*1</f>
        <v>3.8787878787878785</v>
      </c>
      <c r="I540" s="134">
        <f>职业参数比例等级参数!$AF$32*1</f>
        <v>2.9090909090909087</v>
      </c>
      <c r="J540" s="134">
        <f>职业参数比例等级参数!$AF$33*1</f>
        <v>2.3272727272727272</v>
      </c>
      <c r="K540" s="134">
        <f>职业参数比例等级参数!$AF$34*1</f>
        <v>1.7454545454545454</v>
      </c>
      <c r="L540" s="134">
        <f>职业参数比例等级参数!$AF$35*1</f>
        <v>1.1018181818181818</v>
      </c>
      <c r="M540" s="134">
        <f>L540*职业参数比例等级参数!$B$15</f>
        <v>2.2036363636363636</v>
      </c>
      <c r="N540" s="134">
        <f>L540*职业参数比例等级参数!$B$16</f>
        <v>1.1018181818181818</v>
      </c>
      <c r="O540" s="134"/>
      <c r="P540" s="134"/>
    </row>
    <row r="541" spans="1:16" s="135" customFormat="1">
      <c r="A541" s="142">
        <v>528</v>
      </c>
      <c r="B541" s="134">
        <f t="shared" si="14"/>
        <v>500</v>
      </c>
      <c r="C541" s="134">
        <v>1</v>
      </c>
      <c r="D541" s="134">
        <v>1</v>
      </c>
      <c r="E541" s="134" t="s">
        <v>1939</v>
      </c>
      <c r="F541" s="135">
        <f>职业参数比例等级参数!$AE$29*1</f>
        <v>9.6969696969696955</v>
      </c>
      <c r="G541" s="134">
        <f>职业参数比例等级参数!$AF$30*1</f>
        <v>4.6969696969696964</v>
      </c>
      <c r="H541" s="134">
        <f>职业参数比例等级参数!$AF$31*1</f>
        <v>3.8787878787878785</v>
      </c>
      <c r="I541" s="134">
        <f>职业参数比例等级参数!$AF$32*1</f>
        <v>2.9090909090909087</v>
      </c>
      <c r="J541" s="134">
        <f>职业参数比例等级参数!$AF$33*1</f>
        <v>2.3272727272727272</v>
      </c>
      <c r="K541" s="134">
        <f>职业参数比例等级参数!$AF$34*1</f>
        <v>1.7454545454545454</v>
      </c>
      <c r="L541" s="134">
        <f>职业参数比例等级参数!$AF$35*1</f>
        <v>1.1018181818181818</v>
      </c>
      <c r="M541" s="134">
        <f>L541*职业参数比例等级参数!$B$15</f>
        <v>2.2036363636363636</v>
      </c>
      <c r="N541" s="134">
        <f>L541*职业参数比例等级参数!$B$16</f>
        <v>1.1018181818181818</v>
      </c>
      <c r="O541" s="134"/>
      <c r="P541" s="134"/>
    </row>
    <row r="542" spans="1:16" s="135" customFormat="1">
      <c r="A542" s="142">
        <v>529</v>
      </c>
      <c r="B542" s="134">
        <f t="shared" si="14"/>
        <v>500</v>
      </c>
      <c r="C542" s="134">
        <v>1</v>
      </c>
      <c r="D542" s="134">
        <v>1</v>
      </c>
      <c r="E542" s="134" t="s">
        <v>1938</v>
      </c>
      <c r="F542" s="134">
        <f>职业参数比例等级参数!$AF$29*1</f>
        <v>9.3939393939393927</v>
      </c>
      <c r="G542" s="135">
        <f>职业参数比例等级参数!$AD$30*1</f>
        <v>4.9999999999999991</v>
      </c>
      <c r="H542" s="134">
        <f>职业参数比例等级参数!$AF$31*1</f>
        <v>3.8787878787878785</v>
      </c>
      <c r="I542" s="134">
        <f>职业参数比例等级参数!$AF$32*1</f>
        <v>2.9090909090909087</v>
      </c>
      <c r="J542" s="134">
        <f>职业参数比例等级参数!$AF$33*1</f>
        <v>2.3272727272727272</v>
      </c>
      <c r="K542" s="134">
        <f>职业参数比例等级参数!$AF$34*1</f>
        <v>1.7454545454545454</v>
      </c>
      <c r="L542" s="134">
        <f>职业参数比例等级参数!$AF$35*1</f>
        <v>1.1018181818181818</v>
      </c>
      <c r="M542" s="134">
        <f>L542*职业参数比例等级参数!$B$15</f>
        <v>2.2036363636363636</v>
      </c>
      <c r="N542" s="134">
        <f>L542*职业参数比例等级参数!$B$16</f>
        <v>1.1018181818181818</v>
      </c>
      <c r="O542" s="134"/>
      <c r="P542" s="134"/>
    </row>
    <row r="543" spans="1:16" s="135" customFormat="1">
      <c r="A543" s="142">
        <v>530</v>
      </c>
      <c r="B543" s="134">
        <f t="shared" si="14"/>
        <v>500</v>
      </c>
      <c r="C543" s="134">
        <v>1</v>
      </c>
      <c r="D543" s="134">
        <v>1</v>
      </c>
      <c r="E543" s="134" t="s">
        <v>1938</v>
      </c>
      <c r="F543" s="134">
        <f>职业参数比例等级参数!$AF$29*1</f>
        <v>9.3939393939393927</v>
      </c>
      <c r="G543" s="135">
        <f>职业参数比例等级参数!$AE$30*1</f>
        <v>4.8484848484848477</v>
      </c>
      <c r="H543" s="134">
        <f>职业参数比例等级参数!$AF$31*1</f>
        <v>3.8787878787878785</v>
      </c>
      <c r="I543" s="134">
        <f>职业参数比例等级参数!$AF$32*1</f>
        <v>2.9090909090909087</v>
      </c>
      <c r="J543" s="134">
        <f>职业参数比例等级参数!$AF$33*1</f>
        <v>2.3272727272727272</v>
      </c>
      <c r="K543" s="134">
        <f>职业参数比例等级参数!$AF$34*1</f>
        <v>1.7454545454545454</v>
      </c>
      <c r="L543" s="134">
        <f>职业参数比例等级参数!$AF$35*1</f>
        <v>1.1018181818181818</v>
      </c>
      <c r="M543" s="134">
        <f>L543*职业参数比例等级参数!$B$15</f>
        <v>2.2036363636363636</v>
      </c>
      <c r="N543" s="134">
        <f>L543*职业参数比例等级参数!$B$16</f>
        <v>1.1018181818181818</v>
      </c>
      <c r="O543" s="134"/>
      <c r="P543" s="134"/>
    </row>
    <row r="544" spans="1:16" s="135" customFormat="1">
      <c r="A544" s="142">
        <v>531</v>
      </c>
      <c r="B544" s="134">
        <f t="shared" si="14"/>
        <v>500</v>
      </c>
      <c r="C544" s="134">
        <v>1</v>
      </c>
      <c r="D544" s="134">
        <v>1</v>
      </c>
      <c r="E544" s="134" t="s">
        <v>1938</v>
      </c>
      <c r="F544" s="134">
        <f>职业参数比例等级参数!$AF$29*1</f>
        <v>9.3939393939393927</v>
      </c>
      <c r="G544" s="134">
        <f>职业参数比例等级参数!$AF$30*1</f>
        <v>4.6969696969696964</v>
      </c>
      <c r="H544" s="135">
        <f>职业参数比例等级参数!$AD$31*1</f>
        <v>4.3636363636363633</v>
      </c>
      <c r="I544" s="134">
        <f>职业参数比例等级参数!$AF$32*1</f>
        <v>2.9090909090909087</v>
      </c>
      <c r="J544" s="134">
        <f>职业参数比例等级参数!$AF$33*1</f>
        <v>2.3272727272727272</v>
      </c>
      <c r="K544" s="134">
        <f>职业参数比例等级参数!$AF$34*1</f>
        <v>1.7454545454545454</v>
      </c>
      <c r="L544" s="134">
        <f>职业参数比例等级参数!$AF$35*1</f>
        <v>1.1018181818181818</v>
      </c>
      <c r="M544" s="134">
        <f>L544*职业参数比例等级参数!$B$15</f>
        <v>2.2036363636363636</v>
      </c>
      <c r="N544" s="134">
        <f>L544*职业参数比例等级参数!$B$16</f>
        <v>1.1018181818181818</v>
      </c>
      <c r="O544" s="134"/>
      <c r="P544" s="134"/>
    </row>
    <row r="545" spans="1:16" s="135" customFormat="1">
      <c r="A545" s="142">
        <v>532</v>
      </c>
      <c r="B545" s="134">
        <f t="shared" si="14"/>
        <v>500</v>
      </c>
      <c r="C545" s="134">
        <v>1</v>
      </c>
      <c r="D545" s="134">
        <v>1</v>
      </c>
      <c r="E545" s="134" t="s">
        <v>1938</v>
      </c>
      <c r="F545" s="134">
        <f>职业参数比例等级参数!$AF$29*1</f>
        <v>9.3939393939393927</v>
      </c>
      <c r="G545" s="134">
        <f>职业参数比例等级参数!$AF$30*1</f>
        <v>4.6969696969696964</v>
      </c>
      <c r="H545" s="135">
        <f>职业参数比例等级参数!$AE$31*1</f>
        <v>4.1212121212121211</v>
      </c>
      <c r="I545" s="134">
        <f>职业参数比例等级参数!$AF$32*1</f>
        <v>2.9090909090909087</v>
      </c>
      <c r="J545" s="134">
        <f>职业参数比例等级参数!$AF$33*1</f>
        <v>2.3272727272727272</v>
      </c>
      <c r="K545" s="134">
        <f>职业参数比例等级参数!$AF$34*1</f>
        <v>1.7454545454545454</v>
      </c>
      <c r="L545" s="134">
        <f>职业参数比例等级参数!$AF$35*1</f>
        <v>1.1018181818181818</v>
      </c>
      <c r="M545" s="134">
        <f>L545*职业参数比例等级参数!$B$15</f>
        <v>2.2036363636363636</v>
      </c>
      <c r="N545" s="134">
        <f>L545*职业参数比例等级参数!$B$16</f>
        <v>1.1018181818181818</v>
      </c>
      <c r="O545" s="134"/>
      <c r="P545" s="134"/>
    </row>
    <row r="546" spans="1:16" s="135" customFormat="1">
      <c r="A546" s="142">
        <v>533</v>
      </c>
      <c r="B546" s="134">
        <f t="shared" si="14"/>
        <v>500</v>
      </c>
      <c r="C546" s="134">
        <v>1</v>
      </c>
      <c r="D546" s="134">
        <v>1</v>
      </c>
      <c r="E546" s="134" t="s">
        <v>1938</v>
      </c>
      <c r="F546" s="134">
        <f>职业参数比例等级参数!$AF$29*1</f>
        <v>9.3939393939393927</v>
      </c>
      <c r="G546" s="134">
        <f>职业参数比例等级参数!$AF$30*1</f>
        <v>4.6969696969696964</v>
      </c>
      <c r="H546" s="134">
        <f>职业参数比例等级参数!$AF$31*1</f>
        <v>3.8787878787878785</v>
      </c>
      <c r="I546" s="135">
        <f>职业参数比例等级参数!$AD$32*1</f>
        <v>3.2727272727272725</v>
      </c>
      <c r="J546" s="134">
        <f>职业参数比例等级参数!$AF$33*1</f>
        <v>2.3272727272727272</v>
      </c>
      <c r="K546" s="134">
        <f>职业参数比例等级参数!$AF$34*1</f>
        <v>1.7454545454545454</v>
      </c>
      <c r="L546" s="134">
        <f>职业参数比例等级参数!$AF$35*1</f>
        <v>1.1018181818181818</v>
      </c>
      <c r="M546" s="134">
        <f>L546*职业参数比例等级参数!$B$15</f>
        <v>2.2036363636363636</v>
      </c>
      <c r="N546" s="134">
        <f>L546*职业参数比例等级参数!$B$16</f>
        <v>1.1018181818181818</v>
      </c>
      <c r="O546" s="134"/>
      <c r="P546" s="134"/>
    </row>
    <row r="547" spans="1:16" s="135" customFormat="1">
      <c r="A547" s="142">
        <v>534</v>
      </c>
      <c r="B547" s="134">
        <f t="shared" si="14"/>
        <v>500</v>
      </c>
      <c r="C547" s="134">
        <v>1</v>
      </c>
      <c r="D547" s="134">
        <v>1</v>
      </c>
      <c r="E547" s="134" t="s">
        <v>1938</v>
      </c>
      <c r="F547" s="134">
        <f>职业参数比例等级参数!$AF$29*1</f>
        <v>9.3939393939393927</v>
      </c>
      <c r="G547" s="134">
        <f>职业参数比例等级参数!$AF$30*1</f>
        <v>4.6969696969696964</v>
      </c>
      <c r="H547" s="134">
        <f>职业参数比例等级参数!$AF$31*1</f>
        <v>3.8787878787878785</v>
      </c>
      <c r="I547" s="135">
        <f>职业参数比例等级参数!$AE$32*1</f>
        <v>3.0909090909090908</v>
      </c>
      <c r="J547" s="134">
        <f>职业参数比例等级参数!$AF$33*1</f>
        <v>2.3272727272727272</v>
      </c>
      <c r="K547" s="134">
        <f>职业参数比例等级参数!$AF$34*1</f>
        <v>1.7454545454545454</v>
      </c>
      <c r="L547" s="134">
        <f>职业参数比例等级参数!$AF$35*1</f>
        <v>1.1018181818181818</v>
      </c>
      <c r="M547" s="134">
        <f>L547*职业参数比例等级参数!$B$15</f>
        <v>2.2036363636363636</v>
      </c>
      <c r="N547" s="134">
        <f>L547*职业参数比例等级参数!$B$16</f>
        <v>1.1018181818181818</v>
      </c>
      <c r="O547" s="134"/>
      <c r="P547" s="134"/>
    </row>
    <row r="548" spans="1:16" s="135" customFormat="1">
      <c r="A548" s="142">
        <v>535</v>
      </c>
      <c r="B548" s="134">
        <f t="shared" si="14"/>
        <v>500</v>
      </c>
      <c r="C548" s="134">
        <v>1</v>
      </c>
      <c r="D548" s="134">
        <v>1</v>
      </c>
      <c r="E548" s="134" t="s">
        <v>1938</v>
      </c>
      <c r="F548" s="134">
        <f>职业参数比例等级参数!$AF$29*1</f>
        <v>9.3939393939393927</v>
      </c>
      <c r="G548" s="134">
        <f>职业参数比例等级参数!$AF$30*1</f>
        <v>4.6969696969696964</v>
      </c>
      <c r="H548" s="134">
        <f>职业参数比例等级参数!$AF$31*1</f>
        <v>3.8787878787878785</v>
      </c>
      <c r="I548" s="134">
        <f>职业参数比例等级参数!$AF$32*1</f>
        <v>2.9090909090909087</v>
      </c>
      <c r="J548" s="135">
        <f>职业参数比例等级参数!$AD$33*1</f>
        <v>2.6181818181818182</v>
      </c>
      <c r="K548" s="134">
        <f>职业参数比例等级参数!$AF$34*1</f>
        <v>1.7454545454545454</v>
      </c>
      <c r="L548" s="134">
        <f>职业参数比例等级参数!$AF$35*1</f>
        <v>1.1018181818181818</v>
      </c>
      <c r="M548" s="134">
        <f>L548*职业参数比例等级参数!$B$15</f>
        <v>2.2036363636363636</v>
      </c>
      <c r="N548" s="134">
        <f>L548*职业参数比例等级参数!$B$16</f>
        <v>1.1018181818181818</v>
      </c>
      <c r="O548" s="134"/>
      <c r="P548" s="134"/>
    </row>
    <row r="549" spans="1:16" s="135" customFormat="1">
      <c r="A549" s="142">
        <v>536</v>
      </c>
      <c r="B549" s="134">
        <f t="shared" si="14"/>
        <v>500</v>
      </c>
      <c r="C549" s="134">
        <v>1</v>
      </c>
      <c r="D549" s="134">
        <v>1</v>
      </c>
      <c r="E549" s="134" t="s">
        <v>1938</v>
      </c>
      <c r="F549" s="134">
        <f>职业参数比例等级参数!$AF$29*1</f>
        <v>9.3939393939393927</v>
      </c>
      <c r="G549" s="134">
        <f>职业参数比例等级参数!$AF$30*1</f>
        <v>4.6969696969696964</v>
      </c>
      <c r="H549" s="134">
        <f>职业参数比例等级参数!$AF$31*1</f>
        <v>3.8787878787878785</v>
      </c>
      <c r="I549" s="134">
        <f>职业参数比例等级参数!$AF$32*1</f>
        <v>2.9090909090909087</v>
      </c>
      <c r="J549" s="135">
        <f>职业参数比例等级参数!$AE$33*1</f>
        <v>2.4727272727272727</v>
      </c>
      <c r="K549" s="134">
        <f>职业参数比例等级参数!$AF$34*1</f>
        <v>1.7454545454545454</v>
      </c>
      <c r="L549" s="134">
        <f>职业参数比例等级参数!$AF$35*1</f>
        <v>1.1018181818181818</v>
      </c>
      <c r="M549" s="134">
        <f>L549*职业参数比例等级参数!$B$15</f>
        <v>2.2036363636363636</v>
      </c>
      <c r="N549" s="134">
        <f>L549*职业参数比例等级参数!$B$16</f>
        <v>1.1018181818181818</v>
      </c>
      <c r="O549" s="134"/>
      <c r="P549" s="134"/>
    </row>
    <row r="550" spans="1:16" s="135" customFormat="1">
      <c r="A550" s="142">
        <v>537</v>
      </c>
      <c r="B550" s="134">
        <f t="shared" si="14"/>
        <v>500</v>
      </c>
      <c r="C550" s="134">
        <v>1</v>
      </c>
      <c r="D550" s="134">
        <v>1</v>
      </c>
      <c r="E550" s="134" t="s">
        <v>1938</v>
      </c>
      <c r="F550" s="134">
        <f>职业参数比例等级参数!$AF$29*1</f>
        <v>9.3939393939393927</v>
      </c>
      <c r="G550" s="134">
        <f>职业参数比例等级参数!$AF$30*1</f>
        <v>4.6969696969696964</v>
      </c>
      <c r="H550" s="134">
        <f>职业参数比例等级参数!$AF$31*1</f>
        <v>3.8787878787878785</v>
      </c>
      <c r="I550" s="134">
        <f>职业参数比例等级参数!$AF$32*1</f>
        <v>2.9090909090909087</v>
      </c>
      <c r="J550" s="134">
        <f>职业参数比例等级参数!$AF$33*1</f>
        <v>2.3272727272727272</v>
      </c>
      <c r="K550" s="135">
        <f>职业参数比例等级参数!$AD$34*1</f>
        <v>1.9636363636363634</v>
      </c>
      <c r="L550" s="134">
        <f>职业参数比例等级参数!$AF$35*1</f>
        <v>1.1018181818181818</v>
      </c>
      <c r="M550" s="134">
        <f>L550*职业参数比例等级参数!$B$15</f>
        <v>2.2036363636363636</v>
      </c>
      <c r="N550" s="134">
        <f>L550*职业参数比例等级参数!$B$16</f>
        <v>1.1018181818181818</v>
      </c>
      <c r="O550" s="134"/>
      <c r="P550" s="134"/>
    </row>
    <row r="551" spans="1:16" s="135" customFormat="1">
      <c r="A551" s="142">
        <v>538</v>
      </c>
      <c r="B551" s="134">
        <f t="shared" si="14"/>
        <v>500</v>
      </c>
      <c r="C551" s="134">
        <v>1</v>
      </c>
      <c r="D551" s="134">
        <v>1</v>
      </c>
      <c r="E551" s="134" t="s">
        <v>1938</v>
      </c>
      <c r="F551" s="134">
        <f>职业参数比例等级参数!$AF$29*1</f>
        <v>9.3939393939393927</v>
      </c>
      <c r="G551" s="134">
        <f>职业参数比例等级参数!$AF$30*1</f>
        <v>4.6969696969696964</v>
      </c>
      <c r="H551" s="134">
        <f>职业参数比例等级参数!$AF$31*1</f>
        <v>3.8787878787878785</v>
      </c>
      <c r="I551" s="134">
        <f>职业参数比例等级参数!$AF$32*1</f>
        <v>2.9090909090909087</v>
      </c>
      <c r="J551" s="134">
        <f>职业参数比例等级参数!$AF$33*1</f>
        <v>2.3272727272727272</v>
      </c>
      <c r="K551" s="135">
        <f>职业参数比例等级参数!$AE$34*1</f>
        <v>1.8545454545454545</v>
      </c>
      <c r="L551" s="134">
        <f>职业参数比例等级参数!$AF$35*1</f>
        <v>1.1018181818181818</v>
      </c>
      <c r="M551" s="134">
        <f>L551*职业参数比例等级参数!$B$15</f>
        <v>2.2036363636363636</v>
      </c>
      <c r="N551" s="134">
        <f>L551*职业参数比例等级参数!$B$16</f>
        <v>1.1018181818181818</v>
      </c>
      <c r="O551" s="134"/>
      <c r="P551" s="134"/>
    </row>
    <row r="552" spans="1:16" s="135" customFormat="1">
      <c r="A552" s="142">
        <v>539</v>
      </c>
      <c r="B552" s="134">
        <f t="shared" si="14"/>
        <v>500</v>
      </c>
      <c r="C552" s="134">
        <v>1</v>
      </c>
      <c r="D552" s="134">
        <v>1</v>
      </c>
      <c r="E552" s="134" t="s">
        <v>1938</v>
      </c>
      <c r="F552" s="134">
        <f>职业参数比例等级参数!$AF$29*1</f>
        <v>9.3939393939393927</v>
      </c>
      <c r="G552" s="134">
        <f>职业参数比例等级参数!$AF$30*1</f>
        <v>4.6969696969696964</v>
      </c>
      <c r="H552" s="134">
        <f>职业参数比例等级参数!$AF$31*1</f>
        <v>3.8787878787878785</v>
      </c>
      <c r="I552" s="134">
        <f>职业参数比例等级参数!$AF$32*1</f>
        <v>2.9090909090909087</v>
      </c>
      <c r="J552" s="134">
        <f>职业参数比例等级参数!$AF$33*1</f>
        <v>2.3272727272727272</v>
      </c>
      <c r="K552" s="134">
        <f>职业参数比例等级参数!$AF$34*1</f>
        <v>1.7454545454545454</v>
      </c>
      <c r="L552" s="135">
        <f>职业参数比例等级参数!$AD$35*1</f>
        <v>1.1236363636363635</v>
      </c>
      <c r="M552" s="134">
        <f>L552*职业参数比例等级参数!$B$15</f>
        <v>2.2472727272727271</v>
      </c>
      <c r="N552" s="134">
        <f>L552*职业参数比例等级参数!$B$16</f>
        <v>1.1236363636363635</v>
      </c>
      <c r="O552" s="134"/>
      <c r="P552" s="134"/>
    </row>
    <row r="553" spans="1:16" s="135" customFormat="1">
      <c r="A553" s="142">
        <v>540</v>
      </c>
      <c r="B553" s="134">
        <f t="shared" si="14"/>
        <v>500</v>
      </c>
      <c r="C553" s="134">
        <v>1</v>
      </c>
      <c r="D553" s="134">
        <v>1</v>
      </c>
      <c r="E553" s="134" t="s">
        <v>1938</v>
      </c>
      <c r="F553" s="134">
        <f>职业参数比例等级参数!$AF$29*1</f>
        <v>9.3939393939393927</v>
      </c>
      <c r="G553" s="134">
        <f>职业参数比例等级参数!$AF$30*1</f>
        <v>4.6969696969696964</v>
      </c>
      <c r="H553" s="134">
        <f>职业参数比例等级参数!$AF$31*1</f>
        <v>3.8787878787878785</v>
      </c>
      <c r="I553" s="134">
        <f>职业参数比例等级参数!$AF$32*1</f>
        <v>2.9090909090909087</v>
      </c>
      <c r="J553" s="134">
        <f>职业参数比例等级参数!$AF$33*1</f>
        <v>2.3272727272727272</v>
      </c>
      <c r="K553" s="134">
        <f>职业参数比例等级参数!$AF$34*1</f>
        <v>1.7454545454545454</v>
      </c>
      <c r="L553" s="135">
        <f>职业参数比例等级参数!$AE$35*1</f>
        <v>1.1127272727272726</v>
      </c>
      <c r="M553" s="134">
        <f>L553*职业参数比例等级参数!$B$15</f>
        <v>2.2254545454545451</v>
      </c>
      <c r="N553" s="134">
        <f>L553*职业参数比例等级参数!$B$16</f>
        <v>1.1127272727272726</v>
      </c>
      <c r="O553" s="134"/>
      <c r="P553" s="134"/>
    </row>
    <row r="554" spans="1:16" s="135" customFormat="1">
      <c r="A554" s="142">
        <v>541</v>
      </c>
      <c r="B554" s="135">
        <f>$C$11</f>
        <v>44500</v>
      </c>
      <c r="C554" s="135">
        <v>10</v>
      </c>
      <c r="D554" s="135">
        <v>2</v>
      </c>
      <c r="E554" s="135" t="s">
        <v>1939</v>
      </c>
      <c r="F554" s="135">
        <f>职业参数比例等级参数!$C$38*1</f>
        <v>14.545454545454545</v>
      </c>
      <c r="G554" s="135">
        <f>职业参数比例等级参数!$C$39*1</f>
        <v>13.636363636363635</v>
      </c>
      <c r="H554" s="135">
        <f>职业参数比例等级参数!$C$40*1</f>
        <v>8.7272727272727266</v>
      </c>
      <c r="I554" s="135">
        <f>职业参数比例等级参数!$C$41*1</f>
        <v>6.545454545454545</v>
      </c>
      <c r="J554" s="135">
        <f>职业参数比例等级参数!$C$42*1</f>
        <v>8.7272727272727266</v>
      </c>
      <c r="K554" s="135">
        <f>职业参数比例等级参数!$C$43*1</f>
        <v>6.545454545454545</v>
      </c>
      <c r="L554" s="135">
        <f>职业参数比例等级参数!$C$44*1</f>
        <v>4.7272727272727266</v>
      </c>
      <c r="M554" s="135">
        <f>L554*职业参数比例等级参数!$B$15</f>
        <v>9.4545454545454533</v>
      </c>
      <c r="N554" s="135">
        <f>L554*职业参数比例等级参数!$B$16</f>
        <v>4.7272727272727266</v>
      </c>
      <c r="P554" s="135" t="s">
        <v>602</v>
      </c>
    </row>
    <row r="555" spans="1:16" s="135" customFormat="1">
      <c r="A555" s="142">
        <v>542</v>
      </c>
      <c r="B555" s="134">
        <f t="shared" ref="B555:B598" si="15">$C$11</f>
        <v>44500</v>
      </c>
      <c r="C555" s="134">
        <v>10</v>
      </c>
      <c r="D555" s="134">
        <v>2</v>
      </c>
      <c r="E555" s="134" t="s">
        <v>1939</v>
      </c>
      <c r="F555" s="135">
        <f>职业参数比例等级参数!$D$38*1</f>
        <v>14.303030303030303</v>
      </c>
      <c r="G555" s="134">
        <f>职业参数比例等级参数!$C$39*1</f>
        <v>13.636363636363635</v>
      </c>
      <c r="H555" s="134">
        <f>职业参数比例等级参数!$C$40*1</f>
        <v>8.7272727272727266</v>
      </c>
      <c r="I555" s="134">
        <f>职业参数比例等级参数!$C$41*1</f>
        <v>6.545454545454545</v>
      </c>
      <c r="J555" s="134">
        <f>职业参数比例等级参数!$C$42*1</f>
        <v>8.7272727272727266</v>
      </c>
      <c r="K555" s="134">
        <f>职业参数比例等级参数!$C$43*1</f>
        <v>6.545454545454545</v>
      </c>
      <c r="L555" s="134">
        <f>职业参数比例等级参数!$C$44*1</f>
        <v>4.7272727272727266</v>
      </c>
      <c r="M555" s="134">
        <f>L555*职业参数比例等级参数!$B$15</f>
        <v>9.4545454545454533</v>
      </c>
      <c r="N555" s="134">
        <f>L555*职业参数比例等级参数!$B$16</f>
        <v>4.7272727272727266</v>
      </c>
      <c r="O555" s="134"/>
      <c r="P555" s="134"/>
    </row>
    <row r="556" spans="1:16" s="135" customFormat="1">
      <c r="A556" s="142">
        <v>543</v>
      </c>
      <c r="B556" s="134">
        <f t="shared" si="15"/>
        <v>44500</v>
      </c>
      <c r="C556" s="134">
        <v>10</v>
      </c>
      <c r="D556" s="134">
        <v>2</v>
      </c>
      <c r="E556" s="134" t="s">
        <v>1939</v>
      </c>
      <c r="F556" s="135">
        <f>职业参数比例等级参数!$E$38*1</f>
        <v>14.060606060606059</v>
      </c>
      <c r="G556" s="134">
        <f>职业参数比例等级参数!$C$39*1</f>
        <v>13.636363636363635</v>
      </c>
      <c r="H556" s="134">
        <f>职业参数比例等级参数!$C$40*1</f>
        <v>8.7272727272727266</v>
      </c>
      <c r="I556" s="134">
        <f>职业参数比例等级参数!$C$41*1</f>
        <v>6.545454545454545</v>
      </c>
      <c r="J556" s="134">
        <f>职业参数比例等级参数!$C$42*1</f>
        <v>8.7272727272727266</v>
      </c>
      <c r="K556" s="134">
        <f>职业参数比例等级参数!$C$43*1</f>
        <v>6.545454545454545</v>
      </c>
      <c r="L556" s="134">
        <f>职业参数比例等级参数!$C$44*1</f>
        <v>4.7272727272727266</v>
      </c>
      <c r="M556" s="134">
        <f>L556*职业参数比例等级参数!$B$15</f>
        <v>9.4545454545454533</v>
      </c>
      <c r="N556" s="134">
        <f>L556*职业参数比例等级参数!$B$16</f>
        <v>4.7272727272727266</v>
      </c>
      <c r="O556" s="134"/>
      <c r="P556" s="134"/>
    </row>
    <row r="557" spans="1:16" s="135" customFormat="1">
      <c r="A557" s="142">
        <v>544</v>
      </c>
      <c r="B557" s="134">
        <f t="shared" si="15"/>
        <v>44500</v>
      </c>
      <c r="C557" s="134">
        <v>10</v>
      </c>
      <c r="D557" s="134">
        <v>2</v>
      </c>
      <c r="E557" s="134" t="s">
        <v>1938</v>
      </c>
      <c r="F557" s="134">
        <f>职业参数比例等级参数!$C$38*1</f>
        <v>14.545454545454545</v>
      </c>
      <c r="G557" s="135">
        <f>职业参数比例等级参数!$D$39*1</f>
        <v>13.409090909090908</v>
      </c>
      <c r="H557" s="134">
        <f>职业参数比例等级参数!$C$40*1</f>
        <v>8.7272727272727266</v>
      </c>
      <c r="I557" s="134">
        <f>职业参数比例等级参数!$C$41*1</f>
        <v>6.545454545454545</v>
      </c>
      <c r="J557" s="134">
        <f>职业参数比例等级参数!$C$42*1</f>
        <v>8.7272727272727266</v>
      </c>
      <c r="K557" s="134">
        <f>职业参数比例等级参数!$C$43*1</f>
        <v>6.545454545454545</v>
      </c>
      <c r="L557" s="134">
        <f>职业参数比例等级参数!$C$44*1</f>
        <v>4.7272727272727266</v>
      </c>
      <c r="M557" s="134">
        <f>L557*职业参数比例等级参数!$B$15</f>
        <v>9.4545454545454533</v>
      </c>
      <c r="N557" s="134">
        <f>L557*职业参数比例等级参数!$B$16</f>
        <v>4.7272727272727266</v>
      </c>
      <c r="O557" s="134"/>
      <c r="P557" s="134"/>
    </row>
    <row r="558" spans="1:16" s="135" customFormat="1">
      <c r="A558" s="142">
        <v>545</v>
      </c>
      <c r="B558" s="134">
        <f t="shared" si="15"/>
        <v>44500</v>
      </c>
      <c r="C558" s="134">
        <v>10</v>
      </c>
      <c r="D558" s="134">
        <v>2</v>
      </c>
      <c r="E558" s="134" t="s">
        <v>1938</v>
      </c>
      <c r="F558" s="134">
        <f>职业参数比例等级参数!$C$38*1</f>
        <v>14.545454545454545</v>
      </c>
      <c r="G558" s="135">
        <f>职业参数比例等级参数!$E$39*1</f>
        <v>13.18181818181818</v>
      </c>
      <c r="H558" s="134">
        <f>职业参数比例等级参数!$C$40*1</f>
        <v>8.7272727272727266</v>
      </c>
      <c r="I558" s="134">
        <f>职业参数比例等级参数!$C$41*1</f>
        <v>6.545454545454545</v>
      </c>
      <c r="J558" s="134">
        <f>职业参数比例等级参数!$C$42*1</f>
        <v>8.7272727272727266</v>
      </c>
      <c r="K558" s="134">
        <f>职业参数比例等级参数!$C$43*1</f>
        <v>6.545454545454545</v>
      </c>
      <c r="L558" s="134">
        <f>职业参数比例等级参数!$C$44*1</f>
        <v>4.7272727272727266</v>
      </c>
      <c r="M558" s="134">
        <f>L558*职业参数比例等级参数!$B$15</f>
        <v>9.4545454545454533</v>
      </c>
      <c r="N558" s="134">
        <f>L558*职业参数比例等级参数!$B$16</f>
        <v>4.7272727272727266</v>
      </c>
      <c r="O558" s="134"/>
      <c r="P558" s="134"/>
    </row>
    <row r="559" spans="1:16" s="135" customFormat="1">
      <c r="A559" s="142">
        <v>546</v>
      </c>
      <c r="B559" s="134">
        <f t="shared" si="15"/>
        <v>44500</v>
      </c>
      <c r="C559" s="134">
        <v>10</v>
      </c>
      <c r="D559" s="134">
        <v>2</v>
      </c>
      <c r="E559" s="134" t="s">
        <v>1938</v>
      </c>
      <c r="F559" s="134">
        <f>职业参数比例等级参数!$C$38*1</f>
        <v>14.545454545454545</v>
      </c>
      <c r="G559" s="134">
        <f>职业参数比例等级参数!$C$39*1</f>
        <v>13.636363636363635</v>
      </c>
      <c r="H559" s="135">
        <f>职业参数比例等级参数!$D$40*1</f>
        <v>8.5333333333333332</v>
      </c>
      <c r="I559" s="134">
        <f>职业参数比例等级参数!$C$41*1</f>
        <v>6.545454545454545</v>
      </c>
      <c r="J559" s="134">
        <f>职业参数比例等级参数!$C$42*1</f>
        <v>8.7272727272727266</v>
      </c>
      <c r="K559" s="134">
        <f>职业参数比例等级参数!$C$43*1</f>
        <v>6.545454545454545</v>
      </c>
      <c r="L559" s="134">
        <f>职业参数比例等级参数!$C$44*1</f>
        <v>4.7272727272727266</v>
      </c>
      <c r="M559" s="134">
        <f>L559*职业参数比例等级参数!$B$15</f>
        <v>9.4545454545454533</v>
      </c>
      <c r="N559" s="134">
        <f>L559*职业参数比例等级参数!$B$16</f>
        <v>4.7272727272727266</v>
      </c>
      <c r="O559" s="134"/>
      <c r="P559" s="134"/>
    </row>
    <row r="560" spans="1:16" s="135" customFormat="1">
      <c r="A560" s="142">
        <v>547</v>
      </c>
      <c r="B560" s="134">
        <f t="shared" si="15"/>
        <v>44500</v>
      </c>
      <c r="C560" s="134">
        <v>10</v>
      </c>
      <c r="D560" s="134">
        <v>2</v>
      </c>
      <c r="E560" s="134" t="s">
        <v>1938</v>
      </c>
      <c r="F560" s="134">
        <f>职业参数比例等级参数!$C$38*1</f>
        <v>14.545454545454545</v>
      </c>
      <c r="G560" s="134">
        <f>职业参数比例等级参数!$C$39*1</f>
        <v>13.636363636363635</v>
      </c>
      <c r="H560" s="135">
        <f>职业参数比例等级参数!$E$40*1</f>
        <v>8.3393939393939398</v>
      </c>
      <c r="I560" s="134">
        <f>职业参数比例等级参数!$C$41*1</f>
        <v>6.545454545454545</v>
      </c>
      <c r="J560" s="134">
        <f>职业参数比例等级参数!$C$42*1</f>
        <v>8.7272727272727266</v>
      </c>
      <c r="K560" s="134">
        <f>职业参数比例等级参数!$C$43*1</f>
        <v>6.545454545454545</v>
      </c>
      <c r="L560" s="134">
        <f>职业参数比例等级参数!$C$44*1</f>
        <v>4.7272727272727266</v>
      </c>
      <c r="M560" s="134">
        <f>L560*职业参数比例等级参数!$B$15</f>
        <v>9.4545454545454533</v>
      </c>
      <c r="N560" s="134">
        <f>L560*职业参数比例等级参数!$B$16</f>
        <v>4.7272727272727266</v>
      </c>
      <c r="O560" s="134"/>
      <c r="P560" s="134"/>
    </row>
    <row r="561" spans="1:16" s="135" customFormat="1">
      <c r="A561" s="142">
        <v>548</v>
      </c>
      <c r="B561" s="134">
        <f t="shared" si="15"/>
        <v>44500</v>
      </c>
      <c r="C561" s="134">
        <v>10</v>
      </c>
      <c r="D561" s="134">
        <v>2</v>
      </c>
      <c r="E561" s="134" t="s">
        <v>1938</v>
      </c>
      <c r="F561" s="134">
        <f>职业参数比例等级参数!$C$38*1</f>
        <v>14.545454545454545</v>
      </c>
      <c r="G561" s="134">
        <f>职业参数比例等级参数!$C$39*1</f>
        <v>13.636363636363635</v>
      </c>
      <c r="H561" s="134">
        <f>职业参数比例等级参数!$C$40*1</f>
        <v>8.7272727272727266</v>
      </c>
      <c r="I561" s="135">
        <f>职业参数比例等级参数!$D$41*1</f>
        <v>6.3999999999999995</v>
      </c>
      <c r="J561" s="134">
        <f>职业参数比例等级参数!$C$42*1</f>
        <v>8.7272727272727266</v>
      </c>
      <c r="K561" s="134">
        <f>职业参数比例等级参数!$C$43*1</f>
        <v>6.545454545454545</v>
      </c>
      <c r="L561" s="134">
        <f>职业参数比例等级参数!$C$44*1</f>
        <v>4.7272727272727266</v>
      </c>
      <c r="M561" s="134">
        <f>L561*职业参数比例等级参数!$B$15</f>
        <v>9.4545454545454533</v>
      </c>
      <c r="N561" s="134">
        <f>L561*职业参数比例等级参数!$B$16</f>
        <v>4.7272727272727266</v>
      </c>
      <c r="O561" s="134"/>
      <c r="P561" s="134"/>
    </row>
    <row r="562" spans="1:16" s="135" customFormat="1">
      <c r="A562" s="142">
        <v>549</v>
      </c>
      <c r="B562" s="134">
        <f t="shared" si="15"/>
        <v>44500</v>
      </c>
      <c r="C562" s="134">
        <v>10</v>
      </c>
      <c r="D562" s="134">
        <v>2</v>
      </c>
      <c r="E562" s="134" t="s">
        <v>1938</v>
      </c>
      <c r="F562" s="134">
        <f>职业参数比例等级参数!$C$38*1</f>
        <v>14.545454545454545</v>
      </c>
      <c r="G562" s="134">
        <f>职业参数比例等级参数!$C$39*1</f>
        <v>13.636363636363635</v>
      </c>
      <c r="H562" s="134">
        <f>职业参数比例等级参数!$C$40*1</f>
        <v>8.7272727272727266</v>
      </c>
      <c r="I562" s="135">
        <f>职业参数比例等级参数!$E$41*1</f>
        <v>6.254545454545454</v>
      </c>
      <c r="J562" s="134">
        <f>职业参数比例等级参数!$C$42*1</f>
        <v>8.7272727272727266</v>
      </c>
      <c r="K562" s="134">
        <f>职业参数比例等级参数!$C$43*1</f>
        <v>6.545454545454545</v>
      </c>
      <c r="L562" s="134">
        <f>职业参数比例等级参数!$C$44*1</f>
        <v>4.7272727272727266</v>
      </c>
      <c r="M562" s="134">
        <f>L562*职业参数比例等级参数!$B$15</f>
        <v>9.4545454545454533</v>
      </c>
      <c r="N562" s="134">
        <f>L562*职业参数比例等级参数!$B$16</f>
        <v>4.7272727272727266</v>
      </c>
      <c r="O562" s="134"/>
      <c r="P562" s="134"/>
    </row>
    <row r="563" spans="1:16" s="135" customFormat="1">
      <c r="A563" s="142">
        <v>550</v>
      </c>
      <c r="B563" s="134">
        <f t="shared" si="15"/>
        <v>44500</v>
      </c>
      <c r="C563" s="134">
        <v>10</v>
      </c>
      <c r="D563" s="134">
        <v>2</v>
      </c>
      <c r="E563" s="134" t="s">
        <v>1938</v>
      </c>
      <c r="F563" s="134">
        <f>职业参数比例等级参数!$C$38*1</f>
        <v>14.545454545454545</v>
      </c>
      <c r="G563" s="134">
        <f>职业参数比例等级参数!$C$39*1</f>
        <v>13.636363636363635</v>
      </c>
      <c r="H563" s="134">
        <f>职业参数比例等级参数!$C$40*1</f>
        <v>8.7272727272727266</v>
      </c>
      <c r="I563" s="134">
        <f>职业参数比例等级参数!$C$41*1</f>
        <v>6.545454545454545</v>
      </c>
      <c r="J563" s="135">
        <f>职业参数比例等级参数!$D$42*1</f>
        <v>8.5333333333333332</v>
      </c>
      <c r="K563" s="134">
        <f>职业参数比例等级参数!$C$43*1</f>
        <v>6.545454545454545</v>
      </c>
      <c r="L563" s="134">
        <f>职业参数比例等级参数!$C$44*1</f>
        <v>4.7272727272727266</v>
      </c>
      <c r="M563" s="134">
        <f>L563*职业参数比例等级参数!$B$15</f>
        <v>9.4545454545454533</v>
      </c>
      <c r="N563" s="134">
        <f>L563*职业参数比例等级参数!$B$16</f>
        <v>4.7272727272727266</v>
      </c>
      <c r="O563" s="134"/>
      <c r="P563" s="134"/>
    </row>
    <row r="564" spans="1:16" s="135" customFormat="1">
      <c r="A564" s="142">
        <v>551</v>
      </c>
      <c r="B564" s="134">
        <f t="shared" si="15"/>
        <v>44500</v>
      </c>
      <c r="C564" s="134">
        <v>10</v>
      </c>
      <c r="D564" s="134">
        <v>2</v>
      </c>
      <c r="E564" s="134" t="s">
        <v>1938</v>
      </c>
      <c r="F564" s="134">
        <f>职业参数比例等级参数!$C$38*1</f>
        <v>14.545454545454545</v>
      </c>
      <c r="G564" s="134">
        <f>职业参数比例等级参数!$C$39*1</f>
        <v>13.636363636363635</v>
      </c>
      <c r="H564" s="134">
        <f>职业参数比例等级参数!$C$40*1</f>
        <v>8.7272727272727266</v>
      </c>
      <c r="I564" s="134">
        <f>职业参数比例等级参数!$C$41*1</f>
        <v>6.545454545454545</v>
      </c>
      <c r="J564" s="135">
        <f>职业参数比例等级参数!$E$42*1</f>
        <v>8.3393939393939398</v>
      </c>
      <c r="K564" s="134">
        <f>职业参数比例等级参数!$C$43*1</f>
        <v>6.545454545454545</v>
      </c>
      <c r="L564" s="134">
        <f>职业参数比例等级参数!$C$44*1</f>
        <v>4.7272727272727266</v>
      </c>
      <c r="M564" s="134">
        <f>L564*职业参数比例等级参数!$B$15</f>
        <v>9.4545454545454533</v>
      </c>
      <c r="N564" s="134">
        <f>L564*职业参数比例等级参数!$B$16</f>
        <v>4.7272727272727266</v>
      </c>
      <c r="O564" s="134"/>
      <c r="P564" s="134"/>
    </row>
    <row r="565" spans="1:16" s="135" customFormat="1">
      <c r="A565" s="142">
        <v>552</v>
      </c>
      <c r="B565" s="134">
        <f t="shared" si="15"/>
        <v>44500</v>
      </c>
      <c r="C565" s="134">
        <v>10</v>
      </c>
      <c r="D565" s="134">
        <v>2</v>
      </c>
      <c r="E565" s="134" t="s">
        <v>1938</v>
      </c>
      <c r="F565" s="134">
        <f>职业参数比例等级参数!$C$38*1</f>
        <v>14.545454545454545</v>
      </c>
      <c r="G565" s="134">
        <f>职业参数比例等级参数!$C$39*1</f>
        <v>13.636363636363635</v>
      </c>
      <c r="H565" s="134">
        <f>职业参数比例等级参数!$C$40*1</f>
        <v>8.7272727272727266</v>
      </c>
      <c r="I565" s="134">
        <f>职业参数比例等级参数!$C$41*1</f>
        <v>6.545454545454545</v>
      </c>
      <c r="J565" s="134">
        <f>职业参数比例等级参数!$C$42*1</f>
        <v>8.7272727272727266</v>
      </c>
      <c r="K565" s="135">
        <f>职业参数比例等级参数!$D$43*1</f>
        <v>6.3999999999999995</v>
      </c>
      <c r="L565" s="134">
        <f>职业参数比例等级参数!$C$44*1</f>
        <v>4.7272727272727266</v>
      </c>
      <c r="M565" s="134">
        <f>L565*职业参数比例等级参数!$B$15</f>
        <v>9.4545454545454533</v>
      </c>
      <c r="N565" s="134">
        <f>L565*职业参数比例等级参数!$B$16</f>
        <v>4.7272727272727266</v>
      </c>
      <c r="O565" s="134"/>
      <c r="P565" s="134"/>
    </row>
    <row r="566" spans="1:16" s="135" customFormat="1">
      <c r="A566" s="142">
        <v>553</v>
      </c>
      <c r="B566" s="134">
        <f t="shared" si="15"/>
        <v>44500</v>
      </c>
      <c r="C566" s="134">
        <v>10</v>
      </c>
      <c r="D566" s="134">
        <v>2</v>
      </c>
      <c r="E566" s="134" t="s">
        <v>1938</v>
      </c>
      <c r="F566" s="134">
        <f>职业参数比例等级参数!$C$38*1</f>
        <v>14.545454545454545</v>
      </c>
      <c r="G566" s="134">
        <f>职业参数比例等级参数!$C$39*1</f>
        <v>13.636363636363635</v>
      </c>
      <c r="H566" s="134">
        <f>职业参数比例等级参数!$C$40*1</f>
        <v>8.7272727272727266</v>
      </c>
      <c r="I566" s="134">
        <f>职业参数比例等级参数!$C$41*1</f>
        <v>6.545454545454545</v>
      </c>
      <c r="J566" s="134">
        <f>职业参数比例等级参数!$C$42*1</f>
        <v>8.7272727272727266</v>
      </c>
      <c r="K566" s="135">
        <f>职业参数比例等级参数!$E$43*1</f>
        <v>6.254545454545454</v>
      </c>
      <c r="L566" s="134">
        <f>职业参数比例等级参数!$C$44*1</f>
        <v>4.7272727272727266</v>
      </c>
      <c r="M566" s="134">
        <f>L566*职业参数比例等级参数!$B$15</f>
        <v>9.4545454545454533</v>
      </c>
      <c r="N566" s="134">
        <f>L566*职业参数比例等级参数!$B$16</f>
        <v>4.7272727272727266</v>
      </c>
      <c r="O566" s="134"/>
      <c r="P566" s="134"/>
    </row>
    <row r="567" spans="1:16" s="135" customFormat="1">
      <c r="A567" s="142">
        <v>554</v>
      </c>
      <c r="B567" s="134">
        <f t="shared" si="15"/>
        <v>44500</v>
      </c>
      <c r="C567" s="134">
        <v>10</v>
      </c>
      <c r="D567" s="134">
        <v>2</v>
      </c>
      <c r="E567" s="134" t="s">
        <v>1938</v>
      </c>
      <c r="F567" s="134">
        <f>职业参数比例等级参数!$C$38*1</f>
        <v>14.545454545454545</v>
      </c>
      <c r="G567" s="134">
        <f>职业参数比例等级参数!$C$39*1</f>
        <v>13.636363636363635</v>
      </c>
      <c r="H567" s="134">
        <f>职业参数比例等级参数!$C$40*1</f>
        <v>8.7272727272727266</v>
      </c>
      <c r="I567" s="134">
        <f>职业参数比例等级参数!$C$41*1</f>
        <v>6.545454545454545</v>
      </c>
      <c r="J567" s="134">
        <f>职业参数比例等级参数!$C$42*1</f>
        <v>8.7272727272727266</v>
      </c>
      <c r="K567" s="134">
        <f>职业参数比例等级参数!$C$43*1</f>
        <v>6.545454545454545</v>
      </c>
      <c r="L567" s="135">
        <f>职业参数比例等级参数!$D$44*1</f>
        <v>4.6909090909090905</v>
      </c>
      <c r="M567" s="134">
        <f>L567*职业参数比例等级参数!$B$15</f>
        <v>9.3818181818181809</v>
      </c>
      <c r="N567" s="134">
        <f>L567*职业参数比例等级参数!$B$16</f>
        <v>4.6909090909090905</v>
      </c>
      <c r="O567" s="134"/>
      <c r="P567" s="134"/>
    </row>
    <row r="568" spans="1:16" s="135" customFormat="1">
      <c r="A568" s="142">
        <v>555</v>
      </c>
      <c r="B568" s="134">
        <f t="shared" si="15"/>
        <v>44500</v>
      </c>
      <c r="C568" s="134">
        <v>10</v>
      </c>
      <c r="D568" s="134">
        <v>2</v>
      </c>
      <c r="E568" s="134" t="s">
        <v>1938</v>
      </c>
      <c r="F568" s="134">
        <f>职业参数比例等级参数!$C$38*1</f>
        <v>14.545454545454545</v>
      </c>
      <c r="G568" s="134">
        <f>职业参数比例等级参数!$C$39*1</f>
        <v>13.636363636363635</v>
      </c>
      <c r="H568" s="134">
        <f>职业参数比例等级参数!$C$40*1</f>
        <v>8.7272727272727266</v>
      </c>
      <c r="I568" s="134">
        <f>职业参数比例等级参数!$C$41*1</f>
        <v>6.545454545454545</v>
      </c>
      <c r="J568" s="134">
        <f>职业参数比例等级参数!$C$42*1</f>
        <v>8.7272727272727266</v>
      </c>
      <c r="K568" s="134">
        <f>职业参数比例等级参数!$C$43*1</f>
        <v>6.545454545454545</v>
      </c>
      <c r="L568" s="135">
        <f>职业参数比例等级参数!$E$44*1</f>
        <v>4.6545454545454543</v>
      </c>
      <c r="M568" s="134">
        <f>L568*职业参数比例等级参数!$B$15</f>
        <v>9.3090909090909086</v>
      </c>
      <c r="N568" s="134">
        <f>L568*职业参数比例等级参数!$B$16</f>
        <v>4.6545454545454543</v>
      </c>
      <c r="O568" s="134"/>
      <c r="P568" s="134"/>
    </row>
    <row r="569" spans="1:16" s="135" customFormat="1">
      <c r="A569" s="142">
        <v>556</v>
      </c>
      <c r="B569" s="135">
        <f t="shared" si="15"/>
        <v>44500</v>
      </c>
      <c r="C569" s="135">
        <v>10</v>
      </c>
      <c r="D569" s="135">
        <v>2</v>
      </c>
      <c r="E569" s="135" t="s">
        <v>1939</v>
      </c>
      <c r="F569" s="135">
        <f>职业参数比例等级参数!$D$38*1</f>
        <v>14.303030303030303</v>
      </c>
      <c r="G569" s="135">
        <f>职业参数比例等级参数!$D$39*1</f>
        <v>13.409090909090908</v>
      </c>
      <c r="H569" s="135">
        <f>职业参数比例等级参数!$D$40*1</f>
        <v>8.5333333333333332</v>
      </c>
      <c r="I569" s="135">
        <f>职业参数比例等级参数!$D$41*1</f>
        <v>6.3999999999999995</v>
      </c>
      <c r="J569" s="135">
        <f>职业参数比例等级参数!$D$42*1</f>
        <v>8.5333333333333332</v>
      </c>
      <c r="K569" s="135">
        <f>职业参数比例等级参数!$D$43*1</f>
        <v>6.3999999999999995</v>
      </c>
      <c r="L569" s="135">
        <f>职业参数比例等级参数!$D$44*1</f>
        <v>4.6909090909090905</v>
      </c>
      <c r="M569" s="135">
        <f>L569*职业参数比例等级参数!$B$15</f>
        <v>9.3818181818181809</v>
      </c>
      <c r="N569" s="135">
        <f>L569*职业参数比例等级参数!$B$16</f>
        <v>4.6909090909090905</v>
      </c>
      <c r="P569" s="135" t="s">
        <v>695</v>
      </c>
    </row>
    <row r="570" spans="1:16" s="135" customFormat="1">
      <c r="A570" s="142">
        <v>557</v>
      </c>
      <c r="B570" s="134">
        <f t="shared" si="15"/>
        <v>44500</v>
      </c>
      <c r="C570" s="134">
        <v>10</v>
      </c>
      <c r="D570" s="134">
        <v>2</v>
      </c>
      <c r="E570" s="134" t="s">
        <v>1939</v>
      </c>
      <c r="F570" s="135">
        <f>职业参数比例等级参数!$C$38*1</f>
        <v>14.545454545454545</v>
      </c>
      <c r="G570" s="134">
        <f>职业参数比例等级参数!$D$39*1</f>
        <v>13.409090909090908</v>
      </c>
      <c r="H570" s="134">
        <f>职业参数比例等级参数!$D$40*1</f>
        <v>8.5333333333333332</v>
      </c>
      <c r="I570" s="134">
        <f>职业参数比例等级参数!$D$41*1</f>
        <v>6.3999999999999995</v>
      </c>
      <c r="J570" s="134">
        <f>职业参数比例等级参数!$D$42*1</f>
        <v>8.5333333333333332</v>
      </c>
      <c r="K570" s="134">
        <f>职业参数比例等级参数!$D$43*1</f>
        <v>6.3999999999999995</v>
      </c>
      <c r="L570" s="134">
        <f>职业参数比例等级参数!$D$44*1</f>
        <v>4.6909090909090905</v>
      </c>
      <c r="M570" s="134">
        <f>L570*职业参数比例等级参数!$B$15</f>
        <v>9.3818181818181809</v>
      </c>
      <c r="N570" s="134">
        <f>L570*职业参数比例等级参数!$B$16</f>
        <v>4.6909090909090905</v>
      </c>
      <c r="O570" s="134"/>
      <c r="P570" s="134"/>
    </row>
    <row r="571" spans="1:16" s="135" customFormat="1">
      <c r="A571" s="142">
        <v>558</v>
      </c>
      <c r="B571" s="134">
        <f t="shared" si="15"/>
        <v>44500</v>
      </c>
      <c r="C571" s="134">
        <v>10</v>
      </c>
      <c r="D571" s="134">
        <v>2</v>
      </c>
      <c r="E571" s="134" t="s">
        <v>1939</v>
      </c>
      <c r="F571" s="135">
        <f>职业参数比例等级参数!$E$38*1</f>
        <v>14.060606060606059</v>
      </c>
      <c r="G571" s="134">
        <f>职业参数比例等级参数!$D$39*1</f>
        <v>13.409090909090908</v>
      </c>
      <c r="H571" s="134">
        <f>职业参数比例等级参数!$D$40*1</f>
        <v>8.5333333333333332</v>
      </c>
      <c r="I571" s="134">
        <f>职业参数比例等级参数!$D$41*1</f>
        <v>6.3999999999999995</v>
      </c>
      <c r="J571" s="134">
        <f>职业参数比例等级参数!$D$42*1</f>
        <v>8.5333333333333332</v>
      </c>
      <c r="K571" s="134">
        <f>职业参数比例等级参数!$D$43*1</f>
        <v>6.3999999999999995</v>
      </c>
      <c r="L571" s="134">
        <f>职业参数比例等级参数!$D$44*1</f>
        <v>4.6909090909090905</v>
      </c>
      <c r="M571" s="134">
        <f>L571*职业参数比例等级参数!$B$15</f>
        <v>9.3818181818181809</v>
      </c>
      <c r="N571" s="134">
        <f>L571*职业参数比例等级参数!$B$16</f>
        <v>4.6909090909090905</v>
      </c>
      <c r="O571" s="134"/>
      <c r="P571" s="134"/>
    </row>
    <row r="572" spans="1:16" s="135" customFormat="1">
      <c r="A572" s="142">
        <v>559</v>
      </c>
      <c r="B572" s="134">
        <f t="shared" si="15"/>
        <v>44500</v>
      </c>
      <c r="C572" s="134">
        <v>10</v>
      </c>
      <c r="D572" s="134">
        <v>2</v>
      </c>
      <c r="E572" s="134" t="s">
        <v>1938</v>
      </c>
      <c r="F572" s="134">
        <f>职业参数比例等级参数!$D$38*1</f>
        <v>14.303030303030303</v>
      </c>
      <c r="G572" s="135">
        <f>职业参数比例等级参数!$C$39*1</f>
        <v>13.636363636363635</v>
      </c>
      <c r="H572" s="134">
        <f>职业参数比例等级参数!$D$40*1</f>
        <v>8.5333333333333332</v>
      </c>
      <c r="I572" s="134">
        <f>职业参数比例等级参数!$D$41*1</f>
        <v>6.3999999999999995</v>
      </c>
      <c r="J572" s="134">
        <f>职业参数比例等级参数!$D$42*1</f>
        <v>8.5333333333333332</v>
      </c>
      <c r="K572" s="134">
        <f>职业参数比例等级参数!$D$43*1</f>
        <v>6.3999999999999995</v>
      </c>
      <c r="L572" s="134">
        <f>职业参数比例等级参数!$D$44*1</f>
        <v>4.6909090909090905</v>
      </c>
      <c r="M572" s="134">
        <f>L572*职业参数比例等级参数!$B$15</f>
        <v>9.3818181818181809</v>
      </c>
      <c r="N572" s="134">
        <f>L572*职业参数比例等级参数!$B$16</f>
        <v>4.6909090909090905</v>
      </c>
      <c r="O572" s="134"/>
      <c r="P572" s="134"/>
    </row>
    <row r="573" spans="1:16" s="135" customFormat="1">
      <c r="A573" s="142">
        <v>560</v>
      </c>
      <c r="B573" s="134">
        <f t="shared" si="15"/>
        <v>44500</v>
      </c>
      <c r="C573" s="134">
        <v>10</v>
      </c>
      <c r="D573" s="134">
        <v>2</v>
      </c>
      <c r="E573" s="134" t="s">
        <v>1938</v>
      </c>
      <c r="F573" s="134">
        <f>职业参数比例等级参数!$D$38*1</f>
        <v>14.303030303030303</v>
      </c>
      <c r="G573" s="135">
        <f>职业参数比例等级参数!$E$39*1</f>
        <v>13.18181818181818</v>
      </c>
      <c r="H573" s="134">
        <f>职业参数比例等级参数!$D$40*1</f>
        <v>8.5333333333333332</v>
      </c>
      <c r="I573" s="134">
        <f>职业参数比例等级参数!$D$41*1</f>
        <v>6.3999999999999995</v>
      </c>
      <c r="J573" s="134">
        <f>职业参数比例等级参数!$D$42*1</f>
        <v>8.5333333333333332</v>
      </c>
      <c r="K573" s="134">
        <f>职业参数比例等级参数!$D$43*1</f>
        <v>6.3999999999999995</v>
      </c>
      <c r="L573" s="134">
        <f>职业参数比例等级参数!$D$44*1</f>
        <v>4.6909090909090905</v>
      </c>
      <c r="M573" s="134">
        <f>L573*职业参数比例等级参数!$B$15</f>
        <v>9.3818181818181809</v>
      </c>
      <c r="N573" s="134">
        <f>L573*职业参数比例等级参数!$B$16</f>
        <v>4.6909090909090905</v>
      </c>
      <c r="O573" s="134"/>
      <c r="P573" s="134"/>
    </row>
    <row r="574" spans="1:16" s="135" customFormat="1">
      <c r="A574" s="142">
        <v>561</v>
      </c>
      <c r="B574" s="134">
        <f t="shared" si="15"/>
        <v>44500</v>
      </c>
      <c r="C574" s="134">
        <v>10</v>
      </c>
      <c r="D574" s="134">
        <v>2</v>
      </c>
      <c r="E574" s="134" t="s">
        <v>1938</v>
      </c>
      <c r="F574" s="134">
        <f>职业参数比例等级参数!$D$38*1</f>
        <v>14.303030303030303</v>
      </c>
      <c r="G574" s="134">
        <f>职业参数比例等级参数!$D$39*1</f>
        <v>13.409090909090908</v>
      </c>
      <c r="H574" s="135">
        <f>职业参数比例等级参数!$C$40*1</f>
        <v>8.7272727272727266</v>
      </c>
      <c r="I574" s="134">
        <f>职业参数比例等级参数!$D$41*1</f>
        <v>6.3999999999999995</v>
      </c>
      <c r="J574" s="134">
        <f>职业参数比例等级参数!$D$42*1</f>
        <v>8.5333333333333332</v>
      </c>
      <c r="K574" s="134">
        <f>职业参数比例等级参数!$D$43*1</f>
        <v>6.3999999999999995</v>
      </c>
      <c r="L574" s="134">
        <f>职业参数比例等级参数!$D$44*1</f>
        <v>4.6909090909090905</v>
      </c>
      <c r="M574" s="134">
        <f>L574*职业参数比例等级参数!$B$15</f>
        <v>9.3818181818181809</v>
      </c>
      <c r="N574" s="134">
        <f>L574*职业参数比例等级参数!$B$16</f>
        <v>4.6909090909090905</v>
      </c>
      <c r="O574" s="134"/>
      <c r="P574" s="134"/>
    </row>
    <row r="575" spans="1:16" s="135" customFormat="1">
      <c r="A575" s="142">
        <v>562</v>
      </c>
      <c r="B575" s="134">
        <f t="shared" si="15"/>
        <v>44500</v>
      </c>
      <c r="C575" s="134">
        <v>10</v>
      </c>
      <c r="D575" s="134">
        <v>2</v>
      </c>
      <c r="E575" s="134" t="s">
        <v>1938</v>
      </c>
      <c r="F575" s="134">
        <f>职业参数比例等级参数!$D$38*1</f>
        <v>14.303030303030303</v>
      </c>
      <c r="G575" s="134">
        <f>职业参数比例等级参数!$D$39*1</f>
        <v>13.409090909090908</v>
      </c>
      <c r="H575" s="135">
        <f>职业参数比例等级参数!$E$40*1</f>
        <v>8.3393939393939398</v>
      </c>
      <c r="I575" s="134">
        <f>职业参数比例等级参数!$D$41*1</f>
        <v>6.3999999999999995</v>
      </c>
      <c r="J575" s="134">
        <f>职业参数比例等级参数!$D$42*1</f>
        <v>8.5333333333333332</v>
      </c>
      <c r="K575" s="134">
        <f>职业参数比例等级参数!$D$43*1</f>
        <v>6.3999999999999995</v>
      </c>
      <c r="L575" s="134">
        <f>职业参数比例等级参数!$D$44*1</f>
        <v>4.6909090909090905</v>
      </c>
      <c r="M575" s="134">
        <f>L575*职业参数比例等级参数!$B$15</f>
        <v>9.3818181818181809</v>
      </c>
      <c r="N575" s="134">
        <f>L575*职业参数比例等级参数!$B$16</f>
        <v>4.6909090909090905</v>
      </c>
      <c r="O575" s="134"/>
      <c r="P575" s="134"/>
    </row>
    <row r="576" spans="1:16" s="135" customFormat="1">
      <c r="A576" s="142">
        <v>563</v>
      </c>
      <c r="B576" s="134">
        <f t="shared" si="15"/>
        <v>44500</v>
      </c>
      <c r="C576" s="134">
        <v>10</v>
      </c>
      <c r="D576" s="134">
        <v>2</v>
      </c>
      <c r="E576" s="134" t="s">
        <v>1938</v>
      </c>
      <c r="F576" s="134">
        <f>职业参数比例等级参数!$D$38*1</f>
        <v>14.303030303030303</v>
      </c>
      <c r="G576" s="134">
        <f>职业参数比例等级参数!$D$39*1</f>
        <v>13.409090909090908</v>
      </c>
      <c r="H576" s="134">
        <f>职业参数比例等级参数!$D$40*1</f>
        <v>8.5333333333333332</v>
      </c>
      <c r="I576" s="135">
        <f>职业参数比例等级参数!$C$41*1</f>
        <v>6.545454545454545</v>
      </c>
      <c r="J576" s="134">
        <f>职业参数比例等级参数!$D$42*1</f>
        <v>8.5333333333333332</v>
      </c>
      <c r="K576" s="134">
        <f>职业参数比例等级参数!$D$43*1</f>
        <v>6.3999999999999995</v>
      </c>
      <c r="L576" s="134">
        <f>职业参数比例等级参数!$D$44*1</f>
        <v>4.6909090909090905</v>
      </c>
      <c r="M576" s="134">
        <f>L576*职业参数比例等级参数!$B$15</f>
        <v>9.3818181818181809</v>
      </c>
      <c r="N576" s="134">
        <f>L576*职业参数比例等级参数!$B$16</f>
        <v>4.6909090909090905</v>
      </c>
      <c r="O576" s="134"/>
      <c r="P576" s="134"/>
    </row>
    <row r="577" spans="1:16" s="135" customFormat="1">
      <c r="A577" s="142">
        <v>564</v>
      </c>
      <c r="B577" s="134">
        <f t="shared" si="15"/>
        <v>44500</v>
      </c>
      <c r="C577" s="134">
        <v>10</v>
      </c>
      <c r="D577" s="134">
        <v>2</v>
      </c>
      <c r="E577" s="134" t="s">
        <v>1938</v>
      </c>
      <c r="F577" s="134">
        <f>职业参数比例等级参数!$D$38*1</f>
        <v>14.303030303030303</v>
      </c>
      <c r="G577" s="134">
        <f>职业参数比例等级参数!$D$39*1</f>
        <v>13.409090909090908</v>
      </c>
      <c r="H577" s="134">
        <f>职业参数比例等级参数!$D$40*1</f>
        <v>8.5333333333333332</v>
      </c>
      <c r="I577" s="135">
        <f>职业参数比例等级参数!$E$41*1</f>
        <v>6.254545454545454</v>
      </c>
      <c r="J577" s="134">
        <f>职业参数比例等级参数!$D$42*1</f>
        <v>8.5333333333333332</v>
      </c>
      <c r="K577" s="134">
        <f>职业参数比例等级参数!$D$43*1</f>
        <v>6.3999999999999995</v>
      </c>
      <c r="L577" s="134">
        <f>职业参数比例等级参数!$D$44*1</f>
        <v>4.6909090909090905</v>
      </c>
      <c r="M577" s="134">
        <f>L577*职业参数比例等级参数!$B$15</f>
        <v>9.3818181818181809</v>
      </c>
      <c r="N577" s="134">
        <f>L577*职业参数比例等级参数!$B$16</f>
        <v>4.6909090909090905</v>
      </c>
      <c r="O577" s="134"/>
      <c r="P577" s="134"/>
    </row>
    <row r="578" spans="1:16" s="135" customFormat="1">
      <c r="A578" s="142">
        <v>565</v>
      </c>
      <c r="B578" s="134">
        <f t="shared" si="15"/>
        <v>44500</v>
      </c>
      <c r="C578" s="134">
        <v>10</v>
      </c>
      <c r="D578" s="134">
        <v>2</v>
      </c>
      <c r="E578" s="134" t="s">
        <v>1938</v>
      </c>
      <c r="F578" s="134">
        <f>职业参数比例等级参数!$D$38*1</f>
        <v>14.303030303030303</v>
      </c>
      <c r="G578" s="134">
        <f>职业参数比例等级参数!$D$39*1</f>
        <v>13.409090909090908</v>
      </c>
      <c r="H578" s="134">
        <f>职业参数比例等级参数!$D$40*1</f>
        <v>8.5333333333333332</v>
      </c>
      <c r="I578" s="134">
        <f>职业参数比例等级参数!$D$41*1</f>
        <v>6.3999999999999995</v>
      </c>
      <c r="J578" s="135">
        <f>职业参数比例等级参数!$C$42*1</f>
        <v>8.7272727272727266</v>
      </c>
      <c r="K578" s="134">
        <f>职业参数比例等级参数!$D$43*1</f>
        <v>6.3999999999999995</v>
      </c>
      <c r="L578" s="134">
        <f>职业参数比例等级参数!$D$44*1</f>
        <v>4.6909090909090905</v>
      </c>
      <c r="M578" s="134">
        <f>L578*职业参数比例等级参数!$B$15</f>
        <v>9.3818181818181809</v>
      </c>
      <c r="N578" s="134">
        <f>L578*职业参数比例等级参数!$B$16</f>
        <v>4.6909090909090905</v>
      </c>
      <c r="O578" s="134"/>
      <c r="P578" s="134"/>
    </row>
    <row r="579" spans="1:16" s="135" customFormat="1">
      <c r="A579" s="142">
        <v>566</v>
      </c>
      <c r="B579" s="134">
        <f t="shared" si="15"/>
        <v>44500</v>
      </c>
      <c r="C579" s="134">
        <v>10</v>
      </c>
      <c r="D579" s="134">
        <v>2</v>
      </c>
      <c r="E579" s="134" t="s">
        <v>1938</v>
      </c>
      <c r="F579" s="134">
        <f>职业参数比例等级参数!$D$38*1</f>
        <v>14.303030303030303</v>
      </c>
      <c r="G579" s="134">
        <f>职业参数比例等级参数!$D$39*1</f>
        <v>13.409090909090908</v>
      </c>
      <c r="H579" s="134">
        <f>职业参数比例等级参数!$D$40*1</f>
        <v>8.5333333333333332</v>
      </c>
      <c r="I579" s="134">
        <f>职业参数比例等级参数!$D$41*1</f>
        <v>6.3999999999999995</v>
      </c>
      <c r="J579" s="135">
        <f>职业参数比例等级参数!$E$42*1</f>
        <v>8.3393939393939398</v>
      </c>
      <c r="K579" s="134">
        <f>职业参数比例等级参数!$D$43*1</f>
        <v>6.3999999999999995</v>
      </c>
      <c r="L579" s="134">
        <f>职业参数比例等级参数!$D$44*1</f>
        <v>4.6909090909090905</v>
      </c>
      <c r="M579" s="134">
        <f>L579*职业参数比例等级参数!$B$15</f>
        <v>9.3818181818181809</v>
      </c>
      <c r="N579" s="134">
        <f>L579*职业参数比例等级参数!$B$16</f>
        <v>4.6909090909090905</v>
      </c>
      <c r="O579" s="134"/>
      <c r="P579" s="134"/>
    </row>
    <row r="580" spans="1:16" s="135" customFormat="1">
      <c r="A580" s="142">
        <v>567</v>
      </c>
      <c r="B580" s="134">
        <f t="shared" si="15"/>
        <v>44500</v>
      </c>
      <c r="C580" s="134">
        <v>10</v>
      </c>
      <c r="D580" s="134">
        <v>2</v>
      </c>
      <c r="E580" s="134" t="s">
        <v>1938</v>
      </c>
      <c r="F580" s="134">
        <f>职业参数比例等级参数!$D$38*1</f>
        <v>14.303030303030303</v>
      </c>
      <c r="G580" s="134">
        <f>职业参数比例等级参数!$D$39*1</f>
        <v>13.409090909090908</v>
      </c>
      <c r="H580" s="134">
        <f>职业参数比例等级参数!$D$40*1</f>
        <v>8.5333333333333332</v>
      </c>
      <c r="I580" s="134">
        <f>职业参数比例等级参数!$D$41*1</f>
        <v>6.3999999999999995</v>
      </c>
      <c r="J580" s="134">
        <f>职业参数比例等级参数!$D$42*1</f>
        <v>8.5333333333333332</v>
      </c>
      <c r="K580" s="135">
        <f>职业参数比例等级参数!$C$43*1</f>
        <v>6.545454545454545</v>
      </c>
      <c r="L580" s="134">
        <f>职业参数比例等级参数!$D$44*1</f>
        <v>4.6909090909090905</v>
      </c>
      <c r="M580" s="134">
        <f>L580*职业参数比例等级参数!$B$15</f>
        <v>9.3818181818181809</v>
      </c>
      <c r="N580" s="134">
        <f>L580*职业参数比例等级参数!$B$16</f>
        <v>4.6909090909090905</v>
      </c>
      <c r="O580" s="134"/>
      <c r="P580" s="134"/>
    </row>
    <row r="581" spans="1:16" s="135" customFormat="1">
      <c r="A581" s="142">
        <v>568</v>
      </c>
      <c r="B581" s="134">
        <f t="shared" si="15"/>
        <v>44500</v>
      </c>
      <c r="C581" s="134">
        <v>10</v>
      </c>
      <c r="D581" s="134">
        <v>2</v>
      </c>
      <c r="E581" s="134" t="s">
        <v>1938</v>
      </c>
      <c r="F581" s="134">
        <f>职业参数比例等级参数!$D$38*1</f>
        <v>14.303030303030303</v>
      </c>
      <c r="G581" s="134">
        <f>职业参数比例等级参数!$D$39*1</f>
        <v>13.409090909090908</v>
      </c>
      <c r="H581" s="134">
        <f>职业参数比例等级参数!$D$40*1</f>
        <v>8.5333333333333332</v>
      </c>
      <c r="I581" s="134">
        <f>职业参数比例等级参数!$D$41*1</f>
        <v>6.3999999999999995</v>
      </c>
      <c r="J581" s="134">
        <f>职业参数比例等级参数!$D$42*1</f>
        <v>8.5333333333333332</v>
      </c>
      <c r="K581" s="135">
        <f>职业参数比例等级参数!$E$43*1</f>
        <v>6.254545454545454</v>
      </c>
      <c r="L581" s="134">
        <f>职业参数比例等级参数!$D$44*1</f>
        <v>4.6909090909090905</v>
      </c>
      <c r="M581" s="134">
        <f>L581*职业参数比例等级参数!$B$15</f>
        <v>9.3818181818181809</v>
      </c>
      <c r="N581" s="134">
        <f>L581*职业参数比例等级参数!$B$16</f>
        <v>4.6909090909090905</v>
      </c>
      <c r="O581" s="134"/>
      <c r="P581" s="134"/>
    </row>
    <row r="582" spans="1:16" s="135" customFormat="1">
      <c r="A582" s="142">
        <v>569</v>
      </c>
      <c r="B582" s="134">
        <f t="shared" si="15"/>
        <v>44500</v>
      </c>
      <c r="C582" s="134">
        <v>10</v>
      </c>
      <c r="D582" s="134">
        <v>2</v>
      </c>
      <c r="E582" s="134" t="s">
        <v>1938</v>
      </c>
      <c r="F582" s="134">
        <f>职业参数比例等级参数!$D$38*1</f>
        <v>14.303030303030303</v>
      </c>
      <c r="G582" s="134">
        <f>职业参数比例等级参数!$D$39*1</f>
        <v>13.409090909090908</v>
      </c>
      <c r="H582" s="134">
        <f>职业参数比例等级参数!$D$40*1</f>
        <v>8.5333333333333332</v>
      </c>
      <c r="I582" s="134">
        <f>职业参数比例等级参数!$D$41*1</f>
        <v>6.3999999999999995</v>
      </c>
      <c r="J582" s="134">
        <f>职业参数比例等级参数!$D$42*1</f>
        <v>8.5333333333333332</v>
      </c>
      <c r="K582" s="134">
        <f>职业参数比例等级参数!$D$43*1</f>
        <v>6.3999999999999995</v>
      </c>
      <c r="L582" s="135">
        <f>职业参数比例等级参数!$C$44*1</f>
        <v>4.7272727272727266</v>
      </c>
      <c r="M582" s="134">
        <f>L582*职业参数比例等级参数!$B$15</f>
        <v>9.4545454545454533</v>
      </c>
      <c r="N582" s="134">
        <f>L582*职业参数比例等级参数!$B$16</f>
        <v>4.7272727272727266</v>
      </c>
      <c r="O582" s="134"/>
      <c r="P582" s="134"/>
    </row>
    <row r="583" spans="1:16" s="135" customFormat="1">
      <c r="A583" s="142">
        <v>570</v>
      </c>
      <c r="B583" s="134">
        <f t="shared" si="15"/>
        <v>44500</v>
      </c>
      <c r="C583" s="134">
        <v>10</v>
      </c>
      <c r="D583" s="134">
        <v>2</v>
      </c>
      <c r="E583" s="134" t="s">
        <v>1938</v>
      </c>
      <c r="F583" s="134">
        <f>职业参数比例等级参数!$D$38*1</f>
        <v>14.303030303030303</v>
      </c>
      <c r="G583" s="134">
        <f>职业参数比例等级参数!$D$39*1</f>
        <v>13.409090909090908</v>
      </c>
      <c r="H583" s="134">
        <f>职业参数比例等级参数!$D$40*1</f>
        <v>8.5333333333333332</v>
      </c>
      <c r="I583" s="134">
        <f>职业参数比例等级参数!$D$41*1</f>
        <v>6.3999999999999995</v>
      </c>
      <c r="J583" s="134">
        <f>职业参数比例等级参数!$D$42*1</f>
        <v>8.5333333333333332</v>
      </c>
      <c r="K583" s="134">
        <f>职业参数比例等级参数!$D$43*1</f>
        <v>6.3999999999999995</v>
      </c>
      <c r="L583" s="135">
        <f>职业参数比例等级参数!$E$44*1</f>
        <v>4.6545454545454543</v>
      </c>
      <c r="M583" s="134">
        <f>L583*职业参数比例等级参数!$B$15</f>
        <v>9.3090909090909086</v>
      </c>
      <c r="N583" s="134">
        <f>L583*职业参数比例等级参数!$B$16</f>
        <v>4.6545454545454543</v>
      </c>
      <c r="O583" s="134"/>
      <c r="P583" s="134"/>
    </row>
    <row r="584" spans="1:16" s="135" customFormat="1">
      <c r="A584" s="142">
        <v>571</v>
      </c>
      <c r="B584" s="135">
        <f t="shared" si="15"/>
        <v>44500</v>
      </c>
      <c r="C584" s="135">
        <v>10</v>
      </c>
      <c r="D584" s="135">
        <v>2</v>
      </c>
      <c r="E584" s="135" t="s">
        <v>1939</v>
      </c>
      <c r="F584" s="135">
        <f>职业参数比例等级参数!$E$38*1</f>
        <v>14.060606060606059</v>
      </c>
      <c r="G584" s="135">
        <f>职业参数比例等级参数!$E$39*1</f>
        <v>13.18181818181818</v>
      </c>
      <c r="H584" s="135">
        <f>职业参数比例等级参数!$E$40*1</f>
        <v>8.3393939393939398</v>
      </c>
      <c r="I584" s="135">
        <f>职业参数比例等级参数!$E$41*1</f>
        <v>6.254545454545454</v>
      </c>
      <c r="J584" s="135">
        <f>职业参数比例等级参数!$E$42*1</f>
        <v>8.3393939393939398</v>
      </c>
      <c r="K584" s="135">
        <f>职业参数比例等级参数!$E$43*1</f>
        <v>6.254545454545454</v>
      </c>
      <c r="L584" s="135">
        <f>职业参数比例等级参数!$E$44*1</f>
        <v>4.6545454545454543</v>
      </c>
      <c r="M584" s="135">
        <f>L584*职业参数比例等级参数!$B$15</f>
        <v>9.3090909090909086</v>
      </c>
      <c r="N584" s="135">
        <f>L584*职业参数比例等级参数!$B$16</f>
        <v>4.6545454545454543</v>
      </c>
      <c r="P584" s="135" t="s">
        <v>696</v>
      </c>
    </row>
    <row r="585" spans="1:16" s="135" customFormat="1">
      <c r="A585" s="142">
        <v>572</v>
      </c>
      <c r="B585" s="134">
        <f t="shared" si="15"/>
        <v>44500</v>
      </c>
      <c r="C585" s="134">
        <v>10</v>
      </c>
      <c r="D585" s="134">
        <v>2</v>
      </c>
      <c r="E585" s="134" t="s">
        <v>1939</v>
      </c>
      <c r="F585" s="135">
        <f>职业参数比例等级参数!$D$38*1</f>
        <v>14.303030303030303</v>
      </c>
      <c r="G585" s="134">
        <f>职业参数比例等级参数!$E$39*1</f>
        <v>13.18181818181818</v>
      </c>
      <c r="H585" s="134">
        <f>职业参数比例等级参数!$E$40*1</f>
        <v>8.3393939393939398</v>
      </c>
      <c r="I585" s="134">
        <f>职业参数比例等级参数!$E$41*1</f>
        <v>6.254545454545454</v>
      </c>
      <c r="J585" s="134">
        <f>职业参数比例等级参数!$E$42*1</f>
        <v>8.3393939393939398</v>
      </c>
      <c r="K585" s="134">
        <f>职业参数比例等级参数!$E$43*1</f>
        <v>6.254545454545454</v>
      </c>
      <c r="L585" s="134">
        <f>职业参数比例等级参数!$E$44*1</f>
        <v>4.6545454545454543</v>
      </c>
      <c r="M585" s="134">
        <f>L585*职业参数比例等级参数!$B$15</f>
        <v>9.3090909090909086</v>
      </c>
      <c r="N585" s="134">
        <f>L585*职业参数比例等级参数!$B$16</f>
        <v>4.6545454545454543</v>
      </c>
      <c r="O585" s="134"/>
      <c r="P585" s="134"/>
    </row>
    <row r="586" spans="1:16" s="135" customFormat="1">
      <c r="A586" s="142">
        <v>573</v>
      </c>
      <c r="B586" s="134">
        <f t="shared" si="15"/>
        <v>44500</v>
      </c>
      <c r="C586" s="134">
        <v>10</v>
      </c>
      <c r="D586" s="134">
        <v>2</v>
      </c>
      <c r="E586" s="134" t="s">
        <v>1939</v>
      </c>
      <c r="F586" s="135">
        <f>职业参数比例等级参数!$C$38*1</f>
        <v>14.545454545454545</v>
      </c>
      <c r="G586" s="134">
        <f>职业参数比例等级参数!$E$39*1</f>
        <v>13.18181818181818</v>
      </c>
      <c r="H586" s="134">
        <f>职业参数比例等级参数!$E$40*1</f>
        <v>8.3393939393939398</v>
      </c>
      <c r="I586" s="134">
        <f>职业参数比例等级参数!$E$41*1</f>
        <v>6.254545454545454</v>
      </c>
      <c r="J586" s="134">
        <f>职业参数比例等级参数!$E$42*1</f>
        <v>8.3393939393939398</v>
      </c>
      <c r="K586" s="134">
        <f>职业参数比例等级参数!$E$43*1</f>
        <v>6.254545454545454</v>
      </c>
      <c r="L586" s="134">
        <f>职业参数比例等级参数!$E$44*1</f>
        <v>4.6545454545454543</v>
      </c>
      <c r="M586" s="134">
        <f>L586*职业参数比例等级参数!$B$15</f>
        <v>9.3090909090909086</v>
      </c>
      <c r="N586" s="134">
        <f>L586*职业参数比例等级参数!$B$16</f>
        <v>4.6545454545454543</v>
      </c>
      <c r="O586" s="134"/>
      <c r="P586" s="134"/>
    </row>
    <row r="587" spans="1:16" s="135" customFormat="1">
      <c r="A587" s="142">
        <v>574</v>
      </c>
      <c r="B587" s="134">
        <f t="shared" si="15"/>
        <v>44500</v>
      </c>
      <c r="C587" s="134">
        <v>10</v>
      </c>
      <c r="D587" s="134">
        <v>2</v>
      </c>
      <c r="E587" s="134" t="s">
        <v>1938</v>
      </c>
      <c r="F587" s="134">
        <f>职业参数比例等级参数!$E$38*1</f>
        <v>14.060606060606059</v>
      </c>
      <c r="G587" s="135">
        <f>职业参数比例等级参数!$D$39*1</f>
        <v>13.409090909090908</v>
      </c>
      <c r="H587" s="134">
        <f>职业参数比例等级参数!$E$40*1</f>
        <v>8.3393939393939398</v>
      </c>
      <c r="I587" s="134">
        <f>职业参数比例等级参数!$E$41*1</f>
        <v>6.254545454545454</v>
      </c>
      <c r="J587" s="134">
        <f>职业参数比例等级参数!$E$42*1</f>
        <v>8.3393939393939398</v>
      </c>
      <c r="K587" s="134">
        <f>职业参数比例等级参数!$E$43*1</f>
        <v>6.254545454545454</v>
      </c>
      <c r="L587" s="134">
        <f>职业参数比例等级参数!$E$44*1</f>
        <v>4.6545454545454543</v>
      </c>
      <c r="M587" s="134">
        <f>L587*职业参数比例等级参数!$B$15</f>
        <v>9.3090909090909086</v>
      </c>
      <c r="N587" s="134">
        <f>L587*职业参数比例等级参数!$B$16</f>
        <v>4.6545454545454543</v>
      </c>
      <c r="O587" s="134"/>
      <c r="P587" s="134"/>
    </row>
    <row r="588" spans="1:16" s="135" customFormat="1">
      <c r="A588" s="142">
        <v>575</v>
      </c>
      <c r="B588" s="134">
        <f t="shared" si="15"/>
        <v>44500</v>
      </c>
      <c r="C588" s="134">
        <v>10</v>
      </c>
      <c r="D588" s="134">
        <v>2</v>
      </c>
      <c r="E588" s="134" t="s">
        <v>1938</v>
      </c>
      <c r="F588" s="134">
        <f>职业参数比例等级参数!$E$38*1</f>
        <v>14.060606060606059</v>
      </c>
      <c r="G588" s="135">
        <f>职业参数比例等级参数!$C$39*1</f>
        <v>13.636363636363635</v>
      </c>
      <c r="H588" s="134">
        <f>职业参数比例等级参数!$E$40*1</f>
        <v>8.3393939393939398</v>
      </c>
      <c r="I588" s="134">
        <f>职业参数比例等级参数!$E$41*1</f>
        <v>6.254545454545454</v>
      </c>
      <c r="J588" s="134">
        <f>职业参数比例等级参数!$E$42*1</f>
        <v>8.3393939393939398</v>
      </c>
      <c r="K588" s="134">
        <f>职业参数比例等级参数!$E$43*1</f>
        <v>6.254545454545454</v>
      </c>
      <c r="L588" s="134">
        <f>职业参数比例等级参数!$E$44*1</f>
        <v>4.6545454545454543</v>
      </c>
      <c r="M588" s="134">
        <f>L588*职业参数比例等级参数!$B$15</f>
        <v>9.3090909090909086</v>
      </c>
      <c r="N588" s="134">
        <f>L588*职业参数比例等级参数!$B$16</f>
        <v>4.6545454545454543</v>
      </c>
      <c r="O588" s="134"/>
      <c r="P588" s="134"/>
    </row>
    <row r="589" spans="1:16" s="135" customFormat="1">
      <c r="A589" s="142">
        <v>576</v>
      </c>
      <c r="B589" s="134">
        <f t="shared" si="15"/>
        <v>44500</v>
      </c>
      <c r="C589" s="134">
        <v>10</v>
      </c>
      <c r="D589" s="134">
        <v>2</v>
      </c>
      <c r="E589" s="134" t="s">
        <v>1938</v>
      </c>
      <c r="F589" s="134">
        <f>职业参数比例等级参数!$E$38*1</f>
        <v>14.060606060606059</v>
      </c>
      <c r="G589" s="134">
        <f>职业参数比例等级参数!$E$39*1</f>
        <v>13.18181818181818</v>
      </c>
      <c r="H589" s="135">
        <f>职业参数比例等级参数!$D$40*1</f>
        <v>8.5333333333333332</v>
      </c>
      <c r="I589" s="134">
        <f>职业参数比例等级参数!$E$41*1</f>
        <v>6.254545454545454</v>
      </c>
      <c r="J589" s="134">
        <f>职业参数比例等级参数!$E$42*1</f>
        <v>8.3393939393939398</v>
      </c>
      <c r="K589" s="134">
        <f>职业参数比例等级参数!$E$43*1</f>
        <v>6.254545454545454</v>
      </c>
      <c r="L589" s="134">
        <f>职业参数比例等级参数!$E$44*1</f>
        <v>4.6545454545454543</v>
      </c>
      <c r="M589" s="134">
        <f>L589*职业参数比例等级参数!$B$15</f>
        <v>9.3090909090909086</v>
      </c>
      <c r="N589" s="134">
        <f>L589*职业参数比例等级参数!$B$16</f>
        <v>4.6545454545454543</v>
      </c>
      <c r="O589" s="134"/>
      <c r="P589" s="134"/>
    </row>
    <row r="590" spans="1:16" s="135" customFormat="1">
      <c r="A590" s="142">
        <v>577</v>
      </c>
      <c r="B590" s="134">
        <f t="shared" si="15"/>
        <v>44500</v>
      </c>
      <c r="C590" s="134">
        <v>10</v>
      </c>
      <c r="D590" s="134">
        <v>2</v>
      </c>
      <c r="E590" s="134" t="s">
        <v>1938</v>
      </c>
      <c r="F590" s="134">
        <f>职业参数比例等级参数!$E$38*1</f>
        <v>14.060606060606059</v>
      </c>
      <c r="G590" s="134">
        <f>职业参数比例等级参数!$E$39*1</f>
        <v>13.18181818181818</v>
      </c>
      <c r="H590" s="135">
        <f>职业参数比例等级参数!$C$40*1</f>
        <v>8.7272727272727266</v>
      </c>
      <c r="I590" s="134">
        <f>职业参数比例等级参数!$E$41*1</f>
        <v>6.254545454545454</v>
      </c>
      <c r="J590" s="134">
        <f>职业参数比例等级参数!$E$42*1</f>
        <v>8.3393939393939398</v>
      </c>
      <c r="K590" s="134">
        <f>职业参数比例等级参数!$E$43*1</f>
        <v>6.254545454545454</v>
      </c>
      <c r="L590" s="134">
        <f>职业参数比例等级参数!$E$44*1</f>
        <v>4.6545454545454543</v>
      </c>
      <c r="M590" s="134">
        <f>L590*职业参数比例等级参数!$B$15</f>
        <v>9.3090909090909086</v>
      </c>
      <c r="N590" s="134">
        <f>L590*职业参数比例等级参数!$B$16</f>
        <v>4.6545454545454543</v>
      </c>
      <c r="O590" s="134"/>
      <c r="P590" s="134"/>
    </row>
    <row r="591" spans="1:16" s="135" customFormat="1">
      <c r="A591" s="142">
        <v>578</v>
      </c>
      <c r="B591" s="134">
        <f t="shared" si="15"/>
        <v>44500</v>
      </c>
      <c r="C591" s="134">
        <v>10</v>
      </c>
      <c r="D591" s="134">
        <v>2</v>
      </c>
      <c r="E591" s="134" t="s">
        <v>1938</v>
      </c>
      <c r="F591" s="134">
        <f>职业参数比例等级参数!$E$38*1</f>
        <v>14.060606060606059</v>
      </c>
      <c r="G591" s="134">
        <f>职业参数比例等级参数!$E$39*1</f>
        <v>13.18181818181818</v>
      </c>
      <c r="H591" s="134">
        <f>职业参数比例等级参数!$E$40*1</f>
        <v>8.3393939393939398</v>
      </c>
      <c r="I591" s="135">
        <f>职业参数比例等级参数!$D$41*1</f>
        <v>6.3999999999999995</v>
      </c>
      <c r="J591" s="134">
        <f>职业参数比例等级参数!$E$42*1</f>
        <v>8.3393939393939398</v>
      </c>
      <c r="K591" s="134">
        <f>职业参数比例等级参数!$E$43*1</f>
        <v>6.254545454545454</v>
      </c>
      <c r="L591" s="134">
        <f>职业参数比例等级参数!$E$44*1</f>
        <v>4.6545454545454543</v>
      </c>
      <c r="M591" s="134">
        <f>L591*职业参数比例等级参数!$B$15</f>
        <v>9.3090909090909086</v>
      </c>
      <c r="N591" s="134">
        <f>L591*职业参数比例等级参数!$B$16</f>
        <v>4.6545454545454543</v>
      </c>
      <c r="O591" s="134"/>
      <c r="P591" s="134"/>
    </row>
    <row r="592" spans="1:16" s="135" customFormat="1">
      <c r="A592" s="142">
        <v>579</v>
      </c>
      <c r="B592" s="134">
        <f t="shared" si="15"/>
        <v>44500</v>
      </c>
      <c r="C592" s="134">
        <v>10</v>
      </c>
      <c r="D592" s="134">
        <v>2</v>
      </c>
      <c r="E592" s="134" t="s">
        <v>1938</v>
      </c>
      <c r="F592" s="134">
        <f>职业参数比例等级参数!$E$38*1</f>
        <v>14.060606060606059</v>
      </c>
      <c r="G592" s="134">
        <f>职业参数比例等级参数!$E$39*1</f>
        <v>13.18181818181818</v>
      </c>
      <c r="H592" s="134">
        <f>职业参数比例等级参数!$E$40*1</f>
        <v>8.3393939393939398</v>
      </c>
      <c r="I592" s="135">
        <f>职业参数比例等级参数!$C$41*1</f>
        <v>6.545454545454545</v>
      </c>
      <c r="J592" s="134">
        <f>职业参数比例等级参数!$E$42*1</f>
        <v>8.3393939393939398</v>
      </c>
      <c r="K592" s="134">
        <f>职业参数比例等级参数!$E$43*1</f>
        <v>6.254545454545454</v>
      </c>
      <c r="L592" s="134">
        <f>职业参数比例等级参数!$E$44*1</f>
        <v>4.6545454545454543</v>
      </c>
      <c r="M592" s="134">
        <f>L592*职业参数比例等级参数!$B$15</f>
        <v>9.3090909090909086</v>
      </c>
      <c r="N592" s="134">
        <f>L592*职业参数比例等级参数!$B$16</f>
        <v>4.6545454545454543</v>
      </c>
      <c r="O592" s="134"/>
      <c r="P592" s="134"/>
    </row>
    <row r="593" spans="1:16" s="135" customFormat="1">
      <c r="A593" s="142">
        <v>580</v>
      </c>
      <c r="B593" s="134">
        <f t="shared" si="15"/>
        <v>44500</v>
      </c>
      <c r="C593" s="134">
        <v>10</v>
      </c>
      <c r="D593" s="134">
        <v>2</v>
      </c>
      <c r="E593" s="134" t="s">
        <v>1938</v>
      </c>
      <c r="F593" s="134">
        <f>职业参数比例等级参数!$E$38*1</f>
        <v>14.060606060606059</v>
      </c>
      <c r="G593" s="134">
        <f>职业参数比例等级参数!$E$39*1</f>
        <v>13.18181818181818</v>
      </c>
      <c r="H593" s="134">
        <f>职业参数比例等级参数!$E$40*1</f>
        <v>8.3393939393939398</v>
      </c>
      <c r="I593" s="134">
        <f>职业参数比例等级参数!$E$41*1</f>
        <v>6.254545454545454</v>
      </c>
      <c r="J593" s="135">
        <f>职业参数比例等级参数!$D$42*1</f>
        <v>8.5333333333333332</v>
      </c>
      <c r="K593" s="134">
        <f>职业参数比例等级参数!$E$43*1</f>
        <v>6.254545454545454</v>
      </c>
      <c r="L593" s="134">
        <f>职业参数比例等级参数!$E$44*1</f>
        <v>4.6545454545454543</v>
      </c>
      <c r="M593" s="134">
        <f>L593*职业参数比例等级参数!$B$15</f>
        <v>9.3090909090909086</v>
      </c>
      <c r="N593" s="134">
        <f>L593*职业参数比例等级参数!$B$16</f>
        <v>4.6545454545454543</v>
      </c>
      <c r="O593" s="134"/>
      <c r="P593" s="134"/>
    </row>
    <row r="594" spans="1:16" s="135" customFormat="1">
      <c r="A594" s="142">
        <v>581</v>
      </c>
      <c r="B594" s="134">
        <f t="shared" si="15"/>
        <v>44500</v>
      </c>
      <c r="C594" s="134">
        <v>10</v>
      </c>
      <c r="D594" s="134">
        <v>2</v>
      </c>
      <c r="E594" s="134" t="s">
        <v>1938</v>
      </c>
      <c r="F594" s="134">
        <f>职业参数比例等级参数!$E$38*1</f>
        <v>14.060606060606059</v>
      </c>
      <c r="G594" s="134">
        <f>职业参数比例等级参数!$E$39*1</f>
        <v>13.18181818181818</v>
      </c>
      <c r="H594" s="134">
        <f>职业参数比例等级参数!$E$40*1</f>
        <v>8.3393939393939398</v>
      </c>
      <c r="I594" s="134">
        <f>职业参数比例等级参数!$E$41*1</f>
        <v>6.254545454545454</v>
      </c>
      <c r="J594" s="135">
        <f>职业参数比例等级参数!$C$42*1</f>
        <v>8.7272727272727266</v>
      </c>
      <c r="K594" s="134">
        <f>职业参数比例等级参数!$E$43*1</f>
        <v>6.254545454545454</v>
      </c>
      <c r="L594" s="134">
        <f>职业参数比例等级参数!$E$44*1</f>
        <v>4.6545454545454543</v>
      </c>
      <c r="M594" s="134">
        <f>L594*职业参数比例等级参数!$B$15</f>
        <v>9.3090909090909086</v>
      </c>
      <c r="N594" s="134">
        <f>L594*职业参数比例等级参数!$B$16</f>
        <v>4.6545454545454543</v>
      </c>
      <c r="O594" s="134"/>
      <c r="P594" s="134"/>
    </row>
    <row r="595" spans="1:16" s="135" customFormat="1">
      <c r="A595" s="142">
        <v>582</v>
      </c>
      <c r="B595" s="134">
        <f t="shared" si="15"/>
        <v>44500</v>
      </c>
      <c r="C595" s="134">
        <v>10</v>
      </c>
      <c r="D595" s="134">
        <v>2</v>
      </c>
      <c r="E595" s="134" t="s">
        <v>1938</v>
      </c>
      <c r="F595" s="134">
        <f>职业参数比例等级参数!$E$38*1</f>
        <v>14.060606060606059</v>
      </c>
      <c r="G595" s="134">
        <f>职业参数比例等级参数!$E$39*1</f>
        <v>13.18181818181818</v>
      </c>
      <c r="H595" s="134">
        <f>职业参数比例等级参数!$E$40*1</f>
        <v>8.3393939393939398</v>
      </c>
      <c r="I595" s="134">
        <f>职业参数比例等级参数!$E$41*1</f>
        <v>6.254545454545454</v>
      </c>
      <c r="J595" s="134">
        <f>职业参数比例等级参数!$E$42*1</f>
        <v>8.3393939393939398</v>
      </c>
      <c r="K595" s="135">
        <f>职业参数比例等级参数!$D$43*1</f>
        <v>6.3999999999999995</v>
      </c>
      <c r="L595" s="134">
        <f>职业参数比例等级参数!$E$44*1</f>
        <v>4.6545454545454543</v>
      </c>
      <c r="M595" s="134">
        <f>L595*职业参数比例等级参数!$B$15</f>
        <v>9.3090909090909086</v>
      </c>
      <c r="N595" s="134">
        <f>L595*职业参数比例等级参数!$B$16</f>
        <v>4.6545454545454543</v>
      </c>
      <c r="O595" s="134"/>
      <c r="P595" s="134"/>
    </row>
    <row r="596" spans="1:16" s="135" customFormat="1">
      <c r="A596" s="142">
        <v>583</v>
      </c>
      <c r="B596" s="134">
        <f t="shared" si="15"/>
        <v>44500</v>
      </c>
      <c r="C596" s="134">
        <v>10</v>
      </c>
      <c r="D596" s="134">
        <v>2</v>
      </c>
      <c r="E596" s="134" t="s">
        <v>1938</v>
      </c>
      <c r="F596" s="134">
        <f>职业参数比例等级参数!$E$38*1</f>
        <v>14.060606060606059</v>
      </c>
      <c r="G596" s="134">
        <f>职业参数比例等级参数!$E$39*1</f>
        <v>13.18181818181818</v>
      </c>
      <c r="H596" s="134">
        <f>职业参数比例等级参数!$E$40*1</f>
        <v>8.3393939393939398</v>
      </c>
      <c r="I596" s="134">
        <f>职业参数比例等级参数!$E$41*1</f>
        <v>6.254545454545454</v>
      </c>
      <c r="J596" s="134">
        <f>职业参数比例等级参数!$E$42*1</f>
        <v>8.3393939393939398</v>
      </c>
      <c r="K596" s="135">
        <f>职业参数比例等级参数!$C$43*1</f>
        <v>6.545454545454545</v>
      </c>
      <c r="L596" s="134">
        <f>职业参数比例等级参数!$E$44*1</f>
        <v>4.6545454545454543</v>
      </c>
      <c r="M596" s="134">
        <f>L596*职业参数比例等级参数!$B$15</f>
        <v>9.3090909090909086</v>
      </c>
      <c r="N596" s="134">
        <f>L596*职业参数比例等级参数!$B$16</f>
        <v>4.6545454545454543</v>
      </c>
      <c r="O596" s="134"/>
      <c r="P596" s="134"/>
    </row>
    <row r="597" spans="1:16" s="135" customFormat="1">
      <c r="A597" s="142">
        <v>584</v>
      </c>
      <c r="B597" s="134">
        <f t="shared" si="15"/>
        <v>44500</v>
      </c>
      <c r="C597" s="134">
        <v>10</v>
      </c>
      <c r="D597" s="134">
        <v>2</v>
      </c>
      <c r="E597" s="134" t="s">
        <v>1938</v>
      </c>
      <c r="F597" s="134">
        <f>职业参数比例等级参数!$E$38*1</f>
        <v>14.060606060606059</v>
      </c>
      <c r="G597" s="134">
        <f>职业参数比例等级参数!$E$39*1</f>
        <v>13.18181818181818</v>
      </c>
      <c r="H597" s="134">
        <f>职业参数比例等级参数!$E$40*1</f>
        <v>8.3393939393939398</v>
      </c>
      <c r="I597" s="134">
        <f>职业参数比例等级参数!$E$41*1</f>
        <v>6.254545454545454</v>
      </c>
      <c r="J597" s="134">
        <f>职业参数比例等级参数!$E$42*1</f>
        <v>8.3393939393939398</v>
      </c>
      <c r="K597" s="134">
        <f>职业参数比例等级参数!$E$43*1</f>
        <v>6.254545454545454</v>
      </c>
      <c r="L597" s="135">
        <f>职业参数比例等级参数!$D$44*1</f>
        <v>4.6909090909090905</v>
      </c>
      <c r="M597" s="134">
        <f>L597*职业参数比例等级参数!$B$15</f>
        <v>9.3818181818181809</v>
      </c>
      <c r="N597" s="134">
        <f>L597*职业参数比例等级参数!$B$16</f>
        <v>4.6909090909090905</v>
      </c>
      <c r="O597" s="134"/>
      <c r="P597" s="134"/>
    </row>
    <row r="598" spans="1:16" s="135" customFormat="1">
      <c r="A598" s="142">
        <v>585</v>
      </c>
      <c r="B598" s="134">
        <f t="shared" si="15"/>
        <v>44500</v>
      </c>
      <c r="C598" s="134">
        <v>10</v>
      </c>
      <c r="D598" s="134">
        <v>2</v>
      </c>
      <c r="E598" s="134" t="s">
        <v>1938</v>
      </c>
      <c r="F598" s="134">
        <f>职业参数比例等级参数!$E$38*1</f>
        <v>14.060606060606059</v>
      </c>
      <c r="G598" s="134">
        <f>职业参数比例等级参数!$E$39*1</f>
        <v>13.18181818181818</v>
      </c>
      <c r="H598" s="134">
        <f>职业参数比例等级参数!$E$40*1</f>
        <v>8.3393939393939398</v>
      </c>
      <c r="I598" s="134">
        <f>职业参数比例等级参数!$E$41*1</f>
        <v>6.254545454545454</v>
      </c>
      <c r="J598" s="134">
        <f>职业参数比例等级参数!$E$42*1</f>
        <v>8.3393939393939398</v>
      </c>
      <c r="K598" s="134">
        <f>职业参数比例等级参数!$E$43*1</f>
        <v>6.254545454545454</v>
      </c>
      <c r="L598" s="135">
        <f>职业参数比例等级参数!$C$44*1</f>
        <v>4.7272727272727266</v>
      </c>
      <c r="M598" s="134">
        <f>L598*职业参数比例等级参数!$B$15</f>
        <v>9.4545454545454533</v>
      </c>
      <c r="N598" s="134">
        <f>L598*职业参数比例等级参数!$B$16</f>
        <v>4.7272727272727266</v>
      </c>
      <c r="O598" s="134"/>
      <c r="P598" s="134"/>
    </row>
    <row r="599" spans="1:16" s="135" customFormat="1">
      <c r="A599" s="142">
        <v>586</v>
      </c>
      <c r="B599" s="135">
        <f>$C$10</f>
        <v>27500</v>
      </c>
      <c r="C599" s="135">
        <v>9</v>
      </c>
      <c r="D599" s="135">
        <v>2</v>
      </c>
      <c r="E599" s="135" t="s">
        <v>1939</v>
      </c>
      <c r="F599" s="135">
        <f>职业参数比例等级参数!$F$38*1</f>
        <v>13.818181818181817</v>
      </c>
      <c r="G599" s="135">
        <f>职业参数比例等级参数!$F$39*1</f>
        <v>12.954545454545453</v>
      </c>
      <c r="H599" s="135">
        <f>职业参数比例等级参数!$F$40*1</f>
        <v>8.1454545454545446</v>
      </c>
      <c r="I599" s="135">
        <f>职业参数比例等级参数!$F$41*1</f>
        <v>6.1090909090909093</v>
      </c>
      <c r="J599" s="135">
        <f>职业参数比例等级参数!$F$42*1</f>
        <v>8.1454545454545446</v>
      </c>
      <c r="K599" s="135">
        <f>职业参数比例等级参数!$F$43*1</f>
        <v>6.1090909090909093</v>
      </c>
      <c r="L599" s="135">
        <f>职业参数比例等级参数!$F$44*1</f>
        <v>4.6181818181818182</v>
      </c>
      <c r="M599" s="135">
        <f>L599*职业参数比例等级参数!$B$15</f>
        <v>9.2363636363636363</v>
      </c>
      <c r="N599" s="135">
        <f>L599*职业参数比例等级参数!$B$16</f>
        <v>4.6181818181818182</v>
      </c>
      <c r="P599" s="135" t="s">
        <v>603</v>
      </c>
    </row>
    <row r="600" spans="1:16" s="135" customFormat="1">
      <c r="A600" s="142">
        <v>587</v>
      </c>
      <c r="B600" s="134">
        <f t="shared" ref="B600:B643" si="16">$C$10</f>
        <v>27500</v>
      </c>
      <c r="C600" s="134">
        <v>9</v>
      </c>
      <c r="D600" s="134">
        <v>2</v>
      </c>
      <c r="E600" s="134" t="s">
        <v>1939</v>
      </c>
      <c r="F600" s="135">
        <f>职业参数比例等级参数!$G$38*1</f>
        <v>13.575757575757574</v>
      </c>
      <c r="G600" s="134">
        <f>职业参数比例等级参数!$F$39*1</f>
        <v>12.954545454545453</v>
      </c>
      <c r="H600" s="134">
        <f>职业参数比例等级参数!$F$40*1</f>
        <v>8.1454545454545446</v>
      </c>
      <c r="I600" s="134">
        <f>职业参数比例等级参数!$F$41*1</f>
        <v>6.1090909090909093</v>
      </c>
      <c r="J600" s="134">
        <f>职业参数比例等级参数!$F$42*1</f>
        <v>8.1454545454545446</v>
      </c>
      <c r="K600" s="134">
        <f>职业参数比例等级参数!$F$43*1</f>
        <v>6.1090909090909093</v>
      </c>
      <c r="L600" s="134">
        <f>职业参数比例等级参数!$F$44*1</f>
        <v>4.6181818181818182</v>
      </c>
      <c r="M600" s="134">
        <f>L600*职业参数比例等级参数!$B$15</f>
        <v>9.2363636363636363</v>
      </c>
      <c r="N600" s="134">
        <f>L600*职业参数比例等级参数!$B$16</f>
        <v>4.6181818181818182</v>
      </c>
      <c r="O600" s="134"/>
      <c r="P600" s="134"/>
    </row>
    <row r="601" spans="1:16" s="135" customFormat="1">
      <c r="A601" s="142">
        <v>588</v>
      </c>
      <c r="B601" s="134">
        <f t="shared" si="16"/>
        <v>27500</v>
      </c>
      <c r="C601" s="134">
        <v>9</v>
      </c>
      <c r="D601" s="134">
        <v>2</v>
      </c>
      <c r="E601" s="134" t="s">
        <v>1939</v>
      </c>
      <c r="F601" s="135">
        <f>职业参数比例等级参数!$H$38*1</f>
        <v>13.333333333333332</v>
      </c>
      <c r="G601" s="134">
        <f>职业参数比例等级参数!$F$39*1</f>
        <v>12.954545454545453</v>
      </c>
      <c r="H601" s="134">
        <f>职业参数比例等级参数!$F$40*1</f>
        <v>8.1454545454545446</v>
      </c>
      <c r="I601" s="134">
        <f>职业参数比例等级参数!$F$41*1</f>
        <v>6.1090909090909093</v>
      </c>
      <c r="J601" s="134">
        <f>职业参数比例等级参数!$F$42*1</f>
        <v>8.1454545454545446</v>
      </c>
      <c r="K601" s="134">
        <f>职业参数比例等级参数!$F$43*1</f>
        <v>6.1090909090909093</v>
      </c>
      <c r="L601" s="134">
        <f>职业参数比例等级参数!$F$44*1</f>
        <v>4.6181818181818182</v>
      </c>
      <c r="M601" s="134">
        <f>L601*职业参数比例等级参数!$B$15</f>
        <v>9.2363636363636363</v>
      </c>
      <c r="N601" s="134">
        <f>L601*职业参数比例等级参数!$B$16</f>
        <v>4.6181818181818182</v>
      </c>
      <c r="O601" s="134"/>
      <c r="P601" s="134"/>
    </row>
    <row r="602" spans="1:16" s="135" customFormat="1">
      <c r="A602" s="142">
        <v>589</v>
      </c>
      <c r="B602" s="134">
        <f t="shared" si="16"/>
        <v>27500</v>
      </c>
      <c r="C602" s="134">
        <v>9</v>
      </c>
      <c r="D602" s="134">
        <v>2</v>
      </c>
      <c r="E602" s="134" t="s">
        <v>1938</v>
      </c>
      <c r="F602" s="134">
        <f>职业参数比例等级参数!$F$38*1</f>
        <v>13.818181818181817</v>
      </c>
      <c r="G602" s="135">
        <f>职业参数比例等级参数!$G$39*1</f>
        <v>12.727272727272727</v>
      </c>
      <c r="H602" s="134">
        <f>职业参数比例等级参数!$F$40*1</f>
        <v>8.1454545454545446</v>
      </c>
      <c r="I602" s="134">
        <f>职业参数比例等级参数!$F$41*1</f>
        <v>6.1090909090909093</v>
      </c>
      <c r="J602" s="134">
        <f>职业参数比例等级参数!$F$42*1</f>
        <v>8.1454545454545446</v>
      </c>
      <c r="K602" s="134">
        <f>职业参数比例等级参数!$F$43*1</f>
        <v>6.1090909090909093</v>
      </c>
      <c r="L602" s="134">
        <f>职业参数比例等级参数!$F$44*1</f>
        <v>4.6181818181818182</v>
      </c>
      <c r="M602" s="134">
        <f>L602*职业参数比例等级参数!$B$15</f>
        <v>9.2363636363636363</v>
      </c>
      <c r="N602" s="134">
        <f>L602*职业参数比例等级参数!$B$16</f>
        <v>4.6181818181818182</v>
      </c>
      <c r="O602" s="134"/>
      <c r="P602" s="134"/>
    </row>
    <row r="603" spans="1:16" s="135" customFormat="1">
      <c r="A603" s="142">
        <v>590</v>
      </c>
      <c r="B603" s="134">
        <f t="shared" si="16"/>
        <v>27500</v>
      </c>
      <c r="C603" s="134">
        <v>9</v>
      </c>
      <c r="D603" s="134">
        <v>2</v>
      </c>
      <c r="E603" s="134" t="s">
        <v>1938</v>
      </c>
      <c r="F603" s="134">
        <f>职业参数比例等级参数!$F$38*1</f>
        <v>13.818181818181817</v>
      </c>
      <c r="G603" s="135">
        <f>职业参数比例等级参数!$H$39*1</f>
        <v>12.5</v>
      </c>
      <c r="H603" s="134">
        <f>职业参数比例等级参数!$F$40*1</f>
        <v>8.1454545454545446</v>
      </c>
      <c r="I603" s="134">
        <f>职业参数比例等级参数!$F$41*1</f>
        <v>6.1090909090909093</v>
      </c>
      <c r="J603" s="134">
        <f>职业参数比例等级参数!$F$42*1</f>
        <v>8.1454545454545446</v>
      </c>
      <c r="K603" s="134">
        <f>职业参数比例等级参数!$F$43*1</f>
        <v>6.1090909090909093</v>
      </c>
      <c r="L603" s="134">
        <f>职业参数比例等级参数!$F$44*1</f>
        <v>4.6181818181818182</v>
      </c>
      <c r="M603" s="134">
        <f>L603*职业参数比例等级参数!$B$15</f>
        <v>9.2363636363636363</v>
      </c>
      <c r="N603" s="134">
        <f>L603*职业参数比例等级参数!$B$16</f>
        <v>4.6181818181818182</v>
      </c>
      <c r="O603" s="134"/>
      <c r="P603" s="134"/>
    </row>
    <row r="604" spans="1:16" s="135" customFormat="1">
      <c r="A604" s="142">
        <v>591</v>
      </c>
      <c r="B604" s="134">
        <f t="shared" si="16"/>
        <v>27500</v>
      </c>
      <c r="C604" s="134">
        <v>9</v>
      </c>
      <c r="D604" s="134">
        <v>2</v>
      </c>
      <c r="E604" s="134" t="s">
        <v>1938</v>
      </c>
      <c r="F604" s="134">
        <f>职业参数比例等级参数!$F$38*1</f>
        <v>13.818181818181817</v>
      </c>
      <c r="G604" s="134">
        <f>职业参数比例等级参数!$F$39*1</f>
        <v>12.954545454545453</v>
      </c>
      <c r="H604" s="135">
        <f>职业参数比例等级参数!$G$40*1</f>
        <v>7.9515151515151521</v>
      </c>
      <c r="I604" s="134">
        <f>职业参数比例等级参数!$F$41*1</f>
        <v>6.1090909090909093</v>
      </c>
      <c r="J604" s="134">
        <f>职业参数比例等级参数!$F$42*1</f>
        <v>8.1454545454545446</v>
      </c>
      <c r="K604" s="134">
        <f>职业参数比例等级参数!$F$43*1</f>
        <v>6.1090909090909093</v>
      </c>
      <c r="L604" s="134">
        <f>职业参数比例等级参数!$F$44*1</f>
        <v>4.6181818181818182</v>
      </c>
      <c r="M604" s="134">
        <f>L604*职业参数比例等级参数!$B$15</f>
        <v>9.2363636363636363</v>
      </c>
      <c r="N604" s="134">
        <f>L604*职业参数比例等级参数!$B$16</f>
        <v>4.6181818181818182</v>
      </c>
      <c r="O604" s="134"/>
      <c r="P604" s="134"/>
    </row>
    <row r="605" spans="1:16" s="135" customFormat="1">
      <c r="A605" s="142">
        <v>592</v>
      </c>
      <c r="B605" s="134">
        <f t="shared" si="16"/>
        <v>27500</v>
      </c>
      <c r="C605" s="134">
        <v>9</v>
      </c>
      <c r="D605" s="134">
        <v>2</v>
      </c>
      <c r="E605" s="134" t="s">
        <v>1938</v>
      </c>
      <c r="F605" s="134">
        <f>职业参数比例等级参数!$F$38*1</f>
        <v>13.818181818181817</v>
      </c>
      <c r="G605" s="134">
        <f>职业参数比例等级参数!$F$39*1</f>
        <v>12.954545454545453</v>
      </c>
      <c r="H605" s="135">
        <f>职业参数比例等级参数!$H$40*1</f>
        <v>7.7575757575757578</v>
      </c>
      <c r="I605" s="134">
        <f>职业参数比例等级参数!$F$41*1</f>
        <v>6.1090909090909093</v>
      </c>
      <c r="J605" s="134">
        <f>职业参数比例等级参数!$F$42*1</f>
        <v>8.1454545454545446</v>
      </c>
      <c r="K605" s="134">
        <f>职业参数比例等级参数!$F$43*1</f>
        <v>6.1090909090909093</v>
      </c>
      <c r="L605" s="134">
        <f>职业参数比例等级参数!$F$44*1</f>
        <v>4.6181818181818182</v>
      </c>
      <c r="M605" s="134">
        <f>L605*职业参数比例等级参数!$B$15</f>
        <v>9.2363636363636363</v>
      </c>
      <c r="N605" s="134">
        <f>L605*职业参数比例等级参数!$B$16</f>
        <v>4.6181818181818182</v>
      </c>
      <c r="O605" s="134"/>
      <c r="P605" s="134"/>
    </row>
    <row r="606" spans="1:16" s="135" customFormat="1">
      <c r="A606" s="142">
        <v>593</v>
      </c>
      <c r="B606" s="134">
        <f t="shared" si="16"/>
        <v>27500</v>
      </c>
      <c r="C606" s="134">
        <v>9</v>
      </c>
      <c r="D606" s="134">
        <v>2</v>
      </c>
      <c r="E606" s="134" t="s">
        <v>1938</v>
      </c>
      <c r="F606" s="134">
        <f>职业参数比例等级参数!$F$38*1</f>
        <v>13.818181818181817</v>
      </c>
      <c r="G606" s="134">
        <f>职业参数比例等级参数!$F$39*1</f>
        <v>12.954545454545453</v>
      </c>
      <c r="H606" s="134">
        <f>职业参数比例等级参数!$F$40*1</f>
        <v>8.1454545454545446</v>
      </c>
      <c r="I606" s="135">
        <f>职业参数比例等级参数!$G$41*1</f>
        <v>5.963636363636363</v>
      </c>
      <c r="J606" s="134">
        <f>职业参数比例等级参数!$F$42*1</f>
        <v>8.1454545454545446</v>
      </c>
      <c r="K606" s="134">
        <f>职业参数比例等级参数!$F$43*1</f>
        <v>6.1090909090909093</v>
      </c>
      <c r="L606" s="134">
        <f>职业参数比例等级参数!$F$44*1</f>
        <v>4.6181818181818182</v>
      </c>
      <c r="M606" s="134">
        <f>L606*职业参数比例等级参数!$B$15</f>
        <v>9.2363636363636363</v>
      </c>
      <c r="N606" s="134">
        <f>L606*职业参数比例等级参数!$B$16</f>
        <v>4.6181818181818182</v>
      </c>
      <c r="O606" s="134"/>
      <c r="P606" s="134"/>
    </row>
    <row r="607" spans="1:16" s="135" customFormat="1">
      <c r="A607" s="142">
        <v>594</v>
      </c>
      <c r="B607" s="134">
        <f t="shared" si="16"/>
        <v>27500</v>
      </c>
      <c r="C607" s="134">
        <v>9</v>
      </c>
      <c r="D607" s="134">
        <v>2</v>
      </c>
      <c r="E607" s="134" t="s">
        <v>1938</v>
      </c>
      <c r="F607" s="134">
        <f>职业参数比例等级参数!$F$38*1</f>
        <v>13.818181818181817</v>
      </c>
      <c r="G607" s="134">
        <f>职业参数比例等级参数!$F$39*1</f>
        <v>12.954545454545453</v>
      </c>
      <c r="H607" s="134">
        <f>职业参数比例等级参数!$F$40*1</f>
        <v>8.1454545454545446</v>
      </c>
      <c r="I607" s="135">
        <f>职业参数比例等级参数!$H$41*1</f>
        <v>5.8181818181818175</v>
      </c>
      <c r="J607" s="134">
        <f>职业参数比例等级参数!$F$42*1</f>
        <v>8.1454545454545446</v>
      </c>
      <c r="K607" s="134">
        <f>职业参数比例等级参数!$F$43*1</f>
        <v>6.1090909090909093</v>
      </c>
      <c r="L607" s="134">
        <f>职业参数比例等级参数!$F$44*1</f>
        <v>4.6181818181818182</v>
      </c>
      <c r="M607" s="134">
        <f>L607*职业参数比例等级参数!$B$15</f>
        <v>9.2363636363636363</v>
      </c>
      <c r="N607" s="134">
        <f>L607*职业参数比例等级参数!$B$16</f>
        <v>4.6181818181818182</v>
      </c>
      <c r="O607" s="134"/>
      <c r="P607" s="134"/>
    </row>
    <row r="608" spans="1:16" s="135" customFormat="1">
      <c r="A608" s="142">
        <v>595</v>
      </c>
      <c r="B608" s="134">
        <f t="shared" si="16"/>
        <v>27500</v>
      </c>
      <c r="C608" s="134">
        <v>9</v>
      </c>
      <c r="D608" s="134">
        <v>2</v>
      </c>
      <c r="E608" s="134" t="s">
        <v>1938</v>
      </c>
      <c r="F608" s="134">
        <f>职业参数比例等级参数!$F$38*1</f>
        <v>13.818181818181817</v>
      </c>
      <c r="G608" s="134">
        <f>职业参数比例等级参数!$F$39*1</f>
        <v>12.954545454545453</v>
      </c>
      <c r="H608" s="134">
        <f>职业参数比例等级参数!$F$40*1</f>
        <v>8.1454545454545446</v>
      </c>
      <c r="I608" s="134">
        <f>职业参数比例等级参数!$F$41*1</f>
        <v>6.1090909090909093</v>
      </c>
      <c r="J608" s="135">
        <f>职业参数比例等级参数!$G$42*1</f>
        <v>7.9515151515151521</v>
      </c>
      <c r="K608" s="134">
        <f>职业参数比例等级参数!$F$43*1</f>
        <v>6.1090909090909093</v>
      </c>
      <c r="L608" s="134">
        <f>职业参数比例等级参数!$F$44*1</f>
        <v>4.6181818181818182</v>
      </c>
      <c r="M608" s="134">
        <f>L608*职业参数比例等级参数!$B$15</f>
        <v>9.2363636363636363</v>
      </c>
      <c r="N608" s="134">
        <f>L608*职业参数比例等级参数!$B$16</f>
        <v>4.6181818181818182</v>
      </c>
      <c r="O608" s="134"/>
      <c r="P608" s="134"/>
    </row>
    <row r="609" spans="1:16" s="135" customFormat="1">
      <c r="A609" s="142">
        <v>596</v>
      </c>
      <c r="B609" s="134">
        <f t="shared" si="16"/>
        <v>27500</v>
      </c>
      <c r="C609" s="134">
        <v>9</v>
      </c>
      <c r="D609" s="134">
        <v>2</v>
      </c>
      <c r="E609" s="134" t="s">
        <v>1938</v>
      </c>
      <c r="F609" s="134">
        <f>职业参数比例等级参数!$F$38*1</f>
        <v>13.818181818181817</v>
      </c>
      <c r="G609" s="134">
        <f>职业参数比例等级参数!$F$39*1</f>
        <v>12.954545454545453</v>
      </c>
      <c r="H609" s="134">
        <f>职业参数比例等级参数!$F$40*1</f>
        <v>8.1454545454545446</v>
      </c>
      <c r="I609" s="134">
        <f>职业参数比例等级参数!$F$41*1</f>
        <v>6.1090909090909093</v>
      </c>
      <c r="J609" s="135">
        <f>职业参数比例等级参数!$H$42*1</f>
        <v>7.7575757575757578</v>
      </c>
      <c r="K609" s="134">
        <f>职业参数比例等级参数!$F$43*1</f>
        <v>6.1090909090909093</v>
      </c>
      <c r="L609" s="134">
        <f>职业参数比例等级参数!$F$44*1</f>
        <v>4.6181818181818182</v>
      </c>
      <c r="M609" s="134">
        <f>L609*职业参数比例等级参数!$B$15</f>
        <v>9.2363636363636363</v>
      </c>
      <c r="N609" s="134">
        <f>L609*职业参数比例等级参数!$B$16</f>
        <v>4.6181818181818182</v>
      </c>
      <c r="O609" s="134"/>
      <c r="P609" s="134"/>
    </row>
    <row r="610" spans="1:16" s="135" customFormat="1">
      <c r="A610" s="142">
        <v>597</v>
      </c>
      <c r="B610" s="134">
        <f t="shared" si="16"/>
        <v>27500</v>
      </c>
      <c r="C610" s="134">
        <v>9</v>
      </c>
      <c r="D610" s="134">
        <v>2</v>
      </c>
      <c r="E610" s="134" t="s">
        <v>1938</v>
      </c>
      <c r="F610" s="134">
        <f>职业参数比例等级参数!$F$38*1</f>
        <v>13.818181818181817</v>
      </c>
      <c r="G610" s="134">
        <f>职业参数比例等级参数!$F$39*1</f>
        <v>12.954545454545453</v>
      </c>
      <c r="H610" s="134">
        <f>职业参数比例等级参数!$F$40*1</f>
        <v>8.1454545454545446</v>
      </c>
      <c r="I610" s="134">
        <f>职业参数比例等级参数!$F$41*1</f>
        <v>6.1090909090909093</v>
      </c>
      <c r="J610" s="134">
        <f>职业参数比例等级参数!$F$42*1</f>
        <v>8.1454545454545446</v>
      </c>
      <c r="K610" s="135">
        <f>职业参数比例等级参数!$G$43*1</f>
        <v>5.963636363636363</v>
      </c>
      <c r="L610" s="134">
        <f>职业参数比例等级参数!$F$44*1</f>
        <v>4.6181818181818182</v>
      </c>
      <c r="M610" s="134">
        <f>L61*职业参数比例等级参数!$B$15</f>
        <v>8.1454545454545446</v>
      </c>
      <c r="N610" s="134">
        <f>L61*职业参数比例等级参数!$B$16</f>
        <v>4.0727272727272723</v>
      </c>
      <c r="O610" s="134"/>
      <c r="P610" s="134"/>
    </row>
    <row r="611" spans="1:16" s="135" customFormat="1">
      <c r="A611" s="142">
        <v>598</v>
      </c>
      <c r="B611" s="134">
        <f t="shared" si="16"/>
        <v>27500</v>
      </c>
      <c r="C611" s="134">
        <v>9</v>
      </c>
      <c r="D611" s="134">
        <v>2</v>
      </c>
      <c r="E611" s="134" t="s">
        <v>1938</v>
      </c>
      <c r="F611" s="134">
        <f>职业参数比例等级参数!$F$38*1</f>
        <v>13.818181818181817</v>
      </c>
      <c r="G611" s="134">
        <f>职业参数比例等级参数!$F$39*1</f>
        <v>12.954545454545453</v>
      </c>
      <c r="H611" s="134">
        <f>职业参数比例等级参数!$F$40*1</f>
        <v>8.1454545454545446</v>
      </c>
      <c r="I611" s="134">
        <f>职业参数比例等级参数!$F$41*1</f>
        <v>6.1090909090909093</v>
      </c>
      <c r="J611" s="134">
        <f>职业参数比例等级参数!$F$42*1</f>
        <v>8.1454545454545446</v>
      </c>
      <c r="K611" s="135">
        <f>职业参数比例等级参数!$H$43*1</f>
        <v>5.8181818181818175</v>
      </c>
      <c r="L611" s="134">
        <f>职业参数比例等级参数!$F$44*1</f>
        <v>4.6181818181818182</v>
      </c>
      <c r="M611" s="134">
        <f>L611*职业参数比例等级参数!$B$15</f>
        <v>9.2363636363636363</v>
      </c>
      <c r="N611" s="134">
        <f>L611*职业参数比例等级参数!$B$16</f>
        <v>4.6181818181818182</v>
      </c>
      <c r="O611" s="134"/>
      <c r="P611" s="134"/>
    </row>
    <row r="612" spans="1:16" s="135" customFormat="1">
      <c r="A612" s="142">
        <v>599</v>
      </c>
      <c r="B612" s="134">
        <f t="shared" si="16"/>
        <v>27500</v>
      </c>
      <c r="C612" s="134">
        <v>9</v>
      </c>
      <c r="D612" s="134">
        <v>2</v>
      </c>
      <c r="E612" s="134" t="s">
        <v>1938</v>
      </c>
      <c r="F612" s="134">
        <f>职业参数比例等级参数!$F$38*1</f>
        <v>13.818181818181817</v>
      </c>
      <c r="G612" s="134">
        <f>职业参数比例等级参数!$F$39*1</f>
        <v>12.954545454545453</v>
      </c>
      <c r="H612" s="134">
        <f>职业参数比例等级参数!$F$40*1</f>
        <v>8.1454545454545446</v>
      </c>
      <c r="I612" s="134">
        <f>职业参数比例等级参数!$F$41*1</f>
        <v>6.1090909090909093</v>
      </c>
      <c r="J612" s="134">
        <f>职业参数比例等级参数!$F$42*1</f>
        <v>8.1454545454545446</v>
      </c>
      <c r="K612" s="134">
        <f>职业参数比例等级参数!$F$43*1</f>
        <v>6.1090909090909093</v>
      </c>
      <c r="L612" s="135">
        <f>职业参数比例等级参数!$G$44*1</f>
        <v>4.581818181818182</v>
      </c>
      <c r="M612" s="134">
        <f>L612*职业参数比例等级参数!$B$15</f>
        <v>9.163636363636364</v>
      </c>
      <c r="N612" s="134">
        <f>L612*职业参数比例等级参数!$B$16</f>
        <v>4.581818181818182</v>
      </c>
      <c r="O612" s="134"/>
      <c r="P612" s="134"/>
    </row>
    <row r="613" spans="1:16" s="135" customFormat="1">
      <c r="A613" s="142">
        <v>600</v>
      </c>
      <c r="B613" s="134">
        <f t="shared" si="16"/>
        <v>27500</v>
      </c>
      <c r="C613" s="134">
        <v>9</v>
      </c>
      <c r="D613" s="134">
        <v>2</v>
      </c>
      <c r="E613" s="134" t="s">
        <v>1938</v>
      </c>
      <c r="F613" s="134">
        <f>职业参数比例等级参数!$F$38*1</f>
        <v>13.818181818181817</v>
      </c>
      <c r="G613" s="134">
        <f>职业参数比例等级参数!$F$39*1</f>
        <v>12.954545454545453</v>
      </c>
      <c r="H613" s="134">
        <f>职业参数比例等级参数!$F$40*1</f>
        <v>8.1454545454545446</v>
      </c>
      <c r="I613" s="134">
        <f>职业参数比例等级参数!$F$41*1</f>
        <v>6.1090909090909093</v>
      </c>
      <c r="J613" s="134">
        <f>职业参数比例等级参数!$F$42*1</f>
        <v>8.1454545454545446</v>
      </c>
      <c r="K613" s="134">
        <f>职业参数比例等级参数!$F$43*1</f>
        <v>6.1090909090909093</v>
      </c>
      <c r="L613" s="135">
        <f>职业参数比例等级参数!$H$44*1</f>
        <v>4.545454545454545</v>
      </c>
      <c r="M613" s="134">
        <f>L613*职业参数比例等级参数!$B$15</f>
        <v>9.0909090909090899</v>
      </c>
      <c r="N613" s="134">
        <f>L613*职业参数比例等级参数!$B$16</f>
        <v>4.545454545454545</v>
      </c>
      <c r="O613" s="134"/>
      <c r="P613" s="134"/>
    </row>
    <row r="614" spans="1:16" s="135" customFormat="1">
      <c r="A614" s="142">
        <v>601</v>
      </c>
      <c r="B614" s="135">
        <f t="shared" si="16"/>
        <v>27500</v>
      </c>
      <c r="C614" s="135">
        <v>9</v>
      </c>
      <c r="D614" s="135">
        <v>2</v>
      </c>
      <c r="E614" s="135" t="s">
        <v>1939</v>
      </c>
      <c r="F614" s="135">
        <f>职业参数比例等级参数!$G$38*1</f>
        <v>13.575757575757574</v>
      </c>
      <c r="G614" s="135">
        <f>职业参数比例等级参数!$G$39*1</f>
        <v>12.727272727272727</v>
      </c>
      <c r="H614" s="135">
        <f>职业参数比例等级参数!$G$40*1</f>
        <v>7.9515151515151521</v>
      </c>
      <c r="I614" s="135">
        <f>职业参数比例等级参数!$G$41*1</f>
        <v>5.963636363636363</v>
      </c>
      <c r="J614" s="135">
        <f>职业参数比例等级参数!$G$42*1</f>
        <v>7.9515151515151521</v>
      </c>
      <c r="K614" s="135">
        <f>职业参数比例等级参数!$G$43*1</f>
        <v>5.963636363636363</v>
      </c>
      <c r="L614" s="135">
        <f>职业参数比例等级参数!$G$44*1</f>
        <v>4.581818181818182</v>
      </c>
      <c r="M614" s="135">
        <f>L614*职业参数比例等级参数!$B$15</f>
        <v>9.163636363636364</v>
      </c>
      <c r="N614" s="135">
        <f>L614*职业参数比例等级参数!$B$16</f>
        <v>4.581818181818182</v>
      </c>
      <c r="P614" s="135" t="s">
        <v>695</v>
      </c>
    </row>
    <row r="615" spans="1:16" s="135" customFormat="1">
      <c r="A615" s="142">
        <v>602</v>
      </c>
      <c r="B615" s="134">
        <f t="shared" si="16"/>
        <v>27500</v>
      </c>
      <c r="C615" s="134">
        <v>9</v>
      </c>
      <c r="D615" s="134">
        <v>2</v>
      </c>
      <c r="E615" s="134" t="s">
        <v>1939</v>
      </c>
      <c r="F615" s="135">
        <f>职业参数比例等级参数!$F$38*1</f>
        <v>13.818181818181817</v>
      </c>
      <c r="G615" s="134">
        <f>职业参数比例等级参数!$G$39*1</f>
        <v>12.727272727272727</v>
      </c>
      <c r="H615" s="134">
        <f>职业参数比例等级参数!$G$40*1</f>
        <v>7.9515151515151521</v>
      </c>
      <c r="I615" s="134">
        <f>职业参数比例等级参数!$G$41*1</f>
        <v>5.963636363636363</v>
      </c>
      <c r="J615" s="134">
        <f>职业参数比例等级参数!$G$42*1</f>
        <v>7.9515151515151521</v>
      </c>
      <c r="K615" s="134">
        <f>职业参数比例等级参数!$G$43*1</f>
        <v>5.963636363636363</v>
      </c>
      <c r="L615" s="134">
        <f>职业参数比例等级参数!$G$44*1</f>
        <v>4.581818181818182</v>
      </c>
      <c r="M615" s="134">
        <f>L615*职业参数比例等级参数!$B$15</f>
        <v>9.163636363636364</v>
      </c>
      <c r="N615" s="134">
        <f>L615*职业参数比例等级参数!$B$16</f>
        <v>4.581818181818182</v>
      </c>
      <c r="O615" s="134"/>
      <c r="P615" s="134"/>
    </row>
    <row r="616" spans="1:16" s="135" customFormat="1">
      <c r="A616" s="142">
        <v>603</v>
      </c>
      <c r="B616" s="134">
        <f t="shared" si="16"/>
        <v>27500</v>
      </c>
      <c r="C616" s="134">
        <v>9</v>
      </c>
      <c r="D616" s="134">
        <v>2</v>
      </c>
      <c r="E616" s="134" t="s">
        <v>1939</v>
      </c>
      <c r="F616" s="135">
        <f>职业参数比例等级参数!$H$38*1</f>
        <v>13.333333333333332</v>
      </c>
      <c r="G616" s="134">
        <f>职业参数比例等级参数!$G$39*1</f>
        <v>12.727272727272727</v>
      </c>
      <c r="H616" s="134">
        <f>职业参数比例等级参数!$G$40*1</f>
        <v>7.9515151515151521</v>
      </c>
      <c r="I616" s="134">
        <f>职业参数比例等级参数!$G$41*1</f>
        <v>5.963636363636363</v>
      </c>
      <c r="J616" s="134">
        <f>职业参数比例等级参数!$G$42*1</f>
        <v>7.9515151515151521</v>
      </c>
      <c r="K616" s="134">
        <f>职业参数比例等级参数!$G$43*1</f>
        <v>5.963636363636363</v>
      </c>
      <c r="L616" s="134">
        <f>职业参数比例等级参数!$G$44*1</f>
        <v>4.581818181818182</v>
      </c>
      <c r="M616" s="134">
        <f>L616*职业参数比例等级参数!$B$15</f>
        <v>9.163636363636364</v>
      </c>
      <c r="N616" s="134">
        <f>L616*职业参数比例等级参数!$B$16</f>
        <v>4.581818181818182</v>
      </c>
      <c r="O616" s="134"/>
      <c r="P616" s="134"/>
    </row>
    <row r="617" spans="1:16" s="135" customFormat="1">
      <c r="A617" s="142">
        <v>604</v>
      </c>
      <c r="B617" s="134">
        <f t="shared" si="16"/>
        <v>27500</v>
      </c>
      <c r="C617" s="134">
        <v>9</v>
      </c>
      <c r="D617" s="134">
        <v>2</v>
      </c>
      <c r="E617" s="134" t="s">
        <v>1938</v>
      </c>
      <c r="F617" s="134">
        <f>职业参数比例等级参数!$G$38*1</f>
        <v>13.575757575757574</v>
      </c>
      <c r="G617" s="135">
        <f>职业参数比例等级参数!$F$39*1</f>
        <v>12.954545454545453</v>
      </c>
      <c r="H617" s="134">
        <f>职业参数比例等级参数!$G$40*1</f>
        <v>7.9515151515151521</v>
      </c>
      <c r="I617" s="134">
        <f>职业参数比例等级参数!$G$41*1</f>
        <v>5.963636363636363</v>
      </c>
      <c r="J617" s="134">
        <f>职业参数比例等级参数!$G$42*1</f>
        <v>7.9515151515151521</v>
      </c>
      <c r="K617" s="134">
        <f>职业参数比例等级参数!$G$43*1</f>
        <v>5.963636363636363</v>
      </c>
      <c r="L617" s="134">
        <f>职业参数比例等级参数!$G$44*1</f>
        <v>4.581818181818182</v>
      </c>
      <c r="M617" s="134">
        <f>L617*职业参数比例等级参数!$B$15</f>
        <v>9.163636363636364</v>
      </c>
      <c r="N617" s="134">
        <f>L617*职业参数比例等级参数!$B$16</f>
        <v>4.581818181818182</v>
      </c>
      <c r="O617" s="134"/>
      <c r="P617" s="134"/>
    </row>
    <row r="618" spans="1:16" s="135" customFormat="1">
      <c r="A618" s="142">
        <v>605</v>
      </c>
      <c r="B618" s="134">
        <f t="shared" si="16"/>
        <v>27500</v>
      </c>
      <c r="C618" s="134">
        <v>9</v>
      </c>
      <c r="D618" s="134">
        <v>2</v>
      </c>
      <c r="E618" s="134" t="s">
        <v>1938</v>
      </c>
      <c r="F618" s="134">
        <f>职业参数比例等级参数!$G$38*1</f>
        <v>13.575757575757574</v>
      </c>
      <c r="G618" s="135">
        <f>职业参数比例等级参数!$H$39*1</f>
        <v>12.5</v>
      </c>
      <c r="H618" s="134">
        <f>职业参数比例等级参数!$G$40*1</f>
        <v>7.9515151515151521</v>
      </c>
      <c r="I618" s="134">
        <f>职业参数比例等级参数!$G$41*1</f>
        <v>5.963636363636363</v>
      </c>
      <c r="J618" s="134">
        <f>职业参数比例等级参数!$G$42*1</f>
        <v>7.9515151515151521</v>
      </c>
      <c r="K618" s="134">
        <f>职业参数比例等级参数!$G$43*1</f>
        <v>5.963636363636363</v>
      </c>
      <c r="L618" s="134">
        <f>职业参数比例等级参数!$G$44*1</f>
        <v>4.581818181818182</v>
      </c>
      <c r="M618" s="134">
        <f>L618*职业参数比例等级参数!$B$15</f>
        <v>9.163636363636364</v>
      </c>
      <c r="N618" s="134">
        <f>L618*职业参数比例等级参数!$B$16</f>
        <v>4.581818181818182</v>
      </c>
      <c r="O618" s="134"/>
      <c r="P618" s="134"/>
    </row>
    <row r="619" spans="1:16" s="135" customFormat="1">
      <c r="A619" s="142">
        <v>606</v>
      </c>
      <c r="B619" s="134">
        <f t="shared" si="16"/>
        <v>27500</v>
      </c>
      <c r="C619" s="134">
        <v>9</v>
      </c>
      <c r="D619" s="134">
        <v>2</v>
      </c>
      <c r="E619" s="134" t="s">
        <v>1938</v>
      </c>
      <c r="F619" s="134">
        <f>职业参数比例等级参数!$G$38*1</f>
        <v>13.575757575757574</v>
      </c>
      <c r="G619" s="134">
        <f>职业参数比例等级参数!$G$39*1</f>
        <v>12.727272727272727</v>
      </c>
      <c r="H619" s="135">
        <f>职业参数比例等级参数!$F$40*1</f>
        <v>8.1454545454545446</v>
      </c>
      <c r="I619" s="134">
        <f>职业参数比例等级参数!$G$41*1</f>
        <v>5.963636363636363</v>
      </c>
      <c r="J619" s="134">
        <f>职业参数比例等级参数!$G$42*1</f>
        <v>7.9515151515151521</v>
      </c>
      <c r="K619" s="134">
        <f>职业参数比例等级参数!$G$43*1</f>
        <v>5.963636363636363</v>
      </c>
      <c r="L619" s="134">
        <f>职业参数比例等级参数!$G$44*1</f>
        <v>4.581818181818182</v>
      </c>
      <c r="M619" s="134">
        <f>L619*职业参数比例等级参数!$B$15</f>
        <v>9.163636363636364</v>
      </c>
      <c r="N619" s="134">
        <f>L619*职业参数比例等级参数!$B$16</f>
        <v>4.581818181818182</v>
      </c>
      <c r="O619" s="134"/>
      <c r="P619" s="134"/>
    </row>
    <row r="620" spans="1:16" s="135" customFormat="1">
      <c r="A620" s="142">
        <v>607</v>
      </c>
      <c r="B620" s="134">
        <f t="shared" si="16"/>
        <v>27500</v>
      </c>
      <c r="C620" s="134">
        <v>9</v>
      </c>
      <c r="D620" s="134">
        <v>2</v>
      </c>
      <c r="E620" s="134" t="s">
        <v>1938</v>
      </c>
      <c r="F620" s="134">
        <f>职业参数比例等级参数!$G$38*1</f>
        <v>13.575757575757574</v>
      </c>
      <c r="G620" s="134">
        <f>职业参数比例等级参数!$G$39*1</f>
        <v>12.727272727272727</v>
      </c>
      <c r="H620" s="135">
        <f>职业参数比例等级参数!$H$40*1</f>
        <v>7.7575757575757578</v>
      </c>
      <c r="I620" s="134">
        <f>职业参数比例等级参数!$G$41*1</f>
        <v>5.963636363636363</v>
      </c>
      <c r="J620" s="134">
        <f>职业参数比例等级参数!$G$42*1</f>
        <v>7.9515151515151521</v>
      </c>
      <c r="K620" s="134">
        <f>职业参数比例等级参数!$G$43*1</f>
        <v>5.963636363636363</v>
      </c>
      <c r="L620" s="134">
        <f>职业参数比例等级参数!$G$44*1</f>
        <v>4.581818181818182</v>
      </c>
      <c r="M620" s="134">
        <f>L620*职业参数比例等级参数!$B$15</f>
        <v>9.163636363636364</v>
      </c>
      <c r="N620" s="134">
        <f>L620*职业参数比例等级参数!$B$16</f>
        <v>4.581818181818182</v>
      </c>
      <c r="O620" s="134"/>
      <c r="P620" s="134"/>
    </row>
    <row r="621" spans="1:16" s="135" customFormat="1">
      <c r="A621" s="142">
        <v>608</v>
      </c>
      <c r="B621" s="134">
        <f t="shared" si="16"/>
        <v>27500</v>
      </c>
      <c r="C621" s="134">
        <v>9</v>
      </c>
      <c r="D621" s="134">
        <v>2</v>
      </c>
      <c r="E621" s="134" t="s">
        <v>1938</v>
      </c>
      <c r="F621" s="134">
        <f>职业参数比例等级参数!$G$38*1</f>
        <v>13.575757575757574</v>
      </c>
      <c r="G621" s="134">
        <f>职业参数比例等级参数!$G$39*1</f>
        <v>12.727272727272727</v>
      </c>
      <c r="H621" s="134">
        <f>职业参数比例等级参数!$G$40*1</f>
        <v>7.9515151515151521</v>
      </c>
      <c r="I621" s="135">
        <f>职业参数比例等级参数!$F$41*1</f>
        <v>6.1090909090909093</v>
      </c>
      <c r="J621" s="134">
        <f>职业参数比例等级参数!$G$42*1</f>
        <v>7.9515151515151521</v>
      </c>
      <c r="K621" s="134">
        <f>职业参数比例等级参数!$G$43*1</f>
        <v>5.963636363636363</v>
      </c>
      <c r="L621" s="134">
        <f>职业参数比例等级参数!$G$44*1</f>
        <v>4.581818181818182</v>
      </c>
      <c r="M621" s="134">
        <f>L621*职业参数比例等级参数!$B$15</f>
        <v>9.163636363636364</v>
      </c>
      <c r="N621" s="134">
        <f>L621*职业参数比例等级参数!$B$16</f>
        <v>4.581818181818182</v>
      </c>
      <c r="O621" s="134"/>
      <c r="P621" s="134"/>
    </row>
    <row r="622" spans="1:16" s="135" customFormat="1">
      <c r="A622" s="142">
        <v>609</v>
      </c>
      <c r="B622" s="134">
        <f t="shared" si="16"/>
        <v>27500</v>
      </c>
      <c r="C622" s="134">
        <v>9</v>
      </c>
      <c r="D622" s="134">
        <v>2</v>
      </c>
      <c r="E622" s="134" t="s">
        <v>1938</v>
      </c>
      <c r="F622" s="134">
        <f>职业参数比例等级参数!$G$38*1</f>
        <v>13.575757575757574</v>
      </c>
      <c r="G622" s="134">
        <f>职业参数比例等级参数!$G$39*1</f>
        <v>12.727272727272727</v>
      </c>
      <c r="H622" s="134">
        <f>职业参数比例等级参数!$G$40*1</f>
        <v>7.9515151515151521</v>
      </c>
      <c r="I622" s="135">
        <f>职业参数比例等级参数!$H$41*1</f>
        <v>5.8181818181818175</v>
      </c>
      <c r="J622" s="134">
        <f>职业参数比例等级参数!$G$42*1</f>
        <v>7.9515151515151521</v>
      </c>
      <c r="K622" s="134">
        <f>职业参数比例等级参数!$G$43*1</f>
        <v>5.963636363636363</v>
      </c>
      <c r="L622" s="134">
        <f>职业参数比例等级参数!$G$44*1</f>
        <v>4.581818181818182</v>
      </c>
      <c r="M622" s="134">
        <f>L622*职业参数比例等级参数!$B$15</f>
        <v>9.163636363636364</v>
      </c>
      <c r="N622" s="134">
        <f>L622*职业参数比例等级参数!$B$16</f>
        <v>4.581818181818182</v>
      </c>
      <c r="O622" s="134"/>
      <c r="P622" s="134"/>
    </row>
    <row r="623" spans="1:16" s="135" customFormat="1">
      <c r="A623" s="142">
        <v>610</v>
      </c>
      <c r="B623" s="134">
        <f t="shared" si="16"/>
        <v>27500</v>
      </c>
      <c r="C623" s="134">
        <v>9</v>
      </c>
      <c r="D623" s="134">
        <v>2</v>
      </c>
      <c r="E623" s="134" t="s">
        <v>1938</v>
      </c>
      <c r="F623" s="134">
        <f>职业参数比例等级参数!$G$38*1</f>
        <v>13.575757575757574</v>
      </c>
      <c r="G623" s="134">
        <f>职业参数比例等级参数!$G$39*1</f>
        <v>12.727272727272727</v>
      </c>
      <c r="H623" s="134">
        <f>职业参数比例等级参数!$G$40*1</f>
        <v>7.9515151515151521</v>
      </c>
      <c r="I623" s="134">
        <f>职业参数比例等级参数!$G$41*1</f>
        <v>5.963636363636363</v>
      </c>
      <c r="J623" s="135">
        <f>职业参数比例等级参数!$F$42*1</f>
        <v>8.1454545454545446</v>
      </c>
      <c r="K623" s="134">
        <f>职业参数比例等级参数!$G$43*1</f>
        <v>5.963636363636363</v>
      </c>
      <c r="L623" s="134">
        <f>职业参数比例等级参数!$G$44*1</f>
        <v>4.581818181818182</v>
      </c>
      <c r="M623" s="134">
        <f>L623*职业参数比例等级参数!$B$15</f>
        <v>9.163636363636364</v>
      </c>
      <c r="N623" s="134">
        <f>L623*职业参数比例等级参数!$B$16</f>
        <v>4.581818181818182</v>
      </c>
      <c r="O623" s="134"/>
      <c r="P623" s="134"/>
    </row>
    <row r="624" spans="1:16" s="135" customFormat="1">
      <c r="A624" s="142">
        <v>611</v>
      </c>
      <c r="B624" s="134">
        <f t="shared" si="16"/>
        <v>27500</v>
      </c>
      <c r="C624" s="134">
        <v>9</v>
      </c>
      <c r="D624" s="134">
        <v>2</v>
      </c>
      <c r="E624" s="134" t="s">
        <v>1938</v>
      </c>
      <c r="F624" s="134">
        <f>职业参数比例等级参数!$G$38*1</f>
        <v>13.575757575757574</v>
      </c>
      <c r="G624" s="134">
        <f>职业参数比例等级参数!$G$39*1</f>
        <v>12.727272727272727</v>
      </c>
      <c r="H624" s="134">
        <f>职业参数比例等级参数!$G$40*1</f>
        <v>7.9515151515151521</v>
      </c>
      <c r="I624" s="134">
        <f>职业参数比例等级参数!$G$41*1</f>
        <v>5.963636363636363</v>
      </c>
      <c r="J624" s="135">
        <f>职业参数比例等级参数!$H$42*1</f>
        <v>7.7575757575757578</v>
      </c>
      <c r="K624" s="134">
        <f>职业参数比例等级参数!$G$43*1</f>
        <v>5.963636363636363</v>
      </c>
      <c r="L624" s="134">
        <f>职业参数比例等级参数!$G$44*1</f>
        <v>4.581818181818182</v>
      </c>
      <c r="M624" s="134">
        <f>L624*职业参数比例等级参数!$B$15</f>
        <v>9.163636363636364</v>
      </c>
      <c r="N624" s="134">
        <f>L624*职业参数比例等级参数!$B$16</f>
        <v>4.581818181818182</v>
      </c>
      <c r="O624" s="134"/>
      <c r="P624" s="134"/>
    </row>
    <row r="625" spans="1:16" s="135" customFormat="1">
      <c r="A625" s="142">
        <v>612</v>
      </c>
      <c r="B625" s="134">
        <f t="shared" si="16"/>
        <v>27500</v>
      </c>
      <c r="C625" s="134">
        <v>9</v>
      </c>
      <c r="D625" s="134">
        <v>2</v>
      </c>
      <c r="E625" s="134" t="s">
        <v>1938</v>
      </c>
      <c r="F625" s="134">
        <f>职业参数比例等级参数!$G$38*1</f>
        <v>13.575757575757574</v>
      </c>
      <c r="G625" s="134">
        <f>职业参数比例等级参数!$G$39*1</f>
        <v>12.727272727272727</v>
      </c>
      <c r="H625" s="134">
        <f>职业参数比例等级参数!$G$40*1</f>
        <v>7.9515151515151521</v>
      </c>
      <c r="I625" s="134">
        <f>职业参数比例等级参数!$G$41*1</f>
        <v>5.963636363636363</v>
      </c>
      <c r="J625" s="134">
        <f>职业参数比例等级参数!$G$42*1</f>
        <v>7.9515151515151521</v>
      </c>
      <c r="K625" s="135">
        <f>职业参数比例等级参数!$F$43*1</f>
        <v>6.1090909090909093</v>
      </c>
      <c r="L625" s="134">
        <f>职业参数比例等级参数!$G$44*1</f>
        <v>4.581818181818182</v>
      </c>
      <c r="M625" s="134">
        <f>L625*职业参数比例等级参数!$B$15</f>
        <v>9.163636363636364</v>
      </c>
      <c r="N625" s="134">
        <f>L625*职业参数比例等级参数!$B$16</f>
        <v>4.581818181818182</v>
      </c>
      <c r="O625" s="134"/>
      <c r="P625" s="134"/>
    </row>
    <row r="626" spans="1:16" s="135" customFormat="1">
      <c r="A626" s="142">
        <v>613</v>
      </c>
      <c r="B626" s="134">
        <f t="shared" si="16"/>
        <v>27500</v>
      </c>
      <c r="C626" s="134">
        <v>9</v>
      </c>
      <c r="D626" s="134">
        <v>2</v>
      </c>
      <c r="E626" s="134" t="s">
        <v>1938</v>
      </c>
      <c r="F626" s="134">
        <f>职业参数比例等级参数!$G$38*1</f>
        <v>13.575757575757574</v>
      </c>
      <c r="G626" s="134">
        <f>职业参数比例等级参数!$G$39*1</f>
        <v>12.727272727272727</v>
      </c>
      <c r="H626" s="134">
        <f>职业参数比例等级参数!$G$40*1</f>
        <v>7.9515151515151521</v>
      </c>
      <c r="I626" s="134">
        <f>职业参数比例等级参数!$G$41*1</f>
        <v>5.963636363636363</v>
      </c>
      <c r="J626" s="134">
        <f>职业参数比例等级参数!$G$42*1</f>
        <v>7.9515151515151521</v>
      </c>
      <c r="K626" s="135">
        <f>职业参数比例等级参数!$H$43*1</f>
        <v>5.8181818181818175</v>
      </c>
      <c r="L626" s="134">
        <f>职业参数比例等级参数!$G$44*1</f>
        <v>4.581818181818182</v>
      </c>
      <c r="M626" s="134">
        <f>L626*职业参数比例等级参数!$B$15</f>
        <v>9.163636363636364</v>
      </c>
      <c r="N626" s="134">
        <f>L626*职业参数比例等级参数!$B$16</f>
        <v>4.581818181818182</v>
      </c>
      <c r="O626" s="134"/>
      <c r="P626" s="134"/>
    </row>
    <row r="627" spans="1:16" s="135" customFormat="1">
      <c r="A627" s="142">
        <v>614</v>
      </c>
      <c r="B627" s="134">
        <f t="shared" si="16"/>
        <v>27500</v>
      </c>
      <c r="C627" s="134">
        <v>9</v>
      </c>
      <c r="D627" s="134">
        <v>2</v>
      </c>
      <c r="E627" s="134" t="s">
        <v>1938</v>
      </c>
      <c r="F627" s="134">
        <f>职业参数比例等级参数!$G$38*1</f>
        <v>13.575757575757574</v>
      </c>
      <c r="G627" s="134">
        <f>职业参数比例等级参数!$G$39*1</f>
        <v>12.727272727272727</v>
      </c>
      <c r="H627" s="134">
        <f>职业参数比例等级参数!$G$40*1</f>
        <v>7.9515151515151521</v>
      </c>
      <c r="I627" s="134">
        <f>职业参数比例等级参数!$G$41*1</f>
        <v>5.963636363636363</v>
      </c>
      <c r="J627" s="134">
        <f>职业参数比例等级参数!$G$42*1</f>
        <v>7.9515151515151521</v>
      </c>
      <c r="K627" s="134">
        <f>职业参数比例等级参数!$G$43*1</f>
        <v>5.963636363636363</v>
      </c>
      <c r="L627" s="135">
        <f>职业参数比例等级参数!$F$44*1</f>
        <v>4.6181818181818182</v>
      </c>
      <c r="M627" s="134">
        <f>L627*职业参数比例等级参数!$B$15</f>
        <v>9.2363636363636363</v>
      </c>
      <c r="N627" s="134">
        <f>L627*职业参数比例等级参数!$B$16</f>
        <v>4.6181818181818182</v>
      </c>
      <c r="O627" s="134"/>
      <c r="P627" s="134"/>
    </row>
    <row r="628" spans="1:16" s="135" customFormat="1">
      <c r="A628" s="142">
        <v>615</v>
      </c>
      <c r="B628" s="134">
        <f t="shared" si="16"/>
        <v>27500</v>
      </c>
      <c r="C628" s="134">
        <v>9</v>
      </c>
      <c r="D628" s="134">
        <v>2</v>
      </c>
      <c r="E628" s="134" t="s">
        <v>1938</v>
      </c>
      <c r="F628" s="134">
        <f>职业参数比例等级参数!$G$38*1</f>
        <v>13.575757575757574</v>
      </c>
      <c r="G628" s="134">
        <f>职业参数比例等级参数!$G$39*1</f>
        <v>12.727272727272727</v>
      </c>
      <c r="H628" s="134">
        <f>职业参数比例等级参数!$G$40*1</f>
        <v>7.9515151515151521</v>
      </c>
      <c r="I628" s="134">
        <f>职业参数比例等级参数!$G$41*1</f>
        <v>5.963636363636363</v>
      </c>
      <c r="J628" s="134">
        <f>职业参数比例等级参数!$G$42*1</f>
        <v>7.9515151515151521</v>
      </c>
      <c r="K628" s="134">
        <f>职业参数比例等级参数!$G$43*1</f>
        <v>5.963636363636363</v>
      </c>
      <c r="L628" s="135">
        <f>职业参数比例等级参数!$H$44*1</f>
        <v>4.545454545454545</v>
      </c>
      <c r="M628" s="134">
        <f>L628*职业参数比例等级参数!$B$15</f>
        <v>9.0909090909090899</v>
      </c>
      <c r="N628" s="134">
        <f>L628*职业参数比例等级参数!$B$16</f>
        <v>4.545454545454545</v>
      </c>
      <c r="O628" s="134"/>
      <c r="P628" s="134"/>
    </row>
    <row r="629" spans="1:16" s="135" customFormat="1">
      <c r="A629" s="142">
        <v>616</v>
      </c>
      <c r="B629" s="135">
        <f t="shared" si="16"/>
        <v>27500</v>
      </c>
      <c r="C629" s="135">
        <v>9</v>
      </c>
      <c r="D629" s="135">
        <v>2</v>
      </c>
      <c r="E629" s="135" t="s">
        <v>1939</v>
      </c>
      <c r="F629" s="135">
        <f>职业参数比例等级参数!$H$38*1</f>
        <v>13.333333333333332</v>
      </c>
      <c r="G629" s="135">
        <f>职业参数比例等级参数!$H$39*1</f>
        <v>12.5</v>
      </c>
      <c r="H629" s="135">
        <f>职业参数比例等级参数!$H$40*1</f>
        <v>7.7575757575757578</v>
      </c>
      <c r="I629" s="135">
        <f>职业参数比例等级参数!$H$41*1</f>
        <v>5.8181818181818175</v>
      </c>
      <c r="J629" s="135">
        <f>职业参数比例等级参数!$H$42*1</f>
        <v>7.7575757575757578</v>
      </c>
      <c r="K629" s="135">
        <f>职业参数比例等级参数!$H$43*1</f>
        <v>5.8181818181818175</v>
      </c>
      <c r="L629" s="135">
        <f>职业参数比例等级参数!$H$44*1</f>
        <v>4.545454545454545</v>
      </c>
      <c r="M629" s="135">
        <f>L629*职业参数比例等级参数!$B$15</f>
        <v>9.0909090909090899</v>
      </c>
      <c r="N629" s="135">
        <f>L629*职业参数比例等级参数!$B$16</f>
        <v>4.545454545454545</v>
      </c>
      <c r="P629" s="135" t="s">
        <v>696</v>
      </c>
    </row>
    <row r="630" spans="1:16" s="135" customFormat="1">
      <c r="A630" s="142">
        <v>617</v>
      </c>
      <c r="B630" s="134">
        <f t="shared" si="16"/>
        <v>27500</v>
      </c>
      <c r="C630" s="134">
        <v>9</v>
      </c>
      <c r="D630" s="134">
        <v>2</v>
      </c>
      <c r="E630" s="134" t="s">
        <v>1939</v>
      </c>
      <c r="F630" s="135">
        <f>职业参数比例等级参数!$G$38*1</f>
        <v>13.575757575757574</v>
      </c>
      <c r="G630" s="134">
        <f>职业参数比例等级参数!$H$39*1</f>
        <v>12.5</v>
      </c>
      <c r="H630" s="134">
        <f>职业参数比例等级参数!$H$40*1</f>
        <v>7.7575757575757578</v>
      </c>
      <c r="I630" s="134">
        <f>职业参数比例等级参数!$H$41*1</f>
        <v>5.8181818181818175</v>
      </c>
      <c r="J630" s="134">
        <f>职业参数比例等级参数!$H$42*1</f>
        <v>7.7575757575757578</v>
      </c>
      <c r="K630" s="134">
        <f>职业参数比例等级参数!$H$43*1</f>
        <v>5.8181818181818175</v>
      </c>
      <c r="L630" s="134">
        <f>职业参数比例等级参数!$H$44*1</f>
        <v>4.545454545454545</v>
      </c>
      <c r="M630" s="134">
        <f>L630*职业参数比例等级参数!$B$15</f>
        <v>9.0909090909090899</v>
      </c>
      <c r="N630" s="134">
        <f>L630*职业参数比例等级参数!$B$16</f>
        <v>4.545454545454545</v>
      </c>
      <c r="O630" s="134"/>
      <c r="P630" s="134"/>
    </row>
    <row r="631" spans="1:16" s="135" customFormat="1">
      <c r="A631" s="142">
        <v>618</v>
      </c>
      <c r="B631" s="134">
        <f t="shared" si="16"/>
        <v>27500</v>
      </c>
      <c r="C631" s="134">
        <v>9</v>
      </c>
      <c r="D631" s="134">
        <v>2</v>
      </c>
      <c r="E631" s="134" t="s">
        <v>1939</v>
      </c>
      <c r="F631" s="135">
        <f>职业参数比例等级参数!$F$38*1</f>
        <v>13.818181818181817</v>
      </c>
      <c r="G631" s="134">
        <f>职业参数比例等级参数!$H$39*1</f>
        <v>12.5</v>
      </c>
      <c r="H631" s="134">
        <f>职业参数比例等级参数!$H$40*1</f>
        <v>7.7575757575757578</v>
      </c>
      <c r="I631" s="134">
        <f>职业参数比例等级参数!$H$41*1</f>
        <v>5.8181818181818175</v>
      </c>
      <c r="J631" s="134">
        <f>职业参数比例等级参数!$H$42*1</f>
        <v>7.7575757575757578</v>
      </c>
      <c r="K631" s="134">
        <f>职业参数比例等级参数!$H$43*1</f>
        <v>5.8181818181818175</v>
      </c>
      <c r="L631" s="134">
        <f>职业参数比例等级参数!$H$44*1</f>
        <v>4.545454545454545</v>
      </c>
      <c r="M631" s="134">
        <f>L631*职业参数比例等级参数!$B$15</f>
        <v>9.0909090909090899</v>
      </c>
      <c r="N631" s="134">
        <f>L631*职业参数比例等级参数!$B$16</f>
        <v>4.545454545454545</v>
      </c>
      <c r="O631" s="134"/>
      <c r="P631" s="134"/>
    </row>
    <row r="632" spans="1:16" s="135" customFormat="1">
      <c r="A632" s="142">
        <v>619</v>
      </c>
      <c r="B632" s="134">
        <f t="shared" si="16"/>
        <v>27500</v>
      </c>
      <c r="C632" s="134">
        <v>9</v>
      </c>
      <c r="D632" s="134">
        <v>2</v>
      </c>
      <c r="E632" s="134" t="s">
        <v>1938</v>
      </c>
      <c r="F632" s="134">
        <f>职业参数比例等级参数!$H$38*1</f>
        <v>13.333333333333332</v>
      </c>
      <c r="G632" s="135">
        <f>职业参数比例等级参数!$G$39*1</f>
        <v>12.727272727272727</v>
      </c>
      <c r="H632" s="134">
        <f>职业参数比例等级参数!$H$40*1</f>
        <v>7.7575757575757578</v>
      </c>
      <c r="I632" s="134">
        <f>职业参数比例等级参数!$H$41*1</f>
        <v>5.8181818181818175</v>
      </c>
      <c r="J632" s="134">
        <f>职业参数比例等级参数!$H$42*1</f>
        <v>7.7575757575757578</v>
      </c>
      <c r="K632" s="134">
        <f>职业参数比例等级参数!$H$43*1</f>
        <v>5.8181818181818175</v>
      </c>
      <c r="L632" s="134">
        <f>职业参数比例等级参数!$H$44*1</f>
        <v>4.545454545454545</v>
      </c>
      <c r="M632" s="134">
        <f>L632*职业参数比例等级参数!$B$15</f>
        <v>9.0909090909090899</v>
      </c>
      <c r="N632" s="134">
        <f>L632*职业参数比例等级参数!$B$16</f>
        <v>4.545454545454545</v>
      </c>
      <c r="O632" s="134"/>
      <c r="P632" s="134"/>
    </row>
    <row r="633" spans="1:16" s="135" customFormat="1">
      <c r="A633" s="142">
        <v>620</v>
      </c>
      <c r="B633" s="134">
        <f t="shared" si="16"/>
        <v>27500</v>
      </c>
      <c r="C633" s="134">
        <v>9</v>
      </c>
      <c r="D633" s="134">
        <v>2</v>
      </c>
      <c r="E633" s="134" t="s">
        <v>1938</v>
      </c>
      <c r="F633" s="134">
        <f>职业参数比例等级参数!$H$38*1</f>
        <v>13.333333333333332</v>
      </c>
      <c r="G633" s="135">
        <f>职业参数比例等级参数!$F$39*1</f>
        <v>12.954545454545453</v>
      </c>
      <c r="H633" s="134">
        <f>职业参数比例等级参数!$H$40*1</f>
        <v>7.7575757575757578</v>
      </c>
      <c r="I633" s="134">
        <f>职业参数比例等级参数!$H$41*1</f>
        <v>5.8181818181818175</v>
      </c>
      <c r="J633" s="134">
        <f>职业参数比例等级参数!$H$42*1</f>
        <v>7.7575757575757578</v>
      </c>
      <c r="K633" s="134">
        <f>职业参数比例等级参数!$H$43*1</f>
        <v>5.8181818181818175</v>
      </c>
      <c r="L633" s="134">
        <f>职业参数比例等级参数!$H$44*1</f>
        <v>4.545454545454545</v>
      </c>
      <c r="M633" s="134">
        <f>L633*职业参数比例等级参数!$B$15</f>
        <v>9.0909090909090899</v>
      </c>
      <c r="N633" s="134">
        <f>L633*职业参数比例等级参数!$B$16</f>
        <v>4.545454545454545</v>
      </c>
      <c r="O633" s="134"/>
      <c r="P633" s="134"/>
    </row>
    <row r="634" spans="1:16" s="135" customFormat="1">
      <c r="A634" s="142">
        <v>621</v>
      </c>
      <c r="B634" s="134">
        <f t="shared" si="16"/>
        <v>27500</v>
      </c>
      <c r="C634" s="134">
        <v>9</v>
      </c>
      <c r="D634" s="134">
        <v>2</v>
      </c>
      <c r="E634" s="134" t="s">
        <v>1938</v>
      </c>
      <c r="F634" s="134">
        <f>职业参数比例等级参数!$H$38*1</f>
        <v>13.333333333333332</v>
      </c>
      <c r="G634" s="134">
        <f>职业参数比例等级参数!$H$39*1</f>
        <v>12.5</v>
      </c>
      <c r="H634" s="135">
        <f>职业参数比例等级参数!$G$40*1</f>
        <v>7.9515151515151521</v>
      </c>
      <c r="I634" s="134">
        <f>职业参数比例等级参数!$H$41*1</f>
        <v>5.8181818181818175</v>
      </c>
      <c r="J634" s="134">
        <f>职业参数比例等级参数!$H$42*1</f>
        <v>7.7575757575757578</v>
      </c>
      <c r="K634" s="134">
        <f>职业参数比例等级参数!$H$43*1</f>
        <v>5.8181818181818175</v>
      </c>
      <c r="L634" s="134">
        <f>职业参数比例等级参数!$H$44*1</f>
        <v>4.545454545454545</v>
      </c>
      <c r="M634" s="134">
        <f>L634*职业参数比例等级参数!$B$15</f>
        <v>9.0909090909090899</v>
      </c>
      <c r="N634" s="134">
        <f>L634*职业参数比例等级参数!$B$16</f>
        <v>4.545454545454545</v>
      </c>
      <c r="O634" s="134"/>
      <c r="P634" s="134"/>
    </row>
    <row r="635" spans="1:16" s="135" customFormat="1">
      <c r="A635" s="142">
        <v>622</v>
      </c>
      <c r="B635" s="134">
        <f t="shared" si="16"/>
        <v>27500</v>
      </c>
      <c r="C635" s="134">
        <v>9</v>
      </c>
      <c r="D635" s="134">
        <v>2</v>
      </c>
      <c r="E635" s="134" t="s">
        <v>1938</v>
      </c>
      <c r="F635" s="134">
        <f>职业参数比例等级参数!$H$38*1</f>
        <v>13.333333333333332</v>
      </c>
      <c r="G635" s="134">
        <f>职业参数比例等级参数!$H$39*1</f>
        <v>12.5</v>
      </c>
      <c r="H635" s="135">
        <f>职业参数比例等级参数!$F$40*1</f>
        <v>8.1454545454545446</v>
      </c>
      <c r="I635" s="134">
        <f>职业参数比例等级参数!$H$41*1</f>
        <v>5.8181818181818175</v>
      </c>
      <c r="J635" s="134">
        <f>职业参数比例等级参数!$H$42*1</f>
        <v>7.7575757575757578</v>
      </c>
      <c r="K635" s="134">
        <f>职业参数比例等级参数!$H$43*1</f>
        <v>5.8181818181818175</v>
      </c>
      <c r="L635" s="134">
        <f>职业参数比例等级参数!$H$44*1</f>
        <v>4.545454545454545</v>
      </c>
      <c r="M635" s="134">
        <f>L635*职业参数比例等级参数!$B$15</f>
        <v>9.0909090909090899</v>
      </c>
      <c r="N635" s="134">
        <f>L635*职业参数比例等级参数!$B$16</f>
        <v>4.545454545454545</v>
      </c>
      <c r="O635" s="134"/>
      <c r="P635" s="134"/>
    </row>
    <row r="636" spans="1:16" s="135" customFormat="1">
      <c r="A636" s="142">
        <v>623</v>
      </c>
      <c r="B636" s="134">
        <f t="shared" si="16"/>
        <v>27500</v>
      </c>
      <c r="C636" s="134">
        <v>9</v>
      </c>
      <c r="D636" s="134">
        <v>2</v>
      </c>
      <c r="E636" s="134" t="s">
        <v>1938</v>
      </c>
      <c r="F636" s="134">
        <f>职业参数比例等级参数!$H$38*1</f>
        <v>13.333333333333332</v>
      </c>
      <c r="G636" s="134">
        <f>职业参数比例等级参数!$H$39*1</f>
        <v>12.5</v>
      </c>
      <c r="H636" s="134">
        <f>职业参数比例等级参数!$H$40*1</f>
        <v>7.7575757575757578</v>
      </c>
      <c r="I636" s="135">
        <f>职业参数比例等级参数!$G$41*1</f>
        <v>5.963636363636363</v>
      </c>
      <c r="J636" s="134">
        <f>职业参数比例等级参数!$H$42*1</f>
        <v>7.7575757575757578</v>
      </c>
      <c r="K636" s="134">
        <f>职业参数比例等级参数!$H$43*1</f>
        <v>5.8181818181818175</v>
      </c>
      <c r="L636" s="134">
        <f>职业参数比例等级参数!$H$44*1</f>
        <v>4.545454545454545</v>
      </c>
      <c r="M636" s="134">
        <f>L636*职业参数比例等级参数!$B$15</f>
        <v>9.0909090909090899</v>
      </c>
      <c r="N636" s="134">
        <f>L636*职业参数比例等级参数!$B$16</f>
        <v>4.545454545454545</v>
      </c>
      <c r="O636" s="134"/>
      <c r="P636" s="134"/>
    </row>
    <row r="637" spans="1:16" s="135" customFormat="1">
      <c r="A637" s="142">
        <v>624</v>
      </c>
      <c r="B637" s="134">
        <f t="shared" si="16"/>
        <v>27500</v>
      </c>
      <c r="C637" s="134">
        <v>9</v>
      </c>
      <c r="D637" s="134">
        <v>2</v>
      </c>
      <c r="E637" s="134" t="s">
        <v>1938</v>
      </c>
      <c r="F637" s="134">
        <f>职业参数比例等级参数!$H$38*1</f>
        <v>13.333333333333332</v>
      </c>
      <c r="G637" s="134">
        <f>职业参数比例等级参数!$H$39*1</f>
        <v>12.5</v>
      </c>
      <c r="H637" s="134">
        <f>职业参数比例等级参数!$H$40*1</f>
        <v>7.7575757575757578</v>
      </c>
      <c r="I637" s="135">
        <f>职业参数比例等级参数!$F$41*1</f>
        <v>6.1090909090909093</v>
      </c>
      <c r="J637" s="134">
        <f>职业参数比例等级参数!$H$42*1</f>
        <v>7.7575757575757578</v>
      </c>
      <c r="K637" s="134">
        <f>职业参数比例等级参数!$H$43*1</f>
        <v>5.8181818181818175</v>
      </c>
      <c r="L637" s="134">
        <f>职业参数比例等级参数!$H$44*1</f>
        <v>4.545454545454545</v>
      </c>
      <c r="M637" s="134">
        <f>L637*职业参数比例等级参数!$B$15</f>
        <v>9.0909090909090899</v>
      </c>
      <c r="N637" s="134">
        <f>L637*职业参数比例等级参数!$B$16</f>
        <v>4.545454545454545</v>
      </c>
      <c r="O637" s="134"/>
      <c r="P637" s="134"/>
    </row>
    <row r="638" spans="1:16" s="135" customFormat="1">
      <c r="A638" s="142">
        <v>625</v>
      </c>
      <c r="B638" s="134">
        <f t="shared" si="16"/>
        <v>27500</v>
      </c>
      <c r="C638" s="134">
        <v>9</v>
      </c>
      <c r="D638" s="134">
        <v>2</v>
      </c>
      <c r="E638" s="134" t="s">
        <v>1938</v>
      </c>
      <c r="F638" s="134">
        <f>职业参数比例等级参数!$H$38*1</f>
        <v>13.333333333333332</v>
      </c>
      <c r="G638" s="134">
        <f>职业参数比例等级参数!$H$39*1</f>
        <v>12.5</v>
      </c>
      <c r="H638" s="134">
        <f>职业参数比例等级参数!$H$40*1</f>
        <v>7.7575757575757578</v>
      </c>
      <c r="I638" s="134">
        <f>职业参数比例等级参数!$H$41*1</f>
        <v>5.8181818181818175</v>
      </c>
      <c r="J638" s="135">
        <f>职业参数比例等级参数!$G$42*1</f>
        <v>7.9515151515151521</v>
      </c>
      <c r="K638" s="134">
        <f>职业参数比例等级参数!$H$43*1</f>
        <v>5.8181818181818175</v>
      </c>
      <c r="L638" s="134">
        <f>职业参数比例等级参数!$H$44*1</f>
        <v>4.545454545454545</v>
      </c>
      <c r="M638" s="134">
        <f>L638*职业参数比例等级参数!$B$15</f>
        <v>9.0909090909090899</v>
      </c>
      <c r="N638" s="134">
        <f>L638*职业参数比例等级参数!$B$16</f>
        <v>4.545454545454545</v>
      </c>
      <c r="O638" s="134"/>
      <c r="P638" s="134"/>
    </row>
    <row r="639" spans="1:16" s="135" customFormat="1">
      <c r="A639" s="142">
        <v>626</v>
      </c>
      <c r="B639" s="134">
        <f t="shared" si="16"/>
        <v>27500</v>
      </c>
      <c r="C639" s="134">
        <v>9</v>
      </c>
      <c r="D639" s="134">
        <v>2</v>
      </c>
      <c r="E639" s="134" t="s">
        <v>1938</v>
      </c>
      <c r="F639" s="134">
        <f>职业参数比例等级参数!$H$38*1</f>
        <v>13.333333333333332</v>
      </c>
      <c r="G639" s="134">
        <f>职业参数比例等级参数!$H$39*1</f>
        <v>12.5</v>
      </c>
      <c r="H639" s="134">
        <f>职业参数比例等级参数!$H$40*1</f>
        <v>7.7575757575757578</v>
      </c>
      <c r="I639" s="134">
        <f>职业参数比例等级参数!$H$41*1</f>
        <v>5.8181818181818175</v>
      </c>
      <c r="J639" s="135">
        <f>职业参数比例等级参数!$F$42*1</f>
        <v>8.1454545454545446</v>
      </c>
      <c r="K639" s="134">
        <f>职业参数比例等级参数!$H$43*1</f>
        <v>5.8181818181818175</v>
      </c>
      <c r="L639" s="134">
        <f>职业参数比例等级参数!$H$44*1</f>
        <v>4.545454545454545</v>
      </c>
      <c r="M639" s="134">
        <f>L639*职业参数比例等级参数!$B$15</f>
        <v>9.0909090909090899</v>
      </c>
      <c r="N639" s="134">
        <f>L639*职业参数比例等级参数!$B$16</f>
        <v>4.545454545454545</v>
      </c>
      <c r="O639" s="134"/>
      <c r="P639" s="134"/>
    </row>
    <row r="640" spans="1:16" s="135" customFormat="1">
      <c r="A640" s="142">
        <v>627</v>
      </c>
      <c r="B640" s="134">
        <f t="shared" si="16"/>
        <v>27500</v>
      </c>
      <c r="C640" s="134">
        <v>9</v>
      </c>
      <c r="D640" s="134">
        <v>2</v>
      </c>
      <c r="E640" s="134" t="s">
        <v>1938</v>
      </c>
      <c r="F640" s="134">
        <f>职业参数比例等级参数!$H$38*1</f>
        <v>13.333333333333332</v>
      </c>
      <c r="G640" s="134">
        <f>职业参数比例等级参数!$H$39*1</f>
        <v>12.5</v>
      </c>
      <c r="H640" s="134">
        <f>职业参数比例等级参数!$H$40*1</f>
        <v>7.7575757575757578</v>
      </c>
      <c r="I640" s="134">
        <f>职业参数比例等级参数!$H$41*1</f>
        <v>5.8181818181818175</v>
      </c>
      <c r="J640" s="134">
        <f>职业参数比例等级参数!$H$42*1</f>
        <v>7.7575757575757578</v>
      </c>
      <c r="K640" s="135">
        <f>职业参数比例等级参数!$G$43*1</f>
        <v>5.963636363636363</v>
      </c>
      <c r="L640" s="134">
        <f>职业参数比例等级参数!$H$44*1</f>
        <v>4.545454545454545</v>
      </c>
      <c r="M640" s="134">
        <f>L640*职业参数比例等级参数!$B$15</f>
        <v>9.0909090909090899</v>
      </c>
      <c r="N640" s="134">
        <f>L640*职业参数比例等级参数!$B$16</f>
        <v>4.545454545454545</v>
      </c>
      <c r="O640" s="134"/>
      <c r="P640" s="134"/>
    </row>
    <row r="641" spans="1:16" s="135" customFormat="1">
      <c r="A641" s="142">
        <v>628</v>
      </c>
      <c r="B641" s="134">
        <f t="shared" si="16"/>
        <v>27500</v>
      </c>
      <c r="C641" s="134">
        <v>9</v>
      </c>
      <c r="D641" s="134">
        <v>2</v>
      </c>
      <c r="E641" s="134" t="s">
        <v>1938</v>
      </c>
      <c r="F641" s="134">
        <f>职业参数比例等级参数!$H$38*1</f>
        <v>13.333333333333332</v>
      </c>
      <c r="G641" s="134">
        <f>职业参数比例等级参数!$H$39*1</f>
        <v>12.5</v>
      </c>
      <c r="H641" s="134">
        <f>职业参数比例等级参数!$H$40*1</f>
        <v>7.7575757575757578</v>
      </c>
      <c r="I641" s="134">
        <f>职业参数比例等级参数!$H$41*1</f>
        <v>5.8181818181818175</v>
      </c>
      <c r="J641" s="134">
        <f>职业参数比例等级参数!$H$42*1</f>
        <v>7.7575757575757578</v>
      </c>
      <c r="K641" s="135">
        <f>职业参数比例等级参数!$F$43*1</f>
        <v>6.1090909090909093</v>
      </c>
      <c r="L641" s="134">
        <f>职业参数比例等级参数!$H$44*1</f>
        <v>4.545454545454545</v>
      </c>
      <c r="M641" s="134">
        <f>L641*职业参数比例等级参数!$B$15</f>
        <v>9.0909090909090899</v>
      </c>
      <c r="N641" s="134">
        <f>L641*职业参数比例等级参数!$B$16</f>
        <v>4.545454545454545</v>
      </c>
      <c r="O641" s="134"/>
      <c r="P641" s="134"/>
    </row>
    <row r="642" spans="1:16" s="135" customFormat="1">
      <c r="A642" s="142">
        <v>629</v>
      </c>
      <c r="B642" s="134">
        <f t="shared" si="16"/>
        <v>27500</v>
      </c>
      <c r="C642" s="134">
        <v>9</v>
      </c>
      <c r="D642" s="134">
        <v>2</v>
      </c>
      <c r="E642" s="134" t="s">
        <v>1938</v>
      </c>
      <c r="F642" s="134">
        <f>职业参数比例等级参数!$H$38*1</f>
        <v>13.333333333333332</v>
      </c>
      <c r="G642" s="134">
        <f>职业参数比例等级参数!$H$39*1</f>
        <v>12.5</v>
      </c>
      <c r="H642" s="134">
        <f>职业参数比例等级参数!$H$40*1</f>
        <v>7.7575757575757578</v>
      </c>
      <c r="I642" s="134">
        <f>职业参数比例等级参数!$H$41*1</f>
        <v>5.8181818181818175</v>
      </c>
      <c r="J642" s="134">
        <f>职业参数比例等级参数!$H$42*1</f>
        <v>7.7575757575757578</v>
      </c>
      <c r="K642" s="134">
        <f>职业参数比例等级参数!$H$43*1</f>
        <v>5.8181818181818175</v>
      </c>
      <c r="L642" s="135">
        <f>职业参数比例等级参数!$G$44*1</f>
        <v>4.581818181818182</v>
      </c>
      <c r="M642" s="134">
        <f>L642*职业参数比例等级参数!$B$15</f>
        <v>9.163636363636364</v>
      </c>
      <c r="N642" s="134">
        <f>L642*职业参数比例等级参数!$B$16</f>
        <v>4.581818181818182</v>
      </c>
      <c r="O642" s="134"/>
      <c r="P642" s="134"/>
    </row>
    <row r="643" spans="1:16" s="135" customFormat="1">
      <c r="A643" s="142">
        <v>630</v>
      </c>
      <c r="B643" s="134">
        <f t="shared" si="16"/>
        <v>27500</v>
      </c>
      <c r="C643" s="134">
        <v>9</v>
      </c>
      <c r="D643" s="134">
        <v>2</v>
      </c>
      <c r="E643" s="134" t="s">
        <v>1938</v>
      </c>
      <c r="F643" s="134">
        <f>职业参数比例等级参数!$H$38*1</f>
        <v>13.333333333333332</v>
      </c>
      <c r="G643" s="134">
        <f>职业参数比例等级参数!$H$39*1</f>
        <v>12.5</v>
      </c>
      <c r="H643" s="134">
        <f>职业参数比例等级参数!$H$40*1</f>
        <v>7.7575757575757578</v>
      </c>
      <c r="I643" s="134">
        <f>职业参数比例等级参数!$H$41*1</f>
        <v>5.8181818181818175</v>
      </c>
      <c r="J643" s="134">
        <f>职业参数比例等级参数!$H$42*1</f>
        <v>7.7575757575757578</v>
      </c>
      <c r="K643" s="134">
        <f>职业参数比例等级参数!$H$43*1</f>
        <v>5.8181818181818175</v>
      </c>
      <c r="L643" s="135">
        <f>职业参数比例等级参数!$F$44*1</f>
        <v>4.6181818181818182</v>
      </c>
      <c r="M643" s="134">
        <f>L643*职业参数比例等级参数!$B$15</f>
        <v>9.2363636363636363</v>
      </c>
      <c r="N643" s="134">
        <f>L643*职业参数比例等级参数!$B$16</f>
        <v>4.6181818181818182</v>
      </c>
      <c r="O643" s="134"/>
      <c r="P643" s="134"/>
    </row>
    <row r="644" spans="1:16" s="135" customFormat="1" ht="15" customHeight="1">
      <c r="A644" s="142">
        <v>631</v>
      </c>
      <c r="B644" s="135">
        <f>$C$9</f>
        <v>17000</v>
      </c>
      <c r="C644" s="135">
        <v>8</v>
      </c>
      <c r="D644" s="135">
        <v>2</v>
      </c>
      <c r="E644" s="135" t="s">
        <v>1939</v>
      </c>
      <c r="F644" s="135">
        <f>职业参数比例等级参数!$I$38*1</f>
        <v>13.09090909090909</v>
      </c>
      <c r="G644" s="135">
        <f>职业参数比例等级参数!$I$39*1</f>
        <v>12.272727272727272</v>
      </c>
      <c r="H644" s="135">
        <f>职业参数比例等级参数!$I$40*1</f>
        <v>7.5636363636363635</v>
      </c>
      <c r="I644" s="135">
        <f>职业参数比例等级参数!$I$41*1</f>
        <v>5.672727272727272</v>
      </c>
      <c r="J644" s="135">
        <f>职业参数比例等级参数!$I$42*1</f>
        <v>7.5636363636363635</v>
      </c>
      <c r="K644" s="135">
        <f>职业参数比例等级参数!$I$43*1</f>
        <v>5.672727272727272</v>
      </c>
      <c r="L644" s="135">
        <f>职业参数比例等级参数!$I$44*1</f>
        <v>4.5090909090909088</v>
      </c>
      <c r="M644" s="135">
        <f>L644*职业参数比例等级参数!$B$15</f>
        <v>9.0181818181818176</v>
      </c>
      <c r="N644" s="135">
        <f>L644*职业参数比例等级参数!$B$16</f>
        <v>4.5090909090909088</v>
      </c>
      <c r="P644" s="135" t="s">
        <v>604</v>
      </c>
    </row>
    <row r="645" spans="1:16" s="135" customFormat="1">
      <c r="A645" s="142">
        <v>632</v>
      </c>
      <c r="B645" s="134">
        <f t="shared" ref="B645:B688" si="17">$C$9</f>
        <v>17000</v>
      </c>
      <c r="C645" s="134">
        <v>8</v>
      </c>
      <c r="D645" s="134">
        <v>2</v>
      </c>
      <c r="E645" s="134" t="s">
        <v>1939</v>
      </c>
      <c r="F645" s="135">
        <f>职业参数比例等级参数!$J$38*1</f>
        <v>12.848484848484848</v>
      </c>
      <c r="G645" s="134">
        <f>职业参数比例等级参数!$I$39*1</f>
        <v>12.272727272727272</v>
      </c>
      <c r="H645" s="134">
        <f>职业参数比例等级参数!$I$40*1</f>
        <v>7.5636363636363635</v>
      </c>
      <c r="I645" s="134">
        <f>职业参数比例等级参数!$I$41*1</f>
        <v>5.672727272727272</v>
      </c>
      <c r="J645" s="134">
        <f>职业参数比例等级参数!$I$42*1</f>
        <v>7.5636363636363635</v>
      </c>
      <c r="K645" s="134">
        <f>职业参数比例等级参数!$I$43*1</f>
        <v>5.672727272727272</v>
      </c>
      <c r="L645" s="134">
        <f>职业参数比例等级参数!$I$44*1</f>
        <v>4.5090909090909088</v>
      </c>
      <c r="M645" s="134">
        <f>L645*职业参数比例等级参数!$B$15</f>
        <v>9.0181818181818176</v>
      </c>
      <c r="N645" s="134">
        <f>L645*职业参数比例等级参数!$B$16</f>
        <v>4.5090909090909088</v>
      </c>
      <c r="O645" s="134"/>
      <c r="P645" s="134"/>
    </row>
    <row r="646" spans="1:16" s="135" customFormat="1">
      <c r="A646" s="142">
        <v>633</v>
      </c>
      <c r="B646" s="134">
        <f t="shared" si="17"/>
        <v>17000</v>
      </c>
      <c r="C646" s="134">
        <v>8</v>
      </c>
      <c r="D646" s="134">
        <v>2</v>
      </c>
      <c r="E646" s="134" t="s">
        <v>1939</v>
      </c>
      <c r="F646" s="135">
        <f>职业参数比例等级参数!$K$38*1</f>
        <v>12.606060606060606</v>
      </c>
      <c r="G646" s="134">
        <f>职业参数比例等级参数!$I$39*1</f>
        <v>12.272727272727272</v>
      </c>
      <c r="H646" s="134">
        <f>职业参数比例等级参数!$I$40*1</f>
        <v>7.5636363636363635</v>
      </c>
      <c r="I646" s="134">
        <f>职业参数比例等级参数!$I$41*1</f>
        <v>5.672727272727272</v>
      </c>
      <c r="J646" s="134">
        <f>职业参数比例等级参数!$I$42*1</f>
        <v>7.5636363636363635</v>
      </c>
      <c r="K646" s="134">
        <f>职业参数比例等级参数!$I$43*1</f>
        <v>5.672727272727272</v>
      </c>
      <c r="L646" s="134">
        <f>职业参数比例等级参数!$I$44*1</f>
        <v>4.5090909090909088</v>
      </c>
      <c r="M646" s="134">
        <f>L646*职业参数比例等级参数!$B$15</f>
        <v>9.0181818181818176</v>
      </c>
      <c r="N646" s="134">
        <f>L646*职业参数比例等级参数!$B$16</f>
        <v>4.5090909090909088</v>
      </c>
      <c r="O646" s="134"/>
      <c r="P646" s="134"/>
    </row>
    <row r="647" spans="1:16" s="135" customFormat="1">
      <c r="A647" s="142">
        <v>634</v>
      </c>
      <c r="B647" s="134">
        <f t="shared" si="17"/>
        <v>17000</v>
      </c>
      <c r="C647" s="134">
        <v>8</v>
      </c>
      <c r="D647" s="134">
        <v>2</v>
      </c>
      <c r="E647" s="134" t="s">
        <v>1938</v>
      </c>
      <c r="F647" s="134">
        <f>职业参数比例等级参数!$I$38*1</f>
        <v>13.09090909090909</v>
      </c>
      <c r="G647" s="135">
        <f>职业参数比例等级参数!$J$39*1</f>
        <v>12.045454545454545</v>
      </c>
      <c r="H647" s="134">
        <f>职业参数比例等级参数!$I$40*1</f>
        <v>7.5636363636363635</v>
      </c>
      <c r="I647" s="134">
        <f>职业参数比例等级参数!$I$41*1</f>
        <v>5.672727272727272</v>
      </c>
      <c r="J647" s="134">
        <f>职业参数比例等级参数!$I$42*1</f>
        <v>7.5636363636363635</v>
      </c>
      <c r="K647" s="134">
        <f>职业参数比例等级参数!$I$43*1</f>
        <v>5.672727272727272</v>
      </c>
      <c r="L647" s="134">
        <f>职业参数比例等级参数!$I$44*1</f>
        <v>4.5090909090909088</v>
      </c>
      <c r="M647" s="134">
        <f>L647*职业参数比例等级参数!$B$15</f>
        <v>9.0181818181818176</v>
      </c>
      <c r="N647" s="134">
        <f>L647*职业参数比例等级参数!$B$16</f>
        <v>4.5090909090909088</v>
      </c>
      <c r="O647" s="134"/>
      <c r="P647" s="134"/>
    </row>
    <row r="648" spans="1:16" s="135" customFormat="1">
      <c r="A648" s="142">
        <v>635</v>
      </c>
      <c r="B648" s="134">
        <f t="shared" si="17"/>
        <v>17000</v>
      </c>
      <c r="C648" s="134">
        <v>8</v>
      </c>
      <c r="D648" s="134">
        <v>2</v>
      </c>
      <c r="E648" s="134" t="s">
        <v>1938</v>
      </c>
      <c r="F648" s="134">
        <f>职业参数比例等级参数!$I$38*1</f>
        <v>13.09090909090909</v>
      </c>
      <c r="G648" s="135">
        <f>职业参数比例等级参数!$K$39*1</f>
        <v>11.818181818181817</v>
      </c>
      <c r="H648" s="134">
        <f>职业参数比例等级参数!$I$40*1</f>
        <v>7.5636363636363635</v>
      </c>
      <c r="I648" s="134">
        <f>职业参数比例等级参数!$I$41*1</f>
        <v>5.672727272727272</v>
      </c>
      <c r="J648" s="134">
        <f>职业参数比例等级参数!$I$42*1</f>
        <v>7.5636363636363635</v>
      </c>
      <c r="K648" s="134">
        <f>职业参数比例等级参数!$I$43*1</f>
        <v>5.672727272727272</v>
      </c>
      <c r="L648" s="134">
        <f>职业参数比例等级参数!$I$44*1</f>
        <v>4.5090909090909088</v>
      </c>
      <c r="M648" s="134">
        <f>L648*职业参数比例等级参数!$B$15</f>
        <v>9.0181818181818176</v>
      </c>
      <c r="N648" s="134">
        <f>L648*职业参数比例等级参数!$B$16</f>
        <v>4.5090909090909088</v>
      </c>
      <c r="O648" s="134"/>
      <c r="P648" s="134"/>
    </row>
    <row r="649" spans="1:16" s="135" customFormat="1">
      <c r="A649" s="142">
        <v>636</v>
      </c>
      <c r="B649" s="134">
        <f t="shared" si="17"/>
        <v>17000</v>
      </c>
      <c r="C649" s="134">
        <v>8</v>
      </c>
      <c r="D649" s="134">
        <v>2</v>
      </c>
      <c r="E649" s="134" t="s">
        <v>1938</v>
      </c>
      <c r="F649" s="134">
        <f>职业参数比例等级参数!$I$38*1</f>
        <v>13.09090909090909</v>
      </c>
      <c r="G649" s="134">
        <f>职业参数比例等级参数!$I$39*1</f>
        <v>12.272727272727272</v>
      </c>
      <c r="H649" s="135">
        <f>职业参数比例等级参数!$J$40*1</f>
        <v>7.3696969696969692</v>
      </c>
      <c r="I649" s="134">
        <f>职业参数比例等级参数!$I$41*1</f>
        <v>5.672727272727272</v>
      </c>
      <c r="J649" s="134">
        <f>职业参数比例等级参数!$I$42*1</f>
        <v>7.5636363636363635</v>
      </c>
      <c r="K649" s="134">
        <f>职业参数比例等级参数!$I$43*1</f>
        <v>5.672727272727272</v>
      </c>
      <c r="L649" s="134">
        <f>职业参数比例等级参数!$I$44*1</f>
        <v>4.5090909090909088</v>
      </c>
      <c r="M649" s="134">
        <f>L649*职业参数比例等级参数!$B$15</f>
        <v>9.0181818181818176</v>
      </c>
      <c r="N649" s="134">
        <f>L649*职业参数比例等级参数!$B$16</f>
        <v>4.5090909090909088</v>
      </c>
      <c r="O649" s="134"/>
      <c r="P649" s="134"/>
    </row>
    <row r="650" spans="1:16" s="135" customFormat="1">
      <c r="A650" s="142">
        <v>637</v>
      </c>
      <c r="B650" s="134">
        <f t="shared" si="17"/>
        <v>17000</v>
      </c>
      <c r="C650" s="134">
        <v>8</v>
      </c>
      <c r="D650" s="134">
        <v>2</v>
      </c>
      <c r="E650" s="134" t="s">
        <v>1938</v>
      </c>
      <c r="F650" s="134">
        <f>职业参数比例等级参数!$I$38*1</f>
        <v>13.09090909090909</v>
      </c>
      <c r="G650" s="134">
        <f>职业参数比例等级参数!$I$39*1</f>
        <v>12.272727272727272</v>
      </c>
      <c r="H650" s="135">
        <f>职业参数比例等级参数!$K$40*1</f>
        <v>7.1757575757575758</v>
      </c>
      <c r="I650" s="134">
        <f>职业参数比例等级参数!$I$41*1</f>
        <v>5.672727272727272</v>
      </c>
      <c r="J650" s="134">
        <f>职业参数比例等级参数!$I$42*1</f>
        <v>7.5636363636363635</v>
      </c>
      <c r="K650" s="134">
        <f>职业参数比例等级参数!$I$43*1</f>
        <v>5.672727272727272</v>
      </c>
      <c r="L650" s="134">
        <f>职业参数比例等级参数!$I$44*1</f>
        <v>4.5090909090909088</v>
      </c>
      <c r="M650" s="134">
        <f>L650*职业参数比例等级参数!$B$15</f>
        <v>9.0181818181818176</v>
      </c>
      <c r="N650" s="134">
        <f>L650*职业参数比例等级参数!$B$16</f>
        <v>4.5090909090909088</v>
      </c>
      <c r="O650" s="134"/>
      <c r="P650" s="134"/>
    </row>
    <row r="651" spans="1:16" s="135" customFormat="1">
      <c r="A651" s="142">
        <v>638</v>
      </c>
      <c r="B651" s="134">
        <f t="shared" si="17"/>
        <v>17000</v>
      </c>
      <c r="C651" s="134">
        <v>8</v>
      </c>
      <c r="D651" s="134">
        <v>2</v>
      </c>
      <c r="E651" s="134" t="s">
        <v>1938</v>
      </c>
      <c r="F651" s="134">
        <f>职业参数比例等级参数!$I$38*1</f>
        <v>13.09090909090909</v>
      </c>
      <c r="G651" s="134">
        <f>职业参数比例等级参数!$I$39*1</f>
        <v>12.272727272727272</v>
      </c>
      <c r="H651" s="134">
        <f>职业参数比例等级参数!$I$40*1</f>
        <v>7.5636363636363635</v>
      </c>
      <c r="I651" s="135">
        <f>职业参数比例等级参数!$J$41*1</f>
        <v>5.5272727272727273</v>
      </c>
      <c r="J651" s="134">
        <f>职业参数比例等级参数!$I$42*1</f>
        <v>7.5636363636363635</v>
      </c>
      <c r="K651" s="134">
        <f>职业参数比例等级参数!$I$43*1</f>
        <v>5.672727272727272</v>
      </c>
      <c r="L651" s="134">
        <f>职业参数比例等级参数!$I$44*1</f>
        <v>4.5090909090909088</v>
      </c>
      <c r="M651" s="134">
        <f>L651*职业参数比例等级参数!$B$15</f>
        <v>9.0181818181818176</v>
      </c>
      <c r="N651" s="134">
        <f>L651*职业参数比例等级参数!$B$16</f>
        <v>4.5090909090909088</v>
      </c>
      <c r="O651" s="134"/>
      <c r="P651" s="134"/>
    </row>
    <row r="652" spans="1:16" s="135" customFormat="1">
      <c r="A652" s="142">
        <v>639</v>
      </c>
      <c r="B652" s="134">
        <f t="shared" si="17"/>
        <v>17000</v>
      </c>
      <c r="C652" s="134">
        <v>8</v>
      </c>
      <c r="D652" s="134">
        <v>2</v>
      </c>
      <c r="E652" s="134" t="s">
        <v>1938</v>
      </c>
      <c r="F652" s="134">
        <f>职业参数比例等级参数!$I$38*1</f>
        <v>13.09090909090909</v>
      </c>
      <c r="G652" s="134">
        <f>职业参数比例等级参数!$I$39*1</f>
        <v>12.272727272727272</v>
      </c>
      <c r="H652" s="134">
        <f>职业参数比例等级参数!$I$40*1</f>
        <v>7.5636363636363635</v>
      </c>
      <c r="I652" s="135">
        <f>职业参数比例等级参数!$K$41*1</f>
        <v>5.3818181818181818</v>
      </c>
      <c r="J652" s="134">
        <f>职业参数比例等级参数!$I$42*1</f>
        <v>7.5636363636363635</v>
      </c>
      <c r="K652" s="134">
        <f>职业参数比例等级参数!$I$43*1</f>
        <v>5.672727272727272</v>
      </c>
      <c r="L652" s="134">
        <f>职业参数比例等级参数!$I$44*1</f>
        <v>4.5090909090909088</v>
      </c>
      <c r="M652" s="134">
        <f>L652*职业参数比例等级参数!$B$15</f>
        <v>9.0181818181818176</v>
      </c>
      <c r="N652" s="134">
        <f>L652*职业参数比例等级参数!$B$16</f>
        <v>4.5090909090909088</v>
      </c>
      <c r="O652" s="134"/>
      <c r="P652" s="134"/>
    </row>
    <row r="653" spans="1:16" s="135" customFormat="1">
      <c r="A653" s="142">
        <v>640</v>
      </c>
      <c r="B653" s="134">
        <f t="shared" si="17"/>
        <v>17000</v>
      </c>
      <c r="C653" s="134">
        <v>8</v>
      </c>
      <c r="D653" s="134">
        <v>2</v>
      </c>
      <c r="E653" s="134" t="s">
        <v>1938</v>
      </c>
      <c r="F653" s="134">
        <f>职业参数比例等级参数!$I$38*1</f>
        <v>13.09090909090909</v>
      </c>
      <c r="G653" s="134">
        <f>职业参数比例等级参数!$I$39*1</f>
        <v>12.272727272727272</v>
      </c>
      <c r="H653" s="134">
        <f>职业参数比例等级参数!$I$40*1</f>
        <v>7.5636363636363635</v>
      </c>
      <c r="I653" s="134">
        <f>职业参数比例等级参数!$I$41*1</f>
        <v>5.672727272727272</v>
      </c>
      <c r="J653" s="135">
        <f>职业参数比例等级参数!$J$42*1</f>
        <v>7.3696969696969692</v>
      </c>
      <c r="K653" s="134">
        <f>职业参数比例等级参数!$I$43*1</f>
        <v>5.672727272727272</v>
      </c>
      <c r="L653" s="134">
        <f>职业参数比例等级参数!$I$44*1</f>
        <v>4.5090909090909088</v>
      </c>
      <c r="M653" s="134">
        <f>L653*职业参数比例等级参数!$B$15</f>
        <v>9.0181818181818176</v>
      </c>
      <c r="N653" s="134">
        <f>L653*职业参数比例等级参数!$B$16</f>
        <v>4.5090909090909088</v>
      </c>
      <c r="O653" s="134"/>
      <c r="P653" s="134"/>
    </row>
    <row r="654" spans="1:16" s="135" customFormat="1">
      <c r="A654" s="142">
        <v>641</v>
      </c>
      <c r="B654" s="134">
        <f t="shared" si="17"/>
        <v>17000</v>
      </c>
      <c r="C654" s="134">
        <v>8</v>
      </c>
      <c r="D654" s="134">
        <v>2</v>
      </c>
      <c r="E654" s="134" t="s">
        <v>1938</v>
      </c>
      <c r="F654" s="134">
        <f>职业参数比例等级参数!$I$38*1</f>
        <v>13.09090909090909</v>
      </c>
      <c r="G654" s="134">
        <f>职业参数比例等级参数!$I$39*1</f>
        <v>12.272727272727272</v>
      </c>
      <c r="H654" s="134">
        <f>职业参数比例等级参数!$I$40*1</f>
        <v>7.5636363636363635</v>
      </c>
      <c r="I654" s="134">
        <f>职业参数比例等级参数!$I$41*1</f>
        <v>5.672727272727272</v>
      </c>
      <c r="J654" s="135">
        <f>职业参数比例等级参数!$K$42*1</f>
        <v>7.1757575757575758</v>
      </c>
      <c r="K654" s="134">
        <f>职业参数比例等级参数!$I$43*1</f>
        <v>5.672727272727272</v>
      </c>
      <c r="L654" s="134">
        <f>职业参数比例等级参数!$I$44*1</f>
        <v>4.5090909090909088</v>
      </c>
      <c r="M654" s="134">
        <f>L654*职业参数比例等级参数!$B$15</f>
        <v>9.0181818181818176</v>
      </c>
      <c r="N654" s="134">
        <f>L654*职业参数比例等级参数!$B$16</f>
        <v>4.5090909090909088</v>
      </c>
      <c r="O654" s="134"/>
      <c r="P654" s="134"/>
    </row>
    <row r="655" spans="1:16" s="135" customFormat="1">
      <c r="A655" s="142">
        <v>642</v>
      </c>
      <c r="B655" s="134">
        <f t="shared" si="17"/>
        <v>17000</v>
      </c>
      <c r="C655" s="134">
        <v>8</v>
      </c>
      <c r="D655" s="134">
        <v>2</v>
      </c>
      <c r="E655" s="134" t="s">
        <v>1938</v>
      </c>
      <c r="F655" s="134">
        <f>职业参数比例等级参数!$I$38*1</f>
        <v>13.09090909090909</v>
      </c>
      <c r="G655" s="134">
        <f>职业参数比例等级参数!$I$39*1</f>
        <v>12.272727272727272</v>
      </c>
      <c r="H655" s="134">
        <f>职业参数比例等级参数!$I$40*1</f>
        <v>7.5636363636363635</v>
      </c>
      <c r="I655" s="134">
        <f>职业参数比例等级参数!$I$41*1</f>
        <v>5.672727272727272</v>
      </c>
      <c r="J655" s="134">
        <f>职业参数比例等级参数!$I$42*1</f>
        <v>7.5636363636363635</v>
      </c>
      <c r="K655" s="135">
        <f>职业参数比例等级参数!$J$43*1</f>
        <v>5.5272727272727273</v>
      </c>
      <c r="L655" s="134">
        <f>职业参数比例等级参数!$I$44*1</f>
        <v>4.5090909090909088</v>
      </c>
      <c r="M655" s="134">
        <f>L655*职业参数比例等级参数!$B$15</f>
        <v>9.0181818181818176</v>
      </c>
      <c r="N655" s="134">
        <f>L655*职业参数比例等级参数!$B$16</f>
        <v>4.5090909090909088</v>
      </c>
      <c r="O655" s="134"/>
      <c r="P655" s="134"/>
    </row>
    <row r="656" spans="1:16" s="135" customFormat="1">
      <c r="A656" s="142">
        <v>643</v>
      </c>
      <c r="B656" s="134">
        <f t="shared" si="17"/>
        <v>17000</v>
      </c>
      <c r="C656" s="134">
        <v>8</v>
      </c>
      <c r="D656" s="134">
        <v>2</v>
      </c>
      <c r="E656" s="134" t="s">
        <v>1938</v>
      </c>
      <c r="F656" s="134">
        <f>职业参数比例等级参数!$I$38*1</f>
        <v>13.09090909090909</v>
      </c>
      <c r="G656" s="134">
        <f>职业参数比例等级参数!$I$39*1</f>
        <v>12.272727272727272</v>
      </c>
      <c r="H656" s="134">
        <f>职业参数比例等级参数!$I$40*1</f>
        <v>7.5636363636363635</v>
      </c>
      <c r="I656" s="134">
        <f>职业参数比例等级参数!$I$41*1</f>
        <v>5.672727272727272</v>
      </c>
      <c r="J656" s="134">
        <f>职业参数比例等级参数!$I$42*1</f>
        <v>7.5636363636363635</v>
      </c>
      <c r="K656" s="135">
        <f>职业参数比例等级参数!$K$43*1</f>
        <v>5.3818181818181818</v>
      </c>
      <c r="L656" s="134">
        <f>职业参数比例等级参数!$I$44*1</f>
        <v>4.5090909090909088</v>
      </c>
      <c r="M656" s="134">
        <f>L656*职业参数比例等级参数!$B$15</f>
        <v>9.0181818181818176</v>
      </c>
      <c r="N656" s="134">
        <f>L656*职业参数比例等级参数!$B$16</f>
        <v>4.5090909090909088</v>
      </c>
      <c r="O656" s="134"/>
      <c r="P656" s="134"/>
    </row>
    <row r="657" spans="1:16" s="135" customFormat="1">
      <c r="A657" s="142">
        <v>644</v>
      </c>
      <c r="B657" s="134">
        <f t="shared" si="17"/>
        <v>17000</v>
      </c>
      <c r="C657" s="134">
        <v>8</v>
      </c>
      <c r="D657" s="134">
        <v>2</v>
      </c>
      <c r="E657" s="134" t="s">
        <v>1938</v>
      </c>
      <c r="F657" s="134">
        <f>职业参数比例等级参数!$I$38*1</f>
        <v>13.09090909090909</v>
      </c>
      <c r="G657" s="134">
        <f>职业参数比例等级参数!$I$39*1</f>
        <v>12.272727272727272</v>
      </c>
      <c r="H657" s="134">
        <f>职业参数比例等级参数!$I$40*1</f>
        <v>7.5636363636363635</v>
      </c>
      <c r="I657" s="134">
        <f>职业参数比例等级参数!$I$41*1</f>
        <v>5.672727272727272</v>
      </c>
      <c r="J657" s="134">
        <f>职业参数比例等级参数!$I$42*1</f>
        <v>7.5636363636363635</v>
      </c>
      <c r="K657" s="134">
        <f>职业参数比例等级参数!$I$43*1</f>
        <v>5.672727272727272</v>
      </c>
      <c r="L657" s="135">
        <f>职业参数比例等级参数!$J$44*1</f>
        <v>4.4727272727272727</v>
      </c>
      <c r="M657" s="134">
        <f>L657*职业参数比例等级参数!$B$15</f>
        <v>8.9454545454545453</v>
      </c>
      <c r="N657" s="134">
        <f>L657*职业参数比例等级参数!$B$16</f>
        <v>4.4727272727272727</v>
      </c>
      <c r="O657" s="134"/>
      <c r="P657" s="134"/>
    </row>
    <row r="658" spans="1:16" s="135" customFormat="1">
      <c r="A658" s="142">
        <v>645</v>
      </c>
      <c r="B658" s="134">
        <f t="shared" si="17"/>
        <v>17000</v>
      </c>
      <c r="C658" s="134">
        <v>8</v>
      </c>
      <c r="D658" s="134">
        <v>2</v>
      </c>
      <c r="E658" s="134" t="s">
        <v>1938</v>
      </c>
      <c r="F658" s="134">
        <f>职业参数比例等级参数!$I$38*1</f>
        <v>13.09090909090909</v>
      </c>
      <c r="G658" s="134">
        <f>职业参数比例等级参数!$I$39*1</f>
        <v>12.272727272727272</v>
      </c>
      <c r="H658" s="134">
        <f>职业参数比例等级参数!$I$40*1</f>
        <v>7.5636363636363635</v>
      </c>
      <c r="I658" s="134">
        <f>职业参数比例等级参数!$I$41*1</f>
        <v>5.672727272727272</v>
      </c>
      <c r="J658" s="134">
        <f>职业参数比例等级参数!$I$42*1</f>
        <v>7.5636363636363635</v>
      </c>
      <c r="K658" s="134">
        <f>职业参数比例等级参数!$I$43*1</f>
        <v>5.672727272727272</v>
      </c>
      <c r="L658" s="135">
        <f>职业参数比例等级参数!$K$44*1</f>
        <v>4.4363636363636365</v>
      </c>
      <c r="M658" s="134">
        <f>L658*职业参数比例等级参数!$B$15</f>
        <v>8.872727272727273</v>
      </c>
      <c r="N658" s="134">
        <f>L658*职业参数比例等级参数!$B$16</f>
        <v>4.4363636363636365</v>
      </c>
      <c r="O658" s="134"/>
      <c r="P658" s="134"/>
    </row>
    <row r="659" spans="1:16" s="135" customFormat="1">
      <c r="A659" s="142">
        <v>646</v>
      </c>
      <c r="B659" s="135">
        <f t="shared" si="17"/>
        <v>17000</v>
      </c>
      <c r="C659" s="135">
        <v>8</v>
      </c>
      <c r="D659" s="135">
        <v>2</v>
      </c>
      <c r="E659" s="135" t="s">
        <v>1939</v>
      </c>
      <c r="F659" s="135">
        <f>职业参数比例等级参数!$J$38*1</f>
        <v>12.848484848484848</v>
      </c>
      <c r="G659" s="135">
        <f>职业参数比例等级参数!$J$39*1</f>
        <v>12.045454545454545</v>
      </c>
      <c r="H659" s="135">
        <f>职业参数比例等级参数!$J$40*1</f>
        <v>7.3696969696969692</v>
      </c>
      <c r="I659" s="135">
        <f>职业参数比例等级参数!$J$41*1</f>
        <v>5.5272727272727273</v>
      </c>
      <c r="J659" s="135">
        <f>职业参数比例等级参数!$J$42*1</f>
        <v>7.3696969696969692</v>
      </c>
      <c r="K659" s="135">
        <f>职业参数比例等级参数!$J$43*1</f>
        <v>5.5272727272727273</v>
      </c>
      <c r="L659" s="135">
        <f>职业参数比例等级参数!$J$44*1</f>
        <v>4.4727272727272727</v>
      </c>
      <c r="M659" s="135">
        <f>L659*职业参数比例等级参数!$B$15</f>
        <v>8.9454545454545453</v>
      </c>
      <c r="N659" s="135">
        <f>L659*职业参数比例等级参数!$B$16</f>
        <v>4.4727272727272727</v>
      </c>
      <c r="P659" s="135" t="s">
        <v>695</v>
      </c>
    </row>
    <row r="660" spans="1:16" s="135" customFormat="1">
      <c r="A660" s="142">
        <v>647</v>
      </c>
      <c r="B660" s="134">
        <f t="shared" si="17"/>
        <v>17000</v>
      </c>
      <c r="C660" s="134">
        <v>8</v>
      </c>
      <c r="D660" s="134">
        <v>2</v>
      </c>
      <c r="E660" s="134" t="s">
        <v>1939</v>
      </c>
      <c r="F660" s="135">
        <f>职业参数比例等级参数!$I$38*1</f>
        <v>13.09090909090909</v>
      </c>
      <c r="G660" s="134">
        <f>职业参数比例等级参数!$J$39*1</f>
        <v>12.045454545454545</v>
      </c>
      <c r="H660" s="134">
        <f>职业参数比例等级参数!$J$40*1</f>
        <v>7.3696969696969692</v>
      </c>
      <c r="I660" s="134">
        <f>职业参数比例等级参数!$J$41*1</f>
        <v>5.5272727272727273</v>
      </c>
      <c r="J660" s="134">
        <f>职业参数比例等级参数!$J$42*1</f>
        <v>7.3696969696969692</v>
      </c>
      <c r="K660" s="134">
        <f>职业参数比例等级参数!$J$43*1</f>
        <v>5.5272727272727273</v>
      </c>
      <c r="L660" s="134">
        <f>职业参数比例等级参数!$J$44*1</f>
        <v>4.4727272727272727</v>
      </c>
      <c r="M660" s="134">
        <f>L660*职业参数比例等级参数!$B$15</f>
        <v>8.9454545454545453</v>
      </c>
      <c r="N660" s="134">
        <f>L660*职业参数比例等级参数!$B$16</f>
        <v>4.4727272727272727</v>
      </c>
      <c r="O660" s="134"/>
      <c r="P660" s="134"/>
    </row>
    <row r="661" spans="1:16" s="135" customFormat="1">
      <c r="A661" s="142">
        <v>648</v>
      </c>
      <c r="B661" s="134">
        <f t="shared" si="17"/>
        <v>17000</v>
      </c>
      <c r="C661" s="134">
        <v>8</v>
      </c>
      <c r="D661" s="134">
        <v>2</v>
      </c>
      <c r="E661" s="134" t="s">
        <v>1939</v>
      </c>
      <c r="F661" s="135">
        <f>职业参数比例等级参数!$K$38*1</f>
        <v>12.606060606060606</v>
      </c>
      <c r="G661" s="134">
        <f>职业参数比例等级参数!$J$39*1</f>
        <v>12.045454545454545</v>
      </c>
      <c r="H661" s="134">
        <f>职业参数比例等级参数!$J$40*1</f>
        <v>7.3696969696969692</v>
      </c>
      <c r="I661" s="134">
        <f>职业参数比例等级参数!$J$41*1</f>
        <v>5.5272727272727273</v>
      </c>
      <c r="J661" s="134">
        <f>职业参数比例等级参数!$J$42*1</f>
        <v>7.3696969696969692</v>
      </c>
      <c r="K661" s="134">
        <f>职业参数比例等级参数!$J$43*1</f>
        <v>5.5272727272727273</v>
      </c>
      <c r="L661" s="134">
        <f>职业参数比例等级参数!$J$44*1</f>
        <v>4.4727272727272727</v>
      </c>
      <c r="M661" s="134">
        <f>L661*职业参数比例等级参数!$B$15</f>
        <v>8.9454545454545453</v>
      </c>
      <c r="N661" s="134">
        <f>L661*职业参数比例等级参数!$B$16</f>
        <v>4.4727272727272727</v>
      </c>
      <c r="O661" s="134"/>
      <c r="P661" s="134"/>
    </row>
    <row r="662" spans="1:16" s="135" customFormat="1">
      <c r="A662" s="142">
        <v>649</v>
      </c>
      <c r="B662" s="134">
        <f t="shared" si="17"/>
        <v>17000</v>
      </c>
      <c r="C662" s="134">
        <v>8</v>
      </c>
      <c r="D662" s="134">
        <v>2</v>
      </c>
      <c r="E662" s="134" t="s">
        <v>1938</v>
      </c>
      <c r="F662" s="134">
        <f>职业参数比例等级参数!$J$38*1</f>
        <v>12.848484848484848</v>
      </c>
      <c r="G662" s="135">
        <f>职业参数比例等级参数!$I$39*1</f>
        <v>12.272727272727272</v>
      </c>
      <c r="H662" s="134">
        <f>职业参数比例等级参数!$J$40*1</f>
        <v>7.3696969696969692</v>
      </c>
      <c r="I662" s="134">
        <f>职业参数比例等级参数!$J$41*1</f>
        <v>5.5272727272727273</v>
      </c>
      <c r="J662" s="134">
        <f>职业参数比例等级参数!$J$42*1</f>
        <v>7.3696969696969692</v>
      </c>
      <c r="K662" s="134">
        <f>职业参数比例等级参数!$J$43*1</f>
        <v>5.5272727272727273</v>
      </c>
      <c r="L662" s="134">
        <f>职业参数比例等级参数!$J$44*1</f>
        <v>4.4727272727272727</v>
      </c>
      <c r="M662" s="134">
        <f>L662*职业参数比例等级参数!$B$15</f>
        <v>8.9454545454545453</v>
      </c>
      <c r="N662" s="134">
        <f>L662*职业参数比例等级参数!$B$16</f>
        <v>4.4727272727272727</v>
      </c>
      <c r="O662" s="134"/>
      <c r="P662" s="134"/>
    </row>
    <row r="663" spans="1:16" s="135" customFormat="1">
      <c r="A663" s="142">
        <v>650</v>
      </c>
      <c r="B663" s="134">
        <f t="shared" si="17"/>
        <v>17000</v>
      </c>
      <c r="C663" s="134">
        <v>8</v>
      </c>
      <c r="D663" s="134">
        <v>2</v>
      </c>
      <c r="E663" s="134" t="s">
        <v>1938</v>
      </c>
      <c r="F663" s="134">
        <f>职业参数比例等级参数!$J$38*1</f>
        <v>12.848484848484848</v>
      </c>
      <c r="G663" s="135">
        <f>职业参数比例等级参数!$K$39*1</f>
        <v>11.818181818181817</v>
      </c>
      <c r="H663" s="134">
        <f>职业参数比例等级参数!$J$40*1</f>
        <v>7.3696969696969692</v>
      </c>
      <c r="I663" s="134">
        <f>职业参数比例等级参数!$J$41*1</f>
        <v>5.5272727272727273</v>
      </c>
      <c r="J663" s="134">
        <f>职业参数比例等级参数!$J$42*1</f>
        <v>7.3696969696969692</v>
      </c>
      <c r="K663" s="134">
        <f>职业参数比例等级参数!$J$43*1</f>
        <v>5.5272727272727273</v>
      </c>
      <c r="L663" s="134">
        <f>职业参数比例等级参数!$J$44*1</f>
        <v>4.4727272727272727</v>
      </c>
      <c r="M663" s="134">
        <f>L663*职业参数比例等级参数!$B$15</f>
        <v>8.9454545454545453</v>
      </c>
      <c r="N663" s="134">
        <f>L663*职业参数比例等级参数!$B$16</f>
        <v>4.4727272727272727</v>
      </c>
      <c r="O663" s="134"/>
      <c r="P663" s="134"/>
    </row>
    <row r="664" spans="1:16" s="135" customFormat="1">
      <c r="A664" s="142">
        <v>651</v>
      </c>
      <c r="B664" s="134">
        <f t="shared" si="17"/>
        <v>17000</v>
      </c>
      <c r="C664" s="134">
        <v>8</v>
      </c>
      <c r="D664" s="134">
        <v>2</v>
      </c>
      <c r="E664" s="134" t="s">
        <v>1938</v>
      </c>
      <c r="F664" s="134">
        <f>职业参数比例等级参数!$J$38*1</f>
        <v>12.848484848484848</v>
      </c>
      <c r="G664" s="134">
        <f>职业参数比例等级参数!$J$39*1</f>
        <v>12.045454545454545</v>
      </c>
      <c r="H664" s="135">
        <f>职业参数比例等级参数!$I$40*1</f>
        <v>7.5636363636363635</v>
      </c>
      <c r="I664" s="134">
        <f>职业参数比例等级参数!$J$41*1</f>
        <v>5.5272727272727273</v>
      </c>
      <c r="J664" s="134">
        <f>职业参数比例等级参数!$J$42*1</f>
        <v>7.3696969696969692</v>
      </c>
      <c r="K664" s="134">
        <f>职业参数比例等级参数!$J$43*1</f>
        <v>5.5272727272727273</v>
      </c>
      <c r="L664" s="134">
        <f>职业参数比例等级参数!$J$44*1</f>
        <v>4.4727272727272727</v>
      </c>
      <c r="M664" s="134">
        <f>L664*职业参数比例等级参数!$B$15</f>
        <v>8.9454545454545453</v>
      </c>
      <c r="N664" s="134">
        <f>L664*职业参数比例等级参数!$B$16</f>
        <v>4.4727272727272727</v>
      </c>
      <c r="O664" s="134"/>
      <c r="P664" s="134"/>
    </row>
    <row r="665" spans="1:16" s="135" customFormat="1">
      <c r="A665" s="142">
        <v>652</v>
      </c>
      <c r="B665" s="134">
        <f t="shared" si="17"/>
        <v>17000</v>
      </c>
      <c r="C665" s="134">
        <v>8</v>
      </c>
      <c r="D665" s="134">
        <v>2</v>
      </c>
      <c r="E665" s="134" t="s">
        <v>1938</v>
      </c>
      <c r="F665" s="134">
        <f>职业参数比例等级参数!$J$38*1</f>
        <v>12.848484848484848</v>
      </c>
      <c r="G665" s="134">
        <f>职业参数比例等级参数!$J$39*1</f>
        <v>12.045454545454545</v>
      </c>
      <c r="H665" s="135">
        <f>职业参数比例等级参数!$K$40*1</f>
        <v>7.1757575757575758</v>
      </c>
      <c r="I665" s="134">
        <f>职业参数比例等级参数!$J$41*1</f>
        <v>5.5272727272727273</v>
      </c>
      <c r="J665" s="134">
        <f>职业参数比例等级参数!$J$42*1</f>
        <v>7.3696969696969692</v>
      </c>
      <c r="K665" s="134">
        <f>职业参数比例等级参数!$J$43*1</f>
        <v>5.5272727272727273</v>
      </c>
      <c r="L665" s="134">
        <f>职业参数比例等级参数!$J$44*1</f>
        <v>4.4727272727272727</v>
      </c>
      <c r="M665" s="134">
        <f>L665*职业参数比例等级参数!$B$15</f>
        <v>8.9454545454545453</v>
      </c>
      <c r="N665" s="134">
        <f>L665*职业参数比例等级参数!$B$16</f>
        <v>4.4727272727272727</v>
      </c>
      <c r="O665" s="134"/>
      <c r="P665" s="134"/>
    </row>
    <row r="666" spans="1:16" s="135" customFormat="1">
      <c r="A666" s="142">
        <v>653</v>
      </c>
      <c r="B666" s="134">
        <f t="shared" si="17"/>
        <v>17000</v>
      </c>
      <c r="C666" s="134">
        <v>8</v>
      </c>
      <c r="D666" s="134">
        <v>2</v>
      </c>
      <c r="E666" s="134" t="s">
        <v>1938</v>
      </c>
      <c r="F666" s="134">
        <f>职业参数比例等级参数!$J$38*1</f>
        <v>12.848484848484848</v>
      </c>
      <c r="G666" s="134">
        <f>职业参数比例等级参数!$J$39*1</f>
        <v>12.045454545454545</v>
      </c>
      <c r="H666" s="134">
        <f>职业参数比例等级参数!$J$40*1</f>
        <v>7.3696969696969692</v>
      </c>
      <c r="I666" s="135">
        <f>职业参数比例等级参数!$I$41*1</f>
        <v>5.672727272727272</v>
      </c>
      <c r="J666" s="134">
        <f>职业参数比例等级参数!$J$42*1</f>
        <v>7.3696969696969692</v>
      </c>
      <c r="K666" s="134">
        <f>职业参数比例等级参数!$J$43*1</f>
        <v>5.5272727272727273</v>
      </c>
      <c r="L666" s="134">
        <f>职业参数比例等级参数!$J$44*1</f>
        <v>4.4727272727272727</v>
      </c>
      <c r="M666" s="134">
        <f>L666*职业参数比例等级参数!$B$15</f>
        <v>8.9454545454545453</v>
      </c>
      <c r="N666" s="134">
        <f>L666*职业参数比例等级参数!$B$16</f>
        <v>4.4727272727272727</v>
      </c>
      <c r="O666" s="134"/>
      <c r="P666" s="134"/>
    </row>
    <row r="667" spans="1:16" s="135" customFormat="1">
      <c r="A667" s="142">
        <v>654</v>
      </c>
      <c r="B667" s="134">
        <f t="shared" si="17"/>
        <v>17000</v>
      </c>
      <c r="C667" s="134">
        <v>8</v>
      </c>
      <c r="D667" s="134">
        <v>2</v>
      </c>
      <c r="E667" s="134" t="s">
        <v>1938</v>
      </c>
      <c r="F667" s="134">
        <f>职业参数比例等级参数!$J$38*1</f>
        <v>12.848484848484848</v>
      </c>
      <c r="G667" s="134">
        <f>职业参数比例等级参数!$J$39*1</f>
        <v>12.045454545454545</v>
      </c>
      <c r="H667" s="134">
        <f>职业参数比例等级参数!$J$40*1</f>
        <v>7.3696969696969692</v>
      </c>
      <c r="I667" s="135">
        <f>职业参数比例等级参数!$K$41*1</f>
        <v>5.3818181818181818</v>
      </c>
      <c r="J667" s="134">
        <f>职业参数比例等级参数!$J$42*1</f>
        <v>7.3696969696969692</v>
      </c>
      <c r="K667" s="134">
        <f>职业参数比例等级参数!$J$43*1</f>
        <v>5.5272727272727273</v>
      </c>
      <c r="L667" s="134">
        <f>职业参数比例等级参数!$J$44*1</f>
        <v>4.4727272727272727</v>
      </c>
      <c r="M667" s="134">
        <f>L667*职业参数比例等级参数!$B$15</f>
        <v>8.9454545454545453</v>
      </c>
      <c r="N667" s="134">
        <f>L667*职业参数比例等级参数!$B$16</f>
        <v>4.4727272727272727</v>
      </c>
      <c r="O667" s="134"/>
      <c r="P667" s="134"/>
    </row>
    <row r="668" spans="1:16" s="135" customFormat="1">
      <c r="A668" s="142">
        <v>655</v>
      </c>
      <c r="B668" s="134">
        <f t="shared" si="17"/>
        <v>17000</v>
      </c>
      <c r="C668" s="134">
        <v>8</v>
      </c>
      <c r="D668" s="134">
        <v>2</v>
      </c>
      <c r="E668" s="134" t="s">
        <v>1938</v>
      </c>
      <c r="F668" s="134">
        <f>职业参数比例等级参数!$J$38*1</f>
        <v>12.848484848484848</v>
      </c>
      <c r="G668" s="134">
        <f>职业参数比例等级参数!$J$39*1</f>
        <v>12.045454545454545</v>
      </c>
      <c r="H668" s="134">
        <f>职业参数比例等级参数!$J$40*1</f>
        <v>7.3696969696969692</v>
      </c>
      <c r="I668" s="134">
        <f>职业参数比例等级参数!$J$41*1</f>
        <v>5.5272727272727273</v>
      </c>
      <c r="J668" s="135">
        <f>职业参数比例等级参数!$I$42*1</f>
        <v>7.5636363636363635</v>
      </c>
      <c r="K668" s="134">
        <f>职业参数比例等级参数!$J$43*1</f>
        <v>5.5272727272727273</v>
      </c>
      <c r="L668" s="134">
        <f>职业参数比例等级参数!$J$44*1</f>
        <v>4.4727272727272727</v>
      </c>
      <c r="M668" s="134">
        <f>L668*职业参数比例等级参数!$B$15</f>
        <v>8.9454545454545453</v>
      </c>
      <c r="N668" s="134">
        <f>L668*职业参数比例等级参数!$B$16</f>
        <v>4.4727272727272727</v>
      </c>
      <c r="O668" s="134"/>
      <c r="P668" s="134"/>
    </row>
    <row r="669" spans="1:16" s="135" customFormat="1">
      <c r="A669" s="142">
        <v>656</v>
      </c>
      <c r="B669" s="134">
        <f t="shared" si="17"/>
        <v>17000</v>
      </c>
      <c r="C669" s="134">
        <v>8</v>
      </c>
      <c r="D669" s="134">
        <v>2</v>
      </c>
      <c r="E669" s="134" t="s">
        <v>1938</v>
      </c>
      <c r="F669" s="134">
        <f>职业参数比例等级参数!$J$38*1</f>
        <v>12.848484848484848</v>
      </c>
      <c r="G669" s="134">
        <f>职业参数比例等级参数!$J$39*1</f>
        <v>12.045454545454545</v>
      </c>
      <c r="H669" s="134">
        <f>职业参数比例等级参数!$J$40*1</f>
        <v>7.3696969696969692</v>
      </c>
      <c r="I669" s="134">
        <f>职业参数比例等级参数!$J$41*1</f>
        <v>5.5272727272727273</v>
      </c>
      <c r="J669" s="135">
        <f>职业参数比例等级参数!$K$42*1</f>
        <v>7.1757575757575758</v>
      </c>
      <c r="K669" s="134">
        <f>职业参数比例等级参数!$J$43*1</f>
        <v>5.5272727272727273</v>
      </c>
      <c r="L669" s="134">
        <f>职业参数比例等级参数!$J$44*1</f>
        <v>4.4727272727272727</v>
      </c>
      <c r="M669" s="134">
        <f>L669*职业参数比例等级参数!$B$15</f>
        <v>8.9454545454545453</v>
      </c>
      <c r="N669" s="134">
        <f>L669*职业参数比例等级参数!$B$16</f>
        <v>4.4727272727272727</v>
      </c>
      <c r="O669" s="134"/>
      <c r="P669" s="134"/>
    </row>
    <row r="670" spans="1:16" s="135" customFormat="1">
      <c r="A670" s="142">
        <v>657</v>
      </c>
      <c r="B670" s="134">
        <f t="shared" si="17"/>
        <v>17000</v>
      </c>
      <c r="C670" s="134">
        <v>8</v>
      </c>
      <c r="D670" s="134">
        <v>2</v>
      </c>
      <c r="E670" s="134" t="s">
        <v>1938</v>
      </c>
      <c r="F670" s="134">
        <f>职业参数比例等级参数!$J$38*1</f>
        <v>12.848484848484848</v>
      </c>
      <c r="G670" s="134">
        <f>职业参数比例等级参数!$J$39*1</f>
        <v>12.045454545454545</v>
      </c>
      <c r="H670" s="134">
        <f>职业参数比例等级参数!$J$40*1</f>
        <v>7.3696969696969692</v>
      </c>
      <c r="I670" s="134">
        <f>职业参数比例等级参数!$J$41*1</f>
        <v>5.5272727272727273</v>
      </c>
      <c r="J670" s="134">
        <f>职业参数比例等级参数!$J$42*1</f>
        <v>7.3696969696969692</v>
      </c>
      <c r="K670" s="135">
        <f>职业参数比例等级参数!$I$43*1</f>
        <v>5.672727272727272</v>
      </c>
      <c r="L670" s="134">
        <f>职业参数比例等级参数!$J$44*1</f>
        <v>4.4727272727272727</v>
      </c>
      <c r="M670" s="134">
        <f>L670*职业参数比例等级参数!$B$15</f>
        <v>8.9454545454545453</v>
      </c>
      <c r="N670" s="134">
        <f>L670*职业参数比例等级参数!$B$16</f>
        <v>4.4727272727272727</v>
      </c>
      <c r="O670" s="134"/>
      <c r="P670" s="134"/>
    </row>
    <row r="671" spans="1:16" s="135" customFormat="1">
      <c r="A671" s="142">
        <v>658</v>
      </c>
      <c r="B671" s="134">
        <f t="shared" si="17"/>
        <v>17000</v>
      </c>
      <c r="C671" s="134">
        <v>8</v>
      </c>
      <c r="D671" s="134">
        <v>2</v>
      </c>
      <c r="E671" s="134" t="s">
        <v>1938</v>
      </c>
      <c r="F671" s="134">
        <f>职业参数比例等级参数!$J$38*1</f>
        <v>12.848484848484848</v>
      </c>
      <c r="G671" s="134">
        <f>职业参数比例等级参数!$J$39*1</f>
        <v>12.045454545454545</v>
      </c>
      <c r="H671" s="134">
        <f>职业参数比例等级参数!$J$40*1</f>
        <v>7.3696969696969692</v>
      </c>
      <c r="I671" s="134">
        <f>职业参数比例等级参数!$J$41*1</f>
        <v>5.5272727272727273</v>
      </c>
      <c r="J671" s="134">
        <f>职业参数比例等级参数!$J$42*1</f>
        <v>7.3696969696969692</v>
      </c>
      <c r="K671" s="135">
        <f>职业参数比例等级参数!$K$43*1</f>
        <v>5.3818181818181818</v>
      </c>
      <c r="L671" s="134">
        <f>职业参数比例等级参数!$J$44*1</f>
        <v>4.4727272727272727</v>
      </c>
      <c r="M671" s="134">
        <f>L671*职业参数比例等级参数!$B$15</f>
        <v>8.9454545454545453</v>
      </c>
      <c r="N671" s="134">
        <f>L671*职业参数比例等级参数!$B$16</f>
        <v>4.4727272727272727</v>
      </c>
      <c r="O671" s="134"/>
      <c r="P671" s="134"/>
    </row>
    <row r="672" spans="1:16" s="135" customFormat="1">
      <c r="A672" s="142">
        <v>659</v>
      </c>
      <c r="B672" s="134">
        <f t="shared" si="17"/>
        <v>17000</v>
      </c>
      <c r="C672" s="134">
        <v>8</v>
      </c>
      <c r="D672" s="134">
        <v>2</v>
      </c>
      <c r="E672" s="134" t="s">
        <v>1938</v>
      </c>
      <c r="F672" s="134">
        <f>职业参数比例等级参数!$J$38*1</f>
        <v>12.848484848484848</v>
      </c>
      <c r="G672" s="134">
        <f>职业参数比例等级参数!$J$39*1</f>
        <v>12.045454545454545</v>
      </c>
      <c r="H672" s="134">
        <f>职业参数比例等级参数!$J$40*1</f>
        <v>7.3696969696969692</v>
      </c>
      <c r="I672" s="134">
        <f>职业参数比例等级参数!$J$41*1</f>
        <v>5.5272727272727273</v>
      </c>
      <c r="J672" s="134">
        <f>职业参数比例等级参数!$J$42*1</f>
        <v>7.3696969696969692</v>
      </c>
      <c r="K672" s="134">
        <f>职业参数比例等级参数!$J$43*1</f>
        <v>5.5272727272727273</v>
      </c>
      <c r="L672" s="135">
        <f>职业参数比例等级参数!$I$44*1</f>
        <v>4.5090909090909088</v>
      </c>
      <c r="M672" s="134">
        <f>L672*职业参数比例等级参数!$B$15</f>
        <v>9.0181818181818176</v>
      </c>
      <c r="N672" s="134">
        <f>L672*职业参数比例等级参数!$B$16</f>
        <v>4.5090909090909088</v>
      </c>
      <c r="O672" s="134"/>
      <c r="P672" s="134"/>
    </row>
    <row r="673" spans="1:16" s="135" customFormat="1">
      <c r="A673" s="142">
        <v>660</v>
      </c>
      <c r="B673" s="134">
        <f t="shared" si="17"/>
        <v>17000</v>
      </c>
      <c r="C673" s="134">
        <v>8</v>
      </c>
      <c r="D673" s="134">
        <v>2</v>
      </c>
      <c r="E673" s="134" t="s">
        <v>1938</v>
      </c>
      <c r="F673" s="134">
        <f>职业参数比例等级参数!$J$38*1</f>
        <v>12.848484848484848</v>
      </c>
      <c r="G673" s="134">
        <f>职业参数比例等级参数!$J$39*1</f>
        <v>12.045454545454545</v>
      </c>
      <c r="H673" s="134">
        <f>职业参数比例等级参数!$J$40*1</f>
        <v>7.3696969696969692</v>
      </c>
      <c r="I673" s="134">
        <f>职业参数比例等级参数!$J$41*1</f>
        <v>5.5272727272727273</v>
      </c>
      <c r="J673" s="134">
        <f>职业参数比例等级参数!$J$42*1</f>
        <v>7.3696969696969692</v>
      </c>
      <c r="K673" s="134">
        <f>职业参数比例等级参数!$J$43*1</f>
        <v>5.5272727272727273</v>
      </c>
      <c r="L673" s="135">
        <f>职业参数比例等级参数!$K$44*1</f>
        <v>4.4363636363636365</v>
      </c>
      <c r="M673" s="134">
        <f>L673*职业参数比例等级参数!$B$15</f>
        <v>8.872727272727273</v>
      </c>
      <c r="N673" s="134">
        <f>L673*职业参数比例等级参数!$B$16</f>
        <v>4.4363636363636365</v>
      </c>
      <c r="O673" s="134"/>
      <c r="P673" s="134"/>
    </row>
    <row r="674" spans="1:16" s="135" customFormat="1">
      <c r="A674" s="142">
        <v>661</v>
      </c>
      <c r="B674" s="135">
        <f t="shared" si="17"/>
        <v>17000</v>
      </c>
      <c r="C674" s="135">
        <v>8</v>
      </c>
      <c r="D674" s="135">
        <v>2</v>
      </c>
      <c r="E674" s="135" t="s">
        <v>1939</v>
      </c>
      <c r="F674" s="135">
        <f>职业参数比例等级参数!$K$38*1</f>
        <v>12.606060606060606</v>
      </c>
      <c r="G674" s="135">
        <f>职业参数比例等级参数!$K$39*1</f>
        <v>11.818181818181817</v>
      </c>
      <c r="H674" s="135">
        <f>职业参数比例等级参数!$K$40*1</f>
        <v>7.1757575757575758</v>
      </c>
      <c r="I674" s="135">
        <f>职业参数比例等级参数!$K$41*1</f>
        <v>5.3818181818181818</v>
      </c>
      <c r="J674" s="135">
        <f>职业参数比例等级参数!$K$42*1</f>
        <v>7.1757575757575758</v>
      </c>
      <c r="K674" s="135">
        <f>职业参数比例等级参数!$K$43*1</f>
        <v>5.3818181818181818</v>
      </c>
      <c r="L674" s="135">
        <f>职业参数比例等级参数!$K$44*1</f>
        <v>4.4363636363636365</v>
      </c>
      <c r="M674" s="135">
        <f>L674*职业参数比例等级参数!$B$15</f>
        <v>8.872727272727273</v>
      </c>
      <c r="N674" s="135">
        <f>L674*职业参数比例等级参数!$B$16</f>
        <v>4.4363636363636365</v>
      </c>
      <c r="P674" s="135" t="s">
        <v>696</v>
      </c>
    </row>
    <row r="675" spans="1:16" s="135" customFormat="1">
      <c r="A675" s="142">
        <v>662</v>
      </c>
      <c r="B675" s="134">
        <f t="shared" si="17"/>
        <v>17000</v>
      </c>
      <c r="C675" s="134">
        <v>8</v>
      </c>
      <c r="D675" s="134">
        <v>2</v>
      </c>
      <c r="E675" s="134" t="s">
        <v>1939</v>
      </c>
      <c r="F675" s="135">
        <f>职业参数比例等级参数!$J$38*1</f>
        <v>12.848484848484848</v>
      </c>
      <c r="G675" s="134">
        <f>职业参数比例等级参数!$K$39*1</f>
        <v>11.818181818181817</v>
      </c>
      <c r="H675" s="134">
        <f>职业参数比例等级参数!$K$40*1</f>
        <v>7.1757575757575758</v>
      </c>
      <c r="I675" s="134">
        <f>职业参数比例等级参数!$K$41*1</f>
        <v>5.3818181818181818</v>
      </c>
      <c r="J675" s="134">
        <f>职业参数比例等级参数!$K$42*1</f>
        <v>7.1757575757575758</v>
      </c>
      <c r="K675" s="134">
        <f>职业参数比例等级参数!$K$43*1</f>
        <v>5.3818181818181818</v>
      </c>
      <c r="L675" s="134">
        <f>职业参数比例等级参数!$K$44*1</f>
        <v>4.4363636363636365</v>
      </c>
      <c r="M675" s="134">
        <f>L675*职业参数比例等级参数!$B$15</f>
        <v>8.872727272727273</v>
      </c>
      <c r="N675" s="134">
        <f>L675*职业参数比例等级参数!$B$16</f>
        <v>4.4363636363636365</v>
      </c>
      <c r="O675" s="134"/>
      <c r="P675" s="134"/>
    </row>
    <row r="676" spans="1:16" s="135" customFormat="1">
      <c r="A676" s="142">
        <v>663</v>
      </c>
      <c r="B676" s="134">
        <f t="shared" si="17"/>
        <v>17000</v>
      </c>
      <c r="C676" s="134">
        <v>8</v>
      </c>
      <c r="D676" s="134">
        <v>2</v>
      </c>
      <c r="E676" s="134" t="s">
        <v>1939</v>
      </c>
      <c r="F676" s="135">
        <f>职业参数比例等级参数!$I$38*1</f>
        <v>13.09090909090909</v>
      </c>
      <c r="G676" s="134">
        <f>职业参数比例等级参数!$K$39*1</f>
        <v>11.818181818181817</v>
      </c>
      <c r="H676" s="134">
        <f>职业参数比例等级参数!$K$40*1</f>
        <v>7.1757575757575758</v>
      </c>
      <c r="I676" s="134">
        <f>职业参数比例等级参数!$K$41*1</f>
        <v>5.3818181818181818</v>
      </c>
      <c r="J676" s="134">
        <f>职业参数比例等级参数!$K$42*1</f>
        <v>7.1757575757575758</v>
      </c>
      <c r="K676" s="134">
        <f>职业参数比例等级参数!$K$43*1</f>
        <v>5.3818181818181818</v>
      </c>
      <c r="L676" s="134">
        <f>职业参数比例等级参数!$K$44*1</f>
        <v>4.4363636363636365</v>
      </c>
      <c r="M676" s="134">
        <f>L676*职业参数比例等级参数!$B$15</f>
        <v>8.872727272727273</v>
      </c>
      <c r="N676" s="134">
        <f>L676*职业参数比例等级参数!$B$16</f>
        <v>4.4363636363636365</v>
      </c>
      <c r="O676" s="134"/>
      <c r="P676" s="134"/>
    </row>
    <row r="677" spans="1:16" s="135" customFormat="1">
      <c r="A677" s="142">
        <v>664</v>
      </c>
      <c r="B677" s="134">
        <f t="shared" si="17"/>
        <v>17000</v>
      </c>
      <c r="C677" s="134">
        <v>8</v>
      </c>
      <c r="D677" s="134">
        <v>2</v>
      </c>
      <c r="E677" s="134" t="s">
        <v>1938</v>
      </c>
      <c r="F677" s="134">
        <f>职业参数比例等级参数!$K$38*1</f>
        <v>12.606060606060606</v>
      </c>
      <c r="G677" s="135">
        <f>职业参数比例等级参数!$J$39*1</f>
        <v>12.045454545454545</v>
      </c>
      <c r="H677" s="134">
        <f>职业参数比例等级参数!$K$40*1</f>
        <v>7.1757575757575758</v>
      </c>
      <c r="I677" s="134">
        <f>职业参数比例等级参数!$K$41*1</f>
        <v>5.3818181818181818</v>
      </c>
      <c r="J677" s="134">
        <f>职业参数比例等级参数!$K$42*1</f>
        <v>7.1757575757575758</v>
      </c>
      <c r="K677" s="134">
        <f>职业参数比例等级参数!$K$43*1</f>
        <v>5.3818181818181818</v>
      </c>
      <c r="L677" s="134">
        <f>职业参数比例等级参数!$K$44*1</f>
        <v>4.4363636363636365</v>
      </c>
      <c r="M677" s="134">
        <f>L677*职业参数比例等级参数!$B$15</f>
        <v>8.872727272727273</v>
      </c>
      <c r="N677" s="134">
        <f>L677*职业参数比例等级参数!$B$16</f>
        <v>4.4363636363636365</v>
      </c>
      <c r="O677" s="134"/>
      <c r="P677" s="134"/>
    </row>
    <row r="678" spans="1:16" s="135" customFormat="1">
      <c r="A678" s="142">
        <v>665</v>
      </c>
      <c r="B678" s="134">
        <f t="shared" si="17"/>
        <v>17000</v>
      </c>
      <c r="C678" s="134">
        <v>8</v>
      </c>
      <c r="D678" s="134">
        <v>2</v>
      </c>
      <c r="E678" s="134" t="s">
        <v>1938</v>
      </c>
      <c r="F678" s="134">
        <f>职业参数比例等级参数!$K$38*1</f>
        <v>12.606060606060606</v>
      </c>
      <c r="G678" s="135">
        <f>职业参数比例等级参数!$I$39*1</f>
        <v>12.272727272727272</v>
      </c>
      <c r="H678" s="134">
        <f>职业参数比例等级参数!$K$40*1</f>
        <v>7.1757575757575758</v>
      </c>
      <c r="I678" s="134">
        <f>职业参数比例等级参数!$K$41*1</f>
        <v>5.3818181818181818</v>
      </c>
      <c r="J678" s="134">
        <f>职业参数比例等级参数!$K$42*1</f>
        <v>7.1757575757575758</v>
      </c>
      <c r="K678" s="134">
        <f>职业参数比例等级参数!$K$43*1</f>
        <v>5.3818181818181818</v>
      </c>
      <c r="L678" s="134">
        <f>职业参数比例等级参数!$K$44*1</f>
        <v>4.4363636363636365</v>
      </c>
      <c r="M678" s="134">
        <f>L678*职业参数比例等级参数!$B$15</f>
        <v>8.872727272727273</v>
      </c>
      <c r="N678" s="134">
        <f>L678*职业参数比例等级参数!$B$16</f>
        <v>4.4363636363636365</v>
      </c>
      <c r="O678" s="134"/>
      <c r="P678" s="134"/>
    </row>
    <row r="679" spans="1:16" s="135" customFormat="1">
      <c r="A679" s="142">
        <v>666</v>
      </c>
      <c r="B679" s="134">
        <f t="shared" si="17"/>
        <v>17000</v>
      </c>
      <c r="C679" s="134">
        <v>8</v>
      </c>
      <c r="D679" s="134">
        <v>2</v>
      </c>
      <c r="E679" s="134" t="s">
        <v>1938</v>
      </c>
      <c r="F679" s="134">
        <f>职业参数比例等级参数!$K$38*1</f>
        <v>12.606060606060606</v>
      </c>
      <c r="G679" s="134">
        <f>职业参数比例等级参数!$K$39*1</f>
        <v>11.818181818181817</v>
      </c>
      <c r="H679" s="135">
        <f>职业参数比例等级参数!$J$40*1</f>
        <v>7.3696969696969692</v>
      </c>
      <c r="I679" s="134">
        <f>职业参数比例等级参数!$K$41*1</f>
        <v>5.3818181818181818</v>
      </c>
      <c r="J679" s="134">
        <f>职业参数比例等级参数!$K$42*1</f>
        <v>7.1757575757575758</v>
      </c>
      <c r="K679" s="134">
        <f>职业参数比例等级参数!$K$43*1</f>
        <v>5.3818181818181818</v>
      </c>
      <c r="L679" s="134">
        <f>职业参数比例等级参数!$K$44*1</f>
        <v>4.4363636363636365</v>
      </c>
      <c r="M679" s="134">
        <f>L679*职业参数比例等级参数!$B$15</f>
        <v>8.872727272727273</v>
      </c>
      <c r="N679" s="134">
        <f>L679*职业参数比例等级参数!$B$16</f>
        <v>4.4363636363636365</v>
      </c>
      <c r="O679" s="134"/>
      <c r="P679" s="134"/>
    </row>
    <row r="680" spans="1:16" s="135" customFormat="1">
      <c r="A680" s="142">
        <v>667</v>
      </c>
      <c r="B680" s="134">
        <f t="shared" si="17"/>
        <v>17000</v>
      </c>
      <c r="C680" s="134">
        <v>8</v>
      </c>
      <c r="D680" s="134">
        <v>2</v>
      </c>
      <c r="E680" s="134" t="s">
        <v>1938</v>
      </c>
      <c r="F680" s="134">
        <f>职业参数比例等级参数!$K$38*1</f>
        <v>12.606060606060606</v>
      </c>
      <c r="G680" s="134">
        <f>职业参数比例等级参数!$K$39*1</f>
        <v>11.818181818181817</v>
      </c>
      <c r="H680" s="135">
        <f>职业参数比例等级参数!$I$40*1</f>
        <v>7.5636363636363635</v>
      </c>
      <c r="I680" s="134">
        <f>职业参数比例等级参数!$K$41*1</f>
        <v>5.3818181818181818</v>
      </c>
      <c r="J680" s="134">
        <f>职业参数比例等级参数!$K$42*1</f>
        <v>7.1757575757575758</v>
      </c>
      <c r="K680" s="134">
        <f>职业参数比例等级参数!$K$43*1</f>
        <v>5.3818181818181818</v>
      </c>
      <c r="L680" s="134">
        <f>职业参数比例等级参数!$K$44*1</f>
        <v>4.4363636363636365</v>
      </c>
      <c r="M680" s="134">
        <f>L680*职业参数比例等级参数!$B$15</f>
        <v>8.872727272727273</v>
      </c>
      <c r="N680" s="134">
        <f>L680*职业参数比例等级参数!$B$16</f>
        <v>4.4363636363636365</v>
      </c>
      <c r="O680" s="134"/>
      <c r="P680" s="134"/>
    </row>
    <row r="681" spans="1:16" s="135" customFormat="1">
      <c r="A681" s="142">
        <v>668</v>
      </c>
      <c r="B681" s="134">
        <f t="shared" si="17"/>
        <v>17000</v>
      </c>
      <c r="C681" s="134">
        <v>8</v>
      </c>
      <c r="D681" s="134">
        <v>2</v>
      </c>
      <c r="E681" s="134" t="s">
        <v>1938</v>
      </c>
      <c r="F681" s="134">
        <f>职业参数比例等级参数!$K$38*1</f>
        <v>12.606060606060606</v>
      </c>
      <c r="G681" s="134">
        <f>职业参数比例等级参数!$K$39*1</f>
        <v>11.818181818181817</v>
      </c>
      <c r="H681" s="134">
        <f>职业参数比例等级参数!$K$40*1</f>
        <v>7.1757575757575758</v>
      </c>
      <c r="I681" s="135">
        <f>职业参数比例等级参数!$J$41*1</f>
        <v>5.5272727272727273</v>
      </c>
      <c r="J681" s="134">
        <f>职业参数比例等级参数!$K$42*1</f>
        <v>7.1757575757575758</v>
      </c>
      <c r="K681" s="134">
        <f>职业参数比例等级参数!$K$43*1</f>
        <v>5.3818181818181818</v>
      </c>
      <c r="L681" s="134">
        <f>职业参数比例等级参数!$K$44*1</f>
        <v>4.4363636363636365</v>
      </c>
      <c r="M681" s="134">
        <f>L681*职业参数比例等级参数!$B$15</f>
        <v>8.872727272727273</v>
      </c>
      <c r="N681" s="134">
        <f>L681*职业参数比例等级参数!$B$16</f>
        <v>4.4363636363636365</v>
      </c>
      <c r="O681" s="134"/>
      <c r="P681" s="134"/>
    </row>
    <row r="682" spans="1:16" s="135" customFormat="1">
      <c r="A682" s="142">
        <v>669</v>
      </c>
      <c r="B682" s="134">
        <f t="shared" si="17"/>
        <v>17000</v>
      </c>
      <c r="C682" s="134">
        <v>8</v>
      </c>
      <c r="D682" s="134">
        <v>2</v>
      </c>
      <c r="E682" s="134" t="s">
        <v>1938</v>
      </c>
      <c r="F682" s="134">
        <f>职业参数比例等级参数!$K$38*1</f>
        <v>12.606060606060606</v>
      </c>
      <c r="G682" s="134">
        <f>职业参数比例等级参数!$K$39*1</f>
        <v>11.818181818181817</v>
      </c>
      <c r="H682" s="134">
        <f>职业参数比例等级参数!$K$40*1</f>
        <v>7.1757575757575758</v>
      </c>
      <c r="I682" s="135">
        <f>职业参数比例等级参数!$I$41*1</f>
        <v>5.672727272727272</v>
      </c>
      <c r="J682" s="134">
        <f>职业参数比例等级参数!$K$42*1</f>
        <v>7.1757575757575758</v>
      </c>
      <c r="K682" s="134">
        <f>职业参数比例等级参数!$K$43*1</f>
        <v>5.3818181818181818</v>
      </c>
      <c r="L682" s="134">
        <f>职业参数比例等级参数!$K$44*1</f>
        <v>4.4363636363636365</v>
      </c>
      <c r="M682" s="134">
        <f>L682*职业参数比例等级参数!$B$15</f>
        <v>8.872727272727273</v>
      </c>
      <c r="N682" s="134">
        <f>L682*职业参数比例等级参数!$B$16</f>
        <v>4.4363636363636365</v>
      </c>
      <c r="O682" s="134"/>
      <c r="P682" s="134"/>
    </row>
    <row r="683" spans="1:16" s="135" customFormat="1">
      <c r="A683" s="142">
        <v>670</v>
      </c>
      <c r="B683" s="134">
        <f t="shared" si="17"/>
        <v>17000</v>
      </c>
      <c r="C683" s="134">
        <v>8</v>
      </c>
      <c r="D683" s="134">
        <v>2</v>
      </c>
      <c r="E683" s="134" t="s">
        <v>1938</v>
      </c>
      <c r="F683" s="134">
        <f>职业参数比例等级参数!$K$38*1</f>
        <v>12.606060606060606</v>
      </c>
      <c r="G683" s="134">
        <f>职业参数比例等级参数!$K$39*1</f>
        <v>11.818181818181817</v>
      </c>
      <c r="H683" s="134">
        <f>职业参数比例等级参数!$K$40*1</f>
        <v>7.1757575757575758</v>
      </c>
      <c r="I683" s="134">
        <f>职业参数比例等级参数!$K$41*1</f>
        <v>5.3818181818181818</v>
      </c>
      <c r="J683" s="135">
        <f>职业参数比例等级参数!$J$42*1</f>
        <v>7.3696969696969692</v>
      </c>
      <c r="K683" s="134">
        <f>职业参数比例等级参数!$K$43*1</f>
        <v>5.3818181818181818</v>
      </c>
      <c r="L683" s="134">
        <f>职业参数比例等级参数!$K$44*1</f>
        <v>4.4363636363636365</v>
      </c>
      <c r="M683" s="134">
        <f>L683*职业参数比例等级参数!$B$15</f>
        <v>8.872727272727273</v>
      </c>
      <c r="N683" s="134">
        <f>L683*职业参数比例等级参数!$B$16</f>
        <v>4.4363636363636365</v>
      </c>
      <c r="O683" s="134"/>
      <c r="P683" s="134"/>
    </row>
    <row r="684" spans="1:16" s="135" customFormat="1">
      <c r="A684" s="142">
        <v>671</v>
      </c>
      <c r="B684" s="134">
        <f t="shared" si="17"/>
        <v>17000</v>
      </c>
      <c r="C684" s="134">
        <v>8</v>
      </c>
      <c r="D684" s="134">
        <v>2</v>
      </c>
      <c r="E684" s="134" t="s">
        <v>1938</v>
      </c>
      <c r="F684" s="134">
        <f>职业参数比例等级参数!$K$38*1</f>
        <v>12.606060606060606</v>
      </c>
      <c r="G684" s="134">
        <f>职业参数比例等级参数!$K$39*1</f>
        <v>11.818181818181817</v>
      </c>
      <c r="H684" s="134">
        <f>职业参数比例等级参数!$K$40*1</f>
        <v>7.1757575757575758</v>
      </c>
      <c r="I684" s="134">
        <f>职业参数比例等级参数!$K$41*1</f>
        <v>5.3818181818181818</v>
      </c>
      <c r="J684" s="135">
        <f>职业参数比例等级参数!$I$42*1</f>
        <v>7.5636363636363635</v>
      </c>
      <c r="K684" s="134">
        <f>职业参数比例等级参数!$K$43*1</f>
        <v>5.3818181818181818</v>
      </c>
      <c r="L684" s="134">
        <f>职业参数比例等级参数!$K$44*1</f>
        <v>4.4363636363636365</v>
      </c>
      <c r="M684" s="134">
        <f>L684*职业参数比例等级参数!$B$15</f>
        <v>8.872727272727273</v>
      </c>
      <c r="N684" s="134">
        <f>L684*职业参数比例等级参数!$B$16</f>
        <v>4.4363636363636365</v>
      </c>
      <c r="O684" s="134"/>
      <c r="P684" s="134"/>
    </row>
    <row r="685" spans="1:16" s="135" customFormat="1">
      <c r="A685" s="142">
        <v>672</v>
      </c>
      <c r="B685" s="134">
        <f t="shared" si="17"/>
        <v>17000</v>
      </c>
      <c r="C685" s="134">
        <v>8</v>
      </c>
      <c r="D685" s="134">
        <v>2</v>
      </c>
      <c r="E685" s="134" t="s">
        <v>1938</v>
      </c>
      <c r="F685" s="134">
        <f>职业参数比例等级参数!$K$38*1</f>
        <v>12.606060606060606</v>
      </c>
      <c r="G685" s="134">
        <f>职业参数比例等级参数!$K$39*1</f>
        <v>11.818181818181817</v>
      </c>
      <c r="H685" s="134">
        <f>职业参数比例等级参数!$K$40*1</f>
        <v>7.1757575757575758</v>
      </c>
      <c r="I685" s="134">
        <f>职业参数比例等级参数!$K$41*1</f>
        <v>5.3818181818181818</v>
      </c>
      <c r="J685" s="134">
        <f>职业参数比例等级参数!$K$42*1</f>
        <v>7.1757575757575758</v>
      </c>
      <c r="K685" s="135">
        <f>职业参数比例等级参数!$J$43*1</f>
        <v>5.5272727272727273</v>
      </c>
      <c r="L685" s="134">
        <f>职业参数比例等级参数!$K$44*1</f>
        <v>4.4363636363636365</v>
      </c>
      <c r="M685" s="134">
        <f>L685*职业参数比例等级参数!$B$15</f>
        <v>8.872727272727273</v>
      </c>
      <c r="N685" s="134">
        <f>L685*职业参数比例等级参数!$B$16</f>
        <v>4.4363636363636365</v>
      </c>
      <c r="O685" s="134"/>
      <c r="P685" s="134"/>
    </row>
    <row r="686" spans="1:16" s="135" customFormat="1">
      <c r="A686" s="142">
        <v>673</v>
      </c>
      <c r="B686" s="134">
        <f t="shared" si="17"/>
        <v>17000</v>
      </c>
      <c r="C686" s="134">
        <v>8</v>
      </c>
      <c r="D686" s="134">
        <v>2</v>
      </c>
      <c r="E686" s="134" t="s">
        <v>1938</v>
      </c>
      <c r="F686" s="134">
        <f>职业参数比例等级参数!$K$38*1</f>
        <v>12.606060606060606</v>
      </c>
      <c r="G686" s="134">
        <f>职业参数比例等级参数!$K$39*1</f>
        <v>11.818181818181817</v>
      </c>
      <c r="H686" s="134">
        <f>职业参数比例等级参数!$K$40*1</f>
        <v>7.1757575757575758</v>
      </c>
      <c r="I686" s="134">
        <f>职业参数比例等级参数!$K$41*1</f>
        <v>5.3818181818181818</v>
      </c>
      <c r="J686" s="134">
        <f>职业参数比例等级参数!$K$42*1</f>
        <v>7.1757575757575758</v>
      </c>
      <c r="K686" s="135">
        <f>职业参数比例等级参数!$I$43*1</f>
        <v>5.672727272727272</v>
      </c>
      <c r="L686" s="134">
        <f>职业参数比例等级参数!$K$44*1</f>
        <v>4.4363636363636365</v>
      </c>
      <c r="M686" s="134">
        <f>L686*职业参数比例等级参数!$B$15</f>
        <v>8.872727272727273</v>
      </c>
      <c r="N686" s="134">
        <f>L686*职业参数比例等级参数!$B$16</f>
        <v>4.4363636363636365</v>
      </c>
      <c r="O686" s="134"/>
      <c r="P686" s="134"/>
    </row>
    <row r="687" spans="1:16" s="135" customFormat="1">
      <c r="A687" s="142">
        <v>674</v>
      </c>
      <c r="B687" s="134">
        <f t="shared" si="17"/>
        <v>17000</v>
      </c>
      <c r="C687" s="134">
        <v>8</v>
      </c>
      <c r="D687" s="134">
        <v>2</v>
      </c>
      <c r="E687" s="134" t="s">
        <v>1938</v>
      </c>
      <c r="F687" s="134">
        <f>职业参数比例等级参数!$K$38*1</f>
        <v>12.606060606060606</v>
      </c>
      <c r="G687" s="134">
        <f>职业参数比例等级参数!$K$39*1</f>
        <v>11.818181818181817</v>
      </c>
      <c r="H687" s="134">
        <f>职业参数比例等级参数!$K$40*1</f>
        <v>7.1757575757575758</v>
      </c>
      <c r="I687" s="134">
        <f>职业参数比例等级参数!$K$41*1</f>
        <v>5.3818181818181818</v>
      </c>
      <c r="J687" s="134">
        <f>职业参数比例等级参数!$K$42*1</f>
        <v>7.1757575757575758</v>
      </c>
      <c r="K687" s="134">
        <f>职业参数比例等级参数!$K$43*1</f>
        <v>5.3818181818181818</v>
      </c>
      <c r="L687" s="135">
        <f>职业参数比例等级参数!$J$44*1</f>
        <v>4.4727272727272727</v>
      </c>
      <c r="M687" s="134">
        <f>L687*职业参数比例等级参数!$B$15</f>
        <v>8.9454545454545453</v>
      </c>
      <c r="N687" s="134">
        <f>L687*职业参数比例等级参数!$B$16</f>
        <v>4.4727272727272727</v>
      </c>
      <c r="O687" s="134"/>
      <c r="P687" s="134"/>
    </row>
    <row r="688" spans="1:16" s="135" customFormat="1">
      <c r="A688" s="142">
        <v>675</v>
      </c>
      <c r="B688" s="134">
        <f t="shared" si="17"/>
        <v>17000</v>
      </c>
      <c r="C688" s="134">
        <v>8</v>
      </c>
      <c r="D688" s="134">
        <v>2</v>
      </c>
      <c r="E688" s="134" t="s">
        <v>1938</v>
      </c>
      <c r="F688" s="134">
        <f>职业参数比例等级参数!$K$38*1</f>
        <v>12.606060606060606</v>
      </c>
      <c r="G688" s="134">
        <f>职业参数比例等级参数!$K$39*1</f>
        <v>11.818181818181817</v>
      </c>
      <c r="H688" s="134">
        <f>职业参数比例等级参数!$K$40*1</f>
        <v>7.1757575757575758</v>
      </c>
      <c r="I688" s="134">
        <f>职业参数比例等级参数!$K$41*1</f>
        <v>5.3818181818181818</v>
      </c>
      <c r="J688" s="134">
        <f>职业参数比例等级参数!$K$42*1</f>
        <v>7.1757575757575758</v>
      </c>
      <c r="K688" s="134">
        <f>职业参数比例等级参数!$K$43*1</f>
        <v>5.3818181818181818</v>
      </c>
      <c r="L688" s="135">
        <f>职业参数比例等级参数!$I$44*1</f>
        <v>4.5090909090909088</v>
      </c>
      <c r="M688" s="134">
        <f>L688*职业参数比例等级参数!$B$15</f>
        <v>9.0181818181818176</v>
      </c>
      <c r="N688" s="134">
        <f>L688*职业参数比例等级参数!$B$16</f>
        <v>4.5090909090909088</v>
      </c>
      <c r="O688" s="134"/>
      <c r="P688" s="134"/>
    </row>
    <row r="689" spans="1:16" s="135" customFormat="1">
      <c r="A689" s="142">
        <v>676</v>
      </c>
      <c r="B689" s="135">
        <f>$C$8</f>
        <v>10500</v>
      </c>
      <c r="C689" s="135">
        <v>7</v>
      </c>
      <c r="D689" s="135">
        <v>2</v>
      </c>
      <c r="E689" s="135" t="s">
        <v>1939</v>
      </c>
      <c r="F689" s="135">
        <f>职业参数比例等级参数!$L$38*1</f>
        <v>12.363636363636363</v>
      </c>
      <c r="G689" s="135">
        <f>职业参数比例等级参数!$L$39*1</f>
        <v>11.59090909090909</v>
      </c>
      <c r="H689" s="135">
        <f>职业参数比例等级参数!$L$40*1</f>
        <v>6.9818181818181824</v>
      </c>
      <c r="I689" s="135">
        <f>职业参数比例等级参数!$L$41*1</f>
        <v>5.2363636363636363</v>
      </c>
      <c r="J689" s="135">
        <f>职业参数比例等级参数!$L$42*1</f>
        <v>6.9818181818181824</v>
      </c>
      <c r="K689" s="135">
        <f>职业参数比例等级参数!$L$43*1</f>
        <v>5.2363636363636363</v>
      </c>
      <c r="L689" s="135">
        <f>职业参数比例等级参数!$L$44*1</f>
        <v>4.3999999999999995</v>
      </c>
      <c r="M689" s="135">
        <f>L689*职业参数比例等级参数!$B$15</f>
        <v>8.7999999999999989</v>
      </c>
      <c r="N689" s="135">
        <f>L689*职业参数比例等级参数!$B$16</f>
        <v>4.3999999999999995</v>
      </c>
      <c r="P689" s="135" t="s">
        <v>605</v>
      </c>
    </row>
    <row r="690" spans="1:16" s="135" customFormat="1">
      <c r="A690" s="142">
        <v>677</v>
      </c>
      <c r="B690" s="134">
        <f t="shared" ref="B690:B733" si="18">$C$8</f>
        <v>10500</v>
      </c>
      <c r="C690" s="134">
        <v>7</v>
      </c>
      <c r="D690" s="134">
        <v>2</v>
      </c>
      <c r="E690" s="134" t="s">
        <v>1939</v>
      </c>
      <c r="F690" s="135">
        <f>职业参数比例等级参数!$M$38*1</f>
        <v>12.121212121212121</v>
      </c>
      <c r="G690" s="134">
        <f>职业参数比例等级参数!$L$39*1</f>
        <v>11.59090909090909</v>
      </c>
      <c r="H690" s="134">
        <f>职业参数比例等级参数!$L$40*1</f>
        <v>6.9818181818181824</v>
      </c>
      <c r="I690" s="134">
        <f>职业参数比例等级参数!$L$41*1</f>
        <v>5.2363636363636363</v>
      </c>
      <c r="J690" s="134">
        <f>职业参数比例等级参数!$L$42*1</f>
        <v>6.9818181818181824</v>
      </c>
      <c r="K690" s="134">
        <f>职业参数比例等级参数!$L$43*1</f>
        <v>5.2363636363636363</v>
      </c>
      <c r="L690" s="134">
        <f>职业参数比例等级参数!$L$44*1</f>
        <v>4.3999999999999995</v>
      </c>
      <c r="M690" s="134">
        <f>L690*职业参数比例等级参数!$B$15</f>
        <v>8.7999999999999989</v>
      </c>
      <c r="N690" s="134">
        <f>L690*职业参数比例等级参数!$B$16</f>
        <v>4.3999999999999995</v>
      </c>
      <c r="O690" s="134"/>
      <c r="P690" s="134"/>
    </row>
    <row r="691" spans="1:16" s="135" customFormat="1">
      <c r="A691" s="142">
        <v>678</v>
      </c>
      <c r="B691" s="134">
        <f t="shared" si="18"/>
        <v>10500</v>
      </c>
      <c r="C691" s="134">
        <v>7</v>
      </c>
      <c r="D691" s="134">
        <v>2</v>
      </c>
      <c r="E691" s="134" t="s">
        <v>1939</v>
      </c>
      <c r="F691" s="135">
        <f>职业参数比例等级参数!$N$38*1</f>
        <v>11.878787878787879</v>
      </c>
      <c r="G691" s="134">
        <f>职业参数比例等级参数!$L$39*1</f>
        <v>11.59090909090909</v>
      </c>
      <c r="H691" s="134">
        <f>职业参数比例等级参数!$L$40*1</f>
        <v>6.9818181818181824</v>
      </c>
      <c r="I691" s="134">
        <f>职业参数比例等级参数!$L$41*1</f>
        <v>5.2363636363636363</v>
      </c>
      <c r="J691" s="134">
        <f>职业参数比例等级参数!$L$42*1</f>
        <v>6.9818181818181824</v>
      </c>
      <c r="K691" s="134">
        <f>职业参数比例等级参数!$L$43*1</f>
        <v>5.2363636363636363</v>
      </c>
      <c r="L691" s="134">
        <f>职业参数比例等级参数!$L$44*1</f>
        <v>4.3999999999999995</v>
      </c>
      <c r="M691" s="134">
        <f>L691*职业参数比例等级参数!$B$15</f>
        <v>8.7999999999999989</v>
      </c>
      <c r="N691" s="134">
        <f>L691*职业参数比例等级参数!$B$16</f>
        <v>4.3999999999999995</v>
      </c>
      <c r="O691" s="134"/>
      <c r="P691" s="134"/>
    </row>
    <row r="692" spans="1:16" s="135" customFormat="1">
      <c r="A692" s="142">
        <v>679</v>
      </c>
      <c r="B692" s="134">
        <f t="shared" si="18"/>
        <v>10500</v>
      </c>
      <c r="C692" s="134">
        <v>7</v>
      </c>
      <c r="D692" s="134">
        <v>2</v>
      </c>
      <c r="E692" s="134" t="s">
        <v>1938</v>
      </c>
      <c r="F692" s="134">
        <f>职业参数比例等级参数!$L$38*1</f>
        <v>12.363636363636363</v>
      </c>
      <c r="G692" s="135">
        <f>职业参数比例等级参数!$M$39*1</f>
        <v>11.363636363636363</v>
      </c>
      <c r="H692" s="134">
        <f>职业参数比例等级参数!$L$40*1</f>
        <v>6.9818181818181824</v>
      </c>
      <c r="I692" s="134">
        <f>职业参数比例等级参数!$L$41*1</f>
        <v>5.2363636363636363</v>
      </c>
      <c r="J692" s="134">
        <f>职业参数比例等级参数!$L$42*1</f>
        <v>6.9818181818181824</v>
      </c>
      <c r="K692" s="134">
        <f>职业参数比例等级参数!$L$43*1</f>
        <v>5.2363636363636363</v>
      </c>
      <c r="L692" s="134">
        <f>职业参数比例等级参数!$L$44*1</f>
        <v>4.3999999999999995</v>
      </c>
      <c r="M692" s="134">
        <f>L692*职业参数比例等级参数!$B$15</f>
        <v>8.7999999999999989</v>
      </c>
      <c r="N692" s="134">
        <f>L692*职业参数比例等级参数!$B$16</f>
        <v>4.3999999999999995</v>
      </c>
      <c r="O692" s="134"/>
      <c r="P692" s="134"/>
    </row>
    <row r="693" spans="1:16" s="135" customFormat="1">
      <c r="A693" s="142">
        <v>680</v>
      </c>
      <c r="B693" s="134">
        <f t="shared" si="18"/>
        <v>10500</v>
      </c>
      <c r="C693" s="134">
        <v>7</v>
      </c>
      <c r="D693" s="134">
        <v>2</v>
      </c>
      <c r="E693" s="134" t="s">
        <v>1938</v>
      </c>
      <c r="F693" s="134">
        <f>职业参数比例等级参数!$L$38*1</f>
        <v>12.363636363636363</v>
      </c>
      <c r="G693" s="135">
        <f>职业参数比例等级参数!$N$39*1</f>
        <v>11.136363636363635</v>
      </c>
      <c r="H693" s="134">
        <f>职业参数比例等级参数!$L$40*1</f>
        <v>6.9818181818181824</v>
      </c>
      <c r="I693" s="134">
        <f>职业参数比例等级参数!$L$41*1</f>
        <v>5.2363636363636363</v>
      </c>
      <c r="J693" s="134">
        <f>职业参数比例等级参数!$L$42*1</f>
        <v>6.9818181818181824</v>
      </c>
      <c r="K693" s="134">
        <f>职业参数比例等级参数!$L$43*1</f>
        <v>5.2363636363636363</v>
      </c>
      <c r="L693" s="134">
        <f>职业参数比例等级参数!$L$44*1</f>
        <v>4.3999999999999995</v>
      </c>
      <c r="M693" s="134">
        <f>L693*职业参数比例等级参数!$B$15</f>
        <v>8.7999999999999989</v>
      </c>
      <c r="N693" s="134">
        <f>L693*职业参数比例等级参数!$B$16</f>
        <v>4.3999999999999995</v>
      </c>
      <c r="O693" s="134"/>
      <c r="P693" s="134"/>
    </row>
    <row r="694" spans="1:16" s="135" customFormat="1">
      <c r="A694" s="142">
        <v>681</v>
      </c>
      <c r="B694" s="134">
        <f t="shared" si="18"/>
        <v>10500</v>
      </c>
      <c r="C694" s="134">
        <v>7</v>
      </c>
      <c r="D694" s="134">
        <v>2</v>
      </c>
      <c r="E694" s="134" t="s">
        <v>1938</v>
      </c>
      <c r="F694" s="134">
        <f>职业参数比例等级参数!$L$38*1</f>
        <v>12.363636363636363</v>
      </c>
      <c r="G694" s="134">
        <f>职业参数比例等级参数!$L$39*1</f>
        <v>11.59090909090909</v>
      </c>
      <c r="H694" s="135">
        <f>职业参数比例等级参数!$M$40*1</f>
        <v>6.787878787878789</v>
      </c>
      <c r="I694" s="134">
        <f>职业参数比例等级参数!$L$41*1</f>
        <v>5.2363636363636363</v>
      </c>
      <c r="J694" s="134">
        <f>职业参数比例等级参数!$L$42*1</f>
        <v>6.9818181818181824</v>
      </c>
      <c r="K694" s="134">
        <f>职业参数比例等级参数!$L$43*1</f>
        <v>5.2363636363636363</v>
      </c>
      <c r="L694" s="134">
        <f>职业参数比例等级参数!$L$44*1</f>
        <v>4.3999999999999995</v>
      </c>
      <c r="M694" s="134">
        <f>L694*职业参数比例等级参数!$B$15</f>
        <v>8.7999999999999989</v>
      </c>
      <c r="N694" s="134">
        <f>L694*职业参数比例等级参数!$B$16</f>
        <v>4.3999999999999995</v>
      </c>
      <c r="O694" s="134"/>
      <c r="P694" s="134"/>
    </row>
    <row r="695" spans="1:16" s="135" customFormat="1">
      <c r="A695" s="142">
        <v>682</v>
      </c>
      <c r="B695" s="134">
        <f t="shared" si="18"/>
        <v>10500</v>
      </c>
      <c r="C695" s="134">
        <v>7</v>
      </c>
      <c r="D695" s="134">
        <v>2</v>
      </c>
      <c r="E695" s="134" t="s">
        <v>1938</v>
      </c>
      <c r="F695" s="134">
        <f>职业参数比例等级参数!$L$38*1</f>
        <v>12.363636363636363</v>
      </c>
      <c r="G695" s="134">
        <f>职业参数比例等级参数!$L$39*1</f>
        <v>11.59090909090909</v>
      </c>
      <c r="H695" s="135">
        <f>职业参数比例等级参数!$N$40*1</f>
        <v>6.5939393939393938</v>
      </c>
      <c r="I695" s="134">
        <f>职业参数比例等级参数!$L$41*1</f>
        <v>5.2363636363636363</v>
      </c>
      <c r="J695" s="134">
        <f>职业参数比例等级参数!$L$42*1</f>
        <v>6.9818181818181824</v>
      </c>
      <c r="K695" s="134">
        <f>职业参数比例等级参数!$L$43*1</f>
        <v>5.2363636363636363</v>
      </c>
      <c r="L695" s="134">
        <f>职业参数比例等级参数!$L$44*1</f>
        <v>4.3999999999999995</v>
      </c>
      <c r="M695" s="134">
        <f>L695*职业参数比例等级参数!$B$15</f>
        <v>8.7999999999999989</v>
      </c>
      <c r="N695" s="134">
        <f>L695*职业参数比例等级参数!$B$16</f>
        <v>4.3999999999999995</v>
      </c>
      <c r="O695" s="134"/>
      <c r="P695" s="134"/>
    </row>
    <row r="696" spans="1:16" s="135" customFormat="1">
      <c r="A696" s="142">
        <v>683</v>
      </c>
      <c r="B696" s="134">
        <f t="shared" si="18"/>
        <v>10500</v>
      </c>
      <c r="C696" s="134">
        <v>7</v>
      </c>
      <c r="D696" s="134">
        <v>2</v>
      </c>
      <c r="E696" s="134" t="s">
        <v>1938</v>
      </c>
      <c r="F696" s="134">
        <f>职业参数比例等级参数!$L$38*1</f>
        <v>12.363636363636363</v>
      </c>
      <c r="G696" s="134">
        <f>职业参数比例等级参数!$L$39*1</f>
        <v>11.59090909090909</v>
      </c>
      <c r="H696" s="134">
        <f>职业参数比例等级参数!$L$40*1</f>
        <v>6.9818181818181824</v>
      </c>
      <c r="I696" s="135">
        <f>职业参数比例等级参数!$M$41*1</f>
        <v>5.0909090909090899</v>
      </c>
      <c r="J696" s="134">
        <f>职业参数比例等级参数!$L$42*1</f>
        <v>6.9818181818181824</v>
      </c>
      <c r="K696" s="134">
        <f>职业参数比例等级参数!$L$43*1</f>
        <v>5.2363636363636363</v>
      </c>
      <c r="L696" s="134">
        <f>职业参数比例等级参数!$L$44*1</f>
        <v>4.3999999999999995</v>
      </c>
      <c r="M696" s="134">
        <f>L696*职业参数比例等级参数!$B$15</f>
        <v>8.7999999999999989</v>
      </c>
      <c r="N696" s="134">
        <f>L696*职业参数比例等级参数!$B$16</f>
        <v>4.3999999999999995</v>
      </c>
      <c r="O696" s="134"/>
      <c r="P696" s="134"/>
    </row>
    <row r="697" spans="1:16" s="135" customFormat="1">
      <c r="A697" s="142">
        <v>684</v>
      </c>
      <c r="B697" s="134">
        <f t="shared" si="18"/>
        <v>10500</v>
      </c>
      <c r="C697" s="134">
        <v>7</v>
      </c>
      <c r="D697" s="134">
        <v>2</v>
      </c>
      <c r="E697" s="134" t="s">
        <v>1938</v>
      </c>
      <c r="F697" s="134">
        <f>职业参数比例等级参数!$L$38*1</f>
        <v>12.363636363636363</v>
      </c>
      <c r="G697" s="134">
        <f>职业参数比例等级参数!$L$39*1</f>
        <v>11.59090909090909</v>
      </c>
      <c r="H697" s="134">
        <f>职业参数比例等级参数!$L$40*1</f>
        <v>6.9818181818181824</v>
      </c>
      <c r="I697" s="135">
        <f>职业参数比例等级参数!$N$41*1</f>
        <v>4.9454545454545453</v>
      </c>
      <c r="J697" s="134">
        <f>职业参数比例等级参数!$L$42*1</f>
        <v>6.9818181818181824</v>
      </c>
      <c r="K697" s="134">
        <f>职业参数比例等级参数!$L$43*1</f>
        <v>5.2363636363636363</v>
      </c>
      <c r="L697" s="134">
        <f>职业参数比例等级参数!$L$44*1</f>
        <v>4.3999999999999995</v>
      </c>
      <c r="M697" s="134">
        <f>L697*职业参数比例等级参数!$B$15</f>
        <v>8.7999999999999989</v>
      </c>
      <c r="N697" s="134">
        <f>L697*职业参数比例等级参数!$B$16</f>
        <v>4.3999999999999995</v>
      </c>
      <c r="O697" s="134"/>
      <c r="P697" s="134"/>
    </row>
    <row r="698" spans="1:16" s="135" customFormat="1">
      <c r="A698" s="142">
        <v>685</v>
      </c>
      <c r="B698" s="134">
        <f t="shared" si="18"/>
        <v>10500</v>
      </c>
      <c r="C698" s="134">
        <v>7</v>
      </c>
      <c r="D698" s="134">
        <v>2</v>
      </c>
      <c r="E698" s="134" t="s">
        <v>1938</v>
      </c>
      <c r="F698" s="134">
        <f>职业参数比例等级参数!$L$38*1</f>
        <v>12.363636363636363</v>
      </c>
      <c r="G698" s="134">
        <f>职业参数比例等级参数!$L$39*1</f>
        <v>11.59090909090909</v>
      </c>
      <c r="H698" s="134">
        <f>职业参数比例等级参数!$L$40*1</f>
        <v>6.9818181818181824</v>
      </c>
      <c r="I698" s="134">
        <f>职业参数比例等级参数!$L$41*1</f>
        <v>5.2363636363636363</v>
      </c>
      <c r="J698" s="135">
        <f>职业参数比例等级参数!$M$42*1</f>
        <v>6.787878787878789</v>
      </c>
      <c r="K698" s="134">
        <f>职业参数比例等级参数!$L$43*1</f>
        <v>5.2363636363636363</v>
      </c>
      <c r="L698" s="134">
        <f>职业参数比例等级参数!$L$44*1</f>
        <v>4.3999999999999995</v>
      </c>
      <c r="M698" s="134">
        <f>L698*职业参数比例等级参数!$B$15</f>
        <v>8.7999999999999989</v>
      </c>
      <c r="N698" s="134">
        <f>L698*职业参数比例等级参数!$B$16</f>
        <v>4.3999999999999995</v>
      </c>
      <c r="O698" s="134"/>
      <c r="P698" s="134"/>
    </row>
    <row r="699" spans="1:16" s="135" customFormat="1">
      <c r="A699" s="142">
        <v>686</v>
      </c>
      <c r="B699" s="134">
        <f t="shared" si="18"/>
        <v>10500</v>
      </c>
      <c r="C699" s="134">
        <v>7</v>
      </c>
      <c r="D699" s="134">
        <v>2</v>
      </c>
      <c r="E699" s="134" t="s">
        <v>1938</v>
      </c>
      <c r="F699" s="134">
        <f>职业参数比例等级参数!$L$38*1</f>
        <v>12.363636363636363</v>
      </c>
      <c r="G699" s="134">
        <f>职业参数比例等级参数!$L$39*1</f>
        <v>11.59090909090909</v>
      </c>
      <c r="H699" s="134">
        <f>职业参数比例等级参数!$L$40*1</f>
        <v>6.9818181818181824</v>
      </c>
      <c r="I699" s="134">
        <f>职业参数比例等级参数!$L$41*1</f>
        <v>5.2363636363636363</v>
      </c>
      <c r="J699" s="135">
        <f>职业参数比例等级参数!$N$42*1</f>
        <v>6.5939393939393938</v>
      </c>
      <c r="K699" s="134">
        <f>职业参数比例等级参数!$L$43*1</f>
        <v>5.2363636363636363</v>
      </c>
      <c r="L699" s="134">
        <f>职业参数比例等级参数!$L$44*1</f>
        <v>4.3999999999999995</v>
      </c>
      <c r="M699" s="134">
        <f>L699*职业参数比例等级参数!$B$15</f>
        <v>8.7999999999999989</v>
      </c>
      <c r="N699" s="134">
        <f>L699*职业参数比例等级参数!$B$16</f>
        <v>4.3999999999999995</v>
      </c>
      <c r="O699" s="134"/>
      <c r="P699" s="134"/>
    </row>
    <row r="700" spans="1:16" s="135" customFormat="1">
      <c r="A700" s="142">
        <v>687</v>
      </c>
      <c r="B700" s="134">
        <f t="shared" si="18"/>
        <v>10500</v>
      </c>
      <c r="C700" s="134">
        <v>7</v>
      </c>
      <c r="D700" s="134">
        <v>2</v>
      </c>
      <c r="E700" s="134" t="s">
        <v>1938</v>
      </c>
      <c r="F700" s="134">
        <f>职业参数比例等级参数!$L$38*1</f>
        <v>12.363636363636363</v>
      </c>
      <c r="G700" s="134">
        <f>职业参数比例等级参数!$L$39*1</f>
        <v>11.59090909090909</v>
      </c>
      <c r="H700" s="134">
        <f>职业参数比例等级参数!$L$40*1</f>
        <v>6.9818181818181824</v>
      </c>
      <c r="I700" s="134">
        <f>职业参数比例等级参数!$L$41*1</f>
        <v>5.2363636363636363</v>
      </c>
      <c r="J700" s="134">
        <f>职业参数比例等级参数!$L$42*1</f>
        <v>6.9818181818181824</v>
      </c>
      <c r="K700" s="135">
        <f>职业参数比例等级参数!$M$43*1</f>
        <v>5.0909090909090899</v>
      </c>
      <c r="L700" s="134">
        <f>职业参数比例等级参数!$L$44*1</f>
        <v>4.3999999999999995</v>
      </c>
      <c r="M700" s="134">
        <f>L700*职业参数比例等级参数!$B$15</f>
        <v>8.7999999999999989</v>
      </c>
      <c r="N700" s="134">
        <f>L700*职业参数比例等级参数!$B$16</f>
        <v>4.3999999999999995</v>
      </c>
      <c r="O700" s="134"/>
      <c r="P700" s="134"/>
    </row>
    <row r="701" spans="1:16" s="135" customFormat="1">
      <c r="A701" s="142">
        <v>688</v>
      </c>
      <c r="B701" s="134">
        <f t="shared" si="18"/>
        <v>10500</v>
      </c>
      <c r="C701" s="134">
        <v>7</v>
      </c>
      <c r="D701" s="134">
        <v>2</v>
      </c>
      <c r="E701" s="134" t="s">
        <v>1938</v>
      </c>
      <c r="F701" s="134">
        <f>职业参数比例等级参数!$L$38*1</f>
        <v>12.363636363636363</v>
      </c>
      <c r="G701" s="134">
        <f>职业参数比例等级参数!$L$39*1</f>
        <v>11.59090909090909</v>
      </c>
      <c r="H701" s="134">
        <f>职业参数比例等级参数!$L$40*1</f>
        <v>6.9818181818181824</v>
      </c>
      <c r="I701" s="134">
        <f>职业参数比例等级参数!$L$41*1</f>
        <v>5.2363636363636363</v>
      </c>
      <c r="J701" s="134">
        <f>职业参数比例等级参数!$L$42*1</f>
        <v>6.9818181818181824</v>
      </c>
      <c r="K701" s="135">
        <f>职业参数比例等级参数!$N$43*1</f>
        <v>4.9454545454545453</v>
      </c>
      <c r="L701" s="134">
        <f>职业参数比例等级参数!$L$44*1</f>
        <v>4.3999999999999995</v>
      </c>
      <c r="M701" s="134">
        <f>L701*职业参数比例等级参数!$B$15</f>
        <v>8.7999999999999989</v>
      </c>
      <c r="N701" s="134">
        <f>L701*职业参数比例等级参数!$B$16</f>
        <v>4.3999999999999995</v>
      </c>
      <c r="O701" s="134"/>
      <c r="P701" s="134"/>
    </row>
    <row r="702" spans="1:16" s="135" customFormat="1">
      <c r="A702" s="142">
        <v>689</v>
      </c>
      <c r="B702" s="134">
        <f t="shared" si="18"/>
        <v>10500</v>
      </c>
      <c r="C702" s="134">
        <v>7</v>
      </c>
      <c r="D702" s="134">
        <v>2</v>
      </c>
      <c r="E702" s="134" t="s">
        <v>1938</v>
      </c>
      <c r="F702" s="134">
        <f>职业参数比例等级参数!$L$38*1</f>
        <v>12.363636363636363</v>
      </c>
      <c r="G702" s="134">
        <f>职业参数比例等级参数!$L$39*1</f>
        <v>11.59090909090909</v>
      </c>
      <c r="H702" s="134">
        <f>职业参数比例等级参数!$L$40*1</f>
        <v>6.9818181818181824</v>
      </c>
      <c r="I702" s="134">
        <f>职业参数比例等级参数!$L$41*1</f>
        <v>5.2363636363636363</v>
      </c>
      <c r="J702" s="134">
        <f>职业参数比例等级参数!$L$42*1</f>
        <v>6.9818181818181824</v>
      </c>
      <c r="K702" s="134">
        <f>职业参数比例等级参数!$L$43*1</f>
        <v>5.2363636363636363</v>
      </c>
      <c r="L702" s="135">
        <f>职业参数比例等级参数!$M$44*1</f>
        <v>4.3636363636363633</v>
      </c>
      <c r="M702" s="134">
        <f>L702*职业参数比例等级参数!$B$15</f>
        <v>8.7272727272727266</v>
      </c>
      <c r="N702" s="134">
        <f>L702*职业参数比例等级参数!$B$16</f>
        <v>4.3636363636363633</v>
      </c>
      <c r="O702" s="134"/>
      <c r="P702" s="134"/>
    </row>
    <row r="703" spans="1:16" s="135" customFormat="1">
      <c r="A703" s="142">
        <v>690</v>
      </c>
      <c r="B703" s="134">
        <f t="shared" si="18"/>
        <v>10500</v>
      </c>
      <c r="C703" s="134">
        <v>7</v>
      </c>
      <c r="D703" s="134">
        <v>2</v>
      </c>
      <c r="E703" s="134" t="s">
        <v>1938</v>
      </c>
      <c r="F703" s="134">
        <f>职业参数比例等级参数!$L$38*1</f>
        <v>12.363636363636363</v>
      </c>
      <c r="G703" s="134">
        <f>职业参数比例等级参数!$L$39*1</f>
        <v>11.59090909090909</v>
      </c>
      <c r="H703" s="134">
        <f>职业参数比例等级参数!$L$40*1</f>
        <v>6.9818181818181824</v>
      </c>
      <c r="I703" s="134">
        <f>职业参数比例等级参数!$L$41*1</f>
        <v>5.2363636363636363</v>
      </c>
      <c r="J703" s="134">
        <f>职业参数比例等级参数!$L$42*1</f>
        <v>6.9818181818181824</v>
      </c>
      <c r="K703" s="134">
        <f>职业参数比例等级参数!$L$43*1</f>
        <v>5.2363636363636363</v>
      </c>
      <c r="L703" s="135">
        <f>职业参数比例等级参数!$N$44*1</f>
        <v>4.3272727272727272</v>
      </c>
      <c r="M703" s="134">
        <f>L703*职业参数比例等级参数!$B$15</f>
        <v>8.6545454545454543</v>
      </c>
      <c r="N703" s="134">
        <f>L703*职业参数比例等级参数!$B$16</f>
        <v>4.3272727272727272</v>
      </c>
      <c r="O703" s="134"/>
      <c r="P703" s="134"/>
    </row>
    <row r="704" spans="1:16" s="135" customFormat="1">
      <c r="A704" s="142">
        <v>691</v>
      </c>
      <c r="B704" s="135">
        <f t="shared" si="18"/>
        <v>10500</v>
      </c>
      <c r="C704" s="135">
        <v>7</v>
      </c>
      <c r="D704" s="135">
        <v>2</v>
      </c>
      <c r="E704" s="135" t="s">
        <v>1939</v>
      </c>
      <c r="F704" s="135">
        <f>职业参数比例等级参数!$M$38*1</f>
        <v>12.121212121212121</v>
      </c>
      <c r="G704" s="135">
        <f>职业参数比例等级参数!$M$39*1</f>
        <v>11.363636363636363</v>
      </c>
      <c r="H704" s="135">
        <f>职业参数比例等级参数!$M$40*1</f>
        <v>6.787878787878789</v>
      </c>
      <c r="I704" s="135">
        <f>职业参数比例等级参数!$M$41*1</f>
        <v>5.0909090909090899</v>
      </c>
      <c r="J704" s="135">
        <f>职业参数比例等级参数!$M$42*1</f>
        <v>6.787878787878789</v>
      </c>
      <c r="K704" s="135">
        <f>职业参数比例等级参数!$M$43*1</f>
        <v>5.0909090909090899</v>
      </c>
      <c r="L704" s="135">
        <f>职业参数比例等级参数!$M$44*1</f>
        <v>4.3636363636363633</v>
      </c>
      <c r="M704" s="135">
        <f>L704*职业参数比例等级参数!$B$15</f>
        <v>8.7272727272727266</v>
      </c>
      <c r="N704" s="135">
        <f>L704*职业参数比例等级参数!$B$16</f>
        <v>4.3636363636363633</v>
      </c>
      <c r="P704" s="135" t="s">
        <v>695</v>
      </c>
    </row>
    <row r="705" spans="1:16" s="135" customFormat="1">
      <c r="A705" s="142">
        <v>692</v>
      </c>
      <c r="B705" s="134">
        <f t="shared" si="18"/>
        <v>10500</v>
      </c>
      <c r="C705" s="134">
        <v>7</v>
      </c>
      <c r="D705" s="134">
        <v>2</v>
      </c>
      <c r="E705" s="134" t="s">
        <v>1939</v>
      </c>
      <c r="F705" s="135">
        <f>职业参数比例等级参数!$L$38*1</f>
        <v>12.363636363636363</v>
      </c>
      <c r="G705" s="134">
        <f>职业参数比例等级参数!$M$39*1</f>
        <v>11.363636363636363</v>
      </c>
      <c r="H705" s="134">
        <f>职业参数比例等级参数!$M$40*1</f>
        <v>6.787878787878789</v>
      </c>
      <c r="I705" s="134">
        <f>职业参数比例等级参数!$M$41*1</f>
        <v>5.0909090909090899</v>
      </c>
      <c r="J705" s="134">
        <f>职业参数比例等级参数!$M$42*1</f>
        <v>6.787878787878789</v>
      </c>
      <c r="K705" s="134">
        <f>职业参数比例等级参数!$M$43*1</f>
        <v>5.0909090909090899</v>
      </c>
      <c r="L705" s="134">
        <f>职业参数比例等级参数!$M$44*1</f>
        <v>4.3636363636363633</v>
      </c>
      <c r="M705" s="134">
        <f>L705*职业参数比例等级参数!$B$15</f>
        <v>8.7272727272727266</v>
      </c>
      <c r="N705" s="134">
        <f>L705*职业参数比例等级参数!$B$16</f>
        <v>4.3636363636363633</v>
      </c>
      <c r="O705" s="134"/>
      <c r="P705" s="134"/>
    </row>
    <row r="706" spans="1:16" s="135" customFormat="1">
      <c r="A706" s="142">
        <v>693</v>
      </c>
      <c r="B706" s="134">
        <f t="shared" si="18"/>
        <v>10500</v>
      </c>
      <c r="C706" s="134">
        <v>7</v>
      </c>
      <c r="D706" s="134">
        <v>2</v>
      </c>
      <c r="E706" s="134" t="s">
        <v>1939</v>
      </c>
      <c r="F706" s="135">
        <f>职业参数比例等级参数!$N$38*1</f>
        <v>11.878787878787879</v>
      </c>
      <c r="G706" s="134">
        <f>职业参数比例等级参数!$M$39*1</f>
        <v>11.363636363636363</v>
      </c>
      <c r="H706" s="134">
        <f>职业参数比例等级参数!$M$40*1</f>
        <v>6.787878787878789</v>
      </c>
      <c r="I706" s="134">
        <f>职业参数比例等级参数!$M$41*1</f>
        <v>5.0909090909090899</v>
      </c>
      <c r="J706" s="134">
        <f>职业参数比例等级参数!$M$42*1</f>
        <v>6.787878787878789</v>
      </c>
      <c r="K706" s="134">
        <f>职业参数比例等级参数!$M$43*1</f>
        <v>5.0909090909090899</v>
      </c>
      <c r="L706" s="134">
        <f>职业参数比例等级参数!$M$44*1</f>
        <v>4.3636363636363633</v>
      </c>
      <c r="M706" s="134">
        <f>L706*职业参数比例等级参数!$B$15</f>
        <v>8.7272727272727266</v>
      </c>
      <c r="N706" s="134">
        <f>L706*职业参数比例等级参数!$B$16</f>
        <v>4.3636363636363633</v>
      </c>
      <c r="O706" s="134"/>
      <c r="P706" s="134"/>
    </row>
    <row r="707" spans="1:16" s="135" customFormat="1">
      <c r="A707" s="142">
        <v>694</v>
      </c>
      <c r="B707" s="134">
        <f t="shared" si="18"/>
        <v>10500</v>
      </c>
      <c r="C707" s="134">
        <v>7</v>
      </c>
      <c r="D707" s="134">
        <v>2</v>
      </c>
      <c r="E707" s="134" t="s">
        <v>1938</v>
      </c>
      <c r="F707" s="134">
        <f>职业参数比例等级参数!$M$38*1</f>
        <v>12.121212121212121</v>
      </c>
      <c r="G707" s="135">
        <f>职业参数比例等级参数!$L$39*1</f>
        <v>11.59090909090909</v>
      </c>
      <c r="H707" s="134">
        <f>职业参数比例等级参数!$M$40*1</f>
        <v>6.787878787878789</v>
      </c>
      <c r="I707" s="134">
        <f>职业参数比例等级参数!$M$41*1</f>
        <v>5.0909090909090899</v>
      </c>
      <c r="J707" s="134">
        <f>职业参数比例等级参数!$M$42*1</f>
        <v>6.787878787878789</v>
      </c>
      <c r="K707" s="134">
        <f>职业参数比例等级参数!$M$43*1</f>
        <v>5.0909090909090899</v>
      </c>
      <c r="L707" s="134">
        <f>职业参数比例等级参数!$M$44*1</f>
        <v>4.3636363636363633</v>
      </c>
      <c r="M707" s="134">
        <f>L707*职业参数比例等级参数!$B$15</f>
        <v>8.7272727272727266</v>
      </c>
      <c r="N707" s="134">
        <f>L707*职业参数比例等级参数!$B$16</f>
        <v>4.3636363636363633</v>
      </c>
      <c r="O707" s="134"/>
      <c r="P707" s="134"/>
    </row>
    <row r="708" spans="1:16" s="135" customFormat="1">
      <c r="A708" s="142">
        <v>695</v>
      </c>
      <c r="B708" s="134">
        <f t="shared" si="18"/>
        <v>10500</v>
      </c>
      <c r="C708" s="134">
        <v>7</v>
      </c>
      <c r="D708" s="134">
        <v>2</v>
      </c>
      <c r="E708" s="134" t="s">
        <v>1938</v>
      </c>
      <c r="F708" s="134">
        <f>职业参数比例等级参数!$M$38*1</f>
        <v>12.121212121212121</v>
      </c>
      <c r="G708" s="135">
        <f>职业参数比例等级参数!$N$39*1</f>
        <v>11.136363636363635</v>
      </c>
      <c r="H708" s="134">
        <f>职业参数比例等级参数!$M$40*1</f>
        <v>6.787878787878789</v>
      </c>
      <c r="I708" s="134">
        <f>职业参数比例等级参数!$M$41*1</f>
        <v>5.0909090909090899</v>
      </c>
      <c r="J708" s="134">
        <f>职业参数比例等级参数!$M$42*1</f>
        <v>6.787878787878789</v>
      </c>
      <c r="K708" s="134">
        <f>职业参数比例等级参数!$M$43*1</f>
        <v>5.0909090909090899</v>
      </c>
      <c r="L708" s="134">
        <f>职业参数比例等级参数!$M$44*1</f>
        <v>4.3636363636363633</v>
      </c>
      <c r="M708" s="134">
        <f>L708*职业参数比例等级参数!$B$15</f>
        <v>8.7272727272727266</v>
      </c>
      <c r="N708" s="134">
        <f>L708*职业参数比例等级参数!$B$16</f>
        <v>4.3636363636363633</v>
      </c>
      <c r="O708" s="134"/>
      <c r="P708" s="134"/>
    </row>
    <row r="709" spans="1:16" s="135" customFormat="1">
      <c r="A709" s="142">
        <v>696</v>
      </c>
      <c r="B709" s="134">
        <f t="shared" si="18"/>
        <v>10500</v>
      </c>
      <c r="C709" s="134">
        <v>7</v>
      </c>
      <c r="D709" s="134">
        <v>2</v>
      </c>
      <c r="E709" s="134" t="s">
        <v>1938</v>
      </c>
      <c r="F709" s="134">
        <f>职业参数比例等级参数!$M$38*1</f>
        <v>12.121212121212121</v>
      </c>
      <c r="G709" s="134">
        <f>职业参数比例等级参数!$M$39*1</f>
        <v>11.363636363636363</v>
      </c>
      <c r="H709" s="135">
        <f>职业参数比例等级参数!$L$40*1</f>
        <v>6.9818181818181824</v>
      </c>
      <c r="I709" s="134">
        <f>职业参数比例等级参数!$M$41*1</f>
        <v>5.0909090909090899</v>
      </c>
      <c r="J709" s="134">
        <f>职业参数比例等级参数!$M$42*1</f>
        <v>6.787878787878789</v>
      </c>
      <c r="K709" s="134">
        <f>职业参数比例等级参数!$M$43*1</f>
        <v>5.0909090909090899</v>
      </c>
      <c r="L709" s="134">
        <f>职业参数比例等级参数!$M$44*1</f>
        <v>4.3636363636363633</v>
      </c>
      <c r="M709" s="134">
        <f>L709*职业参数比例等级参数!$B$15</f>
        <v>8.7272727272727266</v>
      </c>
      <c r="N709" s="134">
        <f>L709*职业参数比例等级参数!$B$16</f>
        <v>4.3636363636363633</v>
      </c>
      <c r="O709" s="134"/>
      <c r="P709" s="134"/>
    </row>
    <row r="710" spans="1:16" s="135" customFormat="1">
      <c r="A710" s="142">
        <v>697</v>
      </c>
      <c r="B710" s="134">
        <f t="shared" si="18"/>
        <v>10500</v>
      </c>
      <c r="C710" s="134">
        <v>7</v>
      </c>
      <c r="D710" s="134">
        <v>2</v>
      </c>
      <c r="E710" s="134" t="s">
        <v>1938</v>
      </c>
      <c r="F710" s="134">
        <f>职业参数比例等级参数!$M$38*1</f>
        <v>12.121212121212121</v>
      </c>
      <c r="G710" s="134">
        <f>职业参数比例等级参数!$M$39*1</f>
        <v>11.363636363636363</v>
      </c>
      <c r="H710" s="135">
        <f>职业参数比例等级参数!$N$40*1</f>
        <v>6.5939393939393938</v>
      </c>
      <c r="I710" s="134">
        <f>职业参数比例等级参数!$M$41*1</f>
        <v>5.0909090909090899</v>
      </c>
      <c r="J710" s="134">
        <f>职业参数比例等级参数!$M$42*1</f>
        <v>6.787878787878789</v>
      </c>
      <c r="K710" s="134">
        <f>职业参数比例等级参数!$M$43*1</f>
        <v>5.0909090909090899</v>
      </c>
      <c r="L710" s="134">
        <f>职业参数比例等级参数!$M$44*1</f>
        <v>4.3636363636363633</v>
      </c>
      <c r="M710" s="134">
        <f>L71*职业参数比例等级参数!$B$15</f>
        <v>8.1454545454545446</v>
      </c>
      <c r="N710" s="134">
        <f>L71*职业参数比例等级参数!$B$16</f>
        <v>4.0727272727272723</v>
      </c>
      <c r="O710" s="134"/>
      <c r="P710" s="134"/>
    </row>
    <row r="711" spans="1:16" s="135" customFormat="1">
      <c r="A711" s="142">
        <v>698</v>
      </c>
      <c r="B711" s="134">
        <f t="shared" si="18"/>
        <v>10500</v>
      </c>
      <c r="C711" s="134">
        <v>7</v>
      </c>
      <c r="D711" s="134">
        <v>2</v>
      </c>
      <c r="E711" s="134" t="s">
        <v>1938</v>
      </c>
      <c r="F711" s="134">
        <f>职业参数比例等级参数!$M$38*1</f>
        <v>12.121212121212121</v>
      </c>
      <c r="G711" s="134">
        <f>职业参数比例等级参数!$M$39*1</f>
        <v>11.363636363636363</v>
      </c>
      <c r="H711" s="134">
        <f>职业参数比例等级参数!$M$40*1</f>
        <v>6.787878787878789</v>
      </c>
      <c r="I711" s="135">
        <f>职业参数比例等级参数!$L$41*1</f>
        <v>5.2363636363636363</v>
      </c>
      <c r="J711" s="134">
        <f>职业参数比例等级参数!$M$42*1</f>
        <v>6.787878787878789</v>
      </c>
      <c r="K711" s="134">
        <f>职业参数比例等级参数!$M$43*1</f>
        <v>5.0909090909090899</v>
      </c>
      <c r="L711" s="134">
        <f>职业参数比例等级参数!$M$44*1</f>
        <v>4.3636363636363633</v>
      </c>
      <c r="M711" s="134">
        <f>L711*职业参数比例等级参数!$B$15</f>
        <v>8.7272727272727266</v>
      </c>
      <c r="N711" s="134">
        <f>L711*职业参数比例等级参数!$B$16</f>
        <v>4.3636363636363633</v>
      </c>
      <c r="O711" s="134"/>
      <c r="P711" s="134"/>
    </row>
    <row r="712" spans="1:16" s="135" customFormat="1">
      <c r="A712" s="142">
        <v>699</v>
      </c>
      <c r="B712" s="134">
        <f t="shared" si="18"/>
        <v>10500</v>
      </c>
      <c r="C712" s="134">
        <v>7</v>
      </c>
      <c r="D712" s="134">
        <v>2</v>
      </c>
      <c r="E712" s="134" t="s">
        <v>1938</v>
      </c>
      <c r="F712" s="134">
        <f>职业参数比例等级参数!$M$38*1</f>
        <v>12.121212121212121</v>
      </c>
      <c r="G712" s="134">
        <f>职业参数比例等级参数!$M$39*1</f>
        <v>11.363636363636363</v>
      </c>
      <c r="H712" s="134">
        <f>职业参数比例等级参数!$M$40*1</f>
        <v>6.787878787878789</v>
      </c>
      <c r="I712" s="135">
        <f>职业参数比例等级参数!$N$41*1</f>
        <v>4.9454545454545453</v>
      </c>
      <c r="J712" s="134">
        <f>职业参数比例等级参数!$M$42*1</f>
        <v>6.787878787878789</v>
      </c>
      <c r="K712" s="134">
        <f>职业参数比例等级参数!$M$43*1</f>
        <v>5.0909090909090899</v>
      </c>
      <c r="L712" s="134">
        <f>职业参数比例等级参数!$M$44*1</f>
        <v>4.3636363636363633</v>
      </c>
      <c r="M712" s="134">
        <f>L712*职业参数比例等级参数!$B$15</f>
        <v>8.7272727272727266</v>
      </c>
      <c r="N712" s="134">
        <f>L712*职业参数比例等级参数!$B$16</f>
        <v>4.3636363636363633</v>
      </c>
      <c r="O712" s="134"/>
      <c r="P712" s="134"/>
    </row>
    <row r="713" spans="1:16" s="135" customFormat="1">
      <c r="A713" s="142">
        <v>700</v>
      </c>
      <c r="B713" s="134">
        <f t="shared" si="18"/>
        <v>10500</v>
      </c>
      <c r="C713" s="134">
        <v>7</v>
      </c>
      <c r="D713" s="134">
        <v>2</v>
      </c>
      <c r="E713" s="134" t="s">
        <v>1938</v>
      </c>
      <c r="F713" s="134">
        <f>职业参数比例等级参数!$M$38*1</f>
        <v>12.121212121212121</v>
      </c>
      <c r="G713" s="134">
        <f>职业参数比例等级参数!$M$39*1</f>
        <v>11.363636363636363</v>
      </c>
      <c r="H713" s="134">
        <f>职业参数比例等级参数!$M$40*1</f>
        <v>6.787878787878789</v>
      </c>
      <c r="I713" s="134">
        <f>职业参数比例等级参数!$M$41*1</f>
        <v>5.0909090909090899</v>
      </c>
      <c r="J713" s="135">
        <f>职业参数比例等级参数!$L$42*1</f>
        <v>6.9818181818181824</v>
      </c>
      <c r="K713" s="134">
        <f>职业参数比例等级参数!$M$43*1</f>
        <v>5.0909090909090899</v>
      </c>
      <c r="L713" s="134">
        <f>职业参数比例等级参数!$M$44*1</f>
        <v>4.3636363636363633</v>
      </c>
      <c r="M713" s="134">
        <f>L713*职业参数比例等级参数!$B$15</f>
        <v>8.7272727272727266</v>
      </c>
      <c r="N713" s="134">
        <f>L713*职业参数比例等级参数!$B$16</f>
        <v>4.3636363636363633</v>
      </c>
      <c r="O713" s="134"/>
      <c r="P713" s="134"/>
    </row>
    <row r="714" spans="1:16" s="135" customFormat="1">
      <c r="A714" s="142">
        <v>701</v>
      </c>
      <c r="B714" s="134">
        <f t="shared" si="18"/>
        <v>10500</v>
      </c>
      <c r="C714" s="134">
        <v>7</v>
      </c>
      <c r="D714" s="134">
        <v>2</v>
      </c>
      <c r="E714" s="134" t="s">
        <v>1938</v>
      </c>
      <c r="F714" s="134">
        <f>职业参数比例等级参数!$M$38*1</f>
        <v>12.121212121212121</v>
      </c>
      <c r="G714" s="134">
        <f>职业参数比例等级参数!$M$39*1</f>
        <v>11.363636363636363</v>
      </c>
      <c r="H714" s="134">
        <f>职业参数比例等级参数!$M$40*1</f>
        <v>6.787878787878789</v>
      </c>
      <c r="I714" s="134">
        <f>职业参数比例等级参数!$M$41*1</f>
        <v>5.0909090909090899</v>
      </c>
      <c r="J714" s="135">
        <f>职业参数比例等级参数!$N$42*1</f>
        <v>6.5939393939393938</v>
      </c>
      <c r="K714" s="134">
        <f>职业参数比例等级参数!$M$43*1</f>
        <v>5.0909090909090899</v>
      </c>
      <c r="L714" s="134">
        <f>职业参数比例等级参数!$M$44*1</f>
        <v>4.3636363636363633</v>
      </c>
      <c r="M714" s="134">
        <f>L714*职业参数比例等级参数!$B$15</f>
        <v>8.7272727272727266</v>
      </c>
      <c r="N714" s="134">
        <f>L714*职业参数比例等级参数!$B$16</f>
        <v>4.3636363636363633</v>
      </c>
      <c r="O714" s="134"/>
      <c r="P714" s="134"/>
    </row>
    <row r="715" spans="1:16" s="135" customFormat="1">
      <c r="A715" s="142">
        <v>702</v>
      </c>
      <c r="B715" s="134">
        <f t="shared" si="18"/>
        <v>10500</v>
      </c>
      <c r="C715" s="134">
        <v>7</v>
      </c>
      <c r="D715" s="134">
        <v>2</v>
      </c>
      <c r="E715" s="134" t="s">
        <v>1938</v>
      </c>
      <c r="F715" s="134">
        <f>职业参数比例等级参数!$M$38*1</f>
        <v>12.121212121212121</v>
      </c>
      <c r="G715" s="134">
        <f>职业参数比例等级参数!$M$39*1</f>
        <v>11.363636363636363</v>
      </c>
      <c r="H715" s="134">
        <f>职业参数比例等级参数!$M$40*1</f>
        <v>6.787878787878789</v>
      </c>
      <c r="I715" s="134">
        <f>职业参数比例等级参数!$M$41*1</f>
        <v>5.0909090909090899</v>
      </c>
      <c r="J715" s="134">
        <f>职业参数比例等级参数!$M$42*1</f>
        <v>6.787878787878789</v>
      </c>
      <c r="K715" s="135">
        <f>职业参数比例等级参数!$L$43*1</f>
        <v>5.2363636363636363</v>
      </c>
      <c r="L715" s="134">
        <f>职业参数比例等级参数!$M$44*1</f>
        <v>4.3636363636363633</v>
      </c>
      <c r="M715" s="134">
        <f>L715*职业参数比例等级参数!$B$15</f>
        <v>8.7272727272727266</v>
      </c>
      <c r="N715" s="134">
        <f>L715*职业参数比例等级参数!$B$16</f>
        <v>4.3636363636363633</v>
      </c>
      <c r="O715" s="134"/>
      <c r="P715" s="134"/>
    </row>
    <row r="716" spans="1:16" s="135" customFormat="1">
      <c r="A716" s="142">
        <v>703</v>
      </c>
      <c r="B716" s="134">
        <f t="shared" si="18"/>
        <v>10500</v>
      </c>
      <c r="C716" s="134">
        <v>7</v>
      </c>
      <c r="D716" s="134">
        <v>2</v>
      </c>
      <c r="E716" s="134" t="s">
        <v>1938</v>
      </c>
      <c r="F716" s="134">
        <f>职业参数比例等级参数!$M$38*1</f>
        <v>12.121212121212121</v>
      </c>
      <c r="G716" s="134">
        <f>职业参数比例等级参数!$M$39*1</f>
        <v>11.363636363636363</v>
      </c>
      <c r="H716" s="134">
        <f>职业参数比例等级参数!$M$40*1</f>
        <v>6.787878787878789</v>
      </c>
      <c r="I716" s="134">
        <f>职业参数比例等级参数!$M$41*1</f>
        <v>5.0909090909090899</v>
      </c>
      <c r="J716" s="134">
        <f>职业参数比例等级参数!$M$42*1</f>
        <v>6.787878787878789</v>
      </c>
      <c r="K716" s="135">
        <f>职业参数比例等级参数!$N$43*1</f>
        <v>4.9454545454545453</v>
      </c>
      <c r="L716" s="134">
        <f>职业参数比例等级参数!$M$44*1</f>
        <v>4.3636363636363633</v>
      </c>
      <c r="M716" s="134">
        <f>L716*职业参数比例等级参数!$B$15</f>
        <v>8.7272727272727266</v>
      </c>
      <c r="N716" s="134">
        <f>L716*职业参数比例等级参数!$B$16</f>
        <v>4.3636363636363633</v>
      </c>
      <c r="O716" s="134"/>
      <c r="P716" s="134"/>
    </row>
    <row r="717" spans="1:16" s="135" customFormat="1">
      <c r="A717" s="142">
        <v>704</v>
      </c>
      <c r="B717" s="134">
        <f t="shared" si="18"/>
        <v>10500</v>
      </c>
      <c r="C717" s="134">
        <v>7</v>
      </c>
      <c r="D717" s="134">
        <v>2</v>
      </c>
      <c r="E717" s="134" t="s">
        <v>1938</v>
      </c>
      <c r="F717" s="134">
        <f>职业参数比例等级参数!$M$38*1</f>
        <v>12.121212121212121</v>
      </c>
      <c r="G717" s="134">
        <f>职业参数比例等级参数!$M$39*1</f>
        <v>11.363636363636363</v>
      </c>
      <c r="H717" s="134">
        <f>职业参数比例等级参数!$M$40*1</f>
        <v>6.787878787878789</v>
      </c>
      <c r="I717" s="134">
        <f>职业参数比例等级参数!$M$41*1</f>
        <v>5.0909090909090899</v>
      </c>
      <c r="J717" s="134">
        <f>职业参数比例等级参数!$M$42*1</f>
        <v>6.787878787878789</v>
      </c>
      <c r="K717" s="134">
        <f>职业参数比例等级参数!$M$43*1</f>
        <v>5.0909090909090899</v>
      </c>
      <c r="L717" s="135">
        <f>职业参数比例等级参数!$L$44*1</f>
        <v>4.3999999999999995</v>
      </c>
      <c r="M717" s="134">
        <f>L717*职业参数比例等级参数!$B$15</f>
        <v>8.7999999999999989</v>
      </c>
      <c r="N717" s="134">
        <f>L717*职业参数比例等级参数!$B$16</f>
        <v>4.3999999999999995</v>
      </c>
      <c r="O717" s="134"/>
      <c r="P717" s="134"/>
    </row>
    <row r="718" spans="1:16" s="135" customFormat="1">
      <c r="A718" s="142">
        <v>705</v>
      </c>
      <c r="B718" s="134">
        <f t="shared" si="18"/>
        <v>10500</v>
      </c>
      <c r="C718" s="134">
        <v>7</v>
      </c>
      <c r="D718" s="134">
        <v>2</v>
      </c>
      <c r="E718" s="134" t="s">
        <v>1938</v>
      </c>
      <c r="F718" s="134">
        <f>职业参数比例等级参数!$M$38*1</f>
        <v>12.121212121212121</v>
      </c>
      <c r="G718" s="134">
        <f>职业参数比例等级参数!$M$39*1</f>
        <v>11.363636363636363</v>
      </c>
      <c r="H718" s="134">
        <f>职业参数比例等级参数!$M$40*1</f>
        <v>6.787878787878789</v>
      </c>
      <c r="I718" s="134">
        <f>职业参数比例等级参数!$M$41*1</f>
        <v>5.0909090909090899</v>
      </c>
      <c r="J718" s="134">
        <f>职业参数比例等级参数!$M$42*1</f>
        <v>6.787878787878789</v>
      </c>
      <c r="K718" s="134">
        <f>职业参数比例等级参数!$M$43*1</f>
        <v>5.0909090909090899</v>
      </c>
      <c r="L718" s="135">
        <f>职业参数比例等级参数!$N$44*1</f>
        <v>4.3272727272727272</v>
      </c>
      <c r="M718" s="134">
        <f>L718*职业参数比例等级参数!$B$15</f>
        <v>8.6545454545454543</v>
      </c>
      <c r="N718" s="134">
        <f>L718*职业参数比例等级参数!$B$16</f>
        <v>4.3272727272727272</v>
      </c>
      <c r="O718" s="134"/>
      <c r="P718" s="134"/>
    </row>
    <row r="719" spans="1:16" s="135" customFormat="1" ht="12.75" customHeight="1">
      <c r="A719" s="142">
        <v>706</v>
      </c>
      <c r="B719" s="135">
        <f t="shared" si="18"/>
        <v>10500</v>
      </c>
      <c r="C719" s="135">
        <v>7</v>
      </c>
      <c r="D719" s="135">
        <v>2</v>
      </c>
      <c r="E719" s="135" t="s">
        <v>1939</v>
      </c>
      <c r="F719" s="135">
        <f>职业参数比例等级参数!$N$38*1</f>
        <v>11.878787878787879</v>
      </c>
      <c r="G719" s="135">
        <f>职业参数比例等级参数!$N$39*1</f>
        <v>11.136363636363635</v>
      </c>
      <c r="H719" s="135">
        <f>职业参数比例等级参数!$N$40*1</f>
        <v>6.5939393939393938</v>
      </c>
      <c r="I719" s="135">
        <f>职业参数比例等级参数!$N$41*1</f>
        <v>4.9454545454545453</v>
      </c>
      <c r="J719" s="135">
        <f>职业参数比例等级参数!$N$42*1</f>
        <v>6.5939393939393938</v>
      </c>
      <c r="K719" s="135">
        <f>职业参数比例等级参数!$N$43*1</f>
        <v>4.9454545454545453</v>
      </c>
      <c r="L719" s="135">
        <f>职业参数比例等级参数!$N$44*1</f>
        <v>4.3272727272727272</v>
      </c>
      <c r="M719" s="135">
        <f>L719*职业参数比例等级参数!$B$15</f>
        <v>8.6545454545454543</v>
      </c>
      <c r="N719" s="135">
        <f>L719*职业参数比例等级参数!$B$16</f>
        <v>4.3272727272727272</v>
      </c>
      <c r="P719" s="135" t="s">
        <v>696</v>
      </c>
    </row>
    <row r="720" spans="1:16" s="135" customFormat="1">
      <c r="A720" s="142">
        <v>707</v>
      </c>
      <c r="B720" s="134">
        <f t="shared" si="18"/>
        <v>10500</v>
      </c>
      <c r="C720" s="134">
        <v>7</v>
      </c>
      <c r="D720" s="134">
        <v>2</v>
      </c>
      <c r="E720" s="134" t="s">
        <v>1939</v>
      </c>
      <c r="F720" s="135">
        <f>职业参数比例等级参数!$M$38*1</f>
        <v>12.121212121212121</v>
      </c>
      <c r="G720" s="134">
        <f>职业参数比例等级参数!$N$39*1</f>
        <v>11.136363636363635</v>
      </c>
      <c r="H720" s="134">
        <f>职业参数比例等级参数!$N$40*1</f>
        <v>6.5939393939393938</v>
      </c>
      <c r="I720" s="134">
        <f>职业参数比例等级参数!$N$41*1</f>
        <v>4.9454545454545453</v>
      </c>
      <c r="J720" s="134">
        <f>职业参数比例等级参数!$N$42*1</f>
        <v>6.5939393939393938</v>
      </c>
      <c r="K720" s="134">
        <f>职业参数比例等级参数!$N$43*1</f>
        <v>4.9454545454545453</v>
      </c>
      <c r="L720" s="134">
        <f>职业参数比例等级参数!$N$44*1</f>
        <v>4.3272727272727272</v>
      </c>
      <c r="M720" s="134">
        <f>L720*职业参数比例等级参数!$B$15</f>
        <v>8.6545454545454543</v>
      </c>
      <c r="N720" s="134">
        <f>L720*职业参数比例等级参数!$B$16</f>
        <v>4.3272727272727272</v>
      </c>
      <c r="O720" s="134"/>
      <c r="P720" s="134"/>
    </row>
    <row r="721" spans="1:16" s="135" customFormat="1">
      <c r="A721" s="142">
        <v>708</v>
      </c>
      <c r="B721" s="134">
        <f t="shared" si="18"/>
        <v>10500</v>
      </c>
      <c r="C721" s="134">
        <v>7</v>
      </c>
      <c r="D721" s="134">
        <v>2</v>
      </c>
      <c r="E721" s="134" t="s">
        <v>1939</v>
      </c>
      <c r="F721" s="135">
        <f>职业参数比例等级参数!$L$38*1</f>
        <v>12.363636363636363</v>
      </c>
      <c r="G721" s="134">
        <f>职业参数比例等级参数!$N$39*1</f>
        <v>11.136363636363635</v>
      </c>
      <c r="H721" s="134">
        <f>职业参数比例等级参数!$N$40*1</f>
        <v>6.5939393939393938</v>
      </c>
      <c r="I721" s="134">
        <f>职业参数比例等级参数!$N$41*1</f>
        <v>4.9454545454545453</v>
      </c>
      <c r="J721" s="134">
        <f>职业参数比例等级参数!$N$42*1</f>
        <v>6.5939393939393938</v>
      </c>
      <c r="K721" s="134">
        <f>职业参数比例等级参数!$N$43*1</f>
        <v>4.9454545454545453</v>
      </c>
      <c r="L721" s="134">
        <f>职业参数比例等级参数!$N$44*1</f>
        <v>4.3272727272727272</v>
      </c>
      <c r="M721" s="134">
        <f>L721*职业参数比例等级参数!$B$15</f>
        <v>8.6545454545454543</v>
      </c>
      <c r="N721" s="134">
        <f>L721*职业参数比例等级参数!$B$16</f>
        <v>4.3272727272727272</v>
      </c>
      <c r="O721" s="134"/>
      <c r="P721" s="134"/>
    </row>
    <row r="722" spans="1:16" s="135" customFormat="1">
      <c r="A722" s="142">
        <v>709</v>
      </c>
      <c r="B722" s="134">
        <f t="shared" si="18"/>
        <v>10500</v>
      </c>
      <c r="C722" s="134">
        <v>7</v>
      </c>
      <c r="D722" s="134">
        <v>2</v>
      </c>
      <c r="E722" s="134" t="s">
        <v>1938</v>
      </c>
      <c r="F722" s="134">
        <f>职业参数比例等级参数!$N$38*1</f>
        <v>11.878787878787879</v>
      </c>
      <c r="G722" s="135">
        <f>职业参数比例等级参数!$M$39*1</f>
        <v>11.363636363636363</v>
      </c>
      <c r="H722" s="134">
        <f>职业参数比例等级参数!$N$40*1</f>
        <v>6.5939393939393938</v>
      </c>
      <c r="I722" s="134">
        <f>职业参数比例等级参数!$N$41*1</f>
        <v>4.9454545454545453</v>
      </c>
      <c r="J722" s="134">
        <f>职业参数比例等级参数!$N$42*1</f>
        <v>6.5939393939393938</v>
      </c>
      <c r="K722" s="134">
        <f>职业参数比例等级参数!$N$43*1</f>
        <v>4.9454545454545453</v>
      </c>
      <c r="L722" s="134">
        <f>职业参数比例等级参数!$N$44*1</f>
        <v>4.3272727272727272</v>
      </c>
      <c r="M722" s="134">
        <f>L722*职业参数比例等级参数!$B$15</f>
        <v>8.6545454545454543</v>
      </c>
      <c r="N722" s="134">
        <f>L722*职业参数比例等级参数!$B$16</f>
        <v>4.3272727272727272</v>
      </c>
      <c r="O722" s="134"/>
      <c r="P722" s="134"/>
    </row>
    <row r="723" spans="1:16" s="135" customFormat="1">
      <c r="A723" s="142">
        <v>710</v>
      </c>
      <c r="B723" s="134">
        <f t="shared" si="18"/>
        <v>10500</v>
      </c>
      <c r="C723" s="134">
        <v>7</v>
      </c>
      <c r="D723" s="134">
        <v>2</v>
      </c>
      <c r="E723" s="134" t="s">
        <v>1938</v>
      </c>
      <c r="F723" s="134">
        <f>职业参数比例等级参数!$N$38*1</f>
        <v>11.878787878787879</v>
      </c>
      <c r="G723" s="135">
        <f>职业参数比例等级参数!$L$39*1</f>
        <v>11.59090909090909</v>
      </c>
      <c r="H723" s="134">
        <f>职业参数比例等级参数!$N$40*1</f>
        <v>6.5939393939393938</v>
      </c>
      <c r="I723" s="134">
        <f>职业参数比例等级参数!$N$41*1</f>
        <v>4.9454545454545453</v>
      </c>
      <c r="J723" s="134">
        <f>职业参数比例等级参数!$N$42*1</f>
        <v>6.5939393939393938</v>
      </c>
      <c r="K723" s="134">
        <f>职业参数比例等级参数!$N$43*1</f>
        <v>4.9454545454545453</v>
      </c>
      <c r="L723" s="134">
        <f>职业参数比例等级参数!$N$44*1</f>
        <v>4.3272727272727272</v>
      </c>
      <c r="M723" s="134">
        <f>L723*职业参数比例等级参数!$B$15</f>
        <v>8.6545454545454543</v>
      </c>
      <c r="N723" s="134">
        <f>L723*职业参数比例等级参数!$B$16</f>
        <v>4.3272727272727272</v>
      </c>
      <c r="O723" s="134"/>
      <c r="P723" s="134"/>
    </row>
    <row r="724" spans="1:16" s="135" customFormat="1">
      <c r="A724" s="142">
        <v>711</v>
      </c>
      <c r="B724" s="134">
        <f t="shared" si="18"/>
        <v>10500</v>
      </c>
      <c r="C724" s="134">
        <v>7</v>
      </c>
      <c r="D724" s="134">
        <v>2</v>
      </c>
      <c r="E724" s="134" t="s">
        <v>1938</v>
      </c>
      <c r="F724" s="134">
        <f>职业参数比例等级参数!$N$38*1</f>
        <v>11.878787878787879</v>
      </c>
      <c r="G724" s="134">
        <f>职业参数比例等级参数!$N$39*1</f>
        <v>11.136363636363635</v>
      </c>
      <c r="H724" s="135">
        <f>职业参数比例等级参数!$M$40*1</f>
        <v>6.787878787878789</v>
      </c>
      <c r="I724" s="134">
        <f>职业参数比例等级参数!$N$41*1</f>
        <v>4.9454545454545453</v>
      </c>
      <c r="J724" s="134">
        <f>职业参数比例等级参数!$N$42*1</f>
        <v>6.5939393939393938</v>
      </c>
      <c r="K724" s="134">
        <f>职业参数比例等级参数!$N$43*1</f>
        <v>4.9454545454545453</v>
      </c>
      <c r="L724" s="134">
        <f>职业参数比例等级参数!$N$44*1</f>
        <v>4.3272727272727272</v>
      </c>
      <c r="M724" s="134">
        <f>L724*职业参数比例等级参数!$B$15</f>
        <v>8.6545454545454543</v>
      </c>
      <c r="N724" s="134">
        <f>L724*职业参数比例等级参数!$B$16</f>
        <v>4.3272727272727272</v>
      </c>
      <c r="O724" s="134"/>
      <c r="P724" s="134"/>
    </row>
    <row r="725" spans="1:16" s="135" customFormat="1">
      <c r="A725" s="142">
        <v>712</v>
      </c>
      <c r="B725" s="134">
        <f t="shared" si="18"/>
        <v>10500</v>
      </c>
      <c r="C725" s="134">
        <v>7</v>
      </c>
      <c r="D725" s="134">
        <v>2</v>
      </c>
      <c r="E725" s="134" t="s">
        <v>1938</v>
      </c>
      <c r="F725" s="134">
        <f>职业参数比例等级参数!$N$38*1</f>
        <v>11.878787878787879</v>
      </c>
      <c r="G725" s="134">
        <f>职业参数比例等级参数!$N$39*1</f>
        <v>11.136363636363635</v>
      </c>
      <c r="H725" s="135">
        <f>职业参数比例等级参数!$L$40*1</f>
        <v>6.9818181818181824</v>
      </c>
      <c r="I725" s="134">
        <f>职业参数比例等级参数!$N$41*1</f>
        <v>4.9454545454545453</v>
      </c>
      <c r="J725" s="134">
        <f>职业参数比例等级参数!$N$42*1</f>
        <v>6.5939393939393938</v>
      </c>
      <c r="K725" s="134">
        <f>职业参数比例等级参数!$N$43*1</f>
        <v>4.9454545454545453</v>
      </c>
      <c r="L725" s="134">
        <f>职业参数比例等级参数!$N$44*1</f>
        <v>4.3272727272727272</v>
      </c>
      <c r="M725" s="134">
        <f>L725*职业参数比例等级参数!$B$15</f>
        <v>8.6545454545454543</v>
      </c>
      <c r="N725" s="134">
        <f>L725*职业参数比例等级参数!$B$16</f>
        <v>4.3272727272727272</v>
      </c>
      <c r="O725" s="134"/>
      <c r="P725" s="134"/>
    </row>
    <row r="726" spans="1:16" s="135" customFormat="1">
      <c r="A726" s="142">
        <v>713</v>
      </c>
      <c r="B726" s="134">
        <f t="shared" si="18"/>
        <v>10500</v>
      </c>
      <c r="C726" s="134">
        <v>7</v>
      </c>
      <c r="D726" s="134">
        <v>2</v>
      </c>
      <c r="E726" s="134" t="s">
        <v>1938</v>
      </c>
      <c r="F726" s="134">
        <f>职业参数比例等级参数!$N$38*1</f>
        <v>11.878787878787879</v>
      </c>
      <c r="G726" s="134">
        <f>职业参数比例等级参数!$N$39*1</f>
        <v>11.136363636363635</v>
      </c>
      <c r="H726" s="134">
        <f>职业参数比例等级参数!$N$40*1</f>
        <v>6.5939393939393938</v>
      </c>
      <c r="I726" s="135">
        <f>职业参数比例等级参数!$M$41*1</f>
        <v>5.0909090909090899</v>
      </c>
      <c r="J726" s="134">
        <f>职业参数比例等级参数!$N$42*1</f>
        <v>6.5939393939393938</v>
      </c>
      <c r="K726" s="134">
        <f>职业参数比例等级参数!$N$43*1</f>
        <v>4.9454545454545453</v>
      </c>
      <c r="L726" s="134">
        <f>职业参数比例等级参数!$N$44*1</f>
        <v>4.3272727272727272</v>
      </c>
      <c r="M726" s="134">
        <f>L726*职业参数比例等级参数!$B$15</f>
        <v>8.6545454545454543</v>
      </c>
      <c r="N726" s="134">
        <f>L726*职业参数比例等级参数!$B$16</f>
        <v>4.3272727272727272</v>
      </c>
      <c r="O726" s="134"/>
      <c r="P726" s="134"/>
    </row>
    <row r="727" spans="1:16" s="135" customFormat="1">
      <c r="A727" s="142">
        <v>714</v>
      </c>
      <c r="B727" s="134">
        <f t="shared" si="18"/>
        <v>10500</v>
      </c>
      <c r="C727" s="134">
        <v>7</v>
      </c>
      <c r="D727" s="134">
        <v>2</v>
      </c>
      <c r="E727" s="134" t="s">
        <v>1938</v>
      </c>
      <c r="F727" s="134">
        <f>职业参数比例等级参数!$N$38*1</f>
        <v>11.878787878787879</v>
      </c>
      <c r="G727" s="134">
        <f>职业参数比例等级参数!$N$39*1</f>
        <v>11.136363636363635</v>
      </c>
      <c r="H727" s="134">
        <f>职业参数比例等级参数!$N$40*1</f>
        <v>6.5939393939393938</v>
      </c>
      <c r="I727" s="135">
        <f>职业参数比例等级参数!$L$41*1</f>
        <v>5.2363636363636363</v>
      </c>
      <c r="J727" s="134">
        <f>职业参数比例等级参数!$N$42*1</f>
        <v>6.5939393939393938</v>
      </c>
      <c r="K727" s="134">
        <f>职业参数比例等级参数!$N$43*1</f>
        <v>4.9454545454545453</v>
      </c>
      <c r="L727" s="134">
        <f>职业参数比例等级参数!$N$44*1</f>
        <v>4.3272727272727272</v>
      </c>
      <c r="M727" s="134">
        <f>L727*职业参数比例等级参数!$B$15</f>
        <v>8.6545454545454543</v>
      </c>
      <c r="N727" s="134">
        <f>L727*职业参数比例等级参数!$B$16</f>
        <v>4.3272727272727272</v>
      </c>
      <c r="O727" s="134"/>
      <c r="P727" s="134"/>
    </row>
    <row r="728" spans="1:16" s="135" customFormat="1">
      <c r="A728" s="142">
        <v>715</v>
      </c>
      <c r="B728" s="134">
        <f t="shared" si="18"/>
        <v>10500</v>
      </c>
      <c r="C728" s="134">
        <v>7</v>
      </c>
      <c r="D728" s="134">
        <v>2</v>
      </c>
      <c r="E728" s="134" t="s">
        <v>1938</v>
      </c>
      <c r="F728" s="134">
        <f>职业参数比例等级参数!$N$38*1</f>
        <v>11.878787878787879</v>
      </c>
      <c r="G728" s="134">
        <f>职业参数比例等级参数!$N$39*1</f>
        <v>11.136363636363635</v>
      </c>
      <c r="H728" s="134">
        <f>职业参数比例等级参数!$N$40*1</f>
        <v>6.5939393939393938</v>
      </c>
      <c r="I728" s="134">
        <f>职业参数比例等级参数!$N$41*1</f>
        <v>4.9454545454545453</v>
      </c>
      <c r="J728" s="135">
        <f>职业参数比例等级参数!$M$42*1</f>
        <v>6.787878787878789</v>
      </c>
      <c r="K728" s="134">
        <f>职业参数比例等级参数!$N$43*1</f>
        <v>4.9454545454545453</v>
      </c>
      <c r="L728" s="134">
        <f>职业参数比例等级参数!$N$44*1</f>
        <v>4.3272727272727272</v>
      </c>
      <c r="M728" s="134">
        <f>L728*职业参数比例等级参数!$B$15</f>
        <v>8.6545454545454543</v>
      </c>
      <c r="N728" s="134">
        <f>L728*职业参数比例等级参数!$B$16</f>
        <v>4.3272727272727272</v>
      </c>
      <c r="O728" s="134"/>
      <c r="P728" s="134"/>
    </row>
    <row r="729" spans="1:16" s="135" customFormat="1">
      <c r="A729" s="142">
        <v>716</v>
      </c>
      <c r="B729" s="134">
        <f t="shared" si="18"/>
        <v>10500</v>
      </c>
      <c r="C729" s="134">
        <v>7</v>
      </c>
      <c r="D729" s="134">
        <v>2</v>
      </c>
      <c r="E729" s="134" t="s">
        <v>1938</v>
      </c>
      <c r="F729" s="134">
        <f>职业参数比例等级参数!$N$38*1</f>
        <v>11.878787878787879</v>
      </c>
      <c r="G729" s="134">
        <f>职业参数比例等级参数!$N$39*1</f>
        <v>11.136363636363635</v>
      </c>
      <c r="H729" s="134">
        <f>职业参数比例等级参数!$N$40*1</f>
        <v>6.5939393939393938</v>
      </c>
      <c r="I729" s="134">
        <f>职业参数比例等级参数!$N$41*1</f>
        <v>4.9454545454545453</v>
      </c>
      <c r="J729" s="135">
        <f>职业参数比例等级参数!$L$42*1</f>
        <v>6.9818181818181824</v>
      </c>
      <c r="K729" s="134">
        <f>职业参数比例等级参数!$N$43*1</f>
        <v>4.9454545454545453</v>
      </c>
      <c r="L729" s="134">
        <f>职业参数比例等级参数!$N$44*1</f>
        <v>4.3272727272727272</v>
      </c>
      <c r="M729" s="134">
        <f>L729*职业参数比例等级参数!$B$15</f>
        <v>8.6545454545454543</v>
      </c>
      <c r="N729" s="134">
        <f>L729*职业参数比例等级参数!$B$16</f>
        <v>4.3272727272727272</v>
      </c>
      <c r="O729" s="134"/>
      <c r="P729" s="134"/>
    </row>
    <row r="730" spans="1:16" s="135" customFormat="1">
      <c r="A730" s="142">
        <v>717</v>
      </c>
      <c r="B730" s="134">
        <f t="shared" si="18"/>
        <v>10500</v>
      </c>
      <c r="C730" s="134">
        <v>7</v>
      </c>
      <c r="D730" s="134">
        <v>2</v>
      </c>
      <c r="E730" s="134" t="s">
        <v>1938</v>
      </c>
      <c r="F730" s="134">
        <f>职业参数比例等级参数!$N$38*1</f>
        <v>11.878787878787879</v>
      </c>
      <c r="G730" s="134">
        <f>职业参数比例等级参数!$N$39*1</f>
        <v>11.136363636363635</v>
      </c>
      <c r="H730" s="134">
        <f>职业参数比例等级参数!$N$40*1</f>
        <v>6.5939393939393938</v>
      </c>
      <c r="I730" s="134">
        <f>职业参数比例等级参数!$N$41*1</f>
        <v>4.9454545454545453</v>
      </c>
      <c r="J730" s="134">
        <f>职业参数比例等级参数!$N$42*1</f>
        <v>6.5939393939393938</v>
      </c>
      <c r="K730" s="135">
        <f>职业参数比例等级参数!$M$43*1</f>
        <v>5.0909090909090899</v>
      </c>
      <c r="L730" s="134">
        <f>职业参数比例等级参数!$N$44*1</f>
        <v>4.3272727272727272</v>
      </c>
      <c r="M730" s="134">
        <f>L730*职业参数比例等级参数!$B$15</f>
        <v>8.6545454545454543</v>
      </c>
      <c r="N730" s="134">
        <f>L730*职业参数比例等级参数!$B$16</f>
        <v>4.3272727272727272</v>
      </c>
      <c r="O730" s="134"/>
      <c r="P730" s="134"/>
    </row>
    <row r="731" spans="1:16" s="135" customFormat="1">
      <c r="A731" s="142">
        <v>718</v>
      </c>
      <c r="B731" s="134">
        <f t="shared" si="18"/>
        <v>10500</v>
      </c>
      <c r="C731" s="134">
        <v>7</v>
      </c>
      <c r="D731" s="134">
        <v>2</v>
      </c>
      <c r="E731" s="134" t="s">
        <v>1938</v>
      </c>
      <c r="F731" s="134">
        <f>职业参数比例等级参数!$N$38*1</f>
        <v>11.878787878787879</v>
      </c>
      <c r="G731" s="134">
        <f>职业参数比例等级参数!$N$39*1</f>
        <v>11.136363636363635</v>
      </c>
      <c r="H731" s="134">
        <f>职业参数比例等级参数!$N$40*1</f>
        <v>6.5939393939393938</v>
      </c>
      <c r="I731" s="134">
        <f>职业参数比例等级参数!$N$41*1</f>
        <v>4.9454545454545453</v>
      </c>
      <c r="J731" s="134">
        <f>职业参数比例等级参数!$N$42*1</f>
        <v>6.5939393939393938</v>
      </c>
      <c r="K731" s="135">
        <f>职业参数比例等级参数!$L$43*1</f>
        <v>5.2363636363636363</v>
      </c>
      <c r="L731" s="134">
        <f>职业参数比例等级参数!$N$44*1</f>
        <v>4.3272727272727272</v>
      </c>
      <c r="M731" s="134">
        <f>L731*职业参数比例等级参数!$B$15</f>
        <v>8.6545454545454543</v>
      </c>
      <c r="N731" s="134">
        <f>L731*职业参数比例等级参数!$B$16</f>
        <v>4.3272727272727272</v>
      </c>
      <c r="O731" s="134"/>
      <c r="P731" s="134"/>
    </row>
    <row r="732" spans="1:16" s="135" customFormat="1">
      <c r="A732" s="142">
        <v>719</v>
      </c>
      <c r="B732" s="134">
        <f t="shared" si="18"/>
        <v>10500</v>
      </c>
      <c r="C732" s="134">
        <v>7</v>
      </c>
      <c r="D732" s="134">
        <v>2</v>
      </c>
      <c r="E732" s="134" t="s">
        <v>1938</v>
      </c>
      <c r="F732" s="134">
        <f>职业参数比例等级参数!$N$38*1</f>
        <v>11.878787878787879</v>
      </c>
      <c r="G732" s="134">
        <f>职业参数比例等级参数!$N$39*1</f>
        <v>11.136363636363635</v>
      </c>
      <c r="H732" s="134">
        <f>职业参数比例等级参数!$N$40*1</f>
        <v>6.5939393939393938</v>
      </c>
      <c r="I732" s="134">
        <f>职业参数比例等级参数!$N$41*1</f>
        <v>4.9454545454545453</v>
      </c>
      <c r="J732" s="134">
        <f>职业参数比例等级参数!$N$42*1</f>
        <v>6.5939393939393938</v>
      </c>
      <c r="K732" s="134">
        <f>职业参数比例等级参数!$N$43*1</f>
        <v>4.9454545454545453</v>
      </c>
      <c r="L732" s="135">
        <f>职业参数比例等级参数!$M$44*1</f>
        <v>4.3636363636363633</v>
      </c>
      <c r="M732" s="134">
        <f>L732*职业参数比例等级参数!$B$15</f>
        <v>8.7272727272727266</v>
      </c>
      <c r="N732" s="134">
        <f>L732*职业参数比例等级参数!$B$16</f>
        <v>4.3636363636363633</v>
      </c>
      <c r="O732" s="134"/>
      <c r="P732" s="134"/>
    </row>
    <row r="733" spans="1:16" s="135" customFormat="1">
      <c r="A733" s="142">
        <v>720</v>
      </c>
      <c r="B733" s="134">
        <f t="shared" si="18"/>
        <v>10500</v>
      </c>
      <c r="C733" s="134">
        <v>7</v>
      </c>
      <c r="D733" s="134">
        <v>2</v>
      </c>
      <c r="E733" s="134" t="s">
        <v>1938</v>
      </c>
      <c r="F733" s="134">
        <f>职业参数比例等级参数!$N$38*1</f>
        <v>11.878787878787879</v>
      </c>
      <c r="G733" s="134">
        <f>职业参数比例等级参数!$N$39*1</f>
        <v>11.136363636363635</v>
      </c>
      <c r="H733" s="134">
        <f>职业参数比例等级参数!$N$40*1</f>
        <v>6.5939393939393938</v>
      </c>
      <c r="I733" s="134">
        <f>职业参数比例等级参数!$N$41*1</f>
        <v>4.9454545454545453</v>
      </c>
      <c r="J733" s="134">
        <f>职业参数比例等级参数!$N$42*1</f>
        <v>6.5939393939393938</v>
      </c>
      <c r="K733" s="134">
        <f>职业参数比例等级参数!$N$43*1</f>
        <v>4.9454545454545453</v>
      </c>
      <c r="L733" s="135">
        <f>职业参数比例等级参数!$L$44*1</f>
        <v>4.3999999999999995</v>
      </c>
      <c r="M733" s="134">
        <f>L733*职业参数比例等级参数!$B$15</f>
        <v>8.7999999999999989</v>
      </c>
      <c r="N733" s="134">
        <f>L733*职业参数比例等级参数!$B$16</f>
        <v>4.3999999999999995</v>
      </c>
      <c r="O733" s="134"/>
      <c r="P733" s="134"/>
    </row>
    <row r="734" spans="1:16" s="135" customFormat="1">
      <c r="A734" s="142">
        <v>721</v>
      </c>
      <c r="B734" s="135">
        <f>$C$7</f>
        <v>6500</v>
      </c>
      <c r="C734" s="135">
        <v>6</v>
      </c>
      <c r="D734" s="135">
        <v>2</v>
      </c>
      <c r="E734" s="135" t="s">
        <v>1939</v>
      </c>
      <c r="F734" s="135">
        <f>职业参数比例等级参数!$O$38*1</f>
        <v>11.636363636363637</v>
      </c>
      <c r="G734" s="135">
        <f>职业参数比例等级参数!$O$39*1</f>
        <v>10.909090909090908</v>
      </c>
      <c r="H734" s="135">
        <f>职业参数比例等级参数!$O$40*1</f>
        <v>6.4</v>
      </c>
      <c r="I734" s="135">
        <f>职业参数比例等级参数!$O$41*1</f>
        <v>4.7999999999999989</v>
      </c>
      <c r="J734" s="135">
        <f>职业参数比例等级参数!$O$42*1</f>
        <v>6.4</v>
      </c>
      <c r="K734" s="135">
        <f>职业参数比例等级参数!$O$43*1</f>
        <v>4.7999999999999989</v>
      </c>
      <c r="L734" s="135">
        <f>职业参数比例等级参数!$O$44*1</f>
        <v>4.290909090909091</v>
      </c>
      <c r="M734" s="135">
        <f>L734*职业参数比例等级参数!$B$15</f>
        <v>8.581818181818182</v>
      </c>
      <c r="N734" s="135">
        <f>L734*职业参数比例等级参数!$B$16</f>
        <v>4.290909090909091</v>
      </c>
      <c r="P734" s="135" t="s">
        <v>606</v>
      </c>
    </row>
    <row r="735" spans="1:16" s="135" customFormat="1">
      <c r="A735" s="142">
        <v>722</v>
      </c>
      <c r="B735" s="134">
        <f t="shared" ref="B735:B778" si="19">$C$7</f>
        <v>6500</v>
      </c>
      <c r="C735" s="134">
        <v>6</v>
      </c>
      <c r="D735" s="134">
        <v>2</v>
      </c>
      <c r="E735" s="134" t="s">
        <v>1939</v>
      </c>
      <c r="F735" s="135">
        <f>职业参数比例等级参数!$P$38*1</f>
        <v>11.393939393939394</v>
      </c>
      <c r="G735" s="134">
        <f>职业参数比例等级参数!$O$39*1</f>
        <v>10.909090909090908</v>
      </c>
      <c r="H735" s="134">
        <f>职业参数比例等级参数!$O$40*1</f>
        <v>6.4</v>
      </c>
      <c r="I735" s="134">
        <f>职业参数比例等级参数!$O$41*1</f>
        <v>4.7999999999999989</v>
      </c>
      <c r="J735" s="134">
        <f>职业参数比例等级参数!$O$42*1</f>
        <v>6.4</v>
      </c>
      <c r="K735" s="134">
        <f>职业参数比例等级参数!$O$43*1</f>
        <v>4.7999999999999989</v>
      </c>
      <c r="L735" s="134">
        <f>职业参数比例等级参数!$O$44*1</f>
        <v>4.290909090909091</v>
      </c>
      <c r="M735" s="134">
        <f>L735*职业参数比例等级参数!$B$15</f>
        <v>8.581818181818182</v>
      </c>
      <c r="N735" s="134">
        <f>L735*职业参数比例等级参数!$B$16</f>
        <v>4.290909090909091</v>
      </c>
      <c r="O735" s="134"/>
      <c r="P735" s="134"/>
    </row>
    <row r="736" spans="1:16" s="135" customFormat="1">
      <c r="A736" s="142">
        <v>723</v>
      </c>
      <c r="B736" s="134">
        <f t="shared" si="19"/>
        <v>6500</v>
      </c>
      <c r="C736" s="134">
        <v>6</v>
      </c>
      <c r="D736" s="134">
        <v>2</v>
      </c>
      <c r="E736" s="134" t="s">
        <v>1939</v>
      </c>
      <c r="F736" s="135">
        <f>职业参数比例等级参数!$Q$38*1</f>
        <v>11.15151515151515</v>
      </c>
      <c r="G736" s="134">
        <f>职业参数比例等级参数!$O$39*1</f>
        <v>10.909090909090908</v>
      </c>
      <c r="H736" s="134">
        <f>职业参数比例等级参数!$O$40*1</f>
        <v>6.4</v>
      </c>
      <c r="I736" s="134">
        <f>职业参数比例等级参数!$O$41*1</f>
        <v>4.7999999999999989</v>
      </c>
      <c r="J736" s="134">
        <f>职业参数比例等级参数!$O$42*1</f>
        <v>6.4</v>
      </c>
      <c r="K736" s="134">
        <f>职业参数比例等级参数!$O$43*1</f>
        <v>4.7999999999999989</v>
      </c>
      <c r="L736" s="134">
        <f>职业参数比例等级参数!$O$44*1</f>
        <v>4.290909090909091</v>
      </c>
      <c r="M736" s="134">
        <f>L736*职业参数比例等级参数!$B$15</f>
        <v>8.581818181818182</v>
      </c>
      <c r="N736" s="134">
        <f>L736*职业参数比例等级参数!$B$16</f>
        <v>4.290909090909091</v>
      </c>
      <c r="O736" s="134"/>
      <c r="P736" s="134"/>
    </row>
    <row r="737" spans="1:16" s="135" customFormat="1">
      <c r="A737" s="142">
        <v>724</v>
      </c>
      <c r="B737" s="134">
        <f t="shared" si="19"/>
        <v>6500</v>
      </c>
      <c r="C737" s="134">
        <v>6</v>
      </c>
      <c r="D737" s="134">
        <v>2</v>
      </c>
      <c r="E737" s="134" t="s">
        <v>1938</v>
      </c>
      <c r="F737" s="134">
        <f>职业参数比例等级参数!$O$38*1</f>
        <v>11.636363636363637</v>
      </c>
      <c r="G737" s="135">
        <f>职业参数比例等级参数!$P$39*1</f>
        <v>10.68181818181818</v>
      </c>
      <c r="H737" s="134">
        <f>职业参数比例等级参数!$O$40*1</f>
        <v>6.4</v>
      </c>
      <c r="I737" s="134">
        <f>职业参数比例等级参数!$O$41*1</f>
        <v>4.7999999999999989</v>
      </c>
      <c r="J737" s="134">
        <f>职业参数比例等级参数!$O$42*1</f>
        <v>6.4</v>
      </c>
      <c r="K737" s="134">
        <f>职业参数比例等级参数!$O$43*1</f>
        <v>4.7999999999999989</v>
      </c>
      <c r="L737" s="134">
        <f>职业参数比例等级参数!$O$44*1</f>
        <v>4.290909090909091</v>
      </c>
      <c r="M737" s="134">
        <f>L737*职业参数比例等级参数!$B$15</f>
        <v>8.581818181818182</v>
      </c>
      <c r="N737" s="134">
        <f>L737*职业参数比例等级参数!$B$16</f>
        <v>4.290909090909091</v>
      </c>
      <c r="O737" s="134"/>
      <c r="P737" s="134"/>
    </row>
    <row r="738" spans="1:16" s="135" customFormat="1">
      <c r="A738" s="142">
        <v>725</v>
      </c>
      <c r="B738" s="134">
        <f t="shared" si="19"/>
        <v>6500</v>
      </c>
      <c r="C738" s="134">
        <v>6</v>
      </c>
      <c r="D738" s="134">
        <v>2</v>
      </c>
      <c r="E738" s="134" t="s">
        <v>1938</v>
      </c>
      <c r="F738" s="134">
        <f>职业参数比例等级参数!$O$38*1</f>
        <v>11.636363636363637</v>
      </c>
      <c r="G738" s="135">
        <f>职业参数比例等级参数!$Q$39*1</f>
        <v>10.454545454545453</v>
      </c>
      <c r="H738" s="134">
        <f>职业参数比例等级参数!$O$40*1</f>
        <v>6.4</v>
      </c>
      <c r="I738" s="134">
        <f>职业参数比例等级参数!$O$41*1</f>
        <v>4.7999999999999989</v>
      </c>
      <c r="J738" s="134">
        <f>职业参数比例等级参数!$O$42*1</f>
        <v>6.4</v>
      </c>
      <c r="K738" s="134">
        <f>职业参数比例等级参数!$O$43*1</f>
        <v>4.7999999999999989</v>
      </c>
      <c r="L738" s="134">
        <f>职业参数比例等级参数!$O$44*1</f>
        <v>4.290909090909091</v>
      </c>
      <c r="M738" s="134">
        <f>L738*职业参数比例等级参数!$B$15</f>
        <v>8.581818181818182</v>
      </c>
      <c r="N738" s="134">
        <f>L738*职业参数比例等级参数!$B$16</f>
        <v>4.290909090909091</v>
      </c>
      <c r="O738" s="134"/>
      <c r="P738" s="134"/>
    </row>
    <row r="739" spans="1:16" s="135" customFormat="1">
      <c r="A739" s="142">
        <v>726</v>
      </c>
      <c r="B739" s="134">
        <f t="shared" si="19"/>
        <v>6500</v>
      </c>
      <c r="C739" s="134">
        <v>6</v>
      </c>
      <c r="D739" s="134">
        <v>2</v>
      </c>
      <c r="E739" s="134" t="s">
        <v>1938</v>
      </c>
      <c r="F739" s="134">
        <f>职业参数比例等级参数!$O$38*1</f>
        <v>11.636363636363637</v>
      </c>
      <c r="G739" s="134">
        <f>职业参数比例等级参数!$O$39*1</f>
        <v>10.909090909090908</v>
      </c>
      <c r="H739" s="135">
        <f>职业参数比例等级参数!$P$40*1</f>
        <v>6.2060606060606061</v>
      </c>
      <c r="I739" s="134">
        <f>职业参数比例等级参数!$O$41*1</f>
        <v>4.7999999999999989</v>
      </c>
      <c r="J739" s="134">
        <f>职业参数比例等级参数!$O$42*1</f>
        <v>6.4</v>
      </c>
      <c r="K739" s="134">
        <f>职业参数比例等级参数!$O$43*1</f>
        <v>4.7999999999999989</v>
      </c>
      <c r="L739" s="134">
        <f>职业参数比例等级参数!$O$44*1</f>
        <v>4.290909090909091</v>
      </c>
      <c r="M739" s="134">
        <f>L739*职业参数比例等级参数!$B$15</f>
        <v>8.581818181818182</v>
      </c>
      <c r="N739" s="134">
        <f>L739*职业参数比例等级参数!$B$16</f>
        <v>4.290909090909091</v>
      </c>
      <c r="O739" s="134"/>
      <c r="P739" s="134"/>
    </row>
    <row r="740" spans="1:16" s="135" customFormat="1">
      <c r="A740" s="142">
        <v>727</v>
      </c>
      <c r="B740" s="134">
        <f t="shared" si="19"/>
        <v>6500</v>
      </c>
      <c r="C740" s="134">
        <v>6</v>
      </c>
      <c r="D740" s="134">
        <v>2</v>
      </c>
      <c r="E740" s="134" t="s">
        <v>1938</v>
      </c>
      <c r="F740" s="134">
        <f>职业参数比例等级参数!$O$38*1</f>
        <v>11.636363636363637</v>
      </c>
      <c r="G740" s="134">
        <f>职业参数比例等级参数!$O$39*1</f>
        <v>10.909090909090908</v>
      </c>
      <c r="H740" s="135">
        <f>职业参数比例等级参数!$Q$40*1</f>
        <v>6.0121212121212118</v>
      </c>
      <c r="I740" s="134">
        <f>职业参数比例等级参数!$O$41*1</f>
        <v>4.7999999999999989</v>
      </c>
      <c r="J740" s="134">
        <f>职业参数比例等级参数!$O$42*1</f>
        <v>6.4</v>
      </c>
      <c r="K740" s="134">
        <f>职业参数比例等级参数!$O$43*1</f>
        <v>4.7999999999999989</v>
      </c>
      <c r="L740" s="134">
        <f>职业参数比例等级参数!$O$44*1</f>
        <v>4.290909090909091</v>
      </c>
      <c r="M740" s="134">
        <f>L740*职业参数比例等级参数!$B$15</f>
        <v>8.581818181818182</v>
      </c>
      <c r="N740" s="134">
        <f>L740*职业参数比例等级参数!$B$16</f>
        <v>4.290909090909091</v>
      </c>
      <c r="O740" s="134"/>
      <c r="P740" s="134"/>
    </row>
    <row r="741" spans="1:16" s="135" customFormat="1">
      <c r="A741" s="142">
        <v>728</v>
      </c>
      <c r="B741" s="134">
        <f t="shared" si="19"/>
        <v>6500</v>
      </c>
      <c r="C741" s="134">
        <v>6</v>
      </c>
      <c r="D741" s="134">
        <v>2</v>
      </c>
      <c r="E741" s="134" t="s">
        <v>1938</v>
      </c>
      <c r="F741" s="134">
        <f>职业参数比例等级参数!$O$38*1</f>
        <v>11.636363636363637</v>
      </c>
      <c r="G741" s="134">
        <f>职业参数比例等级参数!$O$39*1</f>
        <v>10.909090909090908</v>
      </c>
      <c r="H741" s="134">
        <f>职业参数比例等级参数!$O$40*1</f>
        <v>6.4</v>
      </c>
      <c r="I741" s="135">
        <f>职业参数比例等级参数!$P$41*1</f>
        <v>4.6545454545454543</v>
      </c>
      <c r="J741" s="134">
        <f>职业参数比例等级参数!$O$42*1</f>
        <v>6.4</v>
      </c>
      <c r="K741" s="134">
        <f>职业参数比例等级参数!$O$43*1</f>
        <v>4.7999999999999989</v>
      </c>
      <c r="L741" s="134">
        <f>职业参数比例等级参数!$O$44*1</f>
        <v>4.290909090909091</v>
      </c>
      <c r="M741" s="134">
        <f>L741*职业参数比例等级参数!$B$15</f>
        <v>8.581818181818182</v>
      </c>
      <c r="N741" s="134">
        <f>L741*职业参数比例等级参数!$B$16</f>
        <v>4.290909090909091</v>
      </c>
      <c r="O741" s="134"/>
      <c r="P741" s="134"/>
    </row>
    <row r="742" spans="1:16" s="135" customFormat="1">
      <c r="A742" s="142">
        <v>729</v>
      </c>
      <c r="B742" s="134">
        <f t="shared" si="19"/>
        <v>6500</v>
      </c>
      <c r="C742" s="134">
        <v>6</v>
      </c>
      <c r="D742" s="134">
        <v>2</v>
      </c>
      <c r="E742" s="134" t="s">
        <v>1938</v>
      </c>
      <c r="F742" s="134">
        <f>职业参数比例等级参数!$O$38*1</f>
        <v>11.636363636363637</v>
      </c>
      <c r="G742" s="134">
        <f>职业参数比例等级参数!$O$39*1</f>
        <v>10.909090909090908</v>
      </c>
      <c r="H742" s="134">
        <f>职业参数比例等级参数!$O$40*1</f>
        <v>6.4</v>
      </c>
      <c r="I742" s="135">
        <f>职业参数比例等级参数!$Q$41*1</f>
        <v>4.5090909090909088</v>
      </c>
      <c r="J742" s="134">
        <f>职业参数比例等级参数!$O$42*1</f>
        <v>6.4</v>
      </c>
      <c r="K742" s="134">
        <f>职业参数比例等级参数!$O$43*1</f>
        <v>4.7999999999999989</v>
      </c>
      <c r="L742" s="134">
        <f>职业参数比例等级参数!$O$44*1</f>
        <v>4.290909090909091</v>
      </c>
      <c r="M742" s="134">
        <f>L742*职业参数比例等级参数!$B$15</f>
        <v>8.581818181818182</v>
      </c>
      <c r="N742" s="134">
        <f>L742*职业参数比例等级参数!$B$16</f>
        <v>4.290909090909091</v>
      </c>
      <c r="O742" s="134"/>
      <c r="P742" s="134"/>
    </row>
    <row r="743" spans="1:16" s="135" customFormat="1">
      <c r="A743" s="142">
        <v>730</v>
      </c>
      <c r="B743" s="134">
        <f t="shared" si="19"/>
        <v>6500</v>
      </c>
      <c r="C743" s="134">
        <v>6</v>
      </c>
      <c r="D743" s="134">
        <v>2</v>
      </c>
      <c r="E743" s="134" t="s">
        <v>1938</v>
      </c>
      <c r="F743" s="134">
        <f>职业参数比例等级参数!$O$38*1</f>
        <v>11.636363636363637</v>
      </c>
      <c r="G743" s="134">
        <f>职业参数比例等级参数!$O$39*1</f>
        <v>10.909090909090908</v>
      </c>
      <c r="H743" s="134">
        <f>职业参数比例等级参数!$O$40*1</f>
        <v>6.4</v>
      </c>
      <c r="I743" s="134">
        <f>职业参数比例等级参数!$O$41*1</f>
        <v>4.7999999999999989</v>
      </c>
      <c r="J743" s="135">
        <f>职业参数比例等级参数!$P$42*1</f>
        <v>6.2060606060606061</v>
      </c>
      <c r="K743" s="134">
        <f>职业参数比例等级参数!$O$43*1</f>
        <v>4.7999999999999989</v>
      </c>
      <c r="L743" s="134">
        <f>职业参数比例等级参数!$O$44*1</f>
        <v>4.290909090909091</v>
      </c>
      <c r="M743" s="134">
        <f>L743*职业参数比例等级参数!$B$15</f>
        <v>8.581818181818182</v>
      </c>
      <c r="N743" s="134">
        <f>L743*职业参数比例等级参数!$B$16</f>
        <v>4.290909090909091</v>
      </c>
      <c r="O743" s="134"/>
      <c r="P743" s="134"/>
    </row>
    <row r="744" spans="1:16" s="135" customFormat="1">
      <c r="A744" s="142">
        <v>731</v>
      </c>
      <c r="B744" s="134">
        <f t="shared" si="19"/>
        <v>6500</v>
      </c>
      <c r="C744" s="134">
        <v>6</v>
      </c>
      <c r="D744" s="134">
        <v>2</v>
      </c>
      <c r="E744" s="134" t="s">
        <v>1938</v>
      </c>
      <c r="F744" s="134">
        <f>职业参数比例等级参数!$O$38*1</f>
        <v>11.636363636363637</v>
      </c>
      <c r="G744" s="134">
        <f>职业参数比例等级参数!$O$39*1</f>
        <v>10.909090909090908</v>
      </c>
      <c r="H744" s="134">
        <f>职业参数比例等级参数!$O$40*1</f>
        <v>6.4</v>
      </c>
      <c r="I744" s="134">
        <f>职业参数比例等级参数!$O$41*1</f>
        <v>4.7999999999999989</v>
      </c>
      <c r="J744" s="135">
        <f>职业参数比例等级参数!$Q$42*1</f>
        <v>6.0121212121212118</v>
      </c>
      <c r="K744" s="134">
        <f>职业参数比例等级参数!$O$43*1</f>
        <v>4.7999999999999989</v>
      </c>
      <c r="L744" s="134">
        <f>职业参数比例等级参数!$O$44*1</f>
        <v>4.290909090909091</v>
      </c>
      <c r="M744" s="134">
        <f>L744*职业参数比例等级参数!$B$15</f>
        <v>8.581818181818182</v>
      </c>
      <c r="N744" s="134">
        <f>L744*职业参数比例等级参数!$B$16</f>
        <v>4.290909090909091</v>
      </c>
      <c r="O744" s="134"/>
      <c r="P744" s="134"/>
    </row>
    <row r="745" spans="1:16" s="135" customFormat="1">
      <c r="A745" s="142">
        <v>732</v>
      </c>
      <c r="B745" s="134">
        <f t="shared" si="19"/>
        <v>6500</v>
      </c>
      <c r="C745" s="134">
        <v>6</v>
      </c>
      <c r="D745" s="134">
        <v>2</v>
      </c>
      <c r="E745" s="134" t="s">
        <v>1938</v>
      </c>
      <c r="F745" s="134">
        <f>职业参数比例等级参数!$O$38*1</f>
        <v>11.636363636363637</v>
      </c>
      <c r="G745" s="134">
        <f>职业参数比例等级参数!$O$39*1</f>
        <v>10.909090909090908</v>
      </c>
      <c r="H745" s="134">
        <f>职业参数比例等级参数!$O$40*1</f>
        <v>6.4</v>
      </c>
      <c r="I745" s="134">
        <f>职业参数比例等级参数!$O$41*1</f>
        <v>4.7999999999999989</v>
      </c>
      <c r="J745" s="134">
        <f>职业参数比例等级参数!$O$42*1</f>
        <v>6.4</v>
      </c>
      <c r="K745" s="135">
        <f>职业参数比例等级参数!$P$43*1</f>
        <v>4.6545454545454543</v>
      </c>
      <c r="L745" s="134">
        <f>职业参数比例等级参数!$O$44*1</f>
        <v>4.290909090909091</v>
      </c>
      <c r="M745" s="134">
        <f>L745*职业参数比例等级参数!$B$15</f>
        <v>8.581818181818182</v>
      </c>
      <c r="N745" s="134">
        <f>L745*职业参数比例等级参数!$B$16</f>
        <v>4.290909090909091</v>
      </c>
      <c r="O745" s="134"/>
      <c r="P745" s="134"/>
    </row>
    <row r="746" spans="1:16" s="135" customFormat="1">
      <c r="A746" s="142">
        <v>733</v>
      </c>
      <c r="B746" s="134">
        <f t="shared" si="19"/>
        <v>6500</v>
      </c>
      <c r="C746" s="134">
        <v>6</v>
      </c>
      <c r="D746" s="134">
        <v>2</v>
      </c>
      <c r="E746" s="134" t="s">
        <v>1938</v>
      </c>
      <c r="F746" s="134">
        <f>职业参数比例等级参数!$O$38*1</f>
        <v>11.636363636363637</v>
      </c>
      <c r="G746" s="134">
        <f>职业参数比例等级参数!$O$39*1</f>
        <v>10.909090909090908</v>
      </c>
      <c r="H746" s="134">
        <f>职业参数比例等级参数!$O$40*1</f>
        <v>6.4</v>
      </c>
      <c r="I746" s="134">
        <f>职业参数比例等级参数!$O$41*1</f>
        <v>4.7999999999999989</v>
      </c>
      <c r="J746" s="134">
        <f>职业参数比例等级参数!$O$42*1</f>
        <v>6.4</v>
      </c>
      <c r="K746" s="135">
        <f>职业参数比例等级参数!$Q$43*1</f>
        <v>4.5090909090909088</v>
      </c>
      <c r="L746" s="134">
        <f>职业参数比例等级参数!$O$44*1</f>
        <v>4.290909090909091</v>
      </c>
      <c r="M746" s="134">
        <f>L746*职业参数比例等级参数!$B$15</f>
        <v>8.581818181818182</v>
      </c>
      <c r="N746" s="134">
        <f>L746*职业参数比例等级参数!$B$16</f>
        <v>4.290909090909091</v>
      </c>
      <c r="O746" s="134"/>
      <c r="P746" s="134"/>
    </row>
    <row r="747" spans="1:16" s="135" customFormat="1">
      <c r="A747" s="142">
        <v>734</v>
      </c>
      <c r="B747" s="134">
        <f t="shared" si="19"/>
        <v>6500</v>
      </c>
      <c r="C747" s="134">
        <v>6</v>
      </c>
      <c r="D747" s="134">
        <v>2</v>
      </c>
      <c r="E747" s="134" t="s">
        <v>1938</v>
      </c>
      <c r="F747" s="134">
        <f>职业参数比例等级参数!$O$38*1</f>
        <v>11.636363636363637</v>
      </c>
      <c r="G747" s="134">
        <f>职业参数比例等级参数!$O$39*1</f>
        <v>10.909090909090908</v>
      </c>
      <c r="H747" s="134">
        <f>职业参数比例等级参数!$O$40*1</f>
        <v>6.4</v>
      </c>
      <c r="I747" s="134">
        <f>职业参数比例等级参数!$O$41*1</f>
        <v>4.7999999999999989</v>
      </c>
      <c r="J747" s="134">
        <f>职业参数比例等级参数!$O$42*1</f>
        <v>6.4</v>
      </c>
      <c r="K747" s="134">
        <f>职业参数比例等级参数!$O$43*1</f>
        <v>4.7999999999999989</v>
      </c>
      <c r="L747" s="135">
        <f>职业参数比例等级参数!$P$44*1</f>
        <v>4.254545454545454</v>
      </c>
      <c r="M747" s="134">
        <f>L747*职业参数比例等级参数!$B$15</f>
        <v>8.5090909090909079</v>
      </c>
      <c r="N747" s="134">
        <f>L747*职业参数比例等级参数!$B$16</f>
        <v>4.254545454545454</v>
      </c>
      <c r="O747" s="134"/>
      <c r="P747" s="134"/>
    </row>
    <row r="748" spans="1:16" s="135" customFormat="1">
      <c r="A748" s="142">
        <v>735</v>
      </c>
      <c r="B748" s="134">
        <f t="shared" si="19"/>
        <v>6500</v>
      </c>
      <c r="C748" s="134">
        <v>6</v>
      </c>
      <c r="D748" s="134">
        <v>2</v>
      </c>
      <c r="E748" s="134" t="s">
        <v>1938</v>
      </c>
      <c r="F748" s="134">
        <f>职业参数比例等级参数!$O$38*1</f>
        <v>11.636363636363637</v>
      </c>
      <c r="G748" s="134">
        <f>职业参数比例等级参数!$O$39*1</f>
        <v>10.909090909090908</v>
      </c>
      <c r="H748" s="134">
        <f>职业参数比例等级参数!$O$40*1</f>
        <v>6.4</v>
      </c>
      <c r="I748" s="134">
        <f>职业参数比例等级参数!$O$41*1</f>
        <v>4.7999999999999989</v>
      </c>
      <c r="J748" s="134">
        <f>职业参数比例等级参数!$O$42*1</f>
        <v>6.4</v>
      </c>
      <c r="K748" s="134">
        <f>职业参数比例等级参数!$O$43*1</f>
        <v>4.7999999999999989</v>
      </c>
      <c r="L748" s="135">
        <f>职业参数比例等级参数!$Q$44*1</f>
        <v>4.2181818181818178</v>
      </c>
      <c r="M748" s="134">
        <f>L748*职业参数比例等级参数!$B$15</f>
        <v>8.4363636363636356</v>
      </c>
      <c r="N748" s="134">
        <f>L748*职业参数比例等级参数!$B$16</f>
        <v>4.2181818181818178</v>
      </c>
      <c r="O748" s="134"/>
      <c r="P748" s="134"/>
    </row>
    <row r="749" spans="1:16" s="135" customFormat="1">
      <c r="A749" s="142">
        <v>736</v>
      </c>
      <c r="B749" s="135">
        <f t="shared" si="19"/>
        <v>6500</v>
      </c>
      <c r="C749" s="135">
        <v>6</v>
      </c>
      <c r="D749" s="135">
        <v>2</v>
      </c>
      <c r="E749" s="135" t="s">
        <v>1939</v>
      </c>
      <c r="F749" s="135">
        <f>职业参数比例等级参数!$P$38*1</f>
        <v>11.393939393939394</v>
      </c>
      <c r="G749" s="135">
        <f>职业参数比例等级参数!$P$39*1</f>
        <v>10.68181818181818</v>
      </c>
      <c r="H749" s="135">
        <f>职业参数比例等级参数!$P$40*1</f>
        <v>6.2060606060606061</v>
      </c>
      <c r="I749" s="135">
        <f>职业参数比例等级参数!$P$41*1</f>
        <v>4.6545454545454543</v>
      </c>
      <c r="J749" s="135">
        <f>职业参数比例等级参数!$P$42*1</f>
        <v>6.2060606060606061</v>
      </c>
      <c r="K749" s="135">
        <f>职业参数比例等级参数!$P$43*1</f>
        <v>4.6545454545454543</v>
      </c>
      <c r="L749" s="135">
        <f>职业参数比例等级参数!$P$44*1</f>
        <v>4.254545454545454</v>
      </c>
      <c r="M749" s="135">
        <f>L749*职业参数比例等级参数!$B$15</f>
        <v>8.5090909090909079</v>
      </c>
      <c r="N749" s="135">
        <f>L749*职业参数比例等级参数!$B$16</f>
        <v>4.254545454545454</v>
      </c>
      <c r="P749" s="135" t="s">
        <v>695</v>
      </c>
    </row>
    <row r="750" spans="1:16" s="135" customFormat="1">
      <c r="A750" s="142">
        <v>737</v>
      </c>
      <c r="B750" s="134">
        <f t="shared" si="19"/>
        <v>6500</v>
      </c>
      <c r="C750" s="134">
        <v>6</v>
      </c>
      <c r="D750" s="134">
        <v>2</v>
      </c>
      <c r="E750" s="134" t="s">
        <v>1939</v>
      </c>
      <c r="F750" s="135">
        <f>职业参数比例等级参数!$O$38*1</f>
        <v>11.636363636363637</v>
      </c>
      <c r="G750" s="134">
        <f>职业参数比例等级参数!$P$39*1</f>
        <v>10.68181818181818</v>
      </c>
      <c r="H750" s="134">
        <f>职业参数比例等级参数!$P$40*1</f>
        <v>6.2060606060606061</v>
      </c>
      <c r="I750" s="134">
        <f>职业参数比例等级参数!$P$41*1</f>
        <v>4.6545454545454543</v>
      </c>
      <c r="J750" s="134">
        <f>职业参数比例等级参数!$P$42*1</f>
        <v>6.2060606060606061</v>
      </c>
      <c r="K750" s="134">
        <f>职业参数比例等级参数!$P$43*1</f>
        <v>4.6545454545454543</v>
      </c>
      <c r="L750" s="134">
        <f>职业参数比例等级参数!$P$44*1</f>
        <v>4.254545454545454</v>
      </c>
      <c r="M750" s="134">
        <f>L750*职业参数比例等级参数!$B$15</f>
        <v>8.5090909090909079</v>
      </c>
      <c r="N750" s="134">
        <f>L750*职业参数比例等级参数!$B$16</f>
        <v>4.254545454545454</v>
      </c>
      <c r="O750" s="134"/>
      <c r="P750" s="134"/>
    </row>
    <row r="751" spans="1:16" s="135" customFormat="1">
      <c r="A751" s="142">
        <v>738</v>
      </c>
      <c r="B751" s="134">
        <f t="shared" si="19"/>
        <v>6500</v>
      </c>
      <c r="C751" s="134">
        <v>6</v>
      </c>
      <c r="D751" s="134">
        <v>2</v>
      </c>
      <c r="E751" s="134" t="s">
        <v>1939</v>
      </c>
      <c r="F751" s="135">
        <f>职业参数比例等级参数!$Q$38*1</f>
        <v>11.15151515151515</v>
      </c>
      <c r="G751" s="134">
        <f>职业参数比例等级参数!$P$39*1</f>
        <v>10.68181818181818</v>
      </c>
      <c r="H751" s="134">
        <f>职业参数比例等级参数!$P$40*1</f>
        <v>6.2060606060606061</v>
      </c>
      <c r="I751" s="134">
        <f>职业参数比例等级参数!$P$41*1</f>
        <v>4.6545454545454543</v>
      </c>
      <c r="J751" s="134">
        <f>职业参数比例等级参数!$P$42*1</f>
        <v>6.2060606060606061</v>
      </c>
      <c r="K751" s="134">
        <f>职业参数比例等级参数!$P$43*1</f>
        <v>4.6545454545454543</v>
      </c>
      <c r="L751" s="134">
        <f>职业参数比例等级参数!$P$44*1</f>
        <v>4.254545454545454</v>
      </c>
      <c r="M751" s="134">
        <f>L751*职业参数比例等级参数!$B$15</f>
        <v>8.5090909090909079</v>
      </c>
      <c r="N751" s="134">
        <f>L751*职业参数比例等级参数!$B$16</f>
        <v>4.254545454545454</v>
      </c>
      <c r="O751" s="134"/>
      <c r="P751" s="134"/>
    </row>
    <row r="752" spans="1:16" s="135" customFormat="1">
      <c r="A752" s="142">
        <v>739</v>
      </c>
      <c r="B752" s="134">
        <f t="shared" si="19"/>
        <v>6500</v>
      </c>
      <c r="C752" s="134">
        <v>6</v>
      </c>
      <c r="D752" s="134">
        <v>2</v>
      </c>
      <c r="E752" s="134" t="s">
        <v>1938</v>
      </c>
      <c r="F752" s="134">
        <f>职业参数比例等级参数!$P$38*1</f>
        <v>11.393939393939394</v>
      </c>
      <c r="G752" s="135">
        <f>职业参数比例等级参数!$O$39*1</f>
        <v>10.909090909090908</v>
      </c>
      <c r="H752" s="134">
        <f>职业参数比例等级参数!$P$40*1</f>
        <v>6.2060606060606061</v>
      </c>
      <c r="I752" s="134">
        <f>职业参数比例等级参数!$P$41*1</f>
        <v>4.6545454545454543</v>
      </c>
      <c r="J752" s="134">
        <f>职业参数比例等级参数!$P$42*1</f>
        <v>6.2060606060606061</v>
      </c>
      <c r="K752" s="134">
        <f>职业参数比例等级参数!$P$43*1</f>
        <v>4.6545454545454543</v>
      </c>
      <c r="L752" s="134">
        <f>职业参数比例等级参数!$P$44*1</f>
        <v>4.254545454545454</v>
      </c>
      <c r="M752" s="134">
        <f>L752*职业参数比例等级参数!$B$15</f>
        <v>8.5090909090909079</v>
      </c>
      <c r="N752" s="134">
        <f>L752*职业参数比例等级参数!$B$16</f>
        <v>4.254545454545454</v>
      </c>
      <c r="O752" s="134"/>
      <c r="P752" s="134"/>
    </row>
    <row r="753" spans="1:16" s="135" customFormat="1">
      <c r="A753" s="142">
        <v>740</v>
      </c>
      <c r="B753" s="134">
        <f t="shared" si="19"/>
        <v>6500</v>
      </c>
      <c r="C753" s="134">
        <v>6</v>
      </c>
      <c r="D753" s="134">
        <v>2</v>
      </c>
      <c r="E753" s="134" t="s">
        <v>1938</v>
      </c>
      <c r="F753" s="134">
        <f>职业参数比例等级参数!$P$38*1</f>
        <v>11.393939393939394</v>
      </c>
      <c r="G753" s="135">
        <f>职业参数比例等级参数!$Q$39*1</f>
        <v>10.454545454545453</v>
      </c>
      <c r="H753" s="134">
        <f>职业参数比例等级参数!$P$40*1</f>
        <v>6.2060606060606061</v>
      </c>
      <c r="I753" s="134">
        <f>职业参数比例等级参数!$P$41*1</f>
        <v>4.6545454545454543</v>
      </c>
      <c r="J753" s="134">
        <f>职业参数比例等级参数!$P$42*1</f>
        <v>6.2060606060606061</v>
      </c>
      <c r="K753" s="134">
        <f>职业参数比例等级参数!$P$43*1</f>
        <v>4.6545454545454543</v>
      </c>
      <c r="L753" s="134">
        <f>职业参数比例等级参数!$P$44*1</f>
        <v>4.254545454545454</v>
      </c>
      <c r="M753" s="134">
        <f>L753*职业参数比例等级参数!$B$15</f>
        <v>8.5090909090909079</v>
      </c>
      <c r="N753" s="134">
        <f>L753*职业参数比例等级参数!$B$16</f>
        <v>4.254545454545454</v>
      </c>
      <c r="O753" s="134"/>
      <c r="P753" s="134"/>
    </row>
    <row r="754" spans="1:16" s="135" customFormat="1">
      <c r="A754" s="142">
        <v>741</v>
      </c>
      <c r="B754" s="134">
        <f t="shared" si="19"/>
        <v>6500</v>
      </c>
      <c r="C754" s="134">
        <v>6</v>
      </c>
      <c r="D754" s="134">
        <v>2</v>
      </c>
      <c r="E754" s="134" t="s">
        <v>1938</v>
      </c>
      <c r="F754" s="134">
        <f>职业参数比例等级参数!$P$38*1</f>
        <v>11.393939393939394</v>
      </c>
      <c r="G754" s="134">
        <f>职业参数比例等级参数!$P$39*1</f>
        <v>10.68181818181818</v>
      </c>
      <c r="H754" s="135">
        <f>职业参数比例等级参数!$O$40*1</f>
        <v>6.4</v>
      </c>
      <c r="I754" s="134">
        <f>职业参数比例等级参数!$P$41*1</f>
        <v>4.6545454545454543</v>
      </c>
      <c r="J754" s="134">
        <f>职业参数比例等级参数!$P$42*1</f>
        <v>6.2060606060606061</v>
      </c>
      <c r="K754" s="134">
        <f>职业参数比例等级参数!$P$43*1</f>
        <v>4.6545454545454543</v>
      </c>
      <c r="L754" s="134">
        <f>职业参数比例等级参数!$P$44*1</f>
        <v>4.254545454545454</v>
      </c>
      <c r="M754" s="134">
        <f>L754*职业参数比例等级参数!$B$15</f>
        <v>8.5090909090909079</v>
      </c>
      <c r="N754" s="134">
        <f>L754*职业参数比例等级参数!$B$16</f>
        <v>4.254545454545454</v>
      </c>
      <c r="O754" s="134"/>
      <c r="P754" s="134"/>
    </row>
    <row r="755" spans="1:16" s="135" customFormat="1">
      <c r="A755" s="142">
        <v>742</v>
      </c>
      <c r="B755" s="134">
        <f t="shared" si="19"/>
        <v>6500</v>
      </c>
      <c r="C755" s="134">
        <v>6</v>
      </c>
      <c r="D755" s="134">
        <v>2</v>
      </c>
      <c r="E755" s="134" t="s">
        <v>1938</v>
      </c>
      <c r="F755" s="134">
        <f>职业参数比例等级参数!$P$38*1</f>
        <v>11.393939393939394</v>
      </c>
      <c r="G755" s="134">
        <f>职业参数比例等级参数!$P$39*1</f>
        <v>10.68181818181818</v>
      </c>
      <c r="H755" s="135">
        <f>职业参数比例等级参数!$Q$40*1</f>
        <v>6.0121212121212118</v>
      </c>
      <c r="I755" s="134">
        <f>职业参数比例等级参数!$P$41*1</f>
        <v>4.6545454545454543</v>
      </c>
      <c r="J755" s="134">
        <f>职业参数比例等级参数!$P$42*1</f>
        <v>6.2060606060606061</v>
      </c>
      <c r="K755" s="134">
        <f>职业参数比例等级参数!$P$43*1</f>
        <v>4.6545454545454543</v>
      </c>
      <c r="L755" s="134">
        <f>职业参数比例等级参数!$P$44*1</f>
        <v>4.254545454545454</v>
      </c>
      <c r="M755" s="134">
        <f>L755*职业参数比例等级参数!$B$15</f>
        <v>8.5090909090909079</v>
      </c>
      <c r="N755" s="134">
        <f>L755*职业参数比例等级参数!$B$16</f>
        <v>4.254545454545454</v>
      </c>
      <c r="O755" s="134"/>
      <c r="P755" s="134"/>
    </row>
    <row r="756" spans="1:16" s="135" customFormat="1">
      <c r="A756" s="142">
        <v>743</v>
      </c>
      <c r="B756" s="134">
        <f t="shared" si="19"/>
        <v>6500</v>
      </c>
      <c r="C756" s="134">
        <v>6</v>
      </c>
      <c r="D756" s="134">
        <v>2</v>
      </c>
      <c r="E756" s="134" t="s">
        <v>1938</v>
      </c>
      <c r="F756" s="134">
        <f>职业参数比例等级参数!$P$38*1</f>
        <v>11.393939393939394</v>
      </c>
      <c r="G756" s="134">
        <f>职业参数比例等级参数!$P$39*1</f>
        <v>10.68181818181818</v>
      </c>
      <c r="H756" s="134">
        <f>职业参数比例等级参数!$P$40*1</f>
        <v>6.2060606060606061</v>
      </c>
      <c r="I756" s="135">
        <f>职业参数比例等级参数!$O$41*1</f>
        <v>4.7999999999999989</v>
      </c>
      <c r="J756" s="134">
        <f>职业参数比例等级参数!$P$42*1</f>
        <v>6.2060606060606061</v>
      </c>
      <c r="K756" s="134">
        <f>职业参数比例等级参数!$P$43*1</f>
        <v>4.6545454545454543</v>
      </c>
      <c r="L756" s="134">
        <f>职业参数比例等级参数!$P$44*1</f>
        <v>4.254545454545454</v>
      </c>
      <c r="M756" s="134">
        <f>L756*职业参数比例等级参数!$B$15</f>
        <v>8.5090909090909079</v>
      </c>
      <c r="N756" s="134">
        <f>L756*职业参数比例等级参数!$B$16</f>
        <v>4.254545454545454</v>
      </c>
      <c r="O756" s="134"/>
      <c r="P756" s="134"/>
    </row>
    <row r="757" spans="1:16" s="135" customFormat="1">
      <c r="A757" s="142">
        <v>744</v>
      </c>
      <c r="B757" s="134">
        <f t="shared" si="19"/>
        <v>6500</v>
      </c>
      <c r="C757" s="134">
        <v>6</v>
      </c>
      <c r="D757" s="134">
        <v>2</v>
      </c>
      <c r="E757" s="134" t="s">
        <v>1938</v>
      </c>
      <c r="F757" s="134">
        <f>职业参数比例等级参数!$P$38*1</f>
        <v>11.393939393939394</v>
      </c>
      <c r="G757" s="134">
        <f>职业参数比例等级参数!$P$39*1</f>
        <v>10.68181818181818</v>
      </c>
      <c r="H757" s="134">
        <f>职业参数比例等级参数!$P$40*1</f>
        <v>6.2060606060606061</v>
      </c>
      <c r="I757" s="135">
        <f>职业参数比例等级参数!$Q$41*1</f>
        <v>4.5090909090909088</v>
      </c>
      <c r="J757" s="134">
        <f>职业参数比例等级参数!$P$42*1</f>
        <v>6.2060606060606061</v>
      </c>
      <c r="K757" s="134">
        <f>职业参数比例等级参数!$P$43*1</f>
        <v>4.6545454545454543</v>
      </c>
      <c r="L757" s="134">
        <f>职业参数比例等级参数!$P$44*1</f>
        <v>4.254545454545454</v>
      </c>
      <c r="M757" s="134">
        <f>L757*职业参数比例等级参数!$B$15</f>
        <v>8.5090909090909079</v>
      </c>
      <c r="N757" s="134">
        <f>L757*职业参数比例等级参数!$B$16</f>
        <v>4.254545454545454</v>
      </c>
      <c r="O757" s="134"/>
      <c r="P757" s="134"/>
    </row>
    <row r="758" spans="1:16" s="135" customFormat="1">
      <c r="A758" s="142">
        <v>745</v>
      </c>
      <c r="B758" s="134">
        <f t="shared" si="19"/>
        <v>6500</v>
      </c>
      <c r="C758" s="134">
        <v>6</v>
      </c>
      <c r="D758" s="134">
        <v>2</v>
      </c>
      <c r="E758" s="134" t="s">
        <v>1938</v>
      </c>
      <c r="F758" s="134">
        <f>职业参数比例等级参数!$P$38*1</f>
        <v>11.393939393939394</v>
      </c>
      <c r="G758" s="134">
        <f>职业参数比例等级参数!$P$39*1</f>
        <v>10.68181818181818</v>
      </c>
      <c r="H758" s="134">
        <f>职业参数比例等级参数!$P$40*1</f>
        <v>6.2060606060606061</v>
      </c>
      <c r="I758" s="134">
        <f>职业参数比例等级参数!$P$41*1</f>
        <v>4.6545454545454543</v>
      </c>
      <c r="J758" s="135">
        <f>职业参数比例等级参数!$O$42*1</f>
        <v>6.4</v>
      </c>
      <c r="K758" s="134">
        <f>职业参数比例等级参数!$P$43*1</f>
        <v>4.6545454545454543</v>
      </c>
      <c r="L758" s="134">
        <f>职业参数比例等级参数!$P$44*1</f>
        <v>4.254545454545454</v>
      </c>
      <c r="M758" s="134">
        <f>L758*职业参数比例等级参数!$B$15</f>
        <v>8.5090909090909079</v>
      </c>
      <c r="N758" s="134">
        <f>L758*职业参数比例等级参数!$B$16</f>
        <v>4.254545454545454</v>
      </c>
      <c r="O758" s="134"/>
      <c r="P758" s="134"/>
    </row>
    <row r="759" spans="1:16" s="135" customFormat="1">
      <c r="A759" s="142">
        <v>746</v>
      </c>
      <c r="B759" s="134">
        <f t="shared" si="19"/>
        <v>6500</v>
      </c>
      <c r="C759" s="134">
        <v>6</v>
      </c>
      <c r="D759" s="134">
        <v>2</v>
      </c>
      <c r="E759" s="134" t="s">
        <v>1938</v>
      </c>
      <c r="F759" s="134">
        <f>职业参数比例等级参数!$P$38*1</f>
        <v>11.393939393939394</v>
      </c>
      <c r="G759" s="134">
        <f>职业参数比例等级参数!$P$39*1</f>
        <v>10.68181818181818</v>
      </c>
      <c r="H759" s="134">
        <f>职业参数比例等级参数!$P$40*1</f>
        <v>6.2060606060606061</v>
      </c>
      <c r="I759" s="134">
        <f>职业参数比例等级参数!$P$41*1</f>
        <v>4.6545454545454543</v>
      </c>
      <c r="J759" s="135">
        <f>职业参数比例等级参数!$Q$42*1</f>
        <v>6.0121212121212118</v>
      </c>
      <c r="K759" s="134">
        <f>职业参数比例等级参数!$P$43*1</f>
        <v>4.6545454545454543</v>
      </c>
      <c r="L759" s="134">
        <f>职业参数比例等级参数!$P$44*1</f>
        <v>4.254545454545454</v>
      </c>
      <c r="M759" s="134">
        <f>L759*职业参数比例等级参数!$B$15</f>
        <v>8.5090909090909079</v>
      </c>
      <c r="N759" s="134">
        <f>L759*职业参数比例等级参数!$B$16</f>
        <v>4.254545454545454</v>
      </c>
      <c r="O759" s="134"/>
      <c r="P759" s="134"/>
    </row>
    <row r="760" spans="1:16" s="135" customFormat="1">
      <c r="A760" s="142">
        <v>747</v>
      </c>
      <c r="B760" s="134">
        <f t="shared" si="19"/>
        <v>6500</v>
      </c>
      <c r="C760" s="134">
        <v>6</v>
      </c>
      <c r="D760" s="134">
        <v>2</v>
      </c>
      <c r="E760" s="134" t="s">
        <v>1938</v>
      </c>
      <c r="F760" s="134">
        <f>职业参数比例等级参数!$P$38*1</f>
        <v>11.393939393939394</v>
      </c>
      <c r="G760" s="134">
        <f>职业参数比例等级参数!$P$39*1</f>
        <v>10.68181818181818</v>
      </c>
      <c r="H760" s="134">
        <f>职业参数比例等级参数!$P$40*1</f>
        <v>6.2060606060606061</v>
      </c>
      <c r="I760" s="134">
        <f>职业参数比例等级参数!$P$41*1</f>
        <v>4.6545454545454543</v>
      </c>
      <c r="J760" s="134">
        <f>职业参数比例等级参数!$P$42*1</f>
        <v>6.2060606060606061</v>
      </c>
      <c r="K760" s="135">
        <f>职业参数比例等级参数!$O$43*1</f>
        <v>4.7999999999999989</v>
      </c>
      <c r="L760" s="134">
        <f>职业参数比例等级参数!$P$44*1</f>
        <v>4.254545454545454</v>
      </c>
      <c r="M760" s="134">
        <f>L760*职业参数比例等级参数!$B$15</f>
        <v>8.5090909090909079</v>
      </c>
      <c r="N760" s="134">
        <f>L760*职业参数比例等级参数!$B$16</f>
        <v>4.254545454545454</v>
      </c>
      <c r="O760" s="134"/>
      <c r="P760" s="134"/>
    </row>
    <row r="761" spans="1:16" s="135" customFormat="1">
      <c r="A761" s="142">
        <v>748</v>
      </c>
      <c r="B761" s="134">
        <f t="shared" si="19"/>
        <v>6500</v>
      </c>
      <c r="C761" s="134">
        <v>6</v>
      </c>
      <c r="D761" s="134">
        <v>2</v>
      </c>
      <c r="E761" s="134" t="s">
        <v>1938</v>
      </c>
      <c r="F761" s="134">
        <f>职业参数比例等级参数!$P$38*1</f>
        <v>11.393939393939394</v>
      </c>
      <c r="G761" s="134">
        <f>职业参数比例等级参数!$P$39*1</f>
        <v>10.68181818181818</v>
      </c>
      <c r="H761" s="134">
        <f>职业参数比例等级参数!$P$40*1</f>
        <v>6.2060606060606061</v>
      </c>
      <c r="I761" s="134">
        <f>职业参数比例等级参数!$P$41*1</f>
        <v>4.6545454545454543</v>
      </c>
      <c r="J761" s="134">
        <f>职业参数比例等级参数!$P$42*1</f>
        <v>6.2060606060606061</v>
      </c>
      <c r="K761" s="135">
        <f>职业参数比例等级参数!$Q$43*1</f>
        <v>4.5090909090909088</v>
      </c>
      <c r="L761" s="134">
        <f>职业参数比例等级参数!$P$44*1</f>
        <v>4.254545454545454</v>
      </c>
      <c r="M761" s="134">
        <f>L761*职业参数比例等级参数!$B$15</f>
        <v>8.5090909090909079</v>
      </c>
      <c r="N761" s="134">
        <f>L761*职业参数比例等级参数!$B$16</f>
        <v>4.254545454545454</v>
      </c>
      <c r="O761" s="134"/>
      <c r="P761" s="134"/>
    </row>
    <row r="762" spans="1:16" s="135" customFormat="1">
      <c r="A762" s="142">
        <v>749</v>
      </c>
      <c r="B762" s="134">
        <f t="shared" si="19"/>
        <v>6500</v>
      </c>
      <c r="C762" s="134">
        <v>6</v>
      </c>
      <c r="D762" s="134">
        <v>2</v>
      </c>
      <c r="E762" s="134" t="s">
        <v>1938</v>
      </c>
      <c r="F762" s="134">
        <f>职业参数比例等级参数!$P$38*1</f>
        <v>11.393939393939394</v>
      </c>
      <c r="G762" s="134">
        <f>职业参数比例等级参数!$P$39*1</f>
        <v>10.68181818181818</v>
      </c>
      <c r="H762" s="134">
        <f>职业参数比例等级参数!$P$40*1</f>
        <v>6.2060606060606061</v>
      </c>
      <c r="I762" s="134">
        <f>职业参数比例等级参数!$P$41*1</f>
        <v>4.6545454545454543</v>
      </c>
      <c r="J762" s="134">
        <f>职业参数比例等级参数!$P$42*1</f>
        <v>6.2060606060606061</v>
      </c>
      <c r="K762" s="134">
        <f>职业参数比例等级参数!$P$43*1</f>
        <v>4.6545454545454543</v>
      </c>
      <c r="L762" s="135">
        <f>职业参数比例等级参数!$O$44*1</f>
        <v>4.290909090909091</v>
      </c>
      <c r="M762" s="134">
        <f>L762*职业参数比例等级参数!$B$15</f>
        <v>8.581818181818182</v>
      </c>
      <c r="N762" s="134">
        <f>L762*职业参数比例等级参数!$B$16</f>
        <v>4.290909090909091</v>
      </c>
      <c r="O762" s="134"/>
      <c r="P762" s="134"/>
    </row>
    <row r="763" spans="1:16" s="135" customFormat="1">
      <c r="A763" s="142">
        <v>750</v>
      </c>
      <c r="B763" s="134">
        <f t="shared" si="19"/>
        <v>6500</v>
      </c>
      <c r="C763" s="134">
        <v>6</v>
      </c>
      <c r="D763" s="134">
        <v>2</v>
      </c>
      <c r="E763" s="134" t="s">
        <v>1938</v>
      </c>
      <c r="F763" s="134">
        <f>职业参数比例等级参数!$P$38*1</f>
        <v>11.393939393939394</v>
      </c>
      <c r="G763" s="134">
        <f>职业参数比例等级参数!$P$39*1</f>
        <v>10.68181818181818</v>
      </c>
      <c r="H763" s="134">
        <f>职业参数比例等级参数!$P$40*1</f>
        <v>6.2060606060606061</v>
      </c>
      <c r="I763" s="134">
        <f>职业参数比例等级参数!$P$41*1</f>
        <v>4.6545454545454543</v>
      </c>
      <c r="J763" s="134">
        <f>职业参数比例等级参数!$P$42*1</f>
        <v>6.2060606060606061</v>
      </c>
      <c r="K763" s="134">
        <f>职业参数比例等级参数!$P$43*1</f>
        <v>4.6545454545454543</v>
      </c>
      <c r="L763" s="135">
        <f>职业参数比例等级参数!$Q$44*1</f>
        <v>4.2181818181818178</v>
      </c>
      <c r="M763" s="134">
        <f>L763*职业参数比例等级参数!$B$15</f>
        <v>8.4363636363636356</v>
      </c>
      <c r="N763" s="134">
        <f>L763*职业参数比例等级参数!$B$16</f>
        <v>4.2181818181818178</v>
      </c>
      <c r="O763" s="134"/>
      <c r="P763" s="134"/>
    </row>
    <row r="764" spans="1:16" s="135" customFormat="1">
      <c r="A764" s="142">
        <v>751</v>
      </c>
      <c r="B764" s="135">
        <f t="shared" si="19"/>
        <v>6500</v>
      </c>
      <c r="C764" s="135">
        <v>6</v>
      </c>
      <c r="D764" s="135">
        <v>2</v>
      </c>
      <c r="E764" s="135" t="s">
        <v>1939</v>
      </c>
      <c r="F764" s="135">
        <f>职业参数比例等级参数!$Q$38*1</f>
        <v>11.15151515151515</v>
      </c>
      <c r="G764" s="135">
        <f>职业参数比例等级参数!$Q$39*1</f>
        <v>10.454545454545453</v>
      </c>
      <c r="H764" s="135">
        <f>职业参数比例等级参数!$Q$40*1</f>
        <v>6.0121212121212118</v>
      </c>
      <c r="I764" s="135">
        <f>职业参数比例等级参数!$Q$41*1</f>
        <v>4.5090909090909088</v>
      </c>
      <c r="J764" s="135">
        <f>职业参数比例等级参数!$Q$42*1</f>
        <v>6.0121212121212118</v>
      </c>
      <c r="K764" s="135">
        <f>职业参数比例等级参数!$Q$43*1</f>
        <v>4.5090909090909088</v>
      </c>
      <c r="L764" s="135">
        <f>职业参数比例等级参数!$Q$44*1</f>
        <v>4.2181818181818178</v>
      </c>
      <c r="M764" s="135">
        <f>L764*职业参数比例等级参数!$B$15</f>
        <v>8.4363636363636356</v>
      </c>
      <c r="N764" s="135">
        <f>L764*职业参数比例等级参数!$B$16</f>
        <v>4.2181818181818178</v>
      </c>
      <c r="P764" s="135" t="s">
        <v>696</v>
      </c>
    </row>
    <row r="765" spans="1:16" s="135" customFormat="1">
      <c r="A765" s="142">
        <v>752</v>
      </c>
      <c r="B765" s="134">
        <f t="shared" si="19"/>
        <v>6500</v>
      </c>
      <c r="C765" s="134">
        <v>6</v>
      </c>
      <c r="D765" s="134">
        <v>2</v>
      </c>
      <c r="E765" s="134" t="s">
        <v>1939</v>
      </c>
      <c r="F765" s="135">
        <f>职业参数比例等级参数!$P$38*1</f>
        <v>11.393939393939394</v>
      </c>
      <c r="G765" s="134">
        <f>职业参数比例等级参数!$Q$39*1</f>
        <v>10.454545454545453</v>
      </c>
      <c r="H765" s="134">
        <f>职业参数比例等级参数!$Q$40*1</f>
        <v>6.0121212121212118</v>
      </c>
      <c r="I765" s="134">
        <f>职业参数比例等级参数!$Q$41*1</f>
        <v>4.5090909090909088</v>
      </c>
      <c r="J765" s="134">
        <f>职业参数比例等级参数!$Q$42*1</f>
        <v>6.0121212121212118</v>
      </c>
      <c r="K765" s="134">
        <f>职业参数比例等级参数!$Q$43*1</f>
        <v>4.5090909090909088</v>
      </c>
      <c r="L765" s="134">
        <f>职业参数比例等级参数!$Q$44*1</f>
        <v>4.2181818181818178</v>
      </c>
      <c r="M765" s="134">
        <f>L765*职业参数比例等级参数!$B$15</f>
        <v>8.4363636363636356</v>
      </c>
      <c r="N765" s="134">
        <f>L765*职业参数比例等级参数!$B$16</f>
        <v>4.2181818181818178</v>
      </c>
      <c r="O765" s="134"/>
      <c r="P765" s="134"/>
    </row>
    <row r="766" spans="1:16" s="135" customFormat="1">
      <c r="A766" s="142">
        <v>753</v>
      </c>
      <c r="B766" s="134">
        <f t="shared" si="19"/>
        <v>6500</v>
      </c>
      <c r="C766" s="134">
        <v>6</v>
      </c>
      <c r="D766" s="134">
        <v>2</v>
      </c>
      <c r="E766" s="134" t="s">
        <v>1939</v>
      </c>
      <c r="F766" s="135">
        <f>职业参数比例等级参数!$O$38*1</f>
        <v>11.636363636363637</v>
      </c>
      <c r="G766" s="134">
        <f>职业参数比例等级参数!$Q$39*1</f>
        <v>10.454545454545453</v>
      </c>
      <c r="H766" s="134">
        <f>职业参数比例等级参数!$Q$40*1</f>
        <v>6.0121212121212118</v>
      </c>
      <c r="I766" s="134">
        <f>职业参数比例等级参数!$Q$41*1</f>
        <v>4.5090909090909088</v>
      </c>
      <c r="J766" s="134">
        <f>职业参数比例等级参数!$Q$42*1</f>
        <v>6.0121212121212118</v>
      </c>
      <c r="K766" s="134">
        <f>职业参数比例等级参数!$Q$43*1</f>
        <v>4.5090909090909088</v>
      </c>
      <c r="L766" s="134">
        <f>职业参数比例等级参数!$Q$44*1</f>
        <v>4.2181818181818178</v>
      </c>
      <c r="M766" s="134">
        <f>L766*职业参数比例等级参数!$B$15</f>
        <v>8.4363636363636356</v>
      </c>
      <c r="N766" s="134">
        <f>L766*职业参数比例等级参数!$B$16</f>
        <v>4.2181818181818178</v>
      </c>
      <c r="O766" s="134"/>
      <c r="P766" s="134"/>
    </row>
    <row r="767" spans="1:16" s="135" customFormat="1">
      <c r="A767" s="142">
        <v>754</v>
      </c>
      <c r="B767" s="134">
        <f t="shared" si="19"/>
        <v>6500</v>
      </c>
      <c r="C767" s="134">
        <v>6</v>
      </c>
      <c r="D767" s="134">
        <v>2</v>
      </c>
      <c r="E767" s="134" t="s">
        <v>1938</v>
      </c>
      <c r="F767" s="134">
        <f>职业参数比例等级参数!$Q$38*1</f>
        <v>11.15151515151515</v>
      </c>
      <c r="G767" s="135">
        <f>职业参数比例等级参数!$P$39*1</f>
        <v>10.68181818181818</v>
      </c>
      <c r="H767" s="134">
        <f>职业参数比例等级参数!$Q$40*1</f>
        <v>6.0121212121212118</v>
      </c>
      <c r="I767" s="134">
        <f>职业参数比例等级参数!$Q$41*1</f>
        <v>4.5090909090909088</v>
      </c>
      <c r="J767" s="134">
        <f>职业参数比例等级参数!$Q$42*1</f>
        <v>6.0121212121212118</v>
      </c>
      <c r="K767" s="134">
        <f>职业参数比例等级参数!$Q$43*1</f>
        <v>4.5090909090909088</v>
      </c>
      <c r="L767" s="134">
        <f>职业参数比例等级参数!$Q$44*1</f>
        <v>4.2181818181818178</v>
      </c>
      <c r="M767" s="134">
        <f>L767*职业参数比例等级参数!$B$15</f>
        <v>8.4363636363636356</v>
      </c>
      <c r="N767" s="134">
        <f>L767*职业参数比例等级参数!$B$16</f>
        <v>4.2181818181818178</v>
      </c>
      <c r="O767" s="134"/>
      <c r="P767" s="134"/>
    </row>
    <row r="768" spans="1:16" s="135" customFormat="1">
      <c r="A768" s="142">
        <v>755</v>
      </c>
      <c r="B768" s="134">
        <f t="shared" si="19"/>
        <v>6500</v>
      </c>
      <c r="C768" s="134">
        <v>6</v>
      </c>
      <c r="D768" s="134">
        <v>2</v>
      </c>
      <c r="E768" s="134" t="s">
        <v>1938</v>
      </c>
      <c r="F768" s="134">
        <f>职业参数比例等级参数!$Q$38*1</f>
        <v>11.15151515151515</v>
      </c>
      <c r="G768" s="135">
        <f>职业参数比例等级参数!$O$39*1</f>
        <v>10.909090909090908</v>
      </c>
      <c r="H768" s="134">
        <f>职业参数比例等级参数!$Q$40*1</f>
        <v>6.0121212121212118</v>
      </c>
      <c r="I768" s="134">
        <f>职业参数比例等级参数!$Q$41*1</f>
        <v>4.5090909090909088</v>
      </c>
      <c r="J768" s="134">
        <f>职业参数比例等级参数!$Q$42*1</f>
        <v>6.0121212121212118</v>
      </c>
      <c r="K768" s="134">
        <f>职业参数比例等级参数!$Q$43*1</f>
        <v>4.5090909090909088</v>
      </c>
      <c r="L768" s="134">
        <f>职业参数比例等级参数!$Q$44*1</f>
        <v>4.2181818181818178</v>
      </c>
      <c r="M768" s="134">
        <f>L768*职业参数比例等级参数!$B$15</f>
        <v>8.4363636363636356</v>
      </c>
      <c r="N768" s="134">
        <f>L768*职业参数比例等级参数!$B$16</f>
        <v>4.2181818181818178</v>
      </c>
      <c r="O768" s="134"/>
      <c r="P768" s="134"/>
    </row>
    <row r="769" spans="1:16" s="135" customFormat="1">
      <c r="A769" s="142">
        <v>756</v>
      </c>
      <c r="B769" s="134">
        <f t="shared" si="19"/>
        <v>6500</v>
      </c>
      <c r="C769" s="134">
        <v>6</v>
      </c>
      <c r="D769" s="134">
        <v>2</v>
      </c>
      <c r="E769" s="134" t="s">
        <v>1938</v>
      </c>
      <c r="F769" s="134">
        <f>职业参数比例等级参数!$Q$38*1</f>
        <v>11.15151515151515</v>
      </c>
      <c r="G769" s="134">
        <f>职业参数比例等级参数!$Q$39*1</f>
        <v>10.454545454545453</v>
      </c>
      <c r="H769" s="135">
        <f>职业参数比例等级参数!$P$40*1</f>
        <v>6.2060606060606061</v>
      </c>
      <c r="I769" s="134">
        <f>职业参数比例等级参数!$Q$41*1</f>
        <v>4.5090909090909088</v>
      </c>
      <c r="J769" s="134">
        <f>职业参数比例等级参数!$Q$42*1</f>
        <v>6.0121212121212118</v>
      </c>
      <c r="K769" s="134">
        <f>职业参数比例等级参数!$Q$43*1</f>
        <v>4.5090909090909088</v>
      </c>
      <c r="L769" s="134">
        <f>职业参数比例等级参数!$Q$44*1</f>
        <v>4.2181818181818178</v>
      </c>
      <c r="M769" s="134">
        <f>L769*职业参数比例等级参数!$B$15</f>
        <v>8.4363636363636356</v>
      </c>
      <c r="N769" s="134">
        <f>L769*职业参数比例等级参数!$B$16</f>
        <v>4.2181818181818178</v>
      </c>
      <c r="O769" s="134"/>
      <c r="P769" s="134"/>
    </row>
    <row r="770" spans="1:16" s="135" customFormat="1">
      <c r="A770" s="142">
        <v>757</v>
      </c>
      <c r="B770" s="134">
        <f t="shared" si="19"/>
        <v>6500</v>
      </c>
      <c r="C770" s="134">
        <v>6</v>
      </c>
      <c r="D770" s="134">
        <v>2</v>
      </c>
      <c r="E770" s="134" t="s">
        <v>1938</v>
      </c>
      <c r="F770" s="134">
        <f>职业参数比例等级参数!$Q$38*1</f>
        <v>11.15151515151515</v>
      </c>
      <c r="G770" s="134">
        <f>职业参数比例等级参数!$Q$39*1</f>
        <v>10.454545454545453</v>
      </c>
      <c r="H770" s="135">
        <f>职业参数比例等级参数!$O$40*1</f>
        <v>6.4</v>
      </c>
      <c r="I770" s="134">
        <f>职业参数比例等级参数!$Q$41*1</f>
        <v>4.5090909090909088</v>
      </c>
      <c r="J770" s="134">
        <f>职业参数比例等级参数!$Q$42*1</f>
        <v>6.0121212121212118</v>
      </c>
      <c r="K770" s="134">
        <f>职业参数比例等级参数!$Q$43*1</f>
        <v>4.5090909090909088</v>
      </c>
      <c r="L770" s="134">
        <f>职业参数比例等级参数!$Q$44*1</f>
        <v>4.2181818181818178</v>
      </c>
      <c r="M770" s="134">
        <f>L770*职业参数比例等级参数!$B$15</f>
        <v>8.4363636363636356</v>
      </c>
      <c r="N770" s="134">
        <f>L770*职业参数比例等级参数!$B$16</f>
        <v>4.2181818181818178</v>
      </c>
      <c r="O770" s="134"/>
      <c r="P770" s="134"/>
    </row>
    <row r="771" spans="1:16" s="135" customFormat="1">
      <c r="A771" s="142">
        <v>758</v>
      </c>
      <c r="B771" s="134">
        <f t="shared" si="19"/>
        <v>6500</v>
      </c>
      <c r="C771" s="134">
        <v>6</v>
      </c>
      <c r="D771" s="134">
        <v>2</v>
      </c>
      <c r="E771" s="134" t="s">
        <v>1938</v>
      </c>
      <c r="F771" s="134">
        <f>职业参数比例等级参数!$Q$38*1</f>
        <v>11.15151515151515</v>
      </c>
      <c r="G771" s="134">
        <f>职业参数比例等级参数!$Q$39*1</f>
        <v>10.454545454545453</v>
      </c>
      <c r="H771" s="134">
        <f>职业参数比例等级参数!$Q$40*1</f>
        <v>6.0121212121212118</v>
      </c>
      <c r="I771" s="135">
        <f>职业参数比例等级参数!$P$41*1</f>
        <v>4.6545454545454543</v>
      </c>
      <c r="J771" s="134">
        <f>职业参数比例等级参数!$Q$42*1</f>
        <v>6.0121212121212118</v>
      </c>
      <c r="K771" s="134">
        <f>职业参数比例等级参数!$Q$43*1</f>
        <v>4.5090909090909088</v>
      </c>
      <c r="L771" s="134">
        <f>职业参数比例等级参数!$Q$44*1</f>
        <v>4.2181818181818178</v>
      </c>
      <c r="M771" s="134">
        <f>L771*职业参数比例等级参数!$B$15</f>
        <v>8.4363636363636356</v>
      </c>
      <c r="N771" s="134">
        <f>L771*职业参数比例等级参数!$B$16</f>
        <v>4.2181818181818178</v>
      </c>
      <c r="O771" s="134"/>
      <c r="P771" s="134"/>
    </row>
    <row r="772" spans="1:16" s="135" customFormat="1">
      <c r="A772" s="142">
        <v>759</v>
      </c>
      <c r="B772" s="134">
        <f t="shared" si="19"/>
        <v>6500</v>
      </c>
      <c r="C772" s="134">
        <v>6</v>
      </c>
      <c r="D772" s="134">
        <v>2</v>
      </c>
      <c r="E772" s="134" t="s">
        <v>1938</v>
      </c>
      <c r="F772" s="134">
        <f>职业参数比例等级参数!$Q$38*1</f>
        <v>11.15151515151515</v>
      </c>
      <c r="G772" s="134">
        <f>职业参数比例等级参数!$Q$39*1</f>
        <v>10.454545454545453</v>
      </c>
      <c r="H772" s="134">
        <f>职业参数比例等级参数!$Q$40*1</f>
        <v>6.0121212121212118</v>
      </c>
      <c r="I772" s="135">
        <f>职业参数比例等级参数!$O$41*1</f>
        <v>4.7999999999999989</v>
      </c>
      <c r="J772" s="134">
        <f>职业参数比例等级参数!$Q$42*1</f>
        <v>6.0121212121212118</v>
      </c>
      <c r="K772" s="134">
        <f>职业参数比例等级参数!$Q$43*1</f>
        <v>4.5090909090909088</v>
      </c>
      <c r="L772" s="134">
        <f>职业参数比例等级参数!$Q$44*1</f>
        <v>4.2181818181818178</v>
      </c>
      <c r="M772" s="134">
        <f>L772*职业参数比例等级参数!$B$15</f>
        <v>8.4363636363636356</v>
      </c>
      <c r="N772" s="134">
        <f>L772*职业参数比例等级参数!$B$16</f>
        <v>4.2181818181818178</v>
      </c>
      <c r="O772" s="134"/>
      <c r="P772" s="134"/>
    </row>
    <row r="773" spans="1:16" s="135" customFormat="1">
      <c r="A773" s="142">
        <v>760</v>
      </c>
      <c r="B773" s="134">
        <f t="shared" si="19"/>
        <v>6500</v>
      </c>
      <c r="C773" s="134">
        <v>6</v>
      </c>
      <c r="D773" s="134">
        <v>2</v>
      </c>
      <c r="E773" s="134" t="s">
        <v>1938</v>
      </c>
      <c r="F773" s="134">
        <f>职业参数比例等级参数!$Q$38*1</f>
        <v>11.15151515151515</v>
      </c>
      <c r="G773" s="134">
        <f>职业参数比例等级参数!$Q$39*1</f>
        <v>10.454545454545453</v>
      </c>
      <c r="H773" s="134">
        <f>职业参数比例等级参数!$Q$40*1</f>
        <v>6.0121212121212118</v>
      </c>
      <c r="I773" s="134">
        <f>职业参数比例等级参数!$Q$41*1</f>
        <v>4.5090909090909088</v>
      </c>
      <c r="J773" s="135">
        <f>职业参数比例等级参数!$P$42*1</f>
        <v>6.2060606060606061</v>
      </c>
      <c r="K773" s="134">
        <f>职业参数比例等级参数!$Q$43*1</f>
        <v>4.5090909090909088</v>
      </c>
      <c r="L773" s="134">
        <f>职业参数比例等级参数!$Q$44*1</f>
        <v>4.2181818181818178</v>
      </c>
      <c r="M773" s="134">
        <f>L773*职业参数比例等级参数!$B$15</f>
        <v>8.4363636363636356</v>
      </c>
      <c r="N773" s="134">
        <f>L773*职业参数比例等级参数!$B$16</f>
        <v>4.2181818181818178</v>
      </c>
      <c r="O773" s="134"/>
      <c r="P773" s="134"/>
    </row>
    <row r="774" spans="1:16" s="135" customFormat="1">
      <c r="A774" s="142">
        <v>761</v>
      </c>
      <c r="B774" s="134">
        <f t="shared" si="19"/>
        <v>6500</v>
      </c>
      <c r="C774" s="134">
        <v>6</v>
      </c>
      <c r="D774" s="134">
        <v>2</v>
      </c>
      <c r="E774" s="134" t="s">
        <v>1938</v>
      </c>
      <c r="F774" s="134">
        <f>职业参数比例等级参数!$Q$38*1</f>
        <v>11.15151515151515</v>
      </c>
      <c r="G774" s="134">
        <f>职业参数比例等级参数!$Q$39*1</f>
        <v>10.454545454545453</v>
      </c>
      <c r="H774" s="134">
        <f>职业参数比例等级参数!$Q$40*1</f>
        <v>6.0121212121212118</v>
      </c>
      <c r="I774" s="134">
        <f>职业参数比例等级参数!$Q$41*1</f>
        <v>4.5090909090909088</v>
      </c>
      <c r="J774" s="135">
        <f>职业参数比例等级参数!$O$42*1</f>
        <v>6.4</v>
      </c>
      <c r="K774" s="134">
        <f>职业参数比例等级参数!$Q$43*1</f>
        <v>4.5090909090909088</v>
      </c>
      <c r="L774" s="134">
        <f>职业参数比例等级参数!$Q$44*1</f>
        <v>4.2181818181818178</v>
      </c>
      <c r="M774" s="134">
        <f>L774*职业参数比例等级参数!$B$15</f>
        <v>8.4363636363636356</v>
      </c>
      <c r="N774" s="134">
        <f>L774*职业参数比例等级参数!$B$16</f>
        <v>4.2181818181818178</v>
      </c>
      <c r="O774" s="134"/>
      <c r="P774" s="134"/>
    </row>
    <row r="775" spans="1:16" s="135" customFormat="1">
      <c r="A775" s="142">
        <v>762</v>
      </c>
      <c r="B775" s="134">
        <f t="shared" si="19"/>
        <v>6500</v>
      </c>
      <c r="C775" s="134">
        <v>6</v>
      </c>
      <c r="D775" s="134">
        <v>2</v>
      </c>
      <c r="E775" s="134" t="s">
        <v>1938</v>
      </c>
      <c r="F775" s="134">
        <f>职业参数比例等级参数!$Q$38*1</f>
        <v>11.15151515151515</v>
      </c>
      <c r="G775" s="134">
        <f>职业参数比例等级参数!$Q$39*1</f>
        <v>10.454545454545453</v>
      </c>
      <c r="H775" s="134">
        <f>职业参数比例等级参数!$Q$40*1</f>
        <v>6.0121212121212118</v>
      </c>
      <c r="I775" s="134">
        <f>职业参数比例等级参数!$Q$41*1</f>
        <v>4.5090909090909088</v>
      </c>
      <c r="J775" s="134">
        <f>职业参数比例等级参数!$Q$42*1</f>
        <v>6.0121212121212118</v>
      </c>
      <c r="K775" s="135">
        <f>职业参数比例等级参数!$P$43*1</f>
        <v>4.6545454545454543</v>
      </c>
      <c r="L775" s="134">
        <f>职业参数比例等级参数!$Q$44*1</f>
        <v>4.2181818181818178</v>
      </c>
      <c r="M775" s="134">
        <f>L775*职业参数比例等级参数!$B$15</f>
        <v>8.4363636363636356</v>
      </c>
      <c r="N775" s="134">
        <f>L775*职业参数比例等级参数!$B$16</f>
        <v>4.2181818181818178</v>
      </c>
      <c r="O775" s="134"/>
      <c r="P775" s="134"/>
    </row>
    <row r="776" spans="1:16" s="135" customFormat="1">
      <c r="A776" s="142">
        <v>763</v>
      </c>
      <c r="B776" s="134">
        <f t="shared" si="19"/>
        <v>6500</v>
      </c>
      <c r="C776" s="134">
        <v>6</v>
      </c>
      <c r="D776" s="134">
        <v>2</v>
      </c>
      <c r="E776" s="134" t="s">
        <v>1938</v>
      </c>
      <c r="F776" s="134">
        <f>职业参数比例等级参数!$Q$38*1</f>
        <v>11.15151515151515</v>
      </c>
      <c r="G776" s="134">
        <f>职业参数比例等级参数!$Q$39*1</f>
        <v>10.454545454545453</v>
      </c>
      <c r="H776" s="134">
        <f>职业参数比例等级参数!$Q$40*1</f>
        <v>6.0121212121212118</v>
      </c>
      <c r="I776" s="134">
        <f>职业参数比例等级参数!$Q$41*1</f>
        <v>4.5090909090909088</v>
      </c>
      <c r="J776" s="134">
        <f>职业参数比例等级参数!$Q$42*1</f>
        <v>6.0121212121212118</v>
      </c>
      <c r="K776" s="135">
        <f>职业参数比例等级参数!$O$43*1</f>
        <v>4.7999999999999989</v>
      </c>
      <c r="L776" s="134">
        <f>职业参数比例等级参数!$Q$44*1</f>
        <v>4.2181818181818178</v>
      </c>
      <c r="M776" s="134">
        <f>L776*职业参数比例等级参数!$B$15</f>
        <v>8.4363636363636356</v>
      </c>
      <c r="N776" s="134">
        <f>L776*职业参数比例等级参数!$B$16</f>
        <v>4.2181818181818178</v>
      </c>
      <c r="O776" s="134"/>
      <c r="P776" s="134"/>
    </row>
    <row r="777" spans="1:16" s="135" customFormat="1">
      <c r="A777" s="142">
        <v>764</v>
      </c>
      <c r="B777" s="134">
        <f t="shared" si="19"/>
        <v>6500</v>
      </c>
      <c r="C777" s="134">
        <v>6</v>
      </c>
      <c r="D777" s="134">
        <v>2</v>
      </c>
      <c r="E777" s="134" t="s">
        <v>1938</v>
      </c>
      <c r="F777" s="134">
        <f>职业参数比例等级参数!$Q$38*1</f>
        <v>11.15151515151515</v>
      </c>
      <c r="G777" s="134">
        <f>职业参数比例等级参数!$Q$39*1</f>
        <v>10.454545454545453</v>
      </c>
      <c r="H777" s="134">
        <f>职业参数比例等级参数!$Q$40*1</f>
        <v>6.0121212121212118</v>
      </c>
      <c r="I777" s="134">
        <f>职业参数比例等级参数!$Q$41*1</f>
        <v>4.5090909090909088</v>
      </c>
      <c r="J777" s="134">
        <f>职业参数比例等级参数!$Q$42*1</f>
        <v>6.0121212121212118</v>
      </c>
      <c r="K777" s="134">
        <f>职业参数比例等级参数!$Q$43*1</f>
        <v>4.5090909090909088</v>
      </c>
      <c r="L777" s="135">
        <f>职业参数比例等级参数!$P$44*1</f>
        <v>4.254545454545454</v>
      </c>
      <c r="M777" s="134">
        <f>L777*职业参数比例等级参数!$B$15</f>
        <v>8.5090909090909079</v>
      </c>
      <c r="N777" s="134">
        <f>L777*职业参数比例等级参数!$B$16</f>
        <v>4.254545454545454</v>
      </c>
      <c r="O777" s="134"/>
      <c r="P777" s="134"/>
    </row>
    <row r="778" spans="1:16" s="135" customFormat="1">
      <c r="A778" s="142">
        <v>765</v>
      </c>
      <c r="B778" s="134">
        <f t="shared" si="19"/>
        <v>6500</v>
      </c>
      <c r="C778" s="134">
        <v>6</v>
      </c>
      <c r="D778" s="134">
        <v>2</v>
      </c>
      <c r="E778" s="134" t="s">
        <v>1938</v>
      </c>
      <c r="F778" s="134">
        <f>职业参数比例等级参数!$Q$38*1</f>
        <v>11.15151515151515</v>
      </c>
      <c r="G778" s="134">
        <f>职业参数比例等级参数!$Q$39*1</f>
        <v>10.454545454545453</v>
      </c>
      <c r="H778" s="134">
        <f>职业参数比例等级参数!$Q$40*1</f>
        <v>6.0121212121212118</v>
      </c>
      <c r="I778" s="134">
        <f>职业参数比例等级参数!$Q$41*1</f>
        <v>4.5090909090909088</v>
      </c>
      <c r="J778" s="134">
        <f>职业参数比例等级参数!$Q$42*1</f>
        <v>6.0121212121212118</v>
      </c>
      <c r="K778" s="134">
        <f>职业参数比例等级参数!$Q$43*1</f>
        <v>4.5090909090909088</v>
      </c>
      <c r="L778" s="135">
        <f>职业参数比例等级参数!$O$44*1</f>
        <v>4.290909090909091</v>
      </c>
      <c r="M778" s="134">
        <f>L778*职业参数比例等级参数!$B$15</f>
        <v>8.581818181818182</v>
      </c>
      <c r="N778" s="134">
        <f>L778*职业参数比例等级参数!$B$16</f>
        <v>4.290909090909091</v>
      </c>
      <c r="O778" s="134"/>
      <c r="P778" s="134"/>
    </row>
    <row r="779" spans="1:16" s="135" customFormat="1">
      <c r="A779" s="142">
        <v>766</v>
      </c>
      <c r="B779" s="135">
        <f>$C$6</f>
        <v>4000</v>
      </c>
      <c r="C779" s="135">
        <v>5</v>
      </c>
      <c r="D779" s="135">
        <v>2</v>
      </c>
      <c r="E779" s="135" t="s">
        <v>1939</v>
      </c>
      <c r="F779" s="135">
        <f>职业参数比例等级参数!$R$38*1</f>
        <v>10.909090909090908</v>
      </c>
      <c r="G779" s="135">
        <f>职业参数比例等级参数!$R$39*1</f>
        <v>10.227272727272727</v>
      </c>
      <c r="H779" s="135">
        <f>职业参数比例等级参数!$R$40*1</f>
        <v>5.8181818181818183</v>
      </c>
      <c r="I779" s="135">
        <f>职业参数比例等级参数!$R$41*1</f>
        <v>4.3636363636363633</v>
      </c>
      <c r="J779" s="135">
        <f>职业参数比例等级参数!$R$42*1</f>
        <v>5.8181818181818183</v>
      </c>
      <c r="K779" s="135">
        <f>职业参数比例等级参数!$R$43*1</f>
        <v>4.3636363636363633</v>
      </c>
      <c r="L779" s="135">
        <f>职业参数比例等级参数!$R$44*1</f>
        <v>4.1818181818181817</v>
      </c>
      <c r="M779" s="135">
        <f>L779*职业参数比例等级参数!$B$15</f>
        <v>8.3636363636363633</v>
      </c>
      <c r="N779" s="135">
        <f>L779*职业参数比例等级参数!$B$16</f>
        <v>4.1818181818181817</v>
      </c>
      <c r="P779" s="135" t="s">
        <v>607</v>
      </c>
    </row>
    <row r="780" spans="1:16" s="135" customFormat="1">
      <c r="A780" s="142">
        <v>767</v>
      </c>
      <c r="B780" s="134">
        <f t="shared" ref="B780:B823" si="20">$C$6</f>
        <v>4000</v>
      </c>
      <c r="C780" s="134">
        <v>5</v>
      </c>
      <c r="D780" s="134">
        <v>2</v>
      </c>
      <c r="E780" s="134" t="s">
        <v>1939</v>
      </c>
      <c r="F780" s="135">
        <f>职业参数比例等级参数!$S$38*1</f>
        <v>10.666666666666666</v>
      </c>
      <c r="G780" s="134">
        <f>职业参数比例等级参数!$R$39*1</f>
        <v>10.227272727272727</v>
      </c>
      <c r="H780" s="134">
        <f>职业参数比例等级参数!$R$40*1</f>
        <v>5.8181818181818183</v>
      </c>
      <c r="I780" s="134">
        <f>职业参数比例等级参数!$R$41*1</f>
        <v>4.3636363636363633</v>
      </c>
      <c r="J780" s="134">
        <f>职业参数比例等级参数!$R$42*1</f>
        <v>5.8181818181818183</v>
      </c>
      <c r="K780" s="134">
        <f>职业参数比例等级参数!$R$43*1</f>
        <v>4.3636363636363633</v>
      </c>
      <c r="L780" s="134">
        <f>职业参数比例等级参数!$R$44*1</f>
        <v>4.1818181818181817</v>
      </c>
      <c r="M780" s="134">
        <f>L780*职业参数比例等级参数!$B$15</f>
        <v>8.3636363636363633</v>
      </c>
      <c r="N780" s="134">
        <f>L780*职业参数比例等级参数!$B$16</f>
        <v>4.1818181818181817</v>
      </c>
      <c r="O780" s="134"/>
      <c r="P780" s="134"/>
    </row>
    <row r="781" spans="1:16" s="135" customFormat="1">
      <c r="A781" s="142">
        <v>768</v>
      </c>
      <c r="B781" s="134">
        <f t="shared" si="20"/>
        <v>4000</v>
      </c>
      <c r="C781" s="134">
        <v>5</v>
      </c>
      <c r="D781" s="134">
        <v>2</v>
      </c>
      <c r="E781" s="134" t="s">
        <v>1939</v>
      </c>
      <c r="F781" s="135">
        <f>职业参数比例等级参数!$T$38*1</f>
        <v>10.424242424242424</v>
      </c>
      <c r="G781" s="134">
        <f>职业参数比例等级参数!$R$39*1</f>
        <v>10.227272727272727</v>
      </c>
      <c r="H781" s="134">
        <f>职业参数比例等级参数!$R$40*1</f>
        <v>5.8181818181818183</v>
      </c>
      <c r="I781" s="134">
        <f>职业参数比例等级参数!$R$41*1</f>
        <v>4.3636363636363633</v>
      </c>
      <c r="J781" s="134">
        <f>职业参数比例等级参数!$R$42*1</f>
        <v>5.8181818181818183</v>
      </c>
      <c r="K781" s="134">
        <f>职业参数比例等级参数!$R$43*1</f>
        <v>4.3636363636363633</v>
      </c>
      <c r="L781" s="134">
        <f>职业参数比例等级参数!$R$44*1</f>
        <v>4.1818181818181817</v>
      </c>
      <c r="M781" s="134">
        <f>L781*职业参数比例等级参数!$B$15</f>
        <v>8.3636363636363633</v>
      </c>
      <c r="N781" s="134">
        <f>L781*职业参数比例等级参数!$B$16</f>
        <v>4.1818181818181817</v>
      </c>
      <c r="O781" s="134"/>
      <c r="P781" s="134"/>
    </row>
    <row r="782" spans="1:16" s="135" customFormat="1">
      <c r="A782" s="142">
        <v>769</v>
      </c>
      <c r="B782" s="134">
        <f t="shared" si="20"/>
        <v>4000</v>
      </c>
      <c r="C782" s="134">
        <v>5</v>
      </c>
      <c r="D782" s="134">
        <v>2</v>
      </c>
      <c r="E782" s="134" t="s">
        <v>1938</v>
      </c>
      <c r="F782" s="134">
        <f>职业参数比例等级参数!$R$38*1</f>
        <v>10.909090909090908</v>
      </c>
      <c r="G782" s="135">
        <f>职业参数比例等级参数!$S$39*1</f>
        <v>9.9999999999999982</v>
      </c>
      <c r="H782" s="134">
        <f>职业参数比例等级参数!$R$40*1</f>
        <v>5.8181818181818183</v>
      </c>
      <c r="I782" s="134">
        <f>职业参数比例等级参数!$R$41*1</f>
        <v>4.3636363636363633</v>
      </c>
      <c r="J782" s="134">
        <f>职业参数比例等级参数!$R$42*1</f>
        <v>5.8181818181818183</v>
      </c>
      <c r="K782" s="134">
        <f>职业参数比例等级参数!$R$43*1</f>
        <v>4.3636363636363633</v>
      </c>
      <c r="L782" s="134">
        <f>职业参数比例等级参数!$R$44*1</f>
        <v>4.1818181818181817</v>
      </c>
      <c r="M782" s="134">
        <f>L782*职业参数比例等级参数!$B$15</f>
        <v>8.3636363636363633</v>
      </c>
      <c r="N782" s="134">
        <f>L782*职业参数比例等级参数!$B$16</f>
        <v>4.1818181818181817</v>
      </c>
      <c r="O782" s="134"/>
      <c r="P782" s="134"/>
    </row>
    <row r="783" spans="1:16" s="135" customFormat="1">
      <c r="A783" s="142">
        <v>770</v>
      </c>
      <c r="B783" s="134">
        <f t="shared" si="20"/>
        <v>4000</v>
      </c>
      <c r="C783" s="134">
        <v>5</v>
      </c>
      <c r="D783" s="134">
        <v>2</v>
      </c>
      <c r="E783" s="134" t="s">
        <v>1938</v>
      </c>
      <c r="F783" s="134">
        <f>职业参数比例等级参数!$R$38*1</f>
        <v>10.909090909090908</v>
      </c>
      <c r="G783" s="135">
        <f>职业参数比例等级参数!$T$39*1</f>
        <v>9.7727272727272716</v>
      </c>
      <c r="H783" s="134">
        <f>职业参数比例等级参数!$R$40*1</f>
        <v>5.8181818181818183</v>
      </c>
      <c r="I783" s="134">
        <f>职业参数比例等级参数!$R$41*1</f>
        <v>4.3636363636363633</v>
      </c>
      <c r="J783" s="134">
        <f>职业参数比例等级参数!$R$42*1</f>
        <v>5.8181818181818183</v>
      </c>
      <c r="K783" s="134">
        <f>职业参数比例等级参数!$R$43*1</f>
        <v>4.3636363636363633</v>
      </c>
      <c r="L783" s="134">
        <f>职业参数比例等级参数!$R$44*1</f>
        <v>4.1818181818181817</v>
      </c>
      <c r="M783" s="134">
        <f>L783*职业参数比例等级参数!$B$15</f>
        <v>8.3636363636363633</v>
      </c>
      <c r="N783" s="134">
        <f>L783*职业参数比例等级参数!$B$16</f>
        <v>4.1818181818181817</v>
      </c>
      <c r="O783" s="134"/>
      <c r="P783" s="134"/>
    </row>
    <row r="784" spans="1:16" s="135" customFormat="1">
      <c r="A784" s="142">
        <v>771</v>
      </c>
      <c r="B784" s="134">
        <f t="shared" si="20"/>
        <v>4000</v>
      </c>
      <c r="C784" s="134">
        <v>5</v>
      </c>
      <c r="D784" s="134">
        <v>2</v>
      </c>
      <c r="E784" s="134" t="s">
        <v>1938</v>
      </c>
      <c r="F784" s="134">
        <f>职业参数比例等级参数!$R$38*1</f>
        <v>10.909090909090908</v>
      </c>
      <c r="G784" s="134">
        <f>职业参数比例等级参数!$R$39*1</f>
        <v>10.227272727272727</v>
      </c>
      <c r="H784" s="135">
        <f>职业参数比例等级参数!$S$40*1</f>
        <v>5.6242424242424249</v>
      </c>
      <c r="I784" s="134">
        <f>职业参数比例等级参数!$R$41*1</f>
        <v>4.3636363636363633</v>
      </c>
      <c r="J784" s="134">
        <f>职业参数比例等级参数!$R$42*1</f>
        <v>5.8181818181818183</v>
      </c>
      <c r="K784" s="134">
        <f>职业参数比例等级参数!$R$43*1</f>
        <v>4.3636363636363633</v>
      </c>
      <c r="L784" s="134">
        <f>职业参数比例等级参数!$R$44*1</f>
        <v>4.1818181818181817</v>
      </c>
      <c r="M784" s="134">
        <f>L784*职业参数比例等级参数!$B$15</f>
        <v>8.3636363636363633</v>
      </c>
      <c r="N784" s="134">
        <f>L784*职业参数比例等级参数!$B$16</f>
        <v>4.1818181818181817</v>
      </c>
      <c r="O784" s="134"/>
      <c r="P784" s="134"/>
    </row>
    <row r="785" spans="1:16" s="135" customFormat="1">
      <c r="A785" s="142">
        <v>772</v>
      </c>
      <c r="B785" s="134">
        <f t="shared" si="20"/>
        <v>4000</v>
      </c>
      <c r="C785" s="134">
        <v>5</v>
      </c>
      <c r="D785" s="134">
        <v>2</v>
      </c>
      <c r="E785" s="134" t="s">
        <v>1938</v>
      </c>
      <c r="F785" s="134">
        <f>职业参数比例等级参数!$R$38*1</f>
        <v>10.909090909090908</v>
      </c>
      <c r="G785" s="134">
        <f>职业参数比例等级参数!$R$39*1</f>
        <v>10.227272727272727</v>
      </c>
      <c r="H785" s="135">
        <f>职业参数比例等级参数!$T$40*1</f>
        <v>5.4303030303030306</v>
      </c>
      <c r="I785" s="134">
        <f>职业参数比例等级参数!$R$41*1</f>
        <v>4.3636363636363633</v>
      </c>
      <c r="J785" s="134">
        <f>职业参数比例等级参数!$R$42*1</f>
        <v>5.8181818181818183</v>
      </c>
      <c r="K785" s="134">
        <f>职业参数比例等级参数!$R$43*1</f>
        <v>4.3636363636363633</v>
      </c>
      <c r="L785" s="134">
        <f>职业参数比例等级参数!$R$44*1</f>
        <v>4.1818181818181817</v>
      </c>
      <c r="M785" s="134">
        <f>L785*职业参数比例等级参数!$B$15</f>
        <v>8.3636363636363633</v>
      </c>
      <c r="N785" s="134">
        <f>L785*职业参数比例等级参数!$B$16</f>
        <v>4.1818181818181817</v>
      </c>
      <c r="O785" s="134"/>
      <c r="P785" s="134"/>
    </row>
    <row r="786" spans="1:16" s="135" customFormat="1">
      <c r="A786" s="142">
        <v>773</v>
      </c>
      <c r="B786" s="134">
        <f t="shared" si="20"/>
        <v>4000</v>
      </c>
      <c r="C786" s="134">
        <v>5</v>
      </c>
      <c r="D786" s="134">
        <v>2</v>
      </c>
      <c r="E786" s="134" t="s">
        <v>1938</v>
      </c>
      <c r="F786" s="134">
        <f>职业参数比例等级参数!$R$38*1</f>
        <v>10.909090909090908</v>
      </c>
      <c r="G786" s="134">
        <f>职业参数比例等级参数!$R$39*1</f>
        <v>10.227272727272727</v>
      </c>
      <c r="H786" s="134">
        <f>职业参数比例等级参数!$R$40*1</f>
        <v>5.8181818181818183</v>
      </c>
      <c r="I786" s="135">
        <f>职业参数比例等级参数!$S$41*1</f>
        <v>4.2181818181818178</v>
      </c>
      <c r="J786" s="134">
        <f>职业参数比例等级参数!$R$42*1</f>
        <v>5.8181818181818183</v>
      </c>
      <c r="K786" s="134">
        <f>职业参数比例等级参数!$R$43*1</f>
        <v>4.3636363636363633</v>
      </c>
      <c r="L786" s="134">
        <f>职业参数比例等级参数!$R$44*1</f>
        <v>4.1818181818181817</v>
      </c>
      <c r="M786" s="134">
        <f>L786*职业参数比例等级参数!$B$15</f>
        <v>8.3636363636363633</v>
      </c>
      <c r="N786" s="134">
        <f>L786*职业参数比例等级参数!$B$16</f>
        <v>4.1818181818181817</v>
      </c>
      <c r="O786" s="134"/>
      <c r="P786" s="134"/>
    </row>
    <row r="787" spans="1:16" s="135" customFormat="1">
      <c r="A787" s="142">
        <v>774</v>
      </c>
      <c r="B787" s="134">
        <f t="shared" si="20"/>
        <v>4000</v>
      </c>
      <c r="C787" s="134">
        <v>5</v>
      </c>
      <c r="D787" s="134">
        <v>2</v>
      </c>
      <c r="E787" s="134" t="s">
        <v>1938</v>
      </c>
      <c r="F787" s="134">
        <f>职业参数比例等级参数!$R$38*1</f>
        <v>10.909090909090908</v>
      </c>
      <c r="G787" s="134">
        <f>职业参数比例等级参数!$R$39*1</f>
        <v>10.227272727272727</v>
      </c>
      <c r="H787" s="134">
        <f>职业参数比例等级参数!$R$40*1</f>
        <v>5.8181818181818183</v>
      </c>
      <c r="I787" s="135">
        <f>职业参数比例等级参数!$T$41*1</f>
        <v>4.0727272727272723</v>
      </c>
      <c r="J787" s="134">
        <f>职业参数比例等级参数!$R$42*1</f>
        <v>5.8181818181818183</v>
      </c>
      <c r="K787" s="134">
        <f>职业参数比例等级参数!$R$43*1</f>
        <v>4.3636363636363633</v>
      </c>
      <c r="L787" s="134">
        <f>职业参数比例等级参数!$R$44*1</f>
        <v>4.1818181818181817</v>
      </c>
      <c r="M787" s="134">
        <f>L787*职业参数比例等级参数!$B$15</f>
        <v>8.3636363636363633</v>
      </c>
      <c r="N787" s="134">
        <f>L787*职业参数比例等级参数!$B$16</f>
        <v>4.1818181818181817</v>
      </c>
      <c r="O787" s="134"/>
      <c r="P787" s="134"/>
    </row>
    <row r="788" spans="1:16" s="135" customFormat="1">
      <c r="A788" s="142">
        <v>775</v>
      </c>
      <c r="B788" s="134">
        <f t="shared" si="20"/>
        <v>4000</v>
      </c>
      <c r="C788" s="134">
        <v>5</v>
      </c>
      <c r="D788" s="134">
        <v>2</v>
      </c>
      <c r="E788" s="134" t="s">
        <v>1938</v>
      </c>
      <c r="F788" s="134">
        <f>职业参数比例等级参数!$R$38*1</f>
        <v>10.909090909090908</v>
      </c>
      <c r="G788" s="134">
        <f>职业参数比例等级参数!$R$39*1</f>
        <v>10.227272727272727</v>
      </c>
      <c r="H788" s="134">
        <f>职业参数比例等级参数!$R$40*1</f>
        <v>5.8181818181818183</v>
      </c>
      <c r="I788" s="134">
        <f>职业参数比例等级参数!$R$41*1</f>
        <v>4.3636363636363633</v>
      </c>
      <c r="J788" s="135">
        <f>职业参数比例等级参数!$S$42*1</f>
        <v>5.6242424242424249</v>
      </c>
      <c r="K788" s="134">
        <f>职业参数比例等级参数!$R$43*1</f>
        <v>4.3636363636363633</v>
      </c>
      <c r="L788" s="134">
        <f>职业参数比例等级参数!$R$44*1</f>
        <v>4.1818181818181817</v>
      </c>
      <c r="M788" s="134">
        <f>L788*职业参数比例等级参数!$B$15</f>
        <v>8.3636363636363633</v>
      </c>
      <c r="N788" s="134">
        <f>L788*职业参数比例等级参数!$B$16</f>
        <v>4.1818181818181817</v>
      </c>
      <c r="O788" s="134"/>
      <c r="P788" s="134"/>
    </row>
    <row r="789" spans="1:16" s="135" customFormat="1">
      <c r="A789" s="142">
        <v>776</v>
      </c>
      <c r="B789" s="134">
        <f t="shared" si="20"/>
        <v>4000</v>
      </c>
      <c r="C789" s="134">
        <v>5</v>
      </c>
      <c r="D789" s="134">
        <v>2</v>
      </c>
      <c r="E789" s="134" t="s">
        <v>1938</v>
      </c>
      <c r="F789" s="134">
        <f>职业参数比例等级参数!$R$38*1</f>
        <v>10.909090909090908</v>
      </c>
      <c r="G789" s="134">
        <f>职业参数比例等级参数!$R$39*1</f>
        <v>10.227272727272727</v>
      </c>
      <c r="H789" s="134">
        <f>职业参数比例等级参数!$R$40*1</f>
        <v>5.8181818181818183</v>
      </c>
      <c r="I789" s="134">
        <f>职业参数比例等级参数!$R$41*1</f>
        <v>4.3636363636363633</v>
      </c>
      <c r="J789" s="135">
        <f>职业参数比例等级参数!$T$42*1</f>
        <v>5.4303030303030306</v>
      </c>
      <c r="K789" s="134">
        <f>职业参数比例等级参数!$R$43*1</f>
        <v>4.3636363636363633</v>
      </c>
      <c r="L789" s="134">
        <f>职业参数比例等级参数!$R$44*1</f>
        <v>4.1818181818181817</v>
      </c>
      <c r="M789" s="134">
        <f>L789*职业参数比例等级参数!$B$15</f>
        <v>8.3636363636363633</v>
      </c>
      <c r="N789" s="134">
        <f>L789*职业参数比例等级参数!$B$16</f>
        <v>4.1818181818181817</v>
      </c>
      <c r="O789" s="134"/>
      <c r="P789" s="134"/>
    </row>
    <row r="790" spans="1:16" s="135" customFormat="1">
      <c r="A790" s="142">
        <v>777</v>
      </c>
      <c r="B790" s="134">
        <f t="shared" si="20"/>
        <v>4000</v>
      </c>
      <c r="C790" s="134">
        <v>5</v>
      </c>
      <c r="D790" s="134">
        <v>2</v>
      </c>
      <c r="E790" s="134" t="s">
        <v>1938</v>
      </c>
      <c r="F790" s="134">
        <f>职业参数比例等级参数!$R$38*1</f>
        <v>10.909090909090908</v>
      </c>
      <c r="G790" s="134">
        <f>职业参数比例等级参数!$R$39*1</f>
        <v>10.227272727272727</v>
      </c>
      <c r="H790" s="134">
        <f>职业参数比例等级参数!$R$40*1</f>
        <v>5.8181818181818183</v>
      </c>
      <c r="I790" s="134">
        <f>职业参数比例等级参数!$R$41*1</f>
        <v>4.3636363636363633</v>
      </c>
      <c r="J790" s="134">
        <f>职业参数比例等级参数!$R$42*1</f>
        <v>5.8181818181818183</v>
      </c>
      <c r="K790" s="135">
        <f>职业参数比例等级参数!$S$43*1</f>
        <v>4.2181818181818178</v>
      </c>
      <c r="L790" s="134">
        <f>职业参数比例等级参数!$R$44*1</f>
        <v>4.1818181818181817</v>
      </c>
      <c r="M790" s="134">
        <f>L790*职业参数比例等级参数!$B$15</f>
        <v>8.3636363636363633</v>
      </c>
      <c r="N790" s="134">
        <f>L790*职业参数比例等级参数!$B$16</f>
        <v>4.1818181818181817</v>
      </c>
      <c r="O790" s="134"/>
      <c r="P790" s="134"/>
    </row>
    <row r="791" spans="1:16" s="135" customFormat="1">
      <c r="A791" s="142">
        <v>778</v>
      </c>
      <c r="B791" s="134">
        <f t="shared" si="20"/>
        <v>4000</v>
      </c>
      <c r="C791" s="134">
        <v>5</v>
      </c>
      <c r="D791" s="134">
        <v>2</v>
      </c>
      <c r="E791" s="134" t="s">
        <v>1938</v>
      </c>
      <c r="F791" s="134">
        <f>职业参数比例等级参数!$R$38*1</f>
        <v>10.909090909090908</v>
      </c>
      <c r="G791" s="134">
        <f>职业参数比例等级参数!$R$39*1</f>
        <v>10.227272727272727</v>
      </c>
      <c r="H791" s="134">
        <f>职业参数比例等级参数!$R$40*1</f>
        <v>5.8181818181818183</v>
      </c>
      <c r="I791" s="134">
        <f>职业参数比例等级参数!$R$41*1</f>
        <v>4.3636363636363633</v>
      </c>
      <c r="J791" s="134">
        <f>职业参数比例等级参数!$R$42*1</f>
        <v>5.8181818181818183</v>
      </c>
      <c r="K791" s="135">
        <f>职业参数比例等级参数!$T$43*1</f>
        <v>4.0727272727272723</v>
      </c>
      <c r="L791" s="134">
        <f>职业参数比例等级参数!$R$44*1</f>
        <v>4.1818181818181817</v>
      </c>
      <c r="M791" s="134">
        <f>L791*职业参数比例等级参数!$B$15</f>
        <v>8.3636363636363633</v>
      </c>
      <c r="N791" s="134">
        <f>L791*职业参数比例等级参数!$B$16</f>
        <v>4.1818181818181817</v>
      </c>
      <c r="O791" s="134"/>
      <c r="P791" s="134"/>
    </row>
    <row r="792" spans="1:16" s="135" customFormat="1">
      <c r="A792" s="142">
        <v>779</v>
      </c>
      <c r="B792" s="134">
        <f t="shared" si="20"/>
        <v>4000</v>
      </c>
      <c r="C792" s="134">
        <v>5</v>
      </c>
      <c r="D792" s="134">
        <v>2</v>
      </c>
      <c r="E792" s="134" t="s">
        <v>1938</v>
      </c>
      <c r="F792" s="134">
        <f>职业参数比例等级参数!$R$38*1</f>
        <v>10.909090909090908</v>
      </c>
      <c r="G792" s="134">
        <f>职业参数比例等级参数!$R$39*1</f>
        <v>10.227272727272727</v>
      </c>
      <c r="H792" s="134">
        <f>职业参数比例等级参数!$R$40*1</f>
        <v>5.8181818181818183</v>
      </c>
      <c r="I792" s="134">
        <f>职业参数比例等级参数!$R$41*1</f>
        <v>4.3636363636363633</v>
      </c>
      <c r="J792" s="134">
        <f>职业参数比例等级参数!$R$42*1</f>
        <v>5.8181818181818183</v>
      </c>
      <c r="K792" s="134">
        <f>职业参数比例等级参数!$R$43*1</f>
        <v>4.3636363636363633</v>
      </c>
      <c r="L792" s="135">
        <f>职业参数比例等级参数!$S$44*1</f>
        <v>4.1454545454545455</v>
      </c>
      <c r="M792" s="134">
        <f>L792*职业参数比例等级参数!$B$15</f>
        <v>8.290909090909091</v>
      </c>
      <c r="N792" s="134">
        <f>L792*职业参数比例等级参数!$B$16</f>
        <v>4.1454545454545455</v>
      </c>
      <c r="O792" s="134"/>
      <c r="P792" s="134"/>
    </row>
    <row r="793" spans="1:16" s="135" customFormat="1">
      <c r="A793" s="142">
        <v>780</v>
      </c>
      <c r="B793" s="134">
        <f t="shared" si="20"/>
        <v>4000</v>
      </c>
      <c r="C793" s="134">
        <v>5</v>
      </c>
      <c r="D793" s="134">
        <v>2</v>
      </c>
      <c r="E793" s="134" t="s">
        <v>1938</v>
      </c>
      <c r="F793" s="134">
        <f>职业参数比例等级参数!$R$38*1</f>
        <v>10.909090909090908</v>
      </c>
      <c r="G793" s="134">
        <f>职业参数比例等级参数!$R$39*1</f>
        <v>10.227272727272727</v>
      </c>
      <c r="H793" s="134">
        <f>职业参数比例等级参数!$R$40*1</f>
        <v>5.8181818181818183</v>
      </c>
      <c r="I793" s="134">
        <f>职业参数比例等级参数!$R$41*1</f>
        <v>4.3636363636363633</v>
      </c>
      <c r="J793" s="134">
        <f>职业参数比例等级参数!$R$42*1</f>
        <v>5.8181818181818183</v>
      </c>
      <c r="K793" s="134">
        <f>职业参数比例等级参数!$R$43*1</f>
        <v>4.3636363636363633</v>
      </c>
      <c r="L793" s="135">
        <f>职业参数比例等级参数!$T$44*1</f>
        <v>4.1090909090909093</v>
      </c>
      <c r="M793" s="134">
        <f>L793*职业参数比例等级参数!$B$15</f>
        <v>8.2181818181818187</v>
      </c>
      <c r="N793" s="134">
        <f>L793*职业参数比例等级参数!$B$16</f>
        <v>4.1090909090909093</v>
      </c>
      <c r="O793" s="134"/>
      <c r="P793" s="134"/>
    </row>
    <row r="794" spans="1:16" s="135" customFormat="1">
      <c r="A794" s="142">
        <v>781</v>
      </c>
      <c r="B794" s="135">
        <f t="shared" si="20"/>
        <v>4000</v>
      </c>
      <c r="C794" s="135">
        <v>5</v>
      </c>
      <c r="D794" s="135">
        <v>2</v>
      </c>
      <c r="E794" s="135" t="s">
        <v>1939</v>
      </c>
      <c r="F794" s="135">
        <f>职业参数比例等级参数!$S$38*1</f>
        <v>10.666666666666666</v>
      </c>
      <c r="G794" s="135">
        <f>职业参数比例等级参数!$S$39*1</f>
        <v>9.9999999999999982</v>
      </c>
      <c r="H794" s="135">
        <f>职业参数比例等级参数!$S$40*1</f>
        <v>5.6242424242424249</v>
      </c>
      <c r="I794" s="135">
        <f>职业参数比例等级参数!$S$41*1</f>
        <v>4.2181818181818178</v>
      </c>
      <c r="J794" s="135">
        <f>职业参数比例等级参数!$S$42*1</f>
        <v>5.6242424242424249</v>
      </c>
      <c r="K794" s="135">
        <f>职业参数比例等级参数!$S$43*1</f>
        <v>4.2181818181818178</v>
      </c>
      <c r="L794" s="135">
        <f>职业参数比例等级参数!$S$44*1</f>
        <v>4.1454545454545455</v>
      </c>
      <c r="M794" s="135">
        <f>L794*职业参数比例等级参数!$B$15</f>
        <v>8.290909090909091</v>
      </c>
      <c r="N794" s="135">
        <f>L794*职业参数比例等级参数!$B$16</f>
        <v>4.1454545454545455</v>
      </c>
      <c r="P794" s="135" t="s">
        <v>695</v>
      </c>
    </row>
    <row r="795" spans="1:16" s="135" customFormat="1">
      <c r="A795" s="142">
        <v>782</v>
      </c>
      <c r="B795" s="134">
        <f t="shared" si="20"/>
        <v>4000</v>
      </c>
      <c r="C795" s="134">
        <v>5</v>
      </c>
      <c r="D795" s="134">
        <v>2</v>
      </c>
      <c r="E795" s="134" t="s">
        <v>1939</v>
      </c>
      <c r="F795" s="135">
        <f>职业参数比例等级参数!$R$38*1</f>
        <v>10.909090909090908</v>
      </c>
      <c r="G795" s="134">
        <f>职业参数比例等级参数!$S$39*1</f>
        <v>9.9999999999999982</v>
      </c>
      <c r="H795" s="134">
        <f>职业参数比例等级参数!$S$40*1</f>
        <v>5.6242424242424249</v>
      </c>
      <c r="I795" s="134">
        <f>职业参数比例等级参数!$S$41*1</f>
        <v>4.2181818181818178</v>
      </c>
      <c r="J795" s="134">
        <f>职业参数比例等级参数!$S$42*1</f>
        <v>5.6242424242424249</v>
      </c>
      <c r="K795" s="134">
        <f>职业参数比例等级参数!$S$43*1</f>
        <v>4.2181818181818178</v>
      </c>
      <c r="L795" s="134">
        <f>职业参数比例等级参数!$S$44*1</f>
        <v>4.1454545454545455</v>
      </c>
      <c r="M795" s="134">
        <f>L795*职业参数比例等级参数!$B$15</f>
        <v>8.290909090909091</v>
      </c>
      <c r="N795" s="134">
        <f>L795*职业参数比例等级参数!$B$16</f>
        <v>4.1454545454545455</v>
      </c>
      <c r="O795" s="134"/>
      <c r="P795" s="134"/>
    </row>
    <row r="796" spans="1:16" s="135" customFormat="1">
      <c r="A796" s="142">
        <v>783</v>
      </c>
      <c r="B796" s="134">
        <f t="shared" si="20"/>
        <v>4000</v>
      </c>
      <c r="C796" s="134">
        <v>5</v>
      </c>
      <c r="D796" s="134">
        <v>2</v>
      </c>
      <c r="E796" s="134" t="s">
        <v>1939</v>
      </c>
      <c r="F796" s="135">
        <f>职业参数比例等级参数!$T$38*1</f>
        <v>10.424242424242424</v>
      </c>
      <c r="G796" s="134">
        <f>职业参数比例等级参数!$S$39*1</f>
        <v>9.9999999999999982</v>
      </c>
      <c r="H796" s="134">
        <f>职业参数比例等级参数!$S$40*1</f>
        <v>5.6242424242424249</v>
      </c>
      <c r="I796" s="134">
        <f>职业参数比例等级参数!$S$41*1</f>
        <v>4.2181818181818178</v>
      </c>
      <c r="J796" s="134">
        <f>职业参数比例等级参数!$S$42*1</f>
        <v>5.6242424242424249</v>
      </c>
      <c r="K796" s="134">
        <f>职业参数比例等级参数!$S$43*1</f>
        <v>4.2181818181818178</v>
      </c>
      <c r="L796" s="134">
        <f>职业参数比例等级参数!$S$44*1</f>
        <v>4.1454545454545455</v>
      </c>
      <c r="M796" s="134">
        <f>L796*职业参数比例等级参数!$B$15</f>
        <v>8.290909090909091</v>
      </c>
      <c r="N796" s="134">
        <f>L796*职业参数比例等级参数!$B$16</f>
        <v>4.1454545454545455</v>
      </c>
      <c r="O796" s="134"/>
      <c r="P796" s="134"/>
    </row>
    <row r="797" spans="1:16" s="135" customFormat="1">
      <c r="A797" s="142">
        <v>784</v>
      </c>
      <c r="B797" s="134">
        <f t="shared" si="20"/>
        <v>4000</v>
      </c>
      <c r="C797" s="134">
        <v>5</v>
      </c>
      <c r="D797" s="134">
        <v>2</v>
      </c>
      <c r="E797" s="134" t="s">
        <v>1938</v>
      </c>
      <c r="F797" s="134">
        <f>职业参数比例等级参数!$S$38*1</f>
        <v>10.666666666666666</v>
      </c>
      <c r="G797" s="135">
        <f>职业参数比例等级参数!$R$39*1</f>
        <v>10.227272727272727</v>
      </c>
      <c r="H797" s="134">
        <f>职业参数比例等级参数!$S$40*1</f>
        <v>5.6242424242424249</v>
      </c>
      <c r="I797" s="134">
        <f>职业参数比例等级参数!$S$41*1</f>
        <v>4.2181818181818178</v>
      </c>
      <c r="J797" s="134">
        <f>职业参数比例等级参数!$S$42*1</f>
        <v>5.6242424242424249</v>
      </c>
      <c r="K797" s="134">
        <f>职业参数比例等级参数!$S$43*1</f>
        <v>4.2181818181818178</v>
      </c>
      <c r="L797" s="134">
        <f>职业参数比例等级参数!$S$44*1</f>
        <v>4.1454545454545455</v>
      </c>
      <c r="M797" s="134">
        <f>L797*职业参数比例等级参数!$B$15</f>
        <v>8.290909090909091</v>
      </c>
      <c r="N797" s="134">
        <f>L797*职业参数比例等级参数!$B$16</f>
        <v>4.1454545454545455</v>
      </c>
      <c r="O797" s="134"/>
      <c r="P797" s="134"/>
    </row>
    <row r="798" spans="1:16" s="135" customFormat="1">
      <c r="A798" s="142">
        <v>785</v>
      </c>
      <c r="B798" s="134">
        <f t="shared" si="20"/>
        <v>4000</v>
      </c>
      <c r="C798" s="134">
        <v>5</v>
      </c>
      <c r="D798" s="134">
        <v>2</v>
      </c>
      <c r="E798" s="134" t="s">
        <v>1938</v>
      </c>
      <c r="F798" s="134">
        <f>职业参数比例等级参数!$S$38*1</f>
        <v>10.666666666666666</v>
      </c>
      <c r="G798" s="135">
        <f>职业参数比例等级参数!$T$39*1</f>
        <v>9.7727272727272716</v>
      </c>
      <c r="H798" s="134">
        <f>职业参数比例等级参数!$S$40*1</f>
        <v>5.6242424242424249</v>
      </c>
      <c r="I798" s="134">
        <f>职业参数比例等级参数!$S$41*1</f>
        <v>4.2181818181818178</v>
      </c>
      <c r="J798" s="134">
        <f>职业参数比例等级参数!$S$42*1</f>
        <v>5.6242424242424249</v>
      </c>
      <c r="K798" s="134">
        <f>职业参数比例等级参数!$S$43*1</f>
        <v>4.2181818181818178</v>
      </c>
      <c r="L798" s="134">
        <f>职业参数比例等级参数!$S$44*1</f>
        <v>4.1454545454545455</v>
      </c>
      <c r="M798" s="134">
        <f>L798*职业参数比例等级参数!$B$15</f>
        <v>8.290909090909091</v>
      </c>
      <c r="N798" s="134">
        <f>L798*职业参数比例等级参数!$B$16</f>
        <v>4.1454545454545455</v>
      </c>
      <c r="O798" s="134"/>
      <c r="P798" s="134"/>
    </row>
    <row r="799" spans="1:16" s="135" customFormat="1">
      <c r="A799" s="142">
        <v>786</v>
      </c>
      <c r="B799" s="134">
        <f t="shared" si="20"/>
        <v>4000</v>
      </c>
      <c r="C799" s="134">
        <v>5</v>
      </c>
      <c r="D799" s="134">
        <v>2</v>
      </c>
      <c r="E799" s="134" t="s">
        <v>1938</v>
      </c>
      <c r="F799" s="134">
        <f>职业参数比例等级参数!$S$38*1</f>
        <v>10.666666666666666</v>
      </c>
      <c r="G799" s="134">
        <f>职业参数比例等级参数!$S$39*1</f>
        <v>9.9999999999999982</v>
      </c>
      <c r="H799" s="135">
        <f>职业参数比例等级参数!$R$40*1</f>
        <v>5.8181818181818183</v>
      </c>
      <c r="I799" s="134">
        <f>职业参数比例等级参数!$S$41*1</f>
        <v>4.2181818181818178</v>
      </c>
      <c r="J799" s="134">
        <f>职业参数比例等级参数!$S$42*1</f>
        <v>5.6242424242424249</v>
      </c>
      <c r="K799" s="134">
        <f>职业参数比例等级参数!$S$43*1</f>
        <v>4.2181818181818178</v>
      </c>
      <c r="L799" s="134">
        <f>职业参数比例等级参数!$S$44*1</f>
        <v>4.1454545454545455</v>
      </c>
      <c r="M799" s="134">
        <f>L799*职业参数比例等级参数!$B$15</f>
        <v>8.290909090909091</v>
      </c>
      <c r="N799" s="134">
        <f>L799*职业参数比例等级参数!$B$16</f>
        <v>4.1454545454545455</v>
      </c>
      <c r="O799" s="134"/>
      <c r="P799" s="134"/>
    </row>
    <row r="800" spans="1:16" s="135" customFormat="1">
      <c r="A800" s="142">
        <v>787</v>
      </c>
      <c r="B800" s="134">
        <f t="shared" si="20"/>
        <v>4000</v>
      </c>
      <c r="C800" s="134">
        <v>5</v>
      </c>
      <c r="D800" s="134">
        <v>2</v>
      </c>
      <c r="E800" s="134" t="s">
        <v>1938</v>
      </c>
      <c r="F800" s="134">
        <f>职业参数比例等级参数!$S$38*1</f>
        <v>10.666666666666666</v>
      </c>
      <c r="G800" s="134">
        <f>职业参数比例等级参数!$S$39*1</f>
        <v>9.9999999999999982</v>
      </c>
      <c r="H800" s="135">
        <f>职业参数比例等级参数!$T$40*1</f>
        <v>5.4303030303030306</v>
      </c>
      <c r="I800" s="134">
        <f>职业参数比例等级参数!$S$41*1</f>
        <v>4.2181818181818178</v>
      </c>
      <c r="J800" s="134">
        <f>职业参数比例等级参数!$S$42*1</f>
        <v>5.6242424242424249</v>
      </c>
      <c r="K800" s="134">
        <f>职业参数比例等级参数!$S$43*1</f>
        <v>4.2181818181818178</v>
      </c>
      <c r="L800" s="134">
        <f>职业参数比例等级参数!$S$44*1</f>
        <v>4.1454545454545455</v>
      </c>
      <c r="M800" s="134">
        <f>L800*职业参数比例等级参数!$B$15</f>
        <v>8.290909090909091</v>
      </c>
      <c r="N800" s="134">
        <f>L800*职业参数比例等级参数!$B$16</f>
        <v>4.1454545454545455</v>
      </c>
      <c r="O800" s="134"/>
      <c r="P800" s="134"/>
    </row>
    <row r="801" spans="1:16" s="135" customFormat="1">
      <c r="A801" s="142">
        <v>788</v>
      </c>
      <c r="B801" s="134">
        <f t="shared" si="20"/>
        <v>4000</v>
      </c>
      <c r="C801" s="134">
        <v>5</v>
      </c>
      <c r="D801" s="134">
        <v>2</v>
      </c>
      <c r="E801" s="134" t="s">
        <v>1938</v>
      </c>
      <c r="F801" s="134">
        <f>职业参数比例等级参数!$S$38*1</f>
        <v>10.666666666666666</v>
      </c>
      <c r="G801" s="134">
        <f>职业参数比例等级参数!$S$39*1</f>
        <v>9.9999999999999982</v>
      </c>
      <c r="H801" s="134">
        <f>职业参数比例等级参数!$S$40*1</f>
        <v>5.6242424242424249</v>
      </c>
      <c r="I801" s="135">
        <f>职业参数比例等级参数!$R$41*1</f>
        <v>4.3636363636363633</v>
      </c>
      <c r="J801" s="134">
        <f>职业参数比例等级参数!$S$42*1</f>
        <v>5.6242424242424249</v>
      </c>
      <c r="K801" s="134">
        <f>职业参数比例等级参数!$S$43*1</f>
        <v>4.2181818181818178</v>
      </c>
      <c r="L801" s="134">
        <f>职业参数比例等级参数!$S$44*1</f>
        <v>4.1454545454545455</v>
      </c>
      <c r="M801" s="134">
        <f>L801*职业参数比例等级参数!$B$15</f>
        <v>8.290909090909091</v>
      </c>
      <c r="N801" s="134">
        <f>L801*职业参数比例等级参数!$B$16</f>
        <v>4.1454545454545455</v>
      </c>
      <c r="O801" s="134"/>
      <c r="P801" s="134"/>
    </row>
    <row r="802" spans="1:16" s="135" customFormat="1">
      <c r="A802" s="142">
        <v>789</v>
      </c>
      <c r="B802" s="134">
        <f t="shared" si="20"/>
        <v>4000</v>
      </c>
      <c r="C802" s="134">
        <v>5</v>
      </c>
      <c r="D802" s="134">
        <v>2</v>
      </c>
      <c r="E802" s="134" t="s">
        <v>1938</v>
      </c>
      <c r="F802" s="134">
        <f>职业参数比例等级参数!$S$38*1</f>
        <v>10.666666666666666</v>
      </c>
      <c r="G802" s="134">
        <f>职业参数比例等级参数!$S$39*1</f>
        <v>9.9999999999999982</v>
      </c>
      <c r="H802" s="134">
        <f>职业参数比例等级参数!$S$40*1</f>
        <v>5.6242424242424249</v>
      </c>
      <c r="I802" s="135">
        <f>职业参数比例等级参数!$T$41*1</f>
        <v>4.0727272727272723</v>
      </c>
      <c r="J802" s="134">
        <f>职业参数比例等级参数!$S$42*1</f>
        <v>5.6242424242424249</v>
      </c>
      <c r="K802" s="134">
        <f>职业参数比例等级参数!$S$43*1</f>
        <v>4.2181818181818178</v>
      </c>
      <c r="L802" s="134">
        <f>职业参数比例等级参数!$S$44*1</f>
        <v>4.1454545454545455</v>
      </c>
      <c r="M802" s="134">
        <f>L802*职业参数比例等级参数!$B$15</f>
        <v>8.290909090909091</v>
      </c>
      <c r="N802" s="134">
        <f>L802*职业参数比例等级参数!$B$16</f>
        <v>4.1454545454545455</v>
      </c>
      <c r="O802" s="134"/>
      <c r="P802" s="134"/>
    </row>
    <row r="803" spans="1:16" s="135" customFormat="1">
      <c r="A803" s="142">
        <v>790</v>
      </c>
      <c r="B803" s="134">
        <f t="shared" si="20"/>
        <v>4000</v>
      </c>
      <c r="C803" s="134">
        <v>5</v>
      </c>
      <c r="D803" s="134">
        <v>2</v>
      </c>
      <c r="E803" s="134" t="s">
        <v>1938</v>
      </c>
      <c r="F803" s="134">
        <f>职业参数比例等级参数!$S$38*1</f>
        <v>10.666666666666666</v>
      </c>
      <c r="G803" s="134">
        <f>职业参数比例等级参数!$S$39*1</f>
        <v>9.9999999999999982</v>
      </c>
      <c r="H803" s="134">
        <f>职业参数比例等级参数!$S$40*1</f>
        <v>5.6242424242424249</v>
      </c>
      <c r="I803" s="134">
        <f>职业参数比例等级参数!$S$41*1</f>
        <v>4.2181818181818178</v>
      </c>
      <c r="J803" s="135">
        <f>职业参数比例等级参数!$R$42*1</f>
        <v>5.8181818181818183</v>
      </c>
      <c r="K803" s="134">
        <f>职业参数比例等级参数!$S$43*1</f>
        <v>4.2181818181818178</v>
      </c>
      <c r="L803" s="134">
        <f>职业参数比例等级参数!$S$44*1</f>
        <v>4.1454545454545455</v>
      </c>
      <c r="M803" s="134">
        <f>L803*职业参数比例等级参数!$B$15</f>
        <v>8.290909090909091</v>
      </c>
      <c r="N803" s="134">
        <f>L803*职业参数比例等级参数!$B$16</f>
        <v>4.1454545454545455</v>
      </c>
      <c r="O803" s="134"/>
      <c r="P803" s="134"/>
    </row>
    <row r="804" spans="1:16" s="135" customFormat="1">
      <c r="A804" s="142">
        <v>791</v>
      </c>
      <c r="B804" s="134">
        <f t="shared" si="20"/>
        <v>4000</v>
      </c>
      <c r="C804" s="134">
        <v>5</v>
      </c>
      <c r="D804" s="134">
        <v>2</v>
      </c>
      <c r="E804" s="134" t="s">
        <v>1938</v>
      </c>
      <c r="F804" s="134">
        <f>职业参数比例等级参数!$S$38*1</f>
        <v>10.666666666666666</v>
      </c>
      <c r="G804" s="134">
        <f>职业参数比例等级参数!$S$39*1</f>
        <v>9.9999999999999982</v>
      </c>
      <c r="H804" s="134">
        <f>职业参数比例等级参数!$S$40*1</f>
        <v>5.6242424242424249</v>
      </c>
      <c r="I804" s="134">
        <f>职业参数比例等级参数!$S$41*1</f>
        <v>4.2181818181818178</v>
      </c>
      <c r="J804" s="135">
        <f>职业参数比例等级参数!$T$42*1</f>
        <v>5.4303030303030306</v>
      </c>
      <c r="K804" s="134">
        <f>职业参数比例等级参数!$S$43*1</f>
        <v>4.2181818181818178</v>
      </c>
      <c r="L804" s="134">
        <f>职业参数比例等级参数!$S$44*1</f>
        <v>4.1454545454545455</v>
      </c>
      <c r="M804" s="134">
        <f>L804*职业参数比例等级参数!$B$15</f>
        <v>8.290909090909091</v>
      </c>
      <c r="N804" s="134">
        <f>L804*职业参数比例等级参数!$B$16</f>
        <v>4.1454545454545455</v>
      </c>
      <c r="O804" s="134"/>
      <c r="P804" s="134"/>
    </row>
    <row r="805" spans="1:16" s="135" customFormat="1">
      <c r="A805" s="142">
        <v>792</v>
      </c>
      <c r="B805" s="134">
        <f t="shared" si="20"/>
        <v>4000</v>
      </c>
      <c r="C805" s="134">
        <v>5</v>
      </c>
      <c r="D805" s="134">
        <v>2</v>
      </c>
      <c r="E805" s="134" t="s">
        <v>1938</v>
      </c>
      <c r="F805" s="134">
        <f>职业参数比例等级参数!$S$38*1</f>
        <v>10.666666666666666</v>
      </c>
      <c r="G805" s="134">
        <f>职业参数比例等级参数!$S$39*1</f>
        <v>9.9999999999999982</v>
      </c>
      <c r="H805" s="134">
        <f>职业参数比例等级参数!$S$40*1</f>
        <v>5.6242424242424249</v>
      </c>
      <c r="I805" s="134">
        <f>职业参数比例等级参数!$S$41*1</f>
        <v>4.2181818181818178</v>
      </c>
      <c r="J805" s="134">
        <f>职业参数比例等级参数!$S$42*1</f>
        <v>5.6242424242424249</v>
      </c>
      <c r="K805" s="135">
        <f>职业参数比例等级参数!$R$43*1</f>
        <v>4.3636363636363633</v>
      </c>
      <c r="L805" s="134">
        <f>职业参数比例等级参数!$S$44*1</f>
        <v>4.1454545454545455</v>
      </c>
      <c r="M805" s="134">
        <f>L805*职业参数比例等级参数!$B$15</f>
        <v>8.290909090909091</v>
      </c>
      <c r="N805" s="134">
        <f>L805*职业参数比例等级参数!$B$16</f>
        <v>4.1454545454545455</v>
      </c>
      <c r="O805" s="134"/>
      <c r="P805" s="134"/>
    </row>
    <row r="806" spans="1:16" s="135" customFormat="1">
      <c r="A806" s="142">
        <v>793</v>
      </c>
      <c r="B806" s="134">
        <f t="shared" si="20"/>
        <v>4000</v>
      </c>
      <c r="C806" s="134">
        <v>5</v>
      </c>
      <c r="D806" s="134">
        <v>2</v>
      </c>
      <c r="E806" s="134" t="s">
        <v>1938</v>
      </c>
      <c r="F806" s="134">
        <f>职业参数比例等级参数!$S$38*1</f>
        <v>10.666666666666666</v>
      </c>
      <c r="G806" s="134">
        <f>职业参数比例等级参数!$S$39*1</f>
        <v>9.9999999999999982</v>
      </c>
      <c r="H806" s="134">
        <f>职业参数比例等级参数!$S$40*1</f>
        <v>5.6242424242424249</v>
      </c>
      <c r="I806" s="134">
        <f>职业参数比例等级参数!$S$41*1</f>
        <v>4.2181818181818178</v>
      </c>
      <c r="J806" s="134">
        <f>职业参数比例等级参数!$S$42*1</f>
        <v>5.6242424242424249</v>
      </c>
      <c r="K806" s="135">
        <f>职业参数比例等级参数!$T$43*1</f>
        <v>4.0727272727272723</v>
      </c>
      <c r="L806" s="134">
        <f>职业参数比例等级参数!$S$44*1</f>
        <v>4.1454545454545455</v>
      </c>
      <c r="M806" s="134">
        <f>L806*职业参数比例等级参数!$B$15</f>
        <v>8.290909090909091</v>
      </c>
      <c r="N806" s="134">
        <f>L806*职业参数比例等级参数!$B$16</f>
        <v>4.1454545454545455</v>
      </c>
      <c r="O806" s="134"/>
      <c r="P806" s="134"/>
    </row>
    <row r="807" spans="1:16" s="135" customFormat="1">
      <c r="A807" s="142">
        <v>794</v>
      </c>
      <c r="B807" s="134">
        <f t="shared" si="20"/>
        <v>4000</v>
      </c>
      <c r="C807" s="134">
        <v>5</v>
      </c>
      <c r="D807" s="134">
        <v>2</v>
      </c>
      <c r="E807" s="134" t="s">
        <v>1938</v>
      </c>
      <c r="F807" s="134">
        <f>职业参数比例等级参数!$S$38*1</f>
        <v>10.666666666666666</v>
      </c>
      <c r="G807" s="134">
        <f>职业参数比例等级参数!$S$39*1</f>
        <v>9.9999999999999982</v>
      </c>
      <c r="H807" s="134">
        <f>职业参数比例等级参数!$S$40*1</f>
        <v>5.6242424242424249</v>
      </c>
      <c r="I807" s="134">
        <f>职业参数比例等级参数!$S$41*1</f>
        <v>4.2181818181818178</v>
      </c>
      <c r="J807" s="134">
        <f>职业参数比例等级参数!$S$42*1</f>
        <v>5.6242424242424249</v>
      </c>
      <c r="K807" s="134">
        <f>职业参数比例等级参数!$S$43*1</f>
        <v>4.2181818181818178</v>
      </c>
      <c r="L807" s="135">
        <f>职业参数比例等级参数!$R$44*1</f>
        <v>4.1818181818181817</v>
      </c>
      <c r="M807" s="134">
        <f>L807*职业参数比例等级参数!$B$15</f>
        <v>8.3636363636363633</v>
      </c>
      <c r="N807" s="134">
        <f>L807*职业参数比例等级参数!$B$16</f>
        <v>4.1818181818181817</v>
      </c>
      <c r="O807" s="134"/>
      <c r="P807" s="134"/>
    </row>
    <row r="808" spans="1:16" s="135" customFormat="1">
      <c r="A808" s="142">
        <v>795</v>
      </c>
      <c r="B808" s="134">
        <f t="shared" si="20"/>
        <v>4000</v>
      </c>
      <c r="C808" s="134">
        <v>5</v>
      </c>
      <c r="D808" s="134">
        <v>2</v>
      </c>
      <c r="E808" s="134" t="s">
        <v>1938</v>
      </c>
      <c r="F808" s="134">
        <f>职业参数比例等级参数!$S$38*1</f>
        <v>10.666666666666666</v>
      </c>
      <c r="G808" s="134">
        <f>职业参数比例等级参数!$S$39*1</f>
        <v>9.9999999999999982</v>
      </c>
      <c r="H808" s="134">
        <f>职业参数比例等级参数!$S$40*1</f>
        <v>5.6242424242424249</v>
      </c>
      <c r="I808" s="134">
        <f>职业参数比例等级参数!$S$41*1</f>
        <v>4.2181818181818178</v>
      </c>
      <c r="J808" s="134">
        <f>职业参数比例等级参数!$S$42*1</f>
        <v>5.6242424242424249</v>
      </c>
      <c r="K808" s="134">
        <f>职业参数比例等级参数!$S$43*1</f>
        <v>4.2181818181818178</v>
      </c>
      <c r="L808" s="135">
        <f>职业参数比例等级参数!$T$44*1</f>
        <v>4.1090909090909093</v>
      </c>
      <c r="M808" s="134">
        <f>L808*职业参数比例等级参数!$B$15</f>
        <v>8.2181818181818187</v>
      </c>
      <c r="N808" s="134">
        <f>L808*职业参数比例等级参数!$B$16</f>
        <v>4.1090909090909093</v>
      </c>
      <c r="O808" s="134"/>
      <c r="P808" s="134"/>
    </row>
    <row r="809" spans="1:16" s="135" customFormat="1">
      <c r="A809" s="142">
        <v>796</v>
      </c>
      <c r="B809" s="135">
        <f t="shared" si="20"/>
        <v>4000</v>
      </c>
      <c r="C809" s="135">
        <v>5</v>
      </c>
      <c r="D809" s="135">
        <v>2</v>
      </c>
      <c r="E809" s="135" t="s">
        <v>1939</v>
      </c>
      <c r="F809" s="135">
        <f>职业参数比例等级参数!$T$38*1</f>
        <v>10.424242424242424</v>
      </c>
      <c r="G809" s="135">
        <f>职业参数比例等级参数!$T$39*1</f>
        <v>9.7727272727272716</v>
      </c>
      <c r="H809" s="135">
        <f>职业参数比例等级参数!$T$40*1</f>
        <v>5.4303030303030306</v>
      </c>
      <c r="I809" s="135">
        <f>职业参数比例等级参数!$T$41*1</f>
        <v>4.0727272727272723</v>
      </c>
      <c r="J809" s="135">
        <f>职业参数比例等级参数!$T$42*1</f>
        <v>5.4303030303030306</v>
      </c>
      <c r="K809" s="135">
        <f>职业参数比例等级参数!$T$43*1</f>
        <v>4.0727272727272723</v>
      </c>
      <c r="L809" s="135">
        <f>职业参数比例等级参数!$T$44*1</f>
        <v>4.1090909090909093</v>
      </c>
      <c r="M809" s="135">
        <f>L809*职业参数比例等级参数!$B$15</f>
        <v>8.2181818181818187</v>
      </c>
      <c r="N809" s="135">
        <f>L809*职业参数比例等级参数!$B$16</f>
        <v>4.1090909090909093</v>
      </c>
      <c r="P809" s="135" t="s">
        <v>696</v>
      </c>
    </row>
    <row r="810" spans="1:16" s="135" customFormat="1">
      <c r="A810" s="142">
        <v>797</v>
      </c>
      <c r="B810" s="134">
        <f t="shared" si="20"/>
        <v>4000</v>
      </c>
      <c r="C810" s="134">
        <v>5</v>
      </c>
      <c r="D810" s="134">
        <v>2</v>
      </c>
      <c r="E810" s="134" t="s">
        <v>1939</v>
      </c>
      <c r="F810" s="135">
        <f>职业参数比例等级参数!$S$38*1</f>
        <v>10.666666666666666</v>
      </c>
      <c r="G810" s="134">
        <f>职业参数比例等级参数!$T$39*1</f>
        <v>9.7727272727272716</v>
      </c>
      <c r="H810" s="134">
        <f>职业参数比例等级参数!$T$40*1</f>
        <v>5.4303030303030306</v>
      </c>
      <c r="I810" s="134">
        <f>职业参数比例等级参数!$T$41*1</f>
        <v>4.0727272727272723</v>
      </c>
      <c r="J810" s="134">
        <f>职业参数比例等级参数!$T$42*1</f>
        <v>5.4303030303030306</v>
      </c>
      <c r="K810" s="134">
        <f>职业参数比例等级参数!$T$43*1</f>
        <v>4.0727272727272723</v>
      </c>
      <c r="L810" s="134">
        <f>职业参数比例等级参数!$T$44*1</f>
        <v>4.1090909090909093</v>
      </c>
      <c r="M810" s="134">
        <f>L81*职业参数比例等级参数!$B$15</f>
        <v>8.0727272727272723</v>
      </c>
      <c r="N810" s="134">
        <f>L81*职业参数比例等级参数!$B$16</f>
        <v>4.0363636363636362</v>
      </c>
      <c r="O810" s="134"/>
      <c r="P810" s="134"/>
    </row>
    <row r="811" spans="1:16" s="135" customFormat="1">
      <c r="A811" s="142">
        <v>798</v>
      </c>
      <c r="B811" s="134">
        <f t="shared" si="20"/>
        <v>4000</v>
      </c>
      <c r="C811" s="134">
        <v>5</v>
      </c>
      <c r="D811" s="134">
        <v>2</v>
      </c>
      <c r="E811" s="134" t="s">
        <v>1939</v>
      </c>
      <c r="F811" s="135">
        <f>职业参数比例等级参数!$R$38*1</f>
        <v>10.909090909090908</v>
      </c>
      <c r="G811" s="134">
        <f>职业参数比例等级参数!$T$39*1</f>
        <v>9.7727272727272716</v>
      </c>
      <c r="H811" s="134">
        <f>职业参数比例等级参数!$T$40*1</f>
        <v>5.4303030303030306</v>
      </c>
      <c r="I811" s="134">
        <f>职业参数比例等级参数!$T$41*1</f>
        <v>4.0727272727272723</v>
      </c>
      <c r="J811" s="134">
        <f>职业参数比例等级参数!$T$42*1</f>
        <v>5.4303030303030306</v>
      </c>
      <c r="K811" s="134">
        <f>职业参数比例等级参数!$T$43*1</f>
        <v>4.0727272727272723</v>
      </c>
      <c r="L811" s="134">
        <f>职业参数比例等级参数!$T$44*1</f>
        <v>4.1090909090909093</v>
      </c>
      <c r="M811" s="134">
        <f>L811*职业参数比例等级参数!$B$15</f>
        <v>8.2181818181818187</v>
      </c>
      <c r="N811" s="134">
        <f>L811*职业参数比例等级参数!$B$16</f>
        <v>4.1090909090909093</v>
      </c>
      <c r="O811" s="134"/>
      <c r="P811" s="134"/>
    </row>
    <row r="812" spans="1:16" s="135" customFormat="1">
      <c r="A812" s="142">
        <v>799</v>
      </c>
      <c r="B812" s="134">
        <f t="shared" si="20"/>
        <v>4000</v>
      </c>
      <c r="C812" s="134">
        <v>5</v>
      </c>
      <c r="D812" s="134">
        <v>2</v>
      </c>
      <c r="E812" s="134" t="s">
        <v>1938</v>
      </c>
      <c r="F812" s="134">
        <f>职业参数比例等级参数!$T$38*1</f>
        <v>10.424242424242424</v>
      </c>
      <c r="G812" s="135">
        <f>职业参数比例等级参数!$S$39*1</f>
        <v>9.9999999999999982</v>
      </c>
      <c r="H812" s="134">
        <f>职业参数比例等级参数!$T$40*1</f>
        <v>5.4303030303030306</v>
      </c>
      <c r="I812" s="134">
        <f>职业参数比例等级参数!$T$41*1</f>
        <v>4.0727272727272723</v>
      </c>
      <c r="J812" s="134">
        <f>职业参数比例等级参数!$T$42*1</f>
        <v>5.4303030303030306</v>
      </c>
      <c r="K812" s="134">
        <f>职业参数比例等级参数!$T$43*1</f>
        <v>4.0727272727272723</v>
      </c>
      <c r="L812" s="134">
        <f>职业参数比例等级参数!$T$44*1</f>
        <v>4.1090909090909093</v>
      </c>
      <c r="M812" s="134">
        <f>L812*职业参数比例等级参数!$B$15</f>
        <v>8.2181818181818187</v>
      </c>
      <c r="N812" s="134">
        <f>L812*职业参数比例等级参数!$B$16</f>
        <v>4.1090909090909093</v>
      </c>
      <c r="O812" s="134"/>
      <c r="P812" s="134"/>
    </row>
    <row r="813" spans="1:16" s="135" customFormat="1">
      <c r="A813" s="142">
        <v>800</v>
      </c>
      <c r="B813" s="134">
        <f t="shared" si="20"/>
        <v>4000</v>
      </c>
      <c r="C813" s="134">
        <v>5</v>
      </c>
      <c r="D813" s="134">
        <v>2</v>
      </c>
      <c r="E813" s="134" t="s">
        <v>1938</v>
      </c>
      <c r="F813" s="134">
        <f>职业参数比例等级参数!$T$38*1</f>
        <v>10.424242424242424</v>
      </c>
      <c r="G813" s="135">
        <f>职业参数比例等级参数!$R$39*1</f>
        <v>10.227272727272727</v>
      </c>
      <c r="H813" s="134">
        <f>职业参数比例等级参数!$T$40*1</f>
        <v>5.4303030303030306</v>
      </c>
      <c r="I813" s="134">
        <f>职业参数比例等级参数!$T$41*1</f>
        <v>4.0727272727272723</v>
      </c>
      <c r="J813" s="134">
        <f>职业参数比例等级参数!$T$42*1</f>
        <v>5.4303030303030306</v>
      </c>
      <c r="K813" s="134">
        <f>职业参数比例等级参数!$T$43*1</f>
        <v>4.0727272727272723</v>
      </c>
      <c r="L813" s="134">
        <f>职业参数比例等级参数!$T$44*1</f>
        <v>4.1090909090909093</v>
      </c>
      <c r="M813" s="134">
        <f>L813*职业参数比例等级参数!$B$15</f>
        <v>8.2181818181818187</v>
      </c>
      <c r="N813" s="134">
        <f>L813*职业参数比例等级参数!$B$16</f>
        <v>4.1090909090909093</v>
      </c>
      <c r="O813" s="134"/>
      <c r="P813" s="134"/>
    </row>
    <row r="814" spans="1:16" s="135" customFormat="1">
      <c r="A814" s="142">
        <v>801</v>
      </c>
      <c r="B814" s="134">
        <f t="shared" si="20"/>
        <v>4000</v>
      </c>
      <c r="C814" s="134">
        <v>5</v>
      </c>
      <c r="D814" s="134">
        <v>2</v>
      </c>
      <c r="E814" s="134" t="s">
        <v>1938</v>
      </c>
      <c r="F814" s="134">
        <f>职业参数比例等级参数!$T$38*1</f>
        <v>10.424242424242424</v>
      </c>
      <c r="G814" s="134">
        <f>职业参数比例等级参数!$T$39*1</f>
        <v>9.7727272727272716</v>
      </c>
      <c r="H814" s="135">
        <f>职业参数比例等级参数!$S$40*1</f>
        <v>5.6242424242424249</v>
      </c>
      <c r="I814" s="134">
        <f>职业参数比例等级参数!$T$41*1</f>
        <v>4.0727272727272723</v>
      </c>
      <c r="J814" s="134">
        <f>职业参数比例等级参数!$T$42*1</f>
        <v>5.4303030303030306</v>
      </c>
      <c r="K814" s="134">
        <f>职业参数比例等级参数!$T$43*1</f>
        <v>4.0727272727272723</v>
      </c>
      <c r="L814" s="134">
        <f>职业参数比例等级参数!$T$44*1</f>
        <v>4.1090909090909093</v>
      </c>
      <c r="M814" s="134">
        <f>L814*职业参数比例等级参数!$B$15</f>
        <v>8.2181818181818187</v>
      </c>
      <c r="N814" s="134">
        <f>L814*职业参数比例等级参数!$B$16</f>
        <v>4.1090909090909093</v>
      </c>
      <c r="O814" s="134"/>
      <c r="P814" s="134"/>
    </row>
    <row r="815" spans="1:16" s="135" customFormat="1">
      <c r="A815" s="142">
        <v>802</v>
      </c>
      <c r="B815" s="134">
        <f t="shared" si="20"/>
        <v>4000</v>
      </c>
      <c r="C815" s="134">
        <v>5</v>
      </c>
      <c r="D815" s="134">
        <v>2</v>
      </c>
      <c r="E815" s="134" t="s">
        <v>1938</v>
      </c>
      <c r="F815" s="134">
        <f>职业参数比例等级参数!$T$38*1</f>
        <v>10.424242424242424</v>
      </c>
      <c r="G815" s="134">
        <f>职业参数比例等级参数!$T$39*1</f>
        <v>9.7727272727272716</v>
      </c>
      <c r="H815" s="135">
        <f>职业参数比例等级参数!$R$40*1</f>
        <v>5.8181818181818183</v>
      </c>
      <c r="I815" s="134">
        <f>职业参数比例等级参数!$T$41*1</f>
        <v>4.0727272727272723</v>
      </c>
      <c r="J815" s="134">
        <f>职业参数比例等级参数!$T$42*1</f>
        <v>5.4303030303030306</v>
      </c>
      <c r="K815" s="134">
        <f>职业参数比例等级参数!$T$43*1</f>
        <v>4.0727272727272723</v>
      </c>
      <c r="L815" s="134">
        <f>职业参数比例等级参数!$T$44*1</f>
        <v>4.1090909090909093</v>
      </c>
      <c r="M815" s="134">
        <f>L815*职业参数比例等级参数!$B$15</f>
        <v>8.2181818181818187</v>
      </c>
      <c r="N815" s="134">
        <f>L815*职业参数比例等级参数!$B$16</f>
        <v>4.1090909090909093</v>
      </c>
      <c r="O815" s="134"/>
      <c r="P815" s="134"/>
    </row>
    <row r="816" spans="1:16" s="135" customFormat="1">
      <c r="A816" s="142">
        <v>803</v>
      </c>
      <c r="B816" s="134">
        <f t="shared" si="20"/>
        <v>4000</v>
      </c>
      <c r="C816" s="134">
        <v>5</v>
      </c>
      <c r="D816" s="134">
        <v>2</v>
      </c>
      <c r="E816" s="134" t="s">
        <v>1938</v>
      </c>
      <c r="F816" s="134">
        <f>职业参数比例等级参数!$T$38*1</f>
        <v>10.424242424242424</v>
      </c>
      <c r="G816" s="134">
        <f>职业参数比例等级参数!$T$39*1</f>
        <v>9.7727272727272716</v>
      </c>
      <c r="H816" s="134">
        <f>职业参数比例等级参数!$T$40*1</f>
        <v>5.4303030303030306</v>
      </c>
      <c r="I816" s="135">
        <f>职业参数比例等级参数!$S$41*1</f>
        <v>4.2181818181818178</v>
      </c>
      <c r="J816" s="134">
        <f>职业参数比例等级参数!$T$42*1</f>
        <v>5.4303030303030306</v>
      </c>
      <c r="K816" s="134">
        <f>职业参数比例等级参数!$T$43*1</f>
        <v>4.0727272727272723</v>
      </c>
      <c r="L816" s="134">
        <f>职业参数比例等级参数!$T$44*1</f>
        <v>4.1090909090909093</v>
      </c>
      <c r="M816" s="134">
        <f>L816*职业参数比例等级参数!$B$15</f>
        <v>8.2181818181818187</v>
      </c>
      <c r="N816" s="134">
        <f>L816*职业参数比例等级参数!$B$16</f>
        <v>4.1090909090909093</v>
      </c>
      <c r="O816" s="134"/>
      <c r="P816" s="134"/>
    </row>
    <row r="817" spans="1:16" s="135" customFormat="1">
      <c r="A817" s="142">
        <v>804</v>
      </c>
      <c r="B817" s="134">
        <f t="shared" si="20"/>
        <v>4000</v>
      </c>
      <c r="C817" s="134">
        <v>5</v>
      </c>
      <c r="D817" s="134">
        <v>2</v>
      </c>
      <c r="E817" s="134" t="s">
        <v>1938</v>
      </c>
      <c r="F817" s="134">
        <f>职业参数比例等级参数!$T$38*1</f>
        <v>10.424242424242424</v>
      </c>
      <c r="G817" s="134">
        <f>职业参数比例等级参数!$T$39*1</f>
        <v>9.7727272727272716</v>
      </c>
      <c r="H817" s="134">
        <f>职业参数比例等级参数!$T$40*1</f>
        <v>5.4303030303030306</v>
      </c>
      <c r="I817" s="135">
        <f>职业参数比例等级参数!$R$41*1</f>
        <v>4.3636363636363633</v>
      </c>
      <c r="J817" s="134">
        <f>职业参数比例等级参数!$T$42*1</f>
        <v>5.4303030303030306</v>
      </c>
      <c r="K817" s="134">
        <f>职业参数比例等级参数!$T$43*1</f>
        <v>4.0727272727272723</v>
      </c>
      <c r="L817" s="134">
        <f>职业参数比例等级参数!$T$44*1</f>
        <v>4.1090909090909093</v>
      </c>
      <c r="M817" s="134">
        <f>L817*职业参数比例等级参数!$B$15</f>
        <v>8.2181818181818187</v>
      </c>
      <c r="N817" s="134">
        <f>L817*职业参数比例等级参数!$B$16</f>
        <v>4.1090909090909093</v>
      </c>
      <c r="O817" s="134"/>
      <c r="P817" s="134"/>
    </row>
    <row r="818" spans="1:16" s="135" customFormat="1">
      <c r="A818" s="142">
        <v>805</v>
      </c>
      <c r="B818" s="134">
        <f t="shared" si="20"/>
        <v>4000</v>
      </c>
      <c r="C818" s="134">
        <v>5</v>
      </c>
      <c r="D818" s="134">
        <v>2</v>
      </c>
      <c r="E818" s="134" t="s">
        <v>1938</v>
      </c>
      <c r="F818" s="134">
        <f>职业参数比例等级参数!$T$38*1</f>
        <v>10.424242424242424</v>
      </c>
      <c r="G818" s="134">
        <f>职业参数比例等级参数!$T$39*1</f>
        <v>9.7727272727272716</v>
      </c>
      <c r="H818" s="134">
        <f>职业参数比例等级参数!$T$40*1</f>
        <v>5.4303030303030306</v>
      </c>
      <c r="I818" s="134">
        <f>职业参数比例等级参数!$T$41*1</f>
        <v>4.0727272727272723</v>
      </c>
      <c r="J818" s="135">
        <f>职业参数比例等级参数!$S$42*1</f>
        <v>5.6242424242424249</v>
      </c>
      <c r="K818" s="134">
        <f>职业参数比例等级参数!$T$43*1</f>
        <v>4.0727272727272723</v>
      </c>
      <c r="L818" s="134">
        <f>职业参数比例等级参数!$T$44*1</f>
        <v>4.1090909090909093</v>
      </c>
      <c r="M818" s="134">
        <f>L818*职业参数比例等级参数!$B$15</f>
        <v>8.2181818181818187</v>
      </c>
      <c r="N818" s="134">
        <f>L818*职业参数比例等级参数!$B$16</f>
        <v>4.1090909090909093</v>
      </c>
      <c r="O818" s="134"/>
      <c r="P818" s="134"/>
    </row>
    <row r="819" spans="1:16" s="135" customFormat="1">
      <c r="A819" s="142">
        <v>806</v>
      </c>
      <c r="B819" s="134">
        <f t="shared" si="20"/>
        <v>4000</v>
      </c>
      <c r="C819" s="134">
        <v>5</v>
      </c>
      <c r="D819" s="134">
        <v>2</v>
      </c>
      <c r="E819" s="134" t="s">
        <v>1938</v>
      </c>
      <c r="F819" s="134">
        <f>职业参数比例等级参数!$T$38*1</f>
        <v>10.424242424242424</v>
      </c>
      <c r="G819" s="134">
        <f>职业参数比例等级参数!$T$39*1</f>
        <v>9.7727272727272716</v>
      </c>
      <c r="H819" s="134">
        <f>职业参数比例等级参数!$T$40*1</f>
        <v>5.4303030303030306</v>
      </c>
      <c r="I819" s="134">
        <f>职业参数比例等级参数!$T$41*1</f>
        <v>4.0727272727272723</v>
      </c>
      <c r="J819" s="135">
        <f>职业参数比例等级参数!$R$42*1</f>
        <v>5.8181818181818183</v>
      </c>
      <c r="K819" s="134">
        <f>职业参数比例等级参数!$T$43*1</f>
        <v>4.0727272727272723</v>
      </c>
      <c r="L819" s="134">
        <f>职业参数比例等级参数!$T$44*1</f>
        <v>4.1090909090909093</v>
      </c>
      <c r="M819" s="134">
        <f>L819*职业参数比例等级参数!$B$15</f>
        <v>8.2181818181818187</v>
      </c>
      <c r="N819" s="134">
        <f>L819*职业参数比例等级参数!$B$16</f>
        <v>4.1090909090909093</v>
      </c>
      <c r="O819" s="134"/>
      <c r="P819" s="134"/>
    </row>
    <row r="820" spans="1:16" s="135" customFormat="1">
      <c r="A820" s="142">
        <v>807</v>
      </c>
      <c r="B820" s="134">
        <f t="shared" si="20"/>
        <v>4000</v>
      </c>
      <c r="C820" s="134">
        <v>5</v>
      </c>
      <c r="D820" s="134">
        <v>2</v>
      </c>
      <c r="E820" s="134" t="s">
        <v>1938</v>
      </c>
      <c r="F820" s="134">
        <f>职业参数比例等级参数!$T$38*1</f>
        <v>10.424242424242424</v>
      </c>
      <c r="G820" s="134">
        <f>职业参数比例等级参数!$T$39*1</f>
        <v>9.7727272727272716</v>
      </c>
      <c r="H820" s="134">
        <f>职业参数比例等级参数!$T$40*1</f>
        <v>5.4303030303030306</v>
      </c>
      <c r="I820" s="134">
        <f>职业参数比例等级参数!$T$41*1</f>
        <v>4.0727272727272723</v>
      </c>
      <c r="J820" s="134">
        <f>职业参数比例等级参数!$T$42*1</f>
        <v>5.4303030303030306</v>
      </c>
      <c r="K820" s="135">
        <f>职业参数比例等级参数!$S$43*1</f>
        <v>4.2181818181818178</v>
      </c>
      <c r="L820" s="134">
        <f>职业参数比例等级参数!$T$44*1</f>
        <v>4.1090909090909093</v>
      </c>
      <c r="M820" s="134">
        <f>L820*职业参数比例等级参数!$B$15</f>
        <v>8.2181818181818187</v>
      </c>
      <c r="N820" s="134">
        <f>L820*职业参数比例等级参数!$B$16</f>
        <v>4.1090909090909093</v>
      </c>
      <c r="O820" s="134"/>
      <c r="P820" s="134"/>
    </row>
    <row r="821" spans="1:16" s="135" customFormat="1">
      <c r="A821" s="142">
        <v>808</v>
      </c>
      <c r="B821" s="134">
        <f t="shared" si="20"/>
        <v>4000</v>
      </c>
      <c r="C821" s="134">
        <v>5</v>
      </c>
      <c r="D821" s="134">
        <v>2</v>
      </c>
      <c r="E821" s="134" t="s">
        <v>1938</v>
      </c>
      <c r="F821" s="134">
        <f>职业参数比例等级参数!$T$38*1</f>
        <v>10.424242424242424</v>
      </c>
      <c r="G821" s="134">
        <f>职业参数比例等级参数!$T$39*1</f>
        <v>9.7727272727272716</v>
      </c>
      <c r="H821" s="134">
        <f>职业参数比例等级参数!$T$40*1</f>
        <v>5.4303030303030306</v>
      </c>
      <c r="I821" s="134">
        <f>职业参数比例等级参数!$T$41*1</f>
        <v>4.0727272727272723</v>
      </c>
      <c r="J821" s="134">
        <f>职业参数比例等级参数!$T$42*1</f>
        <v>5.4303030303030306</v>
      </c>
      <c r="K821" s="135">
        <f>职业参数比例等级参数!$R$43*1</f>
        <v>4.3636363636363633</v>
      </c>
      <c r="L821" s="134">
        <f>职业参数比例等级参数!$T$44*1</f>
        <v>4.1090909090909093</v>
      </c>
      <c r="M821" s="134">
        <f>L821*职业参数比例等级参数!$B$15</f>
        <v>8.2181818181818187</v>
      </c>
      <c r="N821" s="134">
        <f>L821*职业参数比例等级参数!$B$16</f>
        <v>4.1090909090909093</v>
      </c>
      <c r="O821" s="134"/>
      <c r="P821" s="134"/>
    </row>
    <row r="822" spans="1:16" s="135" customFormat="1">
      <c r="A822" s="142">
        <v>809</v>
      </c>
      <c r="B822" s="134">
        <f t="shared" si="20"/>
        <v>4000</v>
      </c>
      <c r="C822" s="134">
        <v>5</v>
      </c>
      <c r="D822" s="134">
        <v>2</v>
      </c>
      <c r="E822" s="134" t="s">
        <v>1938</v>
      </c>
      <c r="F822" s="134">
        <f>职业参数比例等级参数!$T$38*1</f>
        <v>10.424242424242424</v>
      </c>
      <c r="G822" s="134">
        <f>职业参数比例等级参数!$T$39*1</f>
        <v>9.7727272727272716</v>
      </c>
      <c r="H822" s="134">
        <f>职业参数比例等级参数!$T$40*1</f>
        <v>5.4303030303030306</v>
      </c>
      <c r="I822" s="134">
        <f>职业参数比例等级参数!$T$41*1</f>
        <v>4.0727272727272723</v>
      </c>
      <c r="J822" s="134">
        <f>职业参数比例等级参数!$T$42*1</f>
        <v>5.4303030303030306</v>
      </c>
      <c r="K822" s="134">
        <f>职业参数比例等级参数!$T$43*1</f>
        <v>4.0727272727272723</v>
      </c>
      <c r="L822" s="135">
        <f>职业参数比例等级参数!$S$44*1</f>
        <v>4.1454545454545455</v>
      </c>
      <c r="M822" s="134">
        <f>L822*职业参数比例等级参数!$B$15</f>
        <v>8.290909090909091</v>
      </c>
      <c r="N822" s="134">
        <f>L822*职业参数比例等级参数!$B$16</f>
        <v>4.1454545454545455</v>
      </c>
      <c r="O822" s="134"/>
      <c r="P822" s="134"/>
    </row>
    <row r="823" spans="1:16" s="135" customFormat="1">
      <c r="A823" s="142">
        <v>810</v>
      </c>
      <c r="B823" s="134">
        <f t="shared" si="20"/>
        <v>4000</v>
      </c>
      <c r="C823" s="134">
        <v>5</v>
      </c>
      <c r="D823" s="134">
        <v>2</v>
      </c>
      <c r="E823" s="134" t="s">
        <v>1938</v>
      </c>
      <c r="F823" s="134">
        <f>职业参数比例等级参数!$T$38*1</f>
        <v>10.424242424242424</v>
      </c>
      <c r="G823" s="134">
        <f>职业参数比例等级参数!$T$39*1</f>
        <v>9.7727272727272716</v>
      </c>
      <c r="H823" s="134">
        <f>职业参数比例等级参数!$T$40*1</f>
        <v>5.4303030303030306</v>
      </c>
      <c r="I823" s="134">
        <f>职业参数比例等级参数!$T$41*1</f>
        <v>4.0727272727272723</v>
      </c>
      <c r="J823" s="134">
        <f>职业参数比例等级参数!$T$42*1</f>
        <v>5.4303030303030306</v>
      </c>
      <c r="K823" s="134">
        <f>职业参数比例等级参数!$T$43*1</f>
        <v>4.0727272727272723</v>
      </c>
      <c r="L823" s="135">
        <f>职业参数比例等级参数!$R$44*1</f>
        <v>4.1818181818181817</v>
      </c>
      <c r="M823" s="134">
        <f>L823*职业参数比例等级参数!$B$15</f>
        <v>8.3636363636363633</v>
      </c>
      <c r="N823" s="134">
        <f>L823*职业参数比例等级参数!$B$16</f>
        <v>4.1818181818181817</v>
      </c>
      <c r="O823" s="134"/>
      <c r="P823" s="134"/>
    </row>
    <row r="824" spans="1:16" s="135" customFormat="1">
      <c r="A824" s="142">
        <v>811</v>
      </c>
      <c r="B824" s="135">
        <f>$C$4</f>
        <v>1500</v>
      </c>
      <c r="C824" s="135">
        <v>3</v>
      </c>
      <c r="D824" s="135">
        <v>2</v>
      </c>
      <c r="E824" s="135" t="s">
        <v>1939</v>
      </c>
      <c r="F824" s="135">
        <f>职业参数比例等级参数!$X$38*1</f>
        <v>9.4545454545454533</v>
      </c>
      <c r="G824" s="135">
        <f>职业参数比例等级参数!$X$39*1</f>
        <v>8.8636363636363633</v>
      </c>
      <c r="H824" s="135">
        <f>职业参数比例等级参数!$X$40*1</f>
        <v>4.6545454545454543</v>
      </c>
      <c r="I824" s="135">
        <f>职业参数比例等级参数!$X$41*1</f>
        <v>3.4909090909090903</v>
      </c>
      <c r="J824" s="135">
        <f>职业参数比例等级参数!$X$42*1</f>
        <v>4.6545454545454543</v>
      </c>
      <c r="K824" s="135">
        <f>职业参数比例等级参数!$X$43*1</f>
        <v>3.4909090909090903</v>
      </c>
      <c r="L824" s="135">
        <f>职业参数比例等级参数!$X$44*1</f>
        <v>3.9636363636363634</v>
      </c>
      <c r="M824" s="135">
        <f>L824*职业参数比例等级参数!$B$15</f>
        <v>7.9272727272727268</v>
      </c>
      <c r="N824" s="135">
        <f>L824*职业参数比例等级参数!$B$16</f>
        <v>3.9636363636363634</v>
      </c>
      <c r="P824" s="135" t="s">
        <v>608</v>
      </c>
    </row>
    <row r="825" spans="1:16" s="135" customFormat="1">
      <c r="A825" s="142">
        <v>812</v>
      </c>
      <c r="B825" s="134">
        <f t="shared" ref="B825:B868" si="21">$C$4</f>
        <v>1500</v>
      </c>
      <c r="C825" s="134">
        <v>3</v>
      </c>
      <c r="D825" s="134">
        <v>2</v>
      </c>
      <c r="E825" s="134" t="s">
        <v>1939</v>
      </c>
      <c r="F825" s="135">
        <f>职业参数比例等级参数!$Y$38*1</f>
        <v>9.212121212121211</v>
      </c>
      <c r="G825" s="134">
        <f>职业参数比例等级参数!$X$39*1</f>
        <v>8.8636363636363633</v>
      </c>
      <c r="H825" s="134">
        <f>职业参数比例等级参数!$X$40*1</f>
        <v>4.6545454545454543</v>
      </c>
      <c r="I825" s="134">
        <f>职业参数比例等级参数!$X$41*1</f>
        <v>3.4909090909090903</v>
      </c>
      <c r="J825" s="134">
        <f>职业参数比例等级参数!$X$42*1</f>
        <v>4.6545454545454543</v>
      </c>
      <c r="K825" s="134">
        <f>职业参数比例等级参数!$X$43*1</f>
        <v>3.4909090909090903</v>
      </c>
      <c r="L825" s="134">
        <f>职业参数比例等级参数!$X$44*1</f>
        <v>3.9636363636363634</v>
      </c>
      <c r="M825" s="134">
        <f>L825*职业参数比例等级参数!$B$15</f>
        <v>7.9272727272727268</v>
      </c>
      <c r="N825" s="134">
        <f>L825*职业参数比例等级参数!$B$16</f>
        <v>3.9636363636363634</v>
      </c>
      <c r="O825" s="134"/>
      <c r="P825" s="134"/>
    </row>
    <row r="826" spans="1:16" s="135" customFormat="1">
      <c r="A826" s="142">
        <v>813</v>
      </c>
      <c r="B826" s="134">
        <f t="shared" si="21"/>
        <v>1500</v>
      </c>
      <c r="C826" s="134">
        <v>3</v>
      </c>
      <c r="D826" s="134">
        <v>2</v>
      </c>
      <c r="E826" s="134" t="s">
        <v>1939</v>
      </c>
      <c r="F826" s="135">
        <f>职业参数比例等级参数!$Z$38*1</f>
        <v>8.9696969696969688</v>
      </c>
      <c r="G826" s="134">
        <f>职业参数比例等级参数!$X$39*1</f>
        <v>8.8636363636363633</v>
      </c>
      <c r="H826" s="134">
        <f>职业参数比例等级参数!$X$40*1</f>
        <v>4.6545454545454543</v>
      </c>
      <c r="I826" s="134">
        <f>职业参数比例等级参数!$X$41*1</f>
        <v>3.4909090909090903</v>
      </c>
      <c r="J826" s="134">
        <f>职业参数比例等级参数!$X$42*1</f>
        <v>4.6545454545454543</v>
      </c>
      <c r="K826" s="134">
        <f>职业参数比例等级参数!$X$43*1</f>
        <v>3.4909090909090903</v>
      </c>
      <c r="L826" s="134">
        <f>职业参数比例等级参数!$X$44*1</f>
        <v>3.9636363636363634</v>
      </c>
      <c r="M826" s="134">
        <f>L826*职业参数比例等级参数!$B$15</f>
        <v>7.9272727272727268</v>
      </c>
      <c r="N826" s="134">
        <f>L826*职业参数比例等级参数!$B$16</f>
        <v>3.9636363636363634</v>
      </c>
      <c r="O826" s="134"/>
      <c r="P826" s="134"/>
    </row>
    <row r="827" spans="1:16" s="135" customFormat="1">
      <c r="A827" s="142">
        <v>814</v>
      </c>
      <c r="B827" s="134">
        <f t="shared" si="21"/>
        <v>1500</v>
      </c>
      <c r="C827" s="134">
        <v>3</v>
      </c>
      <c r="D827" s="134">
        <v>2</v>
      </c>
      <c r="E827" s="134" t="s">
        <v>1938</v>
      </c>
      <c r="F827" s="134">
        <f>职业参数比例等级参数!$X$38*1</f>
        <v>9.4545454545454533</v>
      </c>
      <c r="G827" s="135">
        <f>职业参数比例等级参数!$Y$39*1</f>
        <v>8.6363636363636349</v>
      </c>
      <c r="H827" s="134">
        <f>职业参数比例等级参数!$X$40*1</f>
        <v>4.6545454545454543</v>
      </c>
      <c r="I827" s="134">
        <f>职业参数比例等级参数!$X$41*1</f>
        <v>3.4909090909090903</v>
      </c>
      <c r="J827" s="134">
        <f>职业参数比例等级参数!$X$42*1</f>
        <v>4.6545454545454543</v>
      </c>
      <c r="K827" s="134">
        <f>职业参数比例等级参数!$X$43*1</f>
        <v>3.4909090909090903</v>
      </c>
      <c r="L827" s="134">
        <f>职业参数比例等级参数!$X$44*1</f>
        <v>3.9636363636363634</v>
      </c>
      <c r="M827" s="134">
        <f>L827*职业参数比例等级参数!$B$15</f>
        <v>7.9272727272727268</v>
      </c>
      <c r="N827" s="134">
        <f>L827*职业参数比例等级参数!$B$16</f>
        <v>3.9636363636363634</v>
      </c>
      <c r="O827" s="134"/>
      <c r="P827" s="134"/>
    </row>
    <row r="828" spans="1:16" s="135" customFormat="1">
      <c r="A828" s="142">
        <v>815</v>
      </c>
      <c r="B828" s="134">
        <f t="shared" si="21"/>
        <v>1500</v>
      </c>
      <c r="C828" s="134">
        <v>3</v>
      </c>
      <c r="D828" s="134">
        <v>2</v>
      </c>
      <c r="E828" s="134" t="s">
        <v>1938</v>
      </c>
      <c r="F828" s="134">
        <f>职业参数比例等级参数!$X$38*1</f>
        <v>9.4545454545454533</v>
      </c>
      <c r="G828" s="135">
        <f>职业参数比例等级参数!$Z$39*1</f>
        <v>8.4090909090909083</v>
      </c>
      <c r="H828" s="134">
        <f>职业参数比例等级参数!$X$40*1</f>
        <v>4.6545454545454543</v>
      </c>
      <c r="I828" s="134">
        <f>职业参数比例等级参数!$X$41*1</f>
        <v>3.4909090909090903</v>
      </c>
      <c r="J828" s="134">
        <f>职业参数比例等级参数!$X$42*1</f>
        <v>4.6545454545454543</v>
      </c>
      <c r="K828" s="134">
        <f>职业参数比例等级参数!$X$43*1</f>
        <v>3.4909090909090903</v>
      </c>
      <c r="L828" s="134">
        <f>职业参数比例等级参数!$X$44*1</f>
        <v>3.9636363636363634</v>
      </c>
      <c r="M828" s="134">
        <f>L828*职业参数比例等级参数!$B$15</f>
        <v>7.9272727272727268</v>
      </c>
      <c r="N828" s="134">
        <f>L828*职业参数比例等级参数!$B$16</f>
        <v>3.9636363636363634</v>
      </c>
      <c r="O828" s="134"/>
      <c r="P828" s="134"/>
    </row>
    <row r="829" spans="1:16" s="135" customFormat="1">
      <c r="A829" s="142">
        <v>816</v>
      </c>
      <c r="B829" s="134">
        <f t="shared" si="21"/>
        <v>1500</v>
      </c>
      <c r="C829" s="134">
        <v>3</v>
      </c>
      <c r="D829" s="134">
        <v>2</v>
      </c>
      <c r="E829" s="134" t="s">
        <v>1938</v>
      </c>
      <c r="F829" s="134">
        <f>职业参数比例等级参数!$X$38*1</f>
        <v>9.4545454545454533</v>
      </c>
      <c r="G829" s="134">
        <f>职业参数比例等级参数!$X$39*1</f>
        <v>8.8636363636363633</v>
      </c>
      <c r="H829" s="135">
        <f>职业参数比例等级参数!$Y$40*1</f>
        <v>4.4606060606060609</v>
      </c>
      <c r="I829" s="134">
        <f>职业参数比例等级参数!$X$41*1</f>
        <v>3.4909090909090903</v>
      </c>
      <c r="J829" s="134">
        <f>职业参数比例等级参数!$X$42*1</f>
        <v>4.6545454545454543</v>
      </c>
      <c r="K829" s="134">
        <f>职业参数比例等级参数!$X$43*1</f>
        <v>3.4909090909090903</v>
      </c>
      <c r="L829" s="134">
        <f>职业参数比例等级参数!$X$44*1</f>
        <v>3.9636363636363634</v>
      </c>
      <c r="M829" s="134">
        <f>L829*职业参数比例等级参数!$B$15</f>
        <v>7.9272727272727268</v>
      </c>
      <c r="N829" s="134">
        <f>L829*职业参数比例等级参数!$B$16</f>
        <v>3.9636363636363634</v>
      </c>
      <c r="O829" s="134"/>
      <c r="P829" s="134"/>
    </row>
    <row r="830" spans="1:16" s="135" customFormat="1">
      <c r="A830" s="142">
        <v>817</v>
      </c>
      <c r="B830" s="134">
        <f t="shared" si="21"/>
        <v>1500</v>
      </c>
      <c r="C830" s="134">
        <v>3</v>
      </c>
      <c r="D830" s="134">
        <v>2</v>
      </c>
      <c r="E830" s="134" t="s">
        <v>1938</v>
      </c>
      <c r="F830" s="134">
        <f>职业参数比例等级参数!$X$38*1</f>
        <v>9.4545454545454533</v>
      </c>
      <c r="G830" s="134">
        <f>职业参数比例等级参数!$X$39*1</f>
        <v>8.8636363636363633</v>
      </c>
      <c r="H830" s="135">
        <f>职业参数比例等级参数!$Z$40*1</f>
        <v>4.2666666666666666</v>
      </c>
      <c r="I830" s="134">
        <f>职业参数比例等级参数!$X$41*1</f>
        <v>3.4909090909090903</v>
      </c>
      <c r="J830" s="134">
        <f>职业参数比例等级参数!$X$42*1</f>
        <v>4.6545454545454543</v>
      </c>
      <c r="K830" s="134">
        <f>职业参数比例等级参数!$X$43*1</f>
        <v>3.4909090909090903</v>
      </c>
      <c r="L830" s="134">
        <f>职业参数比例等级参数!$X$44*1</f>
        <v>3.9636363636363634</v>
      </c>
      <c r="M830" s="134">
        <f>L830*职业参数比例等级参数!$B$15</f>
        <v>7.9272727272727268</v>
      </c>
      <c r="N830" s="134">
        <f>L830*职业参数比例等级参数!$B$16</f>
        <v>3.9636363636363634</v>
      </c>
      <c r="O830" s="134"/>
      <c r="P830" s="134"/>
    </row>
    <row r="831" spans="1:16" s="135" customFormat="1">
      <c r="A831" s="142">
        <v>818</v>
      </c>
      <c r="B831" s="134">
        <f t="shared" si="21"/>
        <v>1500</v>
      </c>
      <c r="C831" s="134">
        <v>3</v>
      </c>
      <c r="D831" s="134">
        <v>2</v>
      </c>
      <c r="E831" s="134" t="s">
        <v>1938</v>
      </c>
      <c r="F831" s="134">
        <f>职业参数比例等级参数!$X$38*1</f>
        <v>9.4545454545454533</v>
      </c>
      <c r="G831" s="134">
        <f>职业参数比例等级参数!$X$39*1</f>
        <v>8.8636363636363633</v>
      </c>
      <c r="H831" s="134">
        <f>职业参数比例等级参数!$X$40*1</f>
        <v>4.6545454545454543</v>
      </c>
      <c r="I831" s="135">
        <f>职业参数比例等级参数!$Y$41*1</f>
        <v>3.3454545454545452</v>
      </c>
      <c r="J831" s="134">
        <f>职业参数比例等级参数!$X$42*1</f>
        <v>4.6545454545454543</v>
      </c>
      <c r="K831" s="134">
        <f>职业参数比例等级参数!$X$43*1</f>
        <v>3.4909090909090903</v>
      </c>
      <c r="L831" s="134">
        <f>职业参数比例等级参数!$X$44*1</f>
        <v>3.9636363636363634</v>
      </c>
      <c r="M831" s="134">
        <f>L831*职业参数比例等级参数!$B$15</f>
        <v>7.9272727272727268</v>
      </c>
      <c r="N831" s="134">
        <f>L831*职业参数比例等级参数!$B$16</f>
        <v>3.9636363636363634</v>
      </c>
      <c r="O831" s="134"/>
      <c r="P831" s="134"/>
    </row>
    <row r="832" spans="1:16" s="135" customFormat="1">
      <c r="A832" s="142">
        <v>819</v>
      </c>
      <c r="B832" s="134">
        <f t="shared" si="21"/>
        <v>1500</v>
      </c>
      <c r="C832" s="134">
        <v>3</v>
      </c>
      <c r="D832" s="134">
        <v>2</v>
      </c>
      <c r="E832" s="134" t="s">
        <v>1938</v>
      </c>
      <c r="F832" s="134">
        <f>职业参数比例等级参数!$X$38*1</f>
        <v>9.4545454545454533</v>
      </c>
      <c r="G832" s="134">
        <f>职业参数比例等级参数!$X$39*1</f>
        <v>8.8636363636363633</v>
      </c>
      <c r="H832" s="134">
        <f>职业参数比例等级参数!$X$40*1</f>
        <v>4.6545454545454543</v>
      </c>
      <c r="I832" s="135">
        <f>职业参数比例等级参数!$Z$41*1</f>
        <v>3.1999999999999997</v>
      </c>
      <c r="J832" s="134">
        <f>职业参数比例等级参数!$X$42*1</f>
        <v>4.6545454545454543</v>
      </c>
      <c r="K832" s="134">
        <f>职业参数比例等级参数!$X$43*1</f>
        <v>3.4909090909090903</v>
      </c>
      <c r="L832" s="134">
        <f>职业参数比例等级参数!$X$44*1</f>
        <v>3.9636363636363634</v>
      </c>
      <c r="M832" s="134">
        <f>L832*职业参数比例等级参数!$B$15</f>
        <v>7.9272727272727268</v>
      </c>
      <c r="N832" s="134">
        <f>L832*职业参数比例等级参数!$B$16</f>
        <v>3.9636363636363634</v>
      </c>
      <c r="O832" s="134"/>
      <c r="P832" s="134"/>
    </row>
    <row r="833" spans="1:16" s="135" customFormat="1">
      <c r="A833" s="142">
        <v>820</v>
      </c>
      <c r="B833" s="134">
        <f t="shared" si="21"/>
        <v>1500</v>
      </c>
      <c r="C833" s="134">
        <v>3</v>
      </c>
      <c r="D833" s="134">
        <v>2</v>
      </c>
      <c r="E833" s="134" t="s">
        <v>1938</v>
      </c>
      <c r="F833" s="134">
        <f>职业参数比例等级参数!$X$38*1</f>
        <v>9.4545454545454533</v>
      </c>
      <c r="G833" s="134">
        <f>职业参数比例等级参数!$X$39*1</f>
        <v>8.8636363636363633</v>
      </c>
      <c r="H833" s="134">
        <f>职业参数比例等级参数!$X$40*1</f>
        <v>4.6545454545454543</v>
      </c>
      <c r="I833" s="134">
        <f>职业参数比例等级参数!$X$41*1</f>
        <v>3.4909090909090903</v>
      </c>
      <c r="J833" s="135">
        <f>职业参数比例等级参数!$Y$42*1</f>
        <v>4.4606060606060609</v>
      </c>
      <c r="K833" s="134">
        <f>职业参数比例等级参数!$X$43*1</f>
        <v>3.4909090909090903</v>
      </c>
      <c r="L833" s="134">
        <f>职业参数比例等级参数!$X$44*1</f>
        <v>3.9636363636363634</v>
      </c>
      <c r="M833" s="134">
        <f>L833*职业参数比例等级参数!$B$15</f>
        <v>7.9272727272727268</v>
      </c>
      <c r="N833" s="134">
        <f>L833*职业参数比例等级参数!$B$16</f>
        <v>3.9636363636363634</v>
      </c>
      <c r="O833" s="134"/>
      <c r="P833" s="134"/>
    </row>
    <row r="834" spans="1:16" s="135" customFormat="1">
      <c r="A834" s="142">
        <v>821</v>
      </c>
      <c r="B834" s="134">
        <f t="shared" si="21"/>
        <v>1500</v>
      </c>
      <c r="C834" s="134">
        <v>3</v>
      </c>
      <c r="D834" s="134">
        <v>2</v>
      </c>
      <c r="E834" s="134" t="s">
        <v>1938</v>
      </c>
      <c r="F834" s="134">
        <f>职业参数比例等级参数!$X$38*1</f>
        <v>9.4545454545454533</v>
      </c>
      <c r="G834" s="134">
        <f>职业参数比例等级参数!$X$39*1</f>
        <v>8.8636363636363633</v>
      </c>
      <c r="H834" s="134">
        <f>职业参数比例等级参数!$X$40*1</f>
        <v>4.6545454545454543</v>
      </c>
      <c r="I834" s="134">
        <f>职业参数比例等级参数!$X$41*1</f>
        <v>3.4909090909090903</v>
      </c>
      <c r="J834" s="135">
        <f>职业参数比例等级参数!$Z$42*1</f>
        <v>4.2666666666666666</v>
      </c>
      <c r="K834" s="134">
        <f>职业参数比例等级参数!$X$43*1</f>
        <v>3.4909090909090903</v>
      </c>
      <c r="L834" s="134">
        <f>职业参数比例等级参数!$X$44*1</f>
        <v>3.9636363636363634</v>
      </c>
      <c r="M834" s="134">
        <f>L834*职业参数比例等级参数!$B$15</f>
        <v>7.9272727272727268</v>
      </c>
      <c r="N834" s="134">
        <f>L834*职业参数比例等级参数!$B$16</f>
        <v>3.9636363636363634</v>
      </c>
      <c r="O834" s="134"/>
      <c r="P834" s="134"/>
    </row>
    <row r="835" spans="1:16" s="135" customFormat="1">
      <c r="A835" s="142">
        <v>822</v>
      </c>
      <c r="B835" s="134">
        <f t="shared" si="21"/>
        <v>1500</v>
      </c>
      <c r="C835" s="134">
        <v>3</v>
      </c>
      <c r="D835" s="134">
        <v>2</v>
      </c>
      <c r="E835" s="134" t="s">
        <v>1938</v>
      </c>
      <c r="F835" s="134">
        <f>职业参数比例等级参数!$X$38*1</f>
        <v>9.4545454545454533</v>
      </c>
      <c r="G835" s="134">
        <f>职业参数比例等级参数!$X$39*1</f>
        <v>8.8636363636363633</v>
      </c>
      <c r="H835" s="134">
        <f>职业参数比例等级参数!$X$40*1</f>
        <v>4.6545454545454543</v>
      </c>
      <c r="I835" s="134">
        <f>职业参数比例等级参数!$X$41*1</f>
        <v>3.4909090909090903</v>
      </c>
      <c r="J835" s="134">
        <f>职业参数比例等级参数!$X$42*1</f>
        <v>4.6545454545454543</v>
      </c>
      <c r="K835" s="135">
        <f>职业参数比例等级参数!$Y$43*1</f>
        <v>3.3454545454545452</v>
      </c>
      <c r="L835" s="134">
        <f>职业参数比例等级参数!$X$44*1</f>
        <v>3.9636363636363634</v>
      </c>
      <c r="M835" s="134">
        <f>L835*职业参数比例等级参数!$B$15</f>
        <v>7.9272727272727268</v>
      </c>
      <c r="N835" s="134">
        <f>L835*职业参数比例等级参数!$B$16</f>
        <v>3.9636363636363634</v>
      </c>
      <c r="O835" s="134"/>
      <c r="P835" s="134"/>
    </row>
    <row r="836" spans="1:16" s="135" customFormat="1">
      <c r="A836" s="142">
        <v>823</v>
      </c>
      <c r="B836" s="134">
        <f t="shared" si="21"/>
        <v>1500</v>
      </c>
      <c r="C836" s="134">
        <v>3</v>
      </c>
      <c r="D836" s="134">
        <v>2</v>
      </c>
      <c r="E836" s="134" t="s">
        <v>1938</v>
      </c>
      <c r="F836" s="134">
        <f>职业参数比例等级参数!$X$38*1</f>
        <v>9.4545454545454533</v>
      </c>
      <c r="G836" s="134">
        <f>职业参数比例等级参数!$X$39*1</f>
        <v>8.8636363636363633</v>
      </c>
      <c r="H836" s="134">
        <f>职业参数比例等级参数!$X$40*1</f>
        <v>4.6545454545454543</v>
      </c>
      <c r="I836" s="134">
        <f>职业参数比例等级参数!$X$41*1</f>
        <v>3.4909090909090903</v>
      </c>
      <c r="J836" s="134">
        <f>职业参数比例等级参数!$X$42*1</f>
        <v>4.6545454545454543</v>
      </c>
      <c r="K836" s="135">
        <f>职业参数比例等级参数!$Z$43*1</f>
        <v>3.1999999999999997</v>
      </c>
      <c r="L836" s="134">
        <f>职业参数比例等级参数!$X$44*1</f>
        <v>3.9636363636363634</v>
      </c>
      <c r="M836" s="134">
        <f>L836*职业参数比例等级参数!$B$15</f>
        <v>7.9272727272727268</v>
      </c>
      <c r="N836" s="134">
        <f>L836*职业参数比例等级参数!$B$16</f>
        <v>3.9636363636363634</v>
      </c>
      <c r="O836" s="134"/>
      <c r="P836" s="134"/>
    </row>
    <row r="837" spans="1:16" s="135" customFormat="1">
      <c r="A837" s="142">
        <v>824</v>
      </c>
      <c r="B837" s="134">
        <f t="shared" si="21"/>
        <v>1500</v>
      </c>
      <c r="C837" s="134">
        <v>3</v>
      </c>
      <c r="D837" s="134">
        <v>2</v>
      </c>
      <c r="E837" s="134" t="s">
        <v>1938</v>
      </c>
      <c r="F837" s="134">
        <f>职业参数比例等级参数!$X$38*1</f>
        <v>9.4545454545454533</v>
      </c>
      <c r="G837" s="134">
        <f>职业参数比例等级参数!$X$39*1</f>
        <v>8.8636363636363633</v>
      </c>
      <c r="H837" s="134">
        <f>职业参数比例等级参数!$X$40*1</f>
        <v>4.6545454545454543</v>
      </c>
      <c r="I837" s="134">
        <f>职业参数比例等级参数!$X$41*1</f>
        <v>3.4909090909090903</v>
      </c>
      <c r="J837" s="134">
        <f>职业参数比例等级参数!$X$42*1</f>
        <v>4.6545454545454543</v>
      </c>
      <c r="K837" s="134">
        <f>职业参数比例等级参数!$X$43*1</f>
        <v>3.4909090909090903</v>
      </c>
      <c r="L837" s="135">
        <f>职业参数比例等级参数!$Y$44*1</f>
        <v>3.9272727272727272</v>
      </c>
      <c r="M837" s="134">
        <f>L837*职业参数比例等级参数!$B$15</f>
        <v>7.8545454545454545</v>
      </c>
      <c r="N837" s="134">
        <f>L837*职业参数比例等级参数!$B$16</f>
        <v>3.9272727272727272</v>
      </c>
      <c r="O837" s="134"/>
      <c r="P837" s="134"/>
    </row>
    <row r="838" spans="1:16" s="135" customFormat="1">
      <c r="A838" s="142">
        <v>825</v>
      </c>
      <c r="B838" s="134">
        <f t="shared" si="21"/>
        <v>1500</v>
      </c>
      <c r="C838" s="134">
        <v>3</v>
      </c>
      <c r="D838" s="134">
        <v>2</v>
      </c>
      <c r="E838" s="134" t="s">
        <v>1938</v>
      </c>
      <c r="F838" s="134">
        <f>职业参数比例等级参数!$X$38*1</f>
        <v>9.4545454545454533</v>
      </c>
      <c r="G838" s="134">
        <f>职业参数比例等级参数!$X$39*1</f>
        <v>8.8636363636363633</v>
      </c>
      <c r="H838" s="134">
        <f>职业参数比例等级参数!$X$40*1</f>
        <v>4.6545454545454543</v>
      </c>
      <c r="I838" s="134">
        <f>职业参数比例等级参数!$X$41*1</f>
        <v>3.4909090909090903</v>
      </c>
      <c r="J838" s="134">
        <f>职业参数比例等级参数!$X$42*1</f>
        <v>4.6545454545454543</v>
      </c>
      <c r="K838" s="134">
        <f>职业参数比例等级参数!$X$43*1</f>
        <v>3.4909090909090903</v>
      </c>
      <c r="L838" s="135">
        <f>职业参数比例等级参数!$Z$44*1</f>
        <v>3.8909090909090907</v>
      </c>
      <c r="M838" s="134">
        <f>L838*职业参数比例等级参数!$B$15</f>
        <v>7.7818181818181813</v>
      </c>
      <c r="N838" s="134">
        <f>L838*职业参数比例等级参数!$B$16</f>
        <v>3.8909090909090907</v>
      </c>
      <c r="O838" s="134"/>
      <c r="P838" s="134"/>
    </row>
    <row r="839" spans="1:16" s="135" customFormat="1">
      <c r="A839" s="142">
        <v>826</v>
      </c>
      <c r="B839" s="135">
        <f t="shared" si="21"/>
        <v>1500</v>
      </c>
      <c r="C839" s="135">
        <v>3</v>
      </c>
      <c r="D839" s="135">
        <v>2</v>
      </c>
      <c r="E839" s="135" t="s">
        <v>1939</v>
      </c>
      <c r="F839" s="135">
        <f>职业参数比例等级参数!$Y$38*1</f>
        <v>9.212121212121211</v>
      </c>
      <c r="G839" s="135">
        <f>职业参数比例等级参数!$Y$39*1</f>
        <v>8.6363636363636349</v>
      </c>
      <c r="H839" s="135">
        <f>职业参数比例等级参数!$Y$40*1</f>
        <v>4.4606060606060609</v>
      </c>
      <c r="I839" s="135">
        <f>职业参数比例等级参数!$Y$41*1</f>
        <v>3.3454545454545452</v>
      </c>
      <c r="J839" s="135">
        <f>职业参数比例等级参数!$Y$42*1</f>
        <v>4.4606060606060609</v>
      </c>
      <c r="K839" s="135">
        <f>职业参数比例等级参数!$Y$43*1</f>
        <v>3.3454545454545452</v>
      </c>
      <c r="L839" s="135">
        <f>职业参数比例等级参数!$Y$44*1</f>
        <v>3.9272727272727272</v>
      </c>
      <c r="M839" s="135">
        <f>L839*职业参数比例等级参数!$B$15</f>
        <v>7.8545454545454545</v>
      </c>
      <c r="N839" s="135">
        <f>L839*职业参数比例等级参数!$B$16</f>
        <v>3.9272727272727272</v>
      </c>
      <c r="P839" s="135" t="s">
        <v>695</v>
      </c>
    </row>
    <row r="840" spans="1:16" s="135" customFormat="1">
      <c r="A840" s="142">
        <v>827</v>
      </c>
      <c r="B840" s="134">
        <f t="shared" si="21"/>
        <v>1500</v>
      </c>
      <c r="C840" s="134">
        <v>3</v>
      </c>
      <c r="D840" s="134">
        <v>2</v>
      </c>
      <c r="E840" s="134" t="s">
        <v>1939</v>
      </c>
      <c r="F840" s="135">
        <f>职业参数比例等级参数!$X$38*1</f>
        <v>9.4545454545454533</v>
      </c>
      <c r="G840" s="134">
        <f>职业参数比例等级参数!$Y$39*1</f>
        <v>8.6363636363636349</v>
      </c>
      <c r="H840" s="134">
        <f>职业参数比例等级参数!$Y$40*1</f>
        <v>4.4606060606060609</v>
      </c>
      <c r="I840" s="134">
        <f>职业参数比例等级参数!$Y$41*1</f>
        <v>3.3454545454545452</v>
      </c>
      <c r="J840" s="134">
        <f>职业参数比例等级参数!$Y$42*1</f>
        <v>4.4606060606060609</v>
      </c>
      <c r="K840" s="134">
        <f>职业参数比例等级参数!$Y$43*1</f>
        <v>3.3454545454545452</v>
      </c>
      <c r="L840" s="134">
        <f>职业参数比例等级参数!$Y$44*1</f>
        <v>3.9272727272727272</v>
      </c>
      <c r="M840" s="134">
        <f>L840*职业参数比例等级参数!$B$15</f>
        <v>7.8545454545454545</v>
      </c>
      <c r="N840" s="134">
        <f>L840*职业参数比例等级参数!$B$16</f>
        <v>3.9272727272727272</v>
      </c>
      <c r="O840" s="134"/>
      <c r="P840" s="134"/>
    </row>
    <row r="841" spans="1:16" s="135" customFormat="1">
      <c r="A841" s="142">
        <v>828</v>
      </c>
      <c r="B841" s="134">
        <f t="shared" si="21"/>
        <v>1500</v>
      </c>
      <c r="C841" s="134">
        <v>3</v>
      </c>
      <c r="D841" s="134">
        <v>2</v>
      </c>
      <c r="E841" s="134" t="s">
        <v>1939</v>
      </c>
      <c r="F841" s="135">
        <f>职业参数比例等级参数!$Z$38*1</f>
        <v>8.9696969696969688</v>
      </c>
      <c r="G841" s="134">
        <f>职业参数比例等级参数!$Y$39*1</f>
        <v>8.6363636363636349</v>
      </c>
      <c r="H841" s="134">
        <f>职业参数比例等级参数!$Y$40*1</f>
        <v>4.4606060606060609</v>
      </c>
      <c r="I841" s="134">
        <f>职业参数比例等级参数!$Y$41*1</f>
        <v>3.3454545454545452</v>
      </c>
      <c r="J841" s="134">
        <f>职业参数比例等级参数!$Y$42*1</f>
        <v>4.4606060606060609</v>
      </c>
      <c r="K841" s="134">
        <f>职业参数比例等级参数!$Y$43*1</f>
        <v>3.3454545454545452</v>
      </c>
      <c r="L841" s="134">
        <f>职业参数比例等级参数!$Y$44*1</f>
        <v>3.9272727272727272</v>
      </c>
      <c r="M841" s="134">
        <f>L841*职业参数比例等级参数!$B$15</f>
        <v>7.8545454545454545</v>
      </c>
      <c r="N841" s="134">
        <f>L841*职业参数比例等级参数!$B$16</f>
        <v>3.9272727272727272</v>
      </c>
      <c r="O841" s="134"/>
      <c r="P841" s="134"/>
    </row>
    <row r="842" spans="1:16" s="135" customFormat="1">
      <c r="A842" s="142">
        <v>829</v>
      </c>
      <c r="B842" s="134">
        <f t="shared" si="21"/>
        <v>1500</v>
      </c>
      <c r="C842" s="134">
        <v>3</v>
      </c>
      <c r="D842" s="134">
        <v>2</v>
      </c>
      <c r="E842" s="134" t="s">
        <v>1938</v>
      </c>
      <c r="F842" s="134">
        <f>职业参数比例等级参数!$Y$38*1</f>
        <v>9.212121212121211</v>
      </c>
      <c r="G842" s="135">
        <f>职业参数比例等级参数!$X$39*1</f>
        <v>8.8636363636363633</v>
      </c>
      <c r="H842" s="134">
        <f>职业参数比例等级参数!$Y$40*1</f>
        <v>4.4606060606060609</v>
      </c>
      <c r="I842" s="134">
        <f>职业参数比例等级参数!$Y$41*1</f>
        <v>3.3454545454545452</v>
      </c>
      <c r="J842" s="134">
        <f>职业参数比例等级参数!$Y$42*1</f>
        <v>4.4606060606060609</v>
      </c>
      <c r="K842" s="134">
        <f>职业参数比例等级参数!$Y$43*1</f>
        <v>3.3454545454545452</v>
      </c>
      <c r="L842" s="134">
        <f>职业参数比例等级参数!$Y$44*1</f>
        <v>3.9272727272727272</v>
      </c>
      <c r="M842" s="134">
        <f>L842*职业参数比例等级参数!$B$15</f>
        <v>7.8545454545454545</v>
      </c>
      <c r="N842" s="134">
        <f>L842*职业参数比例等级参数!$B$16</f>
        <v>3.9272727272727272</v>
      </c>
      <c r="O842" s="134"/>
      <c r="P842" s="134"/>
    </row>
    <row r="843" spans="1:16" s="135" customFormat="1">
      <c r="A843" s="142">
        <v>830</v>
      </c>
      <c r="B843" s="134">
        <f t="shared" si="21"/>
        <v>1500</v>
      </c>
      <c r="C843" s="134">
        <v>3</v>
      </c>
      <c r="D843" s="134">
        <v>2</v>
      </c>
      <c r="E843" s="134" t="s">
        <v>1938</v>
      </c>
      <c r="F843" s="134">
        <f>职业参数比例等级参数!$Y$38*1</f>
        <v>9.212121212121211</v>
      </c>
      <c r="G843" s="135">
        <f>职业参数比例等级参数!$Z$39*1</f>
        <v>8.4090909090909083</v>
      </c>
      <c r="H843" s="134">
        <f>职业参数比例等级参数!$Y$40*1</f>
        <v>4.4606060606060609</v>
      </c>
      <c r="I843" s="134">
        <f>职业参数比例等级参数!$Y$41*1</f>
        <v>3.3454545454545452</v>
      </c>
      <c r="J843" s="134">
        <f>职业参数比例等级参数!$Y$42*1</f>
        <v>4.4606060606060609</v>
      </c>
      <c r="K843" s="134">
        <f>职业参数比例等级参数!$Y$43*1</f>
        <v>3.3454545454545452</v>
      </c>
      <c r="L843" s="134">
        <f>职业参数比例等级参数!$Y$44*1</f>
        <v>3.9272727272727272</v>
      </c>
      <c r="M843" s="134">
        <f>L843*职业参数比例等级参数!$B$15</f>
        <v>7.8545454545454545</v>
      </c>
      <c r="N843" s="134">
        <f>L843*职业参数比例等级参数!$B$16</f>
        <v>3.9272727272727272</v>
      </c>
      <c r="O843" s="134"/>
      <c r="P843" s="134"/>
    </row>
    <row r="844" spans="1:16" s="135" customFormat="1">
      <c r="A844" s="142">
        <v>831</v>
      </c>
      <c r="B844" s="134">
        <f t="shared" si="21"/>
        <v>1500</v>
      </c>
      <c r="C844" s="134">
        <v>3</v>
      </c>
      <c r="D844" s="134">
        <v>2</v>
      </c>
      <c r="E844" s="134" t="s">
        <v>1938</v>
      </c>
      <c r="F844" s="134">
        <f>职业参数比例等级参数!$Y$38*1</f>
        <v>9.212121212121211</v>
      </c>
      <c r="G844" s="134">
        <f>职业参数比例等级参数!$Y$39*1</f>
        <v>8.6363636363636349</v>
      </c>
      <c r="H844" s="135">
        <f>职业参数比例等级参数!$X$40*1</f>
        <v>4.6545454545454543</v>
      </c>
      <c r="I844" s="134">
        <f>职业参数比例等级参数!$Y$41*1</f>
        <v>3.3454545454545452</v>
      </c>
      <c r="J844" s="134">
        <f>职业参数比例等级参数!$Y$42*1</f>
        <v>4.4606060606060609</v>
      </c>
      <c r="K844" s="134">
        <f>职业参数比例等级参数!$Y$43*1</f>
        <v>3.3454545454545452</v>
      </c>
      <c r="L844" s="134">
        <f>职业参数比例等级参数!$Y$44*1</f>
        <v>3.9272727272727272</v>
      </c>
      <c r="M844" s="134">
        <f>L844*职业参数比例等级参数!$B$15</f>
        <v>7.8545454545454545</v>
      </c>
      <c r="N844" s="134">
        <f>L844*职业参数比例等级参数!$B$16</f>
        <v>3.9272727272727272</v>
      </c>
      <c r="O844" s="134"/>
      <c r="P844" s="134"/>
    </row>
    <row r="845" spans="1:16" s="135" customFormat="1">
      <c r="A845" s="142">
        <v>832</v>
      </c>
      <c r="B845" s="134">
        <f t="shared" si="21"/>
        <v>1500</v>
      </c>
      <c r="C845" s="134">
        <v>3</v>
      </c>
      <c r="D845" s="134">
        <v>2</v>
      </c>
      <c r="E845" s="134" t="s">
        <v>1938</v>
      </c>
      <c r="F845" s="134">
        <f>职业参数比例等级参数!$Y$38*1</f>
        <v>9.212121212121211</v>
      </c>
      <c r="G845" s="134">
        <f>职业参数比例等级参数!$Y$39*1</f>
        <v>8.6363636363636349</v>
      </c>
      <c r="H845" s="135">
        <f>职业参数比例等级参数!$Z$40*1</f>
        <v>4.2666666666666666</v>
      </c>
      <c r="I845" s="134">
        <f>职业参数比例等级参数!$Y$41*1</f>
        <v>3.3454545454545452</v>
      </c>
      <c r="J845" s="134">
        <f>职业参数比例等级参数!$Y$42*1</f>
        <v>4.4606060606060609</v>
      </c>
      <c r="K845" s="134">
        <f>职业参数比例等级参数!$Y$43*1</f>
        <v>3.3454545454545452</v>
      </c>
      <c r="L845" s="134">
        <f>职业参数比例等级参数!$Y$44*1</f>
        <v>3.9272727272727272</v>
      </c>
      <c r="M845" s="134">
        <f>L845*职业参数比例等级参数!$B$15</f>
        <v>7.8545454545454545</v>
      </c>
      <c r="N845" s="134">
        <f>L845*职业参数比例等级参数!$B$16</f>
        <v>3.9272727272727272</v>
      </c>
      <c r="O845" s="134"/>
      <c r="P845" s="134"/>
    </row>
    <row r="846" spans="1:16" s="135" customFormat="1">
      <c r="A846" s="142">
        <v>833</v>
      </c>
      <c r="B846" s="134">
        <f t="shared" si="21"/>
        <v>1500</v>
      </c>
      <c r="C846" s="134">
        <v>3</v>
      </c>
      <c r="D846" s="134">
        <v>2</v>
      </c>
      <c r="E846" s="134" t="s">
        <v>1938</v>
      </c>
      <c r="F846" s="134">
        <f>职业参数比例等级参数!$Y$38*1</f>
        <v>9.212121212121211</v>
      </c>
      <c r="G846" s="134">
        <f>职业参数比例等级参数!$Y$39*1</f>
        <v>8.6363636363636349</v>
      </c>
      <c r="H846" s="134">
        <f>职业参数比例等级参数!$Y$40*1</f>
        <v>4.4606060606060609</v>
      </c>
      <c r="I846" s="135">
        <f>职业参数比例等级参数!$X$41*1</f>
        <v>3.4909090909090903</v>
      </c>
      <c r="J846" s="134">
        <f>职业参数比例等级参数!$Y$42*1</f>
        <v>4.4606060606060609</v>
      </c>
      <c r="K846" s="134">
        <f>职业参数比例等级参数!$Y$43*1</f>
        <v>3.3454545454545452</v>
      </c>
      <c r="L846" s="134">
        <f>职业参数比例等级参数!$Y$44*1</f>
        <v>3.9272727272727272</v>
      </c>
      <c r="M846" s="134">
        <f>L846*职业参数比例等级参数!$B$15</f>
        <v>7.8545454545454545</v>
      </c>
      <c r="N846" s="134">
        <f>L846*职业参数比例等级参数!$B$16</f>
        <v>3.9272727272727272</v>
      </c>
      <c r="O846" s="134"/>
      <c r="P846" s="134"/>
    </row>
    <row r="847" spans="1:16" s="135" customFormat="1">
      <c r="A847" s="142">
        <v>834</v>
      </c>
      <c r="B847" s="134">
        <f t="shared" si="21"/>
        <v>1500</v>
      </c>
      <c r="C847" s="134">
        <v>3</v>
      </c>
      <c r="D847" s="134">
        <v>2</v>
      </c>
      <c r="E847" s="134" t="s">
        <v>1938</v>
      </c>
      <c r="F847" s="134">
        <f>职业参数比例等级参数!$Y$38*1</f>
        <v>9.212121212121211</v>
      </c>
      <c r="G847" s="134">
        <f>职业参数比例等级参数!$Y$39*1</f>
        <v>8.6363636363636349</v>
      </c>
      <c r="H847" s="134">
        <f>职业参数比例等级参数!$Y$40*1</f>
        <v>4.4606060606060609</v>
      </c>
      <c r="I847" s="135">
        <f>职业参数比例等级参数!$Z$41*1</f>
        <v>3.1999999999999997</v>
      </c>
      <c r="J847" s="134">
        <f>职业参数比例等级参数!$Y$42*1</f>
        <v>4.4606060606060609</v>
      </c>
      <c r="K847" s="134">
        <f>职业参数比例等级参数!$Y$43*1</f>
        <v>3.3454545454545452</v>
      </c>
      <c r="L847" s="134">
        <f>职业参数比例等级参数!$Y$44*1</f>
        <v>3.9272727272727272</v>
      </c>
      <c r="M847" s="134">
        <f>L847*职业参数比例等级参数!$B$15</f>
        <v>7.8545454545454545</v>
      </c>
      <c r="N847" s="134">
        <f>L847*职业参数比例等级参数!$B$16</f>
        <v>3.9272727272727272</v>
      </c>
      <c r="O847" s="134"/>
      <c r="P847" s="134"/>
    </row>
    <row r="848" spans="1:16" s="135" customFormat="1">
      <c r="A848" s="142">
        <v>835</v>
      </c>
      <c r="B848" s="134">
        <f t="shared" si="21"/>
        <v>1500</v>
      </c>
      <c r="C848" s="134">
        <v>3</v>
      </c>
      <c r="D848" s="134">
        <v>2</v>
      </c>
      <c r="E848" s="134" t="s">
        <v>1938</v>
      </c>
      <c r="F848" s="134">
        <f>职业参数比例等级参数!$Y$38*1</f>
        <v>9.212121212121211</v>
      </c>
      <c r="G848" s="134">
        <f>职业参数比例等级参数!$Y$39*1</f>
        <v>8.6363636363636349</v>
      </c>
      <c r="H848" s="134">
        <f>职业参数比例等级参数!$Y$40*1</f>
        <v>4.4606060606060609</v>
      </c>
      <c r="I848" s="134">
        <f>职业参数比例等级参数!$Y$41*1</f>
        <v>3.3454545454545452</v>
      </c>
      <c r="J848" s="135">
        <f>职业参数比例等级参数!$X$42*1</f>
        <v>4.6545454545454543</v>
      </c>
      <c r="K848" s="134">
        <f>职业参数比例等级参数!$Y$43*1</f>
        <v>3.3454545454545452</v>
      </c>
      <c r="L848" s="134">
        <f>职业参数比例等级参数!$Y$44*1</f>
        <v>3.9272727272727272</v>
      </c>
      <c r="M848" s="134">
        <f>L848*职业参数比例等级参数!$B$15</f>
        <v>7.8545454545454545</v>
      </c>
      <c r="N848" s="134">
        <f>L848*职业参数比例等级参数!$B$16</f>
        <v>3.9272727272727272</v>
      </c>
      <c r="O848" s="134"/>
      <c r="P848" s="134"/>
    </row>
    <row r="849" spans="1:16" s="135" customFormat="1">
      <c r="A849" s="142">
        <v>836</v>
      </c>
      <c r="B849" s="134">
        <f t="shared" si="21"/>
        <v>1500</v>
      </c>
      <c r="C849" s="134">
        <v>3</v>
      </c>
      <c r="D849" s="134">
        <v>2</v>
      </c>
      <c r="E849" s="134" t="s">
        <v>1938</v>
      </c>
      <c r="F849" s="134">
        <f>职业参数比例等级参数!$Y$38*1</f>
        <v>9.212121212121211</v>
      </c>
      <c r="G849" s="134">
        <f>职业参数比例等级参数!$Y$39*1</f>
        <v>8.6363636363636349</v>
      </c>
      <c r="H849" s="134">
        <f>职业参数比例等级参数!$Y$40*1</f>
        <v>4.4606060606060609</v>
      </c>
      <c r="I849" s="134">
        <f>职业参数比例等级参数!$Y$41*1</f>
        <v>3.3454545454545452</v>
      </c>
      <c r="J849" s="135">
        <f>职业参数比例等级参数!$Z$42*1</f>
        <v>4.2666666666666666</v>
      </c>
      <c r="K849" s="134">
        <f>职业参数比例等级参数!$Y$43*1</f>
        <v>3.3454545454545452</v>
      </c>
      <c r="L849" s="134">
        <f>职业参数比例等级参数!$Y$44*1</f>
        <v>3.9272727272727272</v>
      </c>
      <c r="M849" s="134">
        <f>L849*职业参数比例等级参数!$B$15</f>
        <v>7.8545454545454545</v>
      </c>
      <c r="N849" s="134">
        <f>L849*职业参数比例等级参数!$B$16</f>
        <v>3.9272727272727272</v>
      </c>
      <c r="O849" s="134"/>
      <c r="P849" s="134"/>
    </row>
    <row r="850" spans="1:16" s="135" customFormat="1">
      <c r="A850" s="142">
        <v>837</v>
      </c>
      <c r="B850" s="134">
        <f t="shared" si="21"/>
        <v>1500</v>
      </c>
      <c r="C850" s="134">
        <v>3</v>
      </c>
      <c r="D850" s="134">
        <v>2</v>
      </c>
      <c r="E850" s="134" t="s">
        <v>1938</v>
      </c>
      <c r="F850" s="134">
        <f>职业参数比例等级参数!$Y$38*1</f>
        <v>9.212121212121211</v>
      </c>
      <c r="G850" s="134">
        <f>职业参数比例等级参数!$Y$39*1</f>
        <v>8.6363636363636349</v>
      </c>
      <c r="H850" s="134">
        <f>职业参数比例等级参数!$Y$40*1</f>
        <v>4.4606060606060609</v>
      </c>
      <c r="I850" s="134">
        <f>职业参数比例等级参数!$Y$41*1</f>
        <v>3.3454545454545452</v>
      </c>
      <c r="J850" s="134">
        <f>职业参数比例等级参数!$Y$42*1</f>
        <v>4.4606060606060609</v>
      </c>
      <c r="K850" s="135">
        <f>职业参数比例等级参数!$X$43*1</f>
        <v>3.4909090909090903</v>
      </c>
      <c r="L850" s="134">
        <f>职业参数比例等级参数!$Y$44*1</f>
        <v>3.9272727272727272</v>
      </c>
      <c r="M850" s="134">
        <f>L850*职业参数比例等级参数!$B$15</f>
        <v>7.8545454545454545</v>
      </c>
      <c r="N850" s="134">
        <f>L850*职业参数比例等级参数!$B$16</f>
        <v>3.9272727272727272</v>
      </c>
      <c r="O850" s="134"/>
      <c r="P850" s="134"/>
    </row>
    <row r="851" spans="1:16" s="135" customFormat="1">
      <c r="A851" s="142">
        <v>838</v>
      </c>
      <c r="B851" s="134">
        <f t="shared" si="21"/>
        <v>1500</v>
      </c>
      <c r="C851" s="134">
        <v>3</v>
      </c>
      <c r="D851" s="134">
        <v>2</v>
      </c>
      <c r="E851" s="134" t="s">
        <v>1938</v>
      </c>
      <c r="F851" s="134">
        <f>职业参数比例等级参数!$Y$38*1</f>
        <v>9.212121212121211</v>
      </c>
      <c r="G851" s="134">
        <f>职业参数比例等级参数!$Y$39*1</f>
        <v>8.6363636363636349</v>
      </c>
      <c r="H851" s="134">
        <f>职业参数比例等级参数!$Y$40*1</f>
        <v>4.4606060606060609</v>
      </c>
      <c r="I851" s="134">
        <f>职业参数比例等级参数!$Y$41*1</f>
        <v>3.3454545454545452</v>
      </c>
      <c r="J851" s="134">
        <f>职业参数比例等级参数!$Y$42*1</f>
        <v>4.4606060606060609</v>
      </c>
      <c r="K851" s="135">
        <f>职业参数比例等级参数!$Z$43*1</f>
        <v>3.1999999999999997</v>
      </c>
      <c r="L851" s="134">
        <f>职业参数比例等级参数!$Y$44*1</f>
        <v>3.9272727272727272</v>
      </c>
      <c r="M851" s="134">
        <f>L851*职业参数比例等级参数!$B$15</f>
        <v>7.8545454545454545</v>
      </c>
      <c r="N851" s="134">
        <f>L851*职业参数比例等级参数!$B$16</f>
        <v>3.9272727272727272</v>
      </c>
      <c r="O851" s="134"/>
      <c r="P851" s="134"/>
    </row>
    <row r="852" spans="1:16" s="135" customFormat="1">
      <c r="A852" s="142">
        <v>839</v>
      </c>
      <c r="B852" s="134">
        <f t="shared" si="21"/>
        <v>1500</v>
      </c>
      <c r="C852" s="134">
        <v>3</v>
      </c>
      <c r="D852" s="134">
        <v>2</v>
      </c>
      <c r="E852" s="134" t="s">
        <v>1938</v>
      </c>
      <c r="F852" s="134">
        <f>职业参数比例等级参数!$Y$38*1</f>
        <v>9.212121212121211</v>
      </c>
      <c r="G852" s="134">
        <f>职业参数比例等级参数!$Y$39*1</f>
        <v>8.6363636363636349</v>
      </c>
      <c r="H852" s="134">
        <f>职业参数比例等级参数!$Y$40*1</f>
        <v>4.4606060606060609</v>
      </c>
      <c r="I852" s="134">
        <f>职业参数比例等级参数!$Y$41*1</f>
        <v>3.3454545454545452</v>
      </c>
      <c r="J852" s="134">
        <f>职业参数比例等级参数!$Y$42*1</f>
        <v>4.4606060606060609</v>
      </c>
      <c r="K852" s="134">
        <f>职业参数比例等级参数!$Y$43*1</f>
        <v>3.3454545454545452</v>
      </c>
      <c r="L852" s="135">
        <f>职业参数比例等级参数!$X$44*1</f>
        <v>3.9636363636363634</v>
      </c>
      <c r="M852" s="134">
        <f>L852*职业参数比例等级参数!$B$15</f>
        <v>7.9272727272727268</v>
      </c>
      <c r="N852" s="134">
        <f>L852*职业参数比例等级参数!$B$16</f>
        <v>3.9636363636363634</v>
      </c>
      <c r="O852" s="134"/>
      <c r="P852" s="134"/>
    </row>
    <row r="853" spans="1:16" s="135" customFormat="1">
      <c r="A853" s="142">
        <v>840</v>
      </c>
      <c r="B853" s="134">
        <f t="shared" si="21"/>
        <v>1500</v>
      </c>
      <c r="C853" s="134">
        <v>3</v>
      </c>
      <c r="D853" s="134">
        <v>2</v>
      </c>
      <c r="E853" s="134" t="s">
        <v>1938</v>
      </c>
      <c r="F853" s="134">
        <f>职业参数比例等级参数!$Y$38*1</f>
        <v>9.212121212121211</v>
      </c>
      <c r="G853" s="134">
        <f>职业参数比例等级参数!$Y$39*1</f>
        <v>8.6363636363636349</v>
      </c>
      <c r="H853" s="134">
        <f>职业参数比例等级参数!$Y$40*1</f>
        <v>4.4606060606060609</v>
      </c>
      <c r="I853" s="134">
        <f>职业参数比例等级参数!$Y$41*1</f>
        <v>3.3454545454545452</v>
      </c>
      <c r="J853" s="134">
        <f>职业参数比例等级参数!$Y$42*1</f>
        <v>4.4606060606060609</v>
      </c>
      <c r="K853" s="134">
        <f>职业参数比例等级参数!$Y$43*1</f>
        <v>3.3454545454545452</v>
      </c>
      <c r="L853" s="135">
        <f>职业参数比例等级参数!$Z$44*1</f>
        <v>3.8909090909090907</v>
      </c>
      <c r="M853" s="134">
        <f>L853*职业参数比例等级参数!$B$15</f>
        <v>7.7818181818181813</v>
      </c>
      <c r="N853" s="134">
        <f>L853*职业参数比例等级参数!$B$16</f>
        <v>3.8909090909090907</v>
      </c>
      <c r="O853" s="134"/>
      <c r="P853" s="134"/>
    </row>
    <row r="854" spans="1:16" s="135" customFormat="1">
      <c r="A854" s="142">
        <v>841</v>
      </c>
      <c r="B854" s="135">
        <f t="shared" si="21"/>
        <v>1500</v>
      </c>
      <c r="C854" s="135">
        <v>3</v>
      </c>
      <c r="D854" s="135">
        <v>2</v>
      </c>
      <c r="E854" s="135" t="s">
        <v>1939</v>
      </c>
      <c r="F854" s="135">
        <f>职业参数比例等级参数!$Z$38*1</f>
        <v>8.9696969696969688</v>
      </c>
      <c r="G854" s="135">
        <f>职业参数比例等级参数!$Z$39*1</f>
        <v>8.4090909090909083</v>
      </c>
      <c r="H854" s="135">
        <f>职业参数比例等级参数!$Z$40*1</f>
        <v>4.2666666666666666</v>
      </c>
      <c r="I854" s="135">
        <f>职业参数比例等级参数!$Z$41*1</f>
        <v>3.1999999999999997</v>
      </c>
      <c r="J854" s="135">
        <f>职业参数比例等级参数!$Z$42*1</f>
        <v>4.2666666666666666</v>
      </c>
      <c r="K854" s="135">
        <f>职业参数比例等级参数!$Z$43*1</f>
        <v>3.1999999999999997</v>
      </c>
      <c r="L854" s="135">
        <f>职业参数比例等级参数!$Z$44*1</f>
        <v>3.8909090909090907</v>
      </c>
      <c r="M854" s="135">
        <f>L854*职业参数比例等级参数!$B$15</f>
        <v>7.7818181818181813</v>
      </c>
      <c r="N854" s="135">
        <f>L854*职业参数比例等级参数!$B$16</f>
        <v>3.8909090909090907</v>
      </c>
      <c r="P854" s="135" t="s">
        <v>696</v>
      </c>
    </row>
    <row r="855" spans="1:16" s="135" customFormat="1">
      <c r="A855" s="142">
        <v>842</v>
      </c>
      <c r="B855" s="134">
        <f t="shared" si="21"/>
        <v>1500</v>
      </c>
      <c r="C855" s="134">
        <v>3</v>
      </c>
      <c r="D855" s="134">
        <v>2</v>
      </c>
      <c r="E855" s="134" t="s">
        <v>1939</v>
      </c>
      <c r="F855" s="135">
        <f>职业参数比例等级参数!$Y$38*1</f>
        <v>9.212121212121211</v>
      </c>
      <c r="G855" s="134">
        <f>职业参数比例等级参数!$Z$39*1</f>
        <v>8.4090909090909083</v>
      </c>
      <c r="H855" s="134">
        <f>职业参数比例等级参数!$Z$40*1</f>
        <v>4.2666666666666666</v>
      </c>
      <c r="I855" s="134">
        <f>职业参数比例等级参数!$Z$41*1</f>
        <v>3.1999999999999997</v>
      </c>
      <c r="J855" s="134">
        <f>职业参数比例等级参数!$Z$42*1</f>
        <v>4.2666666666666666</v>
      </c>
      <c r="K855" s="134">
        <f>职业参数比例等级参数!$Z$43*1</f>
        <v>3.1999999999999997</v>
      </c>
      <c r="L855" s="134">
        <f>职业参数比例等级参数!$Z$44*1</f>
        <v>3.8909090909090907</v>
      </c>
      <c r="M855" s="134">
        <f>L855*职业参数比例等级参数!$B$15</f>
        <v>7.7818181818181813</v>
      </c>
      <c r="N855" s="134">
        <f>L855*职业参数比例等级参数!$B$16</f>
        <v>3.8909090909090907</v>
      </c>
      <c r="O855" s="134"/>
      <c r="P855" s="134"/>
    </row>
    <row r="856" spans="1:16" s="135" customFormat="1">
      <c r="A856" s="142">
        <v>843</v>
      </c>
      <c r="B856" s="134">
        <f t="shared" si="21"/>
        <v>1500</v>
      </c>
      <c r="C856" s="134">
        <v>3</v>
      </c>
      <c r="D856" s="134">
        <v>2</v>
      </c>
      <c r="E856" s="134" t="s">
        <v>1939</v>
      </c>
      <c r="F856" s="135">
        <f>职业参数比例等级参数!$X$38*1</f>
        <v>9.4545454545454533</v>
      </c>
      <c r="G856" s="134">
        <f>职业参数比例等级参数!$Z$39*1</f>
        <v>8.4090909090909083</v>
      </c>
      <c r="H856" s="134">
        <f>职业参数比例等级参数!$Z$40*1</f>
        <v>4.2666666666666666</v>
      </c>
      <c r="I856" s="134">
        <f>职业参数比例等级参数!$Z$41*1</f>
        <v>3.1999999999999997</v>
      </c>
      <c r="J856" s="134">
        <f>职业参数比例等级参数!$Z$42*1</f>
        <v>4.2666666666666666</v>
      </c>
      <c r="K856" s="134">
        <f>职业参数比例等级参数!$Z$43*1</f>
        <v>3.1999999999999997</v>
      </c>
      <c r="L856" s="134">
        <f>职业参数比例等级参数!$Z$44*1</f>
        <v>3.8909090909090907</v>
      </c>
      <c r="M856" s="134">
        <f>L856*职业参数比例等级参数!$B$15</f>
        <v>7.7818181818181813</v>
      </c>
      <c r="N856" s="134">
        <f>L856*职业参数比例等级参数!$B$16</f>
        <v>3.8909090909090907</v>
      </c>
      <c r="O856" s="134"/>
      <c r="P856" s="134"/>
    </row>
    <row r="857" spans="1:16" s="135" customFormat="1">
      <c r="A857" s="142">
        <v>844</v>
      </c>
      <c r="B857" s="134">
        <f t="shared" si="21"/>
        <v>1500</v>
      </c>
      <c r="C857" s="134">
        <v>3</v>
      </c>
      <c r="D857" s="134">
        <v>2</v>
      </c>
      <c r="E857" s="134" t="s">
        <v>1938</v>
      </c>
      <c r="F857" s="134">
        <f>职业参数比例等级参数!$Z$38*1</f>
        <v>8.9696969696969688</v>
      </c>
      <c r="G857" s="135">
        <f>职业参数比例等级参数!$Y$39*1</f>
        <v>8.6363636363636349</v>
      </c>
      <c r="H857" s="134">
        <f>职业参数比例等级参数!$Z$40*1</f>
        <v>4.2666666666666666</v>
      </c>
      <c r="I857" s="134">
        <f>职业参数比例等级参数!$Z$41*1</f>
        <v>3.1999999999999997</v>
      </c>
      <c r="J857" s="134">
        <f>职业参数比例等级参数!$Z$42*1</f>
        <v>4.2666666666666666</v>
      </c>
      <c r="K857" s="134">
        <f>职业参数比例等级参数!$Z$43*1</f>
        <v>3.1999999999999997</v>
      </c>
      <c r="L857" s="134">
        <f>职业参数比例等级参数!$Z$44*1</f>
        <v>3.8909090909090907</v>
      </c>
      <c r="M857" s="134">
        <f>L857*职业参数比例等级参数!$B$15</f>
        <v>7.7818181818181813</v>
      </c>
      <c r="N857" s="134">
        <f>L857*职业参数比例等级参数!$B$16</f>
        <v>3.8909090909090907</v>
      </c>
      <c r="O857" s="134"/>
      <c r="P857" s="134"/>
    </row>
    <row r="858" spans="1:16" s="135" customFormat="1">
      <c r="A858" s="142">
        <v>845</v>
      </c>
      <c r="B858" s="134">
        <f t="shared" si="21"/>
        <v>1500</v>
      </c>
      <c r="C858" s="134">
        <v>3</v>
      </c>
      <c r="D858" s="134">
        <v>2</v>
      </c>
      <c r="E858" s="134" t="s">
        <v>1938</v>
      </c>
      <c r="F858" s="134">
        <f>职业参数比例等级参数!$Z$38*1</f>
        <v>8.9696969696969688</v>
      </c>
      <c r="G858" s="135">
        <f>职业参数比例等级参数!$X$39*1</f>
        <v>8.8636363636363633</v>
      </c>
      <c r="H858" s="134">
        <f>职业参数比例等级参数!$Z$40*1</f>
        <v>4.2666666666666666</v>
      </c>
      <c r="I858" s="134">
        <f>职业参数比例等级参数!$Z$41*1</f>
        <v>3.1999999999999997</v>
      </c>
      <c r="J858" s="134">
        <f>职业参数比例等级参数!$Z$42*1</f>
        <v>4.2666666666666666</v>
      </c>
      <c r="K858" s="134">
        <f>职业参数比例等级参数!$Z$43*1</f>
        <v>3.1999999999999997</v>
      </c>
      <c r="L858" s="134">
        <f>职业参数比例等级参数!$Z$44*1</f>
        <v>3.8909090909090907</v>
      </c>
      <c r="M858" s="134">
        <f>L858*职业参数比例等级参数!$B$15</f>
        <v>7.7818181818181813</v>
      </c>
      <c r="N858" s="134">
        <f>L858*职业参数比例等级参数!$B$16</f>
        <v>3.8909090909090907</v>
      </c>
      <c r="O858" s="134"/>
      <c r="P858" s="134"/>
    </row>
    <row r="859" spans="1:16" s="135" customFormat="1">
      <c r="A859" s="142">
        <v>846</v>
      </c>
      <c r="B859" s="134">
        <f t="shared" si="21"/>
        <v>1500</v>
      </c>
      <c r="C859" s="134">
        <v>3</v>
      </c>
      <c r="D859" s="134">
        <v>2</v>
      </c>
      <c r="E859" s="134" t="s">
        <v>1938</v>
      </c>
      <c r="F859" s="134">
        <f>职业参数比例等级参数!$Z$38*1</f>
        <v>8.9696969696969688</v>
      </c>
      <c r="G859" s="134">
        <f>职业参数比例等级参数!$Z$39*1</f>
        <v>8.4090909090909083</v>
      </c>
      <c r="H859" s="135">
        <f>职业参数比例等级参数!$Y$40*1</f>
        <v>4.4606060606060609</v>
      </c>
      <c r="I859" s="134">
        <f>职业参数比例等级参数!$Z$41*1</f>
        <v>3.1999999999999997</v>
      </c>
      <c r="J859" s="134">
        <f>职业参数比例等级参数!$Z$42*1</f>
        <v>4.2666666666666666</v>
      </c>
      <c r="K859" s="134">
        <f>职业参数比例等级参数!$Z$43*1</f>
        <v>3.1999999999999997</v>
      </c>
      <c r="L859" s="134">
        <f>职业参数比例等级参数!$Z$44*1</f>
        <v>3.8909090909090907</v>
      </c>
      <c r="M859" s="134">
        <f>L859*职业参数比例等级参数!$B$15</f>
        <v>7.7818181818181813</v>
      </c>
      <c r="N859" s="134">
        <f>L859*职业参数比例等级参数!$B$16</f>
        <v>3.8909090909090907</v>
      </c>
      <c r="O859" s="134"/>
      <c r="P859" s="134"/>
    </row>
    <row r="860" spans="1:16" s="135" customFormat="1">
      <c r="A860" s="142">
        <v>847</v>
      </c>
      <c r="B860" s="134">
        <f t="shared" si="21"/>
        <v>1500</v>
      </c>
      <c r="C860" s="134">
        <v>3</v>
      </c>
      <c r="D860" s="134">
        <v>2</v>
      </c>
      <c r="E860" s="134" t="s">
        <v>1938</v>
      </c>
      <c r="F860" s="134">
        <f>职业参数比例等级参数!$Z$38*1</f>
        <v>8.9696969696969688</v>
      </c>
      <c r="G860" s="134">
        <f>职业参数比例等级参数!$Z$39*1</f>
        <v>8.4090909090909083</v>
      </c>
      <c r="H860" s="135">
        <f>职业参数比例等级参数!$X$40*1</f>
        <v>4.6545454545454543</v>
      </c>
      <c r="I860" s="134">
        <f>职业参数比例等级参数!$Z$41*1</f>
        <v>3.1999999999999997</v>
      </c>
      <c r="J860" s="134">
        <f>职业参数比例等级参数!$Z$42*1</f>
        <v>4.2666666666666666</v>
      </c>
      <c r="K860" s="134">
        <f>职业参数比例等级参数!$Z$43*1</f>
        <v>3.1999999999999997</v>
      </c>
      <c r="L860" s="134">
        <f>职业参数比例等级参数!$Z$44*1</f>
        <v>3.8909090909090907</v>
      </c>
      <c r="M860" s="134">
        <f>L860*职业参数比例等级参数!$B$15</f>
        <v>7.7818181818181813</v>
      </c>
      <c r="N860" s="134">
        <f>L860*职业参数比例等级参数!$B$16</f>
        <v>3.8909090909090907</v>
      </c>
      <c r="O860" s="134"/>
      <c r="P860" s="134"/>
    </row>
    <row r="861" spans="1:16" s="135" customFormat="1">
      <c r="A861" s="142">
        <v>848</v>
      </c>
      <c r="B861" s="134">
        <f t="shared" si="21"/>
        <v>1500</v>
      </c>
      <c r="C861" s="134">
        <v>3</v>
      </c>
      <c r="D861" s="134">
        <v>2</v>
      </c>
      <c r="E861" s="134" t="s">
        <v>1938</v>
      </c>
      <c r="F861" s="134">
        <f>职业参数比例等级参数!$Z$38*1</f>
        <v>8.9696969696969688</v>
      </c>
      <c r="G861" s="134">
        <f>职业参数比例等级参数!$Z$39*1</f>
        <v>8.4090909090909083</v>
      </c>
      <c r="H861" s="134">
        <f>职业参数比例等级参数!$Z$40*1</f>
        <v>4.2666666666666666</v>
      </c>
      <c r="I861" s="135">
        <f>职业参数比例等级参数!$Y$41*1</f>
        <v>3.3454545454545452</v>
      </c>
      <c r="J861" s="134">
        <f>职业参数比例等级参数!$Z$42*1</f>
        <v>4.2666666666666666</v>
      </c>
      <c r="K861" s="134">
        <f>职业参数比例等级参数!$Z$43*1</f>
        <v>3.1999999999999997</v>
      </c>
      <c r="L861" s="134">
        <f>职业参数比例等级参数!$Z$44*1</f>
        <v>3.8909090909090907</v>
      </c>
      <c r="M861" s="134">
        <f>L861*职业参数比例等级参数!$B$15</f>
        <v>7.7818181818181813</v>
      </c>
      <c r="N861" s="134">
        <f>L861*职业参数比例等级参数!$B$16</f>
        <v>3.8909090909090907</v>
      </c>
      <c r="O861" s="134"/>
      <c r="P861" s="134"/>
    </row>
    <row r="862" spans="1:16" s="135" customFormat="1">
      <c r="A862" s="142">
        <v>849</v>
      </c>
      <c r="B862" s="134">
        <f t="shared" si="21"/>
        <v>1500</v>
      </c>
      <c r="C862" s="134">
        <v>3</v>
      </c>
      <c r="D862" s="134">
        <v>2</v>
      </c>
      <c r="E862" s="134" t="s">
        <v>1938</v>
      </c>
      <c r="F862" s="134">
        <f>职业参数比例等级参数!$Z$38*1</f>
        <v>8.9696969696969688</v>
      </c>
      <c r="G862" s="134">
        <f>职业参数比例等级参数!$Z$39*1</f>
        <v>8.4090909090909083</v>
      </c>
      <c r="H862" s="134">
        <f>职业参数比例等级参数!$Z$40*1</f>
        <v>4.2666666666666666</v>
      </c>
      <c r="I862" s="135">
        <f>职业参数比例等级参数!$X$41*1</f>
        <v>3.4909090909090903</v>
      </c>
      <c r="J862" s="134">
        <f>职业参数比例等级参数!$Z$42*1</f>
        <v>4.2666666666666666</v>
      </c>
      <c r="K862" s="134">
        <f>职业参数比例等级参数!$Z$43*1</f>
        <v>3.1999999999999997</v>
      </c>
      <c r="L862" s="134">
        <f>职业参数比例等级参数!$Z$44*1</f>
        <v>3.8909090909090907</v>
      </c>
      <c r="M862" s="134">
        <f>L862*职业参数比例等级参数!$B$15</f>
        <v>7.7818181818181813</v>
      </c>
      <c r="N862" s="134">
        <f>L862*职业参数比例等级参数!$B$16</f>
        <v>3.8909090909090907</v>
      </c>
      <c r="O862" s="134"/>
      <c r="P862" s="134"/>
    </row>
    <row r="863" spans="1:16" s="135" customFormat="1">
      <c r="A863" s="142">
        <v>850</v>
      </c>
      <c r="B863" s="134">
        <f t="shared" si="21"/>
        <v>1500</v>
      </c>
      <c r="C863" s="134">
        <v>3</v>
      </c>
      <c r="D863" s="134">
        <v>2</v>
      </c>
      <c r="E863" s="134" t="s">
        <v>1938</v>
      </c>
      <c r="F863" s="134">
        <f>职业参数比例等级参数!$Z$38*1</f>
        <v>8.9696969696969688</v>
      </c>
      <c r="G863" s="134">
        <f>职业参数比例等级参数!$Z$39*1</f>
        <v>8.4090909090909083</v>
      </c>
      <c r="H863" s="134">
        <f>职业参数比例等级参数!$Z$40*1</f>
        <v>4.2666666666666666</v>
      </c>
      <c r="I863" s="134">
        <f>职业参数比例等级参数!$Z$41*1</f>
        <v>3.1999999999999997</v>
      </c>
      <c r="J863" s="135">
        <f>职业参数比例等级参数!$Y$42*1</f>
        <v>4.4606060606060609</v>
      </c>
      <c r="K863" s="134">
        <f>职业参数比例等级参数!$Z$43*1</f>
        <v>3.1999999999999997</v>
      </c>
      <c r="L863" s="134">
        <f>职业参数比例等级参数!$Z$44*1</f>
        <v>3.8909090909090907</v>
      </c>
      <c r="M863" s="134">
        <f>L863*职业参数比例等级参数!$B$15</f>
        <v>7.7818181818181813</v>
      </c>
      <c r="N863" s="134">
        <f>L863*职业参数比例等级参数!$B$16</f>
        <v>3.8909090909090907</v>
      </c>
      <c r="O863" s="134"/>
      <c r="P863" s="134"/>
    </row>
    <row r="864" spans="1:16" s="135" customFormat="1">
      <c r="A864" s="142">
        <v>851</v>
      </c>
      <c r="B864" s="134">
        <f t="shared" si="21"/>
        <v>1500</v>
      </c>
      <c r="C864" s="134">
        <v>3</v>
      </c>
      <c r="D864" s="134">
        <v>2</v>
      </c>
      <c r="E864" s="134" t="s">
        <v>1938</v>
      </c>
      <c r="F864" s="134">
        <f>职业参数比例等级参数!$Z$38*1</f>
        <v>8.9696969696969688</v>
      </c>
      <c r="G864" s="134">
        <f>职业参数比例等级参数!$Z$39*1</f>
        <v>8.4090909090909083</v>
      </c>
      <c r="H864" s="134">
        <f>职业参数比例等级参数!$Z$40*1</f>
        <v>4.2666666666666666</v>
      </c>
      <c r="I864" s="134">
        <f>职业参数比例等级参数!$Z$41*1</f>
        <v>3.1999999999999997</v>
      </c>
      <c r="J864" s="135">
        <f>职业参数比例等级参数!$X$42*1</f>
        <v>4.6545454545454543</v>
      </c>
      <c r="K864" s="134">
        <f>职业参数比例等级参数!$Z$43*1</f>
        <v>3.1999999999999997</v>
      </c>
      <c r="L864" s="134">
        <f>职业参数比例等级参数!$Z$44*1</f>
        <v>3.8909090909090907</v>
      </c>
      <c r="M864" s="134">
        <f>L864*职业参数比例等级参数!$B$15</f>
        <v>7.7818181818181813</v>
      </c>
      <c r="N864" s="134">
        <f>L864*职业参数比例等级参数!$B$16</f>
        <v>3.8909090909090907</v>
      </c>
      <c r="O864" s="134"/>
      <c r="P864" s="134"/>
    </row>
    <row r="865" spans="1:16" s="135" customFormat="1">
      <c r="A865" s="142">
        <v>852</v>
      </c>
      <c r="B865" s="134">
        <f t="shared" si="21"/>
        <v>1500</v>
      </c>
      <c r="C865" s="134">
        <v>3</v>
      </c>
      <c r="D865" s="134">
        <v>2</v>
      </c>
      <c r="E865" s="134" t="s">
        <v>1938</v>
      </c>
      <c r="F865" s="134">
        <f>职业参数比例等级参数!$Z$38*1</f>
        <v>8.9696969696969688</v>
      </c>
      <c r="G865" s="134">
        <f>职业参数比例等级参数!$Z$39*1</f>
        <v>8.4090909090909083</v>
      </c>
      <c r="H865" s="134">
        <f>职业参数比例等级参数!$Z$40*1</f>
        <v>4.2666666666666666</v>
      </c>
      <c r="I865" s="134">
        <f>职业参数比例等级参数!$Z$41*1</f>
        <v>3.1999999999999997</v>
      </c>
      <c r="J865" s="134">
        <f>职业参数比例等级参数!$Z$42*1</f>
        <v>4.2666666666666666</v>
      </c>
      <c r="K865" s="135">
        <f>职业参数比例等级参数!$Y$43*1</f>
        <v>3.3454545454545452</v>
      </c>
      <c r="L865" s="134">
        <f>职业参数比例等级参数!$Z$44*1</f>
        <v>3.8909090909090907</v>
      </c>
      <c r="M865" s="134">
        <f>L865*职业参数比例等级参数!$B$15</f>
        <v>7.7818181818181813</v>
      </c>
      <c r="N865" s="134">
        <f>L865*职业参数比例等级参数!$B$16</f>
        <v>3.8909090909090907</v>
      </c>
      <c r="O865" s="134"/>
      <c r="P865" s="134"/>
    </row>
    <row r="866" spans="1:16" s="135" customFormat="1">
      <c r="A866" s="142">
        <v>853</v>
      </c>
      <c r="B866" s="134">
        <f t="shared" si="21"/>
        <v>1500</v>
      </c>
      <c r="C866" s="134">
        <v>3</v>
      </c>
      <c r="D866" s="134">
        <v>2</v>
      </c>
      <c r="E866" s="134" t="s">
        <v>1938</v>
      </c>
      <c r="F866" s="134">
        <f>职业参数比例等级参数!$Z$38*1</f>
        <v>8.9696969696969688</v>
      </c>
      <c r="G866" s="134">
        <f>职业参数比例等级参数!$Z$39*1</f>
        <v>8.4090909090909083</v>
      </c>
      <c r="H866" s="134">
        <f>职业参数比例等级参数!$Z$40*1</f>
        <v>4.2666666666666666</v>
      </c>
      <c r="I866" s="134">
        <f>职业参数比例等级参数!$Z$41*1</f>
        <v>3.1999999999999997</v>
      </c>
      <c r="J866" s="134">
        <f>职业参数比例等级参数!$Z$42*1</f>
        <v>4.2666666666666666</v>
      </c>
      <c r="K866" s="135">
        <f>职业参数比例等级参数!$X$43*1</f>
        <v>3.4909090909090903</v>
      </c>
      <c r="L866" s="134">
        <f>职业参数比例等级参数!$Z$44*1</f>
        <v>3.8909090909090907</v>
      </c>
      <c r="M866" s="134">
        <f>L866*职业参数比例等级参数!$B$15</f>
        <v>7.7818181818181813</v>
      </c>
      <c r="N866" s="134">
        <f>L866*职业参数比例等级参数!$B$16</f>
        <v>3.8909090909090907</v>
      </c>
      <c r="O866" s="134"/>
      <c r="P866" s="134"/>
    </row>
    <row r="867" spans="1:16" s="135" customFormat="1">
      <c r="A867" s="142">
        <v>854</v>
      </c>
      <c r="B867" s="134">
        <f t="shared" si="21"/>
        <v>1500</v>
      </c>
      <c r="C867" s="134">
        <v>3</v>
      </c>
      <c r="D867" s="134">
        <v>2</v>
      </c>
      <c r="E867" s="134" t="s">
        <v>1938</v>
      </c>
      <c r="F867" s="134">
        <f>职业参数比例等级参数!$Z$38*1</f>
        <v>8.9696969696969688</v>
      </c>
      <c r="G867" s="134">
        <f>职业参数比例等级参数!$Z$39*1</f>
        <v>8.4090909090909083</v>
      </c>
      <c r="H867" s="134">
        <f>职业参数比例等级参数!$Z$40*1</f>
        <v>4.2666666666666666</v>
      </c>
      <c r="I867" s="134">
        <f>职业参数比例等级参数!$Z$41*1</f>
        <v>3.1999999999999997</v>
      </c>
      <c r="J867" s="134">
        <f>职业参数比例等级参数!$Z$42*1</f>
        <v>4.2666666666666666</v>
      </c>
      <c r="K867" s="134">
        <f>职业参数比例等级参数!$Z$43*1</f>
        <v>3.1999999999999997</v>
      </c>
      <c r="L867" s="135">
        <f>职业参数比例等级参数!$Y$44*1</f>
        <v>3.9272727272727272</v>
      </c>
      <c r="M867" s="134">
        <f>L867*职业参数比例等级参数!$B$15</f>
        <v>7.8545454545454545</v>
      </c>
      <c r="N867" s="134">
        <f>L867*职业参数比例等级参数!$B$16</f>
        <v>3.9272727272727272</v>
      </c>
      <c r="O867" s="134"/>
      <c r="P867" s="134"/>
    </row>
    <row r="868" spans="1:16" s="135" customFormat="1">
      <c r="A868" s="142">
        <v>855</v>
      </c>
      <c r="B868" s="134">
        <f t="shared" si="21"/>
        <v>1500</v>
      </c>
      <c r="C868" s="134">
        <v>3</v>
      </c>
      <c r="D868" s="134">
        <v>2</v>
      </c>
      <c r="E868" s="134" t="s">
        <v>1938</v>
      </c>
      <c r="F868" s="134">
        <f>职业参数比例等级参数!$Z$38*1</f>
        <v>8.9696969696969688</v>
      </c>
      <c r="G868" s="134">
        <f>职业参数比例等级参数!$Z$39*1</f>
        <v>8.4090909090909083</v>
      </c>
      <c r="H868" s="134">
        <f>职业参数比例等级参数!$Z$40*1</f>
        <v>4.2666666666666666</v>
      </c>
      <c r="I868" s="134">
        <f>职业参数比例等级参数!$Z$41*1</f>
        <v>3.1999999999999997</v>
      </c>
      <c r="J868" s="134">
        <f>职业参数比例等级参数!$Z$42*1</f>
        <v>4.2666666666666666</v>
      </c>
      <c r="K868" s="134">
        <f>职业参数比例等级参数!$Z$43*1</f>
        <v>3.1999999999999997</v>
      </c>
      <c r="L868" s="135">
        <f>职业参数比例等级参数!$X$44*1</f>
        <v>3.9636363636363634</v>
      </c>
      <c r="M868" s="134">
        <f>L868*职业参数比例等级参数!$B$15</f>
        <v>7.9272727272727268</v>
      </c>
      <c r="N868" s="134">
        <f>L868*职业参数比例等级参数!$B$16</f>
        <v>3.9636363636363634</v>
      </c>
      <c r="O868" s="134"/>
      <c r="P868" s="134"/>
    </row>
    <row r="869" spans="1:16" s="135" customFormat="1">
      <c r="A869" s="142">
        <v>856</v>
      </c>
      <c r="B869" s="135">
        <f>$C$3</f>
        <v>1000</v>
      </c>
      <c r="C869" s="135">
        <v>2</v>
      </c>
      <c r="D869" s="135">
        <v>2</v>
      </c>
      <c r="E869" s="135" t="s">
        <v>1939</v>
      </c>
      <c r="F869" s="135">
        <f>职业参数比例等级参数!$AA$38*1</f>
        <v>8.7272727272727266</v>
      </c>
      <c r="G869" s="135">
        <f>职业参数比例等级参数!$AA$39*1</f>
        <v>8.1818181818181817</v>
      </c>
      <c r="H869" s="135">
        <f>职业参数比例等级参数!$AA$40*1</f>
        <v>4.0727272727272723</v>
      </c>
      <c r="I869" s="135">
        <f>职业参数比例等级参数!$AA$41*1</f>
        <v>3.0545454545454542</v>
      </c>
      <c r="J869" s="135">
        <f>职业参数比例等级参数!$AA$42*1</f>
        <v>4.0727272727272723</v>
      </c>
      <c r="K869" s="135">
        <f>职业参数比例等级参数!$AA$43*1</f>
        <v>3.0545454545454542</v>
      </c>
      <c r="L869" s="135">
        <f>职业参数比例等级参数!$AA$44*1</f>
        <v>3.8545454545454545</v>
      </c>
      <c r="M869" s="135">
        <f>L869*职业参数比例等级参数!$B$15</f>
        <v>7.709090909090909</v>
      </c>
      <c r="N869" s="135">
        <f>L869*职业参数比例等级参数!$B$16</f>
        <v>3.8545454545454545</v>
      </c>
      <c r="P869" s="135" t="s">
        <v>609</v>
      </c>
    </row>
    <row r="870" spans="1:16" s="135" customFormat="1">
      <c r="A870" s="142">
        <v>857</v>
      </c>
      <c r="B870" s="134">
        <f t="shared" ref="B870:B913" si="22">$C$3</f>
        <v>1000</v>
      </c>
      <c r="C870" s="134">
        <v>2</v>
      </c>
      <c r="D870" s="134">
        <v>2</v>
      </c>
      <c r="E870" s="134" t="s">
        <v>1939</v>
      </c>
      <c r="F870" s="135">
        <f>职业参数比例等级参数!$AB$38*1</f>
        <v>8.4848484848484844</v>
      </c>
      <c r="G870" s="134">
        <f>职业参数比例等级参数!$AA$39*1</f>
        <v>8.1818181818181817</v>
      </c>
      <c r="H870" s="134">
        <f>职业参数比例等级参数!$AA$40*1</f>
        <v>4.0727272727272723</v>
      </c>
      <c r="I870" s="134">
        <f>职业参数比例等级参数!$AA$41*1</f>
        <v>3.0545454545454542</v>
      </c>
      <c r="J870" s="134">
        <f>职业参数比例等级参数!$AA$42*1</f>
        <v>4.0727272727272723</v>
      </c>
      <c r="K870" s="134">
        <f>职业参数比例等级参数!$AA$43*1</f>
        <v>3.0545454545454542</v>
      </c>
      <c r="L870" s="134">
        <f>职业参数比例等级参数!$AA$44*1</f>
        <v>3.8545454545454545</v>
      </c>
      <c r="M870" s="134">
        <f>L870*职业参数比例等级参数!$B$15</f>
        <v>7.709090909090909</v>
      </c>
      <c r="N870" s="134">
        <f>L870*职业参数比例等级参数!$B$16</f>
        <v>3.8545454545454545</v>
      </c>
      <c r="O870" s="134"/>
      <c r="P870" s="134"/>
    </row>
    <row r="871" spans="1:16" s="135" customFormat="1">
      <c r="A871" s="142">
        <v>858</v>
      </c>
      <c r="B871" s="134">
        <f t="shared" si="22"/>
        <v>1000</v>
      </c>
      <c r="C871" s="134">
        <v>2</v>
      </c>
      <c r="D871" s="134">
        <v>2</v>
      </c>
      <c r="E871" s="134" t="s">
        <v>1939</v>
      </c>
      <c r="F871" s="135">
        <f>职业参数比例等级参数!$AC$38*1</f>
        <v>8.2424242424242422</v>
      </c>
      <c r="G871" s="134">
        <f>职业参数比例等级参数!$AA$39*1</f>
        <v>8.1818181818181817</v>
      </c>
      <c r="H871" s="134">
        <f>职业参数比例等级参数!$AA$40*1</f>
        <v>4.0727272727272723</v>
      </c>
      <c r="I871" s="134">
        <f>职业参数比例等级参数!$AA$41*1</f>
        <v>3.0545454545454542</v>
      </c>
      <c r="J871" s="134">
        <f>职业参数比例等级参数!$AA$42*1</f>
        <v>4.0727272727272723</v>
      </c>
      <c r="K871" s="134">
        <f>职业参数比例等级参数!$AA$43*1</f>
        <v>3.0545454545454542</v>
      </c>
      <c r="L871" s="134">
        <f>职业参数比例等级参数!$AA$44*1</f>
        <v>3.8545454545454545</v>
      </c>
      <c r="M871" s="134">
        <f>L871*职业参数比例等级参数!$B$15</f>
        <v>7.709090909090909</v>
      </c>
      <c r="N871" s="134">
        <f>L871*职业参数比例等级参数!$B$16</f>
        <v>3.8545454545454545</v>
      </c>
      <c r="O871" s="134"/>
      <c r="P871" s="134"/>
    </row>
    <row r="872" spans="1:16" s="135" customFormat="1">
      <c r="A872" s="142">
        <v>859</v>
      </c>
      <c r="B872" s="134">
        <f t="shared" si="22"/>
        <v>1000</v>
      </c>
      <c r="C872" s="134">
        <v>2</v>
      </c>
      <c r="D872" s="134">
        <v>2</v>
      </c>
      <c r="E872" s="134" t="s">
        <v>1938</v>
      </c>
      <c r="F872" s="134">
        <f>职业参数比例等级参数!$AA$38*1</f>
        <v>8.7272727272727266</v>
      </c>
      <c r="G872" s="135">
        <f>职业参数比例等级参数!$AB$39*1</f>
        <v>7.9545454545454533</v>
      </c>
      <c r="H872" s="134">
        <f>职业参数比例等级参数!$AA$40*1</f>
        <v>4.0727272727272723</v>
      </c>
      <c r="I872" s="134">
        <f>职业参数比例等级参数!$AA$41*1</f>
        <v>3.0545454545454542</v>
      </c>
      <c r="J872" s="134">
        <f>职业参数比例等级参数!$AA$42*1</f>
        <v>4.0727272727272723</v>
      </c>
      <c r="K872" s="134">
        <f>职业参数比例等级参数!$AA$43*1</f>
        <v>3.0545454545454542</v>
      </c>
      <c r="L872" s="134">
        <f>职业参数比例等级参数!$AA$44*1</f>
        <v>3.8545454545454545</v>
      </c>
      <c r="M872" s="134">
        <f>L872*职业参数比例等级参数!$B$15</f>
        <v>7.709090909090909</v>
      </c>
      <c r="N872" s="134">
        <f>L872*职业参数比例等级参数!$B$16</f>
        <v>3.8545454545454545</v>
      </c>
      <c r="O872" s="134"/>
      <c r="P872" s="134"/>
    </row>
    <row r="873" spans="1:16" s="135" customFormat="1">
      <c r="A873" s="142">
        <v>860</v>
      </c>
      <c r="B873" s="134">
        <f t="shared" si="22"/>
        <v>1000</v>
      </c>
      <c r="C873" s="134">
        <v>2</v>
      </c>
      <c r="D873" s="134">
        <v>2</v>
      </c>
      <c r="E873" s="134" t="s">
        <v>1938</v>
      </c>
      <c r="F873" s="134">
        <f>职业参数比例等级参数!$AA$38*1</f>
        <v>8.7272727272727266</v>
      </c>
      <c r="G873" s="135">
        <f>职业参数比例等级参数!$AC$39*1</f>
        <v>7.7272727272727266</v>
      </c>
      <c r="H873" s="134">
        <f>职业参数比例等级参数!$AA$40*1</f>
        <v>4.0727272727272723</v>
      </c>
      <c r="I873" s="134">
        <f>职业参数比例等级参数!$AA$41*1</f>
        <v>3.0545454545454542</v>
      </c>
      <c r="J873" s="134">
        <f>职业参数比例等级参数!$AA$42*1</f>
        <v>4.0727272727272723</v>
      </c>
      <c r="K873" s="134">
        <f>职业参数比例等级参数!$AA$43*1</f>
        <v>3.0545454545454542</v>
      </c>
      <c r="L873" s="134">
        <f>职业参数比例等级参数!$AA$44*1</f>
        <v>3.8545454545454545</v>
      </c>
      <c r="M873" s="134">
        <f>L873*职业参数比例等级参数!$B$15</f>
        <v>7.709090909090909</v>
      </c>
      <c r="N873" s="134">
        <f>L873*职业参数比例等级参数!$B$16</f>
        <v>3.8545454545454545</v>
      </c>
      <c r="O873" s="134"/>
      <c r="P873" s="134"/>
    </row>
    <row r="874" spans="1:16" s="135" customFormat="1">
      <c r="A874" s="142">
        <v>861</v>
      </c>
      <c r="B874" s="134">
        <f t="shared" si="22"/>
        <v>1000</v>
      </c>
      <c r="C874" s="134">
        <v>2</v>
      </c>
      <c r="D874" s="134">
        <v>2</v>
      </c>
      <c r="E874" s="134" t="s">
        <v>1938</v>
      </c>
      <c r="F874" s="134">
        <f>职业参数比例等级参数!$AA$38*1</f>
        <v>8.7272727272727266</v>
      </c>
      <c r="G874" s="134">
        <f>职业参数比例等级参数!$AA$39*1</f>
        <v>8.1818181818181817</v>
      </c>
      <c r="H874" s="135">
        <f>职业参数比例等级参数!$AB$40*1</f>
        <v>3.8787878787878789</v>
      </c>
      <c r="I874" s="134">
        <f>职业参数比例等级参数!$AA$41*1</f>
        <v>3.0545454545454542</v>
      </c>
      <c r="J874" s="134">
        <f>职业参数比例等级参数!$AA$42*1</f>
        <v>4.0727272727272723</v>
      </c>
      <c r="K874" s="134">
        <f>职业参数比例等级参数!$AA$43*1</f>
        <v>3.0545454545454542</v>
      </c>
      <c r="L874" s="134">
        <f>职业参数比例等级参数!$AA$44*1</f>
        <v>3.8545454545454545</v>
      </c>
      <c r="M874" s="134">
        <f>L874*职业参数比例等级参数!$B$15</f>
        <v>7.709090909090909</v>
      </c>
      <c r="N874" s="134">
        <f>L874*职业参数比例等级参数!$B$16</f>
        <v>3.8545454545454545</v>
      </c>
      <c r="O874" s="134"/>
      <c r="P874" s="134"/>
    </row>
    <row r="875" spans="1:16" s="135" customFormat="1">
      <c r="A875" s="142">
        <v>862</v>
      </c>
      <c r="B875" s="134">
        <f t="shared" si="22"/>
        <v>1000</v>
      </c>
      <c r="C875" s="134">
        <v>2</v>
      </c>
      <c r="D875" s="134">
        <v>2</v>
      </c>
      <c r="E875" s="134" t="s">
        <v>1938</v>
      </c>
      <c r="F875" s="134">
        <f>职业参数比例等级参数!$AA$38*1</f>
        <v>8.7272727272727266</v>
      </c>
      <c r="G875" s="134">
        <f>职业参数比例等级参数!$AA$39*1</f>
        <v>8.1818181818181817</v>
      </c>
      <c r="H875" s="135">
        <f>职业参数比例等级参数!$AC$40*1</f>
        <v>3.684848484848485</v>
      </c>
      <c r="I875" s="134">
        <f>职业参数比例等级参数!$AA$41*1</f>
        <v>3.0545454545454542</v>
      </c>
      <c r="J875" s="134">
        <f>职业参数比例等级参数!$AA$42*1</f>
        <v>4.0727272727272723</v>
      </c>
      <c r="K875" s="134">
        <f>职业参数比例等级参数!$AA$43*1</f>
        <v>3.0545454545454542</v>
      </c>
      <c r="L875" s="134">
        <f>职业参数比例等级参数!$AA$44*1</f>
        <v>3.8545454545454545</v>
      </c>
      <c r="M875" s="134">
        <f>L875*职业参数比例等级参数!$B$15</f>
        <v>7.709090909090909</v>
      </c>
      <c r="N875" s="134">
        <f>L875*职业参数比例等级参数!$B$16</f>
        <v>3.8545454545454545</v>
      </c>
      <c r="O875" s="134"/>
      <c r="P875" s="134"/>
    </row>
    <row r="876" spans="1:16" s="135" customFormat="1">
      <c r="A876" s="142">
        <v>863</v>
      </c>
      <c r="B876" s="134">
        <f t="shared" si="22"/>
        <v>1000</v>
      </c>
      <c r="C876" s="134">
        <v>2</v>
      </c>
      <c r="D876" s="134">
        <v>2</v>
      </c>
      <c r="E876" s="134" t="s">
        <v>1938</v>
      </c>
      <c r="F876" s="134">
        <f>职业参数比例等级参数!$AA$38*1</f>
        <v>8.7272727272727266</v>
      </c>
      <c r="G876" s="134">
        <f>职业参数比例等级参数!$AA$39*1</f>
        <v>8.1818181818181817</v>
      </c>
      <c r="H876" s="134">
        <f>职业参数比例等级参数!$AA$40*1</f>
        <v>4.0727272727272723</v>
      </c>
      <c r="I876" s="135">
        <f>职业参数比例等级参数!$AB$41*1</f>
        <v>2.9090909090909087</v>
      </c>
      <c r="J876" s="134">
        <f>职业参数比例等级参数!$AA$42*1</f>
        <v>4.0727272727272723</v>
      </c>
      <c r="K876" s="134">
        <f>职业参数比例等级参数!$AA$43*1</f>
        <v>3.0545454545454542</v>
      </c>
      <c r="L876" s="134">
        <f>职业参数比例等级参数!$AA$44*1</f>
        <v>3.8545454545454545</v>
      </c>
      <c r="M876" s="134">
        <f>L876*职业参数比例等级参数!$B$15</f>
        <v>7.709090909090909</v>
      </c>
      <c r="N876" s="134">
        <f>L876*职业参数比例等级参数!$B$16</f>
        <v>3.8545454545454545</v>
      </c>
      <c r="O876" s="134"/>
      <c r="P876" s="134"/>
    </row>
    <row r="877" spans="1:16" s="135" customFormat="1">
      <c r="A877" s="142">
        <v>864</v>
      </c>
      <c r="B877" s="134">
        <f t="shared" si="22"/>
        <v>1000</v>
      </c>
      <c r="C877" s="134">
        <v>2</v>
      </c>
      <c r="D877" s="134">
        <v>2</v>
      </c>
      <c r="E877" s="134" t="s">
        <v>1938</v>
      </c>
      <c r="F877" s="134">
        <f>职业参数比例等级参数!$AA$38*1</f>
        <v>8.7272727272727266</v>
      </c>
      <c r="G877" s="134">
        <f>职业参数比例等级参数!$AA$39*1</f>
        <v>8.1818181818181817</v>
      </c>
      <c r="H877" s="134">
        <f>职业参数比例等级参数!$AA$40*1</f>
        <v>4.0727272727272723</v>
      </c>
      <c r="I877" s="135">
        <f>职业参数比例等级参数!$AC$41*1</f>
        <v>2.7636363636363637</v>
      </c>
      <c r="J877" s="134">
        <f>职业参数比例等级参数!$AA$42*1</f>
        <v>4.0727272727272723</v>
      </c>
      <c r="K877" s="134">
        <f>职业参数比例等级参数!$AA$43*1</f>
        <v>3.0545454545454542</v>
      </c>
      <c r="L877" s="134">
        <f>职业参数比例等级参数!$AA$44*1</f>
        <v>3.8545454545454545</v>
      </c>
      <c r="M877" s="134">
        <f>L877*职业参数比例等级参数!$B$15</f>
        <v>7.709090909090909</v>
      </c>
      <c r="N877" s="134">
        <f>L877*职业参数比例等级参数!$B$16</f>
        <v>3.8545454545454545</v>
      </c>
      <c r="O877" s="134"/>
      <c r="P877" s="134"/>
    </row>
    <row r="878" spans="1:16" s="135" customFormat="1">
      <c r="A878" s="142">
        <v>865</v>
      </c>
      <c r="B878" s="134">
        <f t="shared" si="22"/>
        <v>1000</v>
      </c>
      <c r="C878" s="134">
        <v>2</v>
      </c>
      <c r="D878" s="134">
        <v>2</v>
      </c>
      <c r="E878" s="134" t="s">
        <v>1938</v>
      </c>
      <c r="F878" s="134">
        <f>职业参数比例等级参数!$AA$38*1</f>
        <v>8.7272727272727266</v>
      </c>
      <c r="G878" s="134">
        <f>职业参数比例等级参数!$AA$39*1</f>
        <v>8.1818181818181817</v>
      </c>
      <c r="H878" s="134">
        <f>职业参数比例等级参数!$AA$40*1</f>
        <v>4.0727272727272723</v>
      </c>
      <c r="I878" s="134">
        <f>职业参数比例等级参数!$AA$41*1</f>
        <v>3.0545454545454542</v>
      </c>
      <c r="J878" s="135">
        <f>职业参数比例等级参数!$AB$42*1</f>
        <v>3.8787878787878789</v>
      </c>
      <c r="K878" s="134">
        <f>职业参数比例等级参数!$AA$43*1</f>
        <v>3.0545454545454542</v>
      </c>
      <c r="L878" s="134">
        <f>职业参数比例等级参数!$AA$44*1</f>
        <v>3.8545454545454545</v>
      </c>
      <c r="M878" s="134">
        <f>L878*职业参数比例等级参数!$B$15</f>
        <v>7.709090909090909</v>
      </c>
      <c r="N878" s="134">
        <f>L878*职业参数比例等级参数!$B$16</f>
        <v>3.8545454545454545</v>
      </c>
      <c r="O878" s="134"/>
      <c r="P878" s="134"/>
    </row>
    <row r="879" spans="1:16" s="135" customFormat="1">
      <c r="A879" s="142">
        <v>866</v>
      </c>
      <c r="B879" s="134">
        <f t="shared" si="22"/>
        <v>1000</v>
      </c>
      <c r="C879" s="134">
        <v>2</v>
      </c>
      <c r="D879" s="134">
        <v>2</v>
      </c>
      <c r="E879" s="134" t="s">
        <v>1938</v>
      </c>
      <c r="F879" s="134">
        <f>职业参数比例等级参数!$AA$38*1</f>
        <v>8.7272727272727266</v>
      </c>
      <c r="G879" s="134">
        <f>职业参数比例等级参数!$AA$39*1</f>
        <v>8.1818181818181817</v>
      </c>
      <c r="H879" s="134">
        <f>职业参数比例等级参数!$AA$40*1</f>
        <v>4.0727272727272723</v>
      </c>
      <c r="I879" s="134">
        <f>职业参数比例等级参数!$AA$41*1</f>
        <v>3.0545454545454542</v>
      </c>
      <c r="J879" s="135">
        <f>职业参数比例等级参数!$AC$42*1</f>
        <v>3.684848484848485</v>
      </c>
      <c r="K879" s="134">
        <f>职业参数比例等级参数!$AA$43*1</f>
        <v>3.0545454545454542</v>
      </c>
      <c r="L879" s="134">
        <f>职业参数比例等级参数!$AA$44*1</f>
        <v>3.8545454545454545</v>
      </c>
      <c r="M879" s="134">
        <f>L879*职业参数比例等级参数!$B$15</f>
        <v>7.709090909090909</v>
      </c>
      <c r="N879" s="134">
        <f>L879*职业参数比例等级参数!$B$16</f>
        <v>3.8545454545454545</v>
      </c>
      <c r="O879" s="134"/>
      <c r="P879" s="134"/>
    </row>
    <row r="880" spans="1:16" s="135" customFormat="1">
      <c r="A880" s="142">
        <v>867</v>
      </c>
      <c r="B880" s="134">
        <f t="shared" si="22"/>
        <v>1000</v>
      </c>
      <c r="C880" s="134">
        <v>2</v>
      </c>
      <c r="D880" s="134">
        <v>2</v>
      </c>
      <c r="E880" s="134" t="s">
        <v>1938</v>
      </c>
      <c r="F880" s="134">
        <f>职业参数比例等级参数!$AA$38*1</f>
        <v>8.7272727272727266</v>
      </c>
      <c r="G880" s="134">
        <f>职业参数比例等级参数!$AA$39*1</f>
        <v>8.1818181818181817</v>
      </c>
      <c r="H880" s="134">
        <f>职业参数比例等级参数!$AA$40*1</f>
        <v>4.0727272727272723</v>
      </c>
      <c r="I880" s="134">
        <f>职业参数比例等级参数!$AA$41*1</f>
        <v>3.0545454545454542</v>
      </c>
      <c r="J880" s="134">
        <f>职业参数比例等级参数!$AA$42*1</f>
        <v>4.0727272727272723</v>
      </c>
      <c r="K880" s="135">
        <f>职业参数比例等级参数!$AB$43*1</f>
        <v>2.9090909090909087</v>
      </c>
      <c r="L880" s="134">
        <f>职业参数比例等级参数!$AA$44*1</f>
        <v>3.8545454545454545</v>
      </c>
      <c r="M880" s="134">
        <f>L880*职业参数比例等级参数!$B$15</f>
        <v>7.709090909090909</v>
      </c>
      <c r="N880" s="134">
        <f>L880*职业参数比例等级参数!$B$16</f>
        <v>3.8545454545454545</v>
      </c>
      <c r="O880" s="134"/>
      <c r="P880" s="134"/>
    </row>
    <row r="881" spans="1:16" s="135" customFormat="1">
      <c r="A881" s="142">
        <v>868</v>
      </c>
      <c r="B881" s="134">
        <f t="shared" si="22"/>
        <v>1000</v>
      </c>
      <c r="C881" s="134">
        <v>2</v>
      </c>
      <c r="D881" s="134">
        <v>2</v>
      </c>
      <c r="E881" s="134" t="s">
        <v>1938</v>
      </c>
      <c r="F881" s="134">
        <f>职业参数比例等级参数!$AA$38*1</f>
        <v>8.7272727272727266</v>
      </c>
      <c r="G881" s="134">
        <f>职业参数比例等级参数!$AA$39*1</f>
        <v>8.1818181818181817</v>
      </c>
      <c r="H881" s="134">
        <f>职业参数比例等级参数!$AA$40*1</f>
        <v>4.0727272727272723</v>
      </c>
      <c r="I881" s="134">
        <f>职业参数比例等级参数!$AA$41*1</f>
        <v>3.0545454545454542</v>
      </c>
      <c r="J881" s="134">
        <f>职业参数比例等级参数!$AA$42*1</f>
        <v>4.0727272727272723</v>
      </c>
      <c r="K881" s="135">
        <f>职业参数比例等级参数!$AC$43*1</f>
        <v>2.7636363636363637</v>
      </c>
      <c r="L881" s="134">
        <f>职业参数比例等级参数!$AA$44*1</f>
        <v>3.8545454545454545</v>
      </c>
      <c r="M881" s="134">
        <f>L881*职业参数比例等级参数!$B$15</f>
        <v>7.709090909090909</v>
      </c>
      <c r="N881" s="134">
        <f>L881*职业参数比例等级参数!$B$16</f>
        <v>3.8545454545454545</v>
      </c>
      <c r="O881" s="134"/>
      <c r="P881" s="134"/>
    </row>
    <row r="882" spans="1:16" s="135" customFormat="1">
      <c r="A882" s="142">
        <v>869</v>
      </c>
      <c r="B882" s="134">
        <f t="shared" si="22"/>
        <v>1000</v>
      </c>
      <c r="C882" s="134">
        <v>2</v>
      </c>
      <c r="D882" s="134">
        <v>2</v>
      </c>
      <c r="E882" s="134" t="s">
        <v>1938</v>
      </c>
      <c r="F882" s="134">
        <f>职业参数比例等级参数!$AA$38*1</f>
        <v>8.7272727272727266</v>
      </c>
      <c r="G882" s="134">
        <f>职业参数比例等级参数!$AA$39*1</f>
        <v>8.1818181818181817</v>
      </c>
      <c r="H882" s="134">
        <f>职业参数比例等级参数!$AA$40*1</f>
        <v>4.0727272727272723</v>
      </c>
      <c r="I882" s="134">
        <f>职业参数比例等级参数!$AA$41*1</f>
        <v>3.0545454545454542</v>
      </c>
      <c r="J882" s="134">
        <f>职业参数比例等级参数!$AA$42*1</f>
        <v>4.0727272727272723</v>
      </c>
      <c r="K882" s="134">
        <f>职业参数比例等级参数!$AA$43*1</f>
        <v>3.0545454545454542</v>
      </c>
      <c r="L882" s="135">
        <f>职业参数比例等级参数!$AB$44*1</f>
        <v>3.8181818181818179</v>
      </c>
      <c r="M882" s="134">
        <f>L882*职业参数比例等级参数!$B$15</f>
        <v>7.6363636363636358</v>
      </c>
      <c r="N882" s="134">
        <f>L882*职业参数比例等级参数!$B$16</f>
        <v>3.8181818181818179</v>
      </c>
      <c r="O882" s="134"/>
      <c r="P882" s="134"/>
    </row>
    <row r="883" spans="1:16" s="135" customFormat="1">
      <c r="A883" s="142">
        <v>870</v>
      </c>
      <c r="B883" s="134">
        <f t="shared" si="22"/>
        <v>1000</v>
      </c>
      <c r="C883" s="134">
        <v>2</v>
      </c>
      <c r="D883" s="134">
        <v>2</v>
      </c>
      <c r="E883" s="134" t="s">
        <v>1938</v>
      </c>
      <c r="F883" s="134">
        <f>职业参数比例等级参数!$AA$38*1</f>
        <v>8.7272727272727266</v>
      </c>
      <c r="G883" s="134">
        <f>职业参数比例等级参数!$AA$39*1</f>
        <v>8.1818181818181817</v>
      </c>
      <c r="H883" s="134">
        <f>职业参数比例等级参数!$AA$40*1</f>
        <v>4.0727272727272723</v>
      </c>
      <c r="I883" s="134">
        <f>职业参数比例等级参数!$AA$41*1</f>
        <v>3.0545454545454542</v>
      </c>
      <c r="J883" s="134">
        <f>职业参数比例等级参数!$AA$42*1</f>
        <v>4.0727272727272723</v>
      </c>
      <c r="K883" s="134">
        <f>职业参数比例等级参数!$AA$43*1</f>
        <v>3.0545454545454542</v>
      </c>
      <c r="L883" s="135">
        <f>职业参数比例等级参数!$AC$44*1</f>
        <v>3.7818181818181817</v>
      </c>
      <c r="M883" s="134">
        <f>L883*职业参数比例等级参数!$B$15</f>
        <v>7.5636363636363635</v>
      </c>
      <c r="N883" s="134">
        <f>L883*职业参数比例等级参数!$B$16</f>
        <v>3.7818181818181817</v>
      </c>
      <c r="O883" s="134"/>
      <c r="P883" s="134"/>
    </row>
    <row r="884" spans="1:16" s="135" customFormat="1">
      <c r="A884" s="142">
        <v>871</v>
      </c>
      <c r="B884" s="135">
        <f t="shared" si="22"/>
        <v>1000</v>
      </c>
      <c r="C884" s="135">
        <v>2</v>
      </c>
      <c r="D884" s="135">
        <v>2</v>
      </c>
      <c r="E884" s="135" t="s">
        <v>1939</v>
      </c>
      <c r="F884" s="135">
        <f>职业参数比例等级参数!$AB$38*1</f>
        <v>8.4848484848484844</v>
      </c>
      <c r="G884" s="135">
        <f>职业参数比例等级参数!$AB$39*1</f>
        <v>7.9545454545454533</v>
      </c>
      <c r="H884" s="135">
        <f>职业参数比例等级参数!$AB$40*1</f>
        <v>3.8787878787878789</v>
      </c>
      <c r="I884" s="135">
        <f>职业参数比例等级参数!$AB$41*1</f>
        <v>2.9090909090909087</v>
      </c>
      <c r="J884" s="135">
        <f>职业参数比例等级参数!$AB$42*1</f>
        <v>3.8787878787878789</v>
      </c>
      <c r="K884" s="135">
        <f>职业参数比例等级参数!$AB$43*1</f>
        <v>2.9090909090909087</v>
      </c>
      <c r="L884" s="135">
        <f>职业参数比例等级参数!$AB$44*1</f>
        <v>3.8181818181818179</v>
      </c>
      <c r="M884" s="135">
        <f>L884*职业参数比例等级参数!$B$15</f>
        <v>7.6363636363636358</v>
      </c>
      <c r="N884" s="135">
        <f>L884*职业参数比例等级参数!$B$16</f>
        <v>3.8181818181818179</v>
      </c>
      <c r="P884" s="135" t="s">
        <v>695</v>
      </c>
    </row>
    <row r="885" spans="1:16" s="135" customFormat="1">
      <c r="A885" s="142">
        <v>872</v>
      </c>
      <c r="B885" s="134">
        <f t="shared" si="22"/>
        <v>1000</v>
      </c>
      <c r="C885" s="134">
        <v>2</v>
      </c>
      <c r="D885" s="134">
        <v>2</v>
      </c>
      <c r="E885" s="134" t="s">
        <v>1939</v>
      </c>
      <c r="F885" s="135">
        <f>职业参数比例等级参数!$AA$38*1</f>
        <v>8.7272727272727266</v>
      </c>
      <c r="G885" s="134">
        <f>职业参数比例等级参数!$AB$39*1</f>
        <v>7.9545454545454533</v>
      </c>
      <c r="H885" s="134">
        <f>职业参数比例等级参数!$AB$40*1</f>
        <v>3.8787878787878789</v>
      </c>
      <c r="I885" s="134">
        <f>职业参数比例等级参数!$AB$41*1</f>
        <v>2.9090909090909087</v>
      </c>
      <c r="J885" s="134">
        <f>职业参数比例等级参数!$AB$42*1</f>
        <v>3.8787878787878789</v>
      </c>
      <c r="K885" s="134">
        <f>职业参数比例等级参数!$AB$43*1</f>
        <v>2.9090909090909087</v>
      </c>
      <c r="L885" s="134">
        <f>职业参数比例等级参数!$AB$44*1</f>
        <v>3.8181818181818179</v>
      </c>
      <c r="M885" s="134">
        <f>L885*职业参数比例等级参数!$B$15</f>
        <v>7.6363636363636358</v>
      </c>
      <c r="N885" s="134">
        <f>L885*职业参数比例等级参数!$B$16</f>
        <v>3.8181818181818179</v>
      </c>
      <c r="O885" s="134"/>
      <c r="P885" s="134"/>
    </row>
    <row r="886" spans="1:16" s="135" customFormat="1">
      <c r="A886" s="142">
        <v>873</v>
      </c>
      <c r="B886" s="134">
        <f t="shared" si="22"/>
        <v>1000</v>
      </c>
      <c r="C886" s="134">
        <v>2</v>
      </c>
      <c r="D886" s="134">
        <v>2</v>
      </c>
      <c r="E886" s="134" t="s">
        <v>1939</v>
      </c>
      <c r="F886" s="135">
        <f>职业参数比例等级参数!$AC$38*1</f>
        <v>8.2424242424242422</v>
      </c>
      <c r="G886" s="134">
        <f>职业参数比例等级参数!$AB$39*1</f>
        <v>7.9545454545454533</v>
      </c>
      <c r="H886" s="134">
        <f>职业参数比例等级参数!$AB$40*1</f>
        <v>3.8787878787878789</v>
      </c>
      <c r="I886" s="134">
        <f>职业参数比例等级参数!$AB$41*1</f>
        <v>2.9090909090909087</v>
      </c>
      <c r="J886" s="134">
        <f>职业参数比例等级参数!$AB$42*1</f>
        <v>3.8787878787878789</v>
      </c>
      <c r="K886" s="134">
        <f>职业参数比例等级参数!$AB$43*1</f>
        <v>2.9090909090909087</v>
      </c>
      <c r="L886" s="134">
        <f>职业参数比例等级参数!$AB$44*1</f>
        <v>3.8181818181818179</v>
      </c>
      <c r="M886" s="134">
        <f>L886*职业参数比例等级参数!$B$15</f>
        <v>7.6363636363636358</v>
      </c>
      <c r="N886" s="134">
        <f>L886*职业参数比例等级参数!$B$16</f>
        <v>3.8181818181818179</v>
      </c>
      <c r="O886" s="134"/>
      <c r="P886" s="134"/>
    </row>
    <row r="887" spans="1:16" s="135" customFormat="1">
      <c r="A887" s="142">
        <v>874</v>
      </c>
      <c r="B887" s="134">
        <f t="shared" si="22"/>
        <v>1000</v>
      </c>
      <c r="C887" s="134">
        <v>2</v>
      </c>
      <c r="D887" s="134">
        <v>2</v>
      </c>
      <c r="E887" s="134" t="s">
        <v>1938</v>
      </c>
      <c r="F887" s="134">
        <f>职业参数比例等级参数!$AB$38*1</f>
        <v>8.4848484848484844</v>
      </c>
      <c r="G887" s="135">
        <f>职业参数比例等级参数!$AA$39*1</f>
        <v>8.1818181818181817</v>
      </c>
      <c r="H887" s="134">
        <f>职业参数比例等级参数!$AB$40*1</f>
        <v>3.8787878787878789</v>
      </c>
      <c r="I887" s="134">
        <f>职业参数比例等级参数!$AB$41*1</f>
        <v>2.9090909090909087</v>
      </c>
      <c r="J887" s="134">
        <f>职业参数比例等级参数!$AB$42*1</f>
        <v>3.8787878787878789</v>
      </c>
      <c r="K887" s="134">
        <f>职业参数比例等级参数!$AB$43*1</f>
        <v>2.9090909090909087</v>
      </c>
      <c r="L887" s="134">
        <f>职业参数比例等级参数!$AB$44*1</f>
        <v>3.8181818181818179</v>
      </c>
      <c r="M887" s="134">
        <f>L887*职业参数比例等级参数!$B$15</f>
        <v>7.6363636363636358</v>
      </c>
      <c r="N887" s="134">
        <f>L887*职业参数比例等级参数!$B$16</f>
        <v>3.8181818181818179</v>
      </c>
      <c r="O887" s="134"/>
      <c r="P887" s="134"/>
    </row>
    <row r="888" spans="1:16" s="135" customFormat="1">
      <c r="A888" s="142">
        <v>875</v>
      </c>
      <c r="B888" s="134">
        <f t="shared" si="22"/>
        <v>1000</v>
      </c>
      <c r="C888" s="134">
        <v>2</v>
      </c>
      <c r="D888" s="134">
        <v>2</v>
      </c>
      <c r="E888" s="134" t="s">
        <v>1938</v>
      </c>
      <c r="F888" s="134">
        <f>职业参数比例等级参数!$AB$38*1</f>
        <v>8.4848484848484844</v>
      </c>
      <c r="G888" s="135">
        <f>职业参数比例等级参数!$AC$39*1</f>
        <v>7.7272727272727266</v>
      </c>
      <c r="H888" s="134">
        <f>职业参数比例等级参数!$AB$40*1</f>
        <v>3.8787878787878789</v>
      </c>
      <c r="I888" s="134">
        <f>职业参数比例等级参数!$AB$41*1</f>
        <v>2.9090909090909087</v>
      </c>
      <c r="J888" s="134">
        <f>职业参数比例等级参数!$AB$42*1</f>
        <v>3.8787878787878789</v>
      </c>
      <c r="K888" s="134">
        <f>职业参数比例等级参数!$AB$43*1</f>
        <v>2.9090909090909087</v>
      </c>
      <c r="L888" s="134">
        <f>职业参数比例等级参数!$AB$44*1</f>
        <v>3.8181818181818179</v>
      </c>
      <c r="M888" s="134">
        <f>L888*职业参数比例等级参数!$B$15</f>
        <v>7.6363636363636358</v>
      </c>
      <c r="N888" s="134">
        <f>L888*职业参数比例等级参数!$B$16</f>
        <v>3.8181818181818179</v>
      </c>
      <c r="O888" s="134"/>
      <c r="P888" s="134"/>
    </row>
    <row r="889" spans="1:16" s="135" customFormat="1">
      <c r="A889" s="142">
        <v>876</v>
      </c>
      <c r="B889" s="134">
        <f t="shared" si="22"/>
        <v>1000</v>
      </c>
      <c r="C889" s="134">
        <v>2</v>
      </c>
      <c r="D889" s="134">
        <v>2</v>
      </c>
      <c r="E889" s="134" t="s">
        <v>1938</v>
      </c>
      <c r="F889" s="134">
        <f>职业参数比例等级参数!$AB$38*1</f>
        <v>8.4848484848484844</v>
      </c>
      <c r="G889" s="134">
        <f>职业参数比例等级参数!$AB$39*1</f>
        <v>7.9545454545454533</v>
      </c>
      <c r="H889" s="135">
        <f>职业参数比例等级参数!$AA$40*1</f>
        <v>4.0727272727272723</v>
      </c>
      <c r="I889" s="134">
        <f>职业参数比例等级参数!$AB$41*1</f>
        <v>2.9090909090909087</v>
      </c>
      <c r="J889" s="134">
        <f>职业参数比例等级参数!$AB$42*1</f>
        <v>3.8787878787878789</v>
      </c>
      <c r="K889" s="134">
        <f>职业参数比例等级参数!$AB$43*1</f>
        <v>2.9090909090909087</v>
      </c>
      <c r="L889" s="134">
        <f>职业参数比例等级参数!$AB$44*1</f>
        <v>3.8181818181818179</v>
      </c>
      <c r="M889" s="134">
        <f>L889*职业参数比例等级参数!$B$15</f>
        <v>7.6363636363636358</v>
      </c>
      <c r="N889" s="134">
        <f>L889*职业参数比例等级参数!$B$16</f>
        <v>3.8181818181818179</v>
      </c>
      <c r="O889" s="134"/>
      <c r="P889" s="134"/>
    </row>
    <row r="890" spans="1:16" s="135" customFormat="1">
      <c r="A890" s="142">
        <v>877</v>
      </c>
      <c r="B890" s="134">
        <f t="shared" si="22"/>
        <v>1000</v>
      </c>
      <c r="C890" s="134">
        <v>2</v>
      </c>
      <c r="D890" s="134">
        <v>2</v>
      </c>
      <c r="E890" s="134" t="s">
        <v>1938</v>
      </c>
      <c r="F890" s="134">
        <f>职业参数比例等级参数!$AB$38*1</f>
        <v>8.4848484848484844</v>
      </c>
      <c r="G890" s="134">
        <f>职业参数比例等级参数!$AB$39*1</f>
        <v>7.9545454545454533</v>
      </c>
      <c r="H890" s="135">
        <f>职业参数比例等级参数!$AC$40*1</f>
        <v>3.684848484848485</v>
      </c>
      <c r="I890" s="134">
        <f>职业参数比例等级参数!$AB$41*1</f>
        <v>2.9090909090909087</v>
      </c>
      <c r="J890" s="134">
        <f>职业参数比例等级参数!$AB$42*1</f>
        <v>3.8787878787878789</v>
      </c>
      <c r="K890" s="134">
        <f>职业参数比例等级参数!$AB$43*1</f>
        <v>2.9090909090909087</v>
      </c>
      <c r="L890" s="134">
        <f>职业参数比例等级参数!$AB$44*1</f>
        <v>3.8181818181818179</v>
      </c>
      <c r="M890" s="134">
        <f>L890*职业参数比例等级参数!$B$15</f>
        <v>7.6363636363636358</v>
      </c>
      <c r="N890" s="134">
        <f>L890*职业参数比例等级参数!$B$16</f>
        <v>3.8181818181818179</v>
      </c>
      <c r="O890" s="134"/>
      <c r="P890" s="134"/>
    </row>
    <row r="891" spans="1:16" s="135" customFormat="1">
      <c r="A891" s="142">
        <v>878</v>
      </c>
      <c r="B891" s="134">
        <f t="shared" si="22"/>
        <v>1000</v>
      </c>
      <c r="C891" s="134">
        <v>2</v>
      </c>
      <c r="D891" s="134">
        <v>2</v>
      </c>
      <c r="E891" s="134" t="s">
        <v>1938</v>
      </c>
      <c r="F891" s="134">
        <f>职业参数比例等级参数!$AB$38*1</f>
        <v>8.4848484848484844</v>
      </c>
      <c r="G891" s="134">
        <f>职业参数比例等级参数!$AB$39*1</f>
        <v>7.9545454545454533</v>
      </c>
      <c r="H891" s="134">
        <f>职业参数比例等级参数!$AB$40*1</f>
        <v>3.8787878787878789</v>
      </c>
      <c r="I891" s="135">
        <f>职业参数比例等级参数!$AA$41*1</f>
        <v>3.0545454545454542</v>
      </c>
      <c r="J891" s="134">
        <f>职业参数比例等级参数!$AB$42*1</f>
        <v>3.8787878787878789</v>
      </c>
      <c r="K891" s="134">
        <f>职业参数比例等级参数!$AB$43*1</f>
        <v>2.9090909090909087</v>
      </c>
      <c r="L891" s="134">
        <f>职业参数比例等级参数!$AB$44*1</f>
        <v>3.8181818181818179</v>
      </c>
      <c r="M891" s="134">
        <f>L891*职业参数比例等级参数!$B$15</f>
        <v>7.6363636363636358</v>
      </c>
      <c r="N891" s="134">
        <f>L891*职业参数比例等级参数!$B$16</f>
        <v>3.8181818181818179</v>
      </c>
      <c r="O891" s="134"/>
      <c r="P891" s="134"/>
    </row>
    <row r="892" spans="1:16" s="135" customFormat="1">
      <c r="A892" s="142">
        <v>879</v>
      </c>
      <c r="B892" s="134">
        <f t="shared" si="22"/>
        <v>1000</v>
      </c>
      <c r="C892" s="134">
        <v>2</v>
      </c>
      <c r="D892" s="134">
        <v>2</v>
      </c>
      <c r="E892" s="134" t="s">
        <v>1938</v>
      </c>
      <c r="F892" s="134">
        <f>职业参数比例等级参数!$AB$38*1</f>
        <v>8.4848484848484844</v>
      </c>
      <c r="G892" s="134">
        <f>职业参数比例等级参数!$AB$39*1</f>
        <v>7.9545454545454533</v>
      </c>
      <c r="H892" s="134">
        <f>职业参数比例等级参数!$AB$40*1</f>
        <v>3.8787878787878789</v>
      </c>
      <c r="I892" s="135">
        <f>职业参数比例等级参数!$AC$41*1</f>
        <v>2.7636363636363637</v>
      </c>
      <c r="J892" s="134">
        <f>职业参数比例等级参数!$AB$42*1</f>
        <v>3.8787878787878789</v>
      </c>
      <c r="K892" s="134">
        <f>职业参数比例等级参数!$AB$43*1</f>
        <v>2.9090909090909087</v>
      </c>
      <c r="L892" s="134">
        <f>职业参数比例等级参数!$AB$44*1</f>
        <v>3.8181818181818179</v>
      </c>
      <c r="M892" s="134">
        <f>L892*职业参数比例等级参数!$B$15</f>
        <v>7.6363636363636358</v>
      </c>
      <c r="N892" s="134">
        <f>L892*职业参数比例等级参数!$B$16</f>
        <v>3.8181818181818179</v>
      </c>
      <c r="O892" s="134"/>
      <c r="P892" s="134"/>
    </row>
    <row r="893" spans="1:16" s="135" customFormat="1">
      <c r="A893" s="142">
        <v>880</v>
      </c>
      <c r="B893" s="134">
        <f t="shared" si="22"/>
        <v>1000</v>
      </c>
      <c r="C893" s="134">
        <v>2</v>
      </c>
      <c r="D893" s="134">
        <v>2</v>
      </c>
      <c r="E893" s="134" t="s">
        <v>1938</v>
      </c>
      <c r="F893" s="134">
        <f>职业参数比例等级参数!$AB$38*1</f>
        <v>8.4848484848484844</v>
      </c>
      <c r="G893" s="134">
        <f>职业参数比例等级参数!$AB$39*1</f>
        <v>7.9545454545454533</v>
      </c>
      <c r="H893" s="134">
        <f>职业参数比例等级参数!$AB$40*1</f>
        <v>3.8787878787878789</v>
      </c>
      <c r="I893" s="134">
        <f>职业参数比例等级参数!$AB$41*1</f>
        <v>2.9090909090909087</v>
      </c>
      <c r="J893" s="135">
        <f>职业参数比例等级参数!$AA$42*1</f>
        <v>4.0727272727272723</v>
      </c>
      <c r="K893" s="134">
        <f>职业参数比例等级参数!$AB$43*1</f>
        <v>2.9090909090909087</v>
      </c>
      <c r="L893" s="134">
        <f>职业参数比例等级参数!$AB$44*1</f>
        <v>3.8181818181818179</v>
      </c>
      <c r="M893" s="134">
        <f>L893*职业参数比例等级参数!$B$15</f>
        <v>7.6363636363636358</v>
      </c>
      <c r="N893" s="134">
        <f>L893*职业参数比例等级参数!$B$16</f>
        <v>3.8181818181818179</v>
      </c>
      <c r="O893" s="134"/>
      <c r="P893" s="134"/>
    </row>
    <row r="894" spans="1:16" s="135" customFormat="1">
      <c r="A894" s="142">
        <v>881</v>
      </c>
      <c r="B894" s="134">
        <f t="shared" si="22"/>
        <v>1000</v>
      </c>
      <c r="C894" s="134">
        <v>2</v>
      </c>
      <c r="D894" s="134">
        <v>2</v>
      </c>
      <c r="E894" s="134" t="s">
        <v>1938</v>
      </c>
      <c r="F894" s="134">
        <f>职业参数比例等级参数!$AB$38*1</f>
        <v>8.4848484848484844</v>
      </c>
      <c r="G894" s="134">
        <f>职业参数比例等级参数!$AB$39*1</f>
        <v>7.9545454545454533</v>
      </c>
      <c r="H894" s="134">
        <f>职业参数比例等级参数!$AB$40*1</f>
        <v>3.8787878787878789</v>
      </c>
      <c r="I894" s="134">
        <f>职业参数比例等级参数!$AB$41*1</f>
        <v>2.9090909090909087</v>
      </c>
      <c r="J894" s="135">
        <f>职业参数比例等级参数!$AC$42*1</f>
        <v>3.684848484848485</v>
      </c>
      <c r="K894" s="134">
        <f>职业参数比例等级参数!$AB$43*1</f>
        <v>2.9090909090909087</v>
      </c>
      <c r="L894" s="134">
        <f>职业参数比例等级参数!$AB$44*1</f>
        <v>3.8181818181818179</v>
      </c>
      <c r="M894" s="134">
        <f>L894*职业参数比例等级参数!$B$15</f>
        <v>7.6363636363636358</v>
      </c>
      <c r="N894" s="134">
        <f>L894*职业参数比例等级参数!$B$16</f>
        <v>3.8181818181818179</v>
      </c>
      <c r="O894" s="134"/>
      <c r="P894" s="134"/>
    </row>
    <row r="895" spans="1:16" s="135" customFormat="1">
      <c r="A895" s="142">
        <v>882</v>
      </c>
      <c r="B895" s="134">
        <f t="shared" si="22"/>
        <v>1000</v>
      </c>
      <c r="C895" s="134">
        <v>2</v>
      </c>
      <c r="D895" s="134">
        <v>2</v>
      </c>
      <c r="E895" s="134" t="s">
        <v>1938</v>
      </c>
      <c r="F895" s="134">
        <f>职业参数比例等级参数!$AB$38*1</f>
        <v>8.4848484848484844</v>
      </c>
      <c r="G895" s="134">
        <f>职业参数比例等级参数!$AB$39*1</f>
        <v>7.9545454545454533</v>
      </c>
      <c r="H895" s="134">
        <f>职业参数比例等级参数!$AB$40*1</f>
        <v>3.8787878787878789</v>
      </c>
      <c r="I895" s="134">
        <f>职业参数比例等级参数!$AB$41*1</f>
        <v>2.9090909090909087</v>
      </c>
      <c r="J895" s="134">
        <f>职业参数比例等级参数!$AB$42*1</f>
        <v>3.8787878787878789</v>
      </c>
      <c r="K895" s="135">
        <f>职业参数比例等级参数!$AA$43*1</f>
        <v>3.0545454545454542</v>
      </c>
      <c r="L895" s="134">
        <f>职业参数比例等级参数!$AB$44*1</f>
        <v>3.8181818181818179</v>
      </c>
      <c r="M895" s="134">
        <f>L895*职业参数比例等级参数!$B$15</f>
        <v>7.6363636363636358</v>
      </c>
      <c r="N895" s="134">
        <f>L895*职业参数比例等级参数!$B$16</f>
        <v>3.8181818181818179</v>
      </c>
      <c r="O895" s="134"/>
      <c r="P895" s="134"/>
    </row>
    <row r="896" spans="1:16" s="135" customFormat="1">
      <c r="A896" s="142">
        <v>883</v>
      </c>
      <c r="B896" s="134">
        <f t="shared" si="22"/>
        <v>1000</v>
      </c>
      <c r="C896" s="134">
        <v>2</v>
      </c>
      <c r="D896" s="134">
        <v>2</v>
      </c>
      <c r="E896" s="134" t="s">
        <v>1938</v>
      </c>
      <c r="F896" s="134">
        <f>职业参数比例等级参数!$AB$38*1</f>
        <v>8.4848484848484844</v>
      </c>
      <c r="G896" s="134">
        <f>职业参数比例等级参数!$AB$39*1</f>
        <v>7.9545454545454533</v>
      </c>
      <c r="H896" s="134">
        <f>职业参数比例等级参数!$AB$40*1</f>
        <v>3.8787878787878789</v>
      </c>
      <c r="I896" s="134">
        <f>职业参数比例等级参数!$AB$41*1</f>
        <v>2.9090909090909087</v>
      </c>
      <c r="J896" s="134">
        <f>职业参数比例等级参数!$AB$42*1</f>
        <v>3.8787878787878789</v>
      </c>
      <c r="K896" s="135">
        <f>职业参数比例等级参数!$AC$43*1</f>
        <v>2.7636363636363637</v>
      </c>
      <c r="L896" s="134">
        <f>职业参数比例等级参数!$AB$44*1</f>
        <v>3.8181818181818179</v>
      </c>
      <c r="M896" s="134">
        <f>L896*职业参数比例等级参数!$B$15</f>
        <v>7.6363636363636358</v>
      </c>
      <c r="N896" s="134">
        <f>L896*职业参数比例等级参数!$B$16</f>
        <v>3.8181818181818179</v>
      </c>
      <c r="O896" s="134"/>
      <c r="P896" s="134"/>
    </row>
    <row r="897" spans="1:16" s="135" customFormat="1">
      <c r="A897" s="142">
        <v>884</v>
      </c>
      <c r="B897" s="134">
        <f t="shared" si="22"/>
        <v>1000</v>
      </c>
      <c r="C897" s="134">
        <v>2</v>
      </c>
      <c r="D897" s="134">
        <v>2</v>
      </c>
      <c r="E897" s="134" t="s">
        <v>1938</v>
      </c>
      <c r="F897" s="134">
        <f>职业参数比例等级参数!$AB$38*1</f>
        <v>8.4848484848484844</v>
      </c>
      <c r="G897" s="134">
        <f>职业参数比例等级参数!$AB$39*1</f>
        <v>7.9545454545454533</v>
      </c>
      <c r="H897" s="134">
        <f>职业参数比例等级参数!$AB$40*1</f>
        <v>3.8787878787878789</v>
      </c>
      <c r="I897" s="134">
        <f>职业参数比例等级参数!$AB$41*1</f>
        <v>2.9090909090909087</v>
      </c>
      <c r="J897" s="134">
        <f>职业参数比例等级参数!$AB$42*1</f>
        <v>3.8787878787878789</v>
      </c>
      <c r="K897" s="134">
        <f>职业参数比例等级参数!$AB$43*1</f>
        <v>2.9090909090909087</v>
      </c>
      <c r="L897" s="135">
        <f>职业参数比例等级参数!$AA$44*1</f>
        <v>3.8545454545454545</v>
      </c>
      <c r="M897" s="134">
        <f>L897*职业参数比例等级参数!$B$15</f>
        <v>7.709090909090909</v>
      </c>
      <c r="N897" s="134">
        <f>L897*职业参数比例等级参数!$B$16</f>
        <v>3.8545454545454545</v>
      </c>
      <c r="O897" s="134"/>
      <c r="P897" s="134"/>
    </row>
    <row r="898" spans="1:16" s="135" customFormat="1">
      <c r="A898" s="142">
        <v>885</v>
      </c>
      <c r="B898" s="134">
        <f t="shared" si="22"/>
        <v>1000</v>
      </c>
      <c r="C898" s="134">
        <v>2</v>
      </c>
      <c r="D898" s="134">
        <v>2</v>
      </c>
      <c r="E898" s="134" t="s">
        <v>1938</v>
      </c>
      <c r="F898" s="134">
        <f>职业参数比例等级参数!$AB$38*1</f>
        <v>8.4848484848484844</v>
      </c>
      <c r="G898" s="134">
        <f>职业参数比例等级参数!$AB$39*1</f>
        <v>7.9545454545454533</v>
      </c>
      <c r="H898" s="134">
        <f>职业参数比例等级参数!$AB$40*1</f>
        <v>3.8787878787878789</v>
      </c>
      <c r="I898" s="134">
        <f>职业参数比例等级参数!$AB$41*1</f>
        <v>2.9090909090909087</v>
      </c>
      <c r="J898" s="134">
        <f>职业参数比例等级参数!$AB$42*1</f>
        <v>3.8787878787878789</v>
      </c>
      <c r="K898" s="134">
        <f>职业参数比例等级参数!$AB$43*1</f>
        <v>2.9090909090909087</v>
      </c>
      <c r="L898" s="135">
        <f>职业参数比例等级参数!$AC$44*1</f>
        <v>3.7818181818181817</v>
      </c>
      <c r="M898" s="134">
        <f>L898*职业参数比例等级参数!$B$15</f>
        <v>7.5636363636363635</v>
      </c>
      <c r="N898" s="134">
        <f>L898*职业参数比例等级参数!$B$16</f>
        <v>3.7818181818181817</v>
      </c>
      <c r="O898" s="134"/>
      <c r="P898" s="134"/>
    </row>
    <row r="899" spans="1:16" s="135" customFormat="1">
      <c r="A899" s="142">
        <v>886</v>
      </c>
      <c r="B899" s="135">
        <f t="shared" si="22"/>
        <v>1000</v>
      </c>
      <c r="C899" s="135">
        <v>2</v>
      </c>
      <c r="D899" s="135">
        <v>2</v>
      </c>
      <c r="E899" s="135" t="s">
        <v>1939</v>
      </c>
      <c r="F899" s="135">
        <f>职业参数比例等级参数!$AC$38*1</f>
        <v>8.2424242424242422</v>
      </c>
      <c r="G899" s="135">
        <f>职业参数比例等级参数!$AC$39*1</f>
        <v>7.7272727272727266</v>
      </c>
      <c r="H899" s="135">
        <f>职业参数比例等级参数!$AC$40*1</f>
        <v>3.684848484848485</v>
      </c>
      <c r="I899" s="135">
        <f>职业参数比例等级参数!$AC$41*1</f>
        <v>2.7636363636363637</v>
      </c>
      <c r="J899" s="135">
        <f>职业参数比例等级参数!$AC$42*1</f>
        <v>3.684848484848485</v>
      </c>
      <c r="K899" s="135">
        <f>职业参数比例等级参数!$AC$43*1</f>
        <v>2.7636363636363637</v>
      </c>
      <c r="L899" s="135">
        <f>职业参数比例等级参数!$AC$44*1</f>
        <v>3.7818181818181817</v>
      </c>
      <c r="M899" s="135">
        <f>L899*职业参数比例等级参数!$B$15</f>
        <v>7.5636363636363635</v>
      </c>
      <c r="N899" s="135">
        <f>L899*职业参数比例等级参数!$B$16</f>
        <v>3.7818181818181817</v>
      </c>
      <c r="P899" s="135" t="s">
        <v>696</v>
      </c>
    </row>
    <row r="900" spans="1:16" s="135" customFormat="1">
      <c r="A900" s="142">
        <v>887</v>
      </c>
      <c r="B900" s="134">
        <f t="shared" si="22"/>
        <v>1000</v>
      </c>
      <c r="C900" s="134">
        <v>2</v>
      </c>
      <c r="D900" s="134">
        <v>2</v>
      </c>
      <c r="E900" s="134" t="s">
        <v>1939</v>
      </c>
      <c r="F900" s="135">
        <f>职业参数比例等级参数!$AB$38*1</f>
        <v>8.4848484848484844</v>
      </c>
      <c r="G900" s="134">
        <f>职业参数比例等级参数!$AC$39*1</f>
        <v>7.7272727272727266</v>
      </c>
      <c r="H900" s="134">
        <f>职业参数比例等级参数!$AC$40*1</f>
        <v>3.684848484848485</v>
      </c>
      <c r="I900" s="134">
        <f>职业参数比例等级参数!$AC$41*1</f>
        <v>2.7636363636363637</v>
      </c>
      <c r="J900" s="134">
        <f>职业参数比例等级参数!$AC$42*1</f>
        <v>3.684848484848485</v>
      </c>
      <c r="K900" s="134">
        <f>职业参数比例等级参数!$AC$43*1</f>
        <v>2.7636363636363637</v>
      </c>
      <c r="L900" s="134">
        <f>职业参数比例等级参数!$AC$44*1</f>
        <v>3.7818181818181817</v>
      </c>
      <c r="M900" s="134">
        <f>L900*职业参数比例等级参数!$B$15</f>
        <v>7.5636363636363635</v>
      </c>
      <c r="N900" s="134">
        <f>L900*职业参数比例等级参数!$B$16</f>
        <v>3.7818181818181817</v>
      </c>
      <c r="O900" s="134"/>
      <c r="P900" s="134"/>
    </row>
    <row r="901" spans="1:16" s="135" customFormat="1">
      <c r="A901" s="142">
        <v>888</v>
      </c>
      <c r="B901" s="134">
        <f t="shared" si="22"/>
        <v>1000</v>
      </c>
      <c r="C901" s="134">
        <v>2</v>
      </c>
      <c r="D901" s="134">
        <v>2</v>
      </c>
      <c r="E901" s="134" t="s">
        <v>1939</v>
      </c>
      <c r="F901" s="135">
        <f>职业参数比例等级参数!$AA$38*1</f>
        <v>8.7272727272727266</v>
      </c>
      <c r="G901" s="134">
        <f>职业参数比例等级参数!$AC$39*1</f>
        <v>7.7272727272727266</v>
      </c>
      <c r="H901" s="134">
        <f>职业参数比例等级参数!$AC$40*1</f>
        <v>3.684848484848485</v>
      </c>
      <c r="I901" s="134">
        <f>职业参数比例等级参数!$AC$41*1</f>
        <v>2.7636363636363637</v>
      </c>
      <c r="J901" s="134">
        <f>职业参数比例等级参数!$AC$42*1</f>
        <v>3.684848484848485</v>
      </c>
      <c r="K901" s="134">
        <f>职业参数比例等级参数!$AC$43*1</f>
        <v>2.7636363636363637</v>
      </c>
      <c r="L901" s="134">
        <f>职业参数比例等级参数!$AC$44*1</f>
        <v>3.7818181818181817</v>
      </c>
      <c r="M901" s="134">
        <f>L901*职业参数比例等级参数!$B$15</f>
        <v>7.5636363636363635</v>
      </c>
      <c r="N901" s="134">
        <f>L901*职业参数比例等级参数!$B$16</f>
        <v>3.7818181818181817</v>
      </c>
      <c r="O901" s="134"/>
      <c r="P901" s="134"/>
    </row>
    <row r="902" spans="1:16" s="135" customFormat="1">
      <c r="A902" s="142">
        <v>889</v>
      </c>
      <c r="B902" s="134">
        <f t="shared" si="22"/>
        <v>1000</v>
      </c>
      <c r="C902" s="134">
        <v>2</v>
      </c>
      <c r="D902" s="134">
        <v>2</v>
      </c>
      <c r="E902" s="134" t="s">
        <v>1938</v>
      </c>
      <c r="F902" s="134">
        <f>职业参数比例等级参数!$AC$38*1</f>
        <v>8.2424242424242422</v>
      </c>
      <c r="G902" s="135">
        <f>职业参数比例等级参数!$AB$39*1</f>
        <v>7.9545454545454533</v>
      </c>
      <c r="H902" s="134">
        <f>职业参数比例等级参数!$AC$40*1</f>
        <v>3.684848484848485</v>
      </c>
      <c r="I902" s="134">
        <f>职业参数比例等级参数!$AC$41*1</f>
        <v>2.7636363636363637</v>
      </c>
      <c r="J902" s="134">
        <f>职业参数比例等级参数!$AC$42*1</f>
        <v>3.684848484848485</v>
      </c>
      <c r="K902" s="134">
        <f>职业参数比例等级参数!$AC$43*1</f>
        <v>2.7636363636363637</v>
      </c>
      <c r="L902" s="134">
        <f>职业参数比例等级参数!$AC$44*1</f>
        <v>3.7818181818181817</v>
      </c>
      <c r="M902" s="134">
        <f>L902*职业参数比例等级参数!$B$15</f>
        <v>7.5636363636363635</v>
      </c>
      <c r="N902" s="134">
        <f>L902*职业参数比例等级参数!$B$16</f>
        <v>3.7818181818181817</v>
      </c>
      <c r="O902" s="134"/>
      <c r="P902" s="134"/>
    </row>
    <row r="903" spans="1:16" s="135" customFormat="1">
      <c r="A903" s="142">
        <v>890</v>
      </c>
      <c r="B903" s="134">
        <f t="shared" si="22"/>
        <v>1000</v>
      </c>
      <c r="C903" s="134">
        <v>2</v>
      </c>
      <c r="D903" s="134">
        <v>2</v>
      </c>
      <c r="E903" s="134" t="s">
        <v>1938</v>
      </c>
      <c r="F903" s="134">
        <f>职业参数比例等级参数!$AC$38*1</f>
        <v>8.2424242424242422</v>
      </c>
      <c r="G903" s="135">
        <f>职业参数比例等级参数!$AA$39*1</f>
        <v>8.1818181818181817</v>
      </c>
      <c r="H903" s="134">
        <f>职业参数比例等级参数!$AC$40*1</f>
        <v>3.684848484848485</v>
      </c>
      <c r="I903" s="134">
        <f>职业参数比例等级参数!$AC$41*1</f>
        <v>2.7636363636363637</v>
      </c>
      <c r="J903" s="134">
        <f>职业参数比例等级参数!$AC$42*1</f>
        <v>3.684848484848485</v>
      </c>
      <c r="K903" s="134">
        <f>职业参数比例等级参数!$AC$43*1</f>
        <v>2.7636363636363637</v>
      </c>
      <c r="L903" s="134">
        <f>职业参数比例等级参数!$AC$44*1</f>
        <v>3.7818181818181817</v>
      </c>
      <c r="M903" s="134">
        <f>L903*职业参数比例等级参数!$B$15</f>
        <v>7.5636363636363635</v>
      </c>
      <c r="N903" s="134">
        <f>L903*职业参数比例等级参数!$B$16</f>
        <v>3.7818181818181817</v>
      </c>
      <c r="O903" s="134"/>
      <c r="P903" s="134"/>
    </row>
    <row r="904" spans="1:16" s="135" customFormat="1">
      <c r="A904" s="142">
        <v>891</v>
      </c>
      <c r="B904" s="134">
        <f t="shared" si="22"/>
        <v>1000</v>
      </c>
      <c r="C904" s="134">
        <v>2</v>
      </c>
      <c r="D904" s="134">
        <v>2</v>
      </c>
      <c r="E904" s="134" t="s">
        <v>1938</v>
      </c>
      <c r="F904" s="134">
        <f>职业参数比例等级参数!$AC$38*1</f>
        <v>8.2424242424242422</v>
      </c>
      <c r="G904" s="134">
        <f>职业参数比例等级参数!$AC$39*1</f>
        <v>7.7272727272727266</v>
      </c>
      <c r="H904" s="135">
        <f>职业参数比例等级参数!$AB$40*1</f>
        <v>3.8787878787878789</v>
      </c>
      <c r="I904" s="134">
        <f>职业参数比例等级参数!$AC$41*1</f>
        <v>2.7636363636363637</v>
      </c>
      <c r="J904" s="134">
        <f>职业参数比例等级参数!$AC$42*1</f>
        <v>3.684848484848485</v>
      </c>
      <c r="K904" s="134">
        <f>职业参数比例等级参数!$AC$43*1</f>
        <v>2.7636363636363637</v>
      </c>
      <c r="L904" s="134">
        <f>职业参数比例等级参数!$AC$44*1</f>
        <v>3.7818181818181817</v>
      </c>
      <c r="M904" s="134">
        <f>L904*职业参数比例等级参数!$B$15</f>
        <v>7.5636363636363635</v>
      </c>
      <c r="N904" s="134">
        <f>L904*职业参数比例等级参数!$B$16</f>
        <v>3.7818181818181817</v>
      </c>
      <c r="O904" s="134"/>
      <c r="P904" s="134"/>
    </row>
    <row r="905" spans="1:16" s="135" customFormat="1">
      <c r="A905" s="142">
        <v>892</v>
      </c>
      <c r="B905" s="134">
        <f t="shared" si="22"/>
        <v>1000</v>
      </c>
      <c r="C905" s="134">
        <v>2</v>
      </c>
      <c r="D905" s="134">
        <v>2</v>
      </c>
      <c r="E905" s="134" t="s">
        <v>1938</v>
      </c>
      <c r="F905" s="134">
        <f>职业参数比例等级参数!$AC$38*1</f>
        <v>8.2424242424242422</v>
      </c>
      <c r="G905" s="134">
        <f>职业参数比例等级参数!$AC$39*1</f>
        <v>7.7272727272727266</v>
      </c>
      <c r="H905" s="135">
        <f>职业参数比例等级参数!$AA$40*1</f>
        <v>4.0727272727272723</v>
      </c>
      <c r="I905" s="134">
        <f>职业参数比例等级参数!$AC$41*1</f>
        <v>2.7636363636363637</v>
      </c>
      <c r="J905" s="134">
        <f>职业参数比例等级参数!$AC$42*1</f>
        <v>3.684848484848485</v>
      </c>
      <c r="K905" s="134">
        <f>职业参数比例等级参数!$AC$43*1</f>
        <v>2.7636363636363637</v>
      </c>
      <c r="L905" s="134">
        <f>职业参数比例等级参数!$AC$44*1</f>
        <v>3.7818181818181817</v>
      </c>
      <c r="M905" s="134">
        <f>L905*职业参数比例等级参数!$B$15</f>
        <v>7.5636363636363635</v>
      </c>
      <c r="N905" s="134">
        <f>L905*职业参数比例等级参数!$B$16</f>
        <v>3.7818181818181817</v>
      </c>
      <c r="O905" s="134"/>
      <c r="P905" s="134"/>
    </row>
    <row r="906" spans="1:16" s="135" customFormat="1">
      <c r="A906" s="142">
        <v>893</v>
      </c>
      <c r="B906" s="134">
        <f t="shared" si="22"/>
        <v>1000</v>
      </c>
      <c r="C906" s="134">
        <v>2</v>
      </c>
      <c r="D906" s="134">
        <v>2</v>
      </c>
      <c r="E906" s="134" t="s">
        <v>1938</v>
      </c>
      <c r="F906" s="134">
        <f>职业参数比例等级参数!$AC$38*1</f>
        <v>8.2424242424242422</v>
      </c>
      <c r="G906" s="134">
        <f>职业参数比例等级参数!$AC$39*1</f>
        <v>7.7272727272727266</v>
      </c>
      <c r="H906" s="134">
        <f>职业参数比例等级参数!$AC$40*1</f>
        <v>3.684848484848485</v>
      </c>
      <c r="I906" s="135">
        <f>职业参数比例等级参数!$AB$41*1</f>
        <v>2.9090909090909087</v>
      </c>
      <c r="J906" s="134">
        <f>职业参数比例等级参数!$AC$42*1</f>
        <v>3.684848484848485</v>
      </c>
      <c r="K906" s="134">
        <f>职业参数比例等级参数!$AC$43*1</f>
        <v>2.7636363636363637</v>
      </c>
      <c r="L906" s="134">
        <f>职业参数比例等级参数!$AC$44*1</f>
        <v>3.7818181818181817</v>
      </c>
      <c r="M906" s="134">
        <f>L906*职业参数比例等级参数!$B$15</f>
        <v>7.5636363636363635</v>
      </c>
      <c r="N906" s="134">
        <f>L906*职业参数比例等级参数!$B$16</f>
        <v>3.7818181818181817</v>
      </c>
      <c r="O906" s="134"/>
      <c r="P906" s="134"/>
    </row>
    <row r="907" spans="1:16" s="135" customFormat="1">
      <c r="A907" s="142">
        <v>894</v>
      </c>
      <c r="B907" s="134">
        <f t="shared" si="22"/>
        <v>1000</v>
      </c>
      <c r="C907" s="134">
        <v>2</v>
      </c>
      <c r="D907" s="134">
        <v>2</v>
      </c>
      <c r="E907" s="134" t="s">
        <v>1938</v>
      </c>
      <c r="F907" s="134">
        <f>职业参数比例等级参数!$AC$38*1</f>
        <v>8.2424242424242422</v>
      </c>
      <c r="G907" s="134">
        <f>职业参数比例等级参数!$AC$39*1</f>
        <v>7.7272727272727266</v>
      </c>
      <c r="H907" s="134">
        <f>职业参数比例等级参数!$AC$40*1</f>
        <v>3.684848484848485</v>
      </c>
      <c r="I907" s="135">
        <f>职业参数比例等级参数!$AA$41*1</f>
        <v>3.0545454545454542</v>
      </c>
      <c r="J907" s="134">
        <f>职业参数比例等级参数!$AC$42*1</f>
        <v>3.684848484848485</v>
      </c>
      <c r="K907" s="134">
        <f>职业参数比例等级参数!$AC$43*1</f>
        <v>2.7636363636363637</v>
      </c>
      <c r="L907" s="134">
        <f>职业参数比例等级参数!$AC$44*1</f>
        <v>3.7818181818181817</v>
      </c>
      <c r="M907" s="134">
        <f>L907*职业参数比例等级参数!$B$15</f>
        <v>7.5636363636363635</v>
      </c>
      <c r="N907" s="134">
        <f>L907*职业参数比例等级参数!$B$16</f>
        <v>3.7818181818181817</v>
      </c>
      <c r="O907" s="134"/>
      <c r="P907" s="134"/>
    </row>
    <row r="908" spans="1:16" s="135" customFormat="1">
      <c r="A908" s="142">
        <v>895</v>
      </c>
      <c r="B908" s="134">
        <f t="shared" si="22"/>
        <v>1000</v>
      </c>
      <c r="C908" s="134">
        <v>2</v>
      </c>
      <c r="D908" s="134">
        <v>2</v>
      </c>
      <c r="E908" s="134" t="s">
        <v>1938</v>
      </c>
      <c r="F908" s="134">
        <f>职业参数比例等级参数!$AC$38*1</f>
        <v>8.2424242424242422</v>
      </c>
      <c r="G908" s="134">
        <f>职业参数比例等级参数!$AC$39*1</f>
        <v>7.7272727272727266</v>
      </c>
      <c r="H908" s="134">
        <f>职业参数比例等级参数!$AC$40*1</f>
        <v>3.684848484848485</v>
      </c>
      <c r="I908" s="134">
        <f>职业参数比例等级参数!$AC$41*1</f>
        <v>2.7636363636363637</v>
      </c>
      <c r="J908" s="135">
        <f>职业参数比例等级参数!$AB$42*1</f>
        <v>3.8787878787878789</v>
      </c>
      <c r="K908" s="134">
        <f>职业参数比例等级参数!$AC$43*1</f>
        <v>2.7636363636363637</v>
      </c>
      <c r="L908" s="134">
        <f>职业参数比例等级参数!$AC$44*1</f>
        <v>3.7818181818181817</v>
      </c>
      <c r="M908" s="134">
        <f>L908*职业参数比例等级参数!$B$15</f>
        <v>7.5636363636363635</v>
      </c>
      <c r="N908" s="134">
        <f>L908*职业参数比例等级参数!$B$16</f>
        <v>3.7818181818181817</v>
      </c>
      <c r="O908" s="134"/>
      <c r="P908" s="134"/>
    </row>
    <row r="909" spans="1:16" s="135" customFormat="1">
      <c r="A909" s="142">
        <v>896</v>
      </c>
      <c r="B909" s="134">
        <f t="shared" si="22"/>
        <v>1000</v>
      </c>
      <c r="C909" s="134">
        <v>2</v>
      </c>
      <c r="D909" s="134">
        <v>2</v>
      </c>
      <c r="E909" s="134" t="s">
        <v>1938</v>
      </c>
      <c r="F909" s="134">
        <f>职业参数比例等级参数!$AC$38*1</f>
        <v>8.2424242424242422</v>
      </c>
      <c r="G909" s="134">
        <f>职业参数比例等级参数!$AC$39*1</f>
        <v>7.7272727272727266</v>
      </c>
      <c r="H909" s="134">
        <f>职业参数比例等级参数!$AC$40*1</f>
        <v>3.684848484848485</v>
      </c>
      <c r="I909" s="134">
        <f>职业参数比例等级参数!$AC$41*1</f>
        <v>2.7636363636363637</v>
      </c>
      <c r="J909" s="135">
        <f>职业参数比例等级参数!$AA$42*1</f>
        <v>4.0727272727272723</v>
      </c>
      <c r="K909" s="134">
        <f>职业参数比例等级参数!$AC$43*1</f>
        <v>2.7636363636363637</v>
      </c>
      <c r="L909" s="134">
        <f>职业参数比例等级参数!$AC$44*1</f>
        <v>3.7818181818181817</v>
      </c>
      <c r="M909" s="134">
        <f>L909*职业参数比例等级参数!$B$15</f>
        <v>7.5636363636363635</v>
      </c>
      <c r="N909" s="134">
        <f>L909*职业参数比例等级参数!$B$16</f>
        <v>3.7818181818181817</v>
      </c>
      <c r="O909" s="134"/>
      <c r="P909" s="134"/>
    </row>
    <row r="910" spans="1:16" s="135" customFormat="1">
      <c r="A910" s="142">
        <v>897</v>
      </c>
      <c r="B910" s="134">
        <f t="shared" si="22"/>
        <v>1000</v>
      </c>
      <c r="C910" s="134">
        <v>2</v>
      </c>
      <c r="D910" s="134">
        <v>2</v>
      </c>
      <c r="E910" s="134" t="s">
        <v>1938</v>
      </c>
      <c r="F910" s="134">
        <f>职业参数比例等级参数!$AC$38*1</f>
        <v>8.2424242424242422</v>
      </c>
      <c r="G910" s="134">
        <f>职业参数比例等级参数!$AC$39*1</f>
        <v>7.7272727272727266</v>
      </c>
      <c r="H910" s="134">
        <f>职业参数比例等级参数!$AC$40*1</f>
        <v>3.684848484848485</v>
      </c>
      <c r="I910" s="134">
        <f>职业参数比例等级参数!$AC$41*1</f>
        <v>2.7636363636363637</v>
      </c>
      <c r="J910" s="134">
        <f>职业参数比例等级参数!$AC$42*1</f>
        <v>3.684848484848485</v>
      </c>
      <c r="K910" s="135">
        <f>职业参数比例等级参数!$AB$43*1</f>
        <v>2.9090909090909087</v>
      </c>
      <c r="L910" s="134">
        <f>职业参数比例等级参数!$AC$44*1</f>
        <v>3.7818181818181817</v>
      </c>
      <c r="M910" s="134">
        <f>L91*职业参数比例等级参数!$B$15</f>
        <v>8</v>
      </c>
      <c r="N910" s="134">
        <f>L91*职业参数比例等级参数!$B$16</f>
        <v>4</v>
      </c>
      <c r="O910" s="134"/>
      <c r="P910" s="134"/>
    </row>
    <row r="911" spans="1:16" s="135" customFormat="1">
      <c r="A911" s="142">
        <v>898</v>
      </c>
      <c r="B911" s="134">
        <f t="shared" si="22"/>
        <v>1000</v>
      </c>
      <c r="C911" s="134">
        <v>2</v>
      </c>
      <c r="D911" s="134">
        <v>2</v>
      </c>
      <c r="E911" s="134" t="s">
        <v>1938</v>
      </c>
      <c r="F911" s="134">
        <f>职业参数比例等级参数!$AC$38*1</f>
        <v>8.2424242424242422</v>
      </c>
      <c r="G911" s="134">
        <f>职业参数比例等级参数!$AC$39*1</f>
        <v>7.7272727272727266</v>
      </c>
      <c r="H911" s="134">
        <f>职业参数比例等级参数!$AC$40*1</f>
        <v>3.684848484848485</v>
      </c>
      <c r="I911" s="134">
        <f>职业参数比例等级参数!$AC$41*1</f>
        <v>2.7636363636363637</v>
      </c>
      <c r="J911" s="134">
        <f>职业参数比例等级参数!$AC$42*1</f>
        <v>3.684848484848485</v>
      </c>
      <c r="K911" s="135">
        <f>职业参数比例等级参数!$AA$43*1</f>
        <v>3.0545454545454542</v>
      </c>
      <c r="L911" s="134">
        <f>职业参数比例等级参数!$AC$44*1</f>
        <v>3.7818181818181817</v>
      </c>
      <c r="M911" s="134">
        <f>L911*职业参数比例等级参数!$B$15</f>
        <v>7.5636363636363635</v>
      </c>
      <c r="N911" s="134">
        <f>L911*职业参数比例等级参数!$B$16</f>
        <v>3.7818181818181817</v>
      </c>
      <c r="O911" s="134"/>
      <c r="P911" s="134"/>
    </row>
    <row r="912" spans="1:16" s="135" customFormat="1">
      <c r="A912" s="142">
        <v>899</v>
      </c>
      <c r="B912" s="134">
        <f t="shared" si="22"/>
        <v>1000</v>
      </c>
      <c r="C912" s="134">
        <v>2</v>
      </c>
      <c r="D912" s="134">
        <v>2</v>
      </c>
      <c r="E912" s="134" t="s">
        <v>1938</v>
      </c>
      <c r="F912" s="134">
        <f>职业参数比例等级参数!$AC$38*1</f>
        <v>8.2424242424242422</v>
      </c>
      <c r="G912" s="134">
        <f>职业参数比例等级参数!$AC$39*1</f>
        <v>7.7272727272727266</v>
      </c>
      <c r="H912" s="134">
        <f>职业参数比例等级参数!$AC$40*1</f>
        <v>3.684848484848485</v>
      </c>
      <c r="I912" s="134">
        <f>职业参数比例等级参数!$AC$41*1</f>
        <v>2.7636363636363637</v>
      </c>
      <c r="J912" s="134">
        <f>职业参数比例等级参数!$AC$42*1</f>
        <v>3.684848484848485</v>
      </c>
      <c r="K912" s="134">
        <f>职业参数比例等级参数!$AC$43*1</f>
        <v>2.7636363636363637</v>
      </c>
      <c r="L912" s="135">
        <f>职业参数比例等级参数!$AB$44*1</f>
        <v>3.8181818181818179</v>
      </c>
      <c r="M912" s="134">
        <f>L912*职业参数比例等级参数!$B$15</f>
        <v>7.6363636363636358</v>
      </c>
      <c r="N912" s="134">
        <f>L912*职业参数比例等级参数!$B$16</f>
        <v>3.8181818181818179</v>
      </c>
      <c r="O912" s="134"/>
      <c r="P912" s="134"/>
    </row>
    <row r="913" spans="1:16" s="135" customFormat="1">
      <c r="A913" s="142">
        <v>900</v>
      </c>
      <c r="B913" s="134">
        <f t="shared" si="22"/>
        <v>1000</v>
      </c>
      <c r="C913" s="134">
        <v>2</v>
      </c>
      <c r="D913" s="134">
        <v>2</v>
      </c>
      <c r="E913" s="134" t="s">
        <v>1938</v>
      </c>
      <c r="F913" s="134">
        <f>职业参数比例等级参数!$AC$38*1</f>
        <v>8.2424242424242422</v>
      </c>
      <c r="G913" s="134">
        <f>职业参数比例等级参数!$AC$39*1</f>
        <v>7.7272727272727266</v>
      </c>
      <c r="H913" s="134">
        <f>职业参数比例等级参数!$AC$40*1</f>
        <v>3.684848484848485</v>
      </c>
      <c r="I913" s="134">
        <f>职业参数比例等级参数!$AC$41*1</f>
        <v>2.7636363636363637</v>
      </c>
      <c r="J913" s="134">
        <f>职业参数比例等级参数!$AC$42*1</f>
        <v>3.684848484848485</v>
      </c>
      <c r="K913" s="134">
        <f>职业参数比例等级参数!$AC$43*1</f>
        <v>2.7636363636363637</v>
      </c>
      <c r="L913" s="135">
        <f>职业参数比例等级参数!$AA$44*1</f>
        <v>3.8545454545454545</v>
      </c>
      <c r="M913" s="134">
        <f>L913*职业参数比例等级参数!$B$15</f>
        <v>7.709090909090909</v>
      </c>
      <c r="N913" s="134">
        <f>L913*职业参数比例等级参数!$B$16</f>
        <v>3.8545454545454545</v>
      </c>
      <c r="O913" s="134"/>
      <c r="P913" s="134"/>
    </row>
    <row r="914" spans="1:16" s="135" customFormat="1">
      <c r="A914" s="142">
        <v>901</v>
      </c>
      <c r="B914" s="135">
        <f>$C$2</f>
        <v>500</v>
      </c>
      <c r="C914" s="135">
        <v>1</v>
      </c>
      <c r="D914" s="135">
        <v>2</v>
      </c>
      <c r="E914" s="135" t="s">
        <v>1939</v>
      </c>
      <c r="F914" s="135">
        <f>职业参数比例等级参数!$AD$38*1</f>
        <v>8</v>
      </c>
      <c r="G914" s="135">
        <f>职业参数比例等级参数!$AD$39*1</f>
        <v>7.4999999999999991</v>
      </c>
      <c r="H914" s="135">
        <f>职业参数比例等级参数!$AD$40*1</f>
        <v>3.4909090909090912</v>
      </c>
      <c r="I914" s="135">
        <f>职业参数比例等级参数!$AD$41*1</f>
        <v>2.6181818181818182</v>
      </c>
      <c r="J914" s="135">
        <f>职业参数比例等级参数!$AD$42*1</f>
        <v>3.4909090909090912</v>
      </c>
      <c r="K914" s="135">
        <f>职业参数比例等级参数!$AD$43*1</f>
        <v>2.6181818181818182</v>
      </c>
      <c r="L914" s="135">
        <f>职业参数比例等级参数!$AD$44*1</f>
        <v>3.7454545454545451</v>
      </c>
      <c r="M914" s="135">
        <f>L914*职业参数比例等级参数!$B$15</f>
        <v>7.4909090909090903</v>
      </c>
      <c r="N914" s="135">
        <f>L914*职业参数比例等级参数!$B$16</f>
        <v>3.7454545454545451</v>
      </c>
      <c r="P914" s="135" t="s">
        <v>610</v>
      </c>
    </row>
    <row r="915" spans="1:16" s="135" customFormat="1">
      <c r="A915" s="142">
        <v>902</v>
      </c>
      <c r="B915" s="134">
        <f t="shared" ref="B915:B958" si="23">$C$2</f>
        <v>500</v>
      </c>
      <c r="C915" s="134">
        <v>1</v>
      </c>
      <c r="D915" s="134">
        <v>2</v>
      </c>
      <c r="E915" s="134" t="s">
        <v>1939</v>
      </c>
      <c r="F915" s="135">
        <f>职业参数比例等级参数!$AE$38*1</f>
        <v>7.7575757575757569</v>
      </c>
      <c r="G915" s="134">
        <f>职业参数比例等级参数!$AD$39*1</f>
        <v>7.4999999999999991</v>
      </c>
      <c r="H915" s="134">
        <f>职业参数比例等级参数!$AD$40*1</f>
        <v>3.4909090909090912</v>
      </c>
      <c r="I915" s="134">
        <f>职业参数比例等级参数!$AD$41*1</f>
        <v>2.6181818181818182</v>
      </c>
      <c r="J915" s="134">
        <f>职业参数比例等级参数!$AD$42*1</f>
        <v>3.4909090909090912</v>
      </c>
      <c r="K915" s="134">
        <f>职业参数比例等级参数!$AD$43*1</f>
        <v>2.6181818181818182</v>
      </c>
      <c r="L915" s="134">
        <f>职业参数比例等级参数!$AD$44*1</f>
        <v>3.7454545454545451</v>
      </c>
      <c r="M915" s="134">
        <f>L915*职业参数比例等级参数!$B$15</f>
        <v>7.4909090909090903</v>
      </c>
      <c r="N915" s="134">
        <f>L915*职业参数比例等级参数!$B$16</f>
        <v>3.7454545454545451</v>
      </c>
      <c r="O915" s="134"/>
      <c r="P915" s="134"/>
    </row>
    <row r="916" spans="1:16" s="135" customFormat="1">
      <c r="A916" s="142">
        <v>903</v>
      </c>
      <c r="B916" s="134">
        <f t="shared" si="23"/>
        <v>500</v>
      </c>
      <c r="C916" s="134">
        <v>1</v>
      </c>
      <c r="D916" s="134">
        <v>2</v>
      </c>
      <c r="E916" s="134" t="s">
        <v>1939</v>
      </c>
      <c r="F916" s="135">
        <f>职业参数比例等级参数!$AF$38*1</f>
        <v>7.5151515151515147</v>
      </c>
      <c r="G916" s="134">
        <f>职业参数比例等级参数!$AD$39*1</f>
        <v>7.4999999999999991</v>
      </c>
      <c r="H916" s="134">
        <f>职业参数比例等级参数!$AD$40*1</f>
        <v>3.4909090909090912</v>
      </c>
      <c r="I916" s="134">
        <f>职业参数比例等级参数!$AD$41*1</f>
        <v>2.6181818181818182</v>
      </c>
      <c r="J916" s="134">
        <f>职业参数比例等级参数!$AD$42*1</f>
        <v>3.4909090909090912</v>
      </c>
      <c r="K916" s="134">
        <f>职业参数比例等级参数!$AD$43*1</f>
        <v>2.6181818181818182</v>
      </c>
      <c r="L916" s="134">
        <f>职业参数比例等级参数!$AD$44*1</f>
        <v>3.7454545454545451</v>
      </c>
      <c r="M916" s="134">
        <f>L916*职业参数比例等级参数!$B$15</f>
        <v>7.4909090909090903</v>
      </c>
      <c r="N916" s="134">
        <f>L916*职业参数比例等级参数!$B$16</f>
        <v>3.7454545454545451</v>
      </c>
      <c r="O916" s="134"/>
      <c r="P916" s="134"/>
    </row>
    <row r="917" spans="1:16" s="135" customFormat="1">
      <c r="A917" s="142">
        <v>904</v>
      </c>
      <c r="B917" s="134">
        <f t="shared" si="23"/>
        <v>500</v>
      </c>
      <c r="C917" s="134">
        <v>1</v>
      </c>
      <c r="D917" s="134">
        <v>2</v>
      </c>
      <c r="E917" s="134" t="s">
        <v>1938</v>
      </c>
      <c r="F917" s="134">
        <f>职业参数比例等级参数!$AD$38*1</f>
        <v>8</v>
      </c>
      <c r="G917" s="135">
        <f>职业参数比例等级参数!$AE$39*1</f>
        <v>7.2727272727272716</v>
      </c>
      <c r="H917" s="134">
        <f>职业参数比例等级参数!$AD$40*1</f>
        <v>3.4909090909090912</v>
      </c>
      <c r="I917" s="134">
        <f>职业参数比例等级参数!$AD$41*1</f>
        <v>2.6181818181818182</v>
      </c>
      <c r="J917" s="134">
        <f>职业参数比例等级参数!$AD$42*1</f>
        <v>3.4909090909090912</v>
      </c>
      <c r="K917" s="134">
        <f>职业参数比例等级参数!$AD$43*1</f>
        <v>2.6181818181818182</v>
      </c>
      <c r="L917" s="134">
        <f>职业参数比例等级参数!$AD$44*1</f>
        <v>3.7454545454545451</v>
      </c>
      <c r="M917" s="134">
        <f>L917*职业参数比例等级参数!$B$15</f>
        <v>7.4909090909090903</v>
      </c>
      <c r="N917" s="134">
        <f>L917*职业参数比例等级参数!$B$16</f>
        <v>3.7454545454545451</v>
      </c>
      <c r="O917" s="134"/>
      <c r="P917" s="134"/>
    </row>
    <row r="918" spans="1:16" s="135" customFormat="1">
      <c r="A918" s="142">
        <v>905</v>
      </c>
      <c r="B918" s="134">
        <f t="shared" si="23"/>
        <v>500</v>
      </c>
      <c r="C918" s="134">
        <v>1</v>
      </c>
      <c r="D918" s="134">
        <v>2</v>
      </c>
      <c r="E918" s="134" t="s">
        <v>1938</v>
      </c>
      <c r="F918" s="134">
        <f>职业参数比例等级参数!$AD$38*1</f>
        <v>8</v>
      </c>
      <c r="G918" s="135">
        <f>职业参数比例等级参数!$AF$39*1</f>
        <v>7.045454545454545</v>
      </c>
      <c r="H918" s="134">
        <f>职业参数比例等级参数!$AD$40*1</f>
        <v>3.4909090909090912</v>
      </c>
      <c r="I918" s="134">
        <f>职业参数比例等级参数!$AD$41*1</f>
        <v>2.6181818181818182</v>
      </c>
      <c r="J918" s="134">
        <f>职业参数比例等级参数!$AD$42*1</f>
        <v>3.4909090909090912</v>
      </c>
      <c r="K918" s="134">
        <f>职业参数比例等级参数!$AD$43*1</f>
        <v>2.6181818181818182</v>
      </c>
      <c r="L918" s="134">
        <f>职业参数比例等级参数!$AD$44*1</f>
        <v>3.7454545454545451</v>
      </c>
      <c r="M918" s="134">
        <f>L918*职业参数比例等级参数!$B$15</f>
        <v>7.4909090909090903</v>
      </c>
      <c r="N918" s="134">
        <f>L918*职业参数比例等级参数!$B$16</f>
        <v>3.7454545454545451</v>
      </c>
      <c r="O918" s="134"/>
      <c r="P918" s="134"/>
    </row>
    <row r="919" spans="1:16" s="135" customFormat="1">
      <c r="A919" s="142">
        <v>906</v>
      </c>
      <c r="B919" s="134">
        <f t="shared" si="23"/>
        <v>500</v>
      </c>
      <c r="C919" s="134">
        <v>1</v>
      </c>
      <c r="D919" s="134">
        <v>2</v>
      </c>
      <c r="E919" s="134" t="s">
        <v>1938</v>
      </c>
      <c r="F919" s="134">
        <f>职业参数比例等级参数!$AD$38*1</f>
        <v>8</v>
      </c>
      <c r="G919" s="134">
        <f>职业参数比例等级参数!$AD$39*1</f>
        <v>7.4999999999999991</v>
      </c>
      <c r="H919" s="135">
        <f>职业参数比例等级参数!$AE$40*1</f>
        <v>3.2969696969696969</v>
      </c>
      <c r="I919" s="134">
        <f>职业参数比例等级参数!$AD$41*1</f>
        <v>2.6181818181818182</v>
      </c>
      <c r="J919" s="134">
        <f>职业参数比例等级参数!$AD$42*1</f>
        <v>3.4909090909090912</v>
      </c>
      <c r="K919" s="134">
        <f>职业参数比例等级参数!$AD$43*1</f>
        <v>2.6181818181818182</v>
      </c>
      <c r="L919" s="134">
        <f>职业参数比例等级参数!$AD$44*1</f>
        <v>3.7454545454545451</v>
      </c>
      <c r="M919" s="134">
        <f>L919*职业参数比例等级参数!$B$15</f>
        <v>7.4909090909090903</v>
      </c>
      <c r="N919" s="134">
        <f>L919*职业参数比例等级参数!$B$16</f>
        <v>3.7454545454545451</v>
      </c>
      <c r="O919" s="134"/>
      <c r="P919" s="134"/>
    </row>
    <row r="920" spans="1:16" s="135" customFormat="1">
      <c r="A920" s="142">
        <v>907</v>
      </c>
      <c r="B920" s="134">
        <f t="shared" si="23"/>
        <v>500</v>
      </c>
      <c r="C920" s="134">
        <v>1</v>
      </c>
      <c r="D920" s="134">
        <v>2</v>
      </c>
      <c r="E920" s="134" t="s">
        <v>1938</v>
      </c>
      <c r="F920" s="134">
        <f>职业参数比例等级参数!$AD$38*1</f>
        <v>8</v>
      </c>
      <c r="G920" s="134">
        <f>职业参数比例等级参数!$AD$39*1</f>
        <v>7.4999999999999991</v>
      </c>
      <c r="H920" s="135">
        <f>职业参数比例等级参数!$AF$40*1</f>
        <v>3.103030303030303</v>
      </c>
      <c r="I920" s="134">
        <f>职业参数比例等级参数!$AD$41*1</f>
        <v>2.6181818181818182</v>
      </c>
      <c r="J920" s="134">
        <f>职业参数比例等级参数!$AD$42*1</f>
        <v>3.4909090909090912</v>
      </c>
      <c r="K920" s="134">
        <f>职业参数比例等级参数!$AD$43*1</f>
        <v>2.6181818181818182</v>
      </c>
      <c r="L920" s="134">
        <f>职业参数比例等级参数!$AD$44*1</f>
        <v>3.7454545454545451</v>
      </c>
      <c r="M920" s="134">
        <f>L920*职业参数比例等级参数!$B$15</f>
        <v>7.4909090909090903</v>
      </c>
      <c r="N920" s="134">
        <f>L920*职业参数比例等级参数!$B$16</f>
        <v>3.7454545454545451</v>
      </c>
      <c r="O920" s="134"/>
      <c r="P920" s="134"/>
    </row>
    <row r="921" spans="1:16" s="135" customFormat="1">
      <c r="A921" s="142">
        <v>908</v>
      </c>
      <c r="B921" s="134">
        <f t="shared" si="23"/>
        <v>500</v>
      </c>
      <c r="C921" s="134">
        <v>1</v>
      </c>
      <c r="D921" s="134">
        <v>2</v>
      </c>
      <c r="E921" s="134" t="s">
        <v>1938</v>
      </c>
      <c r="F921" s="134">
        <f>职业参数比例等级参数!$AD$38*1</f>
        <v>8</v>
      </c>
      <c r="G921" s="134">
        <f>职业参数比例等级参数!$AD$39*1</f>
        <v>7.4999999999999991</v>
      </c>
      <c r="H921" s="134">
        <f>职业参数比例等级参数!$AD$40*1</f>
        <v>3.4909090909090912</v>
      </c>
      <c r="I921" s="135">
        <f>职业参数比例等级参数!$AE$41*1</f>
        <v>2.4727272727272727</v>
      </c>
      <c r="J921" s="134">
        <f>职业参数比例等级参数!$AD$42*1</f>
        <v>3.4909090909090912</v>
      </c>
      <c r="K921" s="134">
        <f>职业参数比例等级参数!$AD$43*1</f>
        <v>2.6181818181818182</v>
      </c>
      <c r="L921" s="134">
        <f>职业参数比例等级参数!$AD$44*1</f>
        <v>3.7454545454545451</v>
      </c>
      <c r="M921" s="134">
        <f>L921*职业参数比例等级参数!$B$15</f>
        <v>7.4909090909090903</v>
      </c>
      <c r="N921" s="134">
        <f>L921*职业参数比例等级参数!$B$16</f>
        <v>3.7454545454545451</v>
      </c>
      <c r="O921" s="134"/>
      <c r="P921" s="134"/>
    </row>
    <row r="922" spans="1:16" s="135" customFormat="1">
      <c r="A922" s="142">
        <v>909</v>
      </c>
      <c r="B922" s="134">
        <f t="shared" si="23"/>
        <v>500</v>
      </c>
      <c r="C922" s="134">
        <v>1</v>
      </c>
      <c r="D922" s="134">
        <v>2</v>
      </c>
      <c r="E922" s="134" t="s">
        <v>1938</v>
      </c>
      <c r="F922" s="134">
        <f>职业参数比例等级参数!$AD$38*1</f>
        <v>8</v>
      </c>
      <c r="G922" s="134">
        <f>职业参数比例等级参数!$AD$39*1</f>
        <v>7.4999999999999991</v>
      </c>
      <c r="H922" s="134">
        <f>职业参数比例等级参数!$AD$40*1</f>
        <v>3.4909090909090912</v>
      </c>
      <c r="I922" s="135">
        <f>职业参数比例等级参数!$AF$41*1</f>
        <v>2.3272727272727272</v>
      </c>
      <c r="J922" s="134">
        <f>职业参数比例等级参数!$AD$42*1</f>
        <v>3.4909090909090912</v>
      </c>
      <c r="K922" s="134">
        <f>职业参数比例等级参数!$AD$43*1</f>
        <v>2.6181818181818182</v>
      </c>
      <c r="L922" s="134">
        <f>职业参数比例等级参数!$AD$44*1</f>
        <v>3.7454545454545451</v>
      </c>
      <c r="M922" s="134">
        <f>L922*职业参数比例等级参数!$B$15</f>
        <v>7.4909090909090903</v>
      </c>
      <c r="N922" s="134">
        <f>L922*职业参数比例等级参数!$B$16</f>
        <v>3.7454545454545451</v>
      </c>
      <c r="O922" s="134"/>
      <c r="P922" s="134"/>
    </row>
    <row r="923" spans="1:16" s="135" customFormat="1">
      <c r="A923" s="142">
        <v>910</v>
      </c>
      <c r="B923" s="134">
        <f t="shared" si="23"/>
        <v>500</v>
      </c>
      <c r="C923" s="134">
        <v>1</v>
      </c>
      <c r="D923" s="134">
        <v>2</v>
      </c>
      <c r="E923" s="134" t="s">
        <v>1938</v>
      </c>
      <c r="F923" s="134">
        <f>职业参数比例等级参数!$AD$38*1</f>
        <v>8</v>
      </c>
      <c r="G923" s="134">
        <f>职业参数比例等级参数!$AD$39*1</f>
        <v>7.4999999999999991</v>
      </c>
      <c r="H923" s="134">
        <f>职业参数比例等级参数!$AD$40*1</f>
        <v>3.4909090909090912</v>
      </c>
      <c r="I923" s="134">
        <f>职业参数比例等级参数!$AD$41*1</f>
        <v>2.6181818181818182</v>
      </c>
      <c r="J923" s="135">
        <f>职业参数比例等级参数!$AE$42*1</f>
        <v>3.2969696969696969</v>
      </c>
      <c r="K923" s="134">
        <f>职业参数比例等级参数!$AD$43*1</f>
        <v>2.6181818181818182</v>
      </c>
      <c r="L923" s="134">
        <f>职业参数比例等级参数!$AD$44*1</f>
        <v>3.7454545454545451</v>
      </c>
      <c r="M923" s="134">
        <f>L923*职业参数比例等级参数!$B$15</f>
        <v>7.4909090909090903</v>
      </c>
      <c r="N923" s="134">
        <f>L923*职业参数比例等级参数!$B$16</f>
        <v>3.7454545454545451</v>
      </c>
      <c r="O923" s="134"/>
      <c r="P923" s="134"/>
    </row>
    <row r="924" spans="1:16" s="135" customFormat="1">
      <c r="A924" s="142">
        <v>911</v>
      </c>
      <c r="B924" s="134">
        <f t="shared" si="23"/>
        <v>500</v>
      </c>
      <c r="C924" s="134">
        <v>1</v>
      </c>
      <c r="D924" s="134">
        <v>2</v>
      </c>
      <c r="E924" s="134" t="s">
        <v>1938</v>
      </c>
      <c r="F924" s="134">
        <f>职业参数比例等级参数!$AD$38*1</f>
        <v>8</v>
      </c>
      <c r="G924" s="134">
        <f>职业参数比例等级参数!$AD$39*1</f>
        <v>7.4999999999999991</v>
      </c>
      <c r="H924" s="134">
        <f>职业参数比例等级参数!$AD$40*1</f>
        <v>3.4909090909090912</v>
      </c>
      <c r="I924" s="134">
        <f>职业参数比例等级参数!$AD$41*1</f>
        <v>2.6181818181818182</v>
      </c>
      <c r="J924" s="135">
        <f>职业参数比例等级参数!$AF$42*1</f>
        <v>3.103030303030303</v>
      </c>
      <c r="K924" s="134">
        <f>职业参数比例等级参数!$AD$43*1</f>
        <v>2.6181818181818182</v>
      </c>
      <c r="L924" s="134">
        <f>职业参数比例等级参数!$AD$44*1</f>
        <v>3.7454545454545451</v>
      </c>
      <c r="M924" s="134">
        <f>L924*职业参数比例等级参数!$B$15</f>
        <v>7.4909090909090903</v>
      </c>
      <c r="N924" s="134">
        <f>L924*职业参数比例等级参数!$B$16</f>
        <v>3.7454545454545451</v>
      </c>
      <c r="O924" s="134"/>
      <c r="P924" s="134"/>
    </row>
    <row r="925" spans="1:16" s="135" customFormat="1">
      <c r="A925" s="142">
        <v>912</v>
      </c>
      <c r="B925" s="134">
        <f t="shared" si="23"/>
        <v>500</v>
      </c>
      <c r="C925" s="134">
        <v>1</v>
      </c>
      <c r="D925" s="134">
        <v>2</v>
      </c>
      <c r="E925" s="134" t="s">
        <v>1938</v>
      </c>
      <c r="F925" s="134">
        <f>职业参数比例等级参数!$AD$38*1</f>
        <v>8</v>
      </c>
      <c r="G925" s="134">
        <f>职业参数比例等级参数!$AD$39*1</f>
        <v>7.4999999999999991</v>
      </c>
      <c r="H925" s="134">
        <f>职业参数比例等级参数!$AD$40*1</f>
        <v>3.4909090909090912</v>
      </c>
      <c r="I925" s="134">
        <f>职业参数比例等级参数!$AD$41*1</f>
        <v>2.6181818181818182</v>
      </c>
      <c r="J925" s="134">
        <f>职业参数比例等级参数!$AD$42*1</f>
        <v>3.4909090909090912</v>
      </c>
      <c r="K925" s="135">
        <f>职业参数比例等级参数!$AE$43*1</f>
        <v>2.4727272727272727</v>
      </c>
      <c r="L925" s="134">
        <f>职业参数比例等级参数!$AD$44*1</f>
        <v>3.7454545454545451</v>
      </c>
      <c r="M925" s="134">
        <f>L925*职业参数比例等级参数!$B$15</f>
        <v>7.4909090909090903</v>
      </c>
      <c r="N925" s="134">
        <f>L925*职业参数比例等级参数!$B$16</f>
        <v>3.7454545454545451</v>
      </c>
      <c r="O925" s="134"/>
      <c r="P925" s="134"/>
    </row>
    <row r="926" spans="1:16" s="135" customFormat="1">
      <c r="A926" s="142">
        <v>913</v>
      </c>
      <c r="B926" s="134">
        <f t="shared" si="23"/>
        <v>500</v>
      </c>
      <c r="C926" s="134">
        <v>1</v>
      </c>
      <c r="D926" s="134">
        <v>2</v>
      </c>
      <c r="E926" s="134" t="s">
        <v>1938</v>
      </c>
      <c r="F926" s="134">
        <f>职业参数比例等级参数!$AD$38*1</f>
        <v>8</v>
      </c>
      <c r="G926" s="134">
        <f>职业参数比例等级参数!$AD$39*1</f>
        <v>7.4999999999999991</v>
      </c>
      <c r="H926" s="134">
        <f>职业参数比例等级参数!$AD$40*1</f>
        <v>3.4909090909090912</v>
      </c>
      <c r="I926" s="134">
        <f>职业参数比例等级参数!$AD$41*1</f>
        <v>2.6181818181818182</v>
      </c>
      <c r="J926" s="134">
        <f>职业参数比例等级参数!$AD$42*1</f>
        <v>3.4909090909090912</v>
      </c>
      <c r="K926" s="135">
        <f>职业参数比例等级参数!$AF$43*1</f>
        <v>2.3272727272727272</v>
      </c>
      <c r="L926" s="134">
        <f>职业参数比例等级参数!$AD$44*1</f>
        <v>3.7454545454545451</v>
      </c>
      <c r="M926" s="134">
        <f>L926*职业参数比例等级参数!$B$15</f>
        <v>7.4909090909090903</v>
      </c>
      <c r="N926" s="134">
        <f>L926*职业参数比例等级参数!$B$16</f>
        <v>3.7454545454545451</v>
      </c>
      <c r="O926" s="134"/>
      <c r="P926" s="134"/>
    </row>
    <row r="927" spans="1:16" s="135" customFormat="1">
      <c r="A927" s="142">
        <v>914</v>
      </c>
      <c r="B927" s="134">
        <f t="shared" si="23"/>
        <v>500</v>
      </c>
      <c r="C927" s="134">
        <v>1</v>
      </c>
      <c r="D927" s="134">
        <v>2</v>
      </c>
      <c r="E927" s="134" t="s">
        <v>1938</v>
      </c>
      <c r="F927" s="134">
        <f>职业参数比例等级参数!$AD$38*1</f>
        <v>8</v>
      </c>
      <c r="G927" s="134">
        <f>职业参数比例等级参数!$AD$39*1</f>
        <v>7.4999999999999991</v>
      </c>
      <c r="H927" s="134">
        <f>职业参数比例等级参数!$AD$40*1</f>
        <v>3.4909090909090912</v>
      </c>
      <c r="I927" s="134">
        <f>职业参数比例等级参数!$AD$41*1</f>
        <v>2.6181818181818182</v>
      </c>
      <c r="J927" s="134">
        <f>职业参数比例等级参数!$AD$42*1</f>
        <v>3.4909090909090912</v>
      </c>
      <c r="K927" s="134">
        <f>职业参数比例等级参数!$AD$43*1</f>
        <v>2.6181818181818182</v>
      </c>
      <c r="L927" s="135">
        <f>职业参数比例等级参数!$AE$44*1</f>
        <v>3.709090909090909</v>
      </c>
      <c r="M927" s="134">
        <f>L927*职业参数比例等级参数!$B$15</f>
        <v>7.418181818181818</v>
      </c>
      <c r="N927" s="134">
        <f>L927*职业参数比例等级参数!$B$16</f>
        <v>3.709090909090909</v>
      </c>
      <c r="O927" s="134"/>
      <c r="P927" s="134"/>
    </row>
    <row r="928" spans="1:16" s="135" customFormat="1">
      <c r="A928" s="142">
        <v>915</v>
      </c>
      <c r="B928" s="134">
        <f t="shared" si="23"/>
        <v>500</v>
      </c>
      <c r="C928" s="134">
        <v>1</v>
      </c>
      <c r="D928" s="134">
        <v>2</v>
      </c>
      <c r="E928" s="134" t="s">
        <v>1938</v>
      </c>
      <c r="F928" s="134">
        <f>职业参数比例等级参数!$AD$38*1</f>
        <v>8</v>
      </c>
      <c r="G928" s="134">
        <f>职业参数比例等级参数!$AD$39*1</f>
        <v>7.4999999999999991</v>
      </c>
      <c r="H928" s="134">
        <f>职业参数比例等级参数!$AD$40*1</f>
        <v>3.4909090909090912</v>
      </c>
      <c r="I928" s="134">
        <f>职业参数比例等级参数!$AD$41*1</f>
        <v>2.6181818181818182</v>
      </c>
      <c r="J928" s="134">
        <f>职业参数比例等级参数!$AD$42*1</f>
        <v>3.4909090909090912</v>
      </c>
      <c r="K928" s="134">
        <f>职业参数比例等级参数!$AD$43*1</f>
        <v>2.6181818181818182</v>
      </c>
      <c r="L928" s="135">
        <f>职业参数比例等级参数!$AF$44*1</f>
        <v>3.6727272727272724</v>
      </c>
      <c r="M928" s="134">
        <f>L928*职业参数比例等级参数!$B$15</f>
        <v>7.3454545454545448</v>
      </c>
      <c r="N928" s="134">
        <f>L928*职业参数比例等级参数!$B$16</f>
        <v>3.6727272727272724</v>
      </c>
      <c r="O928" s="134"/>
      <c r="P928" s="134"/>
    </row>
    <row r="929" spans="1:16" s="135" customFormat="1">
      <c r="A929" s="142">
        <v>916</v>
      </c>
      <c r="B929" s="135">
        <f t="shared" si="23"/>
        <v>500</v>
      </c>
      <c r="C929" s="135">
        <v>1</v>
      </c>
      <c r="D929" s="135">
        <v>2</v>
      </c>
      <c r="E929" s="135" t="s">
        <v>1939</v>
      </c>
      <c r="F929" s="135">
        <f>职业参数比例等级参数!$AE$38*1</f>
        <v>7.7575757575757569</v>
      </c>
      <c r="G929" s="135">
        <f>职业参数比例等级参数!$AE$39*1</f>
        <v>7.2727272727272716</v>
      </c>
      <c r="H929" s="135">
        <f>职业参数比例等级参数!$AE$40*1</f>
        <v>3.2969696969696969</v>
      </c>
      <c r="I929" s="135">
        <f>职业参数比例等级参数!$AE$41*1</f>
        <v>2.4727272727272727</v>
      </c>
      <c r="J929" s="135">
        <f>职业参数比例等级参数!$AE$42*1</f>
        <v>3.2969696969696969</v>
      </c>
      <c r="K929" s="135">
        <f>职业参数比例等级参数!$AE$43*1</f>
        <v>2.4727272727272727</v>
      </c>
      <c r="L929" s="135">
        <f>职业参数比例等级参数!$AE$44*1</f>
        <v>3.709090909090909</v>
      </c>
      <c r="M929" s="135">
        <f>L929*职业参数比例等级参数!$B$15</f>
        <v>7.418181818181818</v>
      </c>
      <c r="N929" s="135">
        <f>L929*职业参数比例等级参数!$B$16</f>
        <v>3.709090909090909</v>
      </c>
      <c r="P929" s="135" t="s">
        <v>695</v>
      </c>
    </row>
    <row r="930" spans="1:16" s="135" customFormat="1">
      <c r="A930" s="142">
        <v>917</v>
      </c>
      <c r="B930" s="134">
        <f t="shared" si="23"/>
        <v>500</v>
      </c>
      <c r="C930" s="134">
        <v>1</v>
      </c>
      <c r="D930" s="134">
        <v>2</v>
      </c>
      <c r="E930" s="134" t="s">
        <v>1939</v>
      </c>
      <c r="F930" s="135">
        <f>职业参数比例等级参数!$AD$38*1</f>
        <v>8</v>
      </c>
      <c r="G930" s="134">
        <f>职业参数比例等级参数!$AE$39*1</f>
        <v>7.2727272727272716</v>
      </c>
      <c r="H930" s="134">
        <f>职业参数比例等级参数!$AE$40*1</f>
        <v>3.2969696969696969</v>
      </c>
      <c r="I930" s="134">
        <f>职业参数比例等级参数!$AE$41*1</f>
        <v>2.4727272727272727</v>
      </c>
      <c r="J930" s="134">
        <f>职业参数比例等级参数!$AE$42*1</f>
        <v>3.2969696969696969</v>
      </c>
      <c r="K930" s="134">
        <f>职业参数比例等级参数!$AE$43*1</f>
        <v>2.4727272727272727</v>
      </c>
      <c r="L930" s="134">
        <f>职业参数比例等级参数!$AE$44*1</f>
        <v>3.709090909090909</v>
      </c>
      <c r="M930" s="134">
        <f>L930*职业参数比例等级参数!$B$15</f>
        <v>7.418181818181818</v>
      </c>
      <c r="N930" s="134">
        <f>L930*职业参数比例等级参数!$B$16</f>
        <v>3.709090909090909</v>
      </c>
      <c r="O930" s="134"/>
      <c r="P930" s="134"/>
    </row>
    <row r="931" spans="1:16" s="135" customFormat="1">
      <c r="A931" s="142">
        <v>918</v>
      </c>
      <c r="B931" s="134">
        <f t="shared" si="23"/>
        <v>500</v>
      </c>
      <c r="C931" s="134">
        <v>1</v>
      </c>
      <c r="D931" s="134">
        <v>2</v>
      </c>
      <c r="E931" s="134" t="s">
        <v>1939</v>
      </c>
      <c r="F931" s="135">
        <f>职业参数比例等级参数!$AF$38*1</f>
        <v>7.5151515151515147</v>
      </c>
      <c r="G931" s="134">
        <f>职业参数比例等级参数!$AE$39*1</f>
        <v>7.2727272727272716</v>
      </c>
      <c r="H931" s="134">
        <f>职业参数比例等级参数!$AE$40*1</f>
        <v>3.2969696969696969</v>
      </c>
      <c r="I931" s="134">
        <f>职业参数比例等级参数!$AE$41*1</f>
        <v>2.4727272727272727</v>
      </c>
      <c r="J931" s="134">
        <f>职业参数比例等级参数!$AE$42*1</f>
        <v>3.2969696969696969</v>
      </c>
      <c r="K931" s="134">
        <f>职业参数比例等级参数!$AE$43*1</f>
        <v>2.4727272727272727</v>
      </c>
      <c r="L931" s="134">
        <f>职业参数比例等级参数!$AE$44*1</f>
        <v>3.709090909090909</v>
      </c>
      <c r="M931" s="134">
        <f>L931*职业参数比例等级参数!$B$15</f>
        <v>7.418181818181818</v>
      </c>
      <c r="N931" s="134">
        <f>L931*职业参数比例等级参数!$B$16</f>
        <v>3.709090909090909</v>
      </c>
      <c r="O931" s="134"/>
      <c r="P931" s="134"/>
    </row>
    <row r="932" spans="1:16" s="135" customFormat="1">
      <c r="A932" s="142">
        <v>919</v>
      </c>
      <c r="B932" s="134">
        <f t="shared" si="23"/>
        <v>500</v>
      </c>
      <c r="C932" s="134">
        <v>1</v>
      </c>
      <c r="D932" s="134">
        <v>2</v>
      </c>
      <c r="E932" s="134" t="s">
        <v>1938</v>
      </c>
      <c r="F932" s="134">
        <f>职业参数比例等级参数!$AE$38*1</f>
        <v>7.7575757575757569</v>
      </c>
      <c r="G932" s="135">
        <f>职业参数比例等级参数!$AD$39*1</f>
        <v>7.4999999999999991</v>
      </c>
      <c r="H932" s="134">
        <f>职业参数比例等级参数!$AE$40*1</f>
        <v>3.2969696969696969</v>
      </c>
      <c r="I932" s="134">
        <f>职业参数比例等级参数!$AE$41*1</f>
        <v>2.4727272727272727</v>
      </c>
      <c r="J932" s="134">
        <f>职业参数比例等级参数!$AE$42*1</f>
        <v>3.2969696969696969</v>
      </c>
      <c r="K932" s="134">
        <f>职业参数比例等级参数!$AE$43*1</f>
        <v>2.4727272727272727</v>
      </c>
      <c r="L932" s="134">
        <f>职业参数比例等级参数!$AE$44*1</f>
        <v>3.709090909090909</v>
      </c>
      <c r="M932" s="134">
        <f>L932*职业参数比例等级参数!$B$15</f>
        <v>7.418181818181818</v>
      </c>
      <c r="N932" s="134">
        <f>L932*职业参数比例等级参数!$B$16</f>
        <v>3.709090909090909</v>
      </c>
      <c r="O932" s="134"/>
      <c r="P932" s="134"/>
    </row>
    <row r="933" spans="1:16" s="135" customFormat="1">
      <c r="A933" s="142">
        <v>920</v>
      </c>
      <c r="B933" s="134">
        <f t="shared" si="23"/>
        <v>500</v>
      </c>
      <c r="C933" s="134">
        <v>1</v>
      </c>
      <c r="D933" s="134">
        <v>2</v>
      </c>
      <c r="E933" s="134" t="s">
        <v>1938</v>
      </c>
      <c r="F933" s="134">
        <f>职业参数比例等级参数!$AE$38*1</f>
        <v>7.7575757575757569</v>
      </c>
      <c r="G933" s="135">
        <f>职业参数比例等级参数!$AF$39*1</f>
        <v>7.045454545454545</v>
      </c>
      <c r="H933" s="134">
        <f>职业参数比例等级参数!$AE$40*1</f>
        <v>3.2969696969696969</v>
      </c>
      <c r="I933" s="134">
        <f>职业参数比例等级参数!$AE$41*1</f>
        <v>2.4727272727272727</v>
      </c>
      <c r="J933" s="134">
        <f>职业参数比例等级参数!$AE$42*1</f>
        <v>3.2969696969696969</v>
      </c>
      <c r="K933" s="134">
        <f>职业参数比例等级参数!$AE$43*1</f>
        <v>2.4727272727272727</v>
      </c>
      <c r="L933" s="134">
        <f>职业参数比例等级参数!$AE$44*1</f>
        <v>3.709090909090909</v>
      </c>
      <c r="M933" s="134">
        <f>L933*职业参数比例等级参数!$B$15</f>
        <v>7.418181818181818</v>
      </c>
      <c r="N933" s="134">
        <f>L933*职业参数比例等级参数!$B$16</f>
        <v>3.709090909090909</v>
      </c>
      <c r="O933" s="134"/>
      <c r="P933" s="134"/>
    </row>
    <row r="934" spans="1:16" s="135" customFormat="1">
      <c r="A934" s="142">
        <v>921</v>
      </c>
      <c r="B934" s="134">
        <f t="shared" si="23"/>
        <v>500</v>
      </c>
      <c r="C934" s="134">
        <v>1</v>
      </c>
      <c r="D934" s="134">
        <v>2</v>
      </c>
      <c r="E934" s="134" t="s">
        <v>1938</v>
      </c>
      <c r="F934" s="134">
        <f>职业参数比例等级参数!$AE$38*1</f>
        <v>7.7575757575757569</v>
      </c>
      <c r="G934" s="134">
        <f>职业参数比例等级参数!$AE$39*1</f>
        <v>7.2727272727272716</v>
      </c>
      <c r="H934" s="135">
        <f>职业参数比例等级参数!$AD$40*1</f>
        <v>3.4909090909090912</v>
      </c>
      <c r="I934" s="134">
        <f>职业参数比例等级参数!$AE$41*1</f>
        <v>2.4727272727272727</v>
      </c>
      <c r="J934" s="134">
        <f>职业参数比例等级参数!$AE$42*1</f>
        <v>3.2969696969696969</v>
      </c>
      <c r="K934" s="134">
        <f>职业参数比例等级参数!$AE$43*1</f>
        <v>2.4727272727272727</v>
      </c>
      <c r="L934" s="134">
        <f>职业参数比例等级参数!$AE$44*1</f>
        <v>3.709090909090909</v>
      </c>
      <c r="M934" s="134">
        <f>L934*职业参数比例等级参数!$B$15</f>
        <v>7.418181818181818</v>
      </c>
      <c r="N934" s="134">
        <f>L934*职业参数比例等级参数!$B$16</f>
        <v>3.709090909090909</v>
      </c>
      <c r="O934" s="134"/>
      <c r="P934" s="134"/>
    </row>
    <row r="935" spans="1:16" s="135" customFormat="1">
      <c r="A935" s="142">
        <v>922</v>
      </c>
      <c r="B935" s="134">
        <f t="shared" si="23"/>
        <v>500</v>
      </c>
      <c r="C935" s="134">
        <v>1</v>
      </c>
      <c r="D935" s="134">
        <v>2</v>
      </c>
      <c r="E935" s="134" t="s">
        <v>1938</v>
      </c>
      <c r="F935" s="134">
        <f>职业参数比例等级参数!$AE$38*1</f>
        <v>7.7575757575757569</v>
      </c>
      <c r="G935" s="134">
        <f>职业参数比例等级参数!$AE$39*1</f>
        <v>7.2727272727272716</v>
      </c>
      <c r="H935" s="135">
        <f>职业参数比例等级参数!$AF$40*1</f>
        <v>3.103030303030303</v>
      </c>
      <c r="I935" s="134">
        <f>职业参数比例等级参数!$AE$41*1</f>
        <v>2.4727272727272727</v>
      </c>
      <c r="J935" s="134">
        <f>职业参数比例等级参数!$AE$42*1</f>
        <v>3.2969696969696969</v>
      </c>
      <c r="K935" s="134">
        <f>职业参数比例等级参数!$AE$43*1</f>
        <v>2.4727272727272727</v>
      </c>
      <c r="L935" s="134">
        <f>职业参数比例等级参数!$AE$44*1</f>
        <v>3.709090909090909</v>
      </c>
      <c r="M935" s="134">
        <f>L935*职业参数比例等级参数!$B$15</f>
        <v>7.418181818181818</v>
      </c>
      <c r="N935" s="134">
        <f>L935*职业参数比例等级参数!$B$16</f>
        <v>3.709090909090909</v>
      </c>
      <c r="O935" s="134"/>
      <c r="P935" s="134"/>
    </row>
    <row r="936" spans="1:16" s="135" customFormat="1">
      <c r="A936" s="142">
        <v>923</v>
      </c>
      <c r="B936" s="134">
        <f t="shared" si="23"/>
        <v>500</v>
      </c>
      <c r="C936" s="134">
        <v>1</v>
      </c>
      <c r="D936" s="134">
        <v>2</v>
      </c>
      <c r="E936" s="134" t="s">
        <v>1938</v>
      </c>
      <c r="F936" s="134">
        <f>职业参数比例等级参数!$AE$38*1</f>
        <v>7.7575757575757569</v>
      </c>
      <c r="G936" s="134">
        <f>职业参数比例等级参数!$AE$39*1</f>
        <v>7.2727272727272716</v>
      </c>
      <c r="H936" s="134">
        <f>职业参数比例等级参数!$AE$40*1</f>
        <v>3.2969696969696969</v>
      </c>
      <c r="I936" s="135">
        <f>职业参数比例等级参数!$AD$41*1</f>
        <v>2.6181818181818182</v>
      </c>
      <c r="J936" s="134">
        <f>职业参数比例等级参数!$AE$42*1</f>
        <v>3.2969696969696969</v>
      </c>
      <c r="K936" s="134">
        <f>职业参数比例等级参数!$AE$43*1</f>
        <v>2.4727272727272727</v>
      </c>
      <c r="L936" s="134">
        <f>职业参数比例等级参数!$AE$44*1</f>
        <v>3.709090909090909</v>
      </c>
      <c r="M936" s="134">
        <f>L936*职业参数比例等级参数!$B$15</f>
        <v>7.418181818181818</v>
      </c>
      <c r="N936" s="134">
        <f>L936*职业参数比例等级参数!$B$16</f>
        <v>3.709090909090909</v>
      </c>
      <c r="O936" s="134"/>
      <c r="P936" s="134"/>
    </row>
    <row r="937" spans="1:16" s="135" customFormat="1">
      <c r="A937" s="142">
        <v>924</v>
      </c>
      <c r="B937" s="134">
        <f t="shared" si="23"/>
        <v>500</v>
      </c>
      <c r="C937" s="134">
        <v>1</v>
      </c>
      <c r="D937" s="134">
        <v>2</v>
      </c>
      <c r="E937" s="134" t="s">
        <v>1938</v>
      </c>
      <c r="F937" s="134">
        <f>职业参数比例等级参数!$AE$38*1</f>
        <v>7.7575757575757569</v>
      </c>
      <c r="G937" s="134">
        <f>职业参数比例等级参数!$AE$39*1</f>
        <v>7.2727272727272716</v>
      </c>
      <c r="H937" s="134">
        <f>职业参数比例等级参数!$AE$40*1</f>
        <v>3.2969696969696969</v>
      </c>
      <c r="I937" s="135">
        <f>职业参数比例等级参数!$AF$41*1</f>
        <v>2.3272727272727272</v>
      </c>
      <c r="J937" s="134">
        <f>职业参数比例等级参数!$AE$42*1</f>
        <v>3.2969696969696969</v>
      </c>
      <c r="K937" s="134">
        <f>职业参数比例等级参数!$AE$43*1</f>
        <v>2.4727272727272727</v>
      </c>
      <c r="L937" s="134">
        <f>职业参数比例等级参数!$AE$44*1</f>
        <v>3.709090909090909</v>
      </c>
      <c r="M937" s="134">
        <f>L937*职业参数比例等级参数!$B$15</f>
        <v>7.418181818181818</v>
      </c>
      <c r="N937" s="134">
        <f>L937*职业参数比例等级参数!$B$16</f>
        <v>3.709090909090909</v>
      </c>
      <c r="O937" s="134"/>
      <c r="P937" s="134"/>
    </row>
    <row r="938" spans="1:16" s="135" customFormat="1">
      <c r="A938" s="142">
        <v>925</v>
      </c>
      <c r="B938" s="134">
        <f t="shared" si="23"/>
        <v>500</v>
      </c>
      <c r="C938" s="134">
        <v>1</v>
      </c>
      <c r="D938" s="134">
        <v>2</v>
      </c>
      <c r="E938" s="134" t="s">
        <v>1938</v>
      </c>
      <c r="F938" s="134">
        <f>职业参数比例等级参数!$AE$38*1</f>
        <v>7.7575757575757569</v>
      </c>
      <c r="G938" s="134">
        <f>职业参数比例等级参数!$AE$39*1</f>
        <v>7.2727272727272716</v>
      </c>
      <c r="H938" s="134">
        <f>职业参数比例等级参数!$AE$40*1</f>
        <v>3.2969696969696969</v>
      </c>
      <c r="I938" s="134">
        <f>职业参数比例等级参数!$AE$41*1</f>
        <v>2.4727272727272727</v>
      </c>
      <c r="J938" s="135">
        <f>职业参数比例等级参数!$AD$42*1</f>
        <v>3.4909090909090912</v>
      </c>
      <c r="K938" s="134">
        <f>职业参数比例等级参数!$AE$43*1</f>
        <v>2.4727272727272727</v>
      </c>
      <c r="L938" s="134">
        <f>职业参数比例等级参数!$AE$44*1</f>
        <v>3.709090909090909</v>
      </c>
      <c r="M938" s="134">
        <f>L938*职业参数比例等级参数!$B$15</f>
        <v>7.418181818181818</v>
      </c>
      <c r="N938" s="134">
        <f>L938*职业参数比例等级参数!$B$16</f>
        <v>3.709090909090909</v>
      </c>
      <c r="O938" s="134"/>
      <c r="P938" s="134"/>
    </row>
    <row r="939" spans="1:16" s="135" customFormat="1">
      <c r="A939" s="142">
        <v>926</v>
      </c>
      <c r="B939" s="134">
        <f t="shared" si="23"/>
        <v>500</v>
      </c>
      <c r="C939" s="134">
        <v>1</v>
      </c>
      <c r="D939" s="134">
        <v>2</v>
      </c>
      <c r="E939" s="134" t="s">
        <v>1938</v>
      </c>
      <c r="F939" s="134">
        <f>职业参数比例等级参数!$AE$38*1</f>
        <v>7.7575757575757569</v>
      </c>
      <c r="G939" s="134">
        <f>职业参数比例等级参数!$AE$39*1</f>
        <v>7.2727272727272716</v>
      </c>
      <c r="H939" s="134">
        <f>职业参数比例等级参数!$AE$40*1</f>
        <v>3.2969696969696969</v>
      </c>
      <c r="I939" s="134">
        <f>职业参数比例等级参数!$AE$41*1</f>
        <v>2.4727272727272727</v>
      </c>
      <c r="J939" s="135">
        <f>职业参数比例等级参数!$AF$42*1</f>
        <v>3.103030303030303</v>
      </c>
      <c r="K939" s="134">
        <f>职业参数比例等级参数!$AE$43*1</f>
        <v>2.4727272727272727</v>
      </c>
      <c r="L939" s="134">
        <f>职业参数比例等级参数!$AE$44*1</f>
        <v>3.709090909090909</v>
      </c>
      <c r="M939" s="134">
        <f>L939*职业参数比例等级参数!$B$15</f>
        <v>7.418181818181818</v>
      </c>
      <c r="N939" s="134">
        <f>L939*职业参数比例等级参数!$B$16</f>
        <v>3.709090909090909</v>
      </c>
      <c r="O939" s="134"/>
      <c r="P939" s="134"/>
    </row>
    <row r="940" spans="1:16" s="135" customFormat="1">
      <c r="A940" s="142">
        <v>927</v>
      </c>
      <c r="B940" s="134">
        <f t="shared" si="23"/>
        <v>500</v>
      </c>
      <c r="C940" s="134">
        <v>1</v>
      </c>
      <c r="D940" s="134">
        <v>2</v>
      </c>
      <c r="E940" s="134" t="s">
        <v>1938</v>
      </c>
      <c r="F940" s="134">
        <f>职业参数比例等级参数!$AE$38*1</f>
        <v>7.7575757575757569</v>
      </c>
      <c r="G940" s="134">
        <f>职业参数比例等级参数!$AE$39*1</f>
        <v>7.2727272727272716</v>
      </c>
      <c r="H940" s="134">
        <f>职业参数比例等级参数!$AE$40*1</f>
        <v>3.2969696969696969</v>
      </c>
      <c r="I940" s="134">
        <f>职业参数比例等级参数!$AE$41*1</f>
        <v>2.4727272727272727</v>
      </c>
      <c r="J940" s="134">
        <f>职业参数比例等级参数!$AE$42*1</f>
        <v>3.2969696969696969</v>
      </c>
      <c r="K940" s="135">
        <f>职业参数比例等级参数!$AD$43*1</f>
        <v>2.6181818181818182</v>
      </c>
      <c r="L940" s="134">
        <f>职业参数比例等级参数!$AE$44*1</f>
        <v>3.709090909090909</v>
      </c>
      <c r="M940" s="134">
        <f>L940*职业参数比例等级参数!$B$15</f>
        <v>7.418181818181818</v>
      </c>
      <c r="N940" s="134">
        <f>L940*职业参数比例等级参数!$B$16</f>
        <v>3.709090909090909</v>
      </c>
      <c r="O940" s="134"/>
      <c r="P940" s="134"/>
    </row>
    <row r="941" spans="1:16" s="135" customFormat="1">
      <c r="A941" s="142">
        <v>928</v>
      </c>
      <c r="B941" s="134">
        <f t="shared" si="23"/>
        <v>500</v>
      </c>
      <c r="C941" s="134">
        <v>1</v>
      </c>
      <c r="D941" s="134">
        <v>2</v>
      </c>
      <c r="E941" s="134" t="s">
        <v>1938</v>
      </c>
      <c r="F941" s="134">
        <f>职业参数比例等级参数!$AE$38*1</f>
        <v>7.7575757575757569</v>
      </c>
      <c r="G941" s="134">
        <f>职业参数比例等级参数!$AE$39*1</f>
        <v>7.2727272727272716</v>
      </c>
      <c r="H941" s="134">
        <f>职业参数比例等级参数!$AE$40*1</f>
        <v>3.2969696969696969</v>
      </c>
      <c r="I941" s="134">
        <f>职业参数比例等级参数!$AE$41*1</f>
        <v>2.4727272727272727</v>
      </c>
      <c r="J941" s="134">
        <f>职业参数比例等级参数!$AE$42*1</f>
        <v>3.2969696969696969</v>
      </c>
      <c r="K941" s="135">
        <f>职业参数比例等级参数!$AF$43*1</f>
        <v>2.3272727272727272</v>
      </c>
      <c r="L941" s="134">
        <f>职业参数比例等级参数!$AE$44*1</f>
        <v>3.709090909090909</v>
      </c>
      <c r="M941" s="134">
        <f>L941*职业参数比例等级参数!$B$15</f>
        <v>7.418181818181818</v>
      </c>
      <c r="N941" s="134">
        <f>L941*职业参数比例等级参数!$B$16</f>
        <v>3.709090909090909</v>
      </c>
      <c r="O941" s="134"/>
      <c r="P941" s="134"/>
    </row>
    <row r="942" spans="1:16" s="135" customFormat="1">
      <c r="A942" s="142">
        <v>929</v>
      </c>
      <c r="B942" s="134">
        <f t="shared" si="23"/>
        <v>500</v>
      </c>
      <c r="C942" s="134">
        <v>1</v>
      </c>
      <c r="D942" s="134">
        <v>2</v>
      </c>
      <c r="E942" s="134" t="s">
        <v>1938</v>
      </c>
      <c r="F942" s="134">
        <f>职业参数比例等级参数!$AE$38*1</f>
        <v>7.7575757575757569</v>
      </c>
      <c r="G942" s="134">
        <f>职业参数比例等级参数!$AE$39*1</f>
        <v>7.2727272727272716</v>
      </c>
      <c r="H942" s="134">
        <f>职业参数比例等级参数!$AE$40*1</f>
        <v>3.2969696969696969</v>
      </c>
      <c r="I942" s="134">
        <f>职业参数比例等级参数!$AE$41*1</f>
        <v>2.4727272727272727</v>
      </c>
      <c r="J942" s="134">
        <f>职业参数比例等级参数!$AE$42*1</f>
        <v>3.2969696969696969</v>
      </c>
      <c r="K942" s="134">
        <f>职业参数比例等级参数!$AE$43*1</f>
        <v>2.4727272727272727</v>
      </c>
      <c r="L942" s="135">
        <f>职业参数比例等级参数!$AD$44*1</f>
        <v>3.7454545454545451</v>
      </c>
      <c r="M942" s="134">
        <f>L942*职业参数比例等级参数!$B$15</f>
        <v>7.4909090909090903</v>
      </c>
      <c r="N942" s="134">
        <f>L942*职业参数比例等级参数!$B$16</f>
        <v>3.7454545454545451</v>
      </c>
      <c r="O942" s="134"/>
      <c r="P942" s="134"/>
    </row>
    <row r="943" spans="1:16" s="135" customFormat="1">
      <c r="A943" s="142">
        <v>930</v>
      </c>
      <c r="B943" s="134">
        <f t="shared" si="23"/>
        <v>500</v>
      </c>
      <c r="C943" s="134">
        <v>1</v>
      </c>
      <c r="D943" s="134">
        <v>2</v>
      </c>
      <c r="E943" s="134" t="s">
        <v>1938</v>
      </c>
      <c r="F943" s="134">
        <f>职业参数比例等级参数!$AE$38*1</f>
        <v>7.7575757575757569</v>
      </c>
      <c r="G943" s="134">
        <f>职业参数比例等级参数!$AE$39*1</f>
        <v>7.2727272727272716</v>
      </c>
      <c r="H943" s="134">
        <f>职业参数比例等级参数!$AE$40*1</f>
        <v>3.2969696969696969</v>
      </c>
      <c r="I943" s="134">
        <f>职业参数比例等级参数!$AE$41*1</f>
        <v>2.4727272727272727</v>
      </c>
      <c r="J943" s="134">
        <f>职业参数比例等级参数!$AE$42*1</f>
        <v>3.2969696969696969</v>
      </c>
      <c r="K943" s="134">
        <f>职业参数比例等级参数!$AE$43*1</f>
        <v>2.4727272727272727</v>
      </c>
      <c r="L943" s="135">
        <f>职业参数比例等级参数!$AF$44*1</f>
        <v>3.6727272727272724</v>
      </c>
      <c r="M943" s="134">
        <f>L943*职业参数比例等级参数!$B$15</f>
        <v>7.3454545454545448</v>
      </c>
      <c r="N943" s="134">
        <f>L943*职业参数比例等级参数!$B$16</f>
        <v>3.6727272727272724</v>
      </c>
      <c r="O943" s="134"/>
      <c r="P943" s="134"/>
    </row>
    <row r="944" spans="1:16" s="135" customFormat="1">
      <c r="A944" s="142">
        <v>931</v>
      </c>
      <c r="B944" s="135">
        <f t="shared" si="23"/>
        <v>500</v>
      </c>
      <c r="C944" s="135">
        <v>1</v>
      </c>
      <c r="D944" s="135">
        <v>2</v>
      </c>
      <c r="E944" s="135" t="s">
        <v>1939</v>
      </c>
      <c r="F944" s="135">
        <f>职业参数比例等级参数!$AF$38*1</f>
        <v>7.5151515151515147</v>
      </c>
      <c r="G944" s="135">
        <f>职业参数比例等级参数!$AF$39*1</f>
        <v>7.045454545454545</v>
      </c>
      <c r="H944" s="135">
        <f>职业参数比例等级参数!$AF$40*1</f>
        <v>3.103030303030303</v>
      </c>
      <c r="I944" s="135">
        <f>职业参数比例等级参数!$AF$41*1</f>
        <v>2.3272727272727272</v>
      </c>
      <c r="J944" s="135">
        <f>职业参数比例等级参数!$AF$42*1</f>
        <v>3.103030303030303</v>
      </c>
      <c r="K944" s="135">
        <f>职业参数比例等级参数!$AF$43*1</f>
        <v>2.3272727272727272</v>
      </c>
      <c r="L944" s="135">
        <f>职业参数比例等级参数!$AF$44*1</f>
        <v>3.6727272727272724</v>
      </c>
      <c r="M944" s="135">
        <f>L944*职业参数比例等级参数!$B$15</f>
        <v>7.3454545454545448</v>
      </c>
      <c r="N944" s="135">
        <f>L944*职业参数比例等级参数!$B$16</f>
        <v>3.6727272727272724</v>
      </c>
      <c r="P944" s="135" t="s">
        <v>696</v>
      </c>
    </row>
    <row r="945" spans="1:16" s="135" customFormat="1">
      <c r="A945" s="142">
        <v>932</v>
      </c>
      <c r="B945" s="134">
        <f t="shared" si="23"/>
        <v>500</v>
      </c>
      <c r="C945" s="134">
        <v>1</v>
      </c>
      <c r="D945" s="134">
        <v>2</v>
      </c>
      <c r="E945" s="134" t="s">
        <v>1939</v>
      </c>
      <c r="F945" s="135">
        <f>职业参数比例等级参数!$AE$38*1</f>
        <v>7.7575757575757569</v>
      </c>
      <c r="G945" s="134">
        <f>职业参数比例等级参数!$AF$39*1</f>
        <v>7.045454545454545</v>
      </c>
      <c r="H945" s="134">
        <f>职业参数比例等级参数!$AF$40*1</f>
        <v>3.103030303030303</v>
      </c>
      <c r="I945" s="134">
        <f>职业参数比例等级参数!$AF$41*1</f>
        <v>2.3272727272727272</v>
      </c>
      <c r="J945" s="134">
        <f>职业参数比例等级参数!$AF$42*1</f>
        <v>3.103030303030303</v>
      </c>
      <c r="K945" s="134">
        <f>职业参数比例等级参数!$AF$43*1</f>
        <v>2.3272727272727272</v>
      </c>
      <c r="L945" s="134">
        <f>职业参数比例等级参数!$AF$44*1</f>
        <v>3.6727272727272724</v>
      </c>
      <c r="M945" s="134">
        <f>L945*职业参数比例等级参数!$B$15</f>
        <v>7.3454545454545448</v>
      </c>
      <c r="N945" s="134">
        <f>L945*职业参数比例等级参数!$B$16</f>
        <v>3.6727272727272724</v>
      </c>
      <c r="O945" s="134"/>
      <c r="P945" s="134"/>
    </row>
    <row r="946" spans="1:16" s="135" customFormat="1">
      <c r="A946" s="142">
        <v>933</v>
      </c>
      <c r="B946" s="134">
        <f t="shared" si="23"/>
        <v>500</v>
      </c>
      <c r="C946" s="134">
        <v>1</v>
      </c>
      <c r="D946" s="134">
        <v>2</v>
      </c>
      <c r="E946" s="134" t="s">
        <v>1939</v>
      </c>
      <c r="F946" s="135">
        <f>职业参数比例等级参数!$AD$38*1</f>
        <v>8</v>
      </c>
      <c r="G946" s="134">
        <f>职业参数比例等级参数!$AF$39*1</f>
        <v>7.045454545454545</v>
      </c>
      <c r="H946" s="134">
        <f>职业参数比例等级参数!$AF$40*1</f>
        <v>3.103030303030303</v>
      </c>
      <c r="I946" s="134">
        <f>职业参数比例等级参数!$AF$41*1</f>
        <v>2.3272727272727272</v>
      </c>
      <c r="J946" s="134">
        <f>职业参数比例等级参数!$AF$42*1</f>
        <v>3.103030303030303</v>
      </c>
      <c r="K946" s="134">
        <f>职业参数比例等级参数!$AF$43*1</f>
        <v>2.3272727272727272</v>
      </c>
      <c r="L946" s="134">
        <f>职业参数比例等级参数!$AF$44*1</f>
        <v>3.6727272727272724</v>
      </c>
      <c r="M946" s="134">
        <f>L946*职业参数比例等级参数!$B$15</f>
        <v>7.3454545454545448</v>
      </c>
      <c r="N946" s="134">
        <f>L946*职业参数比例等级参数!$B$16</f>
        <v>3.6727272727272724</v>
      </c>
      <c r="O946" s="134"/>
      <c r="P946" s="134"/>
    </row>
    <row r="947" spans="1:16" s="135" customFormat="1">
      <c r="A947" s="142">
        <v>934</v>
      </c>
      <c r="B947" s="134">
        <f t="shared" si="23"/>
        <v>500</v>
      </c>
      <c r="C947" s="134">
        <v>1</v>
      </c>
      <c r="D947" s="134">
        <v>2</v>
      </c>
      <c r="E947" s="134" t="s">
        <v>1938</v>
      </c>
      <c r="F947" s="134">
        <f>职业参数比例等级参数!$AF$38*1</f>
        <v>7.5151515151515147</v>
      </c>
      <c r="G947" s="135">
        <f>职业参数比例等级参数!$AE$39*1</f>
        <v>7.2727272727272716</v>
      </c>
      <c r="H947" s="134">
        <f>职业参数比例等级参数!$AF$40*1</f>
        <v>3.103030303030303</v>
      </c>
      <c r="I947" s="134">
        <f>职业参数比例等级参数!$AF$41*1</f>
        <v>2.3272727272727272</v>
      </c>
      <c r="J947" s="134">
        <f>职业参数比例等级参数!$AF$42*1</f>
        <v>3.103030303030303</v>
      </c>
      <c r="K947" s="134">
        <f>职业参数比例等级参数!$AF$43*1</f>
        <v>2.3272727272727272</v>
      </c>
      <c r="L947" s="134">
        <f>职业参数比例等级参数!$AF$44*1</f>
        <v>3.6727272727272724</v>
      </c>
      <c r="M947" s="134">
        <f>L947*职业参数比例等级参数!$B$15</f>
        <v>7.3454545454545448</v>
      </c>
      <c r="N947" s="134">
        <f>L947*职业参数比例等级参数!$B$16</f>
        <v>3.6727272727272724</v>
      </c>
      <c r="O947" s="134"/>
      <c r="P947" s="134"/>
    </row>
    <row r="948" spans="1:16" s="135" customFormat="1">
      <c r="A948" s="142">
        <v>935</v>
      </c>
      <c r="B948" s="134">
        <f t="shared" si="23"/>
        <v>500</v>
      </c>
      <c r="C948" s="134">
        <v>1</v>
      </c>
      <c r="D948" s="134">
        <v>2</v>
      </c>
      <c r="E948" s="134" t="s">
        <v>1938</v>
      </c>
      <c r="F948" s="134">
        <f>职业参数比例等级参数!$AF$38*1</f>
        <v>7.5151515151515147</v>
      </c>
      <c r="G948" s="135">
        <f>职业参数比例等级参数!$AD$39*1</f>
        <v>7.4999999999999991</v>
      </c>
      <c r="H948" s="134">
        <f>职业参数比例等级参数!$AF$40*1</f>
        <v>3.103030303030303</v>
      </c>
      <c r="I948" s="134">
        <f>职业参数比例等级参数!$AF$41*1</f>
        <v>2.3272727272727272</v>
      </c>
      <c r="J948" s="134">
        <f>职业参数比例等级参数!$AF$42*1</f>
        <v>3.103030303030303</v>
      </c>
      <c r="K948" s="134">
        <f>职业参数比例等级参数!$AF$43*1</f>
        <v>2.3272727272727272</v>
      </c>
      <c r="L948" s="134">
        <f>职业参数比例等级参数!$AF$44*1</f>
        <v>3.6727272727272724</v>
      </c>
      <c r="M948" s="134">
        <f>L948*职业参数比例等级参数!$B$15</f>
        <v>7.3454545454545448</v>
      </c>
      <c r="N948" s="134">
        <f>L948*职业参数比例等级参数!$B$16</f>
        <v>3.6727272727272724</v>
      </c>
      <c r="O948" s="134"/>
      <c r="P948" s="134"/>
    </row>
    <row r="949" spans="1:16" s="135" customFormat="1">
      <c r="A949" s="142">
        <v>936</v>
      </c>
      <c r="B949" s="134">
        <f t="shared" si="23"/>
        <v>500</v>
      </c>
      <c r="C949" s="134">
        <v>1</v>
      </c>
      <c r="D949" s="134">
        <v>2</v>
      </c>
      <c r="E949" s="134" t="s">
        <v>1938</v>
      </c>
      <c r="F949" s="134">
        <f>职业参数比例等级参数!$AF$38*1</f>
        <v>7.5151515151515147</v>
      </c>
      <c r="G949" s="134">
        <f>职业参数比例等级参数!$AF$39*1</f>
        <v>7.045454545454545</v>
      </c>
      <c r="H949" s="135">
        <f>职业参数比例等级参数!$AE$40*1</f>
        <v>3.2969696969696969</v>
      </c>
      <c r="I949" s="134">
        <f>职业参数比例等级参数!$AF$41*1</f>
        <v>2.3272727272727272</v>
      </c>
      <c r="J949" s="134">
        <f>职业参数比例等级参数!$AF$42*1</f>
        <v>3.103030303030303</v>
      </c>
      <c r="K949" s="134">
        <f>职业参数比例等级参数!$AF$43*1</f>
        <v>2.3272727272727272</v>
      </c>
      <c r="L949" s="134">
        <f>职业参数比例等级参数!$AF$44*1</f>
        <v>3.6727272727272724</v>
      </c>
      <c r="M949" s="134">
        <f>L949*职业参数比例等级参数!$B$15</f>
        <v>7.3454545454545448</v>
      </c>
      <c r="N949" s="134">
        <f>L949*职业参数比例等级参数!$B$16</f>
        <v>3.6727272727272724</v>
      </c>
      <c r="O949" s="134"/>
      <c r="P949" s="134"/>
    </row>
    <row r="950" spans="1:16" s="135" customFormat="1">
      <c r="A950" s="142">
        <v>937</v>
      </c>
      <c r="B950" s="134">
        <f t="shared" si="23"/>
        <v>500</v>
      </c>
      <c r="C950" s="134">
        <v>1</v>
      </c>
      <c r="D950" s="134">
        <v>2</v>
      </c>
      <c r="E950" s="134" t="s">
        <v>1938</v>
      </c>
      <c r="F950" s="134">
        <f>职业参数比例等级参数!$AF$38*1</f>
        <v>7.5151515151515147</v>
      </c>
      <c r="G950" s="134">
        <f>职业参数比例等级参数!$AF$39*1</f>
        <v>7.045454545454545</v>
      </c>
      <c r="H950" s="135">
        <f>职业参数比例等级参数!$AD$40*1</f>
        <v>3.4909090909090912</v>
      </c>
      <c r="I950" s="134">
        <f>职业参数比例等级参数!$AF$41*1</f>
        <v>2.3272727272727272</v>
      </c>
      <c r="J950" s="134">
        <f>职业参数比例等级参数!$AF$42*1</f>
        <v>3.103030303030303</v>
      </c>
      <c r="K950" s="134">
        <f>职业参数比例等级参数!$AF$43*1</f>
        <v>2.3272727272727272</v>
      </c>
      <c r="L950" s="134">
        <f>职业参数比例等级参数!$AF$44*1</f>
        <v>3.6727272727272724</v>
      </c>
      <c r="M950" s="134">
        <f>L950*职业参数比例等级参数!$B$15</f>
        <v>7.3454545454545448</v>
      </c>
      <c r="N950" s="134">
        <f>L950*职业参数比例等级参数!$B$16</f>
        <v>3.6727272727272724</v>
      </c>
      <c r="O950" s="134"/>
      <c r="P950" s="134"/>
    </row>
    <row r="951" spans="1:16" s="135" customFormat="1">
      <c r="A951" s="142">
        <v>938</v>
      </c>
      <c r="B951" s="134">
        <f t="shared" si="23"/>
        <v>500</v>
      </c>
      <c r="C951" s="134">
        <v>1</v>
      </c>
      <c r="D951" s="134">
        <v>2</v>
      </c>
      <c r="E951" s="134" t="s">
        <v>1938</v>
      </c>
      <c r="F951" s="134">
        <f>职业参数比例等级参数!$AF$38*1</f>
        <v>7.5151515151515147</v>
      </c>
      <c r="G951" s="134">
        <f>职业参数比例等级参数!$AF$39*1</f>
        <v>7.045454545454545</v>
      </c>
      <c r="H951" s="134">
        <f>职业参数比例等级参数!$AF$40*1</f>
        <v>3.103030303030303</v>
      </c>
      <c r="I951" s="135">
        <f>职业参数比例等级参数!$AE$41*1</f>
        <v>2.4727272727272727</v>
      </c>
      <c r="J951" s="134">
        <f>职业参数比例等级参数!$AF$42*1</f>
        <v>3.103030303030303</v>
      </c>
      <c r="K951" s="134">
        <f>职业参数比例等级参数!$AF$43*1</f>
        <v>2.3272727272727272</v>
      </c>
      <c r="L951" s="134">
        <f>职业参数比例等级参数!$AF$44*1</f>
        <v>3.6727272727272724</v>
      </c>
      <c r="M951" s="134">
        <f>L951*职业参数比例等级参数!$B$15</f>
        <v>7.3454545454545448</v>
      </c>
      <c r="N951" s="134">
        <f>L951*职业参数比例等级参数!$B$16</f>
        <v>3.6727272727272724</v>
      </c>
      <c r="O951" s="134"/>
      <c r="P951" s="134"/>
    </row>
    <row r="952" spans="1:16" s="135" customFormat="1">
      <c r="A952" s="142">
        <v>939</v>
      </c>
      <c r="B952" s="134">
        <f t="shared" si="23"/>
        <v>500</v>
      </c>
      <c r="C952" s="134">
        <v>1</v>
      </c>
      <c r="D952" s="134">
        <v>2</v>
      </c>
      <c r="E952" s="134" t="s">
        <v>1938</v>
      </c>
      <c r="F952" s="134">
        <f>职业参数比例等级参数!$AF$38*1</f>
        <v>7.5151515151515147</v>
      </c>
      <c r="G952" s="134">
        <f>职业参数比例等级参数!$AF$39*1</f>
        <v>7.045454545454545</v>
      </c>
      <c r="H952" s="134">
        <f>职业参数比例等级参数!$AF$40*1</f>
        <v>3.103030303030303</v>
      </c>
      <c r="I952" s="135">
        <f>职业参数比例等级参数!$AD$41*1</f>
        <v>2.6181818181818182</v>
      </c>
      <c r="J952" s="134">
        <f>职业参数比例等级参数!$AF$42*1</f>
        <v>3.103030303030303</v>
      </c>
      <c r="K952" s="134">
        <f>职业参数比例等级参数!$AF$43*1</f>
        <v>2.3272727272727272</v>
      </c>
      <c r="L952" s="134">
        <f>职业参数比例等级参数!$AF$44*1</f>
        <v>3.6727272727272724</v>
      </c>
      <c r="M952" s="134">
        <f>L952*职业参数比例等级参数!$B$15</f>
        <v>7.3454545454545448</v>
      </c>
      <c r="N952" s="134">
        <f>L952*职业参数比例等级参数!$B$16</f>
        <v>3.6727272727272724</v>
      </c>
      <c r="O952" s="134"/>
      <c r="P952" s="134"/>
    </row>
    <row r="953" spans="1:16" s="135" customFormat="1">
      <c r="A953" s="142">
        <v>940</v>
      </c>
      <c r="B953" s="134">
        <f t="shared" si="23"/>
        <v>500</v>
      </c>
      <c r="C953" s="134">
        <v>1</v>
      </c>
      <c r="D953" s="134">
        <v>2</v>
      </c>
      <c r="E953" s="134" t="s">
        <v>1938</v>
      </c>
      <c r="F953" s="134">
        <f>职业参数比例等级参数!$AF$38*1</f>
        <v>7.5151515151515147</v>
      </c>
      <c r="G953" s="134">
        <f>职业参数比例等级参数!$AF$39*1</f>
        <v>7.045454545454545</v>
      </c>
      <c r="H953" s="134">
        <f>职业参数比例等级参数!$AF$40*1</f>
        <v>3.103030303030303</v>
      </c>
      <c r="I953" s="134">
        <f>职业参数比例等级参数!$AF$41*1</f>
        <v>2.3272727272727272</v>
      </c>
      <c r="J953" s="135">
        <f>职业参数比例等级参数!$AE$42*1</f>
        <v>3.2969696969696969</v>
      </c>
      <c r="K953" s="134">
        <f>职业参数比例等级参数!$AF$43*1</f>
        <v>2.3272727272727272</v>
      </c>
      <c r="L953" s="134">
        <f>职业参数比例等级参数!$AF$44*1</f>
        <v>3.6727272727272724</v>
      </c>
      <c r="M953" s="134">
        <f>L953*职业参数比例等级参数!$B$15</f>
        <v>7.3454545454545448</v>
      </c>
      <c r="N953" s="134">
        <f>L953*职业参数比例等级参数!$B$16</f>
        <v>3.6727272727272724</v>
      </c>
      <c r="O953" s="134"/>
      <c r="P953" s="134"/>
    </row>
    <row r="954" spans="1:16" s="135" customFormat="1">
      <c r="A954" s="142">
        <v>941</v>
      </c>
      <c r="B954" s="134">
        <f t="shared" si="23"/>
        <v>500</v>
      </c>
      <c r="C954" s="134">
        <v>1</v>
      </c>
      <c r="D954" s="134">
        <v>2</v>
      </c>
      <c r="E954" s="134" t="s">
        <v>1938</v>
      </c>
      <c r="F954" s="134">
        <f>职业参数比例等级参数!$AF$38*1</f>
        <v>7.5151515151515147</v>
      </c>
      <c r="G954" s="134">
        <f>职业参数比例等级参数!$AF$39*1</f>
        <v>7.045454545454545</v>
      </c>
      <c r="H954" s="134">
        <f>职业参数比例等级参数!$AF$40*1</f>
        <v>3.103030303030303</v>
      </c>
      <c r="I954" s="134">
        <f>职业参数比例等级参数!$AF$41*1</f>
        <v>2.3272727272727272</v>
      </c>
      <c r="J954" s="135">
        <f>职业参数比例等级参数!$AD$42*1</f>
        <v>3.4909090909090912</v>
      </c>
      <c r="K954" s="134">
        <f>职业参数比例等级参数!$AF$43*1</f>
        <v>2.3272727272727272</v>
      </c>
      <c r="L954" s="134">
        <f>职业参数比例等级参数!$AF$44*1</f>
        <v>3.6727272727272724</v>
      </c>
      <c r="M954" s="134">
        <f>L954*职业参数比例等级参数!$B$15</f>
        <v>7.3454545454545448</v>
      </c>
      <c r="N954" s="134">
        <f>L954*职业参数比例等级参数!$B$16</f>
        <v>3.6727272727272724</v>
      </c>
      <c r="O954" s="134"/>
      <c r="P954" s="134"/>
    </row>
    <row r="955" spans="1:16" s="135" customFormat="1">
      <c r="A955" s="142">
        <v>942</v>
      </c>
      <c r="B955" s="134">
        <f t="shared" si="23"/>
        <v>500</v>
      </c>
      <c r="C955" s="134">
        <v>1</v>
      </c>
      <c r="D955" s="134">
        <v>2</v>
      </c>
      <c r="E955" s="134" t="s">
        <v>1938</v>
      </c>
      <c r="F955" s="134">
        <f>职业参数比例等级参数!$AF$38*1</f>
        <v>7.5151515151515147</v>
      </c>
      <c r="G955" s="134">
        <f>职业参数比例等级参数!$AF$39*1</f>
        <v>7.045454545454545</v>
      </c>
      <c r="H955" s="134">
        <f>职业参数比例等级参数!$AF$40*1</f>
        <v>3.103030303030303</v>
      </c>
      <c r="I955" s="134">
        <f>职业参数比例等级参数!$AF$41*1</f>
        <v>2.3272727272727272</v>
      </c>
      <c r="J955" s="134">
        <f>职业参数比例等级参数!$AF$42*1</f>
        <v>3.103030303030303</v>
      </c>
      <c r="K955" s="135">
        <f>职业参数比例等级参数!$AE$43*1</f>
        <v>2.4727272727272727</v>
      </c>
      <c r="L955" s="134">
        <f>职业参数比例等级参数!$AF$44*1</f>
        <v>3.6727272727272724</v>
      </c>
      <c r="M955" s="134">
        <f>L955*职业参数比例等级参数!$B$15</f>
        <v>7.3454545454545448</v>
      </c>
      <c r="N955" s="134">
        <f>L955*职业参数比例等级参数!$B$16</f>
        <v>3.6727272727272724</v>
      </c>
      <c r="O955" s="134"/>
      <c r="P955" s="134"/>
    </row>
    <row r="956" spans="1:16" s="135" customFormat="1">
      <c r="A956" s="142">
        <v>943</v>
      </c>
      <c r="B956" s="134">
        <f t="shared" si="23"/>
        <v>500</v>
      </c>
      <c r="C956" s="134">
        <v>1</v>
      </c>
      <c r="D956" s="134">
        <v>2</v>
      </c>
      <c r="E956" s="134" t="s">
        <v>1938</v>
      </c>
      <c r="F956" s="134">
        <f>职业参数比例等级参数!$AF$38*1</f>
        <v>7.5151515151515147</v>
      </c>
      <c r="G956" s="134">
        <f>职业参数比例等级参数!$AF$39*1</f>
        <v>7.045454545454545</v>
      </c>
      <c r="H956" s="134">
        <f>职业参数比例等级参数!$AF$40*1</f>
        <v>3.103030303030303</v>
      </c>
      <c r="I956" s="134">
        <f>职业参数比例等级参数!$AF$41*1</f>
        <v>2.3272727272727272</v>
      </c>
      <c r="J956" s="134">
        <f>职业参数比例等级参数!$AF$42*1</f>
        <v>3.103030303030303</v>
      </c>
      <c r="K956" s="135">
        <f>职业参数比例等级参数!$AD$43*1</f>
        <v>2.6181818181818182</v>
      </c>
      <c r="L956" s="134">
        <f>职业参数比例等级参数!$AF$44*1</f>
        <v>3.6727272727272724</v>
      </c>
      <c r="M956" s="134">
        <f>L956*职业参数比例等级参数!$B$15</f>
        <v>7.3454545454545448</v>
      </c>
      <c r="N956" s="134">
        <f>L956*职业参数比例等级参数!$B$16</f>
        <v>3.6727272727272724</v>
      </c>
      <c r="O956" s="134"/>
      <c r="P956" s="134"/>
    </row>
    <row r="957" spans="1:16" s="135" customFormat="1">
      <c r="A957" s="142">
        <v>944</v>
      </c>
      <c r="B957" s="134">
        <f t="shared" si="23"/>
        <v>500</v>
      </c>
      <c r="C957" s="134">
        <v>1</v>
      </c>
      <c r="D957" s="134">
        <v>2</v>
      </c>
      <c r="E957" s="134" t="s">
        <v>1938</v>
      </c>
      <c r="F957" s="134">
        <f>职业参数比例等级参数!$AF$38*1</f>
        <v>7.5151515151515147</v>
      </c>
      <c r="G957" s="134">
        <f>职业参数比例等级参数!$AF$39*1</f>
        <v>7.045454545454545</v>
      </c>
      <c r="H957" s="134">
        <f>职业参数比例等级参数!$AF$40*1</f>
        <v>3.103030303030303</v>
      </c>
      <c r="I957" s="134">
        <f>职业参数比例等级参数!$AF$41*1</f>
        <v>2.3272727272727272</v>
      </c>
      <c r="J957" s="134">
        <f>职业参数比例等级参数!$AF$42*1</f>
        <v>3.103030303030303</v>
      </c>
      <c r="K957" s="134">
        <f>职业参数比例等级参数!$AF$43*1</f>
        <v>2.3272727272727272</v>
      </c>
      <c r="L957" s="135">
        <f>职业参数比例等级参数!$AE$44*1</f>
        <v>3.709090909090909</v>
      </c>
      <c r="M957" s="134">
        <f>L957*职业参数比例等级参数!$B$15</f>
        <v>7.418181818181818</v>
      </c>
      <c r="N957" s="134">
        <f>L957*职业参数比例等级参数!$B$16</f>
        <v>3.709090909090909</v>
      </c>
      <c r="O957" s="134"/>
      <c r="P957" s="134"/>
    </row>
    <row r="958" spans="1:16" s="135" customFormat="1">
      <c r="A958" s="142">
        <v>945</v>
      </c>
      <c r="B958" s="134">
        <f t="shared" si="23"/>
        <v>500</v>
      </c>
      <c r="C958" s="134">
        <v>1</v>
      </c>
      <c r="D958" s="134">
        <v>2</v>
      </c>
      <c r="E958" s="134" t="s">
        <v>1938</v>
      </c>
      <c r="F958" s="134">
        <f>职业参数比例等级参数!$AF$38*1</f>
        <v>7.5151515151515147</v>
      </c>
      <c r="G958" s="134">
        <f>职业参数比例等级参数!$AF$39*1</f>
        <v>7.045454545454545</v>
      </c>
      <c r="H958" s="134">
        <f>职业参数比例等级参数!$AF$40*1</f>
        <v>3.103030303030303</v>
      </c>
      <c r="I958" s="134">
        <f>职业参数比例等级参数!$AF$41*1</f>
        <v>2.3272727272727272</v>
      </c>
      <c r="J958" s="134">
        <f>职业参数比例等级参数!$AF$42*1</f>
        <v>3.103030303030303</v>
      </c>
      <c r="K958" s="134">
        <f>职业参数比例等级参数!$AF$43*1</f>
        <v>2.3272727272727272</v>
      </c>
      <c r="L958" s="135">
        <f>职业参数比例等级参数!$AD$44*1</f>
        <v>3.7454545454545451</v>
      </c>
      <c r="M958" s="134">
        <f>L958*职业参数比例等级参数!$B$15</f>
        <v>7.4909090909090903</v>
      </c>
      <c r="N958" s="134">
        <f>L958*职业参数比例等级参数!$B$16</f>
        <v>3.7454545454545451</v>
      </c>
      <c r="O958" s="134"/>
      <c r="P958" s="134"/>
    </row>
    <row r="959" spans="1:16" s="135" customFormat="1">
      <c r="A959" s="142">
        <v>946</v>
      </c>
      <c r="B959" s="135">
        <f>$C$11</f>
        <v>44500</v>
      </c>
      <c r="C959" s="135">
        <v>10</v>
      </c>
      <c r="D959" s="135">
        <v>3</v>
      </c>
      <c r="E959" s="135" t="s">
        <v>1939</v>
      </c>
      <c r="F959" s="135">
        <f>职业参数比例等级参数!$C$47*1</f>
        <v>14.545454545454545</v>
      </c>
      <c r="G959" s="135">
        <f>职业参数比例等级参数!$C$48*1</f>
        <v>18.18181818181818</v>
      </c>
      <c r="H959" s="135">
        <f>职业参数比例等级参数!$C$49*1</f>
        <v>5.4545454545454541</v>
      </c>
      <c r="I959" s="135">
        <f>职业参数比例等级参数!$C$50*1</f>
        <v>6.545454545454545</v>
      </c>
      <c r="J959" s="135">
        <f>职业参数比例等级参数!$C$51*1</f>
        <v>10.909090909090908</v>
      </c>
      <c r="K959" s="135">
        <f>职业参数比例等级参数!$C$52*1</f>
        <v>8.1818181818181817</v>
      </c>
      <c r="L959" s="135">
        <f>职业参数比例等级参数!$C$53*1</f>
        <v>2.836363636363636</v>
      </c>
      <c r="M959" s="135">
        <f>L959*职业参数比例等级参数!$B$15</f>
        <v>5.672727272727272</v>
      </c>
      <c r="N959" s="135">
        <f>L959*职业参数比例等级参数!$B$16</f>
        <v>2.836363636363636</v>
      </c>
      <c r="P959" s="135" t="s">
        <v>611</v>
      </c>
    </row>
    <row r="960" spans="1:16" s="135" customFormat="1">
      <c r="A960" s="142">
        <v>947</v>
      </c>
      <c r="B960" s="134">
        <f t="shared" ref="B960:B1003" si="24">$C$11</f>
        <v>44500</v>
      </c>
      <c r="C960" s="134">
        <v>10</v>
      </c>
      <c r="D960" s="134">
        <v>3</v>
      </c>
      <c r="E960" s="134" t="s">
        <v>1939</v>
      </c>
      <c r="F960" s="135">
        <f>职业参数比例等级参数!$D$47*1</f>
        <v>14.303030303030303</v>
      </c>
      <c r="G960" s="134">
        <f>职业参数比例等级参数!$C$48*1</f>
        <v>18.18181818181818</v>
      </c>
      <c r="H960" s="134">
        <f>职业参数比例等级参数!$C$49*1</f>
        <v>5.4545454545454541</v>
      </c>
      <c r="I960" s="134">
        <f>职业参数比例等级参数!$C$50*1</f>
        <v>6.545454545454545</v>
      </c>
      <c r="J960" s="134">
        <f>职业参数比例等级参数!$C$51*1</f>
        <v>10.909090909090908</v>
      </c>
      <c r="K960" s="134">
        <f>职业参数比例等级参数!$C$52*1</f>
        <v>8.1818181818181817</v>
      </c>
      <c r="L960" s="134">
        <f>职业参数比例等级参数!$C$53*1</f>
        <v>2.836363636363636</v>
      </c>
      <c r="M960" s="134">
        <f>L960*职业参数比例等级参数!$B$15</f>
        <v>5.672727272727272</v>
      </c>
      <c r="N960" s="134">
        <f>L960*职业参数比例等级参数!$B$16</f>
        <v>2.836363636363636</v>
      </c>
      <c r="O960" s="134"/>
      <c r="P960" s="134"/>
    </row>
    <row r="961" spans="1:16" s="135" customFormat="1">
      <c r="A961" s="142">
        <v>948</v>
      </c>
      <c r="B961" s="134">
        <f t="shared" si="24"/>
        <v>44500</v>
      </c>
      <c r="C961" s="134">
        <v>10</v>
      </c>
      <c r="D961" s="134">
        <v>3</v>
      </c>
      <c r="E961" s="134" t="s">
        <v>1939</v>
      </c>
      <c r="F961" s="135">
        <f>职业参数比例等级参数!$E$47*1</f>
        <v>14.060606060606059</v>
      </c>
      <c r="G961" s="134">
        <f>职业参数比例等级参数!$C$48*1</f>
        <v>18.18181818181818</v>
      </c>
      <c r="H961" s="134">
        <f>职业参数比例等级参数!$C$49*1</f>
        <v>5.4545454545454541</v>
      </c>
      <c r="I961" s="134">
        <f>职业参数比例等级参数!$C$50*1</f>
        <v>6.545454545454545</v>
      </c>
      <c r="J961" s="134">
        <f>职业参数比例等级参数!$C$51*1</f>
        <v>10.909090909090908</v>
      </c>
      <c r="K961" s="134">
        <f>职业参数比例等级参数!$C$52*1</f>
        <v>8.1818181818181817</v>
      </c>
      <c r="L961" s="134">
        <f>职业参数比例等级参数!$C$53*1</f>
        <v>2.836363636363636</v>
      </c>
      <c r="M961" s="134">
        <f>L961*职业参数比例等级参数!$B$15</f>
        <v>5.672727272727272</v>
      </c>
      <c r="N961" s="134">
        <f>L961*职业参数比例等级参数!$B$16</f>
        <v>2.836363636363636</v>
      </c>
      <c r="O961" s="134"/>
      <c r="P961" s="134"/>
    </row>
    <row r="962" spans="1:16" s="135" customFormat="1">
      <c r="A962" s="142">
        <v>949</v>
      </c>
      <c r="B962" s="134">
        <f t="shared" si="24"/>
        <v>44500</v>
      </c>
      <c r="C962" s="134">
        <v>10</v>
      </c>
      <c r="D962" s="134">
        <v>3</v>
      </c>
      <c r="E962" s="134" t="s">
        <v>1938</v>
      </c>
      <c r="F962" s="134">
        <f>职业参数比例等级参数!$C$47*1</f>
        <v>14.545454545454545</v>
      </c>
      <c r="G962" s="135">
        <f>职业参数比例等级参数!$D$48*1</f>
        <v>17.878787878787875</v>
      </c>
      <c r="H962" s="134">
        <f>职业参数比例等级参数!$C$49*1</f>
        <v>5.4545454545454541</v>
      </c>
      <c r="I962" s="134">
        <f>职业参数比例等级参数!$C$50*1</f>
        <v>6.545454545454545</v>
      </c>
      <c r="J962" s="134">
        <f>职业参数比例等级参数!$C$51*1</f>
        <v>10.909090909090908</v>
      </c>
      <c r="K962" s="134">
        <f>职业参数比例等级参数!$C$52*1</f>
        <v>8.1818181818181817</v>
      </c>
      <c r="L962" s="134">
        <f>职业参数比例等级参数!$C$53*1</f>
        <v>2.836363636363636</v>
      </c>
      <c r="M962" s="134">
        <f>L962*职业参数比例等级参数!$B$15</f>
        <v>5.672727272727272</v>
      </c>
      <c r="N962" s="134">
        <f>L962*职业参数比例等级参数!$B$16</f>
        <v>2.836363636363636</v>
      </c>
      <c r="O962" s="134"/>
      <c r="P962" s="134"/>
    </row>
    <row r="963" spans="1:16" s="135" customFormat="1">
      <c r="A963" s="142">
        <v>950</v>
      </c>
      <c r="B963" s="134">
        <f t="shared" si="24"/>
        <v>44500</v>
      </c>
      <c r="C963" s="134">
        <v>10</v>
      </c>
      <c r="D963" s="134">
        <v>3</v>
      </c>
      <c r="E963" s="134" t="s">
        <v>1938</v>
      </c>
      <c r="F963" s="134">
        <f>职业参数比例等级参数!$C$47*1</f>
        <v>14.545454545454545</v>
      </c>
      <c r="G963" s="135">
        <f>职业参数比例等级参数!$E$48*1</f>
        <v>17.575757575757571</v>
      </c>
      <c r="H963" s="134">
        <f>职业参数比例等级参数!$C$49*1</f>
        <v>5.4545454545454541</v>
      </c>
      <c r="I963" s="134">
        <f>职业参数比例等级参数!$C$50*1</f>
        <v>6.545454545454545</v>
      </c>
      <c r="J963" s="134">
        <f>职业参数比例等级参数!$C$51*1</f>
        <v>10.909090909090908</v>
      </c>
      <c r="K963" s="134">
        <f>职业参数比例等级参数!$C$52*1</f>
        <v>8.1818181818181817</v>
      </c>
      <c r="L963" s="134">
        <f>职业参数比例等级参数!$C$53*1</f>
        <v>2.836363636363636</v>
      </c>
      <c r="M963" s="134">
        <f>L963*职业参数比例等级参数!$B$15</f>
        <v>5.672727272727272</v>
      </c>
      <c r="N963" s="134">
        <f>L963*职业参数比例等级参数!$B$16</f>
        <v>2.836363636363636</v>
      </c>
      <c r="O963" s="134"/>
      <c r="P963" s="134"/>
    </row>
    <row r="964" spans="1:16" s="135" customFormat="1">
      <c r="A964" s="142">
        <v>951</v>
      </c>
      <c r="B964" s="134">
        <f t="shared" si="24"/>
        <v>44500</v>
      </c>
      <c r="C964" s="134">
        <v>10</v>
      </c>
      <c r="D964" s="134">
        <v>3</v>
      </c>
      <c r="E964" s="134" t="s">
        <v>1938</v>
      </c>
      <c r="F964" s="134">
        <f>职业参数比例等级参数!$C$47*1</f>
        <v>14.545454545454545</v>
      </c>
      <c r="G964" s="134">
        <f>职业参数比例等级参数!$C$48*1</f>
        <v>18.18181818181818</v>
      </c>
      <c r="H964" s="135">
        <f>职业参数比例等级参数!$D$49*1</f>
        <v>5.333333333333333</v>
      </c>
      <c r="I964" s="134">
        <f>职业参数比例等级参数!$C$50*1</f>
        <v>6.545454545454545</v>
      </c>
      <c r="J964" s="134">
        <f>职业参数比例等级参数!$C$51*1</f>
        <v>10.909090909090908</v>
      </c>
      <c r="K964" s="134">
        <f>职业参数比例等级参数!$C$52*1</f>
        <v>8.1818181818181817</v>
      </c>
      <c r="L964" s="134">
        <f>职业参数比例等级参数!$C$53*1</f>
        <v>2.836363636363636</v>
      </c>
      <c r="M964" s="134">
        <f>L964*职业参数比例等级参数!$B$15</f>
        <v>5.672727272727272</v>
      </c>
      <c r="N964" s="134">
        <f>L964*职业参数比例等级参数!$B$16</f>
        <v>2.836363636363636</v>
      </c>
      <c r="O964" s="134"/>
      <c r="P964" s="134"/>
    </row>
    <row r="965" spans="1:16" s="135" customFormat="1">
      <c r="A965" s="142">
        <v>952</v>
      </c>
      <c r="B965" s="134">
        <f t="shared" si="24"/>
        <v>44500</v>
      </c>
      <c r="C965" s="134">
        <v>10</v>
      </c>
      <c r="D965" s="134">
        <v>3</v>
      </c>
      <c r="E965" s="134" t="s">
        <v>1938</v>
      </c>
      <c r="F965" s="134">
        <f>职业参数比例等级参数!$C$47*1</f>
        <v>14.545454545454545</v>
      </c>
      <c r="G965" s="134">
        <f>职业参数比例等级参数!$C$48*1</f>
        <v>18.18181818181818</v>
      </c>
      <c r="H965" s="135">
        <f>职业参数比例等级参数!$E$49*1</f>
        <v>5.2121212121212119</v>
      </c>
      <c r="I965" s="134">
        <f>职业参数比例等级参数!$C$50*1</f>
        <v>6.545454545454545</v>
      </c>
      <c r="J965" s="134">
        <f>职业参数比例等级参数!$C$51*1</f>
        <v>10.909090909090908</v>
      </c>
      <c r="K965" s="134">
        <f>职业参数比例等级参数!$C$52*1</f>
        <v>8.1818181818181817</v>
      </c>
      <c r="L965" s="134">
        <f>职业参数比例等级参数!$C$53*1</f>
        <v>2.836363636363636</v>
      </c>
      <c r="M965" s="134">
        <f>L965*职业参数比例等级参数!$B$15</f>
        <v>5.672727272727272</v>
      </c>
      <c r="N965" s="134">
        <f>L965*职业参数比例等级参数!$B$16</f>
        <v>2.836363636363636</v>
      </c>
      <c r="O965" s="134"/>
      <c r="P965" s="134"/>
    </row>
    <row r="966" spans="1:16" s="135" customFormat="1">
      <c r="A966" s="142">
        <v>953</v>
      </c>
      <c r="B966" s="134">
        <f t="shared" si="24"/>
        <v>44500</v>
      </c>
      <c r="C966" s="134">
        <v>10</v>
      </c>
      <c r="D966" s="134">
        <v>3</v>
      </c>
      <c r="E966" s="134" t="s">
        <v>1938</v>
      </c>
      <c r="F966" s="134">
        <f>职业参数比例等级参数!$C$47*1</f>
        <v>14.545454545454545</v>
      </c>
      <c r="G966" s="134">
        <f>职业参数比例等级参数!$C$48*1</f>
        <v>18.18181818181818</v>
      </c>
      <c r="H966" s="134">
        <f>职业参数比例等级参数!$C$49*1</f>
        <v>5.4545454545454541</v>
      </c>
      <c r="I966" s="135">
        <f>职业参数比例等级参数!$D$50*1</f>
        <v>6.3999999999999995</v>
      </c>
      <c r="J966" s="134">
        <f>职业参数比例等级参数!$C$51*1</f>
        <v>10.909090909090908</v>
      </c>
      <c r="K966" s="134">
        <f>职业参数比例等级参数!$C$52*1</f>
        <v>8.1818181818181817</v>
      </c>
      <c r="L966" s="134">
        <f>职业参数比例等级参数!$C$53*1</f>
        <v>2.836363636363636</v>
      </c>
      <c r="M966" s="134">
        <f>L966*职业参数比例等级参数!$B$15</f>
        <v>5.672727272727272</v>
      </c>
      <c r="N966" s="134">
        <f>L966*职业参数比例等级参数!$B$16</f>
        <v>2.836363636363636</v>
      </c>
      <c r="O966" s="134"/>
      <c r="P966" s="134"/>
    </row>
    <row r="967" spans="1:16" s="135" customFormat="1">
      <c r="A967" s="142">
        <v>954</v>
      </c>
      <c r="B967" s="134">
        <f t="shared" si="24"/>
        <v>44500</v>
      </c>
      <c r="C967" s="134">
        <v>10</v>
      </c>
      <c r="D967" s="134">
        <v>3</v>
      </c>
      <c r="E967" s="134" t="s">
        <v>1938</v>
      </c>
      <c r="F967" s="134">
        <f>职业参数比例等级参数!$C$47*1</f>
        <v>14.545454545454545</v>
      </c>
      <c r="G967" s="134">
        <f>职业参数比例等级参数!$C$48*1</f>
        <v>18.18181818181818</v>
      </c>
      <c r="H967" s="134">
        <f>职业参数比例等级参数!$C$49*1</f>
        <v>5.4545454545454541</v>
      </c>
      <c r="I967" s="135">
        <f>职业参数比例等级参数!$E$50*1</f>
        <v>6.254545454545454</v>
      </c>
      <c r="J967" s="134">
        <f>职业参数比例等级参数!$C$51*1</f>
        <v>10.909090909090908</v>
      </c>
      <c r="K967" s="134">
        <f>职业参数比例等级参数!$C$52*1</f>
        <v>8.1818181818181817</v>
      </c>
      <c r="L967" s="134">
        <f>职业参数比例等级参数!$C$53*1</f>
        <v>2.836363636363636</v>
      </c>
      <c r="M967" s="134">
        <f>L967*职业参数比例等级参数!$B$15</f>
        <v>5.672727272727272</v>
      </c>
      <c r="N967" s="134">
        <f>L967*职业参数比例等级参数!$B$16</f>
        <v>2.836363636363636</v>
      </c>
      <c r="O967" s="134"/>
      <c r="P967" s="134"/>
    </row>
    <row r="968" spans="1:16" s="135" customFormat="1">
      <c r="A968" s="142">
        <v>955</v>
      </c>
      <c r="B968" s="134">
        <f t="shared" si="24"/>
        <v>44500</v>
      </c>
      <c r="C968" s="134">
        <v>10</v>
      </c>
      <c r="D968" s="134">
        <v>3</v>
      </c>
      <c r="E968" s="134" t="s">
        <v>1938</v>
      </c>
      <c r="F968" s="134">
        <f>职业参数比例等级参数!$C$47*1</f>
        <v>14.545454545454545</v>
      </c>
      <c r="G968" s="134">
        <f>职业参数比例等级参数!$C$48*1</f>
        <v>18.18181818181818</v>
      </c>
      <c r="H968" s="134">
        <f>职业参数比例等级参数!$C$49*1</f>
        <v>5.4545454545454541</v>
      </c>
      <c r="I968" s="134">
        <f>职业参数比例等级参数!$C$50*1</f>
        <v>6.545454545454545</v>
      </c>
      <c r="J968" s="135">
        <f>职业参数比例等级参数!$D$51*1</f>
        <v>10.666666666666666</v>
      </c>
      <c r="K968" s="134">
        <f>职业参数比例等级参数!$C$52*1</f>
        <v>8.1818181818181817</v>
      </c>
      <c r="L968" s="134">
        <f>职业参数比例等级参数!$C$53*1</f>
        <v>2.836363636363636</v>
      </c>
      <c r="M968" s="134">
        <f>L968*职业参数比例等级参数!$B$15</f>
        <v>5.672727272727272</v>
      </c>
      <c r="N968" s="134">
        <f>L968*职业参数比例等级参数!$B$16</f>
        <v>2.836363636363636</v>
      </c>
      <c r="O968" s="134"/>
      <c r="P968" s="134"/>
    </row>
    <row r="969" spans="1:16" s="135" customFormat="1">
      <c r="A969" s="142">
        <v>956</v>
      </c>
      <c r="B969" s="134">
        <f t="shared" si="24"/>
        <v>44500</v>
      </c>
      <c r="C969" s="134">
        <v>10</v>
      </c>
      <c r="D969" s="134">
        <v>3</v>
      </c>
      <c r="E969" s="134" t="s">
        <v>1938</v>
      </c>
      <c r="F969" s="134">
        <f>职业参数比例等级参数!$C$47*1</f>
        <v>14.545454545454545</v>
      </c>
      <c r="G969" s="134">
        <f>职业参数比例等级参数!$C$48*1</f>
        <v>18.18181818181818</v>
      </c>
      <c r="H969" s="134">
        <f>职业参数比例等级参数!$C$49*1</f>
        <v>5.4545454545454541</v>
      </c>
      <c r="I969" s="134">
        <f>职业参数比例等级参数!$C$50*1</f>
        <v>6.545454545454545</v>
      </c>
      <c r="J969" s="135">
        <f>职业参数比例等级参数!$E$51*1</f>
        <v>10.424242424242424</v>
      </c>
      <c r="K969" s="134">
        <f>职业参数比例等级参数!$C$52*1</f>
        <v>8.1818181818181817</v>
      </c>
      <c r="L969" s="134">
        <f>职业参数比例等级参数!$C$53*1</f>
        <v>2.836363636363636</v>
      </c>
      <c r="M969" s="134">
        <f>L969*职业参数比例等级参数!$B$15</f>
        <v>5.672727272727272</v>
      </c>
      <c r="N969" s="134">
        <f>L969*职业参数比例等级参数!$B$16</f>
        <v>2.836363636363636</v>
      </c>
      <c r="O969" s="134"/>
      <c r="P969" s="134"/>
    </row>
    <row r="970" spans="1:16" s="135" customFormat="1">
      <c r="A970" s="142">
        <v>957</v>
      </c>
      <c r="B970" s="134">
        <f t="shared" si="24"/>
        <v>44500</v>
      </c>
      <c r="C970" s="134">
        <v>10</v>
      </c>
      <c r="D970" s="134">
        <v>3</v>
      </c>
      <c r="E970" s="134" t="s">
        <v>1938</v>
      </c>
      <c r="F970" s="134">
        <f>职业参数比例等级参数!$C$47*1</f>
        <v>14.545454545454545</v>
      </c>
      <c r="G970" s="134">
        <f>职业参数比例等级参数!$C$48*1</f>
        <v>18.18181818181818</v>
      </c>
      <c r="H970" s="134">
        <f>职业参数比例等级参数!$C$49*1</f>
        <v>5.4545454545454541</v>
      </c>
      <c r="I970" s="134">
        <f>职业参数比例等级参数!$C$50*1</f>
        <v>6.545454545454545</v>
      </c>
      <c r="J970" s="134">
        <f>职业参数比例等级参数!$C$51*1</f>
        <v>10.909090909090908</v>
      </c>
      <c r="K970" s="135">
        <f>职业参数比例等级参数!$D$52*1</f>
        <v>7.9999999999999982</v>
      </c>
      <c r="L970" s="134">
        <f>职业参数比例等级参数!$C$53*1</f>
        <v>2.836363636363636</v>
      </c>
      <c r="M970" s="134">
        <f>L970*职业参数比例等级参数!$B$15</f>
        <v>5.672727272727272</v>
      </c>
      <c r="N970" s="134">
        <f>L970*职业参数比例等级参数!$B$16</f>
        <v>2.836363636363636</v>
      </c>
      <c r="O970" s="134"/>
      <c r="P970" s="134"/>
    </row>
    <row r="971" spans="1:16" s="135" customFormat="1">
      <c r="A971" s="142">
        <v>958</v>
      </c>
      <c r="B971" s="134">
        <f t="shared" si="24"/>
        <v>44500</v>
      </c>
      <c r="C971" s="134">
        <v>10</v>
      </c>
      <c r="D971" s="134">
        <v>3</v>
      </c>
      <c r="E971" s="134" t="s">
        <v>1938</v>
      </c>
      <c r="F971" s="134">
        <f>职业参数比例等级参数!$C$47*1</f>
        <v>14.545454545454545</v>
      </c>
      <c r="G971" s="134">
        <f>职业参数比例等级参数!$C$48*1</f>
        <v>18.18181818181818</v>
      </c>
      <c r="H971" s="134">
        <f>职业参数比例等级参数!$C$49*1</f>
        <v>5.4545454545454541</v>
      </c>
      <c r="I971" s="134">
        <f>职业参数比例等级参数!$C$50*1</f>
        <v>6.545454545454545</v>
      </c>
      <c r="J971" s="134">
        <f>职业参数比例等级参数!$C$51*1</f>
        <v>10.909090909090908</v>
      </c>
      <c r="K971" s="135">
        <f>职业参数比例等级参数!$E$52*1</f>
        <v>7.8181818181818183</v>
      </c>
      <c r="L971" s="134">
        <f>职业参数比例等级参数!$C$53*1</f>
        <v>2.836363636363636</v>
      </c>
      <c r="M971" s="134">
        <f>L971*职业参数比例等级参数!$B$15</f>
        <v>5.672727272727272</v>
      </c>
      <c r="N971" s="134">
        <f>L971*职业参数比例等级参数!$B$16</f>
        <v>2.836363636363636</v>
      </c>
      <c r="O971" s="134"/>
      <c r="P971" s="134"/>
    </row>
    <row r="972" spans="1:16" s="135" customFormat="1">
      <c r="A972" s="142">
        <v>959</v>
      </c>
      <c r="B972" s="134">
        <f t="shared" si="24"/>
        <v>44500</v>
      </c>
      <c r="C972" s="134">
        <v>10</v>
      </c>
      <c r="D972" s="134">
        <v>3</v>
      </c>
      <c r="E972" s="134" t="s">
        <v>1938</v>
      </c>
      <c r="F972" s="134">
        <f>职业参数比例等级参数!$C$47*1</f>
        <v>14.545454545454545</v>
      </c>
      <c r="G972" s="134">
        <f>职业参数比例等级参数!$C$48*1</f>
        <v>18.18181818181818</v>
      </c>
      <c r="H972" s="134">
        <f>职业参数比例等级参数!$C$49*1</f>
        <v>5.4545454545454541</v>
      </c>
      <c r="I972" s="134">
        <f>职业参数比例等级参数!$C$50*1</f>
        <v>6.545454545454545</v>
      </c>
      <c r="J972" s="134">
        <f>职业参数比例等级参数!$C$51*1</f>
        <v>10.909090909090908</v>
      </c>
      <c r="K972" s="134">
        <f>职业参数比例等级参数!$C$52*1</f>
        <v>8.1818181818181817</v>
      </c>
      <c r="L972" s="135">
        <f>职业参数比例等级参数!$D$53*1</f>
        <v>2.8145454545454545</v>
      </c>
      <c r="M972" s="134">
        <f>L972*职业参数比例等级参数!$B$15</f>
        <v>5.6290909090909089</v>
      </c>
      <c r="N972" s="134">
        <f>L972*职业参数比例等级参数!$B$16</f>
        <v>2.8145454545454545</v>
      </c>
      <c r="O972" s="134"/>
      <c r="P972" s="134"/>
    </row>
    <row r="973" spans="1:16" s="135" customFormat="1">
      <c r="A973" s="142">
        <v>960</v>
      </c>
      <c r="B973" s="134">
        <f t="shared" si="24"/>
        <v>44500</v>
      </c>
      <c r="C973" s="134">
        <v>10</v>
      </c>
      <c r="D973" s="134">
        <v>3</v>
      </c>
      <c r="E973" s="134" t="s">
        <v>1938</v>
      </c>
      <c r="F973" s="134">
        <f>职业参数比例等级参数!$C$47*1</f>
        <v>14.545454545454545</v>
      </c>
      <c r="G973" s="134">
        <f>职业参数比例等级参数!$C$48*1</f>
        <v>18.18181818181818</v>
      </c>
      <c r="H973" s="134">
        <f>职业参数比例等级参数!$C$49*1</f>
        <v>5.4545454545454541</v>
      </c>
      <c r="I973" s="134">
        <f>职业参数比例等级参数!$C$50*1</f>
        <v>6.545454545454545</v>
      </c>
      <c r="J973" s="134">
        <f>职业参数比例等级参数!$C$51*1</f>
        <v>10.909090909090908</v>
      </c>
      <c r="K973" s="134">
        <f>职业参数比例等级参数!$C$52*1</f>
        <v>8.1818181818181817</v>
      </c>
      <c r="L973" s="135">
        <f>职业参数比例等级参数!$E$53*1</f>
        <v>2.7927272727272725</v>
      </c>
      <c r="M973" s="134">
        <f>L973*职业参数比例等级参数!$B$15</f>
        <v>5.585454545454545</v>
      </c>
      <c r="N973" s="134">
        <f>L973*职业参数比例等级参数!$B$16</f>
        <v>2.7927272727272725</v>
      </c>
      <c r="O973" s="134"/>
      <c r="P973" s="134"/>
    </row>
    <row r="974" spans="1:16" s="135" customFormat="1">
      <c r="A974" s="142">
        <v>961</v>
      </c>
      <c r="B974" s="135">
        <f t="shared" si="24"/>
        <v>44500</v>
      </c>
      <c r="C974" s="135">
        <v>10</v>
      </c>
      <c r="D974" s="135">
        <v>3</v>
      </c>
      <c r="E974" s="135" t="s">
        <v>1939</v>
      </c>
      <c r="F974" s="135">
        <f>职业参数比例等级参数!$D$47*1</f>
        <v>14.303030303030303</v>
      </c>
      <c r="G974" s="135">
        <f>职业参数比例等级参数!$D$48*1</f>
        <v>17.878787878787875</v>
      </c>
      <c r="H974" s="135">
        <f>职业参数比例等级参数!$D$49*1</f>
        <v>5.333333333333333</v>
      </c>
      <c r="I974" s="135">
        <f>职业参数比例等级参数!$D$50*1</f>
        <v>6.3999999999999995</v>
      </c>
      <c r="J974" s="135">
        <f>职业参数比例等级参数!$D$51*1</f>
        <v>10.666666666666666</v>
      </c>
      <c r="K974" s="135">
        <f>职业参数比例等级参数!$D$52*1</f>
        <v>7.9999999999999982</v>
      </c>
      <c r="L974" s="135">
        <f>职业参数比例等级参数!$D$53*1</f>
        <v>2.8145454545454545</v>
      </c>
      <c r="M974" s="135">
        <f>L974*职业参数比例等级参数!$B$15</f>
        <v>5.6290909090909089</v>
      </c>
      <c r="N974" s="135">
        <f>L974*职业参数比例等级参数!$B$16</f>
        <v>2.8145454545454545</v>
      </c>
      <c r="P974" s="135" t="s">
        <v>695</v>
      </c>
    </row>
    <row r="975" spans="1:16" s="135" customFormat="1">
      <c r="A975" s="142">
        <v>962</v>
      </c>
      <c r="B975" s="134">
        <f t="shared" si="24"/>
        <v>44500</v>
      </c>
      <c r="C975" s="134">
        <v>10</v>
      </c>
      <c r="D975" s="134">
        <v>3</v>
      </c>
      <c r="E975" s="134" t="s">
        <v>1939</v>
      </c>
      <c r="F975" s="135">
        <f>职业参数比例等级参数!$C$47*1</f>
        <v>14.545454545454545</v>
      </c>
      <c r="G975" s="134">
        <f>职业参数比例等级参数!$D$48*1</f>
        <v>17.878787878787875</v>
      </c>
      <c r="H975" s="134">
        <f>职业参数比例等级参数!$D$49*1</f>
        <v>5.333333333333333</v>
      </c>
      <c r="I975" s="134">
        <f>职业参数比例等级参数!$D$50*1</f>
        <v>6.3999999999999995</v>
      </c>
      <c r="J975" s="134">
        <f>职业参数比例等级参数!$D$51*1</f>
        <v>10.666666666666666</v>
      </c>
      <c r="K975" s="134">
        <f>职业参数比例等级参数!$D$52*1</f>
        <v>7.9999999999999982</v>
      </c>
      <c r="L975" s="134">
        <f>职业参数比例等级参数!$D$53*1</f>
        <v>2.8145454545454545</v>
      </c>
      <c r="M975" s="134">
        <f>L975*职业参数比例等级参数!$B$15</f>
        <v>5.6290909090909089</v>
      </c>
      <c r="N975" s="134">
        <f>L975*职业参数比例等级参数!$B$16</f>
        <v>2.8145454545454545</v>
      </c>
      <c r="O975" s="134"/>
      <c r="P975" s="134"/>
    </row>
    <row r="976" spans="1:16" s="135" customFormat="1">
      <c r="A976" s="142">
        <v>963</v>
      </c>
      <c r="B976" s="134">
        <f t="shared" si="24"/>
        <v>44500</v>
      </c>
      <c r="C976" s="134">
        <v>10</v>
      </c>
      <c r="D976" s="134">
        <v>3</v>
      </c>
      <c r="E976" s="134" t="s">
        <v>1939</v>
      </c>
      <c r="F976" s="135">
        <f>职业参数比例等级参数!$E$47*1</f>
        <v>14.060606060606059</v>
      </c>
      <c r="G976" s="134">
        <f>职业参数比例等级参数!$D$48*1</f>
        <v>17.878787878787875</v>
      </c>
      <c r="H976" s="134">
        <f>职业参数比例等级参数!$D$49*1</f>
        <v>5.333333333333333</v>
      </c>
      <c r="I976" s="134">
        <f>职业参数比例等级参数!$D$50*1</f>
        <v>6.3999999999999995</v>
      </c>
      <c r="J976" s="134">
        <f>职业参数比例等级参数!$D$51*1</f>
        <v>10.666666666666666</v>
      </c>
      <c r="K976" s="134">
        <f>职业参数比例等级参数!$D$52*1</f>
        <v>7.9999999999999982</v>
      </c>
      <c r="L976" s="134">
        <f>职业参数比例等级参数!$D$53*1</f>
        <v>2.8145454545454545</v>
      </c>
      <c r="M976" s="134">
        <f>L976*职业参数比例等级参数!$B$15</f>
        <v>5.6290909090909089</v>
      </c>
      <c r="N976" s="134">
        <f>L976*职业参数比例等级参数!$B$16</f>
        <v>2.8145454545454545</v>
      </c>
      <c r="O976" s="134"/>
      <c r="P976" s="134"/>
    </row>
    <row r="977" spans="1:16" s="135" customFormat="1">
      <c r="A977" s="142">
        <v>964</v>
      </c>
      <c r="B977" s="134">
        <f t="shared" si="24"/>
        <v>44500</v>
      </c>
      <c r="C977" s="134">
        <v>10</v>
      </c>
      <c r="D977" s="134">
        <v>3</v>
      </c>
      <c r="E977" s="134" t="s">
        <v>1938</v>
      </c>
      <c r="F977" s="134">
        <f>职业参数比例等级参数!$D$47*1</f>
        <v>14.303030303030303</v>
      </c>
      <c r="G977" s="135">
        <f>职业参数比例等级参数!$C$48*1</f>
        <v>18.18181818181818</v>
      </c>
      <c r="H977" s="134">
        <f>职业参数比例等级参数!$D$49*1</f>
        <v>5.333333333333333</v>
      </c>
      <c r="I977" s="134">
        <f>职业参数比例等级参数!$D$50*1</f>
        <v>6.3999999999999995</v>
      </c>
      <c r="J977" s="134">
        <f>职业参数比例等级参数!$D$51*1</f>
        <v>10.666666666666666</v>
      </c>
      <c r="K977" s="134">
        <f>职业参数比例等级参数!$D$52*1</f>
        <v>7.9999999999999982</v>
      </c>
      <c r="L977" s="134">
        <f>职业参数比例等级参数!$D$53*1</f>
        <v>2.8145454545454545</v>
      </c>
      <c r="M977" s="134">
        <f>L977*职业参数比例等级参数!$B$15</f>
        <v>5.6290909090909089</v>
      </c>
      <c r="N977" s="134">
        <f>L977*职业参数比例等级参数!$B$16</f>
        <v>2.8145454545454545</v>
      </c>
      <c r="O977" s="134"/>
      <c r="P977" s="134"/>
    </row>
    <row r="978" spans="1:16" s="135" customFormat="1">
      <c r="A978" s="142">
        <v>965</v>
      </c>
      <c r="B978" s="134">
        <f t="shared" si="24"/>
        <v>44500</v>
      </c>
      <c r="C978" s="134">
        <v>10</v>
      </c>
      <c r="D978" s="134">
        <v>3</v>
      </c>
      <c r="E978" s="134" t="s">
        <v>1938</v>
      </c>
      <c r="F978" s="134">
        <f>职业参数比例等级参数!$D$47*1</f>
        <v>14.303030303030303</v>
      </c>
      <c r="G978" s="135">
        <f>职业参数比例等级参数!$E$48*1</f>
        <v>17.575757575757571</v>
      </c>
      <c r="H978" s="134">
        <f>职业参数比例等级参数!$D$49*1</f>
        <v>5.333333333333333</v>
      </c>
      <c r="I978" s="134">
        <f>职业参数比例等级参数!$D$50*1</f>
        <v>6.3999999999999995</v>
      </c>
      <c r="J978" s="134">
        <f>职业参数比例等级参数!$D$51*1</f>
        <v>10.666666666666666</v>
      </c>
      <c r="K978" s="134">
        <f>职业参数比例等级参数!$D$52*1</f>
        <v>7.9999999999999982</v>
      </c>
      <c r="L978" s="134">
        <f>职业参数比例等级参数!$D$53*1</f>
        <v>2.8145454545454545</v>
      </c>
      <c r="M978" s="134">
        <f>L978*职业参数比例等级参数!$B$15</f>
        <v>5.6290909090909089</v>
      </c>
      <c r="N978" s="134">
        <f>L978*职业参数比例等级参数!$B$16</f>
        <v>2.8145454545454545</v>
      </c>
      <c r="O978" s="134"/>
      <c r="P978" s="134"/>
    </row>
    <row r="979" spans="1:16" s="135" customFormat="1">
      <c r="A979" s="142">
        <v>966</v>
      </c>
      <c r="B979" s="134">
        <f t="shared" si="24"/>
        <v>44500</v>
      </c>
      <c r="C979" s="134">
        <v>10</v>
      </c>
      <c r="D979" s="134">
        <v>3</v>
      </c>
      <c r="E979" s="134" t="s">
        <v>1938</v>
      </c>
      <c r="F979" s="134">
        <f>职业参数比例等级参数!$D$47*1</f>
        <v>14.303030303030303</v>
      </c>
      <c r="G979" s="134">
        <f>职业参数比例等级参数!$D$48*1</f>
        <v>17.878787878787875</v>
      </c>
      <c r="H979" s="135">
        <f>职业参数比例等级参数!$C$49*1</f>
        <v>5.4545454545454541</v>
      </c>
      <c r="I979" s="134">
        <f>职业参数比例等级参数!$D$50*1</f>
        <v>6.3999999999999995</v>
      </c>
      <c r="J979" s="134">
        <f>职业参数比例等级参数!$D$51*1</f>
        <v>10.666666666666666</v>
      </c>
      <c r="K979" s="134">
        <f>职业参数比例等级参数!$D$52*1</f>
        <v>7.9999999999999982</v>
      </c>
      <c r="L979" s="134">
        <f>职业参数比例等级参数!$D$53*1</f>
        <v>2.8145454545454545</v>
      </c>
      <c r="M979" s="134">
        <f>L979*职业参数比例等级参数!$B$15</f>
        <v>5.6290909090909089</v>
      </c>
      <c r="N979" s="134">
        <f>L979*职业参数比例等级参数!$B$16</f>
        <v>2.8145454545454545</v>
      </c>
      <c r="O979" s="134"/>
      <c r="P979" s="134"/>
    </row>
    <row r="980" spans="1:16" s="135" customFormat="1">
      <c r="A980" s="142">
        <v>967</v>
      </c>
      <c r="B980" s="134">
        <f t="shared" si="24"/>
        <v>44500</v>
      </c>
      <c r="C980" s="134">
        <v>10</v>
      </c>
      <c r="D980" s="134">
        <v>3</v>
      </c>
      <c r="E980" s="134" t="s">
        <v>1938</v>
      </c>
      <c r="F980" s="134">
        <f>职业参数比例等级参数!$D$47*1</f>
        <v>14.303030303030303</v>
      </c>
      <c r="G980" s="134">
        <f>职业参数比例等级参数!$D$48*1</f>
        <v>17.878787878787875</v>
      </c>
      <c r="H980" s="135">
        <f>职业参数比例等级参数!$E$49*1</f>
        <v>5.2121212121212119</v>
      </c>
      <c r="I980" s="134">
        <f>职业参数比例等级参数!$D$50*1</f>
        <v>6.3999999999999995</v>
      </c>
      <c r="J980" s="134">
        <f>职业参数比例等级参数!$D$51*1</f>
        <v>10.666666666666666</v>
      </c>
      <c r="K980" s="134">
        <f>职业参数比例等级参数!$D$52*1</f>
        <v>7.9999999999999982</v>
      </c>
      <c r="L980" s="134">
        <f>职业参数比例等级参数!$D$53*1</f>
        <v>2.8145454545454545</v>
      </c>
      <c r="M980" s="134">
        <f>L980*职业参数比例等级参数!$B$15</f>
        <v>5.6290909090909089</v>
      </c>
      <c r="N980" s="134">
        <f>L980*职业参数比例等级参数!$B$16</f>
        <v>2.8145454545454545</v>
      </c>
      <c r="O980" s="134"/>
      <c r="P980" s="134"/>
    </row>
    <row r="981" spans="1:16" s="135" customFormat="1">
      <c r="A981" s="142">
        <v>968</v>
      </c>
      <c r="B981" s="134">
        <f t="shared" si="24"/>
        <v>44500</v>
      </c>
      <c r="C981" s="134">
        <v>10</v>
      </c>
      <c r="D981" s="134">
        <v>3</v>
      </c>
      <c r="E981" s="134" t="s">
        <v>1938</v>
      </c>
      <c r="F981" s="134">
        <f>职业参数比例等级参数!$D$47*1</f>
        <v>14.303030303030303</v>
      </c>
      <c r="G981" s="134">
        <f>职业参数比例等级参数!$D$48*1</f>
        <v>17.878787878787875</v>
      </c>
      <c r="H981" s="134">
        <f>职业参数比例等级参数!$D$49*1</f>
        <v>5.333333333333333</v>
      </c>
      <c r="I981" s="135">
        <f>职业参数比例等级参数!$C$50*1</f>
        <v>6.545454545454545</v>
      </c>
      <c r="J981" s="134">
        <f>职业参数比例等级参数!$D$51*1</f>
        <v>10.666666666666666</v>
      </c>
      <c r="K981" s="134">
        <f>职业参数比例等级参数!$D$52*1</f>
        <v>7.9999999999999982</v>
      </c>
      <c r="L981" s="134">
        <f>职业参数比例等级参数!$D$53*1</f>
        <v>2.8145454545454545</v>
      </c>
      <c r="M981" s="134">
        <f>L981*职业参数比例等级参数!$B$15</f>
        <v>5.6290909090909089</v>
      </c>
      <c r="N981" s="134">
        <f>L981*职业参数比例等级参数!$B$16</f>
        <v>2.8145454545454545</v>
      </c>
      <c r="O981" s="134"/>
      <c r="P981" s="134"/>
    </row>
    <row r="982" spans="1:16" s="135" customFormat="1">
      <c r="A982" s="142">
        <v>969</v>
      </c>
      <c r="B982" s="134">
        <f t="shared" si="24"/>
        <v>44500</v>
      </c>
      <c r="C982" s="134">
        <v>10</v>
      </c>
      <c r="D982" s="134">
        <v>3</v>
      </c>
      <c r="E982" s="134" t="s">
        <v>1938</v>
      </c>
      <c r="F982" s="134">
        <f>职业参数比例等级参数!$D$47*1</f>
        <v>14.303030303030303</v>
      </c>
      <c r="G982" s="134">
        <f>职业参数比例等级参数!$D$48*1</f>
        <v>17.878787878787875</v>
      </c>
      <c r="H982" s="134">
        <f>职业参数比例等级参数!$D$49*1</f>
        <v>5.333333333333333</v>
      </c>
      <c r="I982" s="135">
        <f>职业参数比例等级参数!$E$50*1</f>
        <v>6.254545454545454</v>
      </c>
      <c r="J982" s="134">
        <f>职业参数比例等级参数!$D$51*1</f>
        <v>10.666666666666666</v>
      </c>
      <c r="K982" s="134">
        <f>职业参数比例等级参数!$D$52*1</f>
        <v>7.9999999999999982</v>
      </c>
      <c r="L982" s="134">
        <f>职业参数比例等级参数!$D$53*1</f>
        <v>2.8145454545454545</v>
      </c>
      <c r="M982" s="134">
        <f>L982*职业参数比例等级参数!$B$15</f>
        <v>5.6290909090909089</v>
      </c>
      <c r="N982" s="134">
        <f>L982*职业参数比例等级参数!$B$16</f>
        <v>2.8145454545454545</v>
      </c>
      <c r="O982" s="134"/>
      <c r="P982" s="134"/>
    </row>
    <row r="983" spans="1:16" s="135" customFormat="1">
      <c r="A983" s="142">
        <v>970</v>
      </c>
      <c r="B983" s="134">
        <f t="shared" si="24"/>
        <v>44500</v>
      </c>
      <c r="C983" s="134">
        <v>10</v>
      </c>
      <c r="D983" s="134">
        <v>3</v>
      </c>
      <c r="E983" s="134" t="s">
        <v>1938</v>
      </c>
      <c r="F983" s="134">
        <f>职业参数比例等级参数!$D$47*1</f>
        <v>14.303030303030303</v>
      </c>
      <c r="G983" s="134">
        <f>职业参数比例等级参数!$D$48*1</f>
        <v>17.878787878787875</v>
      </c>
      <c r="H983" s="134">
        <f>职业参数比例等级参数!$D$49*1</f>
        <v>5.333333333333333</v>
      </c>
      <c r="I983" s="134">
        <f>职业参数比例等级参数!$D$50*1</f>
        <v>6.3999999999999995</v>
      </c>
      <c r="J983" s="135">
        <f>职业参数比例等级参数!$C$51*1</f>
        <v>10.909090909090908</v>
      </c>
      <c r="K983" s="134">
        <f>职业参数比例等级参数!$D$52*1</f>
        <v>7.9999999999999982</v>
      </c>
      <c r="L983" s="134">
        <f>职业参数比例等级参数!$D$53*1</f>
        <v>2.8145454545454545</v>
      </c>
      <c r="M983" s="134">
        <f>L983*职业参数比例等级参数!$B$15</f>
        <v>5.6290909090909089</v>
      </c>
      <c r="N983" s="134">
        <f>L983*职业参数比例等级参数!$B$16</f>
        <v>2.8145454545454545</v>
      </c>
      <c r="O983" s="134"/>
      <c r="P983" s="134"/>
    </row>
    <row r="984" spans="1:16" s="135" customFormat="1">
      <c r="A984" s="142">
        <v>971</v>
      </c>
      <c r="B984" s="134">
        <f t="shared" si="24"/>
        <v>44500</v>
      </c>
      <c r="C984" s="134">
        <v>10</v>
      </c>
      <c r="D984" s="134">
        <v>3</v>
      </c>
      <c r="E984" s="134" t="s">
        <v>1938</v>
      </c>
      <c r="F984" s="134">
        <f>职业参数比例等级参数!$D$47*1</f>
        <v>14.303030303030303</v>
      </c>
      <c r="G984" s="134">
        <f>职业参数比例等级参数!$D$48*1</f>
        <v>17.878787878787875</v>
      </c>
      <c r="H984" s="134">
        <f>职业参数比例等级参数!$D$49*1</f>
        <v>5.333333333333333</v>
      </c>
      <c r="I984" s="134">
        <f>职业参数比例等级参数!$D$50*1</f>
        <v>6.3999999999999995</v>
      </c>
      <c r="J984" s="135">
        <f>职业参数比例等级参数!$E$51*1</f>
        <v>10.424242424242424</v>
      </c>
      <c r="K984" s="134">
        <f>职业参数比例等级参数!$D$52*1</f>
        <v>7.9999999999999982</v>
      </c>
      <c r="L984" s="134">
        <f>职业参数比例等级参数!$D$53*1</f>
        <v>2.8145454545454545</v>
      </c>
      <c r="M984" s="134">
        <f>L984*职业参数比例等级参数!$B$15</f>
        <v>5.6290909090909089</v>
      </c>
      <c r="N984" s="134">
        <f>L984*职业参数比例等级参数!$B$16</f>
        <v>2.8145454545454545</v>
      </c>
      <c r="O984" s="134"/>
      <c r="P984" s="134"/>
    </row>
    <row r="985" spans="1:16" s="135" customFormat="1">
      <c r="A985" s="142">
        <v>972</v>
      </c>
      <c r="B985" s="134">
        <f t="shared" si="24"/>
        <v>44500</v>
      </c>
      <c r="C985" s="134">
        <v>10</v>
      </c>
      <c r="D985" s="134">
        <v>3</v>
      </c>
      <c r="E985" s="134" t="s">
        <v>1938</v>
      </c>
      <c r="F985" s="134">
        <f>职业参数比例等级参数!$D$47*1</f>
        <v>14.303030303030303</v>
      </c>
      <c r="G985" s="134">
        <f>职业参数比例等级参数!$D$48*1</f>
        <v>17.878787878787875</v>
      </c>
      <c r="H985" s="134">
        <f>职业参数比例等级参数!$D$49*1</f>
        <v>5.333333333333333</v>
      </c>
      <c r="I985" s="134">
        <f>职业参数比例等级参数!$D$50*1</f>
        <v>6.3999999999999995</v>
      </c>
      <c r="J985" s="134">
        <f>职业参数比例等级参数!$D$51*1</f>
        <v>10.666666666666666</v>
      </c>
      <c r="K985" s="135">
        <f>职业参数比例等级参数!$C$52*1</f>
        <v>8.1818181818181817</v>
      </c>
      <c r="L985" s="134">
        <f>职业参数比例等级参数!$D$53*1</f>
        <v>2.8145454545454545</v>
      </c>
      <c r="M985" s="134">
        <f>L985*职业参数比例等级参数!$B$15</f>
        <v>5.6290909090909089</v>
      </c>
      <c r="N985" s="134">
        <f>L985*职业参数比例等级参数!$B$16</f>
        <v>2.8145454545454545</v>
      </c>
      <c r="O985" s="134"/>
      <c r="P985" s="134"/>
    </row>
    <row r="986" spans="1:16" s="135" customFormat="1">
      <c r="A986" s="142">
        <v>973</v>
      </c>
      <c r="B986" s="134">
        <f t="shared" si="24"/>
        <v>44500</v>
      </c>
      <c r="C986" s="134">
        <v>10</v>
      </c>
      <c r="D986" s="134">
        <v>3</v>
      </c>
      <c r="E986" s="134" t="s">
        <v>1938</v>
      </c>
      <c r="F986" s="134">
        <f>职业参数比例等级参数!$D$47*1</f>
        <v>14.303030303030303</v>
      </c>
      <c r="G986" s="134">
        <f>职业参数比例等级参数!$D$48*1</f>
        <v>17.878787878787875</v>
      </c>
      <c r="H986" s="134">
        <f>职业参数比例等级参数!$D$49*1</f>
        <v>5.333333333333333</v>
      </c>
      <c r="I986" s="134">
        <f>职业参数比例等级参数!$D$50*1</f>
        <v>6.3999999999999995</v>
      </c>
      <c r="J986" s="134">
        <f>职业参数比例等级参数!$D$51*1</f>
        <v>10.666666666666666</v>
      </c>
      <c r="K986" s="135">
        <f>职业参数比例等级参数!$E$52*1</f>
        <v>7.8181818181818183</v>
      </c>
      <c r="L986" s="134">
        <f>职业参数比例等级参数!$D$53*1</f>
        <v>2.8145454545454545</v>
      </c>
      <c r="M986" s="134">
        <f>L986*职业参数比例等级参数!$B$15</f>
        <v>5.6290909090909089</v>
      </c>
      <c r="N986" s="134">
        <f>L986*职业参数比例等级参数!$B$16</f>
        <v>2.8145454545454545</v>
      </c>
      <c r="O986" s="134"/>
      <c r="P986" s="134"/>
    </row>
    <row r="987" spans="1:16" s="135" customFormat="1">
      <c r="A987" s="142">
        <v>974</v>
      </c>
      <c r="B987" s="134">
        <f t="shared" si="24"/>
        <v>44500</v>
      </c>
      <c r="C987" s="134">
        <v>10</v>
      </c>
      <c r="D987" s="134">
        <v>3</v>
      </c>
      <c r="E987" s="134" t="s">
        <v>1938</v>
      </c>
      <c r="F987" s="134">
        <f>职业参数比例等级参数!$D$47*1</f>
        <v>14.303030303030303</v>
      </c>
      <c r="G987" s="134">
        <f>职业参数比例等级参数!$D$48*1</f>
        <v>17.878787878787875</v>
      </c>
      <c r="H987" s="134">
        <f>职业参数比例等级参数!$D$49*1</f>
        <v>5.333333333333333</v>
      </c>
      <c r="I987" s="134">
        <f>职业参数比例等级参数!$D$50*1</f>
        <v>6.3999999999999995</v>
      </c>
      <c r="J987" s="134">
        <f>职业参数比例等级参数!$D$51*1</f>
        <v>10.666666666666666</v>
      </c>
      <c r="K987" s="134">
        <f>职业参数比例等级参数!$D$52*1</f>
        <v>7.9999999999999982</v>
      </c>
      <c r="L987" s="135">
        <f>职业参数比例等级参数!$C$53*1</f>
        <v>2.836363636363636</v>
      </c>
      <c r="M987" s="134">
        <f>L987*职业参数比例等级参数!$B$15</f>
        <v>5.672727272727272</v>
      </c>
      <c r="N987" s="134">
        <f>L987*职业参数比例等级参数!$B$16</f>
        <v>2.836363636363636</v>
      </c>
      <c r="O987" s="134"/>
      <c r="P987" s="134"/>
    </row>
    <row r="988" spans="1:16" s="135" customFormat="1">
      <c r="A988" s="142">
        <v>975</v>
      </c>
      <c r="B988" s="134">
        <f t="shared" si="24"/>
        <v>44500</v>
      </c>
      <c r="C988" s="134">
        <v>10</v>
      </c>
      <c r="D988" s="134">
        <v>3</v>
      </c>
      <c r="E988" s="134" t="s">
        <v>1938</v>
      </c>
      <c r="F988" s="134">
        <f>职业参数比例等级参数!$D$47*1</f>
        <v>14.303030303030303</v>
      </c>
      <c r="G988" s="134">
        <f>职业参数比例等级参数!$D$48*1</f>
        <v>17.878787878787875</v>
      </c>
      <c r="H988" s="134">
        <f>职业参数比例等级参数!$D$49*1</f>
        <v>5.333333333333333</v>
      </c>
      <c r="I988" s="134">
        <f>职业参数比例等级参数!$D$50*1</f>
        <v>6.3999999999999995</v>
      </c>
      <c r="J988" s="134">
        <f>职业参数比例等级参数!$D$51*1</f>
        <v>10.666666666666666</v>
      </c>
      <c r="K988" s="134">
        <f>职业参数比例等级参数!$D$52*1</f>
        <v>7.9999999999999982</v>
      </c>
      <c r="L988" s="135">
        <f>职业参数比例等级参数!$E$53*1</f>
        <v>2.7927272727272725</v>
      </c>
      <c r="M988" s="134">
        <f>L988*职业参数比例等级参数!$B$15</f>
        <v>5.585454545454545</v>
      </c>
      <c r="N988" s="134">
        <f>L988*职业参数比例等级参数!$B$16</f>
        <v>2.7927272727272725</v>
      </c>
      <c r="O988" s="134"/>
      <c r="P988" s="134"/>
    </row>
    <row r="989" spans="1:16" s="135" customFormat="1">
      <c r="A989" s="142">
        <v>976</v>
      </c>
      <c r="B989" s="135">
        <f t="shared" si="24"/>
        <v>44500</v>
      </c>
      <c r="C989" s="135">
        <v>10</v>
      </c>
      <c r="D989" s="135">
        <v>3</v>
      </c>
      <c r="E989" s="135" t="s">
        <v>1939</v>
      </c>
      <c r="F989" s="135">
        <f>职业参数比例等级参数!$E$47*1</f>
        <v>14.060606060606059</v>
      </c>
      <c r="G989" s="135">
        <f>职业参数比例等级参数!$E$48*1</f>
        <v>17.575757575757571</v>
      </c>
      <c r="H989" s="135">
        <f>职业参数比例等级参数!$E$49*1</f>
        <v>5.2121212121212119</v>
      </c>
      <c r="I989" s="135">
        <f>职业参数比例等级参数!$E$50*1</f>
        <v>6.254545454545454</v>
      </c>
      <c r="J989" s="135">
        <f>职业参数比例等级参数!$E$51*1</f>
        <v>10.424242424242424</v>
      </c>
      <c r="K989" s="135">
        <f>职业参数比例等级参数!$E$52*1</f>
        <v>7.8181818181818183</v>
      </c>
      <c r="L989" s="135">
        <f>职业参数比例等级参数!$E$53*1</f>
        <v>2.7927272727272725</v>
      </c>
      <c r="M989" s="135">
        <f>L989*职业参数比例等级参数!$B$15</f>
        <v>5.585454545454545</v>
      </c>
      <c r="N989" s="135">
        <f>L989*职业参数比例等级参数!$B$16</f>
        <v>2.7927272727272725</v>
      </c>
      <c r="P989" s="135" t="s">
        <v>696</v>
      </c>
    </row>
    <row r="990" spans="1:16" s="135" customFormat="1">
      <c r="A990" s="142">
        <v>977</v>
      </c>
      <c r="B990" s="134">
        <f t="shared" si="24"/>
        <v>44500</v>
      </c>
      <c r="C990" s="134">
        <v>10</v>
      </c>
      <c r="D990" s="134">
        <v>3</v>
      </c>
      <c r="E990" s="134" t="s">
        <v>1939</v>
      </c>
      <c r="F990" s="135">
        <f>职业参数比例等级参数!$D$47*1</f>
        <v>14.303030303030303</v>
      </c>
      <c r="G990" s="134">
        <f>职业参数比例等级参数!$E$48*1</f>
        <v>17.575757575757571</v>
      </c>
      <c r="H990" s="134">
        <f>职业参数比例等级参数!$E$49*1</f>
        <v>5.2121212121212119</v>
      </c>
      <c r="I990" s="134">
        <f>职业参数比例等级参数!$E$50*1</f>
        <v>6.254545454545454</v>
      </c>
      <c r="J990" s="134">
        <f>职业参数比例等级参数!$E$51*1</f>
        <v>10.424242424242424</v>
      </c>
      <c r="K990" s="134">
        <f>职业参数比例等级参数!$E$52*1</f>
        <v>7.8181818181818183</v>
      </c>
      <c r="L990" s="134">
        <f>职业参数比例等级参数!$E$53*1</f>
        <v>2.7927272727272725</v>
      </c>
      <c r="M990" s="134">
        <f>L990*职业参数比例等级参数!$B$15</f>
        <v>5.585454545454545</v>
      </c>
      <c r="N990" s="134">
        <f>L990*职业参数比例等级参数!$B$16</f>
        <v>2.7927272727272725</v>
      </c>
      <c r="O990" s="134"/>
      <c r="P990" s="134"/>
    </row>
    <row r="991" spans="1:16" s="135" customFormat="1">
      <c r="A991" s="142">
        <v>978</v>
      </c>
      <c r="B991" s="134">
        <f t="shared" si="24"/>
        <v>44500</v>
      </c>
      <c r="C991" s="134">
        <v>10</v>
      </c>
      <c r="D991" s="134">
        <v>3</v>
      </c>
      <c r="E991" s="134" t="s">
        <v>1939</v>
      </c>
      <c r="F991" s="135">
        <f>职业参数比例等级参数!$C$47*1</f>
        <v>14.545454545454545</v>
      </c>
      <c r="G991" s="134">
        <f>职业参数比例等级参数!$E$48*1</f>
        <v>17.575757575757571</v>
      </c>
      <c r="H991" s="134">
        <f>职业参数比例等级参数!$E$49*1</f>
        <v>5.2121212121212119</v>
      </c>
      <c r="I991" s="134">
        <f>职业参数比例等级参数!$E$50*1</f>
        <v>6.254545454545454</v>
      </c>
      <c r="J991" s="134">
        <f>职业参数比例等级参数!$E$51*1</f>
        <v>10.424242424242424</v>
      </c>
      <c r="K991" s="134">
        <f>职业参数比例等级参数!$E$52*1</f>
        <v>7.8181818181818183</v>
      </c>
      <c r="L991" s="134">
        <f>职业参数比例等级参数!$E$53*1</f>
        <v>2.7927272727272725</v>
      </c>
      <c r="M991" s="134">
        <f>L991*职业参数比例等级参数!$B$15</f>
        <v>5.585454545454545</v>
      </c>
      <c r="N991" s="134">
        <f>L991*职业参数比例等级参数!$B$16</f>
        <v>2.7927272727272725</v>
      </c>
      <c r="O991" s="134"/>
      <c r="P991" s="134"/>
    </row>
    <row r="992" spans="1:16" s="135" customFormat="1">
      <c r="A992" s="142">
        <v>979</v>
      </c>
      <c r="B992" s="134">
        <f t="shared" si="24"/>
        <v>44500</v>
      </c>
      <c r="C992" s="134">
        <v>10</v>
      </c>
      <c r="D992" s="134">
        <v>3</v>
      </c>
      <c r="E992" s="134" t="s">
        <v>1938</v>
      </c>
      <c r="F992" s="134">
        <f>职业参数比例等级参数!$E$47*1</f>
        <v>14.060606060606059</v>
      </c>
      <c r="G992" s="135">
        <f>职业参数比例等级参数!$D$48*1</f>
        <v>17.878787878787875</v>
      </c>
      <c r="H992" s="134">
        <f>职业参数比例等级参数!$E$49*1</f>
        <v>5.2121212121212119</v>
      </c>
      <c r="I992" s="134">
        <f>职业参数比例等级参数!$E$50*1</f>
        <v>6.254545454545454</v>
      </c>
      <c r="J992" s="134">
        <f>职业参数比例等级参数!$E$51*1</f>
        <v>10.424242424242424</v>
      </c>
      <c r="K992" s="134">
        <f>职业参数比例等级参数!$E$52*1</f>
        <v>7.8181818181818183</v>
      </c>
      <c r="L992" s="134">
        <f>职业参数比例等级参数!$E$53*1</f>
        <v>2.7927272727272725</v>
      </c>
      <c r="M992" s="134">
        <f>L992*职业参数比例等级参数!$B$15</f>
        <v>5.585454545454545</v>
      </c>
      <c r="N992" s="134">
        <f>L992*职业参数比例等级参数!$B$16</f>
        <v>2.7927272727272725</v>
      </c>
      <c r="O992" s="134"/>
      <c r="P992" s="134"/>
    </row>
    <row r="993" spans="1:16" s="135" customFormat="1">
      <c r="A993" s="142">
        <v>980</v>
      </c>
      <c r="B993" s="134">
        <f t="shared" si="24"/>
        <v>44500</v>
      </c>
      <c r="C993" s="134">
        <v>10</v>
      </c>
      <c r="D993" s="134">
        <v>3</v>
      </c>
      <c r="E993" s="134" t="s">
        <v>1938</v>
      </c>
      <c r="F993" s="134">
        <f>职业参数比例等级参数!$E$47*1</f>
        <v>14.060606060606059</v>
      </c>
      <c r="G993" s="135">
        <f>职业参数比例等级参数!$C$48*1</f>
        <v>18.18181818181818</v>
      </c>
      <c r="H993" s="134">
        <f>职业参数比例等级参数!$E$49*1</f>
        <v>5.2121212121212119</v>
      </c>
      <c r="I993" s="134">
        <f>职业参数比例等级参数!$E$50*1</f>
        <v>6.254545454545454</v>
      </c>
      <c r="J993" s="134">
        <f>职业参数比例等级参数!$E$51*1</f>
        <v>10.424242424242424</v>
      </c>
      <c r="K993" s="134">
        <f>职业参数比例等级参数!$E$52*1</f>
        <v>7.8181818181818183</v>
      </c>
      <c r="L993" s="134">
        <f>职业参数比例等级参数!$E$53*1</f>
        <v>2.7927272727272725</v>
      </c>
      <c r="M993" s="134">
        <f>L993*职业参数比例等级参数!$B$15</f>
        <v>5.585454545454545</v>
      </c>
      <c r="N993" s="134">
        <f>L993*职业参数比例等级参数!$B$16</f>
        <v>2.7927272727272725</v>
      </c>
      <c r="O993" s="134"/>
      <c r="P993" s="134"/>
    </row>
    <row r="994" spans="1:16" s="135" customFormat="1">
      <c r="A994" s="142">
        <v>981</v>
      </c>
      <c r="B994" s="134">
        <f t="shared" si="24"/>
        <v>44500</v>
      </c>
      <c r="C994" s="134">
        <v>10</v>
      </c>
      <c r="D994" s="134">
        <v>3</v>
      </c>
      <c r="E994" s="134" t="s">
        <v>1938</v>
      </c>
      <c r="F994" s="134">
        <f>职业参数比例等级参数!$E$47*1</f>
        <v>14.060606060606059</v>
      </c>
      <c r="G994" s="134">
        <f>职业参数比例等级参数!$E$48*1</f>
        <v>17.575757575757571</v>
      </c>
      <c r="H994" s="135">
        <f>职业参数比例等级参数!$D$49*1</f>
        <v>5.333333333333333</v>
      </c>
      <c r="I994" s="134">
        <f>职业参数比例等级参数!$E$50*1</f>
        <v>6.254545454545454</v>
      </c>
      <c r="J994" s="134">
        <f>职业参数比例等级参数!$E$51*1</f>
        <v>10.424242424242424</v>
      </c>
      <c r="K994" s="134">
        <f>职业参数比例等级参数!$E$52*1</f>
        <v>7.8181818181818183</v>
      </c>
      <c r="L994" s="134">
        <f>职业参数比例等级参数!$E$53*1</f>
        <v>2.7927272727272725</v>
      </c>
      <c r="M994" s="134">
        <f>L994*职业参数比例等级参数!$B$15</f>
        <v>5.585454545454545</v>
      </c>
      <c r="N994" s="134">
        <f>L994*职业参数比例等级参数!$B$16</f>
        <v>2.7927272727272725</v>
      </c>
      <c r="O994" s="134"/>
      <c r="P994" s="134"/>
    </row>
    <row r="995" spans="1:16" s="135" customFormat="1">
      <c r="A995" s="142">
        <v>982</v>
      </c>
      <c r="B995" s="134">
        <f t="shared" si="24"/>
        <v>44500</v>
      </c>
      <c r="C995" s="134">
        <v>10</v>
      </c>
      <c r="D995" s="134">
        <v>3</v>
      </c>
      <c r="E995" s="134" t="s">
        <v>1938</v>
      </c>
      <c r="F995" s="134">
        <f>职业参数比例等级参数!$E$47*1</f>
        <v>14.060606060606059</v>
      </c>
      <c r="G995" s="134">
        <f>职业参数比例等级参数!$E$48*1</f>
        <v>17.575757575757571</v>
      </c>
      <c r="H995" s="135">
        <f>职业参数比例等级参数!$C$49*1</f>
        <v>5.4545454545454541</v>
      </c>
      <c r="I995" s="134">
        <f>职业参数比例等级参数!$E$50*1</f>
        <v>6.254545454545454</v>
      </c>
      <c r="J995" s="134">
        <f>职业参数比例等级参数!$E$51*1</f>
        <v>10.424242424242424</v>
      </c>
      <c r="K995" s="134">
        <f>职业参数比例等级参数!$E$52*1</f>
        <v>7.8181818181818183</v>
      </c>
      <c r="L995" s="134">
        <f>职业参数比例等级参数!$E$53*1</f>
        <v>2.7927272727272725</v>
      </c>
      <c r="M995" s="134">
        <f>L995*职业参数比例等级参数!$B$15</f>
        <v>5.585454545454545</v>
      </c>
      <c r="N995" s="134">
        <f>L995*职业参数比例等级参数!$B$16</f>
        <v>2.7927272727272725</v>
      </c>
      <c r="O995" s="134"/>
      <c r="P995" s="134"/>
    </row>
    <row r="996" spans="1:16" s="135" customFormat="1">
      <c r="A996" s="142">
        <v>983</v>
      </c>
      <c r="B996" s="134">
        <f t="shared" si="24"/>
        <v>44500</v>
      </c>
      <c r="C996" s="134">
        <v>10</v>
      </c>
      <c r="D996" s="134">
        <v>3</v>
      </c>
      <c r="E996" s="134" t="s">
        <v>1938</v>
      </c>
      <c r="F996" s="134">
        <f>职业参数比例等级参数!$E$47*1</f>
        <v>14.060606060606059</v>
      </c>
      <c r="G996" s="134">
        <f>职业参数比例等级参数!$E$48*1</f>
        <v>17.575757575757571</v>
      </c>
      <c r="H996" s="134">
        <f>职业参数比例等级参数!$E$49*1</f>
        <v>5.2121212121212119</v>
      </c>
      <c r="I996" s="135">
        <f>职业参数比例等级参数!$D$50*1</f>
        <v>6.3999999999999995</v>
      </c>
      <c r="J996" s="134">
        <f>职业参数比例等级参数!$E$51*1</f>
        <v>10.424242424242424</v>
      </c>
      <c r="K996" s="134">
        <f>职业参数比例等级参数!$E$52*1</f>
        <v>7.8181818181818183</v>
      </c>
      <c r="L996" s="134">
        <f>职业参数比例等级参数!$E$53*1</f>
        <v>2.7927272727272725</v>
      </c>
      <c r="M996" s="134">
        <f>L996*职业参数比例等级参数!$B$15</f>
        <v>5.585454545454545</v>
      </c>
      <c r="N996" s="134">
        <f>L996*职业参数比例等级参数!$B$16</f>
        <v>2.7927272727272725</v>
      </c>
      <c r="O996" s="134"/>
      <c r="P996" s="134"/>
    </row>
    <row r="997" spans="1:16" s="135" customFormat="1">
      <c r="A997" s="142">
        <v>984</v>
      </c>
      <c r="B997" s="134">
        <f t="shared" si="24"/>
        <v>44500</v>
      </c>
      <c r="C997" s="134">
        <v>10</v>
      </c>
      <c r="D997" s="134">
        <v>3</v>
      </c>
      <c r="E997" s="134" t="s">
        <v>1938</v>
      </c>
      <c r="F997" s="134">
        <f>职业参数比例等级参数!$E$47*1</f>
        <v>14.060606060606059</v>
      </c>
      <c r="G997" s="134">
        <f>职业参数比例等级参数!$E$48*1</f>
        <v>17.575757575757571</v>
      </c>
      <c r="H997" s="134">
        <f>职业参数比例等级参数!$E$49*1</f>
        <v>5.2121212121212119</v>
      </c>
      <c r="I997" s="135">
        <f>职业参数比例等级参数!$C$50*1</f>
        <v>6.545454545454545</v>
      </c>
      <c r="J997" s="134">
        <f>职业参数比例等级参数!$E$51*1</f>
        <v>10.424242424242424</v>
      </c>
      <c r="K997" s="134">
        <f>职业参数比例等级参数!$E$52*1</f>
        <v>7.8181818181818183</v>
      </c>
      <c r="L997" s="134">
        <f>职业参数比例等级参数!$E$53*1</f>
        <v>2.7927272727272725</v>
      </c>
      <c r="M997" s="134">
        <f>L997*职业参数比例等级参数!$B$15</f>
        <v>5.585454545454545</v>
      </c>
      <c r="N997" s="134">
        <f>L997*职业参数比例等级参数!$B$16</f>
        <v>2.7927272727272725</v>
      </c>
      <c r="O997" s="134"/>
      <c r="P997" s="134"/>
    </row>
    <row r="998" spans="1:16" s="135" customFormat="1">
      <c r="A998" s="142">
        <v>985</v>
      </c>
      <c r="B998" s="134">
        <f t="shared" si="24"/>
        <v>44500</v>
      </c>
      <c r="C998" s="134">
        <v>10</v>
      </c>
      <c r="D998" s="134">
        <v>3</v>
      </c>
      <c r="E998" s="134" t="s">
        <v>1938</v>
      </c>
      <c r="F998" s="134">
        <f>职业参数比例等级参数!$E$47*1</f>
        <v>14.060606060606059</v>
      </c>
      <c r="G998" s="134">
        <f>职业参数比例等级参数!$E$48*1</f>
        <v>17.575757575757571</v>
      </c>
      <c r="H998" s="134">
        <f>职业参数比例等级参数!$E$49*1</f>
        <v>5.2121212121212119</v>
      </c>
      <c r="I998" s="134">
        <f>职业参数比例等级参数!$E$50*1</f>
        <v>6.254545454545454</v>
      </c>
      <c r="J998" s="135">
        <f>职业参数比例等级参数!$D$51*1</f>
        <v>10.666666666666666</v>
      </c>
      <c r="K998" s="134">
        <f>职业参数比例等级参数!$E$52*1</f>
        <v>7.8181818181818183</v>
      </c>
      <c r="L998" s="134">
        <f>职业参数比例等级参数!$E$53*1</f>
        <v>2.7927272727272725</v>
      </c>
      <c r="M998" s="134">
        <f>L998*职业参数比例等级参数!$B$15</f>
        <v>5.585454545454545</v>
      </c>
      <c r="N998" s="134">
        <f>L998*职业参数比例等级参数!$B$16</f>
        <v>2.7927272727272725</v>
      </c>
      <c r="O998" s="134"/>
      <c r="P998" s="134"/>
    </row>
    <row r="999" spans="1:16" s="135" customFormat="1">
      <c r="A999" s="142">
        <v>986</v>
      </c>
      <c r="B999" s="134">
        <f t="shared" si="24"/>
        <v>44500</v>
      </c>
      <c r="C999" s="134">
        <v>10</v>
      </c>
      <c r="D999" s="134">
        <v>3</v>
      </c>
      <c r="E999" s="134" t="s">
        <v>1938</v>
      </c>
      <c r="F999" s="134">
        <f>职业参数比例等级参数!$E$47*1</f>
        <v>14.060606060606059</v>
      </c>
      <c r="G999" s="134">
        <f>职业参数比例等级参数!$E$48*1</f>
        <v>17.575757575757571</v>
      </c>
      <c r="H999" s="134">
        <f>职业参数比例等级参数!$E$49*1</f>
        <v>5.2121212121212119</v>
      </c>
      <c r="I999" s="134">
        <f>职业参数比例等级参数!$E$50*1</f>
        <v>6.254545454545454</v>
      </c>
      <c r="J999" s="135">
        <f>职业参数比例等级参数!$C$51*1</f>
        <v>10.909090909090908</v>
      </c>
      <c r="K999" s="134">
        <f>职业参数比例等级参数!$E$52*1</f>
        <v>7.8181818181818183</v>
      </c>
      <c r="L999" s="134">
        <f>职业参数比例等级参数!$E$53*1</f>
        <v>2.7927272727272725</v>
      </c>
      <c r="M999" s="134">
        <f>L999*职业参数比例等级参数!$B$15</f>
        <v>5.585454545454545</v>
      </c>
      <c r="N999" s="134">
        <f>L999*职业参数比例等级参数!$B$16</f>
        <v>2.7927272727272725</v>
      </c>
      <c r="O999" s="134"/>
      <c r="P999" s="134"/>
    </row>
    <row r="1000" spans="1:16" s="135" customFormat="1">
      <c r="A1000" s="142">
        <v>987</v>
      </c>
      <c r="B1000" s="134">
        <f t="shared" si="24"/>
        <v>44500</v>
      </c>
      <c r="C1000" s="134">
        <v>10</v>
      </c>
      <c r="D1000" s="134">
        <v>3</v>
      </c>
      <c r="E1000" s="134" t="s">
        <v>1938</v>
      </c>
      <c r="F1000" s="134">
        <f>职业参数比例等级参数!$E$47*1</f>
        <v>14.060606060606059</v>
      </c>
      <c r="G1000" s="134">
        <f>职业参数比例等级参数!$E$48*1</f>
        <v>17.575757575757571</v>
      </c>
      <c r="H1000" s="134">
        <f>职业参数比例等级参数!$E$49*1</f>
        <v>5.2121212121212119</v>
      </c>
      <c r="I1000" s="134">
        <f>职业参数比例等级参数!$E$50*1</f>
        <v>6.254545454545454</v>
      </c>
      <c r="J1000" s="134">
        <f>职业参数比例等级参数!$E$51*1</f>
        <v>10.424242424242424</v>
      </c>
      <c r="K1000" s="135">
        <f>职业参数比例等级参数!$D$52*1</f>
        <v>7.9999999999999982</v>
      </c>
      <c r="L1000" s="134">
        <f>职业参数比例等级参数!$E$53*1</f>
        <v>2.7927272727272725</v>
      </c>
      <c r="M1000" s="134">
        <f>L100*职业参数比例等级参数!$B$15</f>
        <v>8</v>
      </c>
      <c r="N1000" s="134">
        <f>L100*职业参数比例等级参数!$B$16</f>
        <v>4</v>
      </c>
      <c r="O1000" s="134"/>
      <c r="P1000" s="134"/>
    </row>
    <row r="1001" spans="1:16" s="135" customFormat="1">
      <c r="A1001" s="142">
        <v>988</v>
      </c>
      <c r="B1001" s="134">
        <f t="shared" si="24"/>
        <v>44500</v>
      </c>
      <c r="C1001" s="134">
        <v>10</v>
      </c>
      <c r="D1001" s="134">
        <v>3</v>
      </c>
      <c r="E1001" s="134" t="s">
        <v>1938</v>
      </c>
      <c r="F1001" s="134">
        <f>职业参数比例等级参数!$E$47*1</f>
        <v>14.060606060606059</v>
      </c>
      <c r="G1001" s="134">
        <f>职业参数比例等级参数!$E$48*1</f>
        <v>17.575757575757571</v>
      </c>
      <c r="H1001" s="134">
        <f>职业参数比例等级参数!$E$49*1</f>
        <v>5.2121212121212119</v>
      </c>
      <c r="I1001" s="134">
        <f>职业参数比例等级参数!$E$50*1</f>
        <v>6.254545454545454</v>
      </c>
      <c r="J1001" s="134">
        <f>职业参数比例等级参数!$E$51*1</f>
        <v>10.424242424242424</v>
      </c>
      <c r="K1001" s="135">
        <f>职业参数比例等级参数!$C$52*1</f>
        <v>8.1818181818181817</v>
      </c>
      <c r="L1001" s="134">
        <f>职业参数比例等级参数!$E$53*1</f>
        <v>2.7927272727272725</v>
      </c>
      <c r="M1001" s="134">
        <f>L101*职业参数比例等级参数!$B$15</f>
        <v>8</v>
      </c>
      <c r="N1001" s="134">
        <f>L101*职业参数比例等级参数!$B$16</f>
        <v>4</v>
      </c>
      <c r="O1001" s="134"/>
      <c r="P1001" s="134"/>
    </row>
    <row r="1002" spans="1:16" s="135" customFormat="1">
      <c r="A1002" s="142">
        <v>989</v>
      </c>
      <c r="B1002" s="134">
        <f t="shared" si="24"/>
        <v>44500</v>
      </c>
      <c r="C1002" s="134">
        <v>10</v>
      </c>
      <c r="D1002" s="134">
        <v>3</v>
      </c>
      <c r="E1002" s="134" t="s">
        <v>1938</v>
      </c>
      <c r="F1002" s="134">
        <f>职业参数比例等级参数!$E$47*1</f>
        <v>14.060606060606059</v>
      </c>
      <c r="G1002" s="134">
        <f>职业参数比例等级参数!$E$48*1</f>
        <v>17.575757575757571</v>
      </c>
      <c r="H1002" s="134">
        <f>职业参数比例等级参数!$E$49*1</f>
        <v>5.2121212121212119</v>
      </c>
      <c r="I1002" s="134">
        <f>职业参数比例等级参数!$E$50*1</f>
        <v>6.254545454545454</v>
      </c>
      <c r="J1002" s="134">
        <f>职业参数比例等级参数!$E$51*1</f>
        <v>10.424242424242424</v>
      </c>
      <c r="K1002" s="134">
        <f>职业参数比例等级参数!$E$52*1</f>
        <v>7.8181818181818183</v>
      </c>
      <c r="L1002" s="135">
        <f>职业参数比例等级参数!$D$53*1</f>
        <v>2.8145454545454545</v>
      </c>
      <c r="M1002" s="134">
        <f>L102*职业参数比例等级参数!$B$15</f>
        <v>8.0727272727272723</v>
      </c>
      <c r="N1002" s="134">
        <f>L102*职业参数比例等级参数!$B$16</f>
        <v>4.0363636363636362</v>
      </c>
      <c r="O1002" s="134"/>
      <c r="P1002" s="134"/>
    </row>
    <row r="1003" spans="1:16" s="135" customFormat="1">
      <c r="A1003" s="142">
        <v>990</v>
      </c>
      <c r="B1003" s="134">
        <f t="shared" si="24"/>
        <v>44500</v>
      </c>
      <c r="C1003" s="134">
        <v>10</v>
      </c>
      <c r="D1003" s="134">
        <v>3</v>
      </c>
      <c r="E1003" s="134" t="s">
        <v>1938</v>
      </c>
      <c r="F1003" s="134">
        <f>职业参数比例等级参数!$E$47*1</f>
        <v>14.060606060606059</v>
      </c>
      <c r="G1003" s="134">
        <f>职业参数比例等级参数!$E$48*1</f>
        <v>17.575757575757571</v>
      </c>
      <c r="H1003" s="134">
        <f>职业参数比例等级参数!$E$49*1</f>
        <v>5.2121212121212119</v>
      </c>
      <c r="I1003" s="134">
        <f>职业参数比例等级参数!$E$50*1</f>
        <v>6.254545454545454</v>
      </c>
      <c r="J1003" s="134">
        <f>职业参数比例等级参数!$E$51*1</f>
        <v>10.424242424242424</v>
      </c>
      <c r="K1003" s="134">
        <f>职业参数比例等级参数!$E$52*1</f>
        <v>7.8181818181818183</v>
      </c>
      <c r="L1003" s="135">
        <f>职业参数比例等级参数!$C$53*1</f>
        <v>2.836363636363636</v>
      </c>
      <c r="M1003" s="134">
        <f>L103*职业参数比例等级参数!$B$15</f>
        <v>8.1454545454545446</v>
      </c>
      <c r="N1003" s="134">
        <f>L103*职业参数比例等级参数!$B$16</f>
        <v>4.0727272727272723</v>
      </c>
      <c r="O1003" s="134"/>
      <c r="P1003" s="134"/>
    </row>
    <row r="1004" spans="1:16" s="135" customFormat="1">
      <c r="A1004" s="142">
        <v>991</v>
      </c>
      <c r="B1004" s="135">
        <f>$C$10</f>
        <v>27500</v>
      </c>
      <c r="C1004" s="135">
        <v>9</v>
      </c>
      <c r="D1004" s="135">
        <v>3</v>
      </c>
      <c r="E1004" s="135" t="s">
        <v>1939</v>
      </c>
      <c r="F1004" s="135">
        <f>职业参数比例等级参数!$F$47*1</f>
        <v>13.818181818181817</v>
      </c>
      <c r="G1004" s="135">
        <f>职业参数比例等级参数!$F$48*1</f>
        <v>17.272727272727273</v>
      </c>
      <c r="H1004" s="135">
        <f>职业参数比例等级参数!$F$49*1</f>
        <v>5.0909090909090908</v>
      </c>
      <c r="I1004" s="135">
        <f>职业参数比例等级参数!$F$50*1</f>
        <v>6.1090909090909093</v>
      </c>
      <c r="J1004" s="135">
        <f>职业参数比例等级参数!$F$51*1</f>
        <v>10.181818181818182</v>
      </c>
      <c r="K1004" s="135">
        <f>职业参数比例等级参数!$F$52*1</f>
        <v>7.6363636363636349</v>
      </c>
      <c r="L1004" s="135">
        <f>职业参数比例等级参数!$F$53*1</f>
        <v>2.7709090909090905</v>
      </c>
      <c r="M1004" s="135">
        <f>L104*职业参数比例等级参数!$B$15</f>
        <v>4.8872727272727268</v>
      </c>
      <c r="N1004" s="135">
        <f>L104*职业参数比例等级参数!$B$16</f>
        <v>2.4436363636363634</v>
      </c>
      <c r="P1004" s="135" t="s">
        <v>612</v>
      </c>
    </row>
    <row r="1005" spans="1:16" s="135" customFormat="1">
      <c r="A1005" s="142">
        <v>992</v>
      </c>
      <c r="B1005" s="134">
        <f t="shared" ref="B1005:B1048" si="25">$C$10</f>
        <v>27500</v>
      </c>
      <c r="C1005" s="134">
        <v>9</v>
      </c>
      <c r="D1005" s="134">
        <v>3</v>
      </c>
      <c r="E1005" s="134" t="s">
        <v>1939</v>
      </c>
      <c r="F1005" s="135">
        <f>职业参数比例等级参数!$G$47*1</f>
        <v>13.575757575757574</v>
      </c>
      <c r="G1005" s="134">
        <f>职业参数比例等级参数!$F$48*1</f>
        <v>17.272727272727273</v>
      </c>
      <c r="H1005" s="134">
        <f>职业参数比例等级参数!$F$49*1</f>
        <v>5.0909090909090908</v>
      </c>
      <c r="I1005" s="134">
        <f>职业参数比例等级参数!$F$50*1</f>
        <v>6.1090909090909093</v>
      </c>
      <c r="J1005" s="134">
        <f>职业参数比例等级参数!$F$51*1</f>
        <v>10.181818181818182</v>
      </c>
      <c r="K1005" s="134">
        <f>职业参数比例等级参数!$F$52*1</f>
        <v>7.6363636363636349</v>
      </c>
      <c r="L1005" s="134">
        <f>职业参数比例等级参数!$F$53*1</f>
        <v>2.7709090909090905</v>
      </c>
      <c r="M1005" s="134">
        <f>L105*职业参数比例等级参数!$B$15</f>
        <v>4.8872727272727268</v>
      </c>
      <c r="N1005" s="134">
        <f>L105*职业参数比例等级参数!$B$16</f>
        <v>2.4436363636363634</v>
      </c>
      <c r="O1005" s="134"/>
      <c r="P1005" s="134"/>
    </row>
    <row r="1006" spans="1:16" s="135" customFormat="1">
      <c r="A1006" s="142">
        <v>993</v>
      </c>
      <c r="B1006" s="134">
        <f t="shared" si="25"/>
        <v>27500</v>
      </c>
      <c r="C1006" s="134">
        <v>9</v>
      </c>
      <c r="D1006" s="134">
        <v>3</v>
      </c>
      <c r="E1006" s="134" t="s">
        <v>1939</v>
      </c>
      <c r="F1006" s="135">
        <f>职业参数比例等级参数!$H$47*1</f>
        <v>13.333333333333332</v>
      </c>
      <c r="G1006" s="134">
        <f>职业参数比例等级参数!$F$48*1</f>
        <v>17.272727272727273</v>
      </c>
      <c r="H1006" s="134">
        <f>职业参数比例等级参数!$F$49*1</f>
        <v>5.0909090909090908</v>
      </c>
      <c r="I1006" s="134">
        <f>职业参数比例等级参数!$F$50*1</f>
        <v>6.1090909090909093</v>
      </c>
      <c r="J1006" s="134">
        <f>职业参数比例等级参数!$F$51*1</f>
        <v>10.181818181818182</v>
      </c>
      <c r="K1006" s="134">
        <f>职业参数比例等级参数!$F$52*1</f>
        <v>7.6363636363636349</v>
      </c>
      <c r="L1006" s="134">
        <f>职业参数比例等级参数!$F$53*1</f>
        <v>2.7709090909090905</v>
      </c>
      <c r="M1006" s="134">
        <f>L106*职业参数比例等级参数!$B$15</f>
        <v>4.8872727272727268</v>
      </c>
      <c r="N1006" s="134">
        <f>L106*职业参数比例等级参数!$B$16</f>
        <v>2.4436363636363634</v>
      </c>
      <c r="O1006" s="134"/>
      <c r="P1006" s="134"/>
    </row>
    <row r="1007" spans="1:16" s="135" customFormat="1">
      <c r="A1007" s="142">
        <v>994</v>
      </c>
      <c r="B1007" s="134">
        <f t="shared" si="25"/>
        <v>27500</v>
      </c>
      <c r="C1007" s="134">
        <v>9</v>
      </c>
      <c r="D1007" s="134">
        <v>3</v>
      </c>
      <c r="E1007" s="134" t="s">
        <v>1938</v>
      </c>
      <c r="F1007" s="134">
        <f>职业参数比例等级参数!$F$47*1</f>
        <v>13.818181818181817</v>
      </c>
      <c r="G1007" s="135">
        <f>职业参数比例等级参数!$G$48*1</f>
        <v>16.969696969696969</v>
      </c>
      <c r="H1007" s="134">
        <f>职业参数比例等级参数!$F$49*1</f>
        <v>5.0909090909090908</v>
      </c>
      <c r="I1007" s="134">
        <f>职业参数比例等级参数!$F$50*1</f>
        <v>6.1090909090909093</v>
      </c>
      <c r="J1007" s="134">
        <f>职业参数比例等级参数!$F$51*1</f>
        <v>10.181818181818182</v>
      </c>
      <c r="K1007" s="134">
        <f>职业参数比例等级参数!$F$52*1</f>
        <v>7.6363636363636349</v>
      </c>
      <c r="L1007" s="134">
        <f>职业参数比例等级参数!$F$53*1</f>
        <v>2.7709090909090905</v>
      </c>
      <c r="M1007" s="134">
        <f>L107*职业参数比例等级参数!$B$15</f>
        <v>4.8872727272727268</v>
      </c>
      <c r="N1007" s="134">
        <f>L107*职业参数比例等级参数!$B$16</f>
        <v>2.4436363636363634</v>
      </c>
      <c r="O1007" s="134"/>
      <c r="P1007" s="134"/>
    </row>
    <row r="1008" spans="1:16" s="135" customFormat="1">
      <c r="A1008" s="142">
        <v>995</v>
      </c>
      <c r="B1008" s="134">
        <f t="shared" si="25"/>
        <v>27500</v>
      </c>
      <c r="C1008" s="134">
        <v>9</v>
      </c>
      <c r="D1008" s="134">
        <v>3</v>
      </c>
      <c r="E1008" s="134" t="s">
        <v>1938</v>
      </c>
      <c r="F1008" s="134">
        <f>职业参数比例等级参数!$F$47*1</f>
        <v>13.818181818181817</v>
      </c>
      <c r="G1008" s="135">
        <f>职业参数比例等级参数!$H$48*1</f>
        <v>16.666666666666664</v>
      </c>
      <c r="H1008" s="134">
        <f>职业参数比例等级参数!$F$49*1</f>
        <v>5.0909090909090908</v>
      </c>
      <c r="I1008" s="134">
        <f>职业参数比例等级参数!$F$50*1</f>
        <v>6.1090909090909093</v>
      </c>
      <c r="J1008" s="134">
        <f>职业参数比例等级参数!$F$51*1</f>
        <v>10.181818181818182</v>
      </c>
      <c r="K1008" s="134">
        <f>职业参数比例等级参数!$F$52*1</f>
        <v>7.6363636363636349</v>
      </c>
      <c r="L1008" s="134">
        <f>职业参数比例等级参数!$F$53*1</f>
        <v>2.7709090909090905</v>
      </c>
      <c r="M1008" s="134">
        <f>L108*职业参数比例等级参数!$B$15</f>
        <v>4.8872727272727268</v>
      </c>
      <c r="N1008" s="134">
        <f>L108*职业参数比例等级参数!$B$16</f>
        <v>2.4436363636363634</v>
      </c>
      <c r="O1008" s="134"/>
      <c r="P1008" s="134"/>
    </row>
    <row r="1009" spans="1:16" s="135" customFormat="1">
      <c r="A1009" s="142">
        <v>996</v>
      </c>
      <c r="B1009" s="134">
        <f t="shared" si="25"/>
        <v>27500</v>
      </c>
      <c r="C1009" s="134">
        <v>9</v>
      </c>
      <c r="D1009" s="134">
        <v>3</v>
      </c>
      <c r="E1009" s="134" t="s">
        <v>1938</v>
      </c>
      <c r="F1009" s="134">
        <f>职业参数比例等级参数!$F$47*1</f>
        <v>13.818181818181817</v>
      </c>
      <c r="G1009" s="134">
        <f>职业参数比例等级参数!$F$48*1</f>
        <v>17.272727272727273</v>
      </c>
      <c r="H1009" s="135">
        <f>职业参数比例等级参数!$G$49*1</f>
        <v>4.9696969696969697</v>
      </c>
      <c r="I1009" s="134">
        <f>职业参数比例等级参数!$F$50*1</f>
        <v>6.1090909090909093</v>
      </c>
      <c r="J1009" s="134">
        <f>职业参数比例等级参数!$F$51*1</f>
        <v>10.181818181818182</v>
      </c>
      <c r="K1009" s="134">
        <f>职业参数比例等级参数!$F$52*1</f>
        <v>7.6363636363636349</v>
      </c>
      <c r="L1009" s="134">
        <f>职业参数比例等级参数!$F$53*1</f>
        <v>2.7709090909090905</v>
      </c>
      <c r="M1009" s="134">
        <f>L109*职业参数比例等级参数!$B$15</f>
        <v>4.8872727272727268</v>
      </c>
      <c r="N1009" s="134">
        <f>L109*职业参数比例等级参数!$B$16</f>
        <v>2.4436363636363634</v>
      </c>
      <c r="O1009" s="134"/>
      <c r="P1009" s="134"/>
    </row>
    <row r="1010" spans="1:16" s="135" customFormat="1">
      <c r="A1010" s="142">
        <v>997</v>
      </c>
      <c r="B1010" s="134">
        <f t="shared" si="25"/>
        <v>27500</v>
      </c>
      <c r="C1010" s="134">
        <v>9</v>
      </c>
      <c r="D1010" s="134">
        <v>3</v>
      </c>
      <c r="E1010" s="134" t="s">
        <v>1938</v>
      </c>
      <c r="F1010" s="134">
        <f>职业参数比例等级参数!$F$47*1</f>
        <v>13.818181818181817</v>
      </c>
      <c r="G1010" s="134">
        <f>职业参数比例等级参数!$F$48*1</f>
        <v>17.272727272727273</v>
      </c>
      <c r="H1010" s="135">
        <f>职业参数比例等级参数!$H$49*1</f>
        <v>4.8484848484848486</v>
      </c>
      <c r="I1010" s="134">
        <f>职业参数比例等级参数!$F$50*1</f>
        <v>6.1090909090909093</v>
      </c>
      <c r="J1010" s="134">
        <f>职业参数比例等级参数!$F$51*1</f>
        <v>10.181818181818182</v>
      </c>
      <c r="K1010" s="134">
        <f>职业参数比例等级参数!$F$52*1</f>
        <v>7.6363636363636349</v>
      </c>
      <c r="L1010" s="134">
        <f>职业参数比例等级参数!$F$53*1</f>
        <v>2.7709090909090905</v>
      </c>
      <c r="M1010" s="134">
        <f>L11*职业参数比例等级参数!$B$15</f>
        <v>0</v>
      </c>
      <c r="N1010" s="134">
        <f>L11*职业参数比例等级参数!$B$16</f>
        <v>0</v>
      </c>
      <c r="O1010" s="134"/>
      <c r="P1010" s="134"/>
    </row>
    <row r="1011" spans="1:16" s="135" customFormat="1">
      <c r="A1011" s="142">
        <v>998</v>
      </c>
      <c r="B1011" s="134">
        <f t="shared" si="25"/>
        <v>27500</v>
      </c>
      <c r="C1011" s="134">
        <v>9</v>
      </c>
      <c r="D1011" s="134">
        <v>3</v>
      </c>
      <c r="E1011" s="134" t="s">
        <v>1938</v>
      </c>
      <c r="F1011" s="134">
        <f>职业参数比例等级参数!$F$47*1</f>
        <v>13.818181818181817</v>
      </c>
      <c r="G1011" s="134">
        <f>职业参数比例等级参数!$F$48*1</f>
        <v>17.272727272727273</v>
      </c>
      <c r="H1011" s="134">
        <f>职业参数比例等级参数!$F$49*1</f>
        <v>5.0909090909090908</v>
      </c>
      <c r="I1011" s="135">
        <f>职业参数比例等级参数!$G$50*1</f>
        <v>5.963636363636363</v>
      </c>
      <c r="J1011" s="134">
        <f>职业参数比例等级参数!$F$51*1</f>
        <v>10.181818181818182</v>
      </c>
      <c r="K1011" s="134">
        <f>职业参数比例等级参数!$F$52*1</f>
        <v>7.6363636363636349</v>
      </c>
      <c r="L1011" s="134">
        <f>职业参数比例等级参数!$F$53*1</f>
        <v>2.7709090909090905</v>
      </c>
      <c r="M1011" s="134">
        <f>L111*职业参数比例等级参数!$B$15</f>
        <v>4.8872727272727268</v>
      </c>
      <c r="N1011" s="134">
        <f>L111*职业参数比例等级参数!$B$16</f>
        <v>2.4436363636363634</v>
      </c>
      <c r="O1011" s="134"/>
      <c r="P1011" s="134"/>
    </row>
    <row r="1012" spans="1:16" s="135" customFormat="1">
      <c r="A1012" s="142">
        <v>999</v>
      </c>
      <c r="B1012" s="134">
        <f t="shared" si="25"/>
        <v>27500</v>
      </c>
      <c r="C1012" s="134">
        <v>9</v>
      </c>
      <c r="D1012" s="134">
        <v>3</v>
      </c>
      <c r="E1012" s="134" t="s">
        <v>1938</v>
      </c>
      <c r="F1012" s="134">
        <f>职业参数比例等级参数!$F$47*1</f>
        <v>13.818181818181817</v>
      </c>
      <c r="G1012" s="134">
        <f>职业参数比例等级参数!$F$48*1</f>
        <v>17.272727272727273</v>
      </c>
      <c r="H1012" s="134">
        <f>职业参数比例等级参数!$F$49*1</f>
        <v>5.0909090909090908</v>
      </c>
      <c r="I1012" s="135">
        <f>职业参数比例等级参数!$H$50*1</f>
        <v>5.8181818181818175</v>
      </c>
      <c r="J1012" s="134">
        <f>职业参数比例等级参数!$F$51*1</f>
        <v>10.181818181818182</v>
      </c>
      <c r="K1012" s="134">
        <f>职业参数比例等级参数!$F$52*1</f>
        <v>7.6363636363636349</v>
      </c>
      <c r="L1012" s="134">
        <f>职业参数比例等级参数!$F$53*1</f>
        <v>2.7709090909090905</v>
      </c>
      <c r="M1012" s="134">
        <f>L112*职业参数比例等级参数!$B$15</f>
        <v>4.8872727272727268</v>
      </c>
      <c r="N1012" s="134">
        <f>L112*职业参数比例等级参数!$B$16</f>
        <v>2.4436363636363634</v>
      </c>
      <c r="O1012" s="134"/>
      <c r="P1012" s="134"/>
    </row>
    <row r="1013" spans="1:16" s="135" customFormat="1">
      <c r="A1013" s="142">
        <v>1000</v>
      </c>
      <c r="B1013" s="134">
        <f t="shared" si="25"/>
        <v>27500</v>
      </c>
      <c r="C1013" s="134">
        <v>9</v>
      </c>
      <c r="D1013" s="134">
        <v>3</v>
      </c>
      <c r="E1013" s="134" t="s">
        <v>1938</v>
      </c>
      <c r="F1013" s="134">
        <f>职业参数比例等级参数!$F$47*1</f>
        <v>13.818181818181817</v>
      </c>
      <c r="G1013" s="134">
        <f>职业参数比例等级参数!$F$48*1</f>
        <v>17.272727272727273</v>
      </c>
      <c r="H1013" s="134">
        <f>职业参数比例等级参数!$F$49*1</f>
        <v>5.0909090909090908</v>
      </c>
      <c r="I1013" s="134">
        <f>职业参数比例等级参数!$F$50*1</f>
        <v>6.1090909090909093</v>
      </c>
      <c r="J1013" s="135">
        <f>职业参数比例等级参数!$G$51*1</f>
        <v>9.9393939393939394</v>
      </c>
      <c r="K1013" s="134">
        <f>职业参数比例等级参数!$F$52*1</f>
        <v>7.6363636363636349</v>
      </c>
      <c r="L1013" s="134">
        <f>职业参数比例等级参数!$F$53*1</f>
        <v>2.7709090909090905</v>
      </c>
      <c r="M1013" s="134">
        <f>L113*职业参数比例等级参数!$B$15</f>
        <v>4.8872727272727268</v>
      </c>
      <c r="N1013" s="134">
        <f>L113*职业参数比例等级参数!$B$16</f>
        <v>2.4436363636363634</v>
      </c>
      <c r="O1013" s="134"/>
      <c r="P1013" s="134"/>
    </row>
    <row r="1014" spans="1:16" s="135" customFormat="1">
      <c r="A1014" s="142">
        <v>1001</v>
      </c>
      <c r="B1014" s="134">
        <f t="shared" si="25"/>
        <v>27500</v>
      </c>
      <c r="C1014" s="134">
        <v>9</v>
      </c>
      <c r="D1014" s="134">
        <v>3</v>
      </c>
      <c r="E1014" s="134" t="s">
        <v>1938</v>
      </c>
      <c r="F1014" s="134">
        <f>职业参数比例等级参数!$F$47*1</f>
        <v>13.818181818181817</v>
      </c>
      <c r="G1014" s="134">
        <f>职业参数比例等级参数!$F$48*1</f>
        <v>17.272727272727273</v>
      </c>
      <c r="H1014" s="134">
        <f>职业参数比例等级参数!$F$49*1</f>
        <v>5.0909090909090908</v>
      </c>
      <c r="I1014" s="134">
        <f>职业参数比例等级参数!$F$50*1</f>
        <v>6.1090909090909093</v>
      </c>
      <c r="J1014" s="135">
        <f>职业参数比例等级参数!$H$51*1</f>
        <v>9.6969696969696972</v>
      </c>
      <c r="K1014" s="134">
        <f>职业参数比例等级参数!$F$52*1</f>
        <v>7.6363636363636349</v>
      </c>
      <c r="L1014" s="134">
        <f>职业参数比例等级参数!$F$53*1</f>
        <v>2.7709090909090905</v>
      </c>
      <c r="M1014" s="134">
        <f>L114*职业参数比例等级参数!$B$15</f>
        <v>4.8872727272727268</v>
      </c>
      <c r="N1014" s="134">
        <f>L114*职业参数比例等级参数!$B$16</f>
        <v>2.4436363636363634</v>
      </c>
      <c r="O1014" s="134"/>
      <c r="P1014" s="134"/>
    </row>
    <row r="1015" spans="1:16" s="135" customFormat="1">
      <c r="A1015" s="142">
        <v>1002</v>
      </c>
      <c r="B1015" s="134">
        <f t="shared" si="25"/>
        <v>27500</v>
      </c>
      <c r="C1015" s="134">
        <v>9</v>
      </c>
      <c r="D1015" s="134">
        <v>3</v>
      </c>
      <c r="E1015" s="134" t="s">
        <v>1938</v>
      </c>
      <c r="F1015" s="134">
        <f>职业参数比例等级参数!$F$47*1</f>
        <v>13.818181818181817</v>
      </c>
      <c r="G1015" s="134">
        <f>职业参数比例等级参数!$F$48*1</f>
        <v>17.272727272727273</v>
      </c>
      <c r="H1015" s="134">
        <f>职业参数比例等级参数!$F$49*1</f>
        <v>5.0909090909090908</v>
      </c>
      <c r="I1015" s="134">
        <f>职业参数比例等级参数!$F$50*1</f>
        <v>6.1090909090909093</v>
      </c>
      <c r="J1015" s="134">
        <f>职业参数比例等级参数!$F$51*1</f>
        <v>10.181818181818182</v>
      </c>
      <c r="K1015" s="135">
        <f>职业参数比例等级参数!$G$52*1</f>
        <v>7.454545454545455</v>
      </c>
      <c r="L1015" s="134">
        <f>职业参数比例等级参数!$F$53*1</f>
        <v>2.7709090909090905</v>
      </c>
      <c r="M1015" s="134">
        <f>L115*职业参数比例等级参数!$B$15</f>
        <v>4.8872727272727268</v>
      </c>
      <c r="N1015" s="134">
        <f>L115*职业参数比例等级参数!$B$16</f>
        <v>2.4436363636363634</v>
      </c>
      <c r="O1015" s="134"/>
      <c r="P1015" s="134"/>
    </row>
    <row r="1016" spans="1:16" s="135" customFormat="1">
      <c r="A1016" s="142">
        <v>1003</v>
      </c>
      <c r="B1016" s="134">
        <f t="shared" si="25"/>
        <v>27500</v>
      </c>
      <c r="C1016" s="134">
        <v>9</v>
      </c>
      <c r="D1016" s="134">
        <v>3</v>
      </c>
      <c r="E1016" s="134" t="s">
        <v>1938</v>
      </c>
      <c r="F1016" s="134">
        <f>职业参数比例等级参数!$F$47*1</f>
        <v>13.818181818181817</v>
      </c>
      <c r="G1016" s="134">
        <f>职业参数比例等级参数!$F$48*1</f>
        <v>17.272727272727273</v>
      </c>
      <c r="H1016" s="134">
        <f>职业参数比例等级参数!$F$49*1</f>
        <v>5.0909090909090908</v>
      </c>
      <c r="I1016" s="134">
        <f>职业参数比例等级参数!$F$50*1</f>
        <v>6.1090909090909093</v>
      </c>
      <c r="J1016" s="134">
        <f>职业参数比例等级参数!$F$51*1</f>
        <v>10.181818181818182</v>
      </c>
      <c r="K1016" s="135">
        <f>职业参数比例等级参数!$H$52*1</f>
        <v>7.2727272727272716</v>
      </c>
      <c r="L1016" s="134">
        <f>职业参数比例等级参数!$F$53*1</f>
        <v>2.7709090909090905</v>
      </c>
      <c r="M1016" s="134">
        <f>L116*职业参数比例等级参数!$B$15</f>
        <v>4.8872727272727268</v>
      </c>
      <c r="N1016" s="134">
        <f>L116*职业参数比例等级参数!$B$16</f>
        <v>2.4436363636363634</v>
      </c>
      <c r="O1016" s="134"/>
      <c r="P1016" s="134"/>
    </row>
    <row r="1017" spans="1:16" s="135" customFormat="1">
      <c r="A1017" s="142">
        <v>1004</v>
      </c>
      <c r="B1017" s="134">
        <f t="shared" si="25"/>
        <v>27500</v>
      </c>
      <c r="C1017" s="134">
        <v>9</v>
      </c>
      <c r="D1017" s="134">
        <v>3</v>
      </c>
      <c r="E1017" s="134" t="s">
        <v>1938</v>
      </c>
      <c r="F1017" s="134">
        <f>职业参数比例等级参数!$F$47*1</f>
        <v>13.818181818181817</v>
      </c>
      <c r="G1017" s="134">
        <f>职业参数比例等级参数!$F$48*1</f>
        <v>17.272727272727273</v>
      </c>
      <c r="H1017" s="134">
        <f>职业参数比例等级参数!$F$49*1</f>
        <v>5.0909090909090908</v>
      </c>
      <c r="I1017" s="134">
        <f>职业参数比例等级参数!$F$50*1</f>
        <v>6.1090909090909093</v>
      </c>
      <c r="J1017" s="134">
        <f>职业参数比例等级参数!$F$51*1</f>
        <v>10.181818181818182</v>
      </c>
      <c r="K1017" s="134">
        <f>职业参数比例等级参数!$F$52*1</f>
        <v>7.6363636363636349</v>
      </c>
      <c r="L1017" s="135">
        <f>职业参数比例等级参数!$G$53*1</f>
        <v>2.749090909090909</v>
      </c>
      <c r="M1017" s="134">
        <f>L117*职业参数比例等级参数!$B$15</f>
        <v>4.8436363636363637</v>
      </c>
      <c r="N1017" s="134">
        <f>L117*职业参数比例等级参数!$B$16</f>
        <v>2.4218181818181819</v>
      </c>
      <c r="O1017" s="134"/>
      <c r="P1017" s="134"/>
    </row>
    <row r="1018" spans="1:16" s="135" customFormat="1">
      <c r="A1018" s="142">
        <v>1005</v>
      </c>
      <c r="B1018" s="134">
        <f t="shared" si="25"/>
        <v>27500</v>
      </c>
      <c r="C1018" s="134">
        <v>9</v>
      </c>
      <c r="D1018" s="134">
        <v>3</v>
      </c>
      <c r="E1018" s="134" t="s">
        <v>1938</v>
      </c>
      <c r="F1018" s="134">
        <f>职业参数比例等级参数!$F$47*1</f>
        <v>13.818181818181817</v>
      </c>
      <c r="G1018" s="134">
        <f>职业参数比例等级参数!$F$48*1</f>
        <v>17.272727272727273</v>
      </c>
      <c r="H1018" s="134">
        <f>职业参数比例等级参数!$F$49*1</f>
        <v>5.0909090909090908</v>
      </c>
      <c r="I1018" s="134">
        <f>职业参数比例等级参数!$F$50*1</f>
        <v>6.1090909090909093</v>
      </c>
      <c r="J1018" s="134">
        <f>职业参数比例等级参数!$F$51*1</f>
        <v>10.181818181818182</v>
      </c>
      <c r="K1018" s="134">
        <f>职业参数比例等级参数!$F$52*1</f>
        <v>7.6363636363636349</v>
      </c>
      <c r="L1018" s="135">
        <f>职业参数比例等级参数!$H$53*1</f>
        <v>2.7272727272727271</v>
      </c>
      <c r="M1018" s="134">
        <f>L118*职业参数比例等级参数!$B$15</f>
        <v>4.8</v>
      </c>
      <c r="N1018" s="134">
        <f>L118*职业参数比例等级参数!$B$16</f>
        <v>2.4</v>
      </c>
      <c r="O1018" s="134"/>
      <c r="P1018" s="134"/>
    </row>
    <row r="1019" spans="1:16" s="135" customFormat="1">
      <c r="A1019" s="142">
        <v>1006</v>
      </c>
      <c r="B1019" s="135">
        <f t="shared" si="25"/>
        <v>27500</v>
      </c>
      <c r="C1019" s="135">
        <v>9</v>
      </c>
      <c r="D1019" s="135">
        <v>3</v>
      </c>
      <c r="E1019" s="135" t="s">
        <v>1939</v>
      </c>
      <c r="F1019" s="135">
        <f>职业参数比例等级参数!$G$47*1</f>
        <v>13.575757575757574</v>
      </c>
      <c r="G1019" s="135">
        <f>职业参数比例等级参数!$G$48*1</f>
        <v>16.969696969696969</v>
      </c>
      <c r="H1019" s="135">
        <f>职业参数比例等级参数!$G$49*1</f>
        <v>4.9696969696969697</v>
      </c>
      <c r="I1019" s="135">
        <f>职业参数比例等级参数!$G$50*1</f>
        <v>5.963636363636363</v>
      </c>
      <c r="J1019" s="135">
        <f>职业参数比例等级参数!$G$51*1</f>
        <v>9.9393939393939394</v>
      </c>
      <c r="K1019" s="135">
        <f>职业参数比例等级参数!$G$52*1</f>
        <v>7.454545454545455</v>
      </c>
      <c r="L1019" s="135">
        <f>职业参数比例等级参数!$G$53*1</f>
        <v>2.749090909090909</v>
      </c>
      <c r="M1019" s="135">
        <f>L119*职业参数比例等级参数!$B$15</f>
        <v>4.8436363636363637</v>
      </c>
      <c r="N1019" s="135">
        <f>L119*职业参数比例等级参数!$B$16</f>
        <v>2.4218181818181819</v>
      </c>
      <c r="P1019" s="135" t="s">
        <v>695</v>
      </c>
    </row>
    <row r="1020" spans="1:16" s="135" customFormat="1">
      <c r="A1020" s="142">
        <v>1007</v>
      </c>
      <c r="B1020" s="134">
        <f t="shared" si="25"/>
        <v>27500</v>
      </c>
      <c r="C1020" s="134">
        <v>9</v>
      </c>
      <c r="D1020" s="134">
        <v>3</v>
      </c>
      <c r="E1020" s="134" t="s">
        <v>1939</v>
      </c>
      <c r="F1020" s="135">
        <f>职业参数比例等级参数!$F$47*1</f>
        <v>13.818181818181817</v>
      </c>
      <c r="G1020" s="134">
        <f>职业参数比例等级参数!$G$48*1</f>
        <v>16.969696969696969</v>
      </c>
      <c r="H1020" s="134">
        <f>职业参数比例等级参数!$G$49*1</f>
        <v>4.9696969696969697</v>
      </c>
      <c r="I1020" s="134">
        <f>职业参数比例等级参数!$G$50*1</f>
        <v>5.963636363636363</v>
      </c>
      <c r="J1020" s="134">
        <f>职业参数比例等级参数!$G$51*1</f>
        <v>9.9393939393939394</v>
      </c>
      <c r="K1020" s="134">
        <f>职业参数比例等级参数!$G$52*1</f>
        <v>7.454545454545455</v>
      </c>
      <c r="L1020" s="134">
        <f>职业参数比例等级参数!$G$53*1</f>
        <v>2.749090909090909</v>
      </c>
      <c r="M1020" s="134">
        <f>L120*职业参数比例等级参数!$B$15</f>
        <v>4.8436363636363637</v>
      </c>
      <c r="N1020" s="134">
        <f>L120*职业参数比例等级参数!$B$16</f>
        <v>2.4218181818181819</v>
      </c>
      <c r="O1020" s="134"/>
      <c r="P1020" s="134"/>
    </row>
    <row r="1021" spans="1:16" s="135" customFormat="1">
      <c r="A1021" s="142">
        <v>1008</v>
      </c>
      <c r="B1021" s="134">
        <f t="shared" si="25"/>
        <v>27500</v>
      </c>
      <c r="C1021" s="134">
        <v>9</v>
      </c>
      <c r="D1021" s="134">
        <v>3</v>
      </c>
      <c r="E1021" s="134" t="s">
        <v>1939</v>
      </c>
      <c r="F1021" s="135">
        <f>职业参数比例等级参数!$H$47*1</f>
        <v>13.333333333333332</v>
      </c>
      <c r="G1021" s="134">
        <f>职业参数比例等级参数!$G$48*1</f>
        <v>16.969696969696969</v>
      </c>
      <c r="H1021" s="134">
        <f>职业参数比例等级参数!$G$49*1</f>
        <v>4.9696969696969697</v>
      </c>
      <c r="I1021" s="134">
        <f>职业参数比例等级参数!$G$50*1</f>
        <v>5.963636363636363</v>
      </c>
      <c r="J1021" s="134">
        <f>职业参数比例等级参数!$G$51*1</f>
        <v>9.9393939393939394</v>
      </c>
      <c r="K1021" s="134">
        <f>职业参数比例等级参数!$G$52*1</f>
        <v>7.454545454545455</v>
      </c>
      <c r="L1021" s="134">
        <f>职业参数比例等级参数!$G$53*1</f>
        <v>2.749090909090909</v>
      </c>
      <c r="M1021" s="134">
        <f>L121*职业参数比例等级参数!$B$15</f>
        <v>4.8436363636363637</v>
      </c>
      <c r="N1021" s="134">
        <f>L121*职业参数比例等级参数!$B$16</f>
        <v>2.4218181818181819</v>
      </c>
      <c r="O1021" s="134"/>
      <c r="P1021" s="134"/>
    </row>
    <row r="1022" spans="1:16" s="135" customFormat="1">
      <c r="A1022" s="142">
        <v>1009</v>
      </c>
      <c r="B1022" s="134">
        <f t="shared" si="25"/>
        <v>27500</v>
      </c>
      <c r="C1022" s="134">
        <v>9</v>
      </c>
      <c r="D1022" s="134">
        <v>3</v>
      </c>
      <c r="E1022" s="134" t="s">
        <v>1938</v>
      </c>
      <c r="F1022" s="134">
        <f>职业参数比例等级参数!$G$47*1</f>
        <v>13.575757575757574</v>
      </c>
      <c r="G1022" s="135">
        <f>职业参数比例等级参数!$F$48*1</f>
        <v>17.272727272727273</v>
      </c>
      <c r="H1022" s="134">
        <f>职业参数比例等级参数!$G$49*1</f>
        <v>4.9696969696969697</v>
      </c>
      <c r="I1022" s="134">
        <f>职业参数比例等级参数!$G$50*1</f>
        <v>5.963636363636363</v>
      </c>
      <c r="J1022" s="134">
        <f>职业参数比例等级参数!$G$51*1</f>
        <v>9.9393939393939394</v>
      </c>
      <c r="K1022" s="134">
        <f>职业参数比例等级参数!$G$52*1</f>
        <v>7.454545454545455</v>
      </c>
      <c r="L1022" s="134">
        <f>职业参数比例等级参数!$G$53*1</f>
        <v>2.749090909090909</v>
      </c>
      <c r="M1022" s="134">
        <f>L122*职业参数比例等级参数!$B$15</f>
        <v>4.8436363636363637</v>
      </c>
      <c r="N1022" s="134">
        <f>L122*职业参数比例等级参数!$B$16</f>
        <v>2.4218181818181819</v>
      </c>
      <c r="O1022" s="134"/>
      <c r="P1022" s="134"/>
    </row>
    <row r="1023" spans="1:16" s="135" customFormat="1">
      <c r="A1023" s="142">
        <v>1010</v>
      </c>
      <c r="B1023" s="134">
        <f t="shared" si="25"/>
        <v>27500</v>
      </c>
      <c r="C1023" s="134">
        <v>9</v>
      </c>
      <c r="D1023" s="134">
        <v>3</v>
      </c>
      <c r="E1023" s="134" t="s">
        <v>1938</v>
      </c>
      <c r="F1023" s="134">
        <f>职业参数比例等级参数!$G$47*1</f>
        <v>13.575757575757574</v>
      </c>
      <c r="G1023" s="135">
        <f>职业参数比例等级参数!$H$48*1</f>
        <v>16.666666666666664</v>
      </c>
      <c r="H1023" s="134">
        <f>职业参数比例等级参数!$G$49*1</f>
        <v>4.9696969696969697</v>
      </c>
      <c r="I1023" s="134">
        <f>职业参数比例等级参数!$G$50*1</f>
        <v>5.963636363636363</v>
      </c>
      <c r="J1023" s="134">
        <f>职业参数比例等级参数!$G$51*1</f>
        <v>9.9393939393939394</v>
      </c>
      <c r="K1023" s="134">
        <f>职业参数比例等级参数!$G$52*1</f>
        <v>7.454545454545455</v>
      </c>
      <c r="L1023" s="134">
        <f>职业参数比例等级参数!$G$53*1</f>
        <v>2.749090909090909</v>
      </c>
      <c r="M1023" s="134">
        <f>L123*职业参数比例等级参数!$B$15</f>
        <v>4.8436363636363637</v>
      </c>
      <c r="N1023" s="134">
        <f>L123*职业参数比例等级参数!$B$16</f>
        <v>2.4218181818181819</v>
      </c>
      <c r="O1023" s="134"/>
      <c r="P1023" s="134"/>
    </row>
    <row r="1024" spans="1:16" s="135" customFormat="1">
      <c r="A1024" s="142">
        <v>1011</v>
      </c>
      <c r="B1024" s="134">
        <f t="shared" si="25"/>
        <v>27500</v>
      </c>
      <c r="C1024" s="134">
        <v>9</v>
      </c>
      <c r="D1024" s="134">
        <v>3</v>
      </c>
      <c r="E1024" s="134" t="s">
        <v>1938</v>
      </c>
      <c r="F1024" s="134">
        <f>职业参数比例等级参数!$G$47*1</f>
        <v>13.575757575757574</v>
      </c>
      <c r="G1024" s="134">
        <f>职业参数比例等级参数!$G$48*1</f>
        <v>16.969696969696969</v>
      </c>
      <c r="H1024" s="135">
        <f>职业参数比例等级参数!$F$49*1</f>
        <v>5.0909090909090908</v>
      </c>
      <c r="I1024" s="134">
        <f>职业参数比例等级参数!$G$50*1</f>
        <v>5.963636363636363</v>
      </c>
      <c r="J1024" s="134">
        <f>职业参数比例等级参数!$G$51*1</f>
        <v>9.9393939393939394</v>
      </c>
      <c r="K1024" s="134">
        <f>职业参数比例等级参数!$G$52*1</f>
        <v>7.454545454545455</v>
      </c>
      <c r="L1024" s="134">
        <f>职业参数比例等级参数!$G$53*1</f>
        <v>2.749090909090909</v>
      </c>
      <c r="M1024" s="134">
        <f>L124*职业参数比例等级参数!$B$15</f>
        <v>4.8436363636363637</v>
      </c>
      <c r="N1024" s="134">
        <f>L124*职业参数比例等级参数!$B$16</f>
        <v>2.4218181818181819</v>
      </c>
      <c r="O1024" s="134"/>
      <c r="P1024" s="134"/>
    </row>
    <row r="1025" spans="1:16" s="135" customFormat="1">
      <c r="A1025" s="142">
        <v>1012</v>
      </c>
      <c r="B1025" s="134">
        <f t="shared" si="25"/>
        <v>27500</v>
      </c>
      <c r="C1025" s="134">
        <v>9</v>
      </c>
      <c r="D1025" s="134">
        <v>3</v>
      </c>
      <c r="E1025" s="134" t="s">
        <v>1938</v>
      </c>
      <c r="F1025" s="134">
        <f>职业参数比例等级参数!$G$47*1</f>
        <v>13.575757575757574</v>
      </c>
      <c r="G1025" s="134">
        <f>职业参数比例等级参数!$G$48*1</f>
        <v>16.969696969696969</v>
      </c>
      <c r="H1025" s="135">
        <f>职业参数比例等级参数!$H$49*1</f>
        <v>4.8484848484848486</v>
      </c>
      <c r="I1025" s="134">
        <f>职业参数比例等级参数!$G$50*1</f>
        <v>5.963636363636363</v>
      </c>
      <c r="J1025" s="134">
        <f>职业参数比例等级参数!$G$51*1</f>
        <v>9.9393939393939394</v>
      </c>
      <c r="K1025" s="134">
        <f>职业参数比例等级参数!$G$52*1</f>
        <v>7.454545454545455</v>
      </c>
      <c r="L1025" s="134">
        <f>职业参数比例等级参数!$G$53*1</f>
        <v>2.749090909090909</v>
      </c>
      <c r="M1025" s="134">
        <f>L125*职业参数比例等级参数!$B$15</f>
        <v>4.8436363636363637</v>
      </c>
      <c r="N1025" s="134">
        <f>L125*职业参数比例等级参数!$B$16</f>
        <v>2.4218181818181819</v>
      </c>
      <c r="O1025" s="134"/>
      <c r="P1025" s="134"/>
    </row>
    <row r="1026" spans="1:16" s="135" customFormat="1">
      <c r="A1026" s="142">
        <v>1013</v>
      </c>
      <c r="B1026" s="134">
        <f t="shared" si="25"/>
        <v>27500</v>
      </c>
      <c r="C1026" s="134">
        <v>9</v>
      </c>
      <c r="D1026" s="134">
        <v>3</v>
      </c>
      <c r="E1026" s="134" t="s">
        <v>1938</v>
      </c>
      <c r="F1026" s="134">
        <f>职业参数比例等级参数!$G$47*1</f>
        <v>13.575757575757574</v>
      </c>
      <c r="G1026" s="134">
        <f>职业参数比例等级参数!$G$48*1</f>
        <v>16.969696969696969</v>
      </c>
      <c r="H1026" s="134">
        <f>职业参数比例等级参数!$G$49*1</f>
        <v>4.9696969696969697</v>
      </c>
      <c r="I1026" s="135">
        <f>职业参数比例等级参数!$F$50*1</f>
        <v>6.1090909090909093</v>
      </c>
      <c r="J1026" s="134">
        <f>职业参数比例等级参数!$G$51*1</f>
        <v>9.9393939393939394</v>
      </c>
      <c r="K1026" s="134">
        <f>职业参数比例等级参数!$G$52*1</f>
        <v>7.454545454545455</v>
      </c>
      <c r="L1026" s="134">
        <f>职业参数比例等级参数!$G$53*1</f>
        <v>2.749090909090909</v>
      </c>
      <c r="M1026" s="134">
        <f>L126*职业参数比例等级参数!$B$15</f>
        <v>4.8436363636363637</v>
      </c>
      <c r="N1026" s="134">
        <f>L126*职业参数比例等级参数!$B$16</f>
        <v>2.4218181818181819</v>
      </c>
      <c r="O1026" s="134"/>
      <c r="P1026" s="134"/>
    </row>
    <row r="1027" spans="1:16" s="135" customFormat="1">
      <c r="A1027" s="142">
        <v>1014</v>
      </c>
      <c r="B1027" s="134">
        <f t="shared" si="25"/>
        <v>27500</v>
      </c>
      <c r="C1027" s="134">
        <v>9</v>
      </c>
      <c r="D1027" s="134">
        <v>3</v>
      </c>
      <c r="E1027" s="134" t="s">
        <v>1938</v>
      </c>
      <c r="F1027" s="134">
        <f>职业参数比例等级参数!$G$47*1</f>
        <v>13.575757575757574</v>
      </c>
      <c r="G1027" s="134">
        <f>职业参数比例等级参数!$G$48*1</f>
        <v>16.969696969696969</v>
      </c>
      <c r="H1027" s="134">
        <f>职业参数比例等级参数!$G$49*1</f>
        <v>4.9696969696969697</v>
      </c>
      <c r="I1027" s="135">
        <f>职业参数比例等级参数!$H$50*1</f>
        <v>5.8181818181818175</v>
      </c>
      <c r="J1027" s="134">
        <f>职业参数比例等级参数!$G$51*1</f>
        <v>9.9393939393939394</v>
      </c>
      <c r="K1027" s="134">
        <f>职业参数比例等级参数!$G$52*1</f>
        <v>7.454545454545455</v>
      </c>
      <c r="L1027" s="134">
        <f>职业参数比例等级参数!$G$53*1</f>
        <v>2.749090909090909</v>
      </c>
      <c r="M1027" s="134">
        <f>L127*职业参数比例等级参数!$B$15</f>
        <v>4.8436363636363637</v>
      </c>
      <c r="N1027" s="134">
        <f>L127*职业参数比例等级参数!$B$16</f>
        <v>2.4218181818181819</v>
      </c>
      <c r="O1027" s="134"/>
      <c r="P1027" s="134"/>
    </row>
    <row r="1028" spans="1:16" s="135" customFormat="1">
      <c r="A1028" s="142">
        <v>1015</v>
      </c>
      <c r="B1028" s="134">
        <f t="shared" si="25"/>
        <v>27500</v>
      </c>
      <c r="C1028" s="134">
        <v>9</v>
      </c>
      <c r="D1028" s="134">
        <v>3</v>
      </c>
      <c r="E1028" s="134" t="s">
        <v>1938</v>
      </c>
      <c r="F1028" s="134">
        <f>职业参数比例等级参数!$G$47*1</f>
        <v>13.575757575757574</v>
      </c>
      <c r="G1028" s="134">
        <f>职业参数比例等级参数!$G$48*1</f>
        <v>16.969696969696969</v>
      </c>
      <c r="H1028" s="134">
        <f>职业参数比例等级参数!$G$49*1</f>
        <v>4.9696969696969697</v>
      </c>
      <c r="I1028" s="134">
        <f>职业参数比例等级参数!$G$50*1</f>
        <v>5.963636363636363</v>
      </c>
      <c r="J1028" s="135">
        <f>职业参数比例等级参数!$F$51*1</f>
        <v>10.181818181818182</v>
      </c>
      <c r="K1028" s="134">
        <f>职业参数比例等级参数!$G$52*1</f>
        <v>7.454545454545455</v>
      </c>
      <c r="L1028" s="134">
        <f>职业参数比例等级参数!$G$53*1</f>
        <v>2.749090909090909</v>
      </c>
      <c r="M1028" s="134">
        <f>L128*职业参数比例等级参数!$B$15</f>
        <v>4.8436363636363637</v>
      </c>
      <c r="N1028" s="134">
        <f>L128*职业参数比例等级参数!$B$16</f>
        <v>2.4218181818181819</v>
      </c>
      <c r="O1028" s="134"/>
      <c r="P1028" s="134"/>
    </row>
    <row r="1029" spans="1:16" s="135" customFormat="1">
      <c r="A1029" s="142">
        <v>1016</v>
      </c>
      <c r="B1029" s="134">
        <f t="shared" si="25"/>
        <v>27500</v>
      </c>
      <c r="C1029" s="134">
        <v>9</v>
      </c>
      <c r="D1029" s="134">
        <v>3</v>
      </c>
      <c r="E1029" s="134" t="s">
        <v>1938</v>
      </c>
      <c r="F1029" s="134">
        <f>职业参数比例等级参数!$G$47*1</f>
        <v>13.575757575757574</v>
      </c>
      <c r="G1029" s="134">
        <f>职业参数比例等级参数!$G$48*1</f>
        <v>16.969696969696969</v>
      </c>
      <c r="H1029" s="134">
        <f>职业参数比例等级参数!$G$49*1</f>
        <v>4.9696969696969697</v>
      </c>
      <c r="I1029" s="134">
        <f>职业参数比例等级参数!$G$50*1</f>
        <v>5.963636363636363</v>
      </c>
      <c r="J1029" s="135">
        <f>职业参数比例等级参数!$H$51*1</f>
        <v>9.6969696969696972</v>
      </c>
      <c r="K1029" s="134">
        <f>职业参数比例等级参数!$G$52*1</f>
        <v>7.454545454545455</v>
      </c>
      <c r="L1029" s="134">
        <f>职业参数比例等级参数!$G$53*1</f>
        <v>2.749090909090909</v>
      </c>
      <c r="M1029" s="134">
        <f>L129*职业参数比例等级参数!$B$15</f>
        <v>4.8436363636363637</v>
      </c>
      <c r="N1029" s="134">
        <f>L129*职业参数比例等级参数!$B$16</f>
        <v>2.4218181818181819</v>
      </c>
      <c r="O1029" s="134"/>
      <c r="P1029" s="134"/>
    </row>
    <row r="1030" spans="1:16" s="135" customFormat="1">
      <c r="A1030" s="142">
        <v>1017</v>
      </c>
      <c r="B1030" s="134">
        <f t="shared" si="25"/>
        <v>27500</v>
      </c>
      <c r="C1030" s="134">
        <v>9</v>
      </c>
      <c r="D1030" s="134">
        <v>3</v>
      </c>
      <c r="E1030" s="134" t="s">
        <v>1938</v>
      </c>
      <c r="F1030" s="134">
        <f>职业参数比例等级参数!$G$47*1</f>
        <v>13.575757575757574</v>
      </c>
      <c r="G1030" s="134">
        <f>职业参数比例等级参数!$G$48*1</f>
        <v>16.969696969696969</v>
      </c>
      <c r="H1030" s="134">
        <f>职业参数比例等级参数!$G$49*1</f>
        <v>4.9696969696969697</v>
      </c>
      <c r="I1030" s="134">
        <f>职业参数比例等级参数!$G$50*1</f>
        <v>5.963636363636363</v>
      </c>
      <c r="J1030" s="134">
        <f>职业参数比例等级参数!$G$51*1</f>
        <v>9.9393939393939394</v>
      </c>
      <c r="K1030" s="135">
        <f>职业参数比例等级参数!$F$52*1</f>
        <v>7.6363636363636349</v>
      </c>
      <c r="L1030" s="134">
        <f>职业参数比例等级参数!$G$53*1</f>
        <v>2.749090909090909</v>
      </c>
      <c r="M1030" s="134">
        <f>L130*职业参数比例等级参数!$B$15</f>
        <v>4.8436363636363637</v>
      </c>
      <c r="N1030" s="134">
        <f>L130*职业参数比例等级参数!$B$16</f>
        <v>2.4218181818181819</v>
      </c>
      <c r="O1030" s="134"/>
      <c r="P1030" s="134"/>
    </row>
    <row r="1031" spans="1:16" s="135" customFormat="1">
      <c r="A1031" s="142">
        <v>1018</v>
      </c>
      <c r="B1031" s="134">
        <f t="shared" si="25"/>
        <v>27500</v>
      </c>
      <c r="C1031" s="134">
        <v>9</v>
      </c>
      <c r="D1031" s="134">
        <v>3</v>
      </c>
      <c r="E1031" s="134" t="s">
        <v>1938</v>
      </c>
      <c r="F1031" s="134">
        <f>职业参数比例等级参数!$G$47*1</f>
        <v>13.575757575757574</v>
      </c>
      <c r="G1031" s="134">
        <f>职业参数比例等级参数!$G$48*1</f>
        <v>16.969696969696969</v>
      </c>
      <c r="H1031" s="134">
        <f>职业参数比例等级参数!$G$49*1</f>
        <v>4.9696969696969697</v>
      </c>
      <c r="I1031" s="134">
        <f>职业参数比例等级参数!$G$50*1</f>
        <v>5.963636363636363</v>
      </c>
      <c r="J1031" s="134">
        <f>职业参数比例等级参数!$G$51*1</f>
        <v>9.9393939393939394</v>
      </c>
      <c r="K1031" s="135">
        <f>职业参数比例等级参数!$H$52*1</f>
        <v>7.2727272727272716</v>
      </c>
      <c r="L1031" s="134">
        <f>职业参数比例等级参数!$G$53*1</f>
        <v>2.749090909090909</v>
      </c>
      <c r="M1031" s="134">
        <f>L131*职业参数比例等级参数!$B$15</f>
        <v>4.8436363636363637</v>
      </c>
      <c r="N1031" s="134">
        <f>L131*职业参数比例等级参数!$B$16</f>
        <v>2.4218181818181819</v>
      </c>
      <c r="O1031" s="134"/>
      <c r="P1031" s="134"/>
    </row>
    <row r="1032" spans="1:16" s="135" customFormat="1">
      <c r="A1032" s="142">
        <v>1019</v>
      </c>
      <c r="B1032" s="134">
        <f t="shared" si="25"/>
        <v>27500</v>
      </c>
      <c r="C1032" s="134">
        <v>9</v>
      </c>
      <c r="D1032" s="134">
        <v>3</v>
      </c>
      <c r="E1032" s="134" t="s">
        <v>1938</v>
      </c>
      <c r="F1032" s="134">
        <f>职业参数比例等级参数!$G$47*1</f>
        <v>13.575757575757574</v>
      </c>
      <c r="G1032" s="134">
        <f>职业参数比例等级参数!$G$48*1</f>
        <v>16.969696969696969</v>
      </c>
      <c r="H1032" s="134">
        <f>职业参数比例等级参数!$G$49*1</f>
        <v>4.9696969696969697</v>
      </c>
      <c r="I1032" s="134">
        <f>职业参数比例等级参数!$G$50*1</f>
        <v>5.963636363636363</v>
      </c>
      <c r="J1032" s="134">
        <f>职业参数比例等级参数!$G$51*1</f>
        <v>9.9393939393939394</v>
      </c>
      <c r="K1032" s="134">
        <f>职业参数比例等级参数!$G$52*1</f>
        <v>7.454545454545455</v>
      </c>
      <c r="L1032" s="135">
        <f>职业参数比例等级参数!$F$53*1</f>
        <v>2.7709090909090905</v>
      </c>
      <c r="M1032" s="134">
        <f>L132*职业参数比例等级参数!$B$15</f>
        <v>4.8872727272727268</v>
      </c>
      <c r="N1032" s="134">
        <f>L132*职业参数比例等级参数!$B$16</f>
        <v>2.4436363636363634</v>
      </c>
      <c r="O1032" s="134"/>
      <c r="P1032" s="134"/>
    </row>
    <row r="1033" spans="1:16" s="135" customFormat="1">
      <c r="A1033" s="142">
        <v>1020</v>
      </c>
      <c r="B1033" s="134">
        <f t="shared" si="25"/>
        <v>27500</v>
      </c>
      <c r="C1033" s="134">
        <v>9</v>
      </c>
      <c r="D1033" s="134">
        <v>3</v>
      </c>
      <c r="E1033" s="134" t="s">
        <v>1938</v>
      </c>
      <c r="F1033" s="134">
        <f>职业参数比例等级参数!$G$47*1</f>
        <v>13.575757575757574</v>
      </c>
      <c r="G1033" s="134">
        <f>职业参数比例等级参数!$G$48*1</f>
        <v>16.969696969696969</v>
      </c>
      <c r="H1033" s="134">
        <f>职业参数比例等级参数!$G$49*1</f>
        <v>4.9696969696969697</v>
      </c>
      <c r="I1033" s="134">
        <f>职业参数比例等级参数!$G$50*1</f>
        <v>5.963636363636363</v>
      </c>
      <c r="J1033" s="134">
        <f>职业参数比例等级参数!$G$51*1</f>
        <v>9.9393939393939394</v>
      </c>
      <c r="K1033" s="134">
        <f>职业参数比例等级参数!$G$52*1</f>
        <v>7.454545454545455</v>
      </c>
      <c r="L1033" s="135">
        <f>职业参数比例等级参数!$H$53*1</f>
        <v>2.7272727272727271</v>
      </c>
      <c r="M1033" s="134">
        <f>L133*职业参数比例等级参数!$B$15</f>
        <v>4.8</v>
      </c>
      <c r="N1033" s="134">
        <f>L133*职业参数比例等级参数!$B$16</f>
        <v>2.4</v>
      </c>
      <c r="O1033" s="134"/>
      <c r="P1033" s="134"/>
    </row>
    <row r="1034" spans="1:16" s="135" customFormat="1">
      <c r="A1034" s="142">
        <v>1021</v>
      </c>
      <c r="B1034" s="135">
        <f t="shared" si="25"/>
        <v>27500</v>
      </c>
      <c r="C1034" s="135">
        <v>9</v>
      </c>
      <c r="D1034" s="135">
        <v>3</v>
      </c>
      <c r="E1034" s="135" t="s">
        <v>1939</v>
      </c>
      <c r="F1034" s="135">
        <f>职业参数比例等级参数!$H$47*1</f>
        <v>13.333333333333332</v>
      </c>
      <c r="G1034" s="135">
        <f>职业参数比例等级参数!$H$48*1</f>
        <v>16.666666666666664</v>
      </c>
      <c r="H1034" s="135">
        <f>职业参数比例等级参数!$H$49*1</f>
        <v>4.8484848484848486</v>
      </c>
      <c r="I1034" s="135">
        <f>职业参数比例等级参数!$H$50*1</f>
        <v>5.8181818181818175</v>
      </c>
      <c r="J1034" s="135">
        <f>职业参数比例等级参数!$H$51*1</f>
        <v>9.6969696969696972</v>
      </c>
      <c r="K1034" s="135">
        <f>职业参数比例等级参数!$H$52*1</f>
        <v>7.2727272727272716</v>
      </c>
      <c r="L1034" s="135">
        <f>职业参数比例等级参数!$H$53*1</f>
        <v>2.7272727272727271</v>
      </c>
      <c r="M1034" s="135">
        <f>L134*职业参数比例等级参数!$B$15</f>
        <v>4.8</v>
      </c>
      <c r="N1034" s="135">
        <f>L134*职业参数比例等级参数!$B$16</f>
        <v>2.4</v>
      </c>
      <c r="P1034" s="135" t="s">
        <v>696</v>
      </c>
    </row>
    <row r="1035" spans="1:16" s="135" customFormat="1">
      <c r="A1035" s="142">
        <v>1022</v>
      </c>
      <c r="B1035" s="134">
        <f t="shared" si="25"/>
        <v>27500</v>
      </c>
      <c r="C1035" s="134">
        <v>9</v>
      </c>
      <c r="D1035" s="134">
        <v>3</v>
      </c>
      <c r="E1035" s="134" t="s">
        <v>1939</v>
      </c>
      <c r="F1035" s="135">
        <f>职业参数比例等级参数!$G$47*1</f>
        <v>13.575757575757574</v>
      </c>
      <c r="G1035" s="134">
        <f>职业参数比例等级参数!$H$48*1</f>
        <v>16.666666666666664</v>
      </c>
      <c r="H1035" s="134">
        <f>职业参数比例等级参数!$H$49*1</f>
        <v>4.8484848484848486</v>
      </c>
      <c r="I1035" s="134">
        <f>职业参数比例等级参数!$H$50*1</f>
        <v>5.8181818181818175</v>
      </c>
      <c r="J1035" s="134">
        <f>职业参数比例等级参数!$H$51*1</f>
        <v>9.6969696969696972</v>
      </c>
      <c r="K1035" s="134">
        <f>职业参数比例等级参数!$H$52*1</f>
        <v>7.2727272727272716</v>
      </c>
      <c r="L1035" s="134">
        <f>职业参数比例等级参数!$H$53*1</f>
        <v>2.7272727272727271</v>
      </c>
      <c r="M1035" s="134">
        <f>L135*职业参数比例等级参数!$B$15</f>
        <v>4.8</v>
      </c>
      <c r="N1035" s="134">
        <f>L135*职业参数比例等级参数!$B$16</f>
        <v>2.4</v>
      </c>
      <c r="O1035" s="134"/>
      <c r="P1035" s="134"/>
    </row>
    <row r="1036" spans="1:16" s="135" customFormat="1">
      <c r="A1036" s="142">
        <v>1023</v>
      </c>
      <c r="B1036" s="134">
        <f t="shared" si="25"/>
        <v>27500</v>
      </c>
      <c r="C1036" s="134">
        <v>9</v>
      </c>
      <c r="D1036" s="134">
        <v>3</v>
      </c>
      <c r="E1036" s="134" t="s">
        <v>1939</v>
      </c>
      <c r="F1036" s="135">
        <f>职业参数比例等级参数!$F$47*1</f>
        <v>13.818181818181817</v>
      </c>
      <c r="G1036" s="134">
        <f>职业参数比例等级参数!$H$48*1</f>
        <v>16.666666666666664</v>
      </c>
      <c r="H1036" s="134">
        <f>职业参数比例等级参数!$H$49*1</f>
        <v>4.8484848484848486</v>
      </c>
      <c r="I1036" s="134">
        <f>职业参数比例等级参数!$H$50*1</f>
        <v>5.8181818181818175</v>
      </c>
      <c r="J1036" s="134">
        <f>职业参数比例等级参数!$H$51*1</f>
        <v>9.6969696969696972</v>
      </c>
      <c r="K1036" s="134">
        <f>职业参数比例等级参数!$H$52*1</f>
        <v>7.2727272727272716</v>
      </c>
      <c r="L1036" s="134">
        <f>职业参数比例等级参数!$H$53*1</f>
        <v>2.7272727272727271</v>
      </c>
      <c r="M1036" s="134">
        <f>L136*职业参数比例等级参数!$B$15</f>
        <v>4.8</v>
      </c>
      <c r="N1036" s="134">
        <f>L136*职业参数比例等级参数!$B$16</f>
        <v>2.4</v>
      </c>
      <c r="O1036" s="134"/>
      <c r="P1036" s="134"/>
    </row>
    <row r="1037" spans="1:16" s="135" customFormat="1">
      <c r="A1037" s="142">
        <v>1024</v>
      </c>
      <c r="B1037" s="134">
        <f t="shared" si="25"/>
        <v>27500</v>
      </c>
      <c r="C1037" s="134">
        <v>9</v>
      </c>
      <c r="D1037" s="134">
        <v>3</v>
      </c>
      <c r="E1037" s="134" t="s">
        <v>1938</v>
      </c>
      <c r="F1037" s="134">
        <f>职业参数比例等级参数!$H$47*1</f>
        <v>13.333333333333332</v>
      </c>
      <c r="G1037" s="135">
        <f>职业参数比例等级参数!$G$48*1</f>
        <v>16.969696969696969</v>
      </c>
      <c r="H1037" s="134">
        <f>职业参数比例等级参数!$H$49*1</f>
        <v>4.8484848484848486</v>
      </c>
      <c r="I1037" s="134">
        <f>职业参数比例等级参数!$H$50*1</f>
        <v>5.8181818181818175</v>
      </c>
      <c r="J1037" s="134">
        <f>职业参数比例等级参数!$H$51*1</f>
        <v>9.6969696969696972</v>
      </c>
      <c r="K1037" s="134">
        <f>职业参数比例等级参数!$H$52*1</f>
        <v>7.2727272727272716</v>
      </c>
      <c r="L1037" s="134">
        <f>职业参数比例等级参数!$H$53*1</f>
        <v>2.7272727272727271</v>
      </c>
      <c r="M1037" s="134">
        <f>L137*职业参数比例等级参数!$B$15</f>
        <v>4.8</v>
      </c>
      <c r="N1037" s="134">
        <f>L137*职业参数比例等级参数!$B$16</f>
        <v>2.4</v>
      </c>
      <c r="O1037" s="134"/>
      <c r="P1037" s="134"/>
    </row>
    <row r="1038" spans="1:16" s="135" customFormat="1">
      <c r="A1038" s="142">
        <v>1025</v>
      </c>
      <c r="B1038" s="134">
        <f t="shared" si="25"/>
        <v>27500</v>
      </c>
      <c r="C1038" s="134">
        <v>9</v>
      </c>
      <c r="D1038" s="134">
        <v>3</v>
      </c>
      <c r="E1038" s="134" t="s">
        <v>1938</v>
      </c>
      <c r="F1038" s="134">
        <f>职业参数比例等级参数!$H$47*1</f>
        <v>13.333333333333332</v>
      </c>
      <c r="G1038" s="135">
        <f>职业参数比例等级参数!$F$48*1</f>
        <v>17.272727272727273</v>
      </c>
      <c r="H1038" s="134">
        <f>职业参数比例等级参数!$H$49*1</f>
        <v>4.8484848484848486</v>
      </c>
      <c r="I1038" s="134">
        <f>职业参数比例等级参数!$H$50*1</f>
        <v>5.8181818181818175</v>
      </c>
      <c r="J1038" s="134">
        <f>职业参数比例等级参数!$H$51*1</f>
        <v>9.6969696969696972</v>
      </c>
      <c r="K1038" s="134">
        <f>职业参数比例等级参数!$H$52*1</f>
        <v>7.2727272727272716</v>
      </c>
      <c r="L1038" s="134">
        <f>职业参数比例等级参数!$H$53*1</f>
        <v>2.7272727272727271</v>
      </c>
      <c r="M1038" s="134">
        <f>L138*职业参数比例等级参数!$B$15</f>
        <v>4.8</v>
      </c>
      <c r="N1038" s="134">
        <f>L138*职业参数比例等级参数!$B$16</f>
        <v>2.4</v>
      </c>
      <c r="O1038" s="134"/>
      <c r="P1038" s="134"/>
    </row>
    <row r="1039" spans="1:16" s="135" customFormat="1">
      <c r="A1039" s="142">
        <v>1026</v>
      </c>
      <c r="B1039" s="134">
        <f t="shared" si="25"/>
        <v>27500</v>
      </c>
      <c r="C1039" s="134">
        <v>9</v>
      </c>
      <c r="D1039" s="134">
        <v>3</v>
      </c>
      <c r="E1039" s="134" t="s">
        <v>1938</v>
      </c>
      <c r="F1039" s="134">
        <f>职业参数比例等级参数!$H$47*1</f>
        <v>13.333333333333332</v>
      </c>
      <c r="G1039" s="134">
        <f>职业参数比例等级参数!$H$48*1</f>
        <v>16.666666666666664</v>
      </c>
      <c r="H1039" s="135">
        <f>职业参数比例等级参数!$G$49*1</f>
        <v>4.9696969696969697</v>
      </c>
      <c r="I1039" s="134">
        <f>职业参数比例等级参数!$H$50*1</f>
        <v>5.8181818181818175</v>
      </c>
      <c r="J1039" s="134">
        <f>职业参数比例等级参数!$H$51*1</f>
        <v>9.6969696969696972</v>
      </c>
      <c r="K1039" s="134">
        <f>职业参数比例等级参数!$H$52*1</f>
        <v>7.2727272727272716</v>
      </c>
      <c r="L1039" s="134">
        <f>职业参数比例等级参数!$H$53*1</f>
        <v>2.7272727272727271</v>
      </c>
      <c r="M1039" s="134">
        <f>L139*职业参数比例等级参数!$B$15</f>
        <v>4.8</v>
      </c>
      <c r="N1039" s="134">
        <f>L139*职业参数比例等级参数!$B$16</f>
        <v>2.4</v>
      </c>
      <c r="O1039" s="134"/>
      <c r="P1039" s="134"/>
    </row>
    <row r="1040" spans="1:16" s="135" customFormat="1">
      <c r="A1040" s="142">
        <v>1027</v>
      </c>
      <c r="B1040" s="134">
        <f t="shared" si="25"/>
        <v>27500</v>
      </c>
      <c r="C1040" s="134">
        <v>9</v>
      </c>
      <c r="D1040" s="134">
        <v>3</v>
      </c>
      <c r="E1040" s="134" t="s">
        <v>1938</v>
      </c>
      <c r="F1040" s="134">
        <f>职业参数比例等级参数!$H$47*1</f>
        <v>13.333333333333332</v>
      </c>
      <c r="G1040" s="134">
        <f>职业参数比例等级参数!$H$48*1</f>
        <v>16.666666666666664</v>
      </c>
      <c r="H1040" s="135">
        <f>职业参数比例等级参数!$F$49*1</f>
        <v>5.0909090909090908</v>
      </c>
      <c r="I1040" s="134">
        <f>职业参数比例等级参数!$H$50*1</f>
        <v>5.8181818181818175</v>
      </c>
      <c r="J1040" s="134">
        <f>职业参数比例等级参数!$H$51*1</f>
        <v>9.6969696969696972</v>
      </c>
      <c r="K1040" s="134">
        <f>职业参数比例等级参数!$H$52*1</f>
        <v>7.2727272727272716</v>
      </c>
      <c r="L1040" s="134">
        <f>职业参数比例等级参数!$H$53*1</f>
        <v>2.7272727272727271</v>
      </c>
      <c r="M1040" s="134">
        <f>L140*职业参数比例等级参数!$B$15</f>
        <v>4.8</v>
      </c>
      <c r="N1040" s="134">
        <f>L140*职业参数比例等级参数!$B$16</f>
        <v>2.4</v>
      </c>
      <c r="O1040" s="134"/>
      <c r="P1040" s="134"/>
    </row>
    <row r="1041" spans="1:16" s="135" customFormat="1">
      <c r="A1041" s="142">
        <v>1028</v>
      </c>
      <c r="B1041" s="134">
        <f t="shared" si="25"/>
        <v>27500</v>
      </c>
      <c r="C1041" s="134">
        <v>9</v>
      </c>
      <c r="D1041" s="134">
        <v>3</v>
      </c>
      <c r="E1041" s="134" t="s">
        <v>1938</v>
      </c>
      <c r="F1041" s="134">
        <f>职业参数比例等级参数!$H$47*1</f>
        <v>13.333333333333332</v>
      </c>
      <c r="G1041" s="134">
        <f>职业参数比例等级参数!$H$48*1</f>
        <v>16.666666666666664</v>
      </c>
      <c r="H1041" s="134">
        <f>职业参数比例等级参数!$H$49*1</f>
        <v>4.8484848484848486</v>
      </c>
      <c r="I1041" s="135">
        <f>职业参数比例等级参数!$G$50*1</f>
        <v>5.963636363636363</v>
      </c>
      <c r="J1041" s="134">
        <f>职业参数比例等级参数!$H$51*1</f>
        <v>9.6969696969696972</v>
      </c>
      <c r="K1041" s="134">
        <f>职业参数比例等级参数!$H$52*1</f>
        <v>7.2727272727272716</v>
      </c>
      <c r="L1041" s="134">
        <f>职业参数比例等级参数!$H$53*1</f>
        <v>2.7272727272727271</v>
      </c>
      <c r="M1041" s="134">
        <f>L141*职业参数比例等级参数!$B$15</f>
        <v>4.8</v>
      </c>
      <c r="N1041" s="134">
        <f>L141*职业参数比例等级参数!$B$16</f>
        <v>2.4</v>
      </c>
      <c r="O1041" s="134"/>
      <c r="P1041" s="134"/>
    </row>
    <row r="1042" spans="1:16" s="135" customFormat="1">
      <c r="A1042" s="142">
        <v>1029</v>
      </c>
      <c r="B1042" s="134">
        <f t="shared" si="25"/>
        <v>27500</v>
      </c>
      <c r="C1042" s="134">
        <v>9</v>
      </c>
      <c r="D1042" s="134">
        <v>3</v>
      </c>
      <c r="E1042" s="134" t="s">
        <v>1938</v>
      </c>
      <c r="F1042" s="134">
        <f>职业参数比例等级参数!$H$47*1</f>
        <v>13.333333333333332</v>
      </c>
      <c r="G1042" s="134">
        <f>职业参数比例等级参数!$H$48*1</f>
        <v>16.666666666666664</v>
      </c>
      <c r="H1042" s="134">
        <f>职业参数比例等级参数!$H$49*1</f>
        <v>4.8484848484848486</v>
      </c>
      <c r="I1042" s="135">
        <f>职业参数比例等级参数!$F$50*1</f>
        <v>6.1090909090909093</v>
      </c>
      <c r="J1042" s="134">
        <f>职业参数比例等级参数!$H$51*1</f>
        <v>9.6969696969696972</v>
      </c>
      <c r="K1042" s="134">
        <f>职业参数比例等级参数!$H$52*1</f>
        <v>7.2727272727272716</v>
      </c>
      <c r="L1042" s="134">
        <f>职业参数比例等级参数!$H$53*1</f>
        <v>2.7272727272727271</v>
      </c>
      <c r="M1042" s="134">
        <f>L142*职业参数比例等级参数!$B$15</f>
        <v>4.8</v>
      </c>
      <c r="N1042" s="134">
        <f>L142*职业参数比例等级参数!$B$16</f>
        <v>2.4</v>
      </c>
      <c r="O1042" s="134"/>
      <c r="P1042" s="134"/>
    </row>
    <row r="1043" spans="1:16" s="135" customFormat="1">
      <c r="A1043" s="142">
        <v>1030</v>
      </c>
      <c r="B1043" s="134">
        <f t="shared" si="25"/>
        <v>27500</v>
      </c>
      <c r="C1043" s="134">
        <v>9</v>
      </c>
      <c r="D1043" s="134">
        <v>3</v>
      </c>
      <c r="E1043" s="134" t="s">
        <v>1938</v>
      </c>
      <c r="F1043" s="134">
        <f>职业参数比例等级参数!$H$47*1</f>
        <v>13.333333333333332</v>
      </c>
      <c r="G1043" s="134">
        <f>职业参数比例等级参数!$H$48*1</f>
        <v>16.666666666666664</v>
      </c>
      <c r="H1043" s="134">
        <f>职业参数比例等级参数!$H$49*1</f>
        <v>4.8484848484848486</v>
      </c>
      <c r="I1043" s="134">
        <f>职业参数比例等级参数!$H$50*1</f>
        <v>5.8181818181818175</v>
      </c>
      <c r="J1043" s="135">
        <f>职业参数比例等级参数!$G$51*1</f>
        <v>9.9393939393939394</v>
      </c>
      <c r="K1043" s="134">
        <f>职业参数比例等级参数!$H$52*1</f>
        <v>7.2727272727272716</v>
      </c>
      <c r="L1043" s="134">
        <f>职业参数比例等级参数!$H$53*1</f>
        <v>2.7272727272727271</v>
      </c>
      <c r="M1043" s="134">
        <f>L143*职业参数比例等级参数!$B$15</f>
        <v>4.8</v>
      </c>
      <c r="N1043" s="134">
        <f>L143*职业参数比例等级参数!$B$16</f>
        <v>2.4</v>
      </c>
      <c r="O1043" s="134"/>
      <c r="P1043" s="134"/>
    </row>
    <row r="1044" spans="1:16" s="135" customFormat="1">
      <c r="A1044" s="142">
        <v>1031</v>
      </c>
      <c r="B1044" s="134">
        <f t="shared" si="25"/>
        <v>27500</v>
      </c>
      <c r="C1044" s="134">
        <v>9</v>
      </c>
      <c r="D1044" s="134">
        <v>3</v>
      </c>
      <c r="E1044" s="134" t="s">
        <v>1938</v>
      </c>
      <c r="F1044" s="134">
        <f>职业参数比例等级参数!$H$47*1</f>
        <v>13.333333333333332</v>
      </c>
      <c r="G1044" s="134">
        <f>职业参数比例等级参数!$H$48*1</f>
        <v>16.666666666666664</v>
      </c>
      <c r="H1044" s="134">
        <f>职业参数比例等级参数!$H$49*1</f>
        <v>4.8484848484848486</v>
      </c>
      <c r="I1044" s="134">
        <f>职业参数比例等级参数!$H$50*1</f>
        <v>5.8181818181818175</v>
      </c>
      <c r="J1044" s="135">
        <f>职业参数比例等级参数!$F$51*1</f>
        <v>10.181818181818182</v>
      </c>
      <c r="K1044" s="134">
        <f>职业参数比例等级参数!$H$52*1</f>
        <v>7.2727272727272716</v>
      </c>
      <c r="L1044" s="134">
        <f>职业参数比例等级参数!$H$53*1</f>
        <v>2.7272727272727271</v>
      </c>
      <c r="M1044" s="134">
        <f>L144*职业参数比例等级参数!$B$15</f>
        <v>4.8</v>
      </c>
      <c r="N1044" s="134">
        <f>L144*职业参数比例等级参数!$B$16</f>
        <v>2.4</v>
      </c>
      <c r="O1044" s="134"/>
      <c r="P1044" s="134"/>
    </row>
    <row r="1045" spans="1:16" s="135" customFormat="1">
      <c r="A1045" s="142">
        <v>1032</v>
      </c>
      <c r="B1045" s="134">
        <f t="shared" si="25"/>
        <v>27500</v>
      </c>
      <c r="C1045" s="134">
        <v>9</v>
      </c>
      <c r="D1045" s="134">
        <v>3</v>
      </c>
      <c r="E1045" s="134" t="s">
        <v>1938</v>
      </c>
      <c r="F1045" s="134">
        <f>职业参数比例等级参数!$H$47*1</f>
        <v>13.333333333333332</v>
      </c>
      <c r="G1045" s="134">
        <f>职业参数比例等级参数!$H$48*1</f>
        <v>16.666666666666664</v>
      </c>
      <c r="H1045" s="134">
        <f>职业参数比例等级参数!$H$49*1</f>
        <v>4.8484848484848486</v>
      </c>
      <c r="I1045" s="134">
        <f>职业参数比例等级参数!$H$50*1</f>
        <v>5.8181818181818175</v>
      </c>
      <c r="J1045" s="134">
        <f>职业参数比例等级参数!$H$51*1</f>
        <v>9.6969696969696972</v>
      </c>
      <c r="K1045" s="135">
        <f>职业参数比例等级参数!$G$52*1</f>
        <v>7.454545454545455</v>
      </c>
      <c r="L1045" s="134">
        <f>职业参数比例等级参数!$H$53*1</f>
        <v>2.7272727272727271</v>
      </c>
      <c r="M1045" s="134">
        <f>L145*职业参数比例等级参数!$B$15</f>
        <v>4.8</v>
      </c>
      <c r="N1045" s="134">
        <f>L145*职业参数比例等级参数!$B$16</f>
        <v>2.4</v>
      </c>
      <c r="O1045" s="134"/>
      <c r="P1045" s="134"/>
    </row>
    <row r="1046" spans="1:16" s="135" customFormat="1">
      <c r="A1046" s="142">
        <v>1033</v>
      </c>
      <c r="B1046" s="134">
        <f t="shared" si="25"/>
        <v>27500</v>
      </c>
      <c r="C1046" s="134">
        <v>9</v>
      </c>
      <c r="D1046" s="134">
        <v>3</v>
      </c>
      <c r="E1046" s="134" t="s">
        <v>1938</v>
      </c>
      <c r="F1046" s="134">
        <f>职业参数比例等级参数!$H$47*1</f>
        <v>13.333333333333332</v>
      </c>
      <c r="G1046" s="134">
        <f>职业参数比例等级参数!$H$48*1</f>
        <v>16.666666666666664</v>
      </c>
      <c r="H1046" s="134">
        <f>职业参数比例等级参数!$H$49*1</f>
        <v>4.8484848484848486</v>
      </c>
      <c r="I1046" s="134">
        <f>职业参数比例等级参数!$H$50*1</f>
        <v>5.8181818181818175</v>
      </c>
      <c r="J1046" s="134">
        <f>职业参数比例等级参数!$H$51*1</f>
        <v>9.6969696969696972</v>
      </c>
      <c r="K1046" s="135">
        <f>职业参数比例等级参数!$F$52*1</f>
        <v>7.6363636363636349</v>
      </c>
      <c r="L1046" s="134">
        <f>职业参数比例等级参数!$H$53*1</f>
        <v>2.7272727272727271</v>
      </c>
      <c r="M1046" s="134">
        <f>L146*职业参数比例等级参数!$B$15</f>
        <v>4.8</v>
      </c>
      <c r="N1046" s="134">
        <f>L146*职业参数比例等级参数!$B$16</f>
        <v>2.4</v>
      </c>
      <c r="O1046" s="134"/>
      <c r="P1046" s="134"/>
    </row>
    <row r="1047" spans="1:16" s="135" customFormat="1">
      <c r="A1047" s="142">
        <v>1034</v>
      </c>
      <c r="B1047" s="134">
        <f t="shared" si="25"/>
        <v>27500</v>
      </c>
      <c r="C1047" s="134">
        <v>9</v>
      </c>
      <c r="D1047" s="134">
        <v>3</v>
      </c>
      <c r="E1047" s="134" t="s">
        <v>1938</v>
      </c>
      <c r="F1047" s="134">
        <f>职业参数比例等级参数!$H$47*1</f>
        <v>13.333333333333332</v>
      </c>
      <c r="G1047" s="134">
        <f>职业参数比例等级参数!$H$48*1</f>
        <v>16.666666666666664</v>
      </c>
      <c r="H1047" s="134">
        <f>职业参数比例等级参数!$H$49*1</f>
        <v>4.8484848484848486</v>
      </c>
      <c r="I1047" s="134">
        <f>职业参数比例等级参数!$H$50*1</f>
        <v>5.8181818181818175</v>
      </c>
      <c r="J1047" s="134">
        <f>职业参数比例等级参数!$H$51*1</f>
        <v>9.6969696969696972</v>
      </c>
      <c r="K1047" s="134">
        <f>职业参数比例等级参数!$H$52*1</f>
        <v>7.2727272727272716</v>
      </c>
      <c r="L1047" s="135">
        <f>职业参数比例等级参数!$G$53*1</f>
        <v>2.749090909090909</v>
      </c>
      <c r="M1047" s="134">
        <f>L147*职业参数比例等级参数!$B$15</f>
        <v>4.8436363636363637</v>
      </c>
      <c r="N1047" s="134">
        <f>L147*职业参数比例等级参数!$B$16</f>
        <v>2.4218181818181819</v>
      </c>
      <c r="O1047" s="134"/>
      <c r="P1047" s="134"/>
    </row>
    <row r="1048" spans="1:16" s="135" customFormat="1">
      <c r="A1048" s="142">
        <v>1035</v>
      </c>
      <c r="B1048" s="134">
        <f t="shared" si="25"/>
        <v>27500</v>
      </c>
      <c r="C1048" s="134">
        <v>9</v>
      </c>
      <c r="D1048" s="134">
        <v>3</v>
      </c>
      <c r="E1048" s="134" t="s">
        <v>1938</v>
      </c>
      <c r="F1048" s="134">
        <f>职业参数比例等级参数!$H$47*1</f>
        <v>13.333333333333332</v>
      </c>
      <c r="G1048" s="134">
        <f>职业参数比例等级参数!$H$48*1</f>
        <v>16.666666666666664</v>
      </c>
      <c r="H1048" s="134">
        <f>职业参数比例等级参数!$H$49*1</f>
        <v>4.8484848484848486</v>
      </c>
      <c r="I1048" s="134">
        <f>职业参数比例等级参数!$H$50*1</f>
        <v>5.8181818181818175</v>
      </c>
      <c r="J1048" s="134">
        <f>职业参数比例等级参数!$H$51*1</f>
        <v>9.6969696969696972</v>
      </c>
      <c r="K1048" s="134">
        <f>职业参数比例等级参数!$H$52*1</f>
        <v>7.2727272727272716</v>
      </c>
      <c r="L1048" s="135">
        <f>职业参数比例等级参数!$F$53*1</f>
        <v>2.7709090909090905</v>
      </c>
      <c r="M1048" s="134">
        <f>L148*职业参数比例等级参数!$B$15</f>
        <v>4.8872727272727268</v>
      </c>
      <c r="N1048" s="134">
        <f>L148*职业参数比例等级参数!$B$16</f>
        <v>2.4436363636363634</v>
      </c>
      <c r="O1048" s="134"/>
      <c r="P1048" s="134"/>
    </row>
    <row r="1049" spans="1:16" s="135" customFormat="1">
      <c r="A1049" s="142">
        <v>1036</v>
      </c>
      <c r="B1049" s="135">
        <f>$C$9</f>
        <v>17000</v>
      </c>
      <c r="C1049" s="135">
        <v>8</v>
      </c>
      <c r="D1049" s="135">
        <v>3</v>
      </c>
      <c r="E1049" s="135" t="s">
        <v>1939</v>
      </c>
      <c r="F1049" s="135">
        <f>职业参数比例等级参数!$I$47*1</f>
        <v>13.09090909090909</v>
      </c>
      <c r="G1049" s="135">
        <f>职业参数比例等级参数!$I$48*1</f>
        <v>16.36363636363636</v>
      </c>
      <c r="H1049" s="135">
        <f>职业参数比例等级参数!$I$49*1</f>
        <v>4.7272727272727266</v>
      </c>
      <c r="I1049" s="135">
        <f>职业参数比例等级参数!$I$50*1</f>
        <v>5.672727272727272</v>
      </c>
      <c r="J1049" s="135">
        <f>职业参数比例等级参数!$I$51*1</f>
        <v>9.4545454545454533</v>
      </c>
      <c r="K1049" s="135">
        <f>职业参数比例等级参数!$I$52*1</f>
        <v>7.0909090909090899</v>
      </c>
      <c r="L1049" s="135">
        <f>职业参数比例等级参数!$I$53*1</f>
        <v>2.7054545454545451</v>
      </c>
      <c r="M1049" s="135">
        <f>L149*职业参数比例等级参数!$B$15</f>
        <v>2.836363636363636</v>
      </c>
      <c r="N1049" s="135">
        <f>L149*职业参数比例等级参数!$B$16</f>
        <v>1.418181818181818</v>
      </c>
      <c r="P1049" s="135" t="s">
        <v>613</v>
      </c>
    </row>
    <row r="1050" spans="1:16" s="135" customFormat="1">
      <c r="A1050" s="142">
        <v>1037</v>
      </c>
      <c r="B1050" s="134">
        <f t="shared" ref="B1050:B1093" si="26">$C$9</f>
        <v>17000</v>
      </c>
      <c r="C1050" s="134">
        <v>8</v>
      </c>
      <c r="D1050" s="134">
        <v>3</v>
      </c>
      <c r="E1050" s="134" t="s">
        <v>1939</v>
      </c>
      <c r="F1050" s="135">
        <f>职业参数比例等级参数!$J$47*1</f>
        <v>12.848484848484848</v>
      </c>
      <c r="G1050" s="134">
        <f>职业参数比例等级参数!$I$48*1</f>
        <v>16.36363636363636</v>
      </c>
      <c r="H1050" s="134">
        <f>职业参数比例等级参数!$I$49*1</f>
        <v>4.7272727272727266</v>
      </c>
      <c r="I1050" s="134">
        <f>职业参数比例等级参数!$I$50*1</f>
        <v>5.672727272727272</v>
      </c>
      <c r="J1050" s="134">
        <f>职业参数比例等级参数!$I$51*1</f>
        <v>9.4545454545454533</v>
      </c>
      <c r="K1050" s="134">
        <f>职业参数比例等级参数!$I$52*1</f>
        <v>7.0909090909090899</v>
      </c>
      <c r="L1050" s="134">
        <f>职业参数比例等级参数!$I$53*1</f>
        <v>2.7054545454545451</v>
      </c>
      <c r="M1050" s="134">
        <f>L150*职业参数比例等级参数!$B$15</f>
        <v>2.836363636363636</v>
      </c>
      <c r="N1050" s="134">
        <f>L150*职业参数比例等级参数!$B$16</f>
        <v>1.418181818181818</v>
      </c>
      <c r="O1050" s="134"/>
      <c r="P1050" s="134"/>
    </row>
    <row r="1051" spans="1:16" s="135" customFormat="1">
      <c r="A1051" s="142">
        <v>1038</v>
      </c>
      <c r="B1051" s="134">
        <f t="shared" si="26"/>
        <v>17000</v>
      </c>
      <c r="C1051" s="134">
        <v>8</v>
      </c>
      <c r="D1051" s="134">
        <v>3</v>
      </c>
      <c r="E1051" s="134" t="s">
        <v>1939</v>
      </c>
      <c r="F1051" s="135">
        <f>职业参数比例等级参数!$K$47*1</f>
        <v>12.606060606060606</v>
      </c>
      <c r="G1051" s="134">
        <f>职业参数比例等级参数!$I$48*1</f>
        <v>16.36363636363636</v>
      </c>
      <c r="H1051" s="134">
        <f>职业参数比例等级参数!$I$49*1</f>
        <v>4.7272727272727266</v>
      </c>
      <c r="I1051" s="134">
        <f>职业参数比例等级参数!$I$50*1</f>
        <v>5.672727272727272</v>
      </c>
      <c r="J1051" s="134">
        <f>职业参数比例等级参数!$I$51*1</f>
        <v>9.4545454545454533</v>
      </c>
      <c r="K1051" s="134">
        <f>职业参数比例等级参数!$I$52*1</f>
        <v>7.0909090909090899</v>
      </c>
      <c r="L1051" s="134">
        <f>职业参数比例等级参数!$I$53*1</f>
        <v>2.7054545454545451</v>
      </c>
      <c r="M1051" s="134">
        <f>L151*职业参数比例等级参数!$B$15</f>
        <v>2.836363636363636</v>
      </c>
      <c r="N1051" s="134">
        <f>L151*职业参数比例等级参数!$B$16</f>
        <v>1.418181818181818</v>
      </c>
      <c r="O1051" s="134"/>
      <c r="P1051" s="134"/>
    </row>
    <row r="1052" spans="1:16" s="135" customFormat="1">
      <c r="A1052" s="142">
        <v>1039</v>
      </c>
      <c r="B1052" s="134">
        <f t="shared" si="26"/>
        <v>17000</v>
      </c>
      <c r="C1052" s="134">
        <v>8</v>
      </c>
      <c r="D1052" s="134">
        <v>3</v>
      </c>
      <c r="E1052" s="134" t="s">
        <v>1938</v>
      </c>
      <c r="F1052" s="134">
        <f>职业参数比例等级参数!$I$47*1</f>
        <v>13.09090909090909</v>
      </c>
      <c r="G1052" s="135">
        <f>职业参数比例等级参数!$J$48*1</f>
        <v>16.060606060606059</v>
      </c>
      <c r="H1052" s="134">
        <f>职业参数比例等级参数!$I$49*1</f>
        <v>4.7272727272727266</v>
      </c>
      <c r="I1052" s="134">
        <f>职业参数比例等级参数!$I$50*1</f>
        <v>5.672727272727272</v>
      </c>
      <c r="J1052" s="134">
        <f>职业参数比例等级参数!$I$51*1</f>
        <v>9.4545454545454533</v>
      </c>
      <c r="K1052" s="134">
        <f>职业参数比例等级参数!$I$52*1</f>
        <v>7.0909090909090899</v>
      </c>
      <c r="L1052" s="134">
        <f>职业参数比例等级参数!$I$53*1</f>
        <v>2.7054545454545451</v>
      </c>
      <c r="M1052" s="134">
        <f>L152*职业参数比例等级参数!$B$15</f>
        <v>2.836363636363636</v>
      </c>
      <c r="N1052" s="134">
        <f>L152*职业参数比例等级参数!$B$16</f>
        <v>1.418181818181818</v>
      </c>
      <c r="O1052" s="134"/>
      <c r="P1052" s="134"/>
    </row>
    <row r="1053" spans="1:16" s="135" customFormat="1">
      <c r="A1053" s="142">
        <v>1040</v>
      </c>
      <c r="B1053" s="134">
        <f t="shared" si="26"/>
        <v>17000</v>
      </c>
      <c r="C1053" s="134">
        <v>8</v>
      </c>
      <c r="D1053" s="134">
        <v>3</v>
      </c>
      <c r="E1053" s="134" t="s">
        <v>1938</v>
      </c>
      <c r="F1053" s="134">
        <f>职业参数比例等级参数!$I$47*1</f>
        <v>13.09090909090909</v>
      </c>
      <c r="G1053" s="135">
        <f>职业参数比例等级参数!$K$48*1</f>
        <v>15.757575757575756</v>
      </c>
      <c r="H1053" s="134">
        <f>职业参数比例等级参数!$I$49*1</f>
        <v>4.7272727272727266</v>
      </c>
      <c r="I1053" s="134">
        <f>职业参数比例等级参数!$I$50*1</f>
        <v>5.672727272727272</v>
      </c>
      <c r="J1053" s="134">
        <f>职业参数比例等级参数!$I$51*1</f>
        <v>9.4545454545454533</v>
      </c>
      <c r="K1053" s="134">
        <f>职业参数比例等级参数!$I$52*1</f>
        <v>7.0909090909090899</v>
      </c>
      <c r="L1053" s="134">
        <f>职业参数比例等级参数!$I$53*1</f>
        <v>2.7054545454545451</v>
      </c>
      <c r="M1053" s="134">
        <f>L153*职业参数比例等级参数!$B$15</f>
        <v>2.836363636363636</v>
      </c>
      <c r="N1053" s="134">
        <f>L153*职业参数比例等级参数!$B$16</f>
        <v>1.418181818181818</v>
      </c>
      <c r="O1053" s="134"/>
      <c r="P1053" s="134"/>
    </row>
    <row r="1054" spans="1:16" s="135" customFormat="1">
      <c r="A1054" s="142">
        <v>1041</v>
      </c>
      <c r="B1054" s="134">
        <f t="shared" si="26"/>
        <v>17000</v>
      </c>
      <c r="C1054" s="134">
        <v>8</v>
      </c>
      <c r="D1054" s="134">
        <v>3</v>
      </c>
      <c r="E1054" s="134" t="s">
        <v>1938</v>
      </c>
      <c r="F1054" s="134">
        <f>职业参数比例等级参数!$I$47*1</f>
        <v>13.09090909090909</v>
      </c>
      <c r="G1054" s="134">
        <f>职业参数比例等级参数!$I$48*1</f>
        <v>16.36363636363636</v>
      </c>
      <c r="H1054" s="135">
        <f>职业参数比例等级参数!$J$49*1</f>
        <v>4.6060606060606064</v>
      </c>
      <c r="I1054" s="134">
        <f>职业参数比例等级参数!$I$50*1</f>
        <v>5.672727272727272</v>
      </c>
      <c r="J1054" s="134">
        <f>职业参数比例等级参数!$I$51*1</f>
        <v>9.4545454545454533</v>
      </c>
      <c r="K1054" s="134">
        <f>职业参数比例等级参数!$I$52*1</f>
        <v>7.0909090909090899</v>
      </c>
      <c r="L1054" s="134">
        <f>职业参数比例等级参数!$I$53*1</f>
        <v>2.7054545454545451</v>
      </c>
      <c r="M1054" s="134">
        <f>L154*职业参数比例等级参数!$B$15</f>
        <v>2.836363636363636</v>
      </c>
      <c r="N1054" s="134">
        <f>L154*职业参数比例等级参数!$B$16</f>
        <v>1.418181818181818</v>
      </c>
      <c r="O1054" s="134"/>
      <c r="P1054" s="134"/>
    </row>
    <row r="1055" spans="1:16" s="135" customFormat="1">
      <c r="A1055" s="142">
        <v>1042</v>
      </c>
      <c r="B1055" s="134">
        <f t="shared" si="26"/>
        <v>17000</v>
      </c>
      <c r="C1055" s="134">
        <v>8</v>
      </c>
      <c r="D1055" s="134">
        <v>3</v>
      </c>
      <c r="E1055" s="134" t="s">
        <v>1938</v>
      </c>
      <c r="F1055" s="134">
        <f>职业参数比例等级参数!$I$47*1</f>
        <v>13.09090909090909</v>
      </c>
      <c r="G1055" s="134">
        <f>职业参数比例等级参数!$I$48*1</f>
        <v>16.36363636363636</v>
      </c>
      <c r="H1055" s="135">
        <f>职业参数比例等级参数!$K$49*1</f>
        <v>4.4848484848484844</v>
      </c>
      <c r="I1055" s="134">
        <f>职业参数比例等级参数!$I$50*1</f>
        <v>5.672727272727272</v>
      </c>
      <c r="J1055" s="134">
        <f>职业参数比例等级参数!$I$51*1</f>
        <v>9.4545454545454533</v>
      </c>
      <c r="K1055" s="134">
        <f>职业参数比例等级参数!$I$52*1</f>
        <v>7.0909090909090899</v>
      </c>
      <c r="L1055" s="134">
        <f>职业参数比例等级参数!$I$53*1</f>
        <v>2.7054545454545451</v>
      </c>
      <c r="M1055" s="134">
        <f>L155*职业参数比例等级参数!$B$15</f>
        <v>2.836363636363636</v>
      </c>
      <c r="N1055" s="134">
        <f>L155*职业参数比例等级参数!$B$16</f>
        <v>1.418181818181818</v>
      </c>
      <c r="O1055" s="134"/>
      <c r="P1055" s="134"/>
    </row>
    <row r="1056" spans="1:16" s="135" customFormat="1">
      <c r="A1056" s="142">
        <v>1043</v>
      </c>
      <c r="B1056" s="134">
        <f t="shared" si="26"/>
        <v>17000</v>
      </c>
      <c r="C1056" s="134">
        <v>8</v>
      </c>
      <c r="D1056" s="134">
        <v>3</v>
      </c>
      <c r="E1056" s="134" t="s">
        <v>1938</v>
      </c>
      <c r="F1056" s="134">
        <f>职业参数比例等级参数!$I$47*1</f>
        <v>13.09090909090909</v>
      </c>
      <c r="G1056" s="134">
        <f>职业参数比例等级参数!$I$48*1</f>
        <v>16.36363636363636</v>
      </c>
      <c r="H1056" s="134">
        <f>职业参数比例等级参数!$I$49*1</f>
        <v>4.7272727272727266</v>
      </c>
      <c r="I1056" s="135">
        <f>职业参数比例等级参数!$J$50*1</f>
        <v>5.5272727272727273</v>
      </c>
      <c r="J1056" s="134">
        <f>职业参数比例等级参数!$I$51*1</f>
        <v>9.4545454545454533</v>
      </c>
      <c r="K1056" s="134">
        <f>职业参数比例等级参数!$I$52*1</f>
        <v>7.0909090909090899</v>
      </c>
      <c r="L1056" s="134">
        <f>职业参数比例等级参数!$I$53*1</f>
        <v>2.7054545454545451</v>
      </c>
      <c r="M1056" s="134">
        <f>L156*职业参数比例等级参数!$B$15</f>
        <v>2.836363636363636</v>
      </c>
      <c r="N1056" s="134">
        <f>L156*职业参数比例等级参数!$B$16</f>
        <v>1.418181818181818</v>
      </c>
      <c r="O1056" s="134"/>
      <c r="P1056" s="134"/>
    </row>
    <row r="1057" spans="1:16" s="135" customFormat="1">
      <c r="A1057" s="142">
        <v>1044</v>
      </c>
      <c r="B1057" s="134">
        <f t="shared" si="26"/>
        <v>17000</v>
      </c>
      <c r="C1057" s="134">
        <v>8</v>
      </c>
      <c r="D1057" s="134">
        <v>3</v>
      </c>
      <c r="E1057" s="134" t="s">
        <v>1938</v>
      </c>
      <c r="F1057" s="134">
        <f>职业参数比例等级参数!$I$47*1</f>
        <v>13.09090909090909</v>
      </c>
      <c r="G1057" s="134">
        <f>职业参数比例等级参数!$I$48*1</f>
        <v>16.36363636363636</v>
      </c>
      <c r="H1057" s="134">
        <f>职业参数比例等级参数!$I$49*1</f>
        <v>4.7272727272727266</v>
      </c>
      <c r="I1057" s="135">
        <f>职业参数比例等级参数!$K$50*1</f>
        <v>5.3818181818181818</v>
      </c>
      <c r="J1057" s="134">
        <f>职业参数比例等级参数!$I$51*1</f>
        <v>9.4545454545454533</v>
      </c>
      <c r="K1057" s="134">
        <f>职业参数比例等级参数!$I$52*1</f>
        <v>7.0909090909090899</v>
      </c>
      <c r="L1057" s="134">
        <f>职业参数比例等级参数!$I$53*1</f>
        <v>2.7054545454545451</v>
      </c>
      <c r="M1057" s="134">
        <f>L157*职业参数比例等级参数!$B$15</f>
        <v>2.836363636363636</v>
      </c>
      <c r="N1057" s="134">
        <f>L157*职业参数比例等级参数!$B$16</f>
        <v>1.418181818181818</v>
      </c>
      <c r="O1057" s="134"/>
      <c r="P1057" s="134"/>
    </row>
    <row r="1058" spans="1:16" s="135" customFormat="1">
      <c r="A1058" s="142">
        <v>1045</v>
      </c>
      <c r="B1058" s="134">
        <f t="shared" si="26"/>
        <v>17000</v>
      </c>
      <c r="C1058" s="134">
        <v>8</v>
      </c>
      <c r="D1058" s="134">
        <v>3</v>
      </c>
      <c r="E1058" s="134" t="s">
        <v>1938</v>
      </c>
      <c r="F1058" s="134">
        <f>职业参数比例等级参数!$I$47*1</f>
        <v>13.09090909090909</v>
      </c>
      <c r="G1058" s="134">
        <f>职业参数比例等级参数!$I$48*1</f>
        <v>16.36363636363636</v>
      </c>
      <c r="H1058" s="134">
        <f>职业参数比例等级参数!$I$49*1</f>
        <v>4.7272727272727266</v>
      </c>
      <c r="I1058" s="134">
        <f>职业参数比例等级参数!$I$50*1</f>
        <v>5.672727272727272</v>
      </c>
      <c r="J1058" s="135">
        <f>职业参数比例等级参数!$J$51*1</f>
        <v>9.2121212121212128</v>
      </c>
      <c r="K1058" s="134">
        <f>职业参数比例等级参数!$I$52*1</f>
        <v>7.0909090909090899</v>
      </c>
      <c r="L1058" s="134">
        <f>职业参数比例等级参数!$I$53*1</f>
        <v>2.7054545454545451</v>
      </c>
      <c r="M1058" s="134">
        <f>L158*职业参数比例等级参数!$B$15</f>
        <v>2.836363636363636</v>
      </c>
      <c r="N1058" s="134">
        <f>L158*职业参数比例等级参数!$B$16</f>
        <v>1.418181818181818</v>
      </c>
      <c r="O1058" s="134"/>
      <c r="P1058" s="134"/>
    </row>
    <row r="1059" spans="1:16" s="135" customFormat="1">
      <c r="A1059" s="142">
        <v>1046</v>
      </c>
      <c r="B1059" s="134">
        <f t="shared" si="26"/>
        <v>17000</v>
      </c>
      <c r="C1059" s="134">
        <v>8</v>
      </c>
      <c r="D1059" s="134">
        <v>3</v>
      </c>
      <c r="E1059" s="134" t="s">
        <v>1938</v>
      </c>
      <c r="F1059" s="134">
        <f>职业参数比例等级参数!$I$47*1</f>
        <v>13.09090909090909</v>
      </c>
      <c r="G1059" s="134">
        <f>职业参数比例等级参数!$I$48*1</f>
        <v>16.36363636363636</v>
      </c>
      <c r="H1059" s="134">
        <f>职业参数比例等级参数!$I$49*1</f>
        <v>4.7272727272727266</v>
      </c>
      <c r="I1059" s="134">
        <f>职业参数比例等级参数!$I$50*1</f>
        <v>5.672727272727272</v>
      </c>
      <c r="J1059" s="135">
        <f>职业参数比例等级参数!$K$51*1</f>
        <v>8.9696969696969688</v>
      </c>
      <c r="K1059" s="134">
        <f>职业参数比例等级参数!$I$52*1</f>
        <v>7.0909090909090899</v>
      </c>
      <c r="L1059" s="134">
        <f>职业参数比例等级参数!$I$53*1</f>
        <v>2.7054545454545451</v>
      </c>
      <c r="M1059" s="134">
        <f>L159*职业参数比例等级参数!$B$15</f>
        <v>2.836363636363636</v>
      </c>
      <c r="N1059" s="134">
        <f>L159*职业参数比例等级参数!$B$16</f>
        <v>1.418181818181818</v>
      </c>
      <c r="O1059" s="134"/>
      <c r="P1059" s="134"/>
    </row>
    <row r="1060" spans="1:16" s="135" customFormat="1">
      <c r="A1060" s="142">
        <v>1047</v>
      </c>
      <c r="B1060" s="134">
        <f t="shared" si="26"/>
        <v>17000</v>
      </c>
      <c r="C1060" s="134">
        <v>8</v>
      </c>
      <c r="D1060" s="134">
        <v>3</v>
      </c>
      <c r="E1060" s="134" t="s">
        <v>1938</v>
      </c>
      <c r="F1060" s="134">
        <f>职业参数比例等级参数!$I$47*1</f>
        <v>13.09090909090909</v>
      </c>
      <c r="G1060" s="134">
        <f>职业参数比例等级参数!$I$48*1</f>
        <v>16.36363636363636</v>
      </c>
      <c r="H1060" s="134">
        <f>职业参数比例等级参数!$I$49*1</f>
        <v>4.7272727272727266</v>
      </c>
      <c r="I1060" s="134">
        <f>职业参数比例等级参数!$I$50*1</f>
        <v>5.672727272727272</v>
      </c>
      <c r="J1060" s="134">
        <f>职业参数比例等级参数!$I$51*1</f>
        <v>9.4545454545454533</v>
      </c>
      <c r="K1060" s="135">
        <f>职业参数比例等级参数!$J$52*1</f>
        <v>6.9090909090909083</v>
      </c>
      <c r="L1060" s="134">
        <f>职业参数比例等级参数!$I$53*1</f>
        <v>2.7054545454545451</v>
      </c>
      <c r="M1060" s="134">
        <f>L160*职业参数比例等级参数!$B$15</f>
        <v>2.836363636363636</v>
      </c>
      <c r="N1060" s="134">
        <f>L160*职业参数比例等级参数!$B$16</f>
        <v>1.418181818181818</v>
      </c>
      <c r="O1060" s="134"/>
      <c r="P1060" s="134"/>
    </row>
    <row r="1061" spans="1:16" s="135" customFormat="1">
      <c r="A1061" s="142">
        <v>1048</v>
      </c>
      <c r="B1061" s="134">
        <f t="shared" si="26"/>
        <v>17000</v>
      </c>
      <c r="C1061" s="134">
        <v>8</v>
      </c>
      <c r="D1061" s="134">
        <v>3</v>
      </c>
      <c r="E1061" s="134" t="s">
        <v>1938</v>
      </c>
      <c r="F1061" s="134">
        <f>职业参数比例等级参数!$I$47*1</f>
        <v>13.09090909090909</v>
      </c>
      <c r="G1061" s="134">
        <f>职业参数比例等级参数!$I$48*1</f>
        <v>16.36363636363636</v>
      </c>
      <c r="H1061" s="134">
        <f>职业参数比例等级参数!$I$49*1</f>
        <v>4.7272727272727266</v>
      </c>
      <c r="I1061" s="134">
        <f>职业参数比例等级参数!$I$50*1</f>
        <v>5.672727272727272</v>
      </c>
      <c r="J1061" s="134">
        <f>职业参数比例等级参数!$I$51*1</f>
        <v>9.4545454545454533</v>
      </c>
      <c r="K1061" s="135">
        <f>职业参数比例等级参数!$K$52*1</f>
        <v>6.7272727272727266</v>
      </c>
      <c r="L1061" s="134">
        <f>职业参数比例等级参数!$I$53*1</f>
        <v>2.7054545454545451</v>
      </c>
      <c r="M1061" s="134">
        <f>L161*职业参数比例等级参数!$B$15</f>
        <v>2.836363636363636</v>
      </c>
      <c r="N1061" s="134">
        <f>L161*职业参数比例等级参数!$B$16</f>
        <v>1.418181818181818</v>
      </c>
      <c r="O1061" s="134"/>
      <c r="P1061" s="134"/>
    </row>
    <row r="1062" spans="1:16" s="135" customFormat="1">
      <c r="A1062" s="142">
        <v>1049</v>
      </c>
      <c r="B1062" s="134">
        <f t="shared" si="26"/>
        <v>17000</v>
      </c>
      <c r="C1062" s="134">
        <v>8</v>
      </c>
      <c r="D1062" s="134">
        <v>3</v>
      </c>
      <c r="E1062" s="134" t="s">
        <v>1938</v>
      </c>
      <c r="F1062" s="134">
        <f>职业参数比例等级参数!$I$47*1</f>
        <v>13.09090909090909</v>
      </c>
      <c r="G1062" s="134">
        <f>职业参数比例等级参数!$I$48*1</f>
        <v>16.36363636363636</v>
      </c>
      <c r="H1062" s="134">
        <f>职业参数比例等级参数!$I$49*1</f>
        <v>4.7272727272727266</v>
      </c>
      <c r="I1062" s="134">
        <f>职业参数比例等级参数!$I$50*1</f>
        <v>5.672727272727272</v>
      </c>
      <c r="J1062" s="134">
        <f>职业参数比例等级参数!$I$51*1</f>
        <v>9.4545454545454533</v>
      </c>
      <c r="K1062" s="134">
        <f>职业参数比例等级参数!$I$52*1</f>
        <v>7.0909090909090899</v>
      </c>
      <c r="L1062" s="135">
        <f>职业参数比例等级参数!$J$53*1</f>
        <v>2.6836363636363636</v>
      </c>
      <c r="M1062" s="134">
        <f>L162*职业参数比例等级参数!$B$15</f>
        <v>2.8145454545454545</v>
      </c>
      <c r="N1062" s="134">
        <f>L162*职业参数比例等级参数!$B$16</f>
        <v>1.4072727272727272</v>
      </c>
      <c r="O1062" s="134"/>
      <c r="P1062" s="134"/>
    </row>
    <row r="1063" spans="1:16" s="135" customFormat="1">
      <c r="A1063" s="142">
        <v>1050</v>
      </c>
      <c r="B1063" s="134">
        <f t="shared" si="26"/>
        <v>17000</v>
      </c>
      <c r="C1063" s="134">
        <v>8</v>
      </c>
      <c r="D1063" s="134">
        <v>3</v>
      </c>
      <c r="E1063" s="134" t="s">
        <v>1938</v>
      </c>
      <c r="F1063" s="134">
        <f>职业参数比例等级参数!$I$47*1</f>
        <v>13.09090909090909</v>
      </c>
      <c r="G1063" s="134">
        <f>职业参数比例等级参数!$I$48*1</f>
        <v>16.36363636363636</v>
      </c>
      <c r="H1063" s="134">
        <f>职业参数比例等级参数!$I$49*1</f>
        <v>4.7272727272727266</v>
      </c>
      <c r="I1063" s="134">
        <f>职业参数比例等级参数!$I$50*1</f>
        <v>5.672727272727272</v>
      </c>
      <c r="J1063" s="134">
        <f>职业参数比例等级参数!$I$51*1</f>
        <v>9.4545454545454533</v>
      </c>
      <c r="K1063" s="134">
        <f>职业参数比例等级参数!$I$52*1</f>
        <v>7.0909090909090899</v>
      </c>
      <c r="L1063" s="135">
        <f>职业参数比例等级参数!$K$53*1</f>
        <v>2.6618181818181816</v>
      </c>
      <c r="M1063" s="134">
        <f>L163*职业参数比例等级参数!$B$15</f>
        <v>2.7927272727272725</v>
      </c>
      <c r="N1063" s="134">
        <f>L163*职业参数比例等级参数!$B$16</f>
        <v>1.3963636363636363</v>
      </c>
      <c r="O1063" s="134"/>
      <c r="P1063" s="134"/>
    </row>
    <row r="1064" spans="1:16" s="135" customFormat="1">
      <c r="A1064" s="142">
        <v>1051</v>
      </c>
      <c r="B1064" s="135">
        <f t="shared" si="26"/>
        <v>17000</v>
      </c>
      <c r="C1064" s="135">
        <v>8</v>
      </c>
      <c r="D1064" s="135">
        <v>3</v>
      </c>
      <c r="E1064" s="135" t="s">
        <v>1939</v>
      </c>
      <c r="F1064" s="135">
        <f>职业参数比例等级参数!$J$47*1</f>
        <v>12.848484848484848</v>
      </c>
      <c r="G1064" s="135">
        <f>职业参数比例等级参数!$J$48*1</f>
        <v>16.060606060606059</v>
      </c>
      <c r="H1064" s="135">
        <f>职业参数比例等级参数!$J$49*1</f>
        <v>4.6060606060606064</v>
      </c>
      <c r="I1064" s="135">
        <f>职业参数比例等级参数!$J$50*1</f>
        <v>5.5272727272727273</v>
      </c>
      <c r="J1064" s="135">
        <f>职业参数比例等级参数!$J$51*1</f>
        <v>9.2121212121212128</v>
      </c>
      <c r="K1064" s="135">
        <f>职业参数比例等级参数!$J$52*1</f>
        <v>6.9090909090909083</v>
      </c>
      <c r="L1064" s="135">
        <f>职业参数比例等级参数!$J$53*1</f>
        <v>2.6836363636363636</v>
      </c>
      <c r="M1064" s="135">
        <f>L164*职业参数比例等级参数!$B$15</f>
        <v>2.8145454545454545</v>
      </c>
      <c r="N1064" s="135">
        <f>L164*职业参数比例等级参数!$B$16</f>
        <v>1.4072727272727272</v>
      </c>
      <c r="P1064" s="135" t="s">
        <v>695</v>
      </c>
    </row>
    <row r="1065" spans="1:16" s="135" customFormat="1">
      <c r="A1065" s="142">
        <v>1052</v>
      </c>
      <c r="B1065" s="134">
        <f t="shared" si="26"/>
        <v>17000</v>
      </c>
      <c r="C1065" s="134">
        <v>8</v>
      </c>
      <c r="D1065" s="134">
        <v>3</v>
      </c>
      <c r="E1065" s="134" t="s">
        <v>1939</v>
      </c>
      <c r="F1065" s="135">
        <f>职业参数比例等级参数!$I$47*1</f>
        <v>13.09090909090909</v>
      </c>
      <c r="G1065" s="134">
        <f>职业参数比例等级参数!$J$48*1</f>
        <v>16.060606060606059</v>
      </c>
      <c r="H1065" s="134">
        <f>职业参数比例等级参数!$J$49*1</f>
        <v>4.6060606060606064</v>
      </c>
      <c r="I1065" s="134">
        <f>职业参数比例等级参数!$J$50*1</f>
        <v>5.5272727272727273</v>
      </c>
      <c r="J1065" s="134">
        <f>职业参数比例等级参数!$J$51*1</f>
        <v>9.2121212121212128</v>
      </c>
      <c r="K1065" s="134">
        <f>职业参数比例等级参数!$J$52*1</f>
        <v>6.9090909090909083</v>
      </c>
      <c r="L1065" s="134">
        <f>职业参数比例等级参数!$J$53*1</f>
        <v>2.6836363636363636</v>
      </c>
      <c r="M1065" s="134">
        <f>L165*职业参数比例等级参数!$B$15</f>
        <v>2.8145454545454545</v>
      </c>
      <c r="N1065" s="134">
        <f>L165*职业参数比例等级参数!$B$16</f>
        <v>1.4072727272727272</v>
      </c>
      <c r="O1065" s="134"/>
      <c r="P1065" s="134"/>
    </row>
    <row r="1066" spans="1:16" s="135" customFormat="1">
      <c r="A1066" s="142">
        <v>1053</v>
      </c>
      <c r="B1066" s="134">
        <f t="shared" si="26"/>
        <v>17000</v>
      </c>
      <c r="C1066" s="134">
        <v>8</v>
      </c>
      <c r="D1066" s="134">
        <v>3</v>
      </c>
      <c r="E1066" s="134" t="s">
        <v>1939</v>
      </c>
      <c r="F1066" s="135">
        <f>职业参数比例等级参数!$K$47*1</f>
        <v>12.606060606060606</v>
      </c>
      <c r="G1066" s="134">
        <f>职业参数比例等级参数!$J$48*1</f>
        <v>16.060606060606059</v>
      </c>
      <c r="H1066" s="134">
        <f>职业参数比例等级参数!$J$49*1</f>
        <v>4.6060606060606064</v>
      </c>
      <c r="I1066" s="134">
        <f>职业参数比例等级参数!$J$50*1</f>
        <v>5.5272727272727273</v>
      </c>
      <c r="J1066" s="134">
        <f>职业参数比例等级参数!$J$51*1</f>
        <v>9.2121212121212128</v>
      </c>
      <c r="K1066" s="134">
        <f>职业参数比例等级参数!$J$52*1</f>
        <v>6.9090909090909083</v>
      </c>
      <c r="L1066" s="134">
        <f>职业参数比例等级参数!$J$53*1</f>
        <v>2.6836363636363636</v>
      </c>
      <c r="M1066" s="134">
        <f>L166*职业参数比例等级参数!$B$15</f>
        <v>2.8145454545454545</v>
      </c>
      <c r="N1066" s="134">
        <f>L166*职业参数比例等级参数!$B$16</f>
        <v>1.4072727272727272</v>
      </c>
      <c r="O1066" s="134"/>
      <c r="P1066" s="134"/>
    </row>
    <row r="1067" spans="1:16" s="135" customFormat="1">
      <c r="A1067" s="142">
        <v>1054</v>
      </c>
      <c r="B1067" s="134">
        <f t="shared" si="26"/>
        <v>17000</v>
      </c>
      <c r="C1067" s="134">
        <v>8</v>
      </c>
      <c r="D1067" s="134">
        <v>3</v>
      </c>
      <c r="E1067" s="134" t="s">
        <v>1938</v>
      </c>
      <c r="F1067" s="134">
        <f>职业参数比例等级参数!$J$47*1</f>
        <v>12.848484848484848</v>
      </c>
      <c r="G1067" s="135">
        <f>职业参数比例等级参数!$I$48*1</f>
        <v>16.36363636363636</v>
      </c>
      <c r="H1067" s="134">
        <f>职业参数比例等级参数!$J$49*1</f>
        <v>4.6060606060606064</v>
      </c>
      <c r="I1067" s="134">
        <f>职业参数比例等级参数!$J$50*1</f>
        <v>5.5272727272727273</v>
      </c>
      <c r="J1067" s="134">
        <f>职业参数比例等级参数!$J$51*1</f>
        <v>9.2121212121212128</v>
      </c>
      <c r="K1067" s="134">
        <f>职业参数比例等级参数!$J$52*1</f>
        <v>6.9090909090909083</v>
      </c>
      <c r="L1067" s="134">
        <f>职业参数比例等级参数!$J$53*1</f>
        <v>2.6836363636363636</v>
      </c>
      <c r="M1067" s="134">
        <f>L167*职业参数比例等级参数!$B$15</f>
        <v>2.8145454545454545</v>
      </c>
      <c r="N1067" s="134">
        <f>L167*职业参数比例等级参数!$B$16</f>
        <v>1.4072727272727272</v>
      </c>
      <c r="O1067" s="134"/>
      <c r="P1067" s="134"/>
    </row>
    <row r="1068" spans="1:16" s="135" customFormat="1">
      <c r="A1068" s="142">
        <v>1055</v>
      </c>
      <c r="B1068" s="134">
        <f t="shared" si="26"/>
        <v>17000</v>
      </c>
      <c r="C1068" s="134">
        <v>8</v>
      </c>
      <c r="D1068" s="134">
        <v>3</v>
      </c>
      <c r="E1068" s="134" t="s">
        <v>1938</v>
      </c>
      <c r="F1068" s="134">
        <f>职业参数比例等级参数!$J$47*1</f>
        <v>12.848484848484848</v>
      </c>
      <c r="G1068" s="135">
        <f>职业参数比例等级参数!$K$48*1</f>
        <v>15.757575757575756</v>
      </c>
      <c r="H1068" s="134">
        <f>职业参数比例等级参数!$J$49*1</f>
        <v>4.6060606060606064</v>
      </c>
      <c r="I1068" s="134">
        <f>职业参数比例等级参数!$J$50*1</f>
        <v>5.5272727272727273</v>
      </c>
      <c r="J1068" s="134">
        <f>职业参数比例等级参数!$J$51*1</f>
        <v>9.2121212121212128</v>
      </c>
      <c r="K1068" s="134">
        <f>职业参数比例等级参数!$J$52*1</f>
        <v>6.9090909090909083</v>
      </c>
      <c r="L1068" s="134">
        <f>职业参数比例等级参数!$J$53*1</f>
        <v>2.6836363636363636</v>
      </c>
      <c r="M1068" s="134">
        <f>L168*职业参数比例等级参数!$B$15</f>
        <v>2.8145454545454545</v>
      </c>
      <c r="N1068" s="134">
        <f>L168*职业参数比例等级参数!$B$16</f>
        <v>1.4072727272727272</v>
      </c>
      <c r="O1068" s="134"/>
      <c r="P1068" s="134"/>
    </row>
    <row r="1069" spans="1:16" s="135" customFormat="1">
      <c r="A1069" s="142">
        <v>1056</v>
      </c>
      <c r="B1069" s="134">
        <f t="shared" si="26"/>
        <v>17000</v>
      </c>
      <c r="C1069" s="134">
        <v>8</v>
      </c>
      <c r="D1069" s="134">
        <v>3</v>
      </c>
      <c r="E1069" s="134" t="s">
        <v>1938</v>
      </c>
      <c r="F1069" s="134">
        <f>职业参数比例等级参数!$J$47*1</f>
        <v>12.848484848484848</v>
      </c>
      <c r="G1069" s="134">
        <f>职业参数比例等级参数!$J$48*1</f>
        <v>16.060606060606059</v>
      </c>
      <c r="H1069" s="135">
        <f>职业参数比例等级参数!$I$49*1</f>
        <v>4.7272727272727266</v>
      </c>
      <c r="I1069" s="134">
        <f>职业参数比例等级参数!$J$50*1</f>
        <v>5.5272727272727273</v>
      </c>
      <c r="J1069" s="134">
        <f>职业参数比例等级参数!$J$51*1</f>
        <v>9.2121212121212128</v>
      </c>
      <c r="K1069" s="134">
        <f>职业参数比例等级参数!$J$52*1</f>
        <v>6.9090909090909083</v>
      </c>
      <c r="L1069" s="134">
        <f>职业参数比例等级参数!$J$53*1</f>
        <v>2.6836363636363636</v>
      </c>
      <c r="M1069" s="134">
        <f>L169*职业参数比例等级参数!$B$15</f>
        <v>2.8145454545454545</v>
      </c>
      <c r="N1069" s="134">
        <f>L169*职业参数比例等级参数!$B$16</f>
        <v>1.4072727272727272</v>
      </c>
      <c r="O1069" s="134"/>
      <c r="P1069" s="134"/>
    </row>
    <row r="1070" spans="1:16" s="135" customFormat="1">
      <c r="A1070" s="142">
        <v>1057</v>
      </c>
      <c r="B1070" s="134">
        <f t="shared" si="26"/>
        <v>17000</v>
      </c>
      <c r="C1070" s="134">
        <v>8</v>
      </c>
      <c r="D1070" s="134">
        <v>3</v>
      </c>
      <c r="E1070" s="134" t="s">
        <v>1938</v>
      </c>
      <c r="F1070" s="134">
        <f>职业参数比例等级参数!$J$47*1</f>
        <v>12.848484848484848</v>
      </c>
      <c r="G1070" s="134">
        <f>职业参数比例等级参数!$J$48*1</f>
        <v>16.060606060606059</v>
      </c>
      <c r="H1070" s="135">
        <f>职业参数比例等级参数!$K$49*1</f>
        <v>4.4848484848484844</v>
      </c>
      <c r="I1070" s="134">
        <f>职业参数比例等级参数!$J$50*1</f>
        <v>5.5272727272727273</v>
      </c>
      <c r="J1070" s="134">
        <f>职业参数比例等级参数!$J$51*1</f>
        <v>9.2121212121212128</v>
      </c>
      <c r="K1070" s="134">
        <f>职业参数比例等级参数!$J$52*1</f>
        <v>6.9090909090909083</v>
      </c>
      <c r="L1070" s="134">
        <f>职业参数比例等级参数!$J$53*1</f>
        <v>2.6836363636363636</v>
      </c>
      <c r="M1070" s="134">
        <f>L170*职业参数比例等级参数!$B$15</f>
        <v>2.8145454545454545</v>
      </c>
      <c r="N1070" s="134">
        <f>L170*职业参数比例等级参数!$B$16</f>
        <v>1.4072727272727272</v>
      </c>
      <c r="O1070" s="134"/>
      <c r="P1070" s="134"/>
    </row>
    <row r="1071" spans="1:16" s="135" customFormat="1">
      <c r="A1071" s="142">
        <v>1058</v>
      </c>
      <c r="B1071" s="134">
        <f t="shared" si="26"/>
        <v>17000</v>
      </c>
      <c r="C1071" s="134">
        <v>8</v>
      </c>
      <c r="D1071" s="134">
        <v>3</v>
      </c>
      <c r="E1071" s="134" t="s">
        <v>1938</v>
      </c>
      <c r="F1071" s="134">
        <f>职业参数比例等级参数!$J$47*1</f>
        <v>12.848484848484848</v>
      </c>
      <c r="G1071" s="134">
        <f>职业参数比例等级参数!$J$48*1</f>
        <v>16.060606060606059</v>
      </c>
      <c r="H1071" s="134">
        <f>职业参数比例等级参数!$J$49*1</f>
        <v>4.6060606060606064</v>
      </c>
      <c r="I1071" s="135">
        <f>职业参数比例等级参数!$I$50*1</f>
        <v>5.672727272727272</v>
      </c>
      <c r="J1071" s="134">
        <f>职业参数比例等级参数!$J$51*1</f>
        <v>9.2121212121212128</v>
      </c>
      <c r="K1071" s="134">
        <f>职业参数比例等级参数!$J$52*1</f>
        <v>6.9090909090909083</v>
      </c>
      <c r="L1071" s="134">
        <f>职业参数比例等级参数!$J$53*1</f>
        <v>2.6836363636363636</v>
      </c>
      <c r="M1071" s="134">
        <f>L171*职业参数比例等级参数!$B$15</f>
        <v>2.8145454545454545</v>
      </c>
      <c r="N1071" s="134">
        <f>L171*职业参数比例等级参数!$B$16</f>
        <v>1.4072727272727272</v>
      </c>
      <c r="O1071" s="134"/>
      <c r="P1071" s="134"/>
    </row>
    <row r="1072" spans="1:16" s="135" customFormat="1">
      <c r="A1072" s="142">
        <v>1059</v>
      </c>
      <c r="B1072" s="134">
        <f t="shared" si="26"/>
        <v>17000</v>
      </c>
      <c r="C1072" s="134">
        <v>8</v>
      </c>
      <c r="D1072" s="134">
        <v>3</v>
      </c>
      <c r="E1072" s="134" t="s">
        <v>1938</v>
      </c>
      <c r="F1072" s="134">
        <f>职业参数比例等级参数!$J$47*1</f>
        <v>12.848484848484848</v>
      </c>
      <c r="G1072" s="134">
        <f>职业参数比例等级参数!$J$48*1</f>
        <v>16.060606060606059</v>
      </c>
      <c r="H1072" s="134">
        <f>职业参数比例等级参数!$J$49*1</f>
        <v>4.6060606060606064</v>
      </c>
      <c r="I1072" s="135">
        <f>职业参数比例等级参数!$K$50*1</f>
        <v>5.3818181818181818</v>
      </c>
      <c r="J1072" s="134">
        <f>职业参数比例等级参数!$J$51*1</f>
        <v>9.2121212121212128</v>
      </c>
      <c r="K1072" s="134">
        <f>职业参数比例等级参数!$J$52*1</f>
        <v>6.9090909090909083</v>
      </c>
      <c r="L1072" s="134">
        <f>职业参数比例等级参数!$J$53*1</f>
        <v>2.6836363636363636</v>
      </c>
      <c r="M1072" s="134">
        <f>L172*职业参数比例等级参数!$B$15</f>
        <v>2.8145454545454545</v>
      </c>
      <c r="N1072" s="134">
        <f>L172*职业参数比例等级参数!$B$16</f>
        <v>1.4072727272727272</v>
      </c>
      <c r="O1072" s="134"/>
      <c r="P1072" s="134"/>
    </row>
    <row r="1073" spans="1:16" s="135" customFormat="1">
      <c r="A1073" s="142">
        <v>1060</v>
      </c>
      <c r="B1073" s="134">
        <f t="shared" si="26"/>
        <v>17000</v>
      </c>
      <c r="C1073" s="134">
        <v>8</v>
      </c>
      <c r="D1073" s="134">
        <v>3</v>
      </c>
      <c r="E1073" s="134" t="s">
        <v>1938</v>
      </c>
      <c r="F1073" s="134">
        <f>职业参数比例等级参数!$J$47*1</f>
        <v>12.848484848484848</v>
      </c>
      <c r="G1073" s="134">
        <f>职业参数比例等级参数!$J$48*1</f>
        <v>16.060606060606059</v>
      </c>
      <c r="H1073" s="134">
        <f>职业参数比例等级参数!$J$49*1</f>
        <v>4.6060606060606064</v>
      </c>
      <c r="I1073" s="134">
        <f>职业参数比例等级参数!$J$50*1</f>
        <v>5.5272727272727273</v>
      </c>
      <c r="J1073" s="135">
        <f>职业参数比例等级参数!$I$51*1</f>
        <v>9.4545454545454533</v>
      </c>
      <c r="K1073" s="134">
        <f>职业参数比例等级参数!$J$52*1</f>
        <v>6.9090909090909083</v>
      </c>
      <c r="L1073" s="134">
        <f>职业参数比例等级参数!$J$53*1</f>
        <v>2.6836363636363636</v>
      </c>
      <c r="M1073" s="134">
        <f>L173*职业参数比例等级参数!$B$15</f>
        <v>2.8145454545454545</v>
      </c>
      <c r="N1073" s="134">
        <f>L173*职业参数比例等级参数!$B$16</f>
        <v>1.4072727272727272</v>
      </c>
      <c r="O1073" s="134"/>
      <c r="P1073" s="134"/>
    </row>
    <row r="1074" spans="1:16" s="135" customFormat="1">
      <c r="A1074" s="142">
        <v>1061</v>
      </c>
      <c r="B1074" s="134">
        <f t="shared" si="26"/>
        <v>17000</v>
      </c>
      <c r="C1074" s="134">
        <v>8</v>
      </c>
      <c r="D1074" s="134">
        <v>3</v>
      </c>
      <c r="E1074" s="134" t="s">
        <v>1938</v>
      </c>
      <c r="F1074" s="134">
        <f>职业参数比例等级参数!$J$47*1</f>
        <v>12.848484848484848</v>
      </c>
      <c r="G1074" s="134">
        <f>职业参数比例等级参数!$J$48*1</f>
        <v>16.060606060606059</v>
      </c>
      <c r="H1074" s="134">
        <f>职业参数比例等级参数!$J$49*1</f>
        <v>4.6060606060606064</v>
      </c>
      <c r="I1074" s="134">
        <f>职业参数比例等级参数!$J$50*1</f>
        <v>5.5272727272727273</v>
      </c>
      <c r="J1074" s="135">
        <f>职业参数比例等级参数!$K$51*1</f>
        <v>8.9696969696969688</v>
      </c>
      <c r="K1074" s="134">
        <f>职业参数比例等级参数!$J$52*1</f>
        <v>6.9090909090909083</v>
      </c>
      <c r="L1074" s="134">
        <f>职业参数比例等级参数!$J$53*1</f>
        <v>2.6836363636363636</v>
      </c>
      <c r="M1074" s="134">
        <f>L174*职业参数比例等级参数!$B$15</f>
        <v>2.8145454545454545</v>
      </c>
      <c r="N1074" s="134">
        <f>L174*职业参数比例等级参数!$B$16</f>
        <v>1.4072727272727272</v>
      </c>
      <c r="O1074" s="134"/>
      <c r="P1074" s="134"/>
    </row>
    <row r="1075" spans="1:16" s="135" customFormat="1">
      <c r="A1075" s="142">
        <v>1062</v>
      </c>
      <c r="B1075" s="134">
        <f t="shared" si="26"/>
        <v>17000</v>
      </c>
      <c r="C1075" s="134">
        <v>8</v>
      </c>
      <c r="D1075" s="134">
        <v>3</v>
      </c>
      <c r="E1075" s="134" t="s">
        <v>1938</v>
      </c>
      <c r="F1075" s="134">
        <f>职业参数比例等级参数!$J$47*1</f>
        <v>12.848484848484848</v>
      </c>
      <c r="G1075" s="134">
        <f>职业参数比例等级参数!$J$48*1</f>
        <v>16.060606060606059</v>
      </c>
      <c r="H1075" s="134">
        <f>职业参数比例等级参数!$J$49*1</f>
        <v>4.6060606060606064</v>
      </c>
      <c r="I1075" s="134">
        <f>职业参数比例等级参数!$J$50*1</f>
        <v>5.5272727272727273</v>
      </c>
      <c r="J1075" s="134">
        <f>职业参数比例等级参数!$J$51*1</f>
        <v>9.2121212121212128</v>
      </c>
      <c r="K1075" s="135">
        <f>职业参数比例等级参数!$I$52*1</f>
        <v>7.0909090909090899</v>
      </c>
      <c r="L1075" s="134">
        <f>职业参数比例等级参数!$J$53*1</f>
        <v>2.6836363636363636</v>
      </c>
      <c r="M1075" s="134">
        <f>L175*职业参数比例等级参数!$B$15</f>
        <v>2.8145454545454545</v>
      </c>
      <c r="N1075" s="134">
        <f>L175*职业参数比例等级参数!$B$16</f>
        <v>1.4072727272727272</v>
      </c>
      <c r="O1075" s="134"/>
      <c r="P1075" s="134"/>
    </row>
    <row r="1076" spans="1:16" s="135" customFormat="1">
      <c r="A1076" s="142">
        <v>1063</v>
      </c>
      <c r="B1076" s="134">
        <f t="shared" si="26"/>
        <v>17000</v>
      </c>
      <c r="C1076" s="134">
        <v>8</v>
      </c>
      <c r="D1076" s="134">
        <v>3</v>
      </c>
      <c r="E1076" s="134" t="s">
        <v>1938</v>
      </c>
      <c r="F1076" s="134">
        <f>职业参数比例等级参数!$J$47*1</f>
        <v>12.848484848484848</v>
      </c>
      <c r="G1076" s="134">
        <f>职业参数比例等级参数!$J$48*1</f>
        <v>16.060606060606059</v>
      </c>
      <c r="H1076" s="134">
        <f>职业参数比例等级参数!$J$49*1</f>
        <v>4.6060606060606064</v>
      </c>
      <c r="I1076" s="134">
        <f>职业参数比例等级参数!$J$50*1</f>
        <v>5.5272727272727273</v>
      </c>
      <c r="J1076" s="134">
        <f>职业参数比例等级参数!$J$51*1</f>
        <v>9.2121212121212128</v>
      </c>
      <c r="K1076" s="135">
        <f>职业参数比例等级参数!$K$52*1</f>
        <v>6.7272727272727266</v>
      </c>
      <c r="L1076" s="134">
        <f>职业参数比例等级参数!$J$53*1</f>
        <v>2.6836363636363636</v>
      </c>
      <c r="M1076" s="134">
        <f>L176*职业参数比例等级参数!$B$15</f>
        <v>2.8145454545454545</v>
      </c>
      <c r="N1076" s="134">
        <f>L176*职业参数比例等级参数!$B$16</f>
        <v>1.4072727272727272</v>
      </c>
      <c r="O1076" s="134"/>
      <c r="P1076" s="134"/>
    </row>
    <row r="1077" spans="1:16" s="135" customFormat="1">
      <c r="A1077" s="142">
        <v>1064</v>
      </c>
      <c r="B1077" s="134">
        <f t="shared" si="26"/>
        <v>17000</v>
      </c>
      <c r="C1077" s="134">
        <v>8</v>
      </c>
      <c r="D1077" s="134">
        <v>3</v>
      </c>
      <c r="E1077" s="134" t="s">
        <v>1938</v>
      </c>
      <c r="F1077" s="134">
        <f>职业参数比例等级参数!$J$47*1</f>
        <v>12.848484848484848</v>
      </c>
      <c r="G1077" s="134">
        <f>职业参数比例等级参数!$J$48*1</f>
        <v>16.060606060606059</v>
      </c>
      <c r="H1077" s="134">
        <f>职业参数比例等级参数!$J$49*1</f>
        <v>4.6060606060606064</v>
      </c>
      <c r="I1077" s="134">
        <f>职业参数比例等级参数!$J$50*1</f>
        <v>5.5272727272727273</v>
      </c>
      <c r="J1077" s="134">
        <f>职业参数比例等级参数!$J$51*1</f>
        <v>9.2121212121212128</v>
      </c>
      <c r="K1077" s="134">
        <f>职业参数比例等级参数!$J$52*1</f>
        <v>6.9090909090909083</v>
      </c>
      <c r="L1077" s="135">
        <f>职业参数比例等级参数!$I$53*1</f>
        <v>2.7054545454545451</v>
      </c>
      <c r="M1077" s="134">
        <f>L177*职业参数比例等级参数!$B$15</f>
        <v>2.836363636363636</v>
      </c>
      <c r="N1077" s="134">
        <f>L177*职业参数比例等级参数!$B$16</f>
        <v>1.418181818181818</v>
      </c>
      <c r="O1077" s="134"/>
      <c r="P1077" s="134"/>
    </row>
    <row r="1078" spans="1:16" s="135" customFormat="1">
      <c r="A1078" s="142">
        <v>1065</v>
      </c>
      <c r="B1078" s="134">
        <f t="shared" si="26"/>
        <v>17000</v>
      </c>
      <c r="C1078" s="134">
        <v>8</v>
      </c>
      <c r="D1078" s="134">
        <v>3</v>
      </c>
      <c r="E1078" s="134" t="s">
        <v>1938</v>
      </c>
      <c r="F1078" s="134">
        <f>职业参数比例等级参数!$J$47*1</f>
        <v>12.848484848484848</v>
      </c>
      <c r="G1078" s="134">
        <f>职业参数比例等级参数!$J$48*1</f>
        <v>16.060606060606059</v>
      </c>
      <c r="H1078" s="134">
        <f>职业参数比例等级参数!$J$49*1</f>
        <v>4.6060606060606064</v>
      </c>
      <c r="I1078" s="134">
        <f>职业参数比例等级参数!$J$50*1</f>
        <v>5.5272727272727273</v>
      </c>
      <c r="J1078" s="134">
        <f>职业参数比例等级参数!$J$51*1</f>
        <v>9.2121212121212128</v>
      </c>
      <c r="K1078" s="134">
        <f>职业参数比例等级参数!$J$52*1</f>
        <v>6.9090909090909083</v>
      </c>
      <c r="L1078" s="135">
        <f>职业参数比例等级参数!$K$53*1</f>
        <v>2.6618181818181816</v>
      </c>
      <c r="M1078" s="134">
        <f>L178*职业参数比例等级参数!$B$15</f>
        <v>2.7927272727272725</v>
      </c>
      <c r="N1078" s="134">
        <f>L178*职业参数比例等级参数!$B$16</f>
        <v>1.3963636363636363</v>
      </c>
      <c r="O1078" s="134"/>
      <c r="P1078" s="134"/>
    </row>
    <row r="1079" spans="1:16" s="135" customFormat="1">
      <c r="A1079" s="142">
        <v>1066</v>
      </c>
      <c r="B1079" s="135">
        <f t="shared" si="26"/>
        <v>17000</v>
      </c>
      <c r="C1079" s="135">
        <v>8</v>
      </c>
      <c r="D1079" s="135">
        <v>3</v>
      </c>
      <c r="E1079" s="135" t="s">
        <v>1939</v>
      </c>
      <c r="F1079" s="135">
        <f>职业参数比例等级参数!$K$47*1</f>
        <v>12.606060606060606</v>
      </c>
      <c r="G1079" s="135">
        <f>职业参数比例等级参数!$K$48*1</f>
        <v>15.757575757575756</v>
      </c>
      <c r="H1079" s="135">
        <f>职业参数比例等级参数!$K$49*1</f>
        <v>4.4848484848484844</v>
      </c>
      <c r="I1079" s="135">
        <f>职业参数比例等级参数!$K$50*1</f>
        <v>5.3818181818181818</v>
      </c>
      <c r="J1079" s="135">
        <f>职业参数比例等级参数!$K$51*1</f>
        <v>8.9696969696969688</v>
      </c>
      <c r="K1079" s="135">
        <f>职业参数比例等级参数!$K$52*1</f>
        <v>6.7272727272727266</v>
      </c>
      <c r="L1079" s="135">
        <f>职业参数比例等级参数!$K$53*1</f>
        <v>2.6618181818181816</v>
      </c>
      <c r="M1079" s="135">
        <f>L179*职业参数比例等级参数!$B$15</f>
        <v>2.7927272727272725</v>
      </c>
      <c r="N1079" s="135">
        <f>L179*职业参数比例等级参数!$B$16</f>
        <v>1.3963636363636363</v>
      </c>
      <c r="P1079" s="135" t="s">
        <v>696</v>
      </c>
    </row>
    <row r="1080" spans="1:16" s="135" customFormat="1">
      <c r="A1080" s="142">
        <v>1067</v>
      </c>
      <c r="B1080" s="134">
        <f t="shared" si="26"/>
        <v>17000</v>
      </c>
      <c r="C1080" s="134">
        <v>8</v>
      </c>
      <c r="D1080" s="134">
        <v>3</v>
      </c>
      <c r="E1080" s="134" t="s">
        <v>1939</v>
      </c>
      <c r="F1080" s="135">
        <f>职业参数比例等级参数!$J$47*1</f>
        <v>12.848484848484848</v>
      </c>
      <c r="G1080" s="134">
        <f>职业参数比例等级参数!$K$48*1</f>
        <v>15.757575757575756</v>
      </c>
      <c r="H1080" s="134">
        <f>职业参数比例等级参数!$K$49*1</f>
        <v>4.4848484848484844</v>
      </c>
      <c r="I1080" s="134">
        <f>职业参数比例等级参数!$K$50*1</f>
        <v>5.3818181818181818</v>
      </c>
      <c r="J1080" s="134">
        <f>职业参数比例等级参数!$K$51*1</f>
        <v>8.9696969696969688</v>
      </c>
      <c r="K1080" s="134">
        <f>职业参数比例等级参数!$K$52*1</f>
        <v>6.7272727272727266</v>
      </c>
      <c r="L1080" s="134">
        <f>职业参数比例等级参数!$K$53*1</f>
        <v>2.6618181818181816</v>
      </c>
      <c r="M1080" s="134">
        <f>L180*职业参数比例等级参数!$B$15</f>
        <v>2.7927272727272725</v>
      </c>
      <c r="N1080" s="134">
        <f>L180*职业参数比例等级参数!$B$16</f>
        <v>1.3963636363636363</v>
      </c>
      <c r="O1080" s="134"/>
      <c r="P1080" s="134"/>
    </row>
    <row r="1081" spans="1:16" s="135" customFormat="1">
      <c r="A1081" s="142">
        <v>1068</v>
      </c>
      <c r="B1081" s="134">
        <f t="shared" si="26"/>
        <v>17000</v>
      </c>
      <c r="C1081" s="134">
        <v>8</v>
      </c>
      <c r="D1081" s="134">
        <v>3</v>
      </c>
      <c r="E1081" s="134" t="s">
        <v>1939</v>
      </c>
      <c r="F1081" s="135">
        <f>职业参数比例等级参数!$I$47*1</f>
        <v>13.09090909090909</v>
      </c>
      <c r="G1081" s="134">
        <f>职业参数比例等级参数!$K$48*1</f>
        <v>15.757575757575756</v>
      </c>
      <c r="H1081" s="134">
        <f>职业参数比例等级参数!$K$49*1</f>
        <v>4.4848484848484844</v>
      </c>
      <c r="I1081" s="134">
        <f>职业参数比例等级参数!$K$50*1</f>
        <v>5.3818181818181818</v>
      </c>
      <c r="J1081" s="134">
        <f>职业参数比例等级参数!$K$51*1</f>
        <v>8.9696969696969688</v>
      </c>
      <c r="K1081" s="134">
        <f>职业参数比例等级参数!$K$52*1</f>
        <v>6.7272727272727266</v>
      </c>
      <c r="L1081" s="134">
        <f>职业参数比例等级参数!$K$53*1</f>
        <v>2.6618181818181816</v>
      </c>
      <c r="M1081" s="134">
        <f>L181*职业参数比例等级参数!$B$15</f>
        <v>2.7927272727272725</v>
      </c>
      <c r="N1081" s="134">
        <f>L181*职业参数比例等级参数!$B$16</f>
        <v>1.3963636363636363</v>
      </c>
      <c r="O1081" s="134"/>
      <c r="P1081" s="134"/>
    </row>
    <row r="1082" spans="1:16" s="135" customFormat="1">
      <c r="A1082" s="142">
        <v>1069</v>
      </c>
      <c r="B1082" s="134">
        <f t="shared" si="26"/>
        <v>17000</v>
      </c>
      <c r="C1082" s="134">
        <v>8</v>
      </c>
      <c r="D1082" s="134">
        <v>3</v>
      </c>
      <c r="E1082" s="134" t="s">
        <v>1938</v>
      </c>
      <c r="F1082" s="134">
        <f>职业参数比例等级参数!$K$47*1</f>
        <v>12.606060606060606</v>
      </c>
      <c r="G1082" s="135">
        <f>职业参数比例等级参数!$J$48*1</f>
        <v>16.060606060606059</v>
      </c>
      <c r="H1082" s="134">
        <f>职业参数比例等级参数!$K$49*1</f>
        <v>4.4848484848484844</v>
      </c>
      <c r="I1082" s="134">
        <f>职业参数比例等级参数!$K$50*1</f>
        <v>5.3818181818181818</v>
      </c>
      <c r="J1082" s="134">
        <f>职业参数比例等级参数!$K$51*1</f>
        <v>8.9696969696969688</v>
      </c>
      <c r="K1082" s="134">
        <f>职业参数比例等级参数!$K$52*1</f>
        <v>6.7272727272727266</v>
      </c>
      <c r="L1082" s="134">
        <f>职业参数比例等级参数!$K$53*1</f>
        <v>2.6618181818181816</v>
      </c>
      <c r="M1082" s="134">
        <f>L182*职业参数比例等级参数!$B$15</f>
        <v>2.7927272727272725</v>
      </c>
      <c r="N1082" s="134">
        <f>L182*职业参数比例等级参数!$B$16</f>
        <v>1.3963636363636363</v>
      </c>
      <c r="O1082" s="134"/>
      <c r="P1082" s="134"/>
    </row>
    <row r="1083" spans="1:16" s="135" customFormat="1">
      <c r="A1083" s="142">
        <v>1070</v>
      </c>
      <c r="B1083" s="134">
        <f t="shared" si="26"/>
        <v>17000</v>
      </c>
      <c r="C1083" s="134">
        <v>8</v>
      </c>
      <c r="D1083" s="134">
        <v>3</v>
      </c>
      <c r="E1083" s="134" t="s">
        <v>1938</v>
      </c>
      <c r="F1083" s="134">
        <f>职业参数比例等级参数!$K$47*1</f>
        <v>12.606060606060606</v>
      </c>
      <c r="G1083" s="135">
        <f>职业参数比例等级参数!$I$48*1</f>
        <v>16.36363636363636</v>
      </c>
      <c r="H1083" s="134">
        <f>职业参数比例等级参数!$K$49*1</f>
        <v>4.4848484848484844</v>
      </c>
      <c r="I1083" s="134">
        <f>职业参数比例等级参数!$K$50*1</f>
        <v>5.3818181818181818</v>
      </c>
      <c r="J1083" s="134">
        <f>职业参数比例等级参数!$K$51*1</f>
        <v>8.9696969696969688</v>
      </c>
      <c r="K1083" s="134">
        <f>职业参数比例等级参数!$K$52*1</f>
        <v>6.7272727272727266</v>
      </c>
      <c r="L1083" s="134">
        <f>职业参数比例等级参数!$K$53*1</f>
        <v>2.6618181818181816</v>
      </c>
      <c r="M1083" s="134">
        <f>L183*职业参数比例等级参数!$B$15</f>
        <v>2.7927272727272725</v>
      </c>
      <c r="N1083" s="134">
        <f>L183*职业参数比例等级参数!$B$16</f>
        <v>1.3963636363636363</v>
      </c>
      <c r="O1083" s="134"/>
      <c r="P1083" s="134"/>
    </row>
    <row r="1084" spans="1:16" s="135" customFormat="1">
      <c r="A1084" s="142">
        <v>1071</v>
      </c>
      <c r="B1084" s="134">
        <f t="shared" si="26"/>
        <v>17000</v>
      </c>
      <c r="C1084" s="134">
        <v>8</v>
      </c>
      <c r="D1084" s="134">
        <v>3</v>
      </c>
      <c r="E1084" s="134" t="s">
        <v>1938</v>
      </c>
      <c r="F1084" s="134">
        <f>职业参数比例等级参数!$K$47*1</f>
        <v>12.606060606060606</v>
      </c>
      <c r="G1084" s="134">
        <f>职业参数比例等级参数!$K$48*1</f>
        <v>15.757575757575756</v>
      </c>
      <c r="H1084" s="135">
        <f>职业参数比例等级参数!$J$49*1</f>
        <v>4.6060606060606064</v>
      </c>
      <c r="I1084" s="134">
        <f>职业参数比例等级参数!$K$50*1</f>
        <v>5.3818181818181818</v>
      </c>
      <c r="J1084" s="134">
        <f>职业参数比例等级参数!$K$51*1</f>
        <v>8.9696969696969688</v>
      </c>
      <c r="K1084" s="134">
        <f>职业参数比例等级参数!$K$52*1</f>
        <v>6.7272727272727266</v>
      </c>
      <c r="L1084" s="134">
        <f>职业参数比例等级参数!$K$53*1</f>
        <v>2.6618181818181816</v>
      </c>
      <c r="M1084" s="134">
        <f>L184*职业参数比例等级参数!$B$15</f>
        <v>2.7927272727272725</v>
      </c>
      <c r="N1084" s="134">
        <f>L184*职业参数比例等级参数!$B$16</f>
        <v>1.3963636363636363</v>
      </c>
      <c r="O1084" s="134"/>
      <c r="P1084" s="134"/>
    </row>
    <row r="1085" spans="1:16" s="135" customFormat="1">
      <c r="A1085" s="142">
        <v>1072</v>
      </c>
      <c r="B1085" s="134">
        <f t="shared" si="26"/>
        <v>17000</v>
      </c>
      <c r="C1085" s="134">
        <v>8</v>
      </c>
      <c r="D1085" s="134">
        <v>3</v>
      </c>
      <c r="E1085" s="134" t="s">
        <v>1938</v>
      </c>
      <c r="F1085" s="134">
        <f>职业参数比例等级参数!$K$47*1</f>
        <v>12.606060606060606</v>
      </c>
      <c r="G1085" s="134">
        <f>职业参数比例等级参数!$K$48*1</f>
        <v>15.757575757575756</v>
      </c>
      <c r="H1085" s="135">
        <f>职业参数比例等级参数!$I$49*1</f>
        <v>4.7272727272727266</v>
      </c>
      <c r="I1085" s="134">
        <f>职业参数比例等级参数!$K$50*1</f>
        <v>5.3818181818181818</v>
      </c>
      <c r="J1085" s="134">
        <f>职业参数比例等级参数!$K$51*1</f>
        <v>8.9696969696969688</v>
      </c>
      <c r="K1085" s="134">
        <f>职业参数比例等级参数!$K$52*1</f>
        <v>6.7272727272727266</v>
      </c>
      <c r="L1085" s="134">
        <f>职业参数比例等级参数!$K$53*1</f>
        <v>2.6618181818181816</v>
      </c>
      <c r="M1085" s="134">
        <f>L185*职业参数比例等级参数!$B$15</f>
        <v>2.7927272727272725</v>
      </c>
      <c r="N1085" s="134">
        <f>L185*职业参数比例等级参数!$B$16</f>
        <v>1.3963636363636363</v>
      </c>
      <c r="O1085" s="134"/>
      <c r="P1085" s="134"/>
    </row>
    <row r="1086" spans="1:16" s="135" customFormat="1">
      <c r="A1086" s="142">
        <v>1073</v>
      </c>
      <c r="B1086" s="134">
        <f t="shared" si="26"/>
        <v>17000</v>
      </c>
      <c r="C1086" s="134">
        <v>8</v>
      </c>
      <c r="D1086" s="134">
        <v>3</v>
      </c>
      <c r="E1086" s="134" t="s">
        <v>1938</v>
      </c>
      <c r="F1086" s="134">
        <f>职业参数比例等级参数!$K$47*1</f>
        <v>12.606060606060606</v>
      </c>
      <c r="G1086" s="134">
        <f>职业参数比例等级参数!$K$48*1</f>
        <v>15.757575757575756</v>
      </c>
      <c r="H1086" s="134">
        <f>职业参数比例等级参数!$K$49*1</f>
        <v>4.4848484848484844</v>
      </c>
      <c r="I1086" s="135">
        <f>职业参数比例等级参数!$J$50*1</f>
        <v>5.5272727272727273</v>
      </c>
      <c r="J1086" s="134">
        <f>职业参数比例等级参数!$K$51*1</f>
        <v>8.9696969696969688</v>
      </c>
      <c r="K1086" s="134">
        <f>职业参数比例等级参数!$K$52*1</f>
        <v>6.7272727272727266</v>
      </c>
      <c r="L1086" s="134">
        <f>职业参数比例等级参数!$K$53*1</f>
        <v>2.6618181818181816</v>
      </c>
      <c r="M1086" s="134">
        <f>L186*职业参数比例等级参数!$B$15</f>
        <v>2.7927272727272725</v>
      </c>
      <c r="N1086" s="134">
        <f>L186*职业参数比例等级参数!$B$16</f>
        <v>1.3963636363636363</v>
      </c>
      <c r="O1086" s="134"/>
      <c r="P1086" s="134"/>
    </row>
    <row r="1087" spans="1:16" s="135" customFormat="1">
      <c r="A1087" s="142">
        <v>1074</v>
      </c>
      <c r="B1087" s="134">
        <f t="shared" si="26"/>
        <v>17000</v>
      </c>
      <c r="C1087" s="134">
        <v>8</v>
      </c>
      <c r="D1087" s="134">
        <v>3</v>
      </c>
      <c r="E1087" s="134" t="s">
        <v>1938</v>
      </c>
      <c r="F1087" s="134">
        <f>职业参数比例等级参数!$K$47*1</f>
        <v>12.606060606060606</v>
      </c>
      <c r="G1087" s="134">
        <f>职业参数比例等级参数!$K$48*1</f>
        <v>15.757575757575756</v>
      </c>
      <c r="H1087" s="134">
        <f>职业参数比例等级参数!$K$49*1</f>
        <v>4.4848484848484844</v>
      </c>
      <c r="I1087" s="135">
        <f>职业参数比例等级参数!$I$50*1</f>
        <v>5.672727272727272</v>
      </c>
      <c r="J1087" s="134">
        <f>职业参数比例等级参数!$K$51*1</f>
        <v>8.9696969696969688</v>
      </c>
      <c r="K1087" s="134">
        <f>职业参数比例等级参数!$K$52*1</f>
        <v>6.7272727272727266</v>
      </c>
      <c r="L1087" s="134">
        <f>职业参数比例等级参数!$K$53*1</f>
        <v>2.6618181818181816</v>
      </c>
      <c r="M1087" s="134">
        <f>L187*职业参数比例等级参数!$B$15</f>
        <v>2.7927272727272725</v>
      </c>
      <c r="N1087" s="134">
        <f>L187*职业参数比例等级参数!$B$16</f>
        <v>1.3963636363636363</v>
      </c>
      <c r="O1087" s="134"/>
      <c r="P1087" s="134"/>
    </row>
    <row r="1088" spans="1:16" s="135" customFormat="1">
      <c r="A1088" s="142">
        <v>1075</v>
      </c>
      <c r="B1088" s="134">
        <f t="shared" si="26"/>
        <v>17000</v>
      </c>
      <c r="C1088" s="134">
        <v>8</v>
      </c>
      <c r="D1088" s="134">
        <v>3</v>
      </c>
      <c r="E1088" s="134" t="s">
        <v>1938</v>
      </c>
      <c r="F1088" s="134">
        <f>职业参数比例等级参数!$K$47*1</f>
        <v>12.606060606060606</v>
      </c>
      <c r="G1088" s="134">
        <f>职业参数比例等级参数!$K$48*1</f>
        <v>15.757575757575756</v>
      </c>
      <c r="H1088" s="134">
        <f>职业参数比例等级参数!$K$49*1</f>
        <v>4.4848484848484844</v>
      </c>
      <c r="I1088" s="134">
        <f>职业参数比例等级参数!$K$50*1</f>
        <v>5.3818181818181818</v>
      </c>
      <c r="J1088" s="135">
        <f>职业参数比例等级参数!$J$51*1</f>
        <v>9.2121212121212128</v>
      </c>
      <c r="K1088" s="134">
        <f>职业参数比例等级参数!$K$52*1</f>
        <v>6.7272727272727266</v>
      </c>
      <c r="L1088" s="134">
        <f>职业参数比例等级参数!$K$53*1</f>
        <v>2.6618181818181816</v>
      </c>
      <c r="M1088" s="134">
        <f>L188*职业参数比例等级参数!$B$15</f>
        <v>2.7927272727272725</v>
      </c>
      <c r="N1088" s="134">
        <f>L188*职业参数比例等级参数!$B$16</f>
        <v>1.3963636363636363</v>
      </c>
      <c r="O1088" s="134"/>
      <c r="P1088" s="134"/>
    </row>
    <row r="1089" spans="1:16" s="135" customFormat="1">
      <c r="A1089" s="142">
        <v>1076</v>
      </c>
      <c r="B1089" s="134">
        <f t="shared" si="26"/>
        <v>17000</v>
      </c>
      <c r="C1089" s="134">
        <v>8</v>
      </c>
      <c r="D1089" s="134">
        <v>3</v>
      </c>
      <c r="E1089" s="134" t="s">
        <v>1938</v>
      </c>
      <c r="F1089" s="134">
        <f>职业参数比例等级参数!$K$47*1</f>
        <v>12.606060606060606</v>
      </c>
      <c r="G1089" s="134">
        <f>职业参数比例等级参数!$K$48*1</f>
        <v>15.757575757575756</v>
      </c>
      <c r="H1089" s="134">
        <f>职业参数比例等级参数!$K$49*1</f>
        <v>4.4848484848484844</v>
      </c>
      <c r="I1089" s="134">
        <f>职业参数比例等级参数!$K$50*1</f>
        <v>5.3818181818181818</v>
      </c>
      <c r="J1089" s="135">
        <f>职业参数比例等级参数!$I$51*1</f>
        <v>9.4545454545454533</v>
      </c>
      <c r="K1089" s="134">
        <f>职业参数比例等级参数!$K$52*1</f>
        <v>6.7272727272727266</v>
      </c>
      <c r="L1089" s="134">
        <f>职业参数比例等级参数!$K$53*1</f>
        <v>2.6618181818181816</v>
      </c>
      <c r="M1089" s="134">
        <f>L189*职业参数比例等级参数!$B$15</f>
        <v>2.7927272727272725</v>
      </c>
      <c r="N1089" s="134">
        <f>L189*职业参数比例等级参数!$B$16</f>
        <v>1.3963636363636363</v>
      </c>
      <c r="O1089" s="134"/>
      <c r="P1089" s="134"/>
    </row>
    <row r="1090" spans="1:16" s="135" customFormat="1">
      <c r="A1090" s="142">
        <v>1077</v>
      </c>
      <c r="B1090" s="134">
        <f t="shared" si="26"/>
        <v>17000</v>
      </c>
      <c r="C1090" s="134">
        <v>8</v>
      </c>
      <c r="D1090" s="134">
        <v>3</v>
      </c>
      <c r="E1090" s="134" t="s">
        <v>1938</v>
      </c>
      <c r="F1090" s="134">
        <f>职业参数比例等级参数!$K$47*1</f>
        <v>12.606060606060606</v>
      </c>
      <c r="G1090" s="134">
        <f>职业参数比例等级参数!$K$48*1</f>
        <v>15.757575757575756</v>
      </c>
      <c r="H1090" s="134">
        <f>职业参数比例等级参数!$K$49*1</f>
        <v>4.4848484848484844</v>
      </c>
      <c r="I1090" s="134">
        <f>职业参数比例等级参数!$K$50*1</f>
        <v>5.3818181818181818</v>
      </c>
      <c r="J1090" s="134">
        <f>职业参数比例等级参数!$K$51*1</f>
        <v>8.9696969696969688</v>
      </c>
      <c r="K1090" s="135">
        <f>职业参数比例等级参数!$J$52*1</f>
        <v>6.9090909090909083</v>
      </c>
      <c r="L1090" s="134">
        <f>职业参数比例等级参数!$K$53*1</f>
        <v>2.6618181818181816</v>
      </c>
      <c r="M1090" s="134">
        <f>L190*职业参数比例等级参数!$B$15</f>
        <v>2.7927272727272725</v>
      </c>
      <c r="N1090" s="134">
        <f>L190*职业参数比例等级参数!$B$16</f>
        <v>1.3963636363636363</v>
      </c>
      <c r="O1090" s="134"/>
      <c r="P1090" s="134"/>
    </row>
    <row r="1091" spans="1:16" s="135" customFormat="1">
      <c r="A1091" s="142">
        <v>1078</v>
      </c>
      <c r="B1091" s="134">
        <f t="shared" si="26"/>
        <v>17000</v>
      </c>
      <c r="C1091" s="134">
        <v>8</v>
      </c>
      <c r="D1091" s="134">
        <v>3</v>
      </c>
      <c r="E1091" s="134" t="s">
        <v>1938</v>
      </c>
      <c r="F1091" s="134">
        <f>职业参数比例等级参数!$K$47*1</f>
        <v>12.606060606060606</v>
      </c>
      <c r="G1091" s="134">
        <f>职业参数比例等级参数!$K$48*1</f>
        <v>15.757575757575756</v>
      </c>
      <c r="H1091" s="134">
        <f>职业参数比例等级参数!$K$49*1</f>
        <v>4.4848484848484844</v>
      </c>
      <c r="I1091" s="134">
        <f>职业参数比例等级参数!$K$50*1</f>
        <v>5.3818181818181818</v>
      </c>
      <c r="J1091" s="134">
        <f>职业参数比例等级参数!$K$51*1</f>
        <v>8.9696969696969688</v>
      </c>
      <c r="K1091" s="135">
        <f>职业参数比例等级参数!$I$52*1</f>
        <v>7.0909090909090899</v>
      </c>
      <c r="L1091" s="134">
        <f>职业参数比例等级参数!$K$53*1</f>
        <v>2.6618181818181816</v>
      </c>
      <c r="M1091" s="134">
        <f>L191*职业参数比例等级参数!$B$15</f>
        <v>2.7927272727272725</v>
      </c>
      <c r="N1091" s="134">
        <f>L191*职业参数比例等级参数!$B$16</f>
        <v>1.3963636363636363</v>
      </c>
      <c r="O1091" s="134"/>
      <c r="P1091" s="134"/>
    </row>
    <row r="1092" spans="1:16" s="135" customFormat="1">
      <c r="A1092" s="142">
        <v>1079</v>
      </c>
      <c r="B1092" s="134">
        <f t="shared" si="26"/>
        <v>17000</v>
      </c>
      <c r="C1092" s="134">
        <v>8</v>
      </c>
      <c r="D1092" s="134">
        <v>3</v>
      </c>
      <c r="E1092" s="134" t="s">
        <v>1938</v>
      </c>
      <c r="F1092" s="134">
        <f>职业参数比例等级参数!$K$47*1</f>
        <v>12.606060606060606</v>
      </c>
      <c r="G1092" s="134">
        <f>职业参数比例等级参数!$K$48*1</f>
        <v>15.757575757575756</v>
      </c>
      <c r="H1092" s="134">
        <f>职业参数比例等级参数!$K$49*1</f>
        <v>4.4848484848484844</v>
      </c>
      <c r="I1092" s="134">
        <f>职业参数比例等级参数!$K$50*1</f>
        <v>5.3818181818181818</v>
      </c>
      <c r="J1092" s="134">
        <f>职业参数比例等级参数!$K$51*1</f>
        <v>8.9696969696969688</v>
      </c>
      <c r="K1092" s="134">
        <f>职业参数比例等级参数!$K$52*1</f>
        <v>6.7272727272727266</v>
      </c>
      <c r="L1092" s="135">
        <f>职业参数比例等级参数!$J$53*1</f>
        <v>2.6836363636363636</v>
      </c>
      <c r="M1092" s="134">
        <f>L192*职业参数比例等级参数!$B$15</f>
        <v>2.8145454545454545</v>
      </c>
      <c r="N1092" s="134">
        <f>L192*职业参数比例等级参数!$B$16</f>
        <v>1.4072727272727272</v>
      </c>
      <c r="O1092" s="134"/>
      <c r="P1092" s="134"/>
    </row>
    <row r="1093" spans="1:16" s="135" customFormat="1">
      <c r="A1093" s="142">
        <v>1080</v>
      </c>
      <c r="B1093" s="134">
        <f t="shared" si="26"/>
        <v>17000</v>
      </c>
      <c r="C1093" s="134">
        <v>8</v>
      </c>
      <c r="D1093" s="134">
        <v>3</v>
      </c>
      <c r="E1093" s="134" t="s">
        <v>1938</v>
      </c>
      <c r="F1093" s="134">
        <f>职业参数比例等级参数!$K$47*1</f>
        <v>12.606060606060606</v>
      </c>
      <c r="G1093" s="134">
        <f>职业参数比例等级参数!$K$48*1</f>
        <v>15.757575757575756</v>
      </c>
      <c r="H1093" s="134">
        <f>职业参数比例等级参数!$K$49*1</f>
        <v>4.4848484848484844</v>
      </c>
      <c r="I1093" s="134">
        <f>职业参数比例等级参数!$K$50*1</f>
        <v>5.3818181818181818</v>
      </c>
      <c r="J1093" s="134">
        <f>职业参数比例等级参数!$K$51*1</f>
        <v>8.9696969696969688</v>
      </c>
      <c r="K1093" s="134">
        <f>职业参数比例等级参数!$K$52*1</f>
        <v>6.7272727272727266</v>
      </c>
      <c r="L1093" s="135">
        <f>职业参数比例等级参数!$I$53*1</f>
        <v>2.7054545454545451</v>
      </c>
      <c r="M1093" s="134">
        <f>L193*职业参数比例等级参数!$B$15</f>
        <v>2.836363636363636</v>
      </c>
      <c r="N1093" s="134">
        <f>L193*职业参数比例等级参数!$B$16</f>
        <v>1.418181818181818</v>
      </c>
      <c r="O1093" s="134"/>
      <c r="P1093" s="134"/>
    </row>
    <row r="1094" spans="1:16" s="135" customFormat="1">
      <c r="A1094" s="142">
        <v>1081</v>
      </c>
      <c r="B1094" s="135">
        <f>$C$8</f>
        <v>10500</v>
      </c>
      <c r="C1094" s="135">
        <v>7</v>
      </c>
      <c r="D1094" s="135">
        <v>3</v>
      </c>
      <c r="E1094" s="135" t="s">
        <v>1939</v>
      </c>
      <c r="F1094" s="135">
        <f>职业参数比例等级参数!$L$47*1</f>
        <v>12.363636363636363</v>
      </c>
      <c r="G1094" s="135">
        <f>职业参数比例等级参数!$L$48*1</f>
        <v>15.454545454545453</v>
      </c>
      <c r="H1094" s="135">
        <f>职业参数比例等级参数!$L$49*1</f>
        <v>4.3636363636363633</v>
      </c>
      <c r="I1094" s="135">
        <f>职业参数比例等级参数!$L$50*1</f>
        <v>5.2363636363636363</v>
      </c>
      <c r="J1094" s="135">
        <f>职业参数比例等级参数!$L$51*1</f>
        <v>8.7272727272727266</v>
      </c>
      <c r="K1094" s="135">
        <f>职业参数比例等级参数!$L$52*1</f>
        <v>6.545454545454545</v>
      </c>
      <c r="L1094" s="135">
        <f>职业参数比例等级参数!$L$53*1</f>
        <v>2.6399999999999997</v>
      </c>
      <c r="M1094" s="135">
        <f>L194*职业参数比例等级参数!$B$15</f>
        <v>2.7709090909090905</v>
      </c>
      <c r="N1094" s="135">
        <f>L194*职业参数比例等级参数!$B$16</f>
        <v>1.3854545454545453</v>
      </c>
      <c r="P1094" s="135" t="s">
        <v>614</v>
      </c>
    </row>
    <row r="1095" spans="1:16" s="135" customFormat="1">
      <c r="A1095" s="142">
        <v>1082</v>
      </c>
      <c r="B1095" s="134">
        <f t="shared" ref="B1095:B1138" si="27">$C$8</f>
        <v>10500</v>
      </c>
      <c r="C1095" s="134">
        <v>7</v>
      </c>
      <c r="D1095" s="134">
        <v>3</v>
      </c>
      <c r="E1095" s="134" t="s">
        <v>1939</v>
      </c>
      <c r="F1095" s="135">
        <f>职业参数比例等级参数!$M$47*1</f>
        <v>12.121212121212121</v>
      </c>
      <c r="G1095" s="134">
        <f>职业参数比例等级参数!$L$48*1</f>
        <v>15.454545454545453</v>
      </c>
      <c r="H1095" s="134">
        <f>职业参数比例等级参数!$L$49*1</f>
        <v>4.3636363636363633</v>
      </c>
      <c r="I1095" s="134">
        <f>职业参数比例等级参数!$L$50*1</f>
        <v>5.2363636363636363</v>
      </c>
      <c r="J1095" s="134">
        <f>职业参数比例等级参数!$L$51*1</f>
        <v>8.7272727272727266</v>
      </c>
      <c r="K1095" s="134">
        <f>职业参数比例等级参数!$L$52*1</f>
        <v>6.545454545454545</v>
      </c>
      <c r="L1095" s="134">
        <f>职业参数比例等级参数!$L$53*1</f>
        <v>2.6399999999999997</v>
      </c>
      <c r="M1095" s="134">
        <f>L195*职业参数比例等级参数!$B$15</f>
        <v>2.7709090909090905</v>
      </c>
      <c r="N1095" s="134">
        <f>L195*职业参数比例等级参数!$B$16</f>
        <v>1.3854545454545453</v>
      </c>
      <c r="O1095" s="134"/>
      <c r="P1095" s="134"/>
    </row>
    <row r="1096" spans="1:16" s="135" customFormat="1">
      <c r="A1096" s="142">
        <v>1083</v>
      </c>
      <c r="B1096" s="134">
        <f t="shared" si="27"/>
        <v>10500</v>
      </c>
      <c r="C1096" s="134">
        <v>7</v>
      </c>
      <c r="D1096" s="134">
        <v>3</v>
      </c>
      <c r="E1096" s="134" t="s">
        <v>1939</v>
      </c>
      <c r="F1096" s="135">
        <f>职业参数比例等级参数!$N$47*1</f>
        <v>11.878787878787879</v>
      </c>
      <c r="G1096" s="134">
        <f>职业参数比例等级参数!$L$48*1</f>
        <v>15.454545454545453</v>
      </c>
      <c r="H1096" s="134">
        <f>职业参数比例等级参数!$L$49*1</f>
        <v>4.3636363636363633</v>
      </c>
      <c r="I1096" s="134">
        <f>职业参数比例等级参数!$L$50*1</f>
        <v>5.2363636363636363</v>
      </c>
      <c r="J1096" s="134">
        <f>职业参数比例等级参数!$L$51*1</f>
        <v>8.7272727272727266</v>
      </c>
      <c r="K1096" s="134">
        <f>职业参数比例等级参数!$L$52*1</f>
        <v>6.545454545454545</v>
      </c>
      <c r="L1096" s="134">
        <f>职业参数比例等级参数!$L$53*1</f>
        <v>2.6399999999999997</v>
      </c>
      <c r="M1096" s="134">
        <f>L196*职业参数比例等级参数!$B$15</f>
        <v>2.7709090909090905</v>
      </c>
      <c r="N1096" s="134">
        <f>L196*职业参数比例等级参数!$B$16</f>
        <v>1.3854545454545453</v>
      </c>
      <c r="O1096" s="134"/>
      <c r="P1096" s="134"/>
    </row>
    <row r="1097" spans="1:16" s="135" customFormat="1">
      <c r="A1097" s="142">
        <v>1084</v>
      </c>
      <c r="B1097" s="134">
        <f t="shared" si="27"/>
        <v>10500</v>
      </c>
      <c r="C1097" s="134">
        <v>7</v>
      </c>
      <c r="D1097" s="134">
        <v>3</v>
      </c>
      <c r="E1097" s="134" t="s">
        <v>1938</v>
      </c>
      <c r="F1097" s="134">
        <f>职业参数比例等级参数!$L$47*1</f>
        <v>12.363636363636363</v>
      </c>
      <c r="G1097" s="135">
        <f>职业参数比例等级参数!$M$48*1</f>
        <v>15.15151515151515</v>
      </c>
      <c r="H1097" s="134">
        <f>职业参数比例等级参数!$L$49*1</f>
        <v>4.3636363636363633</v>
      </c>
      <c r="I1097" s="134">
        <f>职业参数比例等级参数!$L$50*1</f>
        <v>5.2363636363636363</v>
      </c>
      <c r="J1097" s="134">
        <f>职业参数比例等级参数!$L$51*1</f>
        <v>8.7272727272727266</v>
      </c>
      <c r="K1097" s="134">
        <f>职业参数比例等级参数!$L$52*1</f>
        <v>6.545454545454545</v>
      </c>
      <c r="L1097" s="134">
        <f>职业参数比例等级参数!$L$53*1</f>
        <v>2.6399999999999997</v>
      </c>
      <c r="M1097" s="134">
        <f>L197*职业参数比例等级参数!$B$15</f>
        <v>2.7709090909090905</v>
      </c>
      <c r="N1097" s="134">
        <f>L197*职业参数比例等级参数!$B$16</f>
        <v>1.3854545454545453</v>
      </c>
      <c r="O1097" s="134"/>
      <c r="P1097" s="134"/>
    </row>
    <row r="1098" spans="1:16" s="135" customFormat="1">
      <c r="A1098" s="142">
        <v>1085</v>
      </c>
      <c r="B1098" s="134">
        <f t="shared" si="27"/>
        <v>10500</v>
      </c>
      <c r="C1098" s="134">
        <v>7</v>
      </c>
      <c r="D1098" s="134">
        <v>3</v>
      </c>
      <c r="E1098" s="134" t="s">
        <v>1938</v>
      </c>
      <c r="F1098" s="134">
        <f>职业参数比例等级参数!$L$47*1</f>
        <v>12.363636363636363</v>
      </c>
      <c r="G1098" s="135">
        <f>职业参数比例等级参数!$N$48*1</f>
        <v>14.848484848484848</v>
      </c>
      <c r="H1098" s="134">
        <f>职业参数比例等级参数!$L$49*1</f>
        <v>4.3636363636363633</v>
      </c>
      <c r="I1098" s="134">
        <f>职业参数比例等级参数!$L$50*1</f>
        <v>5.2363636363636363</v>
      </c>
      <c r="J1098" s="134">
        <f>职业参数比例等级参数!$L$51*1</f>
        <v>8.7272727272727266</v>
      </c>
      <c r="K1098" s="134">
        <f>职业参数比例等级参数!$L$52*1</f>
        <v>6.545454545454545</v>
      </c>
      <c r="L1098" s="134">
        <f>职业参数比例等级参数!$L$53*1</f>
        <v>2.6399999999999997</v>
      </c>
      <c r="M1098" s="134">
        <f>L198*职业参数比例等级参数!$B$15</f>
        <v>2.7709090909090905</v>
      </c>
      <c r="N1098" s="134">
        <f>L198*职业参数比例等级参数!$B$16</f>
        <v>1.3854545454545453</v>
      </c>
      <c r="O1098" s="134"/>
      <c r="P1098" s="134"/>
    </row>
    <row r="1099" spans="1:16" s="135" customFormat="1">
      <c r="A1099" s="142">
        <v>1086</v>
      </c>
      <c r="B1099" s="134">
        <f t="shared" si="27"/>
        <v>10500</v>
      </c>
      <c r="C1099" s="134">
        <v>7</v>
      </c>
      <c r="D1099" s="134">
        <v>3</v>
      </c>
      <c r="E1099" s="134" t="s">
        <v>1938</v>
      </c>
      <c r="F1099" s="134">
        <f>职业参数比例等级参数!$L$47*1</f>
        <v>12.363636363636363</v>
      </c>
      <c r="G1099" s="134">
        <f>职业参数比例等级参数!$L$48*1</f>
        <v>15.454545454545453</v>
      </c>
      <c r="H1099" s="135">
        <f>职业参数比例等级参数!$M$49*1</f>
        <v>4.2424242424242422</v>
      </c>
      <c r="I1099" s="134">
        <f>职业参数比例等级参数!$L$50*1</f>
        <v>5.2363636363636363</v>
      </c>
      <c r="J1099" s="134">
        <f>职业参数比例等级参数!$L$51*1</f>
        <v>8.7272727272727266</v>
      </c>
      <c r="K1099" s="134">
        <f>职业参数比例等级参数!$L$52*1</f>
        <v>6.545454545454545</v>
      </c>
      <c r="L1099" s="134">
        <f>职业参数比例等级参数!$L$53*1</f>
        <v>2.6399999999999997</v>
      </c>
      <c r="M1099" s="134">
        <f>L199*职业参数比例等级参数!$B$15</f>
        <v>2.7709090909090905</v>
      </c>
      <c r="N1099" s="134">
        <f>L199*职业参数比例等级参数!$B$16</f>
        <v>1.3854545454545453</v>
      </c>
      <c r="O1099" s="134"/>
      <c r="P1099" s="134"/>
    </row>
    <row r="1100" spans="1:16" s="135" customFormat="1">
      <c r="A1100" s="142">
        <v>1087</v>
      </c>
      <c r="B1100" s="134">
        <f t="shared" si="27"/>
        <v>10500</v>
      </c>
      <c r="C1100" s="134">
        <v>7</v>
      </c>
      <c r="D1100" s="134">
        <v>3</v>
      </c>
      <c r="E1100" s="134" t="s">
        <v>1938</v>
      </c>
      <c r="F1100" s="134">
        <f>职业参数比例等级参数!$L$47*1</f>
        <v>12.363636363636363</v>
      </c>
      <c r="G1100" s="134">
        <f>职业参数比例等级参数!$L$48*1</f>
        <v>15.454545454545453</v>
      </c>
      <c r="H1100" s="135">
        <f>职业参数比例等级参数!$N$49*1</f>
        <v>4.1212121212121211</v>
      </c>
      <c r="I1100" s="134">
        <f>职业参数比例等级参数!$L$50*1</f>
        <v>5.2363636363636363</v>
      </c>
      <c r="J1100" s="134">
        <f>职业参数比例等级参数!$L$51*1</f>
        <v>8.7272727272727266</v>
      </c>
      <c r="K1100" s="134">
        <f>职业参数比例等级参数!$L$52*1</f>
        <v>6.545454545454545</v>
      </c>
      <c r="L1100" s="134">
        <f>职业参数比例等级参数!$L$53*1</f>
        <v>2.6399999999999997</v>
      </c>
      <c r="M1100" s="134">
        <f>L110*职业参数比例等级参数!$B$15</f>
        <v>4.8872727272727268</v>
      </c>
      <c r="N1100" s="134">
        <f>L110*职业参数比例等级参数!$B$16</f>
        <v>2.4436363636363634</v>
      </c>
      <c r="O1100" s="134"/>
      <c r="P1100" s="134"/>
    </row>
    <row r="1101" spans="1:16" s="135" customFormat="1">
      <c r="A1101" s="142">
        <v>1088</v>
      </c>
      <c r="B1101" s="134">
        <f t="shared" si="27"/>
        <v>10500</v>
      </c>
      <c r="C1101" s="134">
        <v>7</v>
      </c>
      <c r="D1101" s="134">
        <v>3</v>
      </c>
      <c r="E1101" s="134" t="s">
        <v>1938</v>
      </c>
      <c r="F1101" s="134">
        <f>职业参数比例等级参数!$L$47*1</f>
        <v>12.363636363636363</v>
      </c>
      <c r="G1101" s="134">
        <f>职业参数比例等级参数!$L$48*1</f>
        <v>15.454545454545453</v>
      </c>
      <c r="H1101" s="134">
        <f>职业参数比例等级参数!$L$49*1</f>
        <v>4.3636363636363633</v>
      </c>
      <c r="I1101" s="135">
        <f>职业参数比例等级参数!$M$50*1</f>
        <v>5.0909090909090899</v>
      </c>
      <c r="J1101" s="134">
        <f>职业参数比例等级参数!$L$51*1</f>
        <v>8.7272727272727266</v>
      </c>
      <c r="K1101" s="134">
        <f>职业参数比例等级参数!$L$52*1</f>
        <v>6.545454545454545</v>
      </c>
      <c r="L1101" s="134">
        <f>职业参数比例等级参数!$L$53*1</f>
        <v>2.6399999999999997</v>
      </c>
      <c r="M1101" s="134">
        <f>L111*职业参数比例等级参数!$B$15</f>
        <v>4.8872727272727268</v>
      </c>
      <c r="N1101" s="134">
        <f>L111*职业参数比例等级参数!$B$16</f>
        <v>2.4436363636363634</v>
      </c>
      <c r="O1101" s="134"/>
      <c r="P1101" s="134"/>
    </row>
    <row r="1102" spans="1:16" s="135" customFormat="1">
      <c r="A1102" s="142">
        <v>1089</v>
      </c>
      <c r="B1102" s="134">
        <f t="shared" si="27"/>
        <v>10500</v>
      </c>
      <c r="C1102" s="134">
        <v>7</v>
      </c>
      <c r="D1102" s="134">
        <v>3</v>
      </c>
      <c r="E1102" s="134" t="s">
        <v>1938</v>
      </c>
      <c r="F1102" s="134">
        <f>职业参数比例等级参数!$L$47*1</f>
        <v>12.363636363636363</v>
      </c>
      <c r="G1102" s="134">
        <f>职业参数比例等级参数!$L$48*1</f>
        <v>15.454545454545453</v>
      </c>
      <c r="H1102" s="134">
        <f>职业参数比例等级参数!$L$49*1</f>
        <v>4.3636363636363633</v>
      </c>
      <c r="I1102" s="135">
        <f>职业参数比例等级参数!$N$50*1</f>
        <v>4.9454545454545453</v>
      </c>
      <c r="J1102" s="134">
        <f>职业参数比例等级参数!$L$51*1</f>
        <v>8.7272727272727266</v>
      </c>
      <c r="K1102" s="134">
        <f>职业参数比例等级参数!$L$52*1</f>
        <v>6.545454545454545</v>
      </c>
      <c r="L1102" s="134">
        <f>职业参数比例等级参数!$L$53*1</f>
        <v>2.6399999999999997</v>
      </c>
      <c r="M1102" s="134">
        <f>L112*职业参数比例等级参数!$B$15</f>
        <v>4.8872727272727268</v>
      </c>
      <c r="N1102" s="134">
        <f>L112*职业参数比例等级参数!$B$16</f>
        <v>2.4436363636363634</v>
      </c>
      <c r="O1102" s="134"/>
      <c r="P1102" s="134"/>
    </row>
    <row r="1103" spans="1:16" s="135" customFormat="1">
      <c r="A1103" s="142">
        <v>1090</v>
      </c>
      <c r="B1103" s="134">
        <f t="shared" si="27"/>
        <v>10500</v>
      </c>
      <c r="C1103" s="134">
        <v>7</v>
      </c>
      <c r="D1103" s="134">
        <v>3</v>
      </c>
      <c r="E1103" s="134" t="s">
        <v>1938</v>
      </c>
      <c r="F1103" s="134">
        <f>职业参数比例等级参数!$L$47*1</f>
        <v>12.363636363636363</v>
      </c>
      <c r="G1103" s="134">
        <f>职业参数比例等级参数!$L$48*1</f>
        <v>15.454545454545453</v>
      </c>
      <c r="H1103" s="134">
        <f>职业参数比例等级参数!$L$49*1</f>
        <v>4.3636363636363633</v>
      </c>
      <c r="I1103" s="134">
        <f>职业参数比例等级参数!$L$50*1</f>
        <v>5.2363636363636363</v>
      </c>
      <c r="J1103" s="135">
        <f>职业参数比例等级参数!$M$51*1</f>
        <v>8.4848484848484844</v>
      </c>
      <c r="K1103" s="134">
        <f>职业参数比例等级参数!$L$52*1</f>
        <v>6.545454545454545</v>
      </c>
      <c r="L1103" s="134">
        <f>职业参数比例等级参数!$L$53*1</f>
        <v>2.6399999999999997</v>
      </c>
      <c r="M1103" s="134">
        <f>L113*职业参数比例等级参数!$B$15</f>
        <v>4.8872727272727268</v>
      </c>
      <c r="N1103" s="134">
        <f>L113*职业参数比例等级参数!$B$16</f>
        <v>2.4436363636363634</v>
      </c>
      <c r="O1103" s="134"/>
      <c r="P1103" s="134"/>
    </row>
    <row r="1104" spans="1:16" s="135" customFormat="1">
      <c r="A1104" s="142">
        <v>1091</v>
      </c>
      <c r="B1104" s="134">
        <f t="shared" si="27"/>
        <v>10500</v>
      </c>
      <c r="C1104" s="134">
        <v>7</v>
      </c>
      <c r="D1104" s="134">
        <v>3</v>
      </c>
      <c r="E1104" s="134" t="s">
        <v>1938</v>
      </c>
      <c r="F1104" s="134">
        <f>职业参数比例等级参数!$L$47*1</f>
        <v>12.363636363636363</v>
      </c>
      <c r="G1104" s="134">
        <f>职业参数比例等级参数!$L$48*1</f>
        <v>15.454545454545453</v>
      </c>
      <c r="H1104" s="134">
        <f>职业参数比例等级参数!$L$49*1</f>
        <v>4.3636363636363633</v>
      </c>
      <c r="I1104" s="134">
        <f>职业参数比例等级参数!$L$50*1</f>
        <v>5.2363636363636363</v>
      </c>
      <c r="J1104" s="135">
        <f>职业参数比例等级参数!$N$51*1</f>
        <v>8.2424242424242422</v>
      </c>
      <c r="K1104" s="134">
        <f>职业参数比例等级参数!$L$52*1</f>
        <v>6.545454545454545</v>
      </c>
      <c r="L1104" s="134">
        <f>职业参数比例等级参数!$L$53*1</f>
        <v>2.6399999999999997</v>
      </c>
      <c r="M1104" s="134">
        <f>L114*职业参数比例等级参数!$B$15</f>
        <v>4.8872727272727268</v>
      </c>
      <c r="N1104" s="134">
        <f>L114*职业参数比例等级参数!$B$16</f>
        <v>2.4436363636363634</v>
      </c>
      <c r="O1104" s="134"/>
      <c r="P1104" s="134"/>
    </row>
    <row r="1105" spans="1:16" s="135" customFormat="1">
      <c r="A1105" s="142">
        <v>1092</v>
      </c>
      <c r="B1105" s="134">
        <f t="shared" si="27"/>
        <v>10500</v>
      </c>
      <c r="C1105" s="134">
        <v>7</v>
      </c>
      <c r="D1105" s="134">
        <v>3</v>
      </c>
      <c r="E1105" s="134" t="s">
        <v>1938</v>
      </c>
      <c r="F1105" s="134">
        <f>职业参数比例等级参数!$L$47*1</f>
        <v>12.363636363636363</v>
      </c>
      <c r="G1105" s="134">
        <f>职业参数比例等级参数!$L$48*1</f>
        <v>15.454545454545453</v>
      </c>
      <c r="H1105" s="134">
        <f>职业参数比例等级参数!$L$49*1</f>
        <v>4.3636363636363633</v>
      </c>
      <c r="I1105" s="134">
        <f>职业参数比例等级参数!$L$50*1</f>
        <v>5.2363636363636363</v>
      </c>
      <c r="J1105" s="134">
        <f>职业参数比例等级参数!$L$51*1</f>
        <v>8.7272727272727266</v>
      </c>
      <c r="K1105" s="135">
        <f>职业参数比例等级参数!$M$52*1</f>
        <v>6.3636363636363633</v>
      </c>
      <c r="L1105" s="134">
        <f>职业参数比例等级参数!$L$53*1</f>
        <v>2.6399999999999997</v>
      </c>
      <c r="M1105" s="134">
        <f>L115*职业参数比例等级参数!$B$15</f>
        <v>4.8872727272727268</v>
      </c>
      <c r="N1105" s="134">
        <f>L115*职业参数比例等级参数!$B$16</f>
        <v>2.4436363636363634</v>
      </c>
      <c r="O1105" s="134"/>
      <c r="P1105" s="134"/>
    </row>
    <row r="1106" spans="1:16" s="135" customFormat="1">
      <c r="A1106" s="142">
        <v>1093</v>
      </c>
      <c r="B1106" s="134">
        <f t="shared" si="27"/>
        <v>10500</v>
      </c>
      <c r="C1106" s="134">
        <v>7</v>
      </c>
      <c r="D1106" s="134">
        <v>3</v>
      </c>
      <c r="E1106" s="134" t="s">
        <v>1938</v>
      </c>
      <c r="F1106" s="134">
        <f>职业参数比例等级参数!$L$47*1</f>
        <v>12.363636363636363</v>
      </c>
      <c r="G1106" s="134">
        <f>职业参数比例等级参数!$L$48*1</f>
        <v>15.454545454545453</v>
      </c>
      <c r="H1106" s="134">
        <f>职业参数比例等级参数!$L$49*1</f>
        <v>4.3636363636363633</v>
      </c>
      <c r="I1106" s="134">
        <f>职业参数比例等级参数!$L$50*1</f>
        <v>5.2363636363636363</v>
      </c>
      <c r="J1106" s="134">
        <f>职业参数比例等级参数!$L$51*1</f>
        <v>8.7272727272727266</v>
      </c>
      <c r="K1106" s="135">
        <f>职业参数比例等级参数!$N$52*1</f>
        <v>6.1818181818181817</v>
      </c>
      <c r="L1106" s="134">
        <f>职业参数比例等级参数!$L$53*1</f>
        <v>2.6399999999999997</v>
      </c>
      <c r="M1106" s="134">
        <f>L116*职业参数比例等级参数!$B$15</f>
        <v>4.8872727272727268</v>
      </c>
      <c r="N1106" s="134">
        <f>L116*职业参数比例等级参数!$B$16</f>
        <v>2.4436363636363634</v>
      </c>
      <c r="O1106" s="134"/>
      <c r="P1106" s="134"/>
    </row>
    <row r="1107" spans="1:16" s="135" customFormat="1">
      <c r="A1107" s="142">
        <v>1094</v>
      </c>
      <c r="B1107" s="134">
        <f t="shared" si="27"/>
        <v>10500</v>
      </c>
      <c r="C1107" s="134">
        <v>7</v>
      </c>
      <c r="D1107" s="134">
        <v>3</v>
      </c>
      <c r="E1107" s="134" t="s">
        <v>1938</v>
      </c>
      <c r="F1107" s="134">
        <f>职业参数比例等级参数!$L$47*1</f>
        <v>12.363636363636363</v>
      </c>
      <c r="G1107" s="134">
        <f>职业参数比例等级参数!$L$48*1</f>
        <v>15.454545454545453</v>
      </c>
      <c r="H1107" s="134">
        <f>职业参数比例等级参数!$L$49*1</f>
        <v>4.3636363636363633</v>
      </c>
      <c r="I1107" s="134">
        <f>职业参数比例等级参数!$L$50*1</f>
        <v>5.2363636363636363</v>
      </c>
      <c r="J1107" s="134">
        <f>职业参数比例等级参数!$L$51*1</f>
        <v>8.7272727272727266</v>
      </c>
      <c r="K1107" s="134">
        <f>职业参数比例等级参数!$L$52*1</f>
        <v>6.545454545454545</v>
      </c>
      <c r="L1107" s="135">
        <f>职业参数比例等级参数!$M$53*1</f>
        <v>2.6181818181818182</v>
      </c>
      <c r="M1107" s="134">
        <f>L117*职业参数比例等级参数!$B$15</f>
        <v>4.8436363636363637</v>
      </c>
      <c r="N1107" s="134">
        <f>L117*职业参数比例等级参数!$B$16</f>
        <v>2.4218181818181819</v>
      </c>
      <c r="O1107" s="134"/>
      <c r="P1107" s="134"/>
    </row>
    <row r="1108" spans="1:16" s="135" customFormat="1">
      <c r="A1108" s="142">
        <v>1095</v>
      </c>
      <c r="B1108" s="134">
        <f t="shared" si="27"/>
        <v>10500</v>
      </c>
      <c r="C1108" s="134">
        <v>7</v>
      </c>
      <c r="D1108" s="134">
        <v>3</v>
      </c>
      <c r="E1108" s="134" t="s">
        <v>1938</v>
      </c>
      <c r="F1108" s="134">
        <f>职业参数比例等级参数!$L$47*1</f>
        <v>12.363636363636363</v>
      </c>
      <c r="G1108" s="134">
        <f>职业参数比例等级参数!$L$48*1</f>
        <v>15.454545454545453</v>
      </c>
      <c r="H1108" s="134">
        <f>职业参数比例等级参数!$L$49*1</f>
        <v>4.3636363636363633</v>
      </c>
      <c r="I1108" s="134">
        <f>职业参数比例等级参数!$L$50*1</f>
        <v>5.2363636363636363</v>
      </c>
      <c r="J1108" s="134">
        <f>职业参数比例等级参数!$L$51*1</f>
        <v>8.7272727272727266</v>
      </c>
      <c r="K1108" s="134">
        <f>职业参数比例等级参数!$L$52*1</f>
        <v>6.545454545454545</v>
      </c>
      <c r="L1108" s="135">
        <f>职业参数比例等级参数!$N$53*1</f>
        <v>2.5963636363636362</v>
      </c>
      <c r="M1108" s="134">
        <f>L118*职业参数比例等级参数!$B$15</f>
        <v>4.8</v>
      </c>
      <c r="N1108" s="134">
        <f>L118*职业参数比例等级参数!$B$16</f>
        <v>2.4</v>
      </c>
      <c r="O1108" s="134"/>
      <c r="P1108" s="134"/>
    </row>
    <row r="1109" spans="1:16" s="135" customFormat="1">
      <c r="A1109" s="142">
        <v>1096</v>
      </c>
      <c r="B1109" s="135">
        <f t="shared" si="27"/>
        <v>10500</v>
      </c>
      <c r="C1109" s="135">
        <v>7</v>
      </c>
      <c r="D1109" s="135">
        <v>3</v>
      </c>
      <c r="E1109" s="135" t="s">
        <v>1939</v>
      </c>
      <c r="F1109" s="135">
        <f>职业参数比例等级参数!$M$47*1</f>
        <v>12.121212121212121</v>
      </c>
      <c r="G1109" s="135">
        <f>职业参数比例等级参数!$M$48*1</f>
        <v>15.15151515151515</v>
      </c>
      <c r="H1109" s="135">
        <f>职业参数比例等级参数!$M$49*1</f>
        <v>4.2424242424242422</v>
      </c>
      <c r="I1109" s="135">
        <f>职业参数比例等级参数!$M$50*1</f>
        <v>5.0909090909090899</v>
      </c>
      <c r="J1109" s="135">
        <f>职业参数比例等级参数!$M$51*1</f>
        <v>8.4848484848484844</v>
      </c>
      <c r="K1109" s="135">
        <f>职业参数比例等级参数!$M$52*1</f>
        <v>6.3636363636363633</v>
      </c>
      <c r="L1109" s="135">
        <f>职业参数比例等级参数!$M$53*1</f>
        <v>2.6181818181818182</v>
      </c>
      <c r="M1109" s="135">
        <f>L119*职业参数比例等级参数!$B$15</f>
        <v>4.8436363636363637</v>
      </c>
      <c r="N1109" s="135">
        <f>L119*职业参数比例等级参数!$B$16</f>
        <v>2.4218181818181819</v>
      </c>
      <c r="P1109" s="135" t="s">
        <v>695</v>
      </c>
    </row>
    <row r="1110" spans="1:16" s="135" customFormat="1">
      <c r="A1110" s="142">
        <v>1097</v>
      </c>
      <c r="B1110" s="134">
        <f t="shared" si="27"/>
        <v>10500</v>
      </c>
      <c r="C1110" s="134">
        <v>7</v>
      </c>
      <c r="D1110" s="134">
        <v>3</v>
      </c>
      <c r="E1110" s="134" t="s">
        <v>1939</v>
      </c>
      <c r="F1110" s="135">
        <f>职业参数比例等级参数!$L$47*1</f>
        <v>12.363636363636363</v>
      </c>
      <c r="G1110" s="134">
        <f>职业参数比例等级参数!$M$48*1</f>
        <v>15.15151515151515</v>
      </c>
      <c r="H1110" s="134">
        <f>职业参数比例等级参数!$M$49*1</f>
        <v>4.2424242424242422</v>
      </c>
      <c r="I1110" s="134">
        <f>职业参数比例等级参数!$M$50*1</f>
        <v>5.0909090909090899</v>
      </c>
      <c r="J1110" s="134">
        <f>职业参数比例等级参数!$M$51*1</f>
        <v>8.4848484848484844</v>
      </c>
      <c r="K1110" s="134">
        <f>职业参数比例等级参数!$M$52*1</f>
        <v>6.3636363636363633</v>
      </c>
      <c r="L1110" s="134">
        <f>职业参数比例等级参数!$M$53*1</f>
        <v>2.6181818181818182</v>
      </c>
      <c r="M1110" s="134">
        <f>L111*职业参数比例等级参数!$B$15</f>
        <v>4.8872727272727268</v>
      </c>
      <c r="N1110" s="134">
        <f>L111*职业参数比例等级参数!$B$16</f>
        <v>2.4436363636363634</v>
      </c>
      <c r="O1110" s="134"/>
      <c r="P1110" s="134"/>
    </row>
    <row r="1111" spans="1:16" s="135" customFormat="1">
      <c r="A1111" s="142">
        <v>1098</v>
      </c>
      <c r="B1111" s="134">
        <f t="shared" si="27"/>
        <v>10500</v>
      </c>
      <c r="C1111" s="134">
        <v>7</v>
      </c>
      <c r="D1111" s="134">
        <v>3</v>
      </c>
      <c r="E1111" s="134" t="s">
        <v>1939</v>
      </c>
      <c r="F1111" s="135">
        <f>职业参数比例等级参数!$N$47*1</f>
        <v>11.878787878787879</v>
      </c>
      <c r="G1111" s="134">
        <f>职业参数比例等级参数!$M$48*1</f>
        <v>15.15151515151515</v>
      </c>
      <c r="H1111" s="134">
        <f>职业参数比例等级参数!$M$49*1</f>
        <v>4.2424242424242422</v>
      </c>
      <c r="I1111" s="134">
        <f>职业参数比例等级参数!$M$50*1</f>
        <v>5.0909090909090899</v>
      </c>
      <c r="J1111" s="134">
        <f>职业参数比例等级参数!$M$51*1</f>
        <v>8.4848484848484844</v>
      </c>
      <c r="K1111" s="134">
        <f>职业参数比例等级参数!$M$52*1</f>
        <v>6.3636363636363633</v>
      </c>
      <c r="L1111" s="134">
        <f>职业参数比例等级参数!$M$53*1</f>
        <v>2.6181818181818182</v>
      </c>
      <c r="M1111" s="134">
        <f>L1111*职业参数比例等级参数!$B$15</f>
        <v>5.2363636363636363</v>
      </c>
      <c r="N1111" s="134">
        <f>L1111*职业参数比例等级参数!$B$16</f>
        <v>2.6181818181818182</v>
      </c>
      <c r="O1111" s="134"/>
      <c r="P1111" s="134"/>
    </row>
    <row r="1112" spans="1:16" s="135" customFormat="1">
      <c r="A1112" s="142">
        <v>1099</v>
      </c>
      <c r="B1112" s="134">
        <f t="shared" si="27"/>
        <v>10500</v>
      </c>
      <c r="C1112" s="134">
        <v>7</v>
      </c>
      <c r="D1112" s="134">
        <v>3</v>
      </c>
      <c r="E1112" s="134" t="s">
        <v>1938</v>
      </c>
      <c r="F1112" s="134">
        <f>职业参数比例等级参数!$M$47*1</f>
        <v>12.121212121212121</v>
      </c>
      <c r="G1112" s="135">
        <f>职业参数比例等级参数!$L$48*1</f>
        <v>15.454545454545453</v>
      </c>
      <c r="H1112" s="134">
        <f>职业参数比例等级参数!$M$49*1</f>
        <v>4.2424242424242422</v>
      </c>
      <c r="I1112" s="134">
        <f>职业参数比例等级参数!$M$50*1</f>
        <v>5.0909090909090899</v>
      </c>
      <c r="J1112" s="134">
        <f>职业参数比例等级参数!$M$51*1</f>
        <v>8.4848484848484844</v>
      </c>
      <c r="K1112" s="134">
        <f>职业参数比例等级参数!$M$52*1</f>
        <v>6.3636363636363633</v>
      </c>
      <c r="L1112" s="134">
        <f>职业参数比例等级参数!$M$53*1</f>
        <v>2.6181818181818182</v>
      </c>
      <c r="M1112" s="134">
        <f>L1112*职业参数比例等级参数!$B$15</f>
        <v>5.2363636363636363</v>
      </c>
      <c r="N1112" s="134">
        <f>L1112*职业参数比例等级参数!$B$16</f>
        <v>2.6181818181818182</v>
      </c>
      <c r="O1112" s="134"/>
      <c r="P1112" s="134"/>
    </row>
    <row r="1113" spans="1:16" s="135" customFormat="1">
      <c r="A1113" s="142">
        <v>1100</v>
      </c>
      <c r="B1113" s="134">
        <f t="shared" si="27"/>
        <v>10500</v>
      </c>
      <c r="C1113" s="134">
        <v>7</v>
      </c>
      <c r="D1113" s="134">
        <v>3</v>
      </c>
      <c r="E1113" s="134" t="s">
        <v>1938</v>
      </c>
      <c r="F1113" s="134">
        <f>职业参数比例等级参数!$M$47*1</f>
        <v>12.121212121212121</v>
      </c>
      <c r="G1113" s="135">
        <f>职业参数比例等级参数!$N$48*1</f>
        <v>14.848484848484848</v>
      </c>
      <c r="H1113" s="134">
        <f>职业参数比例等级参数!$M$49*1</f>
        <v>4.2424242424242422</v>
      </c>
      <c r="I1113" s="134">
        <f>职业参数比例等级参数!$M$50*1</f>
        <v>5.0909090909090899</v>
      </c>
      <c r="J1113" s="134">
        <f>职业参数比例等级参数!$M$51*1</f>
        <v>8.4848484848484844</v>
      </c>
      <c r="K1113" s="134">
        <f>职业参数比例等级参数!$M$52*1</f>
        <v>6.3636363636363633</v>
      </c>
      <c r="L1113" s="134">
        <f>职业参数比例等级参数!$M$53*1</f>
        <v>2.6181818181818182</v>
      </c>
      <c r="M1113" s="134">
        <f>L1113*职业参数比例等级参数!$B$15</f>
        <v>5.2363636363636363</v>
      </c>
      <c r="N1113" s="134">
        <f>L1113*职业参数比例等级参数!$B$16</f>
        <v>2.6181818181818182</v>
      </c>
      <c r="O1113" s="134"/>
      <c r="P1113" s="134"/>
    </row>
    <row r="1114" spans="1:16" s="135" customFormat="1">
      <c r="A1114" s="142">
        <v>1101</v>
      </c>
      <c r="B1114" s="134">
        <f t="shared" si="27"/>
        <v>10500</v>
      </c>
      <c r="C1114" s="134">
        <v>7</v>
      </c>
      <c r="D1114" s="134">
        <v>3</v>
      </c>
      <c r="E1114" s="134" t="s">
        <v>1938</v>
      </c>
      <c r="F1114" s="134">
        <f>职业参数比例等级参数!$M$47*1</f>
        <v>12.121212121212121</v>
      </c>
      <c r="G1114" s="134">
        <f>职业参数比例等级参数!$M$48*1</f>
        <v>15.15151515151515</v>
      </c>
      <c r="H1114" s="135">
        <f>职业参数比例等级参数!$L$49*1</f>
        <v>4.3636363636363633</v>
      </c>
      <c r="I1114" s="134">
        <f>职业参数比例等级参数!$M$50*1</f>
        <v>5.0909090909090899</v>
      </c>
      <c r="J1114" s="134">
        <f>职业参数比例等级参数!$M$51*1</f>
        <v>8.4848484848484844</v>
      </c>
      <c r="K1114" s="134">
        <f>职业参数比例等级参数!$M$52*1</f>
        <v>6.3636363636363633</v>
      </c>
      <c r="L1114" s="134">
        <f>职业参数比例等级参数!$M$53*1</f>
        <v>2.6181818181818182</v>
      </c>
      <c r="M1114" s="134">
        <f>L1114*职业参数比例等级参数!$B$15</f>
        <v>5.2363636363636363</v>
      </c>
      <c r="N1114" s="134">
        <f>L1114*职业参数比例等级参数!$B$16</f>
        <v>2.6181818181818182</v>
      </c>
      <c r="O1114" s="134"/>
      <c r="P1114" s="134"/>
    </row>
    <row r="1115" spans="1:16" s="135" customFormat="1">
      <c r="A1115" s="142">
        <v>1102</v>
      </c>
      <c r="B1115" s="134">
        <f t="shared" si="27"/>
        <v>10500</v>
      </c>
      <c r="C1115" s="134">
        <v>7</v>
      </c>
      <c r="D1115" s="134">
        <v>3</v>
      </c>
      <c r="E1115" s="134" t="s">
        <v>1938</v>
      </c>
      <c r="F1115" s="134">
        <f>职业参数比例等级参数!$M$47*1</f>
        <v>12.121212121212121</v>
      </c>
      <c r="G1115" s="134">
        <f>职业参数比例等级参数!$M$48*1</f>
        <v>15.15151515151515</v>
      </c>
      <c r="H1115" s="135">
        <f>职业参数比例等级参数!$N$49*1</f>
        <v>4.1212121212121211</v>
      </c>
      <c r="I1115" s="134">
        <f>职业参数比例等级参数!$M$50*1</f>
        <v>5.0909090909090899</v>
      </c>
      <c r="J1115" s="134">
        <f>职业参数比例等级参数!$M$51*1</f>
        <v>8.4848484848484844</v>
      </c>
      <c r="K1115" s="134">
        <f>职业参数比例等级参数!$M$52*1</f>
        <v>6.3636363636363633</v>
      </c>
      <c r="L1115" s="134">
        <f>职业参数比例等级参数!$M$53*1</f>
        <v>2.6181818181818182</v>
      </c>
      <c r="M1115" s="134">
        <f>L1115*职业参数比例等级参数!$B$15</f>
        <v>5.2363636363636363</v>
      </c>
      <c r="N1115" s="134">
        <f>L1115*职业参数比例等级参数!$B$16</f>
        <v>2.6181818181818182</v>
      </c>
      <c r="O1115" s="134"/>
      <c r="P1115" s="134"/>
    </row>
    <row r="1116" spans="1:16" s="135" customFormat="1">
      <c r="A1116" s="142">
        <v>1103</v>
      </c>
      <c r="B1116" s="134">
        <f t="shared" si="27"/>
        <v>10500</v>
      </c>
      <c r="C1116" s="134">
        <v>7</v>
      </c>
      <c r="D1116" s="134">
        <v>3</v>
      </c>
      <c r="E1116" s="134" t="s">
        <v>1938</v>
      </c>
      <c r="F1116" s="134">
        <f>职业参数比例等级参数!$M$47*1</f>
        <v>12.121212121212121</v>
      </c>
      <c r="G1116" s="134">
        <f>职业参数比例等级参数!$M$48*1</f>
        <v>15.15151515151515</v>
      </c>
      <c r="H1116" s="134">
        <f>职业参数比例等级参数!$M$49*1</f>
        <v>4.2424242424242422</v>
      </c>
      <c r="I1116" s="135">
        <f>职业参数比例等级参数!$L$50*1</f>
        <v>5.2363636363636363</v>
      </c>
      <c r="J1116" s="134">
        <f>职业参数比例等级参数!$M$51*1</f>
        <v>8.4848484848484844</v>
      </c>
      <c r="K1116" s="134">
        <f>职业参数比例等级参数!$M$52*1</f>
        <v>6.3636363636363633</v>
      </c>
      <c r="L1116" s="134">
        <f>职业参数比例等级参数!$M$53*1</f>
        <v>2.6181818181818182</v>
      </c>
      <c r="M1116" s="134">
        <f>L1116*职业参数比例等级参数!$B$15</f>
        <v>5.2363636363636363</v>
      </c>
      <c r="N1116" s="134">
        <f>L1116*职业参数比例等级参数!$B$16</f>
        <v>2.6181818181818182</v>
      </c>
      <c r="O1116" s="134"/>
      <c r="P1116" s="134"/>
    </row>
    <row r="1117" spans="1:16" s="135" customFormat="1">
      <c r="A1117" s="142">
        <v>1104</v>
      </c>
      <c r="B1117" s="134">
        <f t="shared" si="27"/>
        <v>10500</v>
      </c>
      <c r="C1117" s="134">
        <v>7</v>
      </c>
      <c r="D1117" s="134">
        <v>3</v>
      </c>
      <c r="E1117" s="134" t="s">
        <v>1938</v>
      </c>
      <c r="F1117" s="134">
        <f>职业参数比例等级参数!$M$47*1</f>
        <v>12.121212121212121</v>
      </c>
      <c r="G1117" s="134">
        <f>职业参数比例等级参数!$M$48*1</f>
        <v>15.15151515151515</v>
      </c>
      <c r="H1117" s="134">
        <f>职业参数比例等级参数!$M$49*1</f>
        <v>4.2424242424242422</v>
      </c>
      <c r="I1117" s="135">
        <f>职业参数比例等级参数!$N$50*1</f>
        <v>4.9454545454545453</v>
      </c>
      <c r="J1117" s="134">
        <f>职业参数比例等级参数!$M$51*1</f>
        <v>8.4848484848484844</v>
      </c>
      <c r="K1117" s="134">
        <f>职业参数比例等级参数!$M$52*1</f>
        <v>6.3636363636363633</v>
      </c>
      <c r="L1117" s="134">
        <f>职业参数比例等级参数!$M$53*1</f>
        <v>2.6181818181818182</v>
      </c>
      <c r="M1117" s="134">
        <f>L1117*职业参数比例等级参数!$B$15</f>
        <v>5.2363636363636363</v>
      </c>
      <c r="N1117" s="134">
        <f>L1117*职业参数比例等级参数!$B$16</f>
        <v>2.6181818181818182</v>
      </c>
      <c r="O1117" s="134"/>
      <c r="P1117" s="134"/>
    </row>
    <row r="1118" spans="1:16" s="135" customFormat="1">
      <c r="A1118" s="142">
        <v>1105</v>
      </c>
      <c r="B1118" s="134">
        <f t="shared" si="27"/>
        <v>10500</v>
      </c>
      <c r="C1118" s="134">
        <v>7</v>
      </c>
      <c r="D1118" s="134">
        <v>3</v>
      </c>
      <c r="E1118" s="134" t="s">
        <v>1938</v>
      </c>
      <c r="F1118" s="134">
        <f>职业参数比例等级参数!$M$47*1</f>
        <v>12.121212121212121</v>
      </c>
      <c r="G1118" s="134">
        <f>职业参数比例等级参数!$M$48*1</f>
        <v>15.15151515151515</v>
      </c>
      <c r="H1118" s="134">
        <f>职业参数比例等级参数!$M$49*1</f>
        <v>4.2424242424242422</v>
      </c>
      <c r="I1118" s="134">
        <f>职业参数比例等级参数!$M$50*1</f>
        <v>5.0909090909090899</v>
      </c>
      <c r="J1118" s="135">
        <f>职业参数比例等级参数!$L$51*1</f>
        <v>8.7272727272727266</v>
      </c>
      <c r="K1118" s="134">
        <f>职业参数比例等级参数!$M$52*1</f>
        <v>6.3636363636363633</v>
      </c>
      <c r="L1118" s="134">
        <f>职业参数比例等级参数!$M$53*1</f>
        <v>2.6181818181818182</v>
      </c>
      <c r="M1118" s="134">
        <f>L1118*职业参数比例等级参数!$B$15</f>
        <v>5.2363636363636363</v>
      </c>
      <c r="N1118" s="134">
        <f>L1118*职业参数比例等级参数!$B$16</f>
        <v>2.6181818181818182</v>
      </c>
      <c r="O1118" s="134"/>
      <c r="P1118" s="134"/>
    </row>
    <row r="1119" spans="1:16" s="135" customFormat="1">
      <c r="A1119" s="142">
        <v>1106</v>
      </c>
      <c r="B1119" s="134">
        <f t="shared" si="27"/>
        <v>10500</v>
      </c>
      <c r="C1119" s="134">
        <v>7</v>
      </c>
      <c r="D1119" s="134">
        <v>3</v>
      </c>
      <c r="E1119" s="134" t="s">
        <v>1938</v>
      </c>
      <c r="F1119" s="134">
        <f>职业参数比例等级参数!$M$47*1</f>
        <v>12.121212121212121</v>
      </c>
      <c r="G1119" s="134">
        <f>职业参数比例等级参数!$M$48*1</f>
        <v>15.15151515151515</v>
      </c>
      <c r="H1119" s="134">
        <f>职业参数比例等级参数!$M$49*1</f>
        <v>4.2424242424242422</v>
      </c>
      <c r="I1119" s="134">
        <f>职业参数比例等级参数!$M$50*1</f>
        <v>5.0909090909090899</v>
      </c>
      <c r="J1119" s="135">
        <f>职业参数比例等级参数!$N$51*1</f>
        <v>8.2424242424242422</v>
      </c>
      <c r="K1119" s="134">
        <f>职业参数比例等级参数!$M$52*1</f>
        <v>6.3636363636363633</v>
      </c>
      <c r="L1119" s="134">
        <f>职业参数比例等级参数!$M$53*1</f>
        <v>2.6181818181818182</v>
      </c>
      <c r="M1119" s="134">
        <f>L1119*职业参数比例等级参数!$B$15</f>
        <v>5.2363636363636363</v>
      </c>
      <c r="N1119" s="134">
        <f>L1119*职业参数比例等级参数!$B$16</f>
        <v>2.6181818181818182</v>
      </c>
      <c r="O1119" s="134"/>
      <c r="P1119" s="134"/>
    </row>
    <row r="1120" spans="1:16" s="135" customFormat="1">
      <c r="A1120" s="142">
        <v>1107</v>
      </c>
      <c r="B1120" s="134">
        <f t="shared" si="27"/>
        <v>10500</v>
      </c>
      <c r="C1120" s="134">
        <v>7</v>
      </c>
      <c r="D1120" s="134">
        <v>3</v>
      </c>
      <c r="E1120" s="134" t="s">
        <v>1938</v>
      </c>
      <c r="F1120" s="134">
        <f>职业参数比例等级参数!$M$47*1</f>
        <v>12.121212121212121</v>
      </c>
      <c r="G1120" s="134">
        <f>职业参数比例等级参数!$M$48*1</f>
        <v>15.15151515151515</v>
      </c>
      <c r="H1120" s="134">
        <f>职业参数比例等级参数!$M$49*1</f>
        <v>4.2424242424242422</v>
      </c>
      <c r="I1120" s="134">
        <f>职业参数比例等级参数!$M$50*1</f>
        <v>5.0909090909090899</v>
      </c>
      <c r="J1120" s="134">
        <f>职业参数比例等级参数!$M$51*1</f>
        <v>8.4848484848484844</v>
      </c>
      <c r="K1120" s="135">
        <f>职业参数比例等级参数!$L$52*1</f>
        <v>6.545454545454545</v>
      </c>
      <c r="L1120" s="134">
        <f>职业参数比例等级参数!$M$53*1</f>
        <v>2.6181818181818182</v>
      </c>
      <c r="M1120" s="134">
        <f>L1120*职业参数比例等级参数!$B$15</f>
        <v>5.2363636363636363</v>
      </c>
      <c r="N1120" s="134">
        <f>L1120*职业参数比例等级参数!$B$16</f>
        <v>2.6181818181818182</v>
      </c>
      <c r="O1120" s="134"/>
      <c r="P1120" s="134"/>
    </row>
    <row r="1121" spans="1:16" s="135" customFormat="1">
      <c r="A1121" s="142">
        <v>1108</v>
      </c>
      <c r="B1121" s="134">
        <f t="shared" si="27"/>
        <v>10500</v>
      </c>
      <c r="C1121" s="134">
        <v>7</v>
      </c>
      <c r="D1121" s="134">
        <v>3</v>
      </c>
      <c r="E1121" s="134" t="s">
        <v>1938</v>
      </c>
      <c r="F1121" s="134">
        <f>职业参数比例等级参数!$M$47*1</f>
        <v>12.121212121212121</v>
      </c>
      <c r="G1121" s="134">
        <f>职业参数比例等级参数!$M$48*1</f>
        <v>15.15151515151515</v>
      </c>
      <c r="H1121" s="134">
        <f>职业参数比例等级参数!$M$49*1</f>
        <v>4.2424242424242422</v>
      </c>
      <c r="I1121" s="134">
        <f>职业参数比例等级参数!$M$50*1</f>
        <v>5.0909090909090899</v>
      </c>
      <c r="J1121" s="134">
        <f>职业参数比例等级参数!$M$51*1</f>
        <v>8.4848484848484844</v>
      </c>
      <c r="K1121" s="135">
        <f>职业参数比例等级参数!$N$52*1</f>
        <v>6.1818181818181817</v>
      </c>
      <c r="L1121" s="134">
        <f>职业参数比例等级参数!$M$53*1</f>
        <v>2.6181818181818182</v>
      </c>
      <c r="M1121" s="134">
        <f>L1121*职业参数比例等级参数!$B$15</f>
        <v>5.2363636363636363</v>
      </c>
      <c r="N1121" s="134">
        <f>L1121*职业参数比例等级参数!$B$16</f>
        <v>2.6181818181818182</v>
      </c>
      <c r="O1121" s="134"/>
      <c r="P1121" s="134"/>
    </row>
    <row r="1122" spans="1:16" s="135" customFormat="1">
      <c r="A1122" s="142">
        <v>1109</v>
      </c>
      <c r="B1122" s="134">
        <f t="shared" si="27"/>
        <v>10500</v>
      </c>
      <c r="C1122" s="134">
        <v>7</v>
      </c>
      <c r="D1122" s="134">
        <v>3</v>
      </c>
      <c r="E1122" s="134" t="s">
        <v>1938</v>
      </c>
      <c r="F1122" s="134">
        <f>职业参数比例等级参数!$M$47*1</f>
        <v>12.121212121212121</v>
      </c>
      <c r="G1122" s="134">
        <f>职业参数比例等级参数!$M$48*1</f>
        <v>15.15151515151515</v>
      </c>
      <c r="H1122" s="134">
        <f>职业参数比例等级参数!$M$49*1</f>
        <v>4.2424242424242422</v>
      </c>
      <c r="I1122" s="134">
        <f>职业参数比例等级参数!$M$50*1</f>
        <v>5.0909090909090899</v>
      </c>
      <c r="J1122" s="134">
        <f>职业参数比例等级参数!$M$51*1</f>
        <v>8.4848484848484844</v>
      </c>
      <c r="K1122" s="134">
        <f>职业参数比例等级参数!$M$52*1</f>
        <v>6.3636363636363633</v>
      </c>
      <c r="L1122" s="135">
        <f>职业参数比例等级参数!$L$53*1</f>
        <v>2.6399999999999997</v>
      </c>
      <c r="M1122" s="134">
        <f>L1122*职业参数比例等级参数!$B$15</f>
        <v>5.2799999999999994</v>
      </c>
      <c r="N1122" s="134">
        <f>L1122*职业参数比例等级参数!$B$16</f>
        <v>2.6399999999999997</v>
      </c>
      <c r="O1122" s="134"/>
      <c r="P1122" s="134"/>
    </row>
    <row r="1123" spans="1:16" s="135" customFormat="1">
      <c r="A1123" s="142">
        <v>1110</v>
      </c>
      <c r="B1123" s="134">
        <f t="shared" si="27"/>
        <v>10500</v>
      </c>
      <c r="C1123" s="134">
        <v>7</v>
      </c>
      <c r="D1123" s="134">
        <v>3</v>
      </c>
      <c r="E1123" s="134" t="s">
        <v>1938</v>
      </c>
      <c r="F1123" s="134">
        <f>职业参数比例等级参数!$M$47*1</f>
        <v>12.121212121212121</v>
      </c>
      <c r="G1123" s="134">
        <f>职业参数比例等级参数!$M$48*1</f>
        <v>15.15151515151515</v>
      </c>
      <c r="H1123" s="134">
        <f>职业参数比例等级参数!$M$49*1</f>
        <v>4.2424242424242422</v>
      </c>
      <c r="I1123" s="134">
        <f>职业参数比例等级参数!$M$50*1</f>
        <v>5.0909090909090899</v>
      </c>
      <c r="J1123" s="134">
        <f>职业参数比例等级参数!$M$51*1</f>
        <v>8.4848484848484844</v>
      </c>
      <c r="K1123" s="134">
        <f>职业参数比例等级参数!$M$52*1</f>
        <v>6.3636363636363633</v>
      </c>
      <c r="L1123" s="135">
        <f>职业参数比例等级参数!$N$53*1</f>
        <v>2.5963636363636362</v>
      </c>
      <c r="M1123" s="134">
        <f>L1123*职业参数比例等级参数!$B$15</f>
        <v>5.1927272727272724</v>
      </c>
      <c r="N1123" s="134">
        <f>L1123*职业参数比例等级参数!$B$16</f>
        <v>2.5963636363636362</v>
      </c>
      <c r="O1123" s="134"/>
      <c r="P1123" s="134"/>
    </row>
    <row r="1124" spans="1:16" s="135" customFormat="1">
      <c r="A1124" s="142">
        <v>1111</v>
      </c>
      <c r="B1124" s="135">
        <f t="shared" si="27"/>
        <v>10500</v>
      </c>
      <c r="C1124" s="135">
        <v>7</v>
      </c>
      <c r="D1124" s="135">
        <v>3</v>
      </c>
      <c r="E1124" s="135" t="s">
        <v>1939</v>
      </c>
      <c r="F1124" s="135">
        <f>职业参数比例等级参数!$N$47*1</f>
        <v>11.878787878787879</v>
      </c>
      <c r="G1124" s="135">
        <f>职业参数比例等级参数!$N$48*1</f>
        <v>14.848484848484848</v>
      </c>
      <c r="H1124" s="135">
        <f>职业参数比例等级参数!$N$49*1</f>
        <v>4.1212121212121211</v>
      </c>
      <c r="I1124" s="135">
        <f>职业参数比例等级参数!$N$50*1</f>
        <v>4.9454545454545453</v>
      </c>
      <c r="J1124" s="135">
        <f>职业参数比例等级参数!$N$51*1</f>
        <v>8.2424242424242422</v>
      </c>
      <c r="K1124" s="135">
        <f>职业参数比例等级参数!$N$52*1</f>
        <v>6.1818181818181817</v>
      </c>
      <c r="L1124" s="135">
        <f>职业参数比例等级参数!$N$53*1</f>
        <v>2.5963636363636362</v>
      </c>
      <c r="M1124" s="135">
        <f>L1124*职业参数比例等级参数!$B$15</f>
        <v>5.1927272727272724</v>
      </c>
      <c r="N1124" s="135">
        <f>L1124*职业参数比例等级参数!$B$16</f>
        <v>2.5963636363636362</v>
      </c>
      <c r="P1124" s="135" t="s">
        <v>696</v>
      </c>
    </row>
    <row r="1125" spans="1:16" s="135" customFormat="1">
      <c r="A1125" s="142">
        <v>1112</v>
      </c>
      <c r="B1125" s="134">
        <f t="shared" si="27"/>
        <v>10500</v>
      </c>
      <c r="C1125" s="134">
        <v>7</v>
      </c>
      <c r="D1125" s="134">
        <v>3</v>
      </c>
      <c r="E1125" s="134" t="s">
        <v>1939</v>
      </c>
      <c r="F1125" s="135">
        <f>职业参数比例等级参数!$M$47*1</f>
        <v>12.121212121212121</v>
      </c>
      <c r="G1125" s="134">
        <f>职业参数比例等级参数!$N$48*1</f>
        <v>14.848484848484848</v>
      </c>
      <c r="H1125" s="134">
        <f>职业参数比例等级参数!$N$49*1</f>
        <v>4.1212121212121211</v>
      </c>
      <c r="I1125" s="134">
        <f>职业参数比例等级参数!$N$50*1</f>
        <v>4.9454545454545453</v>
      </c>
      <c r="J1125" s="134">
        <f>职业参数比例等级参数!$N$51*1</f>
        <v>8.2424242424242422</v>
      </c>
      <c r="K1125" s="134">
        <f>职业参数比例等级参数!$N$52*1</f>
        <v>6.1818181818181817</v>
      </c>
      <c r="L1125" s="134">
        <f>职业参数比例等级参数!$N$53*1</f>
        <v>2.5963636363636362</v>
      </c>
      <c r="M1125" s="134">
        <f>L1125*职业参数比例等级参数!$B$15</f>
        <v>5.1927272727272724</v>
      </c>
      <c r="N1125" s="134">
        <f>L1125*职业参数比例等级参数!$B$16</f>
        <v>2.5963636363636362</v>
      </c>
      <c r="O1125" s="134"/>
      <c r="P1125" s="134"/>
    </row>
    <row r="1126" spans="1:16" s="135" customFormat="1">
      <c r="A1126" s="142">
        <v>1113</v>
      </c>
      <c r="B1126" s="134">
        <f t="shared" si="27"/>
        <v>10500</v>
      </c>
      <c r="C1126" s="134">
        <v>7</v>
      </c>
      <c r="D1126" s="134">
        <v>3</v>
      </c>
      <c r="E1126" s="134" t="s">
        <v>1939</v>
      </c>
      <c r="F1126" s="135">
        <f>职业参数比例等级参数!$L$47*1</f>
        <v>12.363636363636363</v>
      </c>
      <c r="G1126" s="134">
        <f>职业参数比例等级参数!$N$48*1</f>
        <v>14.848484848484848</v>
      </c>
      <c r="H1126" s="134">
        <f>职业参数比例等级参数!$N$49*1</f>
        <v>4.1212121212121211</v>
      </c>
      <c r="I1126" s="134">
        <f>职业参数比例等级参数!$N$50*1</f>
        <v>4.9454545454545453</v>
      </c>
      <c r="J1126" s="134">
        <f>职业参数比例等级参数!$N$51*1</f>
        <v>8.2424242424242422</v>
      </c>
      <c r="K1126" s="134">
        <f>职业参数比例等级参数!$N$52*1</f>
        <v>6.1818181818181817</v>
      </c>
      <c r="L1126" s="134">
        <f>职业参数比例等级参数!$N$53*1</f>
        <v>2.5963636363636362</v>
      </c>
      <c r="M1126" s="134">
        <f>L1126*职业参数比例等级参数!$B$15</f>
        <v>5.1927272727272724</v>
      </c>
      <c r="N1126" s="134">
        <f>L1126*职业参数比例等级参数!$B$16</f>
        <v>2.5963636363636362</v>
      </c>
      <c r="O1126" s="134"/>
      <c r="P1126" s="134"/>
    </row>
    <row r="1127" spans="1:16" s="135" customFormat="1">
      <c r="A1127" s="142">
        <v>1114</v>
      </c>
      <c r="B1127" s="134">
        <f t="shared" si="27"/>
        <v>10500</v>
      </c>
      <c r="C1127" s="134">
        <v>7</v>
      </c>
      <c r="D1127" s="134">
        <v>3</v>
      </c>
      <c r="E1127" s="134" t="s">
        <v>1938</v>
      </c>
      <c r="F1127" s="134">
        <f>职业参数比例等级参数!$N$47*1</f>
        <v>11.878787878787879</v>
      </c>
      <c r="G1127" s="135">
        <f>职业参数比例等级参数!$M$48*1</f>
        <v>15.15151515151515</v>
      </c>
      <c r="H1127" s="134">
        <f>职业参数比例等级参数!$N$49*1</f>
        <v>4.1212121212121211</v>
      </c>
      <c r="I1127" s="134">
        <f>职业参数比例等级参数!$N$50*1</f>
        <v>4.9454545454545453</v>
      </c>
      <c r="J1127" s="134">
        <f>职业参数比例等级参数!$N$51*1</f>
        <v>8.2424242424242422</v>
      </c>
      <c r="K1127" s="134">
        <f>职业参数比例等级参数!$N$52*1</f>
        <v>6.1818181818181817</v>
      </c>
      <c r="L1127" s="134">
        <f>职业参数比例等级参数!$N$53*1</f>
        <v>2.5963636363636362</v>
      </c>
      <c r="M1127" s="134">
        <f>L1127*职业参数比例等级参数!$B$15</f>
        <v>5.1927272727272724</v>
      </c>
      <c r="N1127" s="134">
        <f>L1127*职业参数比例等级参数!$B$16</f>
        <v>2.5963636363636362</v>
      </c>
      <c r="O1127" s="134"/>
      <c r="P1127" s="134"/>
    </row>
    <row r="1128" spans="1:16" s="135" customFormat="1">
      <c r="A1128" s="142">
        <v>1115</v>
      </c>
      <c r="B1128" s="134">
        <f t="shared" si="27"/>
        <v>10500</v>
      </c>
      <c r="C1128" s="134">
        <v>7</v>
      </c>
      <c r="D1128" s="134">
        <v>3</v>
      </c>
      <c r="E1128" s="134" t="s">
        <v>1938</v>
      </c>
      <c r="F1128" s="134">
        <f>职业参数比例等级参数!$N$47*1</f>
        <v>11.878787878787879</v>
      </c>
      <c r="G1128" s="135">
        <f>职业参数比例等级参数!$L$48*1</f>
        <v>15.454545454545453</v>
      </c>
      <c r="H1128" s="134">
        <f>职业参数比例等级参数!$N$49*1</f>
        <v>4.1212121212121211</v>
      </c>
      <c r="I1128" s="134">
        <f>职业参数比例等级参数!$N$50*1</f>
        <v>4.9454545454545453</v>
      </c>
      <c r="J1128" s="134">
        <f>职业参数比例等级参数!$N$51*1</f>
        <v>8.2424242424242422</v>
      </c>
      <c r="K1128" s="134">
        <f>职业参数比例等级参数!$N$52*1</f>
        <v>6.1818181818181817</v>
      </c>
      <c r="L1128" s="134">
        <f>职业参数比例等级参数!$N$53*1</f>
        <v>2.5963636363636362</v>
      </c>
      <c r="M1128" s="134">
        <f>L1128*职业参数比例等级参数!$B$15</f>
        <v>5.1927272727272724</v>
      </c>
      <c r="N1128" s="134">
        <f>L1128*职业参数比例等级参数!$B$16</f>
        <v>2.5963636363636362</v>
      </c>
      <c r="O1128" s="134"/>
      <c r="P1128" s="134"/>
    </row>
    <row r="1129" spans="1:16" s="135" customFormat="1">
      <c r="A1129" s="142">
        <v>1116</v>
      </c>
      <c r="B1129" s="134">
        <f t="shared" si="27"/>
        <v>10500</v>
      </c>
      <c r="C1129" s="134">
        <v>7</v>
      </c>
      <c r="D1129" s="134">
        <v>3</v>
      </c>
      <c r="E1129" s="134" t="s">
        <v>1938</v>
      </c>
      <c r="F1129" s="134">
        <f>职业参数比例等级参数!$N$47*1</f>
        <v>11.878787878787879</v>
      </c>
      <c r="G1129" s="134">
        <f>职业参数比例等级参数!$N$48*1</f>
        <v>14.848484848484848</v>
      </c>
      <c r="H1129" s="135">
        <f>职业参数比例等级参数!$M$49*1</f>
        <v>4.2424242424242422</v>
      </c>
      <c r="I1129" s="134">
        <f>职业参数比例等级参数!$N$50*1</f>
        <v>4.9454545454545453</v>
      </c>
      <c r="J1129" s="134">
        <f>职业参数比例等级参数!$N$51*1</f>
        <v>8.2424242424242422</v>
      </c>
      <c r="K1129" s="134">
        <f>职业参数比例等级参数!$N$52*1</f>
        <v>6.1818181818181817</v>
      </c>
      <c r="L1129" s="134">
        <f>职业参数比例等级参数!$N$53*1</f>
        <v>2.5963636363636362</v>
      </c>
      <c r="M1129" s="134">
        <f>L1129*职业参数比例等级参数!$B$15</f>
        <v>5.1927272727272724</v>
      </c>
      <c r="N1129" s="134">
        <f>L1129*职业参数比例等级参数!$B$16</f>
        <v>2.5963636363636362</v>
      </c>
      <c r="O1129" s="134"/>
      <c r="P1129" s="134"/>
    </row>
    <row r="1130" spans="1:16" s="135" customFormat="1">
      <c r="A1130" s="142">
        <v>1117</v>
      </c>
      <c r="B1130" s="134">
        <f t="shared" si="27"/>
        <v>10500</v>
      </c>
      <c r="C1130" s="134">
        <v>7</v>
      </c>
      <c r="D1130" s="134">
        <v>3</v>
      </c>
      <c r="E1130" s="134" t="s">
        <v>1938</v>
      </c>
      <c r="F1130" s="134">
        <f>职业参数比例等级参数!$N$47*1</f>
        <v>11.878787878787879</v>
      </c>
      <c r="G1130" s="134">
        <f>职业参数比例等级参数!$N$48*1</f>
        <v>14.848484848484848</v>
      </c>
      <c r="H1130" s="135">
        <f>职业参数比例等级参数!$L$49*1</f>
        <v>4.3636363636363633</v>
      </c>
      <c r="I1130" s="134">
        <f>职业参数比例等级参数!$N$50*1</f>
        <v>4.9454545454545453</v>
      </c>
      <c r="J1130" s="134">
        <f>职业参数比例等级参数!$N$51*1</f>
        <v>8.2424242424242422</v>
      </c>
      <c r="K1130" s="134">
        <f>职业参数比例等级参数!$N$52*1</f>
        <v>6.1818181818181817</v>
      </c>
      <c r="L1130" s="134">
        <f>职业参数比例等级参数!$N$53*1</f>
        <v>2.5963636363636362</v>
      </c>
      <c r="M1130" s="134">
        <f>L1130*职业参数比例等级参数!$B$15</f>
        <v>5.1927272727272724</v>
      </c>
      <c r="N1130" s="134">
        <f>L1130*职业参数比例等级参数!$B$16</f>
        <v>2.5963636363636362</v>
      </c>
      <c r="O1130" s="134"/>
      <c r="P1130" s="134"/>
    </row>
    <row r="1131" spans="1:16" s="135" customFormat="1">
      <c r="A1131" s="142">
        <v>1118</v>
      </c>
      <c r="B1131" s="134">
        <f t="shared" si="27"/>
        <v>10500</v>
      </c>
      <c r="C1131" s="134">
        <v>7</v>
      </c>
      <c r="D1131" s="134">
        <v>3</v>
      </c>
      <c r="E1131" s="134" t="s">
        <v>1938</v>
      </c>
      <c r="F1131" s="134">
        <f>职业参数比例等级参数!$N$47*1</f>
        <v>11.878787878787879</v>
      </c>
      <c r="G1131" s="134">
        <f>职业参数比例等级参数!$N$48*1</f>
        <v>14.848484848484848</v>
      </c>
      <c r="H1131" s="134">
        <f>职业参数比例等级参数!$N$49*1</f>
        <v>4.1212121212121211</v>
      </c>
      <c r="I1131" s="135">
        <f>职业参数比例等级参数!$M$50*1</f>
        <v>5.0909090909090899</v>
      </c>
      <c r="J1131" s="134">
        <f>职业参数比例等级参数!$N$51*1</f>
        <v>8.2424242424242422</v>
      </c>
      <c r="K1131" s="134">
        <f>职业参数比例等级参数!$N$52*1</f>
        <v>6.1818181818181817</v>
      </c>
      <c r="L1131" s="134">
        <f>职业参数比例等级参数!$N$53*1</f>
        <v>2.5963636363636362</v>
      </c>
      <c r="M1131" s="134">
        <f>L1131*职业参数比例等级参数!$B$15</f>
        <v>5.1927272727272724</v>
      </c>
      <c r="N1131" s="134">
        <f>L1131*职业参数比例等级参数!$B$16</f>
        <v>2.5963636363636362</v>
      </c>
      <c r="O1131" s="134"/>
      <c r="P1131" s="134"/>
    </row>
    <row r="1132" spans="1:16" s="135" customFormat="1">
      <c r="A1132" s="142">
        <v>1119</v>
      </c>
      <c r="B1132" s="134">
        <f t="shared" si="27"/>
        <v>10500</v>
      </c>
      <c r="C1132" s="134">
        <v>7</v>
      </c>
      <c r="D1132" s="134">
        <v>3</v>
      </c>
      <c r="E1132" s="134" t="s">
        <v>1938</v>
      </c>
      <c r="F1132" s="134">
        <f>职业参数比例等级参数!$N$47*1</f>
        <v>11.878787878787879</v>
      </c>
      <c r="G1132" s="134">
        <f>职业参数比例等级参数!$N$48*1</f>
        <v>14.848484848484848</v>
      </c>
      <c r="H1132" s="134">
        <f>职业参数比例等级参数!$N$49*1</f>
        <v>4.1212121212121211</v>
      </c>
      <c r="I1132" s="135">
        <f>职业参数比例等级参数!$L$50*1</f>
        <v>5.2363636363636363</v>
      </c>
      <c r="J1132" s="134">
        <f>职业参数比例等级参数!$N$51*1</f>
        <v>8.2424242424242422</v>
      </c>
      <c r="K1132" s="134">
        <f>职业参数比例等级参数!$N$52*1</f>
        <v>6.1818181818181817</v>
      </c>
      <c r="L1132" s="134">
        <f>职业参数比例等级参数!$N$53*1</f>
        <v>2.5963636363636362</v>
      </c>
      <c r="M1132" s="134">
        <f>L1132*职业参数比例等级参数!$B$15</f>
        <v>5.1927272727272724</v>
      </c>
      <c r="N1132" s="134">
        <f>L1132*职业参数比例等级参数!$B$16</f>
        <v>2.5963636363636362</v>
      </c>
      <c r="O1132" s="134"/>
      <c r="P1132" s="134"/>
    </row>
    <row r="1133" spans="1:16" s="135" customFormat="1">
      <c r="A1133" s="142">
        <v>1120</v>
      </c>
      <c r="B1133" s="134">
        <f t="shared" si="27"/>
        <v>10500</v>
      </c>
      <c r="C1133" s="134">
        <v>7</v>
      </c>
      <c r="D1133" s="134">
        <v>3</v>
      </c>
      <c r="E1133" s="134" t="s">
        <v>1938</v>
      </c>
      <c r="F1133" s="134">
        <f>职业参数比例等级参数!$N$47*1</f>
        <v>11.878787878787879</v>
      </c>
      <c r="G1133" s="134">
        <f>职业参数比例等级参数!$N$48*1</f>
        <v>14.848484848484848</v>
      </c>
      <c r="H1133" s="134">
        <f>职业参数比例等级参数!$N$49*1</f>
        <v>4.1212121212121211</v>
      </c>
      <c r="I1133" s="134">
        <f>职业参数比例等级参数!$N$50*1</f>
        <v>4.9454545454545453</v>
      </c>
      <c r="J1133" s="135">
        <f>职业参数比例等级参数!$M$51*1</f>
        <v>8.4848484848484844</v>
      </c>
      <c r="K1133" s="134">
        <f>职业参数比例等级参数!$N$52*1</f>
        <v>6.1818181818181817</v>
      </c>
      <c r="L1133" s="134">
        <f>职业参数比例等级参数!$N$53*1</f>
        <v>2.5963636363636362</v>
      </c>
      <c r="M1133" s="134">
        <f>L1133*职业参数比例等级参数!$B$15</f>
        <v>5.1927272727272724</v>
      </c>
      <c r="N1133" s="134">
        <f>L1133*职业参数比例等级参数!$B$16</f>
        <v>2.5963636363636362</v>
      </c>
      <c r="O1133" s="134"/>
      <c r="P1133" s="134"/>
    </row>
    <row r="1134" spans="1:16" s="135" customFormat="1">
      <c r="A1134" s="142">
        <v>1121</v>
      </c>
      <c r="B1134" s="134">
        <f t="shared" si="27"/>
        <v>10500</v>
      </c>
      <c r="C1134" s="134">
        <v>7</v>
      </c>
      <c r="D1134" s="134">
        <v>3</v>
      </c>
      <c r="E1134" s="134" t="s">
        <v>1938</v>
      </c>
      <c r="F1134" s="134">
        <f>职业参数比例等级参数!$N$47*1</f>
        <v>11.878787878787879</v>
      </c>
      <c r="G1134" s="134">
        <f>职业参数比例等级参数!$N$48*1</f>
        <v>14.848484848484848</v>
      </c>
      <c r="H1134" s="134">
        <f>职业参数比例等级参数!$N$49*1</f>
        <v>4.1212121212121211</v>
      </c>
      <c r="I1134" s="134">
        <f>职业参数比例等级参数!$N$50*1</f>
        <v>4.9454545454545453</v>
      </c>
      <c r="J1134" s="135">
        <f>职业参数比例等级参数!$L$51*1</f>
        <v>8.7272727272727266</v>
      </c>
      <c r="K1134" s="134">
        <f>职业参数比例等级参数!$N$52*1</f>
        <v>6.1818181818181817</v>
      </c>
      <c r="L1134" s="134">
        <f>职业参数比例等级参数!$N$53*1</f>
        <v>2.5963636363636362</v>
      </c>
      <c r="M1134" s="134">
        <f>L1134*职业参数比例等级参数!$B$15</f>
        <v>5.1927272727272724</v>
      </c>
      <c r="N1134" s="134">
        <f>L1134*职业参数比例等级参数!$B$16</f>
        <v>2.5963636363636362</v>
      </c>
      <c r="O1134" s="134"/>
      <c r="P1134" s="134"/>
    </row>
    <row r="1135" spans="1:16" s="135" customFormat="1">
      <c r="A1135" s="142">
        <v>1122</v>
      </c>
      <c r="B1135" s="134">
        <f t="shared" si="27"/>
        <v>10500</v>
      </c>
      <c r="C1135" s="134">
        <v>7</v>
      </c>
      <c r="D1135" s="134">
        <v>3</v>
      </c>
      <c r="E1135" s="134" t="s">
        <v>1938</v>
      </c>
      <c r="F1135" s="134">
        <f>职业参数比例等级参数!$N$47*1</f>
        <v>11.878787878787879</v>
      </c>
      <c r="G1135" s="134">
        <f>职业参数比例等级参数!$N$48*1</f>
        <v>14.848484848484848</v>
      </c>
      <c r="H1135" s="134">
        <f>职业参数比例等级参数!$N$49*1</f>
        <v>4.1212121212121211</v>
      </c>
      <c r="I1135" s="134">
        <f>职业参数比例等级参数!$N$50*1</f>
        <v>4.9454545454545453</v>
      </c>
      <c r="J1135" s="134">
        <f>职业参数比例等级参数!$N$51*1</f>
        <v>8.2424242424242422</v>
      </c>
      <c r="K1135" s="135">
        <f>职业参数比例等级参数!$M$52*1</f>
        <v>6.3636363636363633</v>
      </c>
      <c r="L1135" s="134">
        <f>职业参数比例等级参数!$N$53*1</f>
        <v>2.5963636363636362</v>
      </c>
      <c r="M1135" s="134">
        <f>L1135*职业参数比例等级参数!$B$15</f>
        <v>5.1927272727272724</v>
      </c>
      <c r="N1135" s="134">
        <f>L1135*职业参数比例等级参数!$B$16</f>
        <v>2.5963636363636362</v>
      </c>
      <c r="O1135" s="134"/>
      <c r="P1135" s="134"/>
    </row>
    <row r="1136" spans="1:16" s="135" customFormat="1">
      <c r="A1136" s="142">
        <v>1123</v>
      </c>
      <c r="B1136" s="134">
        <f t="shared" si="27"/>
        <v>10500</v>
      </c>
      <c r="C1136" s="134">
        <v>7</v>
      </c>
      <c r="D1136" s="134">
        <v>3</v>
      </c>
      <c r="E1136" s="134" t="s">
        <v>1938</v>
      </c>
      <c r="F1136" s="134">
        <f>职业参数比例等级参数!$N$47*1</f>
        <v>11.878787878787879</v>
      </c>
      <c r="G1136" s="134">
        <f>职业参数比例等级参数!$N$48*1</f>
        <v>14.848484848484848</v>
      </c>
      <c r="H1136" s="134">
        <f>职业参数比例等级参数!$N$49*1</f>
        <v>4.1212121212121211</v>
      </c>
      <c r="I1136" s="134">
        <f>职业参数比例等级参数!$N$50*1</f>
        <v>4.9454545454545453</v>
      </c>
      <c r="J1136" s="134">
        <f>职业参数比例等级参数!$N$51*1</f>
        <v>8.2424242424242422</v>
      </c>
      <c r="K1136" s="135">
        <f>职业参数比例等级参数!$L$52*1</f>
        <v>6.545454545454545</v>
      </c>
      <c r="L1136" s="134">
        <f>职业参数比例等级参数!$N$53*1</f>
        <v>2.5963636363636362</v>
      </c>
      <c r="M1136" s="134">
        <f>L1136*职业参数比例等级参数!$B$15</f>
        <v>5.1927272727272724</v>
      </c>
      <c r="N1136" s="134">
        <f>L1136*职业参数比例等级参数!$B$16</f>
        <v>2.5963636363636362</v>
      </c>
      <c r="O1136" s="134"/>
      <c r="P1136" s="134"/>
    </row>
    <row r="1137" spans="1:16" s="135" customFormat="1">
      <c r="A1137" s="142">
        <v>1124</v>
      </c>
      <c r="B1137" s="134">
        <f t="shared" si="27"/>
        <v>10500</v>
      </c>
      <c r="C1137" s="134">
        <v>7</v>
      </c>
      <c r="D1137" s="134">
        <v>3</v>
      </c>
      <c r="E1137" s="134" t="s">
        <v>1938</v>
      </c>
      <c r="F1137" s="134">
        <f>职业参数比例等级参数!$N$47*1</f>
        <v>11.878787878787879</v>
      </c>
      <c r="G1137" s="134">
        <f>职业参数比例等级参数!$N$48*1</f>
        <v>14.848484848484848</v>
      </c>
      <c r="H1137" s="134">
        <f>职业参数比例等级参数!$N$49*1</f>
        <v>4.1212121212121211</v>
      </c>
      <c r="I1137" s="134">
        <f>职业参数比例等级参数!$N$50*1</f>
        <v>4.9454545454545453</v>
      </c>
      <c r="J1137" s="134">
        <f>职业参数比例等级参数!$N$51*1</f>
        <v>8.2424242424242422</v>
      </c>
      <c r="K1137" s="134">
        <f>职业参数比例等级参数!$N$52*1</f>
        <v>6.1818181818181817</v>
      </c>
      <c r="L1137" s="135">
        <f>职业参数比例等级参数!$M$53*1</f>
        <v>2.6181818181818182</v>
      </c>
      <c r="M1137" s="134">
        <f>L1137*职业参数比例等级参数!$B$15</f>
        <v>5.2363636363636363</v>
      </c>
      <c r="N1137" s="134">
        <f>L1137*职业参数比例等级参数!$B$16</f>
        <v>2.6181818181818182</v>
      </c>
      <c r="O1137" s="134"/>
      <c r="P1137" s="134"/>
    </row>
    <row r="1138" spans="1:16" s="135" customFormat="1">
      <c r="A1138" s="142">
        <v>1125</v>
      </c>
      <c r="B1138" s="134">
        <f t="shared" si="27"/>
        <v>10500</v>
      </c>
      <c r="C1138" s="134">
        <v>7</v>
      </c>
      <c r="D1138" s="134">
        <v>3</v>
      </c>
      <c r="E1138" s="134" t="s">
        <v>1938</v>
      </c>
      <c r="F1138" s="134">
        <f>职业参数比例等级参数!$N$47*1</f>
        <v>11.878787878787879</v>
      </c>
      <c r="G1138" s="134">
        <f>职业参数比例等级参数!$N$48*1</f>
        <v>14.848484848484848</v>
      </c>
      <c r="H1138" s="134">
        <f>职业参数比例等级参数!$N$49*1</f>
        <v>4.1212121212121211</v>
      </c>
      <c r="I1138" s="134">
        <f>职业参数比例等级参数!$N$50*1</f>
        <v>4.9454545454545453</v>
      </c>
      <c r="J1138" s="134">
        <f>职业参数比例等级参数!$N$51*1</f>
        <v>8.2424242424242422</v>
      </c>
      <c r="K1138" s="134">
        <f>职业参数比例等级参数!$N$52*1</f>
        <v>6.1818181818181817</v>
      </c>
      <c r="L1138" s="135">
        <f>职业参数比例等级参数!$L$53*1</f>
        <v>2.6399999999999997</v>
      </c>
      <c r="M1138" s="134">
        <f>L1138*职业参数比例等级参数!$B$15</f>
        <v>5.2799999999999994</v>
      </c>
      <c r="N1138" s="134">
        <f>L1138*职业参数比例等级参数!$B$16</f>
        <v>2.6399999999999997</v>
      </c>
      <c r="O1138" s="134"/>
      <c r="P1138" s="134"/>
    </row>
    <row r="1139" spans="1:16" s="135" customFormat="1">
      <c r="A1139" s="142">
        <v>1126</v>
      </c>
      <c r="B1139" s="135">
        <f>$C$7</f>
        <v>6500</v>
      </c>
      <c r="C1139" s="135">
        <v>6</v>
      </c>
      <c r="D1139" s="135">
        <v>3</v>
      </c>
      <c r="E1139" s="135" t="s">
        <v>1939</v>
      </c>
      <c r="F1139" s="135">
        <f>职业参数比例等级参数!$O$47*1</f>
        <v>11.636363636363637</v>
      </c>
      <c r="G1139" s="135">
        <f>职业参数比例等级参数!$O$48*1</f>
        <v>14.545454545454543</v>
      </c>
      <c r="H1139" s="135">
        <f>职业参数比例等级参数!$O$49*1</f>
        <v>4</v>
      </c>
      <c r="I1139" s="135">
        <f>职业参数比例等级参数!$O$50*1</f>
        <v>4.7999999999999989</v>
      </c>
      <c r="J1139" s="135">
        <f>职业参数比例等级参数!$O$51*1</f>
        <v>8</v>
      </c>
      <c r="K1139" s="135">
        <f>职业参数比例等级参数!$O$52*1</f>
        <v>6</v>
      </c>
      <c r="L1139" s="135">
        <f>职业参数比例等级参数!$O$53*1</f>
        <v>2.5745454545454542</v>
      </c>
      <c r="M1139" s="135">
        <f>L1139*职业参数比例等级参数!$B$15</f>
        <v>5.1490909090909085</v>
      </c>
      <c r="N1139" s="135">
        <f>L1139*职业参数比例等级参数!$B$16</f>
        <v>2.5745454545454542</v>
      </c>
      <c r="P1139" s="135" t="s">
        <v>615</v>
      </c>
    </row>
    <row r="1140" spans="1:16" s="135" customFormat="1" ht="12.75" customHeight="1">
      <c r="A1140" s="142">
        <v>1127</v>
      </c>
      <c r="B1140" s="134">
        <f t="shared" ref="B1140:B1183" si="28">$C$7</f>
        <v>6500</v>
      </c>
      <c r="C1140" s="134">
        <v>6</v>
      </c>
      <c r="D1140" s="134">
        <v>3</v>
      </c>
      <c r="E1140" s="134" t="s">
        <v>1939</v>
      </c>
      <c r="F1140" s="135">
        <f>职业参数比例等级参数!$P$47*1</f>
        <v>11.393939393939394</v>
      </c>
      <c r="G1140" s="134">
        <f>职业参数比例等级参数!$O$48*1</f>
        <v>14.545454545454543</v>
      </c>
      <c r="H1140" s="134">
        <f>职业参数比例等级参数!$O$49*1</f>
        <v>4</v>
      </c>
      <c r="I1140" s="134">
        <f>职业参数比例等级参数!$O$50*1</f>
        <v>4.7999999999999989</v>
      </c>
      <c r="J1140" s="134">
        <f>职业参数比例等级参数!$O$51*1</f>
        <v>8</v>
      </c>
      <c r="K1140" s="134">
        <f>职业参数比例等级参数!$O$52*1</f>
        <v>6</v>
      </c>
      <c r="L1140" s="134">
        <f>职业参数比例等级参数!$O$53*1</f>
        <v>2.5745454545454542</v>
      </c>
      <c r="M1140" s="134">
        <f>L1140*职业参数比例等级参数!$B$15</f>
        <v>5.1490909090909085</v>
      </c>
      <c r="N1140" s="134">
        <f>L1140*职业参数比例等级参数!$B$16</f>
        <v>2.5745454545454542</v>
      </c>
      <c r="O1140" s="134"/>
      <c r="P1140" s="134"/>
    </row>
    <row r="1141" spans="1:16" s="135" customFormat="1">
      <c r="A1141" s="142">
        <v>1128</v>
      </c>
      <c r="B1141" s="134">
        <f t="shared" si="28"/>
        <v>6500</v>
      </c>
      <c r="C1141" s="134">
        <v>6</v>
      </c>
      <c r="D1141" s="134">
        <v>3</v>
      </c>
      <c r="E1141" s="134" t="s">
        <v>1939</v>
      </c>
      <c r="F1141" s="135">
        <f>职业参数比例等级参数!$Q$47*1</f>
        <v>11.15151515151515</v>
      </c>
      <c r="G1141" s="134">
        <f>职业参数比例等级参数!$O$48*1</f>
        <v>14.545454545454543</v>
      </c>
      <c r="H1141" s="134">
        <f>职业参数比例等级参数!$O$49*1</f>
        <v>4</v>
      </c>
      <c r="I1141" s="134">
        <f>职业参数比例等级参数!$O$50*1</f>
        <v>4.7999999999999989</v>
      </c>
      <c r="J1141" s="134">
        <f>职业参数比例等级参数!$O$51*1</f>
        <v>8</v>
      </c>
      <c r="K1141" s="134">
        <f>职业参数比例等级参数!$O$52*1</f>
        <v>6</v>
      </c>
      <c r="L1141" s="134">
        <f>职业参数比例等级参数!$O$53*1</f>
        <v>2.5745454545454542</v>
      </c>
      <c r="M1141" s="134">
        <f>L1141*职业参数比例等级参数!$B$15</f>
        <v>5.1490909090909085</v>
      </c>
      <c r="N1141" s="134">
        <f>L1141*职业参数比例等级参数!$B$16</f>
        <v>2.5745454545454542</v>
      </c>
      <c r="O1141" s="134"/>
      <c r="P1141" s="134"/>
    </row>
    <row r="1142" spans="1:16" s="135" customFormat="1">
      <c r="A1142" s="142">
        <v>1129</v>
      </c>
      <c r="B1142" s="134">
        <f t="shared" si="28"/>
        <v>6500</v>
      </c>
      <c r="C1142" s="134">
        <v>6</v>
      </c>
      <c r="D1142" s="134">
        <v>3</v>
      </c>
      <c r="E1142" s="134" t="s">
        <v>1938</v>
      </c>
      <c r="F1142" s="134">
        <f>职业参数比例等级参数!$O$47*1</f>
        <v>11.636363636363637</v>
      </c>
      <c r="G1142" s="135">
        <f>职业参数比例等级参数!$P$48*1</f>
        <v>14.242424242424242</v>
      </c>
      <c r="H1142" s="134">
        <f>职业参数比例等级参数!$O$49*1</f>
        <v>4</v>
      </c>
      <c r="I1142" s="134">
        <f>职业参数比例等级参数!$O$50*1</f>
        <v>4.7999999999999989</v>
      </c>
      <c r="J1142" s="134">
        <f>职业参数比例等级参数!$O$51*1</f>
        <v>8</v>
      </c>
      <c r="K1142" s="134">
        <f>职业参数比例等级参数!$O$52*1</f>
        <v>6</v>
      </c>
      <c r="L1142" s="134">
        <f>职业参数比例等级参数!$O$53*1</f>
        <v>2.5745454545454542</v>
      </c>
      <c r="M1142" s="134">
        <f>L1142*职业参数比例等级参数!$B$15</f>
        <v>5.1490909090909085</v>
      </c>
      <c r="N1142" s="134">
        <f>L1142*职业参数比例等级参数!$B$16</f>
        <v>2.5745454545454542</v>
      </c>
      <c r="O1142" s="134"/>
      <c r="P1142" s="134"/>
    </row>
    <row r="1143" spans="1:16" s="135" customFormat="1">
      <c r="A1143" s="142">
        <v>1130</v>
      </c>
      <c r="B1143" s="134">
        <f t="shared" si="28"/>
        <v>6500</v>
      </c>
      <c r="C1143" s="134">
        <v>6</v>
      </c>
      <c r="D1143" s="134">
        <v>3</v>
      </c>
      <c r="E1143" s="134" t="s">
        <v>1938</v>
      </c>
      <c r="F1143" s="134">
        <f>职业参数比例等级参数!$O$47*1</f>
        <v>11.636363636363637</v>
      </c>
      <c r="G1143" s="135">
        <f>职业参数比例等级参数!$Q$48*1</f>
        <v>13.939393939393938</v>
      </c>
      <c r="H1143" s="134">
        <f>职业参数比例等级参数!$O$49*1</f>
        <v>4</v>
      </c>
      <c r="I1143" s="134">
        <f>职业参数比例等级参数!$O$50*1</f>
        <v>4.7999999999999989</v>
      </c>
      <c r="J1143" s="134">
        <f>职业参数比例等级参数!$O$51*1</f>
        <v>8</v>
      </c>
      <c r="K1143" s="134">
        <f>职业参数比例等级参数!$O$52*1</f>
        <v>6</v>
      </c>
      <c r="L1143" s="134">
        <f>职业参数比例等级参数!$O$53*1</f>
        <v>2.5745454545454542</v>
      </c>
      <c r="M1143" s="134">
        <f>L1143*职业参数比例等级参数!$B$15</f>
        <v>5.1490909090909085</v>
      </c>
      <c r="N1143" s="134">
        <f>L1143*职业参数比例等级参数!$B$16</f>
        <v>2.5745454545454542</v>
      </c>
      <c r="O1143" s="134"/>
      <c r="P1143" s="134"/>
    </row>
    <row r="1144" spans="1:16" s="135" customFormat="1">
      <c r="A1144" s="142">
        <v>1131</v>
      </c>
      <c r="B1144" s="134">
        <f t="shared" si="28"/>
        <v>6500</v>
      </c>
      <c r="C1144" s="134">
        <v>6</v>
      </c>
      <c r="D1144" s="134">
        <v>3</v>
      </c>
      <c r="E1144" s="134" t="s">
        <v>1938</v>
      </c>
      <c r="F1144" s="134">
        <f>职业参数比例等级参数!$O$47*1</f>
        <v>11.636363636363637</v>
      </c>
      <c r="G1144" s="134">
        <f>职业参数比例等级参数!$O$48*1</f>
        <v>14.545454545454543</v>
      </c>
      <c r="H1144" s="135">
        <f>职业参数比例等级参数!$P$49*1</f>
        <v>3.8787878787878789</v>
      </c>
      <c r="I1144" s="134">
        <f>职业参数比例等级参数!$O$50*1</f>
        <v>4.7999999999999989</v>
      </c>
      <c r="J1144" s="134">
        <f>职业参数比例等级参数!$O$51*1</f>
        <v>8</v>
      </c>
      <c r="K1144" s="134">
        <f>职业参数比例等级参数!$O$52*1</f>
        <v>6</v>
      </c>
      <c r="L1144" s="134">
        <f>职业参数比例等级参数!$O$53*1</f>
        <v>2.5745454545454542</v>
      </c>
      <c r="M1144" s="134">
        <f>L1144*职业参数比例等级参数!$B$15</f>
        <v>5.1490909090909085</v>
      </c>
      <c r="N1144" s="134">
        <f>L1144*职业参数比例等级参数!$B$16</f>
        <v>2.5745454545454542</v>
      </c>
      <c r="O1144" s="134"/>
      <c r="P1144" s="134"/>
    </row>
    <row r="1145" spans="1:16" s="135" customFormat="1">
      <c r="A1145" s="142">
        <v>1132</v>
      </c>
      <c r="B1145" s="134">
        <f t="shared" si="28"/>
        <v>6500</v>
      </c>
      <c r="C1145" s="134">
        <v>6</v>
      </c>
      <c r="D1145" s="134">
        <v>3</v>
      </c>
      <c r="E1145" s="134" t="s">
        <v>1938</v>
      </c>
      <c r="F1145" s="134">
        <f>职业参数比例等级参数!$O$47*1</f>
        <v>11.636363636363637</v>
      </c>
      <c r="G1145" s="134">
        <f>职业参数比例等级参数!$O$48*1</f>
        <v>14.545454545454543</v>
      </c>
      <c r="H1145" s="135">
        <f>职业参数比例等级参数!$Q$49*1</f>
        <v>3.7575757575757573</v>
      </c>
      <c r="I1145" s="134">
        <f>职业参数比例等级参数!$O$50*1</f>
        <v>4.7999999999999989</v>
      </c>
      <c r="J1145" s="134">
        <f>职业参数比例等级参数!$O$51*1</f>
        <v>8</v>
      </c>
      <c r="K1145" s="134">
        <f>职业参数比例等级参数!$O$52*1</f>
        <v>6</v>
      </c>
      <c r="L1145" s="134">
        <f>职业参数比例等级参数!$O$53*1</f>
        <v>2.5745454545454542</v>
      </c>
      <c r="M1145" s="134">
        <f>L1145*职业参数比例等级参数!$B$15</f>
        <v>5.1490909090909085</v>
      </c>
      <c r="N1145" s="134">
        <f>L1145*职业参数比例等级参数!$B$16</f>
        <v>2.5745454545454542</v>
      </c>
      <c r="O1145" s="134"/>
      <c r="P1145" s="134"/>
    </row>
    <row r="1146" spans="1:16" s="135" customFormat="1">
      <c r="A1146" s="142">
        <v>1133</v>
      </c>
      <c r="B1146" s="134">
        <f t="shared" si="28"/>
        <v>6500</v>
      </c>
      <c r="C1146" s="134">
        <v>6</v>
      </c>
      <c r="D1146" s="134">
        <v>3</v>
      </c>
      <c r="E1146" s="134" t="s">
        <v>1938</v>
      </c>
      <c r="F1146" s="134">
        <f>职业参数比例等级参数!$O$47*1</f>
        <v>11.636363636363637</v>
      </c>
      <c r="G1146" s="134">
        <f>职业参数比例等级参数!$O$48*1</f>
        <v>14.545454545454543</v>
      </c>
      <c r="H1146" s="134">
        <f>职业参数比例等级参数!$O$49*1</f>
        <v>4</v>
      </c>
      <c r="I1146" s="135">
        <f>职业参数比例等级参数!$P$50*1</f>
        <v>4.6545454545454543</v>
      </c>
      <c r="J1146" s="134">
        <f>职业参数比例等级参数!$O$51*1</f>
        <v>8</v>
      </c>
      <c r="K1146" s="134">
        <f>职业参数比例等级参数!$O$52*1</f>
        <v>6</v>
      </c>
      <c r="L1146" s="134">
        <f>职业参数比例等级参数!$O$53*1</f>
        <v>2.5745454545454542</v>
      </c>
      <c r="M1146" s="134">
        <f>L1146*职业参数比例等级参数!$B$15</f>
        <v>5.1490909090909085</v>
      </c>
      <c r="N1146" s="134">
        <f>L1146*职业参数比例等级参数!$B$16</f>
        <v>2.5745454545454542</v>
      </c>
      <c r="O1146" s="134"/>
      <c r="P1146" s="134"/>
    </row>
    <row r="1147" spans="1:16" s="135" customFormat="1">
      <c r="A1147" s="142">
        <v>1134</v>
      </c>
      <c r="B1147" s="134">
        <f t="shared" si="28"/>
        <v>6500</v>
      </c>
      <c r="C1147" s="134">
        <v>6</v>
      </c>
      <c r="D1147" s="134">
        <v>3</v>
      </c>
      <c r="E1147" s="134" t="s">
        <v>1938</v>
      </c>
      <c r="F1147" s="134">
        <f>职业参数比例等级参数!$O$47*1</f>
        <v>11.636363636363637</v>
      </c>
      <c r="G1147" s="134">
        <f>职业参数比例等级参数!$O$48*1</f>
        <v>14.545454545454543</v>
      </c>
      <c r="H1147" s="134">
        <f>职业参数比例等级参数!$O$49*1</f>
        <v>4</v>
      </c>
      <c r="I1147" s="135">
        <f>职业参数比例等级参数!$Q$50*1</f>
        <v>4.5090909090909088</v>
      </c>
      <c r="J1147" s="134">
        <f>职业参数比例等级参数!$O$51*1</f>
        <v>8</v>
      </c>
      <c r="K1147" s="134">
        <f>职业参数比例等级参数!$O$52*1</f>
        <v>6</v>
      </c>
      <c r="L1147" s="134">
        <f>职业参数比例等级参数!$O$53*1</f>
        <v>2.5745454545454542</v>
      </c>
      <c r="M1147" s="134">
        <f>L1147*职业参数比例等级参数!$B$15</f>
        <v>5.1490909090909085</v>
      </c>
      <c r="N1147" s="134">
        <f>L1147*职业参数比例等级参数!$B$16</f>
        <v>2.5745454545454542</v>
      </c>
      <c r="O1147" s="134"/>
      <c r="P1147" s="134"/>
    </row>
    <row r="1148" spans="1:16" s="135" customFormat="1">
      <c r="A1148" s="142">
        <v>1135</v>
      </c>
      <c r="B1148" s="134">
        <f t="shared" si="28"/>
        <v>6500</v>
      </c>
      <c r="C1148" s="134">
        <v>6</v>
      </c>
      <c r="D1148" s="134">
        <v>3</v>
      </c>
      <c r="E1148" s="134" t="s">
        <v>1938</v>
      </c>
      <c r="F1148" s="134">
        <f>职业参数比例等级参数!$O$47*1</f>
        <v>11.636363636363637</v>
      </c>
      <c r="G1148" s="134">
        <f>职业参数比例等级参数!$O$48*1</f>
        <v>14.545454545454543</v>
      </c>
      <c r="H1148" s="134">
        <f>职业参数比例等级参数!$O$49*1</f>
        <v>4</v>
      </c>
      <c r="I1148" s="134">
        <f>职业参数比例等级参数!$O$50*1</f>
        <v>4.7999999999999989</v>
      </c>
      <c r="J1148" s="135">
        <f>职业参数比例等级参数!$P$51*1</f>
        <v>7.7575757575757578</v>
      </c>
      <c r="K1148" s="134">
        <f>职业参数比例等级参数!$O$52*1</f>
        <v>6</v>
      </c>
      <c r="L1148" s="134">
        <f>职业参数比例等级参数!$O$53*1</f>
        <v>2.5745454545454542</v>
      </c>
      <c r="M1148" s="134">
        <f>L1148*职业参数比例等级参数!$B$15</f>
        <v>5.1490909090909085</v>
      </c>
      <c r="N1148" s="134">
        <f>L1148*职业参数比例等级参数!$B$16</f>
        <v>2.5745454545454542</v>
      </c>
      <c r="O1148" s="134"/>
      <c r="P1148" s="134"/>
    </row>
    <row r="1149" spans="1:16" s="135" customFormat="1">
      <c r="A1149" s="142">
        <v>1136</v>
      </c>
      <c r="B1149" s="134">
        <f t="shared" si="28"/>
        <v>6500</v>
      </c>
      <c r="C1149" s="134">
        <v>6</v>
      </c>
      <c r="D1149" s="134">
        <v>3</v>
      </c>
      <c r="E1149" s="134" t="s">
        <v>1938</v>
      </c>
      <c r="F1149" s="134">
        <f>职业参数比例等级参数!$O$47*1</f>
        <v>11.636363636363637</v>
      </c>
      <c r="G1149" s="134">
        <f>职业参数比例等级参数!$O$48*1</f>
        <v>14.545454545454543</v>
      </c>
      <c r="H1149" s="134">
        <f>职业参数比例等级参数!$O$49*1</f>
        <v>4</v>
      </c>
      <c r="I1149" s="134">
        <f>职业参数比例等级参数!$O$50*1</f>
        <v>4.7999999999999989</v>
      </c>
      <c r="J1149" s="135">
        <f>职业参数比例等级参数!$Q$51*1</f>
        <v>7.5151515151515147</v>
      </c>
      <c r="K1149" s="134">
        <f>职业参数比例等级参数!$O$52*1</f>
        <v>6</v>
      </c>
      <c r="L1149" s="134">
        <f>职业参数比例等级参数!$O$53*1</f>
        <v>2.5745454545454542</v>
      </c>
      <c r="M1149" s="134">
        <f>L1149*职业参数比例等级参数!$B$15</f>
        <v>5.1490909090909085</v>
      </c>
      <c r="N1149" s="134">
        <f>L1149*职业参数比例等级参数!$B$16</f>
        <v>2.5745454545454542</v>
      </c>
      <c r="O1149" s="134"/>
      <c r="P1149" s="134"/>
    </row>
    <row r="1150" spans="1:16" s="135" customFormat="1">
      <c r="A1150" s="142">
        <v>1137</v>
      </c>
      <c r="B1150" s="134">
        <f t="shared" si="28"/>
        <v>6500</v>
      </c>
      <c r="C1150" s="134">
        <v>6</v>
      </c>
      <c r="D1150" s="134">
        <v>3</v>
      </c>
      <c r="E1150" s="134" t="s">
        <v>1938</v>
      </c>
      <c r="F1150" s="134">
        <f>职业参数比例等级参数!$O$47*1</f>
        <v>11.636363636363637</v>
      </c>
      <c r="G1150" s="134">
        <f>职业参数比例等级参数!$O$48*1</f>
        <v>14.545454545454543</v>
      </c>
      <c r="H1150" s="134">
        <f>职业参数比例等级参数!$O$49*1</f>
        <v>4</v>
      </c>
      <c r="I1150" s="134">
        <f>职业参数比例等级参数!$O$50*1</f>
        <v>4.7999999999999989</v>
      </c>
      <c r="J1150" s="134">
        <f>职业参数比例等级参数!$O$51*1</f>
        <v>8</v>
      </c>
      <c r="K1150" s="135">
        <f>职业参数比例等级参数!$P$52*1</f>
        <v>5.8181818181818183</v>
      </c>
      <c r="L1150" s="134">
        <f>职业参数比例等级参数!$O$53*1</f>
        <v>2.5745454545454542</v>
      </c>
      <c r="M1150" s="134">
        <f>L1150*职业参数比例等级参数!$B$15</f>
        <v>5.1490909090909085</v>
      </c>
      <c r="N1150" s="134">
        <f>L1150*职业参数比例等级参数!$B$16</f>
        <v>2.5745454545454542</v>
      </c>
      <c r="O1150" s="134"/>
      <c r="P1150" s="134"/>
    </row>
    <row r="1151" spans="1:16" s="135" customFormat="1">
      <c r="A1151" s="142">
        <v>1138</v>
      </c>
      <c r="B1151" s="134">
        <f t="shared" si="28"/>
        <v>6500</v>
      </c>
      <c r="C1151" s="134">
        <v>6</v>
      </c>
      <c r="D1151" s="134">
        <v>3</v>
      </c>
      <c r="E1151" s="134" t="s">
        <v>1938</v>
      </c>
      <c r="F1151" s="134">
        <f>职业参数比例等级参数!$O$47*1</f>
        <v>11.636363636363637</v>
      </c>
      <c r="G1151" s="134">
        <f>职业参数比例等级参数!$O$48*1</f>
        <v>14.545454545454543</v>
      </c>
      <c r="H1151" s="134">
        <f>职业参数比例等级参数!$O$49*1</f>
        <v>4</v>
      </c>
      <c r="I1151" s="134">
        <f>职业参数比例等级参数!$O$50*1</f>
        <v>4.7999999999999989</v>
      </c>
      <c r="J1151" s="134">
        <f>职业参数比例等级参数!$O$51*1</f>
        <v>8</v>
      </c>
      <c r="K1151" s="135">
        <f>职业参数比例等级参数!$Q$52*1</f>
        <v>5.6363636363636358</v>
      </c>
      <c r="L1151" s="134">
        <f>职业参数比例等级参数!$O$53*1</f>
        <v>2.5745454545454542</v>
      </c>
      <c r="M1151" s="134">
        <f>L1151*职业参数比例等级参数!$B$15</f>
        <v>5.1490909090909085</v>
      </c>
      <c r="N1151" s="134">
        <f>L1151*职业参数比例等级参数!$B$16</f>
        <v>2.5745454545454542</v>
      </c>
      <c r="O1151" s="134"/>
      <c r="P1151" s="134"/>
    </row>
    <row r="1152" spans="1:16" s="135" customFormat="1">
      <c r="A1152" s="142">
        <v>1139</v>
      </c>
      <c r="B1152" s="134">
        <f t="shared" si="28"/>
        <v>6500</v>
      </c>
      <c r="C1152" s="134">
        <v>6</v>
      </c>
      <c r="D1152" s="134">
        <v>3</v>
      </c>
      <c r="E1152" s="134" t="s">
        <v>1938</v>
      </c>
      <c r="F1152" s="134">
        <f>职业参数比例等级参数!$O$47*1</f>
        <v>11.636363636363637</v>
      </c>
      <c r="G1152" s="134">
        <f>职业参数比例等级参数!$O$48*1</f>
        <v>14.545454545454543</v>
      </c>
      <c r="H1152" s="134">
        <f>职业参数比例等级参数!$O$49*1</f>
        <v>4</v>
      </c>
      <c r="I1152" s="134">
        <f>职业参数比例等级参数!$O$50*1</f>
        <v>4.7999999999999989</v>
      </c>
      <c r="J1152" s="134">
        <f>职业参数比例等级参数!$O$51*1</f>
        <v>8</v>
      </c>
      <c r="K1152" s="134">
        <f>职业参数比例等级参数!$O$52*1</f>
        <v>6</v>
      </c>
      <c r="L1152" s="135">
        <f>职业参数比例等级参数!$P$53*1</f>
        <v>2.5527272727272727</v>
      </c>
      <c r="M1152" s="134">
        <f>L1152*职业参数比例等级参数!$B$15</f>
        <v>5.1054545454545455</v>
      </c>
      <c r="N1152" s="134">
        <f>L1152*职业参数比例等级参数!$B$16</f>
        <v>2.5527272727272727</v>
      </c>
      <c r="O1152" s="134"/>
      <c r="P1152" s="134"/>
    </row>
    <row r="1153" spans="1:16" s="135" customFormat="1">
      <c r="A1153" s="142">
        <v>1140</v>
      </c>
      <c r="B1153" s="134">
        <f t="shared" si="28"/>
        <v>6500</v>
      </c>
      <c r="C1153" s="134">
        <v>6</v>
      </c>
      <c r="D1153" s="134">
        <v>3</v>
      </c>
      <c r="E1153" s="134" t="s">
        <v>1938</v>
      </c>
      <c r="F1153" s="134">
        <f>职业参数比例等级参数!$O$47*1</f>
        <v>11.636363636363637</v>
      </c>
      <c r="G1153" s="134">
        <f>职业参数比例等级参数!$O$48*1</f>
        <v>14.545454545454543</v>
      </c>
      <c r="H1153" s="134">
        <f>职业参数比例等级参数!$O$49*1</f>
        <v>4</v>
      </c>
      <c r="I1153" s="134">
        <f>职业参数比例等级参数!$O$50*1</f>
        <v>4.7999999999999989</v>
      </c>
      <c r="J1153" s="134">
        <f>职业参数比例等级参数!$O$51*1</f>
        <v>8</v>
      </c>
      <c r="K1153" s="134">
        <f>职业参数比例等级参数!$O$52*1</f>
        <v>6</v>
      </c>
      <c r="L1153" s="135">
        <f>职业参数比例等级参数!$Q$53*1</f>
        <v>2.5309090909090908</v>
      </c>
      <c r="M1153" s="134">
        <f>L1153*职业参数比例等级参数!$B$15</f>
        <v>5.0618181818181816</v>
      </c>
      <c r="N1153" s="134">
        <f>L1153*职业参数比例等级参数!$B$16</f>
        <v>2.5309090909090908</v>
      </c>
      <c r="O1153" s="134"/>
      <c r="P1153" s="134"/>
    </row>
    <row r="1154" spans="1:16" s="135" customFormat="1">
      <c r="A1154" s="142">
        <v>1141</v>
      </c>
      <c r="B1154" s="135">
        <f t="shared" si="28"/>
        <v>6500</v>
      </c>
      <c r="C1154" s="135">
        <v>6</v>
      </c>
      <c r="D1154" s="135">
        <v>3</v>
      </c>
      <c r="E1154" s="135" t="s">
        <v>1939</v>
      </c>
      <c r="F1154" s="135">
        <f>职业参数比例等级参数!$P$47*1</f>
        <v>11.393939393939394</v>
      </c>
      <c r="G1154" s="135">
        <f>职业参数比例等级参数!$P$48*1</f>
        <v>14.242424242424242</v>
      </c>
      <c r="H1154" s="135">
        <f>职业参数比例等级参数!$P$49*1</f>
        <v>3.8787878787878789</v>
      </c>
      <c r="I1154" s="135">
        <f>职业参数比例等级参数!$P$50*1</f>
        <v>4.6545454545454543</v>
      </c>
      <c r="J1154" s="135">
        <f>职业参数比例等级参数!$P$51*1</f>
        <v>7.7575757575757578</v>
      </c>
      <c r="K1154" s="135">
        <f>职业参数比例等级参数!$P$52*1</f>
        <v>5.8181818181818183</v>
      </c>
      <c r="L1154" s="135">
        <f>职业参数比例等级参数!$P$53*1</f>
        <v>2.5527272727272727</v>
      </c>
      <c r="M1154" s="135">
        <f>L1154*职业参数比例等级参数!$B$15</f>
        <v>5.1054545454545455</v>
      </c>
      <c r="N1154" s="135">
        <f>L1154*职业参数比例等级参数!$B$16</f>
        <v>2.5527272727272727</v>
      </c>
      <c r="P1154" s="135" t="s">
        <v>695</v>
      </c>
    </row>
    <row r="1155" spans="1:16" s="135" customFormat="1">
      <c r="A1155" s="142">
        <v>1142</v>
      </c>
      <c r="B1155" s="134">
        <f t="shared" si="28"/>
        <v>6500</v>
      </c>
      <c r="C1155" s="134">
        <v>6</v>
      </c>
      <c r="D1155" s="134">
        <v>3</v>
      </c>
      <c r="E1155" s="134" t="s">
        <v>1939</v>
      </c>
      <c r="F1155" s="135">
        <f>职业参数比例等级参数!$O$47*1</f>
        <v>11.636363636363637</v>
      </c>
      <c r="G1155" s="134">
        <f>职业参数比例等级参数!$P$48*1</f>
        <v>14.242424242424242</v>
      </c>
      <c r="H1155" s="134">
        <f>职业参数比例等级参数!$P$49*1</f>
        <v>3.8787878787878789</v>
      </c>
      <c r="I1155" s="134">
        <f>职业参数比例等级参数!$P$50*1</f>
        <v>4.6545454545454543</v>
      </c>
      <c r="J1155" s="134">
        <f>职业参数比例等级参数!$P$51*1</f>
        <v>7.7575757575757578</v>
      </c>
      <c r="K1155" s="134">
        <f>职业参数比例等级参数!$P$52*1</f>
        <v>5.8181818181818183</v>
      </c>
      <c r="L1155" s="134">
        <f>职业参数比例等级参数!$P$53*1</f>
        <v>2.5527272727272727</v>
      </c>
      <c r="M1155" s="134">
        <f>L1155*职业参数比例等级参数!$B$15</f>
        <v>5.1054545454545455</v>
      </c>
      <c r="N1155" s="134">
        <f>L1155*职业参数比例等级参数!$B$16</f>
        <v>2.5527272727272727</v>
      </c>
      <c r="O1155" s="134"/>
      <c r="P1155" s="134"/>
    </row>
    <row r="1156" spans="1:16" s="135" customFormat="1">
      <c r="A1156" s="142">
        <v>1143</v>
      </c>
      <c r="B1156" s="134">
        <f t="shared" si="28"/>
        <v>6500</v>
      </c>
      <c r="C1156" s="134">
        <v>6</v>
      </c>
      <c r="D1156" s="134">
        <v>3</v>
      </c>
      <c r="E1156" s="134" t="s">
        <v>1939</v>
      </c>
      <c r="F1156" s="135">
        <f>职业参数比例等级参数!$Q$47*1</f>
        <v>11.15151515151515</v>
      </c>
      <c r="G1156" s="134">
        <f>职业参数比例等级参数!$P$48*1</f>
        <v>14.242424242424242</v>
      </c>
      <c r="H1156" s="134">
        <f>职业参数比例等级参数!$P$49*1</f>
        <v>3.8787878787878789</v>
      </c>
      <c r="I1156" s="134">
        <f>职业参数比例等级参数!$P$50*1</f>
        <v>4.6545454545454543</v>
      </c>
      <c r="J1156" s="134">
        <f>职业参数比例等级参数!$P$51*1</f>
        <v>7.7575757575757578</v>
      </c>
      <c r="K1156" s="134">
        <f>职业参数比例等级参数!$P$52*1</f>
        <v>5.8181818181818183</v>
      </c>
      <c r="L1156" s="134">
        <f>职业参数比例等级参数!$P$53*1</f>
        <v>2.5527272727272727</v>
      </c>
      <c r="M1156" s="134">
        <f>L1156*职业参数比例等级参数!$B$15</f>
        <v>5.1054545454545455</v>
      </c>
      <c r="N1156" s="134">
        <f>L1156*职业参数比例等级参数!$B$16</f>
        <v>2.5527272727272727</v>
      </c>
      <c r="O1156" s="134"/>
      <c r="P1156" s="134"/>
    </row>
    <row r="1157" spans="1:16" s="135" customFormat="1">
      <c r="A1157" s="142">
        <v>1144</v>
      </c>
      <c r="B1157" s="134">
        <f t="shared" si="28"/>
        <v>6500</v>
      </c>
      <c r="C1157" s="134">
        <v>6</v>
      </c>
      <c r="D1157" s="134">
        <v>3</v>
      </c>
      <c r="E1157" s="134" t="s">
        <v>1938</v>
      </c>
      <c r="F1157" s="134">
        <f>职业参数比例等级参数!$P$47*1</f>
        <v>11.393939393939394</v>
      </c>
      <c r="G1157" s="135">
        <f>职业参数比例等级参数!$O$48*1</f>
        <v>14.545454545454543</v>
      </c>
      <c r="H1157" s="134">
        <f>职业参数比例等级参数!$P$49*1</f>
        <v>3.8787878787878789</v>
      </c>
      <c r="I1157" s="134">
        <f>职业参数比例等级参数!$P$50*1</f>
        <v>4.6545454545454543</v>
      </c>
      <c r="J1157" s="134">
        <f>职业参数比例等级参数!$P$51*1</f>
        <v>7.7575757575757578</v>
      </c>
      <c r="K1157" s="134">
        <f>职业参数比例等级参数!$P$52*1</f>
        <v>5.8181818181818183</v>
      </c>
      <c r="L1157" s="134">
        <f>职业参数比例等级参数!$P$53*1</f>
        <v>2.5527272727272727</v>
      </c>
      <c r="M1157" s="134">
        <f>L1157*职业参数比例等级参数!$B$15</f>
        <v>5.1054545454545455</v>
      </c>
      <c r="N1157" s="134">
        <f>L1157*职业参数比例等级参数!$B$16</f>
        <v>2.5527272727272727</v>
      </c>
      <c r="O1157" s="134"/>
      <c r="P1157" s="134"/>
    </row>
    <row r="1158" spans="1:16" s="135" customFormat="1">
      <c r="A1158" s="142">
        <v>1145</v>
      </c>
      <c r="B1158" s="134">
        <f t="shared" si="28"/>
        <v>6500</v>
      </c>
      <c r="C1158" s="134">
        <v>6</v>
      </c>
      <c r="D1158" s="134">
        <v>3</v>
      </c>
      <c r="E1158" s="134" t="s">
        <v>1938</v>
      </c>
      <c r="F1158" s="134">
        <f>职业参数比例等级参数!$P$47*1</f>
        <v>11.393939393939394</v>
      </c>
      <c r="G1158" s="135">
        <f>职业参数比例等级参数!$Q$48*1</f>
        <v>13.939393939393938</v>
      </c>
      <c r="H1158" s="134">
        <f>职业参数比例等级参数!$P$49*1</f>
        <v>3.8787878787878789</v>
      </c>
      <c r="I1158" s="134">
        <f>职业参数比例等级参数!$P$50*1</f>
        <v>4.6545454545454543</v>
      </c>
      <c r="J1158" s="134">
        <f>职业参数比例等级参数!$P$51*1</f>
        <v>7.7575757575757578</v>
      </c>
      <c r="K1158" s="134">
        <f>职业参数比例等级参数!$P$52*1</f>
        <v>5.8181818181818183</v>
      </c>
      <c r="L1158" s="134">
        <f>职业参数比例等级参数!$P$53*1</f>
        <v>2.5527272727272727</v>
      </c>
      <c r="M1158" s="134">
        <f>L1158*职业参数比例等级参数!$B$15</f>
        <v>5.1054545454545455</v>
      </c>
      <c r="N1158" s="134">
        <f>L1158*职业参数比例等级参数!$B$16</f>
        <v>2.5527272727272727</v>
      </c>
      <c r="O1158" s="134"/>
      <c r="P1158" s="134"/>
    </row>
    <row r="1159" spans="1:16" s="135" customFormat="1">
      <c r="A1159" s="142">
        <v>1146</v>
      </c>
      <c r="B1159" s="134">
        <f t="shared" si="28"/>
        <v>6500</v>
      </c>
      <c r="C1159" s="134">
        <v>6</v>
      </c>
      <c r="D1159" s="134">
        <v>3</v>
      </c>
      <c r="E1159" s="134" t="s">
        <v>1938</v>
      </c>
      <c r="F1159" s="134">
        <f>职业参数比例等级参数!$P$47*1</f>
        <v>11.393939393939394</v>
      </c>
      <c r="G1159" s="134">
        <f>职业参数比例等级参数!$P$48*1</f>
        <v>14.242424242424242</v>
      </c>
      <c r="H1159" s="135">
        <f>职业参数比例等级参数!$O$49*1</f>
        <v>4</v>
      </c>
      <c r="I1159" s="134">
        <f>职业参数比例等级参数!$P$50*1</f>
        <v>4.6545454545454543</v>
      </c>
      <c r="J1159" s="134">
        <f>职业参数比例等级参数!$P$51*1</f>
        <v>7.7575757575757578</v>
      </c>
      <c r="K1159" s="134">
        <f>职业参数比例等级参数!$P$52*1</f>
        <v>5.8181818181818183</v>
      </c>
      <c r="L1159" s="134">
        <f>职业参数比例等级参数!$P$53*1</f>
        <v>2.5527272727272727</v>
      </c>
      <c r="M1159" s="134">
        <f>L1159*职业参数比例等级参数!$B$15</f>
        <v>5.1054545454545455</v>
      </c>
      <c r="N1159" s="134">
        <f>L1159*职业参数比例等级参数!$B$16</f>
        <v>2.5527272727272727</v>
      </c>
      <c r="O1159" s="134"/>
      <c r="P1159" s="134"/>
    </row>
    <row r="1160" spans="1:16" s="135" customFormat="1">
      <c r="A1160" s="142">
        <v>1147</v>
      </c>
      <c r="B1160" s="134">
        <f t="shared" si="28"/>
        <v>6500</v>
      </c>
      <c r="C1160" s="134">
        <v>6</v>
      </c>
      <c r="D1160" s="134">
        <v>3</v>
      </c>
      <c r="E1160" s="134" t="s">
        <v>1938</v>
      </c>
      <c r="F1160" s="134">
        <f>职业参数比例等级参数!$P$47*1</f>
        <v>11.393939393939394</v>
      </c>
      <c r="G1160" s="134">
        <f>职业参数比例等级参数!$P$48*1</f>
        <v>14.242424242424242</v>
      </c>
      <c r="H1160" s="135">
        <f>职业参数比例等级参数!$Q$49*1</f>
        <v>3.7575757575757573</v>
      </c>
      <c r="I1160" s="134">
        <f>职业参数比例等级参数!$P$50*1</f>
        <v>4.6545454545454543</v>
      </c>
      <c r="J1160" s="134">
        <f>职业参数比例等级参数!$P$51*1</f>
        <v>7.7575757575757578</v>
      </c>
      <c r="K1160" s="134">
        <f>职业参数比例等级参数!$P$52*1</f>
        <v>5.8181818181818183</v>
      </c>
      <c r="L1160" s="134">
        <f>职业参数比例等级参数!$P$53*1</f>
        <v>2.5527272727272727</v>
      </c>
      <c r="M1160" s="134">
        <f>L1160*职业参数比例等级参数!$B$15</f>
        <v>5.1054545454545455</v>
      </c>
      <c r="N1160" s="134">
        <f>L1160*职业参数比例等级参数!$B$16</f>
        <v>2.5527272727272727</v>
      </c>
      <c r="O1160" s="134"/>
      <c r="P1160" s="134"/>
    </row>
    <row r="1161" spans="1:16" s="135" customFormat="1">
      <c r="A1161" s="142">
        <v>1148</v>
      </c>
      <c r="B1161" s="134">
        <f t="shared" si="28"/>
        <v>6500</v>
      </c>
      <c r="C1161" s="134">
        <v>6</v>
      </c>
      <c r="D1161" s="134">
        <v>3</v>
      </c>
      <c r="E1161" s="134" t="s">
        <v>1938</v>
      </c>
      <c r="F1161" s="134">
        <f>职业参数比例等级参数!$P$47*1</f>
        <v>11.393939393939394</v>
      </c>
      <c r="G1161" s="134">
        <f>职业参数比例等级参数!$P$48*1</f>
        <v>14.242424242424242</v>
      </c>
      <c r="H1161" s="134">
        <f>职业参数比例等级参数!$P$49*1</f>
        <v>3.8787878787878789</v>
      </c>
      <c r="I1161" s="135">
        <f>职业参数比例等级参数!$O$50*1</f>
        <v>4.7999999999999989</v>
      </c>
      <c r="J1161" s="134">
        <f>职业参数比例等级参数!$P$51*1</f>
        <v>7.7575757575757578</v>
      </c>
      <c r="K1161" s="134">
        <f>职业参数比例等级参数!$P$52*1</f>
        <v>5.8181818181818183</v>
      </c>
      <c r="L1161" s="134">
        <f>职业参数比例等级参数!$P$53*1</f>
        <v>2.5527272727272727</v>
      </c>
      <c r="M1161" s="134">
        <f>L1161*职业参数比例等级参数!$B$15</f>
        <v>5.1054545454545455</v>
      </c>
      <c r="N1161" s="134">
        <f>L1161*职业参数比例等级参数!$B$16</f>
        <v>2.5527272727272727</v>
      </c>
      <c r="O1161" s="134"/>
      <c r="P1161" s="134"/>
    </row>
    <row r="1162" spans="1:16" s="135" customFormat="1">
      <c r="A1162" s="142">
        <v>1149</v>
      </c>
      <c r="B1162" s="134">
        <f t="shared" si="28"/>
        <v>6500</v>
      </c>
      <c r="C1162" s="134">
        <v>6</v>
      </c>
      <c r="D1162" s="134">
        <v>3</v>
      </c>
      <c r="E1162" s="134" t="s">
        <v>1938</v>
      </c>
      <c r="F1162" s="134">
        <f>职业参数比例等级参数!$P$47*1</f>
        <v>11.393939393939394</v>
      </c>
      <c r="G1162" s="134">
        <f>职业参数比例等级参数!$P$48*1</f>
        <v>14.242424242424242</v>
      </c>
      <c r="H1162" s="134">
        <f>职业参数比例等级参数!$P$49*1</f>
        <v>3.8787878787878789</v>
      </c>
      <c r="I1162" s="135">
        <f>职业参数比例等级参数!$Q$50*1</f>
        <v>4.5090909090909088</v>
      </c>
      <c r="J1162" s="134">
        <f>职业参数比例等级参数!$P$51*1</f>
        <v>7.7575757575757578</v>
      </c>
      <c r="K1162" s="134">
        <f>职业参数比例等级参数!$P$52*1</f>
        <v>5.8181818181818183</v>
      </c>
      <c r="L1162" s="134">
        <f>职业参数比例等级参数!$P$53*1</f>
        <v>2.5527272727272727</v>
      </c>
      <c r="M1162" s="134">
        <f>L1162*职业参数比例等级参数!$B$15</f>
        <v>5.1054545454545455</v>
      </c>
      <c r="N1162" s="134">
        <f>L1162*职业参数比例等级参数!$B$16</f>
        <v>2.5527272727272727</v>
      </c>
      <c r="O1162" s="134"/>
      <c r="P1162" s="134"/>
    </row>
    <row r="1163" spans="1:16" s="135" customFormat="1">
      <c r="A1163" s="142">
        <v>1150</v>
      </c>
      <c r="B1163" s="134">
        <f t="shared" si="28"/>
        <v>6500</v>
      </c>
      <c r="C1163" s="134">
        <v>6</v>
      </c>
      <c r="D1163" s="134">
        <v>3</v>
      </c>
      <c r="E1163" s="134" t="s">
        <v>1938</v>
      </c>
      <c r="F1163" s="134">
        <f>职业参数比例等级参数!$P$47*1</f>
        <v>11.393939393939394</v>
      </c>
      <c r="G1163" s="134">
        <f>职业参数比例等级参数!$P$48*1</f>
        <v>14.242424242424242</v>
      </c>
      <c r="H1163" s="134">
        <f>职业参数比例等级参数!$P$49*1</f>
        <v>3.8787878787878789</v>
      </c>
      <c r="I1163" s="134">
        <f>职业参数比例等级参数!$P$50*1</f>
        <v>4.6545454545454543</v>
      </c>
      <c r="J1163" s="135">
        <f>职业参数比例等级参数!$O$51*1</f>
        <v>8</v>
      </c>
      <c r="K1163" s="134">
        <f>职业参数比例等级参数!$P$52*1</f>
        <v>5.8181818181818183</v>
      </c>
      <c r="L1163" s="134">
        <f>职业参数比例等级参数!$P$53*1</f>
        <v>2.5527272727272727</v>
      </c>
      <c r="M1163" s="134">
        <f>L1163*职业参数比例等级参数!$B$15</f>
        <v>5.1054545454545455</v>
      </c>
      <c r="N1163" s="134">
        <f>L1163*职业参数比例等级参数!$B$16</f>
        <v>2.5527272727272727</v>
      </c>
      <c r="O1163" s="134"/>
      <c r="P1163" s="134"/>
    </row>
    <row r="1164" spans="1:16" s="135" customFormat="1">
      <c r="A1164" s="142">
        <v>1151</v>
      </c>
      <c r="B1164" s="134">
        <f t="shared" si="28"/>
        <v>6500</v>
      </c>
      <c r="C1164" s="134">
        <v>6</v>
      </c>
      <c r="D1164" s="134">
        <v>3</v>
      </c>
      <c r="E1164" s="134" t="s">
        <v>1938</v>
      </c>
      <c r="F1164" s="134">
        <f>职业参数比例等级参数!$P$47*1</f>
        <v>11.393939393939394</v>
      </c>
      <c r="G1164" s="134">
        <f>职业参数比例等级参数!$P$48*1</f>
        <v>14.242424242424242</v>
      </c>
      <c r="H1164" s="134">
        <f>职业参数比例等级参数!$P$49*1</f>
        <v>3.8787878787878789</v>
      </c>
      <c r="I1164" s="134">
        <f>职业参数比例等级参数!$P$50*1</f>
        <v>4.6545454545454543</v>
      </c>
      <c r="J1164" s="135">
        <f>职业参数比例等级参数!$Q$51*1</f>
        <v>7.5151515151515147</v>
      </c>
      <c r="K1164" s="134">
        <f>职业参数比例等级参数!$P$52*1</f>
        <v>5.8181818181818183</v>
      </c>
      <c r="L1164" s="134">
        <f>职业参数比例等级参数!$P$53*1</f>
        <v>2.5527272727272727</v>
      </c>
      <c r="M1164" s="134">
        <f>L1164*职业参数比例等级参数!$B$15</f>
        <v>5.1054545454545455</v>
      </c>
      <c r="N1164" s="134">
        <f>L1164*职业参数比例等级参数!$B$16</f>
        <v>2.5527272727272727</v>
      </c>
      <c r="O1164" s="134"/>
      <c r="P1164" s="134"/>
    </row>
    <row r="1165" spans="1:16" s="135" customFormat="1">
      <c r="A1165" s="142">
        <v>1152</v>
      </c>
      <c r="B1165" s="134">
        <f t="shared" si="28"/>
        <v>6500</v>
      </c>
      <c r="C1165" s="134">
        <v>6</v>
      </c>
      <c r="D1165" s="134">
        <v>3</v>
      </c>
      <c r="E1165" s="134" t="s">
        <v>1938</v>
      </c>
      <c r="F1165" s="134">
        <f>职业参数比例等级参数!$P$47*1</f>
        <v>11.393939393939394</v>
      </c>
      <c r="G1165" s="134">
        <f>职业参数比例等级参数!$P$48*1</f>
        <v>14.242424242424242</v>
      </c>
      <c r="H1165" s="134">
        <f>职业参数比例等级参数!$P$49*1</f>
        <v>3.8787878787878789</v>
      </c>
      <c r="I1165" s="134">
        <f>职业参数比例等级参数!$P$50*1</f>
        <v>4.6545454545454543</v>
      </c>
      <c r="J1165" s="134">
        <f>职业参数比例等级参数!$P$51*1</f>
        <v>7.7575757575757578</v>
      </c>
      <c r="K1165" s="135">
        <f>职业参数比例等级参数!$O$52*1</f>
        <v>6</v>
      </c>
      <c r="L1165" s="134">
        <f>职业参数比例等级参数!$P$53*1</f>
        <v>2.5527272727272727</v>
      </c>
      <c r="M1165" s="134">
        <f>L1165*职业参数比例等级参数!$B$15</f>
        <v>5.1054545454545455</v>
      </c>
      <c r="N1165" s="134">
        <f>L1165*职业参数比例等级参数!$B$16</f>
        <v>2.5527272727272727</v>
      </c>
      <c r="O1165" s="134"/>
      <c r="P1165" s="134"/>
    </row>
    <row r="1166" spans="1:16" s="135" customFormat="1">
      <c r="A1166" s="142">
        <v>1153</v>
      </c>
      <c r="B1166" s="134">
        <f t="shared" si="28"/>
        <v>6500</v>
      </c>
      <c r="C1166" s="134">
        <v>6</v>
      </c>
      <c r="D1166" s="134">
        <v>3</v>
      </c>
      <c r="E1166" s="134" t="s">
        <v>1938</v>
      </c>
      <c r="F1166" s="134">
        <f>职业参数比例等级参数!$P$47*1</f>
        <v>11.393939393939394</v>
      </c>
      <c r="G1166" s="134">
        <f>职业参数比例等级参数!$P$48*1</f>
        <v>14.242424242424242</v>
      </c>
      <c r="H1166" s="134">
        <f>职业参数比例等级参数!$P$49*1</f>
        <v>3.8787878787878789</v>
      </c>
      <c r="I1166" s="134">
        <f>职业参数比例等级参数!$P$50*1</f>
        <v>4.6545454545454543</v>
      </c>
      <c r="J1166" s="134">
        <f>职业参数比例等级参数!$P$51*1</f>
        <v>7.7575757575757578</v>
      </c>
      <c r="K1166" s="135">
        <f>职业参数比例等级参数!$Q$52*1</f>
        <v>5.6363636363636358</v>
      </c>
      <c r="L1166" s="134">
        <f>职业参数比例等级参数!$P$53*1</f>
        <v>2.5527272727272727</v>
      </c>
      <c r="M1166" s="134">
        <f>L1166*职业参数比例等级参数!$B$15</f>
        <v>5.1054545454545455</v>
      </c>
      <c r="N1166" s="134">
        <f>L1166*职业参数比例等级参数!$B$16</f>
        <v>2.5527272727272727</v>
      </c>
      <c r="O1166" s="134"/>
      <c r="P1166" s="134"/>
    </row>
    <row r="1167" spans="1:16" s="135" customFormat="1">
      <c r="A1167" s="142">
        <v>1154</v>
      </c>
      <c r="B1167" s="134">
        <f t="shared" si="28"/>
        <v>6500</v>
      </c>
      <c r="C1167" s="134">
        <v>6</v>
      </c>
      <c r="D1167" s="134">
        <v>3</v>
      </c>
      <c r="E1167" s="134" t="s">
        <v>1938</v>
      </c>
      <c r="F1167" s="134">
        <f>职业参数比例等级参数!$P$47*1</f>
        <v>11.393939393939394</v>
      </c>
      <c r="G1167" s="134">
        <f>职业参数比例等级参数!$P$48*1</f>
        <v>14.242424242424242</v>
      </c>
      <c r="H1167" s="134">
        <f>职业参数比例等级参数!$P$49*1</f>
        <v>3.8787878787878789</v>
      </c>
      <c r="I1167" s="134">
        <f>职业参数比例等级参数!$P$50*1</f>
        <v>4.6545454545454543</v>
      </c>
      <c r="J1167" s="134">
        <f>职业参数比例等级参数!$P$51*1</f>
        <v>7.7575757575757578</v>
      </c>
      <c r="K1167" s="134">
        <f>职业参数比例等级参数!$P$52*1</f>
        <v>5.8181818181818183</v>
      </c>
      <c r="L1167" s="135">
        <f>职业参数比例等级参数!$O$53*1</f>
        <v>2.5745454545454542</v>
      </c>
      <c r="M1167" s="134">
        <f>L1167*职业参数比例等级参数!$B$15</f>
        <v>5.1490909090909085</v>
      </c>
      <c r="N1167" s="134">
        <f>L1167*职业参数比例等级参数!$B$16</f>
        <v>2.5745454545454542</v>
      </c>
      <c r="O1167" s="134"/>
      <c r="P1167" s="134"/>
    </row>
    <row r="1168" spans="1:16" s="135" customFormat="1">
      <c r="A1168" s="142">
        <v>1155</v>
      </c>
      <c r="B1168" s="134">
        <f t="shared" si="28"/>
        <v>6500</v>
      </c>
      <c r="C1168" s="134">
        <v>6</v>
      </c>
      <c r="D1168" s="134">
        <v>3</v>
      </c>
      <c r="E1168" s="134" t="s">
        <v>1938</v>
      </c>
      <c r="F1168" s="134">
        <f>职业参数比例等级参数!$P$47*1</f>
        <v>11.393939393939394</v>
      </c>
      <c r="G1168" s="134">
        <f>职业参数比例等级参数!$P$48*1</f>
        <v>14.242424242424242</v>
      </c>
      <c r="H1168" s="134">
        <f>职业参数比例等级参数!$P$49*1</f>
        <v>3.8787878787878789</v>
      </c>
      <c r="I1168" s="134">
        <f>职业参数比例等级参数!$P$50*1</f>
        <v>4.6545454545454543</v>
      </c>
      <c r="J1168" s="134">
        <f>职业参数比例等级参数!$P$51*1</f>
        <v>7.7575757575757578</v>
      </c>
      <c r="K1168" s="134">
        <f>职业参数比例等级参数!$P$52*1</f>
        <v>5.8181818181818183</v>
      </c>
      <c r="L1168" s="135">
        <f>职业参数比例等级参数!$Q$53*1</f>
        <v>2.5309090909090908</v>
      </c>
      <c r="M1168" s="134">
        <f>L1168*职业参数比例等级参数!$B$15</f>
        <v>5.0618181818181816</v>
      </c>
      <c r="N1168" s="134">
        <f>L1168*职业参数比例等级参数!$B$16</f>
        <v>2.5309090909090908</v>
      </c>
      <c r="O1168" s="134"/>
      <c r="P1168" s="134"/>
    </row>
    <row r="1169" spans="1:16" s="135" customFormat="1">
      <c r="A1169" s="142">
        <v>1156</v>
      </c>
      <c r="B1169" s="135">
        <f t="shared" si="28"/>
        <v>6500</v>
      </c>
      <c r="C1169" s="135">
        <v>6</v>
      </c>
      <c r="D1169" s="135">
        <v>3</v>
      </c>
      <c r="E1169" s="135" t="s">
        <v>1939</v>
      </c>
      <c r="F1169" s="135">
        <f>职业参数比例等级参数!$Q$47*1</f>
        <v>11.15151515151515</v>
      </c>
      <c r="G1169" s="135">
        <f>职业参数比例等级参数!$Q$48*1</f>
        <v>13.939393939393938</v>
      </c>
      <c r="H1169" s="135">
        <f>职业参数比例等级参数!$Q$49*1</f>
        <v>3.7575757575757573</v>
      </c>
      <c r="I1169" s="135">
        <f>职业参数比例等级参数!$Q$50*1</f>
        <v>4.5090909090909088</v>
      </c>
      <c r="J1169" s="135">
        <f>职业参数比例等级参数!$Q$51*1</f>
        <v>7.5151515151515147</v>
      </c>
      <c r="K1169" s="135">
        <f>职业参数比例等级参数!$Q$52*1</f>
        <v>5.6363636363636358</v>
      </c>
      <c r="L1169" s="135">
        <f>职业参数比例等级参数!$Q$53*1</f>
        <v>2.5309090909090908</v>
      </c>
      <c r="M1169" s="135">
        <f>L1169*职业参数比例等级参数!$B$15</f>
        <v>5.0618181818181816</v>
      </c>
      <c r="N1169" s="135">
        <f>L1169*职业参数比例等级参数!$B$16</f>
        <v>2.5309090909090908</v>
      </c>
      <c r="P1169" s="135" t="s">
        <v>696</v>
      </c>
    </row>
    <row r="1170" spans="1:16" s="135" customFormat="1">
      <c r="A1170" s="142">
        <v>1157</v>
      </c>
      <c r="B1170" s="134">
        <f t="shared" si="28"/>
        <v>6500</v>
      </c>
      <c r="C1170" s="134">
        <v>6</v>
      </c>
      <c r="D1170" s="134">
        <v>3</v>
      </c>
      <c r="E1170" s="134" t="s">
        <v>1939</v>
      </c>
      <c r="F1170" s="135">
        <f>职业参数比例等级参数!$P$47*1</f>
        <v>11.393939393939394</v>
      </c>
      <c r="G1170" s="134">
        <f>职业参数比例等级参数!$Q$48*1</f>
        <v>13.939393939393938</v>
      </c>
      <c r="H1170" s="134">
        <f>职业参数比例等级参数!$Q$49*1</f>
        <v>3.7575757575757573</v>
      </c>
      <c r="I1170" s="134">
        <f>职业参数比例等级参数!$Q$50*1</f>
        <v>4.5090909090909088</v>
      </c>
      <c r="J1170" s="134">
        <f>职业参数比例等级参数!$Q$51*1</f>
        <v>7.5151515151515147</v>
      </c>
      <c r="K1170" s="134">
        <f>职业参数比例等级参数!$Q$52*1</f>
        <v>5.6363636363636358</v>
      </c>
      <c r="L1170" s="134">
        <f>职业参数比例等级参数!$Q$53*1</f>
        <v>2.5309090909090908</v>
      </c>
      <c r="M1170" s="134">
        <f>L1170*职业参数比例等级参数!$B$15</f>
        <v>5.0618181818181816</v>
      </c>
      <c r="N1170" s="134">
        <f>L1170*职业参数比例等级参数!$B$16</f>
        <v>2.5309090909090908</v>
      </c>
      <c r="O1170" s="134"/>
      <c r="P1170" s="134"/>
    </row>
    <row r="1171" spans="1:16" s="135" customFormat="1">
      <c r="A1171" s="142">
        <v>1158</v>
      </c>
      <c r="B1171" s="134">
        <f t="shared" si="28"/>
        <v>6500</v>
      </c>
      <c r="C1171" s="134">
        <v>6</v>
      </c>
      <c r="D1171" s="134">
        <v>3</v>
      </c>
      <c r="E1171" s="134" t="s">
        <v>1939</v>
      </c>
      <c r="F1171" s="135">
        <f>职业参数比例等级参数!$O$47*1</f>
        <v>11.636363636363637</v>
      </c>
      <c r="G1171" s="134">
        <f>职业参数比例等级参数!$Q$48*1</f>
        <v>13.939393939393938</v>
      </c>
      <c r="H1171" s="134">
        <f>职业参数比例等级参数!$Q$49*1</f>
        <v>3.7575757575757573</v>
      </c>
      <c r="I1171" s="134">
        <f>职业参数比例等级参数!$Q$50*1</f>
        <v>4.5090909090909088</v>
      </c>
      <c r="J1171" s="134">
        <f>职业参数比例等级参数!$Q$51*1</f>
        <v>7.5151515151515147</v>
      </c>
      <c r="K1171" s="134">
        <f>职业参数比例等级参数!$Q$52*1</f>
        <v>5.6363636363636358</v>
      </c>
      <c r="L1171" s="134">
        <f>职业参数比例等级参数!$Q$53*1</f>
        <v>2.5309090909090908</v>
      </c>
      <c r="M1171" s="134">
        <f>L1171*职业参数比例等级参数!$B$15</f>
        <v>5.0618181818181816</v>
      </c>
      <c r="N1171" s="134">
        <f>L1171*职业参数比例等级参数!$B$16</f>
        <v>2.5309090909090908</v>
      </c>
      <c r="O1171" s="134"/>
      <c r="P1171" s="134"/>
    </row>
    <row r="1172" spans="1:16" s="135" customFormat="1">
      <c r="A1172" s="142">
        <v>1159</v>
      </c>
      <c r="B1172" s="134">
        <f t="shared" si="28"/>
        <v>6500</v>
      </c>
      <c r="C1172" s="134">
        <v>6</v>
      </c>
      <c r="D1172" s="134">
        <v>3</v>
      </c>
      <c r="E1172" s="134" t="s">
        <v>1938</v>
      </c>
      <c r="F1172" s="134">
        <f>职业参数比例等级参数!$Q$47*1</f>
        <v>11.15151515151515</v>
      </c>
      <c r="G1172" s="135">
        <f>职业参数比例等级参数!$P$48*1</f>
        <v>14.242424242424242</v>
      </c>
      <c r="H1172" s="134">
        <f>职业参数比例等级参数!$Q$49*1</f>
        <v>3.7575757575757573</v>
      </c>
      <c r="I1172" s="134">
        <f>职业参数比例等级参数!$Q$50*1</f>
        <v>4.5090909090909088</v>
      </c>
      <c r="J1172" s="134">
        <f>职业参数比例等级参数!$Q$51*1</f>
        <v>7.5151515151515147</v>
      </c>
      <c r="K1172" s="134">
        <f>职业参数比例等级参数!$Q$52*1</f>
        <v>5.6363636363636358</v>
      </c>
      <c r="L1172" s="134">
        <f>职业参数比例等级参数!$Q$53*1</f>
        <v>2.5309090909090908</v>
      </c>
      <c r="M1172" s="134">
        <f>L1172*职业参数比例等级参数!$B$15</f>
        <v>5.0618181818181816</v>
      </c>
      <c r="N1172" s="134">
        <f>L1172*职业参数比例等级参数!$B$16</f>
        <v>2.5309090909090908</v>
      </c>
      <c r="O1172" s="134"/>
      <c r="P1172" s="134"/>
    </row>
    <row r="1173" spans="1:16" s="135" customFormat="1">
      <c r="A1173" s="142">
        <v>1160</v>
      </c>
      <c r="B1173" s="134">
        <f t="shared" si="28"/>
        <v>6500</v>
      </c>
      <c r="C1173" s="134">
        <v>6</v>
      </c>
      <c r="D1173" s="134">
        <v>3</v>
      </c>
      <c r="E1173" s="134" t="s">
        <v>1938</v>
      </c>
      <c r="F1173" s="134">
        <f>职业参数比例等级参数!$Q$47*1</f>
        <v>11.15151515151515</v>
      </c>
      <c r="G1173" s="135">
        <f>职业参数比例等级参数!$O$48*1</f>
        <v>14.545454545454543</v>
      </c>
      <c r="H1173" s="134">
        <f>职业参数比例等级参数!$Q$49*1</f>
        <v>3.7575757575757573</v>
      </c>
      <c r="I1173" s="134">
        <f>职业参数比例等级参数!$Q$50*1</f>
        <v>4.5090909090909088</v>
      </c>
      <c r="J1173" s="134">
        <f>职业参数比例等级参数!$Q$51*1</f>
        <v>7.5151515151515147</v>
      </c>
      <c r="K1173" s="134">
        <f>职业参数比例等级参数!$Q$52*1</f>
        <v>5.6363636363636358</v>
      </c>
      <c r="L1173" s="134">
        <f>职业参数比例等级参数!$Q$53*1</f>
        <v>2.5309090909090908</v>
      </c>
      <c r="M1173" s="134">
        <f>L1173*职业参数比例等级参数!$B$15</f>
        <v>5.0618181818181816</v>
      </c>
      <c r="N1173" s="134">
        <f>L1173*职业参数比例等级参数!$B$16</f>
        <v>2.5309090909090908</v>
      </c>
      <c r="O1173" s="134"/>
      <c r="P1173" s="134"/>
    </row>
    <row r="1174" spans="1:16" s="135" customFormat="1">
      <c r="A1174" s="142">
        <v>1161</v>
      </c>
      <c r="B1174" s="134">
        <f t="shared" si="28"/>
        <v>6500</v>
      </c>
      <c r="C1174" s="134">
        <v>6</v>
      </c>
      <c r="D1174" s="134">
        <v>3</v>
      </c>
      <c r="E1174" s="134" t="s">
        <v>1938</v>
      </c>
      <c r="F1174" s="134">
        <f>职业参数比例等级参数!$Q$47*1</f>
        <v>11.15151515151515</v>
      </c>
      <c r="G1174" s="134">
        <f>职业参数比例等级参数!$Q$48*1</f>
        <v>13.939393939393938</v>
      </c>
      <c r="H1174" s="135">
        <f>职业参数比例等级参数!$P$49*1</f>
        <v>3.8787878787878789</v>
      </c>
      <c r="I1174" s="134">
        <f>职业参数比例等级参数!$Q$50*1</f>
        <v>4.5090909090909088</v>
      </c>
      <c r="J1174" s="134">
        <f>职业参数比例等级参数!$Q$51*1</f>
        <v>7.5151515151515147</v>
      </c>
      <c r="K1174" s="134">
        <f>职业参数比例等级参数!$Q$52*1</f>
        <v>5.6363636363636358</v>
      </c>
      <c r="L1174" s="134">
        <f>职业参数比例等级参数!$Q$53*1</f>
        <v>2.5309090909090908</v>
      </c>
      <c r="M1174" s="134">
        <f>L1174*职业参数比例等级参数!$B$15</f>
        <v>5.0618181818181816</v>
      </c>
      <c r="N1174" s="134">
        <f>L1174*职业参数比例等级参数!$B$16</f>
        <v>2.5309090909090908</v>
      </c>
      <c r="O1174" s="134"/>
      <c r="P1174" s="134"/>
    </row>
    <row r="1175" spans="1:16" s="135" customFormat="1">
      <c r="A1175" s="142">
        <v>1162</v>
      </c>
      <c r="B1175" s="134">
        <f t="shared" si="28"/>
        <v>6500</v>
      </c>
      <c r="C1175" s="134">
        <v>6</v>
      </c>
      <c r="D1175" s="134">
        <v>3</v>
      </c>
      <c r="E1175" s="134" t="s">
        <v>1938</v>
      </c>
      <c r="F1175" s="134">
        <f>职业参数比例等级参数!$Q$47*1</f>
        <v>11.15151515151515</v>
      </c>
      <c r="G1175" s="134">
        <f>职业参数比例等级参数!$Q$48*1</f>
        <v>13.939393939393938</v>
      </c>
      <c r="H1175" s="135">
        <f>职业参数比例等级参数!$O$49*1</f>
        <v>4</v>
      </c>
      <c r="I1175" s="134">
        <f>职业参数比例等级参数!$Q$50*1</f>
        <v>4.5090909090909088</v>
      </c>
      <c r="J1175" s="134">
        <f>职业参数比例等级参数!$Q$51*1</f>
        <v>7.5151515151515147</v>
      </c>
      <c r="K1175" s="134">
        <f>职业参数比例等级参数!$Q$52*1</f>
        <v>5.6363636363636358</v>
      </c>
      <c r="L1175" s="134">
        <f>职业参数比例等级参数!$Q$53*1</f>
        <v>2.5309090909090908</v>
      </c>
      <c r="M1175" s="134">
        <f>L1175*职业参数比例等级参数!$B$15</f>
        <v>5.0618181818181816</v>
      </c>
      <c r="N1175" s="134">
        <f>L1175*职业参数比例等级参数!$B$16</f>
        <v>2.5309090909090908</v>
      </c>
      <c r="O1175" s="134"/>
      <c r="P1175" s="134"/>
    </row>
    <row r="1176" spans="1:16" s="135" customFormat="1">
      <c r="A1176" s="142">
        <v>1163</v>
      </c>
      <c r="B1176" s="134">
        <f t="shared" si="28"/>
        <v>6500</v>
      </c>
      <c r="C1176" s="134">
        <v>6</v>
      </c>
      <c r="D1176" s="134">
        <v>3</v>
      </c>
      <c r="E1176" s="134" t="s">
        <v>1938</v>
      </c>
      <c r="F1176" s="134">
        <f>职业参数比例等级参数!$Q$47*1</f>
        <v>11.15151515151515</v>
      </c>
      <c r="G1176" s="134">
        <f>职业参数比例等级参数!$Q$48*1</f>
        <v>13.939393939393938</v>
      </c>
      <c r="H1176" s="134">
        <f>职业参数比例等级参数!$Q$49*1</f>
        <v>3.7575757575757573</v>
      </c>
      <c r="I1176" s="135">
        <f>职业参数比例等级参数!$P$50*1</f>
        <v>4.6545454545454543</v>
      </c>
      <c r="J1176" s="134">
        <f>职业参数比例等级参数!$Q$51*1</f>
        <v>7.5151515151515147</v>
      </c>
      <c r="K1176" s="134">
        <f>职业参数比例等级参数!$Q$52*1</f>
        <v>5.6363636363636358</v>
      </c>
      <c r="L1176" s="134">
        <f>职业参数比例等级参数!$Q$53*1</f>
        <v>2.5309090909090908</v>
      </c>
      <c r="M1176" s="134">
        <f>L1176*职业参数比例等级参数!$B$15</f>
        <v>5.0618181818181816</v>
      </c>
      <c r="N1176" s="134">
        <f>L1176*职业参数比例等级参数!$B$16</f>
        <v>2.5309090909090908</v>
      </c>
      <c r="O1176" s="134"/>
      <c r="P1176" s="134"/>
    </row>
    <row r="1177" spans="1:16" s="135" customFormat="1">
      <c r="A1177" s="142">
        <v>1164</v>
      </c>
      <c r="B1177" s="134">
        <f t="shared" si="28"/>
        <v>6500</v>
      </c>
      <c r="C1177" s="134">
        <v>6</v>
      </c>
      <c r="D1177" s="134">
        <v>3</v>
      </c>
      <c r="E1177" s="134" t="s">
        <v>1938</v>
      </c>
      <c r="F1177" s="134">
        <f>职业参数比例等级参数!$Q$47*1</f>
        <v>11.15151515151515</v>
      </c>
      <c r="G1177" s="134">
        <f>职业参数比例等级参数!$Q$48*1</f>
        <v>13.939393939393938</v>
      </c>
      <c r="H1177" s="134">
        <f>职业参数比例等级参数!$Q$49*1</f>
        <v>3.7575757575757573</v>
      </c>
      <c r="I1177" s="135">
        <f>职业参数比例等级参数!$O$50*1</f>
        <v>4.7999999999999989</v>
      </c>
      <c r="J1177" s="134">
        <f>职业参数比例等级参数!$Q$51*1</f>
        <v>7.5151515151515147</v>
      </c>
      <c r="K1177" s="134">
        <f>职业参数比例等级参数!$Q$52*1</f>
        <v>5.6363636363636358</v>
      </c>
      <c r="L1177" s="134">
        <f>职业参数比例等级参数!$Q$53*1</f>
        <v>2.5309090909090908</v>
      </c>
      <c r="M1177" s="134">
        <f>L1177*职业参数比例等级参数!$B$15</f>
        <v>5.0618181818181816</v>
      </c>
      <c r="N1177" s="134">
        <f>L1177*职业参数比例等级参数!$B$16</f>
        <v>2.5309090909090908</v>
      </c>
      <c r="O1177" s="134"/>
      <c r="P1177" s="134"/>
    </row>
    <row r="1178" spans="1:16" s="135" customFormat="1">
      <c r="A1178" s="142">
        <v>1165</v>
      </c>
      <c r="B1178" s="134">
        <f t="shared" si="28"/>
        <v>6500</v>
      </c>
      <c r="C1178" s="134">
        <v>6</v>
      </c>
      <c r="D1178" s="134">
        <v>3</v>
      </c>
      <c r="E1178" s="134" t="s">
        <v>1938</v>
      </c>
      <c r="F1178" s="134">
        <f>职业参数比例等级参数!$Q$47*1</f>
        <v>11.15151515151515</v>
      </c>
      <c r="G1178" s="134">
        <f>职业参数比例等级参数!$Q$48*1</f>
        <v>13.939393939393938</v>
      </c>
      <c r="H1178" s="134">
        <f>职业参数比例等级参数!$Q$49*1</f>
        <v>3.7575757575757573</v>
      </c>
      <c r="I1178" s="134">
        <f>职业参数比例等级参数!$Q$50*1</f>
        <v>4.5090909090909088</v>
      </c>
      <c r="J1178" s="135">
        <f>职业参数比例等级参数!$P$51*1</f>
        <v>7.7575757575757578</v>
      </c>
      <c r="K1178" s="134">
        <f>职业参数比例等级参数!$Q$52*1</f>
        <v>5.6363636363636358</v>
      </c>
      <c r="L1178" s="134">
        <f>职业参数比例等级参数!$Q$53*1</f>
        <v>2.5309090909090908</v>
      </c>
      <c r="M1178" s="134">
        <f>L1178*职业参数比例等级参数!$B$15</f>
        <v>5.0618181818181816</v>
      </c>
      <c r="N1178" s="134">
        <f>L1178*职业参数比例等级参数!$B$16</f>
        <v>2.5309090909090908</v>
      </c>
      <c r="O1178" s="134"/>
      <c r="P1178" s="134"/>
    </row>
    <row r="1179" spans="1:16" s="135" customFormat="1">
      <c r="A1179" s="142">
        <v>1166</v>
      </c>
      <c r="B1179" s="134">
        <f t="shared" si="28"/>
        <v>6500</v>
      </c>
      <c r="C1179" s="134">
        <v>6</v>
      </c>
      <c r="D1179" s="134">
        <v>3</v>
      </c>
      <c r="E1179" s="134" t="s">
        <v>1938</v>
      </c>
      <c r="F1179" s="134">
        <f>职业参数比例等级参数!$Q$47*1</f>
        <v>11.15151515151515</v>
      </c>
      <c r="G1179" s="134">
        <f>职业参数比例等级参数!$Q$48*1</f>
        <v>13.939393939393938</v>
      </c>
      <c r="H1179" s="134">
        <f>职业参数比例等级参数!$Q$49*1</f>
        <v>3.7575757575757573</v>
      </c>
      <c r="I1179" s="134">
        <f>职业参数比例等级参数!$Q$50*1</f>
        <v>4.5090909090909088</v>
      </c>
      <c r="J1179" s="135">
        <f>职业参数比例等级参数!$O$51*1</f>
        <v>8</v>
      </c>
      <c r="K1179" s="134">
        <f>职业参数比例等级参数!$Q$52*1</f>
        <v>5.6363636363636358</v>
      </c>
      <c r="L1179" s="134">
        <f>职业参数比例等级参数!$Q$53*1</f>
        <v>2.5309090909090908</v>
      </c>
      <c r="M1179" s="134">
        <f>L1179*职业参数比例等级参数!$B$15</f>
        <v>5.0618181818181816</v>
      </c>
      <c r="N1179" s="134">
        <f>L1179*职业参数比例等级参数!$B$16</f>
        <v>2.5309090909090908</v>
      </c>
      <c r="O1179" s="134"/>
      <c r="P1179" s="134"/>
    </row>
    <row r="1180" spans="1:16" s="135" customFormat="1">
      <c r="A1180" s="142">
        <v>1167</v>
      </c>
      <c r="B1180" s="134">
        <f t="shared" si="28"/>
        <v>6500</v>
      </c>
      <c r="C1180" s="134">
        <v>6</v>
      </c>
      <c r="D1180" s="134">
        <v>3</v>
      </c>
      <c r="E1180" s="134" t="s">
        <v>1938</v>
      </c>
      <c r="F1180" s="134">
        <f>职业参数比例等级参数!$Q$47*1</f>
        <v>11.15151515151515</v>
      </c>
      <c r="G1180" s="134">
        <f>职业参数比例等级参数!$Q$48*1</f>
        <v>13.939393939393938</v>
      </c>
      <c r="H1180" s="134">
        <f>职业参数比例等级参数!$Q$49*1</f>
        <v>3.7575757575757573</v>
      </c>
      <c r="I1180" s="134">
        <f>职业参数比例等级参数!$Q$50*1</f>
        <v>4.5090909090909088</v>
      </c>
      <c r="J1180" s="134">
        <f>职业参数比例等级参数!$Q$51*1</f>
        <v>7.5151515151515147</v>
      </c>
      <c r="K1180" s="135">
        <f>职业参数比例等级参数!$P$52*1</f>
        <v>5.8181818181818183</v>
      </c>
      <c r="L1180" s="134">
        <f>职业参数比例等级参数!$Q$53*1</f>
        <v>2.5309090909090908</v>
      </c>
      <c r="M1180" s="134">
        <f>L1180*职业参数比例等级参数!$B$15</f>
        <v>5.0618181818181816</v>
      </c>
      <c r="N1180" s="134">
        <f>L1180*职业参数比例等级参数!$B$16</f>
        <v>2.5309090909090908</v>
      </c>
      <c r="O1180" s="134"/>
      <c r="P1180" s="134"/>
    </row>
    <row r="1181" spans="1:16" s="135" customFormat="1">
      <c r="A1181" s="142">
        <v>1168</v>
      </c>
      <c r="B1181" s="134">
        <f t="shared" si="28"/>
        <v>6500</v>
      </c>
      <c r="C1181" s="134">
        <v>6</v>
      </c>
      <c r="D1181" s="134">
        <v>3</v>
      </c>
      <c r="E1181" s="134" t="s">
        <v>1938</v>
      </c>
      <c r="F1181" s="134">
        <f>职业参数比例等级参数!$Q$47*1</f>
        <v>11.15151515151515</v>
      </c>
      <c r="G1181" s="134">
        <f>职业参数比例等级参数!$Q$48*1</f>
        <v>13.939393939393938</v>
      </c>
      <c r="H1181" s="134">
        <f>职业参数比例等级参数!$Q$49*1</f>
        <v>3.7575757575757573</v>
      </c>
      <c r="I1181" s="134">
        <f>职业参数比例等级参数!$Q$50*1</f>
        <v>4.5090909090909088</v>
      </c>
      <c r="J1181" s="134">
        <f>职业参数比例等级参数!$Q$51*1</f>
        <v>7.5151515151515147</v>
      </c>
      <c r="K1181" s="135">
        <f>职业参数比例等级参数!$O$52*1</f>
        <v>6</v>
      </c>
      <c r="L1181" s="134">
        <f>职业参数比例等级参数!$Q$53*1</f>
        <v>2.5309090909090908</v>
      </c>
      <c r="M1181" s="134">
        <f>L1181*职业参数比例等级参数!$B$15</f>
        <v>5.0618181818181816</v>
      </c>
      <c r="N1181" s="134">
        <f>L1181*职业参数比例等级参数!$B$16</f>
        <v>2.5309090909090908</v>
      </c>
      <c r="O1181" s="134"/>
      <c r="P1181" s="134"/>
    </row>
    <row r="1182" spans="1:16" s="135" customFormat="1">
      <c r="A1182" s="142">
        <v>1169</v>
      </c>
      <c r="B1182" s="134">
        <f t="shared" si="28"/>
        <v>6500</v>
      </c>
      <c r="C1182" s="134">
        <v>6</v>
      </c>
      <c r="D1182" s="134">
        <v>3</v>
      </c>
      <c r="E1182" s="134" t="s">
        <v>1938</v>
      </c>
      <c r="F1182" s="134">
        <f>职业参数比例等级参数!$Q$47*1</f>
        <v>11.15151515151515</v>
      </c>
      <c r="G1182" s="134">
        <f>职业参数比例等级参数!$Q$48*1</f>
        <v>13.939393939393938</v>
      </c>
      <c r="H1182" s="134">
        <f>职业参数比例等级参数!$Q$49*1</f>
        <v>3.7575757575757573</v>
      </c>
      <c r="I1182" s="134">
        <f>职业参数比例等级参数!$Q$50*1</f>
        <v>4.5090909090909088</v>
      </c>
      <c r="J1182" s="134">
        <f>职业参数比例等级参数!$Q$51*1</f>
        <v>7.5151515151515147</v>
      </c>
      <c r="K1182" s="134">
        <f>职业参数比例等级参数!$Q$52*1</f>
        <v>5.6363636363636358</v>
      </c>
      <c r="L1182" s="135">
        <f>职业参数比例等级参数!$P$53*1</f>
        <v>2.5527272727272727</v>
      </c>
      <c r="M1182" s="134">
        <f>L1182*职业参数比例等级参数!$B$15</f>
        <v>5.1054545454545455</v>
      </c>
      <c r="N1182" s="134">
        <f>L1182*职业参数比例等级参数!$B$16</f>
        <v>2.5527272727272727</v>
      </c>
      <c r="O1182" s="134"/>
      <c r="P1182" s="134"/>
    </row>
    <row r="1183" spans="1:16" s="135" customFormat="1">
      <c r="A1183" s="142">
        <v>1170</v>
      </c>
      <c r="B1183" s="134">
        <f t="shared" si="28"/>
        <v>6500</v>
      </c>
      <c r="C1183" s="134">
        <v>6</v>
      </c>
      <c r="D1183" s="134">
        <v>3</v>
      </c>
      <c r="E1183" s="134" t="s">
        <v>1938</v>
      </c>
      <c r="F1183" s="134">
        <f>职业参数比例等级参数!$Q$47*1</f>
        <v>11.15151515151515</v>
      </c>
      <c r="G1183" s="134">
        <f>职业参数比例等级参数!$Q$48*1</f>
        <v>13.939393939393938</v>
      </c>
      <c r="H1183" s="134">
        <f>职业参数比例等级参数!$Q$49*1</f>
        <v>3.7575757575757573</v>
      </c>
      <c r="I1183" s="134">
        <f>职业参数比例等级参数!$Q$50*1</f>
        <v>4.5090909090909088</v>
      </c>
      <c r="J1183" s="134">
        <f>职业参数比例等级参数!$Q$51*1</f>
        <v>7.5151515151515147</v>
      </c>
      <c r="K1183" s="134">
        <f>职业参数比例等级参数!$Q$52*1</f>
        <v>5.6363636363636358</v>
      </c>
      <c r="L1183" s="135">
        <f>职业参数比例等级参数!$O$53*1</f>
        <v>2.5745454545454542</v>
      </c>
      <c r="M1183" s="134">
        <f>L1183*职业参数比例等级参数!$B$15</f>
        <v>5.1490909090909085</v>
      </c>
      <c r="N1183" s="134">
        <f>L1183*职业参数比例等级参数!$B$16</f>
        <v>2.5745454545454542</v>
      </c>
      <c r="O1183" s="134"/>
      <c r="P1183" s="134"/>
    </row>
    <row r="1184" spans="1:16" s="135" customFormat="1">
      <c r="A1184" s="142">
        <v>1171</v>
      </c>
      <c r="B1184" s="135">
        <f>$C$6</f>
        <v>4000</v>
      </c>
      <c r="C1184" s="135">
        <v>5</v>
      </c>
      <c r="D1184" s="135">
        <v>3</v>
      </c>
      <c r="E1184" s="135" t="s">
        <v>1939</v>
      </c>
      <c r="F1184" s="135">
        <f>职业参数比例等级参数!$R$47*1</f>
        <v>10.909090909090908</v>
      </c>
      <c r="G1184" s="135">
        <f>职业参数比例等级参数!$R$48*1</f>
        <v>13.636363636363635</v>
      </c>
      <c r="H1184" s="135">
        <f>职业参数比例等级参数!$R$49*1</f>
        <v>3.6363636363636362</v>
      </c>
      <c r="I1184" s="135">
        <f>职业参数比例等级参数!$R$50*1</f>
        <v>4.3636363636363633</v>
      </c>
      <c r="J1184" s="135">
        <f>职业参数比例等级参数!$R$51*1</f>
        <v>7.2727272727272725</v>
      </c>
      <c r="K1184" s="135">
        <f>职业参数比例等级参数!$R$52*1</f>
        <v>5.4545454545454541</v>
      </c>
      <c r="L1184" s="135">
        <f>职业参数比例等级参数!$R$53*1</f>
        <v>2.5090909090909088</v>
      </c>
      <c r="M1184" s="135">
        <f>L1184*职业参数比例等级参数!$B$15</f>
        <v>5.0181818181818176</v>
      </c>
      <c r="N1184" s="135">
        <f>L1184*职业参数比例等级参数!$B$16</f>
        <v>2.5090909090909088</v>
      </c>
      <c r="P1184" s="135" t="s">
        <v>616</v>
      </c>
    </row>
    <row r="1185" spans="1:16" s="135" customFormat="1">
      <c r="A1185" s="142">
        <v>1172</v>
      </c>
      <c r="B1185" s="134">
        <f t="shared" ref="B1185:B1228" si="29">$C$6</f>
        <v>4000</v>
      </c>
      <c r="C1185" s="134">
        <v>5</v>
      </c>
      <c r="D1185" s="134">
        <v>3</v>
      </c>
      <c r="E1185" s="134" t="s">
        <v>1939</v>
      </c>
      <c r="F1185" s="135">
        <f>职业参数比例等级参数!$S$47*1</f>
        <v>10.666666666666666</v>
      </c>
      <c r="G1185" s="134">
        <f>职业参数比例等级参数!$R$48*1</f>
        <v>13.636363636363635</v>
      </c>
      <c r="H1185" s="134">
        <f>职业参数比例等级参数!$R$49*1</f>
        <v>3.6363636363636362</v>
      </c>
      <c r="I1185" s="134">
        <f>职业参数比例等级参数!$R$50*1</f>
        <v>4.3636363636363633</v>
      </c>
      <c r="J1185" s="134">
        <f>职业参数比例等级参数!$R$51*1</f>
        <v>7.2727272727272725</v>
      </c>
      <c r="K1185" s="134">
        <f>职业参数比例等级参数!$R$52*1</f>
        <v>5.4545454545454541</v>
      </c>
      <c r="L1185" s="134">
        <f>职业参数比例等级参数!$R$53*1</f>
        <v>2.5090909090909088</v>
      </c>
      <c r="M1185" s="134">
        <f>L1185*职业参数比例等级参数!$B$15</f>
        <v>5.0181818181818176</v>
      </c>
      <c r="N1185" s="134">
        <f>L1185*职业参数比例等级参数!$B$16</f>
        <v>2.5090909090909088</v>
      </c>
      <c r="O1185" s="134"/>
      <c r="P1185" s="134"/>
    </row>
    <row r="1186" spans="1:16" s="135" customFormat="1">
      <c r="A1186" s="142">
        <v>1173</v>
      </c>
      <c r="B1186" s="134">
        <f t="shared" si="29"/>
        <v>4000</v>
      </c>
      <c r="C1186" s="134">
        <v>5</v>
      </c>
      <c r="D1186" s="134">
        <v>3</v>
      </c>
      <c r="E1186" s="134" t="s">
        <v>1939</v>
      </c>
      <c r="F1186" s="135">
        <f>职业参数比例等级参数!$T$47*1</f>
        <v>10.424242424242424</v>
      </c>
      <c r="G1186" s="134">
        <f>职业参数比例等级参数!$R$48*1</f>
        <v>13.636363636363635</v>
      </c>
      <c r="H1186" s="134">
        <f>职业参数比例等级参数!$R$49*1</f>
        <v>3.6363636363636362</v>
      </c>
      <c r="I1186" s="134">
        <f>职业参数比例等级参数!$R$50*1</f>
        <v>4.3636363636363633</v>
      </c>
      <c r="J1186" s="134">
        <f>职业参数比例等级参数!$R$51*1</f>
        <v>7.2727272727272725</v>
      </c>
      <c r="K1186" s="134">
        <f>职业参数比例等级参数!$R$52*1</f>
        <v>5.4545454545454541</v>
      </c>
      <c r="L1186" s="134">
        <f>职业参数比例等级参数!$R$53*1</f>
        <v>2.5090909090909088</v>
      </c>
      <c r="M1186" s="134">
        <f>L1186*职业参数比例等级参数!$B$15</f>
        <v>5.0181818181818176</v>
      </c>
      <c r="N1186" s="134">
        <f>L1186*职业参数比例等级参数!$B$16</f>
        <v>2.5090909090909088</v>
      </c>
      <c r="O1186" s="134"/>
      <c r="P1186" s="134"/>
    </row>
    <row r="1187" spans="1:16" s="135" customFormat="1">
      <c r="A1187" s="142">
        <v>1174</v>
      </c>
      <c r="B1187" s="134">
        <f t="shared" si="29"/>
        <v>4000</v>
      </c>
      <c r="C1187" s="134">
        <v>5</v>
      </c>
      <c r="D1187" s="134">
        <v>3</v>
      </c>
      <c r="E1187" s="134" t="s">
        <v>1938</v>
      </c>
      <c r="F1187" s="134">
        <f>职业参数比例等级参数!$R$47*1</f>
        <v>10.909090909090908</v>
      </c>
      <c r="G1187" s="135">
        <f>职业参数比例等级参数!$S$48*1</f>
        <v>13.333333333333332</v>
      </c>
      <c r="H1187" s="134">
        <f>职业参数比例等级参数!$R$49*1</f>
        <v>3.6363636363636362</v>
      </c>
      <c r="I1187" s="134">
        <f>职业参数比例等级参数!$R$50*1</f>
        <v>4.3636363636363633</v>
      </c>
      <c r="J1187" s="134">
        <f>职业参数比例等级参数!$R$51*1</f>
        <v>7.2727272727272725</v>
      </c>
      <c r="K1187" s="134">
        <f>职业参数比例等级参数!$R$52*1</f>
        <v>5.4545454545454541</v>
      </c>
      <c r="L1187" s="134">
        <f>职业参数比例等级参数!$R$53*1</f>
        <v>2.5090909090909088</v>
      </c>
      <c r="M1187" s="134">
        <f>L1187*职业参数比例等级参数!$B$15</f>
        <v>5.0181818181818176</v>
      </c>
      <c r="N1187" s="134">
        <f>L1187*职业参数比例等级参数!$B$16</f>
        <v>2.5090909090909088</v>
      </c>
      <c r="O1187" s="134"/>
      <c r="P1187" s="134"/>
    </row>
    <row r="1188" spans="1:16" s="135" customFormat="1">
      <c r="A1188" s="142">
        <v>1175</v>
      </c>
      <c r="B1188" s="134">
        <f t="shared" si="29"/>
        <v>4000</v>
      </c>
      <c r="C1188" s="134">
        <v>5</v>
      </c>
      <c r="D1188" s="134">
        <v>3</v>
      </c>
      <c r="E1188" s="134" t="s">
        <v>1938</v>
      </c>
      <c r="F1188" s="134">
        <f>职业参数比例等级参数!$R$47*1</f>
        <v>10.909090909090908</v>
      </c>
      <c r="G1188" s="135">
        <f>职业参数比例等级参数!$T$48*1</f>
        <v>13.030303030303029</v>
      </c>
      <c r="H1188" s="134">
        <f>职业参数比例等级参数!$R$49*1</f>
        <v>3.6363636363636362</v>
      </c>
      <c r="I1188" s="134">
        <f>职业参数比例等级参数!$R$50*1</f>
        <v>4.3636363636363633</v>
      </c>
      <c r="J1188" s="134">
        <f>职业参数比例等级参数!$R$51*1</f>
        <v>7.2727272727272725</v>
      </c>
      <c r="K1188" s="134">
        <f>职业参数比例等级参数!$R$52*1</f>
        <v>5.4545454545454541</v>
      </c>
      <c r="L1188" s="134">
        <f>职业参数比例等级参数!$R$53*1</f>
        <v>2.5090909090909088</v>
      </c>
      <c r="M1188" s="134">
        <f>L1188*职业参数比例等级参数!$B$15</f>
        <v>5.0181818181818176</v>
      </c>
      <c r="N1188" s="134">
        <f>L1188*职业参数比例等级参数!$B$16</f>
        <v>2.5090909090909088</v>
      </c>
      <c r="O1188" s="134"/>
      <c r="P1188" s="134"/>
    </row>
    <row r="1189" spans="1:16" s="135" customFormat="1">
      <c r="A1189" s="142">
        <v>1176</v>
      </c>
      <c r="B1189" s="134">
        <f t="shared" si="29"/>
        <v>4000</v>
      </c>
      <c r="C1189" s="134">
        <v>5</v>
      </c>
      <c r="D1189" s="134">
        <v>3</v>
      </c>
      <c r="E1189" s="134" t="s">
        <v>1938</v>
      </c>
      <c r="F1189" s="134">
        <f>职业参数比例等级参数!$R$47*1</f>
        <v>10.909090909090908</v>
      </c>
      <c r="G1189" s="134">
        <f>职业参数比例等级参数!$R$48*1</f>
        <v>13.636363636363635</v>
      </c>
      <c r="H1189" s="135">
        <f>职业参数比例等级参数!$S$49*1</f>
        <v>3.5151515151515147</v>
      </c>
      <c r="I1189" s="134">
        <f>职业参数比例等级参数!$R$50*1</f>
        <v>4.3636363636363633</v>
      </c>
      <c r="J1189" s="134">
        <f>职业参数比例等级参数!$R$51*1</f>
        <v>7.2727272727272725</v>
      </c>
      <c r="K1189" s="134">
        <f>职业参数比例等级参数!$R$52*1</f>
        <v>5.4545454545454541</v>
      </c>
      <c r="L1189" s="134">
        <f>职业参数比例等级参数!$R$53*1</f>
        <v>2.5090909090909088</v>
      </c>
      <c r="M1189" s="134">
        <f>L1189*职业参数比例等级参数!$B$15</f>
        <v>5.0181818181818176</v>
      </c>
      <c r="N1189" s="134">
        <f>L1189*职业参数比例等级参数!$B$16</f>
        <v>2.5090909090909088</v>
      </c>
      <c r="O1189" s="134"/>
      <c r="P1189" s="134"/>
    </row>
    <row r="1190" spans="1:16" s="135" customFormat="1">
      <c r="A1190" s="142">
        <v>1177</v>
      </c>
      <c r="B1190" s="134">
        <f t="shared" si="29"/>
        <v>4000</v>
      </c>
      <c r="C1190" s="134">
        <v>5</v>
      </c>
      <c r="D1190" s="134">
        <v>3</v>
      </c>
      <c r="E1190" s="134" t="s">
        <v>1938</v>
      </c>
      <c r="F1190" s="134">
        <f>职业参数比例等级参数!$R$47*1</f>
        <v>10.909090909090908</v>
      </c>
      <c r="G1190" s="134">
        <f>职业参数比例等级参数!$R$48*1</f>
        <v>13.636363636363635</v>
      </c>
      <c r="H1190" s="135">
        <f>职业参数比例等级参数!$T$49*1</f>
        <v>3.3939393939393936</v>
      </c>
      <c r="I1190" s="134">
        <f>职业参数比例等级参数!$R$50*1</f>
        <v>4.3636363636363633</v>
      </c>
      <c r="J1190" s="134">
        <f>职业参数比例等级参数!$R$51*1</f>
        <v>7.2727272727272725</v>
      </c>
      <c r="K1190" s="134">
        <f>职业参数比例等级参数!$R$52*1</f>
        <v>5.4545454545454541</v>
      </c>
      <c r="L1190" s="134">
        <f>职业参数比例等级参数!$R$53*1</f>
        <v>2.5090909090909088</v>
      </c>
      <c r="M1190" s="134">
        <f>L1190*职业参数比例等级参数!$B$15</f>
        <v>5.0181818181818176</v>
      </c>
      <c r="N1190" s="134">
        <f>L1190*职业参数比例等级参数!$B$16</f>
        <v>2.5090909090909088</v>
      </c>
      <c r="O1190" s="134"/>
      <c r="P1190" s="134"/>
    </row>
    <row r="1191" spans="1:16" s="135" customFormat="1">
      <c r="A1191" s="142">
        <v>1178</v>
      </c>
      <c r="B1191" s="134">
        <f t="shared" si="29"/>
        <v>4000</v>
      </c>
      <c r="C1191" s="134">
        <v>5</v>
      </c>
      <c r="D1191" s="134">
        <v>3</v>
      </c>
      <c r="E1191" s="134" t="s">
        <v>1938</v>
      </c>
      <c r="F1191" s="134">
        <f>职业参数比例等级参数!$R$47*1</f>
        <v>10.909090909090908</v>
      </c>
      <c r="G1191" s="134">
        <f>职业参数比例等级参数!$R$48*1</f>
        <v>13.636363636363635</v>
      </c>
      <c r="H1191" s="134">
        <f>职业参数比例等级参数!$R$49*1</f>
        <v>3.6363636363636362</v>
      </c>
      <c r="I1191" s="135">
        <f>职业参数比例等级参数!$S$50*1</f>
        <v>4.2181818181818178</v>
      </c>
      <c r="J1191" s="134">
        <f>职业参数比例等级参数!$R$51*1</f>
        <v>7.2727272727272725</v>
      </c>
      <c r="K1191" s="134">
        <f>职业参数比例等级参数!$R$52*1</f>
        <v>5.4545454545454541</v>
      </c>
      <c r="L1191" s="134">
        <f>职业参数比例等级参数!$R$53*1</f>
        <v>2.5090909090909088</v>
      </c>
      <c r="M1191" s="134">
        <f>L1191*职业参数比例等级参数!$B$15</f>
        <v>5.0181818181818176</v>
      </c>
      <c r="N1191" s="134">
        <f>L1191*职业参数比例等级参数!$B$16</f>
        <v>2.5090909090909088</v>
      </c>
      <c r="O1191" s="134"/>
      <c r="P1191" s="134"/>
    </row>
    <row r="1192" spans="1:16" s="135" customFormat="1">
      <c r="A1192" s="142">
        <v>1179</v>
      </c>
      <c r="B1192" s="134">
        <f t="shared" si="29"/>
        <v>4000</v>
      </c>
      <c r="C1192" s="134">
        <v>5</v>
      </c>
      <c r="D1192" s="134">
        <v>3</v>
      </c>
      <c r="E1192" s="134" t="s">
        <v>1938</v>
      </c>
      <c r="F1192" s="134">
        <f>职业参数比例等级参数!$R$47*1</f>
        <v>10.909090909090908</v>
      </c>
      <c r="G1192" s="134">
        <f>职业参数比例等级参数!$R$48*1</f>
        <v>13.636363636363635</v>
      </c>
      <c r="H1192" s="134">
        <f>职业参数比例等级参数!$R$49*1</f>
        <v>3.6363636363636362</v>
      </c>
      <c r="I1192" s="135">
        <f>职业参数比例等级参数!$T$50*1</f>
        <v>4.0727272727272723</v>
      </c>
      <c r="J1192" s="134">
        <f>职业参数比例等级参数!$R$51*1</f>
        <v>7.2727272727272725</v>
      </c>
      <c r="K1192" s="134">
        <f>职业参数比例等级参数!$R$52*1</f>
        <v>5.4545454545454541</v>
      </c>
      <c r="L1192" s="134">
        <f>职业参数比例等级参数!$R$53*1</f>
        <v>2.5090909090909088</v>
      </c>
      <c r="M1192" s="134">
        <f>L1192*职业参数比例等级参数!$B$15</f>
        <v>5.0181818181818176</v>
      </c>
      <c r="N1192" s="134">
        <f>L1192*职业参数比例等级参数!$B$16</f>
        <v>2.5090909090909088</v>
      </c>
      <c r="O1192" s="134"/>
      <c r="P1192" s="134"/>
    </row>
    <row r="1193" spans="1:16" s="135" customFormat="1">
      <c r="A1193" s="142">
        <v>1180</v>
      </c>
      <c r="B1193" s="134">
        <f t="shared" si="29"/>
        <v>4000</v>
      </c>
      <c r="C1193" s="134">
        <v>5</v>
      </c>
      <c r="D1193" s="134">
        <v>3</v>
      </c>
      <c r="E1193" s="134" t="s">
        <v>1938</v>
      </c>
      <c r="F1193" s="134">
        <f>职业参数比例等级参数!$R$47*1</f>
        <v>10.909090909090908</v>
      </c>
      <c r="G1193" s="134">
        <f>职业参数比例等级参数!$R$48*1</f>
        <v>13.636363636363635</v>
      </c>
      <c r="H1193" s="134">
        <f>职业参数比例等级参数!$R$49*1</f>
        <v>3.6363636363636362</v>
      </c>
      <c r="I1193" s="134">
        <f>职业参数比例等级参数!$R$50*1</f>
        <v>4.3636363636363633</v>
      </c>
      <c r="J1193" s="135">
        <f>职业参数比例等级参数!$S$51*1</f>
        <v>7.0303030303030294</v>
      </c>
      <c r="K1193" s="134">
        <f>职业参数比例等级参数!$R$52*1</f>
        <v>5.4545454545454541</v>
      </c>
      <c r="L1193" s="134">
        <f>职业参数比例等级参数!$R$53*1</f>
        <v>2.5090909090909088</v>
      </c>
      <c r="M1193" s="134">
        <f>L1193*职业参数比例等级参数!$B$15</f>
        <v>5.0181818181818176</v>
      </c>
      <c r="N1193" s="134">
        <f>L1193*职业参数比例等级参数!$B$16</f>
        <v>2.5090909090909088</v>
      </c>
      <c r="O1193" s="134"/>
      <c r="P1193" s="134"/>
    </row>
    <row r="1194" spans="1:16" s="135" customFormat="1">
      <c r="A1194" s="142">
        <v>1181</v>
      </c>
      <c r="B1194" s="134">
        <f t="shared" si="29"/>
        <v>4000</v>
      </c>
      <c r="C1194" s="134">
        <v>5</v>
      </c>
      <c r="D1194" s="134">
        <v>3</v>
      </c>
      <c r="E1194" s="134" t="s">
        <v>1938</v>
      </c>
      <c r="F1194" s="134">
        <f>职业参数比例等级参数!$R$47*1</f>
        <v>10.909090909090908</v>
      </c>
      <c r="G1194" s="134">
        <f>职业参数比例等级参数!$R$48*1</f>
        <v>13.636363636363635</v>
      </c>
      <c r="H1194" s="134">
        <f>职业参数比例等级参数!$R$49*1</f>
        <v>3.6363636363636362</v>
      </c>
      <c r="I1194" s="134">
        <f>职业参数比例等级参数!$R$50*1</f>
        <v>4.3636363636363633</v>
      </c>
      <c r="J1194" s="135">
        <f>职业参数比例等级参数!$T$51*1</f>
        <v>6.7878787878787872</v>
      </c>
      <c r="K1194" s="134">
        <f>职业参数比例等级参数!$R$52*1</f>
        <v>5.4545454545454541</v>
      </c>
      <c r="L1194" s="134">
        <f>职业参数比例等级参数!$R$53*1</f>
        <v>2.5090909090909088</v>
      </c>
      <c r="M1194" s="134">
        <f>L1194*职业参数比例等级参数!$B$15</f>
        <v>5.0181818181818176</v>
      </c>
      <c r="N1194" s="134">
        <f>L1194*职业参数比例等级参数!$B$16</f>
        <v>2.5090909090909088</v>
      </c>
      <c r="O1194" s="134"/>
      <c r="P1194" s="134"/>
    </row>
    <row r="1195" spans="1:16" s="135" customFormat="1">
      <c r="A1195" s="142">
        <v>1182</v>
      </c>
      <c r="B1195" s="134">
        <f t="shared" si="29"/>
        <v>4000</v>
      </c>
      <c r="C1195" s="134">
        <v>5</v>
      </c>
      <c r="D1195" s="134">
        <v>3</v>
      </c>
      <c r="E1195" s="134" t="s">
        <v>1938</v>
      </c>
      <c r="F1195" s="134">
        <f>职业参数比例等级参数!$R$47*1</f>
        <v>10.909090909090908</v>
      </c>
      <c r="G1195" s="134">
        <f>职业参数比例等级参数!$R$48*1</f>
        <v>13.636363636363635</v>
      </c>
      <c r="H1195" s="134">
        <f>职业参数比例等级参数!$R$49*1</f>
        <v>3.6363636363636362</v>
      </c>
      <c r="I1195" s="134">
        <f>职业参数比例等级参数!$R$50*1</f>
        <v>4.3636363636363633</v>
      </c>
      <c r="J1195" s="134">
        <f>职业参数比例等级参数!$R$51*1</f>
        <v>7.2727272727272725</v>
      </c>
      <c r="K1195" s="135">
        <f>职业参数比例等级参数!$S$52*1</f>
        <v>5.2727272727272725</v>
      </c>
      <c r="L1195" s="134">
        <f>职业参数比例等级参数!$R$53*1</f>
        <v>2.5090909090909088</v>
      </c>
      <c r="M1195" s="134">
        <f>L1195*职业参数比例等级参数!$B$15</f>
        <v>5.0181818181818176</v>
      </c>
      <c r="N1195" s="134">
        <f>L1195*职业参数比例等级参数!$B$16</f>
        <v>2.5090909090909088</v>
      </c>
      <c r="O1195" s="134"/>
      <c r="P1195" s="134"/>
    </row>
    <row r="1196" spans="1:16" s="135" customFormat="1">
      <c r="A1196" s="142">
        <v>1183</v>
      </c>
      <c r="B1196" s="134">
        <f t="shared" si="29"/>
        <v>4000</v>
      </c>
      <c r="C1196" s="134">
        <v>5</v>
      </c>
      <c r="D1196" s="134">
        <v>3</v>
      </c>
      <c r="E1196" s="134" t="s">
        <v>1938</v>
      </c>
      <c r="F1196" s="134">
        <f>职业参数比例等级参数!$R$47*1</f>
        <v>10.909090909090908</v>
      </c>
      <c r="G1196" s="134">
        <f>职业参数比例等级参数!$R$48*1</f>
        <v>13.636363636363635</v>
      </c>
      <c r="H1196" s="134">
        <f>职业参数比例等级参数!$R$49*1</f>
        <v>3.6363636363636362</v>
      </c>
      <c r="I1196" s="134">
        <f>职业参数比例等级参数!$R$50*1</f>
        <v>4.3636363636363633</v>
      </c>
      <c r="J1196" s="134">
        <f>职业参数比例等级参数!$R$51*1</f>
        <v>7.2727272727272725</v>
      </c>
      <c r="K1196" s="135">
        <f>职业参数比例等级参数!$T$52*1</f>
        <v>5.0909090909090908</v>
      </c>
      <c r="L1196" s="134">
        <f>职业参数比例等级参数!$R$53*1</f>
        <v>2.5090909090909088</v>
      </c>
      <c r="M1196" s="134">
        <f>L1196*职业参数比例等级参数!$B$15</f>
        <v>5.0181818181818176</v>
      </c>
      <c r="N1196" s="134">
        <f>L1196*职业参数比例等级参数!$B$16</f>
        <v>2.5090909090909088</v>
      </c>
      <c r="O1196" s="134"/>
      <c r="P1196" s="134"/>
    </row>
    <row r="1197" spans="1:16" s="135" customFormat="1">
      <c r="A1197" s="142">
        <v>1184</v>
      </c>
      <c r="B1197" s="134">
        <f t="shared" si="29"/>
        <v>4000</v>
      </c>
      <c r="C1197" s="134">
        <v>5</v>
      </c>
      <c r="D1197" s="134">
        <v>3</v>
      </c>
      <c r="E1197" s="134" t="s">
        <v>1938</v>
      </c>
      <c r="F1197" s="134">
        <f>职业参数比例等级参数!$R$47*1</f>
        <v>10.909090909090908</v>
      </c>
      <c r="G1197" s="134">
        <f>职业参数比例等级参数!$R$48*1</f>
        <v>13.636363636363635</v>
      </c>
      <c r="H1197" s="134">
        <f>职业参数比例等级参数!$R$49*1</f>
        <v>3.6363636363636362</v>
      </c>
      <c r="I1197" s="134">
        <f>职业参数比例等级参数!$R$50*1</f>
        <v>4.3636363636363633</v>
      </c>
      <c r="J1197" s="134">
        <f>职业参数比例等级参数!$R$51*1</f>
        <v>7.2727272727272725</v>
      </c>
      <c r="K1197" s="134">
        <f>职业参数比例等级参数!$R$52*1</f>
        <v>5.4545454545454541</v>
      </c>
      <c r="L1197" s="135">
        <f>职业参数比例等级参数!$S$53*1</f>
        <v>2.4872727272727273</v>
      </c>
      <c r="M1197" s="134">
        <f>L1197*职业参数比例等级参数!$B$15</f>
        <v>4.9745454545454546</v>
      </c>
      <c r="N1197" s="134">
        <f>L1197*职业参数比例等级参数!$B$16</f>
        <v>2.4872727272727273</v>
      </c>
      <c r="O1197" s="134"/>
      <c r="P1197" s="134"/>
    </row>
    <row r="1198" spans="1:16" s="135" customFormat="1">
      <c r="A1198" s="142">
        <v>1185</v>
      </c>
      <c r="B1198" s="134">
        <f t="shared" si="29"/>
        <v>4000</v>
      </c>
      <c r="C1198" s="134">
        <v>5</v>
      </c>
      <c r="D1198" s="134">
        <v>3</v>
      </c>
      <c r="E1198" s="134" t="s">
        <v>1938</v>
      </c>
      <c r="F1198" s="134">
        <f>职业参数比例等级参数!$R$47*1</f>
        <v>10.909090909090908</v>
      </c>
      <c r="G1198" s="134">
        <f>职业参数比例等级参数!$R$48*1</f>
        <v>13.636363636363635</v>
      </c>
      <c r="H1198" s="134">
        <f>职业参数比例等级参数!$R$49*1</f>
        <v>3.6363636363636362</v>
      </c>
      <c r="I1198" s="134">
        <f>职业参数比例等级参数!$R$50*1</f>
        <v>4.3636363636363633</v>
      </c>
      <c r="J1198" s="134">
        <f>职业参数比例等级参数!$R$51*1</f>
        <v>7.2727272727272725</v>
      </c>
      <c r="K1198" s="134">
        <f>职业参数比例等级参数!$R$52*1</f>
        <v>5.4545454545454541</v>
      </c>
      <c r="L1198" s="135">
        <f>职业参数比例等级参数!$T$53*1</f>
        <v>2.4654545454545453</v>
      </c>
      <c r="M1198" s="134">
        <f>L1198*职业参数比例等级参数!$B$15</f>
        <v>4.9309090909090907</v>
      </c>
      <c r="N1198" s="134">
        <f>L1198*职业参数比例等级参数!$B$16</f>
        <v>2.4654545454545453</v>
      </c>
      <c r="O1198" s="134"/>
      <c r="P1198" s="134"/>
    </row>
    <row r="1199" spans="1:16" s="135" customFormat="1">
      <c r="A1199" s="142">
        <v>1186</v>
      </c>
      <c r="B1199" s="135">
        <f t="shared" si="29"/>
        <v>4000</v>
      </c>
      <c r="C1199" s="135">
        <v>5</v>
      </c>
      <c r="D1199" s="135">
        <v>3</v>
      </c>
      <c r="E1199" s="135" t="s">
        <v>1939</v>
      </c>
      <c r="F1199" s="135">
        <f>职业参数比例等级参数!$S$47*1</f>
        <v>10.666666666666666</v>
      </c>
      <c r="G1199" s="135">
        <f>职业参数比例等级参数!$S$48*1</f>
        <v>13.333333333333332</v>
      </c>
      <c r="H1199" s="135">
        <f>职业参数比例等级参数!$S$49*1</f>
        <v>3.5151515151515147</v>
      </c>
      <c r="I1199" s="135">
        <f>职业参数比例等级参数!$S$50*1</f>
        <v>4.2181818181818178</v>
      </c>
      <c r="J1199" s="135">
        <f>职业参数比例等级参数!$S$51*1</f>
        <v>7.0303030303030294</v>
      </c>
      <c r="K1199" s="135">
        <f>职业参数比例等级参数!$S$52*1</f>
        <v>5.2727272727272725</v>
      </c>
      <c r="L1199" s="135">
        <f>职业参数比例等级参数!$S$53*1</f>
        <v>2.4872727272727273</v>
      </c>
      <c r="M1199" s="135">
        <f>L1199*职业参数比例等级参数!$B$15</f>
        <v>4.9745454545454546</v>
      </c>
      <c r="N1199" s="135">
        <f>L1199*职业参数比例等级参数!$B$16</f>
        <v>2.4872727272727273</v>
      </c>
      <c r="P1199" s="135" t="s">
        <v>695</v>
      </c>
    </row>
    <row r="1200" spans="1:16" s="135" customFormat="1">
      <c r="A1200" s="142">
        <v>1187</v>
      </c>
      <c r="B1200" s="134">
        <f t="shared" si="29"/>
        <v>4000</v>
      </c>
      <c r="C1200" s="134">
        <v>5</v>
      </c>
      <c r="D1200" s="134">
        <v>3</v>
      </c>
      <c r="E1200" s="134" t="s">
        <v>1939</v>
      </c>
      <c r="F1200" s="135">
        <f>职业参数比例等级参数!$R$47*1</f>
        <v>10.909090909090908</v>
      </c>
      <c r="G1200" s="134">
        <f>职业参数比例等级参数!$S$48*1</f>
        <v>13.333333333333332</v>
      </c>
      <c r="H1200" s="134">
        <f>职业参数比例等级参数!$S$49*1</f>
        <v>3.5151515151515147</v>
      </c>
      <c r="I1200" s="134">
        <f>职业参数比例等级参数!$S$50*1</f>
        <v>4.2181818181818178</v>
      </c>
      <c r="J1200" s="134">
        <f>职业参数比例等级参数!$S$51*1</f>
        <v>7.0303030303030294</v>
      </c>
      <c r="K1200" s="134">
        <f>职业参数比例等级参数!$S$52*1</f>
        <v>5.2727272727272725</v>
      </c>
      <c r="L1200" s="134">
        <f>职业参数比例等级参数!$S$53*1</f>
        <v>2.4872727272727273</v>
      </c>
      <c r="M1200" s="134">
        <f>L1200*职业参数比例等级参数!$B$15</f>
        <v>4.9745454545454546</v>
      </c>
      <c r="N1200" s="134">
        <f>L1200*职业参数比例等级参数!$B$16</f>
        <v>2.4872727272727273</v>
      </c>
      <c r="O1200" s="134"/>
      <c r="P1200" s="134"/>
    </row>
    <row r="1201" spans="1:16" s="135" customFormat="1">
      <c r="A1201" s="142">
        <v>1188</v>
      </c>
      <c r="B1201" s="134">
        <f t="shared" si="29"/>
        <v>4000</v>
      </c>
      <c r="C1201" s="134">
        <v>5</v>
      </c>
      <c r="D1201" s="134">
        <v>3</v>
      </c>
      <c r="E1201" s="134" t="s">
        <v>1939</v>
      </c>
      <c r="F1201" s="135">
        <f>职业参数比例等级参数!$T$47*1</f>
        <v>10.424242424242424</v>
      </c>
      <c r="G1201" s="134">
        <f>职业参数比例等级参数!$S$48*1</f>
        <v>13.333333333333332</v>
      </c>
      <c r="H1201" s="134">
        <f>职业参数比例等级参数!$S$49*1</f>
        <v>3.5151515151515147</v>
      </c>
      <c r="I1201" s="134">
        <f>职业参数比例等级参数!$S$50*1</f>
        <v>4.2181818181818178</v>
      </c>
      <c r="J1201" s="134">
        <f>职业参数比例等级参数!$S$51*1</f>
        <v>7.0303030303030294</v>
      </c>
      <c r="K1201" s="134">
        <f>职业参数比例等级参数!$S$52*1</f>
        <v>5.2727272727272725</v>
      </c>
      <c r="L1201" s="134">
        <f>职业参数比例等级参数!$S$53*1</f>
        <v>2.4872727272727273</v>
      </c>
      <c r="M1201" s="134">
        <f>L1201*职业参数比例等级参数!$B$15</f>
        <v>4.9745454545454546</v>
      </c>
      <c r="N1201" s="134">
        <f>L1201*职业参数比例等级参数!$B$16</f>
        <v>2.4872727272727273</v>
      </c>
      <c r="O1201" s="134"/>
      <c r="P1201" s="134"/>
    </row>
    <row r="1202" spans="1:16" s="135" customFormat="1">
      <c r="A1202" s="142">
        <v>1189</v>
      </c>
      <c r="B1202" s="134">
        <f t="shared" si="29"/>
        <v>4000</v>
      </c>
      <c r="C1202" s="134">
        <v>5</v>
      </c>
      <c r="D1202" s="134">
        <v>3</v>
      </c>
      <c r="E1202" s="134" t="s">
        <v>1938</v>
      </c>
      <c r="F1202" s="134">
        <f>职业参数比例等级参数!$S$47*1</f>
        <v>10.666666666666666</v>
      </c>
      <c r="G1202" s="135">
        <f>职业参数比例等级参数!$R$48*1</f>
        <v>13.636363636363635</v>
      </c>
      <c r="H1202" s="134">
        <f>职业参数比例等级参数!$S$49*1</f>
        <v>3.5151515151515147</v>
      </c>
      <c r="I1202" s="134">
        <f>职业参数比例等级参数!$S$50*1</f>
        <v>4.2181818181818178</v>
      </c>
      <c r="J1202" s="134">
        <f>职业参数比例等级参数!$S$51*1</f>
        <v>7.0303030303030294</v>
      </c>
      <c r="K1202" s="134">
        <f>职业参数比例等级参数!$S$52*1</f>
        <v>5.2727272727272725</v>
      </c>
      <c r="L1202" s="134">
        <f>职业参数比例等级参数!$S$53*1</f>
        <v>2.4872727272727273</v>
      </c>
      <c r="M1202" s="134">
        <f>L1202*职业参数比例等级参数!$B$15</f>
        <v>4.9745454545454546</v>
      </c>
      <c r="N1202" s="134">
        <f>L1202*职业参数比例等级参数!$B$16</f>
        <v>2.4872727272727273</v>
      </c>
      <c r="O1202" s="134"/>
      <c r="P1202" s="134"/>
    </row>
    <row r="1203" spans="1:16" s="135" customFormat="1">
      <c r="A1203" s="142">
        <v>1190</v>
      </c>
      <c r="B1203" s="134">
        <f t="shared" si="29"/>
        <v>4000</v>
      </c>
      <c r="C1203" s="134">
        <v>5</v>
      </c>
      <c r="D1203" s="134">
        <v>3</v>
      </c>
      <c r="E1203" s="134" t="s">
        <v>1938</v>
      </c>
      <c r="F1203" s="134">
        <f>职业参数比例等级参数!$S$47*1</f>
        <v>10.666666666666666</v>
      </c>
      <c r="G1203" s="135">
        <f>职业参数比例等级参数!$T$48*1</f>
        <v>13.030303030303029</v>
      </c>
      <c r="H1203" s="134">
        <f>职业参数比例等级参数!$S$49*1</f>
        <v>3.5151515151515147</v>
      </c>
      <c r="I1203" s="134">
        <f>职业参数比例等级参数!$S$50*1</f>
        <v>4.2181818181818178</v>
      </c>
      <c r="J1203" s="134">
        <f>职业参数比例等级参数!$S$51*1</f>
        <v>7.0303030303030294</v>
      </c>
      <c r="K1203" s="134">
        <f>职业参数比例等级参数!$S$52*1</f>
        <v>5.2727272727272725</v>
      </c>
      <c r="L1203" s="134">
        <f>职业参数比例等级参数!$S$53*1</f>
        <v>2.4872727272727273</v>
      </c>
      <c r="M1203" s="134">
        <f>L1203*职业参数比例等级参数!$B$15</f>
        <v>4.9745454545454546</v>
      </c>
      <c r="N1203" s="134">
        <f>L1203*职业参数比例等级参数!$B$16</f>
        <v>2.4872727272727273</v>
      </c>
      <c r="O1203" s="134"/>
      <c r="P1203" s="134"/>
    </row>
    <row r="1204" spans="1:16" s="135" customFormat="1">
      <c r="A1204" s="142">
        <v>1191</v>
      </c>
      <c r="B1204" s="134">
        <f t="shared" si="29"/>
        <v>4000</v>
      </c>
      <c r="C1204" s="134">
        <v>5</v>
      </c>
      <c r="D1204" s="134">
        <v>3</v>
      </c>
      <c r="E1204" s="134" t="s">
        <v>1938</v>
      </c>
      <c r="F1204" s="134">
        <f>职业参数比例等级参数!$S$47*1</f>
        <v>10.666666666666666</v>
      </c>
      <c r="G1204" s="134">
        <f>职业参数比例等级参数!$S$48*1</f>
        <v>13.333333333333332</v>
      </c>
      <c r="H1204" s="135">
        <f>职业参数比例等级参数!$R$49*1</f>
        <v>3.6363636363636362</v>
      </c>
      <c r="I1204" s="134">
        <f>职业参数比例等级参数!$S$50*1</f>
        <v>4.2181818181818178</v>
      </c>
      <c r="J1204" s="134">
        <f>职业参数比例等级参数!$S$51*1</f>
        <v>7.0303030303030294</v>
      </c>
      <c r="K1204" s="134">
        <f>职业参数比例等级参数!$S$52*1</f>
        <v>5.2727272727272725</v>
      </c>
      <c r="L1204" s="134">
        <f>职业参数比例等级参数!$S$53*1</f>
        <v>2.4872727272727273</v>
      </c>
      <c r="M1204" s="134">
        <f>L1204*职业参数比例等级参数!$B$15</f>
        <v>4.9745454545454546</v>
      </c>
      <c r="N1204" s="134">
        <f>L1204*职业参数比例等级参数!$B$16</f>
        <v>2.4872727272727273</v>
      </c>
      <c r="O1204" s="134"/>
      <c r="P1204" s="134"/>
    </row>
    <row r="1205" spans="1:16" s="135" customFormat="1">
      <c r="A1205" s="142">
        <v>1192</v>
      </c>
      <c r="B1205" s="134">
        <f t="shared" si="29"/>
        <v>4000</v>
      </c>
      <c r="C1205" s="134">
        <v>5</v>
      </c>
      <c r="D1205" s="134">
        <v>3</v>
      </c>
      <c r="E1205" s="134" t="s">
        <v>1938</v>
      </c>
      <c r="F1205" s="134">
        <f>职业参数比例等级参数!$S$47*1</f>
        <v>10.666666666666666</v>
      </c>
      <c r="G1205" s="134">
        <f>职业参数比例等级参数!$S$48*1</f>
        <v>13.333333333333332</v>
      </c>
      <c r="H1205" s="135">
        <f>职业参数比例等级参数!$T$49*1</f>
        <v>3.3939393939393936</v>
      </c>
      <c r="I1205" s="134">
        <f>职业参数比例等级参数!$S$50*1</f>
        <v>4.2181818181818178</v>
      </c>
      <c r="J1205" s="134">
        <f>职业参数比例等级参数!$S$51*1</f>
        <v>7.0303030303030294</v>
      </c>
      <c r="K1205" s="134">
        <f>职业参数比例等级参数!$S$52*1</f>
        <v>5.2727272727272725</v>
      </c>
      <c r="L1205" s="134">
        <f>职业参数比例等级参数!$S$53*1</f>
        <v>2.4872727272727273</v>
      </c>
      <c r="M1205" s="134">
        <f>L1205*职业参数比例等级参数!$B$15</f>
        <v>4.9745454545454546</v>
      </c>
      <c r="N1205" s="134">
        <f>L1205*职业参数比例等级参数!$B$16</f>
        <v>2.4872727272727273</v>
      </c>
      <c r="O1205" s="134"/>
      <c r="P1205" s="134"/>
    </row>
    <row r="1206" spans="1:16" s="135" customFormat="1">
      <c r="A1206" s="142">
        <v>1193</v>
      </c>
      <c r="B1206" s="134">
        <f t="shared" si="29"/>
        <v>4000</v>
      </c>
      <c r="C1206" s="134">
        <v>5</v>
      </c>
      <c r="D1206" s="134">
        <v>3</v>
      </c>
      <c r="E1206" s="134" t="s">
        <v>1938</v>
      </c>
      <c r="F1206" s="134">
        <f>职业参数比例等级参数!$S$47*1</f>
        <v>10.666666666666666</v>
      </c>
      <c r="G1206" s="134">
        <f>职业参数比例等级参数!$S$48*1</f>
        <v>13.333333333333332</v>
      </c>
      <c r="H1206" s="134">
        <f>职业参数比例等级参数!$S$49*1</f>
        <v>3.5151515151515147</v>
      </c>
      <c r="I1206" s="135">
        <f>职业参数比例等级参数!$R$50*1</f>
        <v>4.3636363636363633</v>
      </c>
      <c r="J1206" s="134">
        <f>职业参数比例等级参数!$S$51*1</f>
        <v>7.0303030303030294</v>
      </c>
      <c r="K1206" s="134">
        <f>职业参数比例等级参数!$S$52*1</f>
        <v>5.2727272727272725</v>
      </c>
      <c r="L1206" s="134">
        <f>职业参数比例等级参数!$S$53*1</f>
        <v>2.4872727272727273</v>
      </c>
      <c r="M1206" s="134">
        <f>L1206*职业参数比例等级参数!$B$15</f>
        <v>4.9745454545454546</v>
      </c>
      <c r="N1206" s="134">
        <f>L1206*职业参数比例等级参数!$B$16</f>
        <v>2.4872727272727273</v>
      </c>
      <c r="O1206" s="134"/>
      <c r="P1206" s="134"/>
    </row>
    <row r="1207" spans="1:16" s="135" customFormat="1">
      <c r="A1207" s="142">
        <v>1194</v>
      </c>
      <c r="B1207" s="134">
        <f t="shared" si="29"/>
        <v>4000</v>
      </c>
      <c r="C1207" s="134">
        <v>5</v>
      </c>
      <c r="D1207" s="134">
        <v>3</v>
      </c>
      <c r="E1207" s="134" t="s">
        <v>1938</v>
      </c>
      <c r="F1207" s="134">
        <f>职业参数比例等级参数!$S$47*1</f>
        <v>10.666666666666666</v>
      </c>
      <c r="G1207" s="134">
        <f>职业参数比例等级参数!$S$48*1</f>
        <v>13.333333333333332</v>
      </c>
      <c r="H1207" s="134">
        <f>职业参数比例等级参数!$S$49*1</f>
        <v>3.5151515151515147</v>
      </c>
      <c r="I1207" s="135">
        <f>职业参数比例等级参数!$T$50*1</f>
        <v>4.0727272727272723</v>
      </c>
      <c r="J1207" s="134">
        <f>职业参数比例等级参数!$S$51*1</f>
        <v>7.0303030303030294</v>
      </c>
      <c r="K1207" s="134">
        <f>职业参数比例等级参数!$S$52*1</f>
        <v>5.2727272727272725</v>
      </c>
      <c r="L1207" s="134">
        <f>职业参数比例等级参数!$S$53*1</f>
        <v>2.4872727272727273</v>
      </c>
      <c r="M1207" s="134">
        <f>L1207*职业参数比例等级参数!$B$15</f>
        <v>4.9745454545454546</v>
      </c>
      <c r="N1207" s="134">
        <f>L1207*职业参数比例等级参数!$B$16</f>
        <v>2.4872727272727273</v>
      </c>
      <c r="O1207" s="134"/>
      <c r="P1207" s="134"/>
    </row>
    <row r="1208" spans="1:16" s="135" customFormat="1">
      <c r="A1208" s="142">
        <v>1195</v>
      </c>
      <c r="B1208" s="134">
        <f t="shared" si="29"/>
        <v>4000</v>
      </c>
      <c r="C1208" s="134">
        <v>5</v>
      </c>
      <c r="D1208" s="134">
        <v>3</v>
      </c>
      <c r="E1208" s="134" t="s">
        <v>1938</v>
      </c>
      <c r="F1208" s="134">
        <f>职业参数比例等级参数!$S$47*1</f>
        <v>10.666666666666666</v>
      </c>
      <c r="G1208" s="134">
        <f>职业参数比例等级参数!$S$48*1</f>
        <v>13.333333333333332</v>
      </c>
      <c r="H1208" s="134">
        <f>职业参数比例等级参数!$S$49*1</f>
        <v>3.5151515151515147</v>
      </c>
      <c r="I1208" s="134">
        <f>职业参数比例等级参数!$S$50*1</f>
        <v>4.2181818181818178</v>
      </c>
      <c r="J1208" s="135">
        <f>职业参数比例等级参数!$R$51*1</f>
        <v>7.2727272727272725</v>
      </c>
      <c r="K1208" s="134">
        <f>职业参数比例等级参数!$S$52*1</f>
        <v>5.2727272727272725</v>
      </c>
      <c r="L1208" s="134">
        <f>职业参数比例等级参数!$S$53*1</f>
        <v>2.4872727272727273</v>
      </c>
      <c r="M1208" s="134">
        <f>L1208*职业参数比例等级参数!$B$15</f>
        <v>4.9745454545454546</v>
      </c>
      <c r="N1208" s="134">
        <f>L1208*职业参数比例等级参数!$B$16</f>
        <v>2.4872727272727273</v>
      </c>
      <c r="O1208" s="134"/>
      <c r="P1208" s="134"/>
    </row>
    <row r="1209" spans="1:16" s="135" customFormat="1">
      <c r="A1209" s="142">
        <v>1196</v>
      </c>
      <c r="B1209" s="134">
        <f t="shared" si="29"/>
        <v>4000</v>
      </c>
      <c r="C1209" s="134">
        <v>5</v>
      </c>
      <c r="D1209" s="134">
        <v>3</v>
      </c>
      <c r="E1209" s="134" t="s">
        <v>1938</v>
      </c>
      <c r="F1209" s="134">
        <f>职业参数比例等级参数!$S$47*1</f>
        <v>10.666666666666666</v>
      </c>
      <c r="G1209" s="134">
        <f>职业参数比例等级参数!$S$48*1</f>
        <v>13.333333333333332</v>
      </c>
      <c r="H1209" s="134">
        <f>职业参数比例等级参数!$S$49*1</f>
        <v>3.5151515151515147</v>
      </c>
      <c r="I1209" s="134">
        <f>职业参数比例等级参数!$S$50*1</f>
        <v>4.2181818181818178</v>
      </c>
      <c r="J1209" s="135">
        <f>职业参数比例等级参数!$T$51*1</f>
        <v>6.7878787878787872</v>
      </c>
      <c r="K1209" s="134">
        <f>职业参数比例等级参数!$S$52*1</f>
        <v>5.2727272727272725</v>
      </c>
      <c r="L1209" s="134">
        <f>职业参数比例等级参数!$S$53*1</f>
        <v>2.4872727272727273</v>
      </c>
      <c r="M1209" s="134">
        <f>L1209*职业参数比例等级参数!$B$15</f>
        <v>4.9745454545454546</v>
      </c>
      <c r="N1209" s="134">
        <f>L1209*职业参数比例等级参数!$B$16</f>
        <v>2.4872727272727273</v>
      </c>
      <c r="O1209" s="134"/>
      <c r="P1209" s="134"/>
    </row>
    <row r="1210" spans="1:16" s="135" customFormat="1">
      <c r="A1210" s="142">
        <v>1197</v>
      </c>
      <c r="B1210" s="134">
        <f t="shared" si="29"/>
        <v>4000</v>
      </c>
      <c r="C1210" s="134">
        <v>5</v>
      </c>
      <c r="D1210" s="134">
        <v>3</v>
      </c>
      <c r="E1210" s="134" t="s">
        <v>1938</v>
      </c>
      <c r="F1210" s="134">
        <f>职业参数比例等级参数!$S$47*1</f>
        <v>10.666666666666666</v>
      </c>
      <c r="G1210" s="134">
        <f>职业参数比例等级参数!$S$48*1</f>
        <v>13.333333333333332</v>
      </c>
      <c r="H1210" s="134">
        <f>职业参数比例等级参数!$S$49*1</f>
        <v>3.5151515151515147</v>
      </c>
      <c r="I1210" s="134">
        <f>职业参数比例等级参数!$S$50*1</f>
        <v>4.2181818181818178</v>
      </c>
      <c r="J1210" s="134">
        <f>职业参数比例等级参数!$S$51*1</f>
        <v>7.0303030303030294</v>
      </c>
      <c r="K1210" s="135">
        <f>职业参数比例等级参数!$R$52*1</f>
        <v>5.4545454545454541</v>
      </c>
      <c r="L1210" s="134">
        <f>职业参数比例等级参数!$S$53*1</f>
        <v>2.4872727272727273</v>
      </c>
      <c r="M1210" s="134">
        <f>L121*职业参数比例等级参数!$B$15</f>
        <v>4.8436363636363637</v>
      </c>
      <c r="N1210" s="134">
        <f>L121*职业参数比例等级参数!$B$16</f>
        <v>2.4218181818181819</v>
      </c>
      <c r="O1210" s="134"/>
      <c r="P1210" s="134"/>
    </row>
    <row r="1211" spans="1:16" s="135" customFormat="1">
      <c r="A1211" s="142">
        <v>1198</v>
      </c>
      <c r="B1211" s="134">
        <f t="shared" si="29"/>
        <v>4000</v>
      </c>
      <c r="C1211" s="134">
        <v>5</v>
      </c>
      <c r="D1211" s="134">
        <v>3</v>
      </c>
      <c r="E1211" s="134" t="s">
        <v>1938</v>
      </c>
      <c r="F1211" s="134">
        <f>职业参数比例等级参数!$S$47*1</f>
        <v>10.666666666666666</v>
      </c>
      <c r="G1211" s="134">
        <f>职业参数比例等级参数!$S$48*1</f>
        <v>13.333333333333332</v>
      </c>
      <c r="H1211" s="134">
        <f>职业参数比例等级参数!$S$49*1</f>
        <v>3.5151515151515147</v>
      </c>
      <c r="I1211" s="134">
        <f>职业参数比例等级参数!$S$50*1</f>
        <v>4.2181818181818178</v>
      </c>
      <c r="J1211" s="134">
        <f>职业参数比例等级参数!$S$51*1</f>
        <v>7.0303030303030294</v>
      </c>
      <c r="K1211" s="135">
        <f>职业参数比例等级参数!$T$52*1</f>
        <v>5.0909090909090908</v>
      </c>
      <c r="L1211" s="134">
        <f>职业参数比例等级参数!$S$53*1</f>
        <v>2.4872727272727273</v>
      </c>
      <c r="M1211" s="134">
        <f>L1211*职业参数比例等级参数!$B$15</f>
        <v>4.9745454545454546</v>
      </c>
      <c r="N1211" s="134">
        <f>L1211*职业参数比例等级参数!$B$16</f>
        <v>2.4872727272727273</v>
      </c>
      <c r="O1211" s="134"/>
      <c r="P1211" s="134"/>
    </row>
    <row r="1212" spans="1:16" s="135" customFormat="1">
      <c r="A1212" s="142">
        <v>1199</v>
      </c>
      <c r="B1212" s="134">
        <f t="shared" si="29"/>
        <v>4000</v>
      </c>
      <c r="C1212" s="134">
        <v>5</v>
      </c>
      <c r="D1212" s="134">
        <v>3</v>
      </c>
      <c r="E1212" s="134" t="s">
        <v>1938</v>
      </c>
      <c r="F1212" s="134">
        <f>职业参数比例等级参数!$S$47*1</f>
        <v>10.666666666666666</v>
      </c>
      <c r="G1212" s="134">
        <f>职业参数比例等级参数!$S$48*1</f>
        <v>13.333333333333332</v>
      </c>
      <c r="H1212" s="134">
        <f>职业参数比例等级参数!$S$49*1</f>
        <v>3.5151515151515147</v>
      </c>
      <c r="I1212" s="134">
        <f>职业参数比例等级参数!$S$50*1</f>
        <v>4.2181818181818178</v>
      </c>
      <c r="J1212" s="134">
        <f>职业参数比例等级参数!$S$51*1</f>
        <v>7.0303030303030294</v>
      </c>
      <c r="K1212" s="134">
        <f>职业参数比例等级参数!$S$52*1</f>
        <v>5.2727272727272725</v>
      </c>
      <c r="L1212" s="135">
        <f>职业参数比例等级参数!$R$53*1</f>
        <v>2.5090909090909088</v>
      </c>
      <c r="M1212" s="134">
        <f>L1212*职业参数比例等级参数!$B$15</f>
        <v>5.0181818181818176</v>
      </c>
      <c r="N1212" s="134">
        <f>L1212*职业参数比例等级参数!$B$16</f>
        <v>2.5090909090909088</v>
      </c>
      <c r="O1212" s="134"/>
      <c r="P1212" s="134"/>
    </row>
    <row r="1213" spans="1:16" s="135" customFormat="1">
      <c r="A1213" s="142">
        <v>1200</v>
      </c>
      <c r="B1213" s="134">
        <f t="shared" si="29"/>
        <v>4000</v>
      </c>
      <c r="C1213" s="134">
        <v>5</v>
      </c>
      <c r="D1213" s="134">
        <v>3</v>
      </c>
      <c r="E1213" s="134" t="s">
        <v>1938</v>
      </c>
      <c r="F1213" s="134">
        <f>职业参数比例等级参数!$S$47*1</f>
        <v>10.666666666666666</v>
      </c>
      <c r="G1213" s="134">
        <f>职业参数比例等级参数!$S$48*1</f>
        <v>13.333333333333332</v>
      </c>
      <c r="H1213" s="134">
        <f>职业参数比例等级参数!$S$49*1</f>
        <v>3.5151515151515147</v>
      </c>
      <c r="I1213" s="134">
        <f>职业参数比例等级参数!$S$50*1</f>
        <v>4.2181818181818178</v>
      </c>
      <c r="J1213" s="134">
        <f>职业参数比例等级参数!$S$51*1</f>
        <v>7.0303030303030294</v>
      </c>
      <c r="K1213" s="134">
        <f>职业参数比例等级参数!$S$52*1</f>
        <v>5.2727272727272725</v>
      </c>
      <c r="L1213" s="135">
        <f>职业参数比例等级参数!$T$53*1</f>
        <v>2.4654545454545453</v>
      </c>
      <c r="M1213" s="134">
        <f>L1213*职业参数比例等级参数!$B$15</f>
        <v>4.9309090909090907</v>
      </c>
      <c r="N1213" s="134">
        <f>L1213*职业参数比例等级参数!$B$16</f>
        <v>2.4654545454545453</v>
      </c>
      <c r="O1213" s="134"/>
      <c r="P1213" s="134"/>
    </row>
    <row r="1214" spans="1:16" s="135" customFormat="1">
      <c r="A1214" s="142">
        <v>1201</v>
      </c>
      <c r="B1214" s="135">
        <f t="shared" si="29"/>
        <v>4000</v>
      </c>
      <c r="C1214" s="135">
        <v>5</v>
      </c>
      <c r="D1214" s="135">
        <v>3</v>
      </c>
      <c r="E1214" s="135" t="s">
        <v>1939</v>
      </c>
      <c r="F1214" s="135">
        <f>职业参数比例等级参数!$T$47*1</f>
        <v>10.424242424242424</v>
      </c>
      <c r="G1214" s="135">
        <f>职业参数比例等级参数!$T$48*1</f>
        <v>13.030303030303029</v>
      </c>
      <c r="H1214" s="135">
        <f>职业参数比例等级参数!$T$49*1</f>
        <v>3.3939393939393936</v>
      </c>
      <c r="I1214" s="135">
        <f>职业参数比例等级参数!$T$50*1</f>
        <v>4.0727272727272723</v>
      </c>
      <c r="J1214" s="135">
        <f>职业参数比例等级参数!$T$51*1</f>
        <v>6.7878787878787872</v>
      </c>
      <c r="K1214" s="135">
        <f>职业参数比例等级参数!$T$52*1</f>
        <v>5.0909090909090908</v>
      </c>
      <c r="L1214" s="135">
        <f>职业参数比例等级参数!$T$53*1</f>
        <v>2.4654545454545453</v>
      </c>
      <c r="M1214" s="135">
        <f>L1214*职业参数比例等级参数!$B$15</f>
        <v>4.9309090909090907</v>
      </c>
      <c r="N1214" s="135">
        <f>L1214*职业参数比例等级参数!$B$16</f>
        <v>2.4654545454545453</v>
      </c>
      <c r="P1214" s="135" t="s">
        <v>696</v>
      </c>
    </row>
    <row r="1215" spans="1:16" s="135" customFormat="1">
      <c r="A1215" s="142">
        <v>1202</v>
      </c>
      <c r="B1215" s="134">
        <f t="shared" si="29"/>
        <v>4000</v>
      </c>
      <c r="C1215" s="134">
        <v>5</v>
      </c>
      <c r="D1215" s="134">
        <v>3</v>
      </c>
      <c r="E1215" s="134" t="s">
        <v>1939</v>
      </c>
      <c r="F1215" s="135">
        <f>职业参数比例等级参数!$S$47*1</f>
        <v>10.666666666666666</v>
      </c>
      <c r="G1215" s="134">
        <f>职业参数比例等级参数!$T$48*1</f>
        <v>13.030303030303029</v>
      </c>
      <c r="H1215" s="134">
        <f>职业参数比例等级参数!$T$49*1</f>
        <v>3.3939393939393936</v>
      </c>
      <c r="I1215" s="134">
        <f>职业参数比例等级参数!$T$50*1</f>
        <v>4.0727272727272723</v>
      </c>
      <c r="J1215" s="134">
        <f>职业参数比例等级参数!$T$51*1</f>
        <v>6.7878787878787872</v>
      </c>
      <c r="K1215" s="134">
        <f>职业参数比例等级参数!$T$52*1</f>
        <v>5.0909090909090908</v>
      </c>
      <c r="L1215" s="134">
        <f>职业参数比例等级参数!$T$53*1</f>
        <v>2.4654545454545453</v>
      </c>
      <c r="M1215" s="134">
        <f>L1215*职业参数比例等级参数!$B$15</f>
        <v>4.9309090909090907</v>
      </c>
      <c r="N1215" s="134">
        <f>L1215*职业参数比例等级参数!$B$16</f>
        <v>2.4654545454545453</v>
      </c>
      <c r="O1215" s="134"/>
      <c r="P1215" s="134"/>
    </row>
    <row r="1216" spans="1:16" s="135" customFormat="1">
      <c r="A1216" s="142">
        <v>1203</v>
      </c>
      <c r="B1216" s="134">
        <f t="shared" si="29"/>
        <v>4000</v>
      </c>
      <c r="C1216" s="134">
        <v>5</v>
      </c>
      <c r="D1216" s="134">
        <v>3</v>
      </c>
      <c r="E1216" s="134" t="s">
        <v>1939</v>
      </c>
      <c r="F1216" s="135">
        <f>职业参数比例等级参数!$R$47*1</f>
        <v>10.909090909090908</v>
      </c>
      <c r="G1216" s="134">
        <f>职业参数比例等级参数!$T$48*1</f>
        <v>13.030303030303029</v>
      </c>
      <c r="H1216" s="134">
        <f>职业参数比例等级参数!$T$49*1</f>
        <v>3.3939393939393936</v>
      </c>
      <c r="I1216" s="134">
        <f>职业参数比例等级参数!$T$50*1</f>
        <v>4.0727272727272723</v>
      </c>
      <c r="J1216" s="134">
        <f>职业参数比例等级参数!$T$51*1</f>
        <v>6.7878787878787872</v>
      </c>
      <c r="K1216" s="134">
        <f>职业参数比例等级参数!$T$52*1</f>
        <v>5.0909090909090908</v>
      </c>
      <c r="L1216" s="134">
        <f>职业参数比例等级参数!$T$53*1</f>
        <v>2.4654545454545453</v>
      </c>
      <c r="M1216" s="134">
        <f>L1216*职业参数比例等级参数!$B$15</f>
        <v>4.9309090909090907</v>
      </c>
      <c r="N1216" s="134">
        <f>L1216*职业参数比例等级参数!$B$16</f>
        <v>2.4654545454545453</v>
      </c>
      <c r="O1216" s="134"/>
      <c r="P1216" s="134"/>
    </row>
    <row r="1217" spans="1:16" s="135" customFormat="1">
      <c r="A1217" s="142">
        <v>1204</v>
      </c>
      <c r="B1217" s="134">
        <f t="shared" si="29"/>
        <v>4000</v>
      </c>
      <c r="C1217" s="134">
        <v>5</v>
      </c>
      <c r="D1217" s="134">
        <v>3</v>
      </c>
      <c r="E1217" s="134" t="s">
        <v>1938</v>
      </c>
      <c r="F1217" s="134">
        <f>职业参数比例等级参数!$T$47*1</f>
        <v>10.424242424242424</v>
      </c>
      <c r="G1217" s="135">
        <f>职业参数比例等级参数!$S$48*1</f>
        <v>13.333333333333332</v>
      </c>
      <c r="H1217" s="134">
        <f>职业参数比例等级参数!$T$49*1</f>
        <v>3.3939393939393936</v>
      </c>
      <c r="I1217" s="134">
        <f>职业参数比例等级参数!$T$50*1</f>
        <v>4.0727272727272723</v>
      </c>
      <c r="J1217" s="134">
        <f>职业参数比例等级参数!$T$51*1</f>
        <v>6.7878787878787872</v>
      </c>
      <c r="K1217" s="134">
        <f>职业参数比例等级参数!$T$52*1</f>
        <v>5.0909090909090908</v>
      </c>
      <c r="L1217" s="134">
        <f>职业参数比例等级参数!$T$53*1</f>
        <v>2.4654545454545453</v>
      </c>
      <c r="M1217" s="134">
        <f>L1217*职业参数比例等级参数!$B$15</f>
        <v>4.9309090909090907</v>
      </c>
      <c r="N1217" s="134">
        <f>L1217*职业参数比例等级参数!$B$16</f>
        <v>2.4654545454545453</v>
      </c>
      <c r="O1217" s="134"/>
      <c r="P1217" s="134"/>
    </row>
    <row r="1218" spans="1:16" s="135" customFormat="1">
      <c r="A1218" s="142">
        <v>1205</v>
      </c>
      <c r="B1218" s="134">
        <f t="shared" si="29"/>
        <v>4000</v>
      </c>
      <c r="C1218" s="134">
        <v>5</v>
      </c>
      <c r="D1218" s="134">
        <v>3</v>
      </c>
      <c r="E1218" s="134" t="s">
        <v>1938</v>
      </c>
      <c r="F1218" s="134">
        <f>职业参数比例等级参数!$T$47*1</f>
        <v>10.424242424242424</v>
      </c>
      <c r="G1218" s="135">
        <f>职业参数比例等级参数!$R$48*1</f>
        <v>13.636363636363635</v>
      </c>
      <c r="H1218" s="134">
        <f>职业参数比例等级参数!$T$49*1</f>
        <v>3.3939393939393936</v>
      </c>
      <c r="I1218" s="134">
        <f>职业参数比例等级参数!$T$50*1</f>
        <v>4.0727272727272723</v>
      </c>
      <c r="J1218" s="134">
        <f>职业参数比例等级参数!$T$51*1</f>
        <v>6.7878787878787872</v>
      </c>
      <c r="K1218" s="134">
        <f>职业参数比例等级参数!$T$52*1</f>
        <v>5.0909090909090908</v>
      </c>
      <c r="L1218" s="134">
        <f>职业参数比例等级参数!$T$53*1</f>
        <v>2.4654545454545453</v>
      </c>
      <c r="M1218" s="134">
        <f>L1218*职业参数比例等级参数!$B$15</f>
        <v>4.9309090909090907</v>
      </c>
      <c r="N1218" s="134">
        <f>L1218*职业参数比例等级参数!$B$16</f>
        <v>2.4654545454545453</v>
      </c>
      <c r="O1218" s="134"/>
      <c r="P1218" s="134"/>
    </row>
    <row r="1219" spans="1:16" s="135" customFormat="1">
      <c r="A1219" s="142">
        <v>1206</v>
      </c>
      <c r="B1219" s="134">
        <f t="shared" si="29"/>
        <v>4000</v>
      </c>
      <c r="C1219" s="134">
        <v>5</v>
      </c>
      <c r="D1219" s="134">
        <v>3</v>
      </c>
      <c r="E1219" s="134" t="s">
        <v>1938</v>
      </c>
      <c r="F1219" s="134">
        <f>职业参数比例等级参数!$T$47*1</f>
        <v>10.424242424242424</v>
      </c>
      <c r="G1219" s="134">
        <f>职业参数比例等级参数!$T$48*1</f>
        <v>13.030303030303029</v>
      </c>
      <c r="H1219" s="135">
        <f>职业参数比例等级参数!$S$49*1</f>
        <v>3.5151515151515147</v>
      </c>
      <c r="I1219" s="134">
        <f>职业参数比例等级参数!$T$50*1</f>
        <v>4.0727272727272723</v>
      </c>
      <c r="J1219" s="134">
        <f>职业参数比例等级参数!$T$51*1</f>
        <v>6.7878787878787872</v>
      </c>
      <c r="K1219" s="134">
        <f>职业参数比例等级参数!$T$52*1</f>
        <v>5.0909090909090908</v>
      </c>
      <c r="L1219" s="134">
        <f>职业参数比例等级参数!$T$53*1</f>
        <v>2.4654545454545453</v>
      </c>
      <c r="M1219" s="134">
        <f>L1219*职业参数比例等级参数!$B$15</f>
        <v>4.9309090909090907</v>
      </c>
      <c r="N1219" s="134">
        <f>L1219*职业参数比例等级参数!$B$16</f>
        <v>2.4654545454545453</v>
      </c>
      <c r="O1219" s="134"/>
      <c r="P1219" s="134"/>
    </row>
    <row r="1220" spans="1:16" s="135" customFormat="1">
      <c r="A1220" s="142">
        <v>1207</v>
      </c>
      <c r="B1220" s="134">
        <f t="shared" si="29"/>
        <v>4000</v>
      </c>
      <c r="C1220" s="134">
        <v>5</v>
      </c>
      <c r="D1220" s="134">
        <v>3</v>
      </c>
      <c r="E1220" s="134" t="s">
        <v>1938</v>
      </c>
      <c r="F1220" s="134">
        <f>职业参数比例等级参数!$T$47*1</f>
        <v>10.424242424242424</v>
      </c>
      <c r="G1220" s="134">
        <f>职业参数比例等级参数!$T$48*1</f>
        <v>13.030303030303029</v>
      </c>
      <c r="H1220" s="135">
        <f>职业参数比例等级参数!$R$49*1</f>
        <v>3.6363636363636362</v>
      </c>
      <c r="I1220" s="134">
        <f>职业参数比例等级参数!$T$50*1</f>
        <v>4.0727272727272723</v>
      </c>
      <c r="J1220" s="134">
        <f>职业参数比例等级参数!$T$51*1</f>
        <v>6.7878787878787872</v>
      </c>
      <c r="K1220" s="134">
        <f>职业参数比例等级参数!$T$52*1</f>
        <v>5.0909090909090908</v>
      </c>
      <c r="L1220" s="134">
        <f>职业参数比例等级参数!$T$53*1</f>
        <v>2.4654545454545453</v>
      </c>
      <c r="M1220" s="134">
        <f>L1220*职业参数比例等级参数!$B$15</f>
        <v>4.9309090909090907</v>
      </c>
      <c r="N1220" s="134">
        <f>L1220*职业参数比例等级参数!$B$16</f>
        <v>2.4654545454545453</v>
      </c>
      <c r="O1220" s="134"/>
      <c r="P1220" s="134"/>
    </row>
    <row r="1221" spans="1:16" s="135" customFormat="1">
      <c r="A1221" s="142">
        <v>1208</v>
      </c>
      <c r="B1221" s="134">
        <f t="shared" si="29"/>
        <v>4000</v>
      </c>
      <c r="C1221" s="134">
        <v>5</v>
      </c>
      <c r="D1221" s="134">
        <v>3</v>
      </c>
      <c r="E1221" s="134" t="s">
        <v>1938</v>
      </c>
      <c r="F1221" s="134">
        <f>职业参数比例等级参数!$T$47*1</f>
        <v>10.424242424242424</v>
      </c>
      <c r="G1221" s="134">
        <f>职业参数比例等级参数!$T$48*1</f>
        <v>13.030303030303029</v>
      </c>
      <c r="H1221" s="134">
        <f>职业参数比例等级参数!$T$49*1</f>
        <v>3.3939393939393936</v>
      </c>
      <c r="I1221" s="135">
        <f>职业参数比例等级参数!$S$50*1</f>
        <v>4.2181818181818178</v>
      </c>
      <c r="J1221" s="134">
        <f>职业参数比例等级参数!$T$51*1</f>
        <v>6.7878787878787872</v>
      </c>
      <c r="K1221" s="134">
        <f>职业参数比例等级参数!$T$52*1</f>
        <v>5.0909090909090908</v>
      </c>
      <c r="L1221" s="134">
        <f>职业参数比例等级参数!$T$53*1</f>
        <v>2.4654545454545453</v>
      </c>
      <c r="M1221" s="134">
        <f>L1221*职业参数比例等级参数!$B$15</f>
        <v>4.9309090909090907</v>
      </c>
      <c r="N1221" s="134">
        <f>L1221*职业参数比例等级参数!$B$16</f>
        <v>2.4654545454545453</v>
      </c>
      <c r="O1221" s="134"/>
      <c r="P1221" s="134"/>
    </row>
    <row r="1222" spans="1:16" s="135" customFormat="1">
      <c r="A1222" s="142">
        <v>1209</v>
      </c>
      <c r="B1222" s="134">
        <f t="shared" si="29"/>
        <v>4000</v>
      </c>
      <c r="C1222" s="134">
        <v>5</v>
      </c>
      <c r="D1222" s="134">
        <v>3</v>
      </c>
      <c r="E1222" s="134" t="s">
        <v>1938</v>
      </c>
      <c r="F1222" s="134">
        <f>职业参数比例等级参数!$T$47*1</f>
        <v>10.424242424242424</v>
      </c>
      <c r="G1222" s="134">
        <f>职业参数比例等级参数!$T$48*1</f>
        <v>13.030303030303029</v>
      </c>
      <c r="H1222" s="134">
        <f>职业参数比例等级参数!$T$49*1</f>
        <v>3.3939393939393936</v>
      </c>
      <c r="I1222" s="135">
        <f>职业参数比例等级参数!$R$50*1</f>
        <v>4.3636363636363633</v>
      </c>
      <c r="J1222" s="134">
        <f>职业参数比例等级参数!$T$51*1</f>
        <v>6.7878787878787872</v>
      </c>
      <c r="K1222" s="134">
        <f>职业参数比例等级参数!$T$52*1</f>
        <v>5.0909090909090908</v>
      </c>
      <c r="L1222" s="134">
        <f>职业参数比例等级参数!$T$53*1</f>
        <v>2.4654545454545453</v>
      </c>
      <c r="M1222" s="134">
        <f>L1222*职业参数比例等级参数!$B$15</f>
        <v>4.9309090909090907</v>
      </c>
      <c r="N1222" s="134">
        <f>L1222*职业参数比例等级参数!$B$16</f>
        <v>2.4654545454545453</v>
      </c>
      <c r="O1222" s="134"/>
      <c r="P1222" s="134"/>
    </row>
    <row r="1223" spans="1:16" s="135" customFormat="1">
      <c r="A1223" s="142">
        <v>1210</v>
      </c>
      <c r="B1223" s="134">
        <f t="shared" si="29"/>
        <v>4000</v>
      </c>
      <c r="C1223" s="134">
        <v>5</v>
      </c>
      <c r="D1223" s="134">
        <v>3</v>
      </c>
      <c r="E1223" s="134" t="s">
        <v>1938</v>
      </c>
      <c r="F1223" s="134">
        <f>职业参数比例等级参数!$T$47*1</f>
        <v>10.424242424242424</v>
      </c>
      <c r="G1223" s="134">
        <f>职业参数比例等级参数!$T$48*1</f>
        <v>13.030303030303029</v>
      </c>
      <c r="H1223" s="134">
        <f>职业参数比例等级参数!$T$49*1</f>
        <v>3.3939393939393936</v>
      </c>
      <c r="I1223" s="134">
        <f>职业参数比例等级参数!$T$50*1</f>
        <v>4.0727272727272723</v>
      </c>
      <c r="J1223" s="135">
        <f>职业参数比例等级参数!$S$51*1</f>
        <v>7.0303030303030294</v>
      </c>
      <c r="K1223" s="134">
        <f>职业参数比例等级参数!$T$52*1</f>
        <v>5.0909090909090908</v>
      </c>
      <c r="L1223" s="134">
        <f>职业参数比例等级参数!$T$53*1</f>
        <v>2.4654545454545453</v>
      </c>
      <c r="M1223" s="134">
        <f>L1223*职业参数比例等级参数!$B$15</f>
        <v>4.9309090909090907</v>
      </c>
      <c r="N1223" s="134">
        <f>L1223*职业参数比例等级参数!$B$16</f>
        <v>2.4654545454545453</v>
      </c>
      <c r="O1223" s="134"/>
      <c r="P1223" s="134"/>
    </row>
    <row r="1224" spans="1:16" s="135" customFormat="1">
      <c r="A1224" s="142">
        <v>1211</v>
      </c>
      <c r="B1224" s="134">
        <f t="shared" si="29"/>
        <v>4000</v>
      </c>
      <c r="C1224" s="134">
        <v>5</v>
      </c>
      <c r="D1224" s="134">
        <v>3</v>
      </c>
      <c r="E1224" s="134" t="s">
        <v>1938</v>
      </c>
      <c r="F1224" s="134">
        <f>职业参数比例等级参数!$T$47*1</f>
        <v>10.424242424242424</v>
      </c>
      <c r="G1224" s="134">
        <f>职业参数比例等级参数!$T$48*1</f>
        <v>13.030303030303029</v>
      </c>
      <c r="H1224" s="134">
        <f>职业参数比例等级参数!$T$49*1</f>
        <v>3.3939393939393936</v>
      </c>
      <c r="I1224" s="134">
        <f>职业参数比例等级参数!$T$50*1</f>
        <v>4.0727272727272723</v>
      </c>
      <c r="J1224" s="135">
        <f>职业参数比例等级参数!$R$51*1</f>
        <v>7.2727272727272725</v>
      </c>
      <c r="K1224" s="134">
        <f>职业参数比例等级参数!$T$52*1</f>
        <v>5.0909090909090908</v>
      </c>
      <c r="L1224" s="134">
        <f>职业参数比例等级参数!$T$53*1</f>
        <v>2.4654545454545453</v>
      </c>
      <c r="M1224" s="134">
        <f>L1224*职业参数比例等级参数!$B$15</f>
        <v>4.9309090909090907</v>
      </c>
      <c r="N1224" s="134">
        <f>L1224*职业参数比例等级参数!$B$16</f>
        <v>2.4654545454545453</v>
      </c>
      <c r="O1224" s="134"/>
      <c r="P1224" s="134"/>
    </row>
    <row r="1225" spans="1:16" s="135" customFormat="1">
      <c r="A1225" s="142">
        <v>1212</v>
      </c>
      <c r="B1225" s="134">
        <f t="shared" si="29"/>
        <v>4000</v>
      </c>
      <c r="C1225" s="134">
        <v>5</v>
      </c>
      <c r="D1225" s="134">
        <v>3</v>
      </c>
      <c r="E1225" s="134" t="s">
        <v>1938</v>
      </c>
      <c r="F1225" s="134">
        <f>职业参数比例等级参数!$T$47*1</f>
        <v>10.424242424242424</v>
      </c>
      <c r="G1225" s="134">
        <f>职业参数比例等级参数!$T$48*1</f>
        <v>13.030303030303029</v>
      </c>
      <c r="H1225" s="134">
        <f>职业参数比例等级参数!$T$49*1</f>
        <v>3.3939393939393936</v>
      </c>
      <c r="I1225" s="134">
        <f>职业参数比例等级参数!$T$50*1</f>
        <v>4.0727272727272723</v>
      </c>
      <c r="J1225" s="134">
        <f>职业参数比例等级参数!$T$51*1</f>
        <v>6.7878787878787872</v>
      </c>
      <c r="K1225" s="135">
        <f>职业参数比例等级参数!$S$52*1</f>
        <v>5.2727272727272725</v>
      </c>
      <c r="L1225" s="134">
        <f>职业参数比例等级参数!$T$53*1</f>
        <v>2.4654545454545453</v>
      </c>
      <c r="M1225" s="134">
        <f>L1225*职业参数比例等级参数!$B$15</f>
        <v>4.9309090909090907</v>
      </c>
      <c r="N1225" s="134">
        <f>L1225*职业参数比例等级参数!$B$16</f>
        <v>2.4654545454545453</v>
      </c>
      <c r="O1225" s="134"/>
      <c r="P1225" s="134"/>
    </row>
    <row r="1226" spans="1:16" s="135" customFormat="1">
      <c r="A1226" s="142">
        <v>1213</v>
      </c>
      <c r="B1226" s="134">
        <f t="shared" si="29"/>
        <v>4000</v>
      </c>
      <c r="C1226" s="134">
        <v>5</v>
      </c>
      <c r="D1226" s="134">
        <v>3</v>
      </c>
      <c r="E1226" s="134" t="s">
        <v>1938</v>
      </c>
      <c r="F1226" s="134">
        <f>职业参数比例等级参数!$T$47*1</f>
        <v>10.424242424242424</v>
      </c>
      <c r="G1226" s="134">
        <f>职业参数比例等级参数!$T$48*1</f>
        <v>13.030303030303029</v>
      </c>
      <c r="H1226" s="134">
        <f>职业参数比例等级参数!$T$49*1</f>
        <v>3.3939393939393936</v>
      </c>
      <c r="I1226" s="134">
        <f>职业参数比例等级参数!$T$50*1</f>
        <v>4.0727272727272723</v>
      </c>
      <c r="J1226" s="134">
        <f>职业参数比例等级参数!$T$51*1</f>
        <v>6.7878787878787872</v>
      </c>
      <c r="K1226" s="135">
        <f>职业参数比例等级参数!$R$52*1</f>
        <v>5.4545454545454541</v>
      </c>
      <c r="L1226" s="134">
        <f>职业参数比例等级参数!$T$53*1</f>
        <v>2.4654545454545453</v>
      </c>
      <c r="M1226" s="134">
        <f>L1226*职业参数比例等级参数!$B$15</f>
        <v>4.9309090909090907</v>
      </c>
      <c r="N1226" s="134">
        <f>L1226*职业参数比例等级参数!$B$16</f>
        <v>2.4654545454545453</v>
      </c>
      <c r="O1226" s="134"/>
      <c r="P1226" s="134"/>
    </row>
    <row r="1227" spans="1:16" s="135" customFormat="1">
      <c r="A1227" s="142">
        <v>1214</v>
      </c>
      <c r="B1227" s="134">
        <f t="shared" si="29"/>
        <v>4000</v>
      </c>
      <c r="C1227" s="134">
        <v>5</v>
      </c>
      <c r="D1227" s="134">
        <v>3</v>
      </c>
      <c r="E1227" s="134" t="s">
        <v>1938</v>
      </c>
      <c r="F1227" s="134">
        <f>职业参数比例等级参数!$T$47*1</f>
        <v>10.424242424242424</v>
      </c>
      <c r="G1227" s="134">
        <f>职业参数比例等级参数!$T$48*1</f>
        <v>13.030303030303029</v>
      </c>
      <c r="H1227" s="134">
        <f>职业参数比例等级参数!$T$49*1</f>
        <v>3.3939393939393936</v>
      </c>
      <c r="I1227" s="134">
        <f>职业参数比例等级参数!$T$50*1</f>
        <v>4.0727272727272723</v>
      </c>
      <c r="J1227" s="134">
        <f>职业参数比例等级参数!$T$51*1</f>
        <v>6.7878787878787872</v>
      </c>
      <c r="K1227" s="134">
        <f>职业参数比例等级参数!$T$52*1</f>
        <v>5.0909090909090908</v>
      </c>
      <c r="L1227" s="135">
        <f>职业参数比例等级参数!$S$53*1</f>
        <v>2.4872727272727273</v>
      </c>
      <c r="M1227" s="134">
        <f>L1227*职业参数比例等级参数!$B$15</f>
        <v>4.9745454545454546</v>
      </c>
      <c r="N1227" s="134">
        <f>L1227*职业参数比例等级参数!$B$16</f>
        <v>2.4872727272727273</v>
      </c>
      <c r="O1227" s="134"/>
      <c r="P1227" s="134"/>
    </row>
    <row r="1228" spans="1:16" s="135" customFormat="1">
      <c r="A1228" s="142">
        <v>1215</v>
      </c>
      <c r="B1228" s="134">
        <f t="shared" si="29"/>
        <v>4000</v>
      </c>
      <c r="C1228" s="134">
        <v>5</v>
      </c>
      <c r="D1228" s="134">
        <v>3</v>
      </c>
      <c r="E1228" s="134" t="s">
        <v>1938</v>
      </c>
      <c r="F1228" s="134">
        <f>职业参数比例等级参数!$T$47*1</f>
        <v>10.424242424242424</v>
      </c>
      <c r="G1228" s="134">
        <f>职业参数比例等级参数!$T$48*1</f>
        <v>13.030303030303029</v>
      </c>
      <c r="H1228" s="134">
        <f>职业参数比例等级参数!$T$49*1</f>
        <v>3.3939393939393936</v>
      </c>
      <c r="I1228" s="134">
        <f>职业参数比例等级参数!$T$50*1</f>
        <v>4.0727272727272723</v>
      </c>
      <c r="J1228" s="134">
        <f>职业参数比例等级参数!$T$51*1</f>
        <v>6.7878787878787872</v>
      </c>
      <c r="K1228" s="134">
        <f>职业参数比例等级参数!$T$52*1</f>
        <v>5.0909090909090908</v>
      </c>
      <c r="L1228" s="135">
        <f>职业参数比例等级参数!$R$53*1</f>
        <v>2.5090909090909088</v>
      </c>
      <c r="M1228" s="134">
        <f>L1228*职业参数比例等级参数!$B$15</f>
        <v>5.0181818181818176</v>
      </c>
      <c r="N1228" s="134">
        <f>L1228*职业参数比例等级参数!$B$16</f>
        <v>2.5090909090909088</v>
      </c>
      <c r="O1228" s="134"/>
      <c r="P1228" s="134"/>
    </row>
    <row r="1229" spans="1:16" s="135" customFormat="1">
      <c r="A1229" s="142">
        <v>1216</v>
      </c>
      <c r="B1229" s="135">
        <f>$C$4</f>
        <v>1500</v>
      </c>
      <c r="C1229" s="135">
        <v>3</v>
      </c>
      <c r="D1229" s="135">
        <v>3</v>
      </c>
      <c r="E1229" s="135" t="s">
        <v>1939</v>
      </c>
      <c r="F1229" s="135">
        <f>职业参数比例等级参数!$X$47*1</f>
        <v>9.4545454545454533</v>
      </c>
      <c r="G1229" s="135">
        <f>职业参数比例等级参数!$X$48*1</f>
        <v>11.818181818181817</v>
      </c>
      <c r="H1229" s="135">
        <f>职业参数比例等级参数!$X$49*1</f>
        <v>2.9090909090909092</v>
      </c>
      <c r="I1229" s="135">
        <f>职业参数比例等级参数!$X$50*1</f>
        <v>3.4909090909090903</v>
      </c>
      <c r="J1229" s="135">
        <f>职业参数比例等级参数!$X$51*1</f>
        <v>5.8181818181818183</v>
      </c>
      <c r="K1229" s="135">
        <f>职业参数比例等级参数!$X$52*1</f>
        <v>4.3636363636363633</v>
      </c>
      <c r="L1229" s="135">
        <f>职业参数比例等级参数!$X$53*1</f>
        <v>2.378181818181818</v>
      </c>
      <c r="M1229" s="135">
        <f>L1229*职业参数比例等级参数!$B$15</f>
        <v>4.7563636363636359</v>
      </c>
      <c r="N1229" s="135">
        <f>L1229*职业参数比例等级参数!$B$16</f>
        <v>2.378181818181818</v>
      </c>
      <c r="P1229" s="135" t="s">
        <v>617</v>
      </c>
    </row>
    <row r="1230" spans="1:16" s="135" customFormat="1">
      <c r="A1230" s="142">
        <v>1217</v>
      </c>
      <c r="B1230" s="134">
        <f t="shared" ref="B1230:B1273" si="30">$C$4</f>
        <v>1500</v>
      </c>
      <c r="C1230" s="134">
        <v>3</v>
      </c>
      <c r="D1230" s="134">
        <v>3</v>
      </c>
      <c r="E1230" s="134" t="s">
        <v>1939</v>
      </c>
      <c r="F1230" s="135">
        <f>职业参数比例等级参数!$Y$47*1</f>
        <v>9.212121212121211</v>
      </c>
      <c r="G1230" s="134">
        <f>职业参数比例等级参数!$X$48*1</f>
        <v>11.818181818181817</v>
      </c>
      <c r="H1230" s="134">
        <f>职业参数比例等级参数!$X$49*1</f>
        <v>2.9090909090909092</v>
      </c>
      <c r="I1230" s="134">
        <f>职业参数比例等级参数!$X$50*1</f>
        <v>3.4909090909090903</v>
      </c>
      <c r="J1230" s="134">
        <f>职业参数比例等级参数!$X$51*1</f>
        <v>5.8181818181818183</v>
      </c>
      <c r="K1230" s="134">
        <f>职业参数比例等级参数!$X$52*1</f>
        <v>4.3636363636363633</v>
      </c>
      <c r="L1230" s="134">
        <f>职业参数比例等级参数!$X$53*1</f>
        <v>2.378181818181818</v>
      </c>
      <c r="M1230" s="134">
        <f>L1230*职业参数比例等级参数!$B$15</f>
        <v>4.7563636363636359</v>
      </c>
      <c r="N1230" s="134">
        <f>L1230*职业参数比例等级参数!$B$16</f>
        <v>2.378181818181818</v>
      </c>
      <c r="O1230" s="134"/>
      <c r="P1230" s="134"/>
    </row>
    <row r="1231" spans="1:16" s="135" customFormat="1">
      <c r="A1231" s="142">
        <v>1218</v>
      </c>
      <c r="B1231" s="134">
        <f t="shared" si="30"/>
        <v>1500</v>
      </c>
      <c r="C1231" s="134">
        <v>3</v>
      </c>
      <c r="D1231" s="134">
        <v>3</v>
      </c>
      <c r="E1231" s="134" t="s">
        <v>1939</v>
      </c>
      <c r="F1231" s="135">
        <f>职业参数比例等级参数!$Z$47*1</f>
        <v>8.9696969696969688</v>
      </c>
      <c r="G1231" s="134">
        <f>职业参数比例等级参数!$X$48*1</f>
        <v>11.818181818181817</v>
      </c>
      <c r="H1231" s="134">
        <f>职业参数比例等级参数!$X$49*1</f>
        <v>2.9090909090909092</v>
      </c>
      <c r="I1231" s="134">
        <f>职业参数比例等级参数!$X$50*1</f>
        <v>3.4909090909090903</v>
      </c>
      <c r="J1231" s="134">
        <f>职业参数比例等级参数!$X$51*1</f>
        <v>5.8181818181818183</v>
      </c>
      <c r="K1231" s="134">
        <f>职业参数比例等级参数!$X$52*1</f>
        <v>4.3636363636363633</v>
      </c>
      <c r="L1231" s="134">
        <f>职业参数比例等级参数!$X$53*1</f>
        <v>2.378181818181818</v>
      </c>
      <c r="M1231" s="134">
        <f>L1231*职业参数比例等级参数!$B$15</f>
        <v>4.7563636363636359</v>
      </c>
      <c r="N1231" s="134">
        <f>L1231*职业参数比例等级参数!$B$16</f>
        <v>2.378181818181818</v>
      </c>
      <c r="O1231" s="134"/>
      <c r="P1231" s="134"/>
    </row>
    <row r="1232" spans="1:16" s="135" customFormat="1">
      <c r="A1232" s="142">
        <v>1219</v>
      </c>
      <c r="B1232" s="134">
        <f t="shared" si="30"/>
        <v>1500</v>
      </c>
      <c r="C1232" s="134">
        <v>3</v>
      </c>
      <c r="D1232" s="134">
        <v>3</v>
      </c>
      <c r="E1232" s="134" t="s">
        <v>1938</v>
      </c>
      <c r="F1232" s="134">
        <f>职业参数比例等级参数!$X$47*1</f>
        <v>9.4545454545454533</v>
      </c>
      <c r="G1232" s="135">
        <f>职业参数比例等级参数!$Y$48*1</f>
        <v>11.515151515151514</v>
      </c>
      <c r="H1232" s="134">
        <f>职业参数比例等级参数!$X$49*1</f>
        <v>2.9090909090909092</v>
      </c>
      <c r="I1232" s="134">
        <f>职业参数比例等级参数!$X$50*1</f>
        <v>3.4909090909090903</v>
      </c>
      <c r="J1232" s="134">
        <f>职业参数比例等级参数!$X$51*1</f>
        <v>5.8181818181818183</v>
      </c>
      <c r="K1232" s="134">
        <f>职业参数比例等级参数!$X$52*1</f>
        <v>4.3636363636363633</v>
      </c>
      <c r="L1232" s="134">
        <f>职业参数比例等级参数!$X$53*1</f>
        <v>2.378181818181818</v>
      </c>
      <c r="M1232" s="134">
        <f>L1232*职业参数比例等级参数!$B$15</f>
        <v>4.7563636363636359</v>
      </c>
      <c r="N1232" s="134">
        <f>L1232*职业参数比例等级参数!$B$16</f>
        <v>2.378181818181818</v>
      </c>
      <c r="O1232" s="134"/>
      <c r="P1232" s="134"/>
    </row>
    <row r="1233" spans="1:16" s="135" customFormat="1">
      <c r="A1233" s="142">
        <v>1220</v>
      </c>
      <c r="B1233" s="134">
        <f t="shared" si="30"/>
        <v>1500</v>
      </c>
      <c r="C1233" s="134">
        <v>3</v>
      </c>
      <c r="D1233" s="134">
        <v>3</v>
      </c>
      <c r="E1233" s="134" t="s">
        <v>1938</v>
      </c>
      <c r="F1233" s="134">
        <f>职业参数比例等级参数!$X$47*1</f>
        <v>9.4545454545454533</v>
      </c>
      <c r="G1233" s="135">
        <f>职业参数比例等级参数!$Z$48*1</f>
        <v>11.212121212121211</v>
      </c>
      <c r="H1233" s="134">
        <f>职业参数比例等级参数!$X$49*1</f>
        <v>2.9090909090909092</v>
      </c>
      <c r="I1233" s="134">
        <f>职业参数比例等级参数!$X$50*1</f>
        <v>3.4909090909090903</v>
      </c>
      <c r="J1233" s="134">
        <f>职业参数比例等级参数!$X$51*1</f>
        <v>5.8181818181818183</v>
      </c>
      <c r="K1233" s="134">
        <f>职业参数比例等级参数!$X$52*1</f>
        <v>4.3636363636363633</v>
      </c>
      <c r="L1233" s="134">
        <f>职业参数比例等级参数!$X$53*1</f>
        <v>2.378181818181818</v>
      </c>
      <c r="M1233" s="134">
        <f>L1233*职业参数比例等级参数!$B$15</f>
        <v>4.7563636363636359</v>
      </c>
      <c r="N1233" s="134">
        <f>L1233*职业参数比例等级参数!$B$16</f>
        <v>2.378181818181818</v>
      </c>
      <c r="O1233" s="134"/>
      <c r="P1233" s="134"/>
    </row>
    <row r="1234" spans="1:16" s="135" customFormat="1">
      <c r="A1234" s="142">
        <v>1221</v>
      </c>
      <c r="B1234" s="134">
        <f t="shared" si="30"/>
        <v>1500</v>
      </c>
      <c r="C1234" s="134">
        <v>3</v>
      </c>
      <c r="D1234" s="134">
        <v>3</v>
      </c>
      <c r="E1234" s="134" t="s">
        <v>1938</v>
      </c>
      <c r="F1234" s="134">
        <f>职业参数比例等级参数!$X$47*1</f>
        <v>9.4545454545454533</v>
      </c>
      <c r="G1234" s="134">
        <f>职业参数比例等级参数!$X$48*1</f>
        <v>11.818181818181817</v>
      </c>
      <c r="H1234" s="135">
        <f>职业参数比例等级参数!$Y$49*1</f>
        <v>2.7878787878787876</v>
      </c>
      <c r="I1234" s="134">
        <f>职业参数比例等级参数!$X$50*1</f>
        <v>3.4909090909090903</v>
      </c>
      <c r="J1234" s="134">
        <f>职业参数比例等级参数!$X$51*1</f>
        <v>5.8181818181818183</v>
      </c>
      <c r="K1234" s="134">
        <f>职业参数比例等级参数!$X$52*1</f>
        <v>4.3636363636363633</v>
      </c>
      <c r="L1234" s="134">
        <f>职业参数比例等级参数!$X$53*1</f>
        <v>2.378181818181818</v>
      </c>
      <c r="M1234" s="134">
        <f>L1234*职业参数比例等级参数!$B$15</f>
        <v>4.7563636363636359</v>
      </c>
      <c r="N1234" s="134">
        <f>L1234*职业参数比例等级参数!$B$16</f>
        <v>2.378181818181818</v>
      </c>
      <c r="O1234" s="134"/>
      <c r="P1234" s="134"/>
    </row>
    <row r="1235" spans="1:16" s="135" customFormat="1">
      <c r="A1235" s="142">
        <v>1222</v>
      </c>
      <c r="B1235" s="134">
        <f t="shared" si="30"/>
        <v>1500</v>
      </c>
      <c r="C1235" s="134">
        <v>3</v>
      </c>
      <c r="D1235" s="134">
        <v>3</v>
      </c>
      <c r="E1235" s="134" t="s">
        <v>1938</v>
      </c>
      <c r="F1235" s="134">
        <f>职业参数比例等级参数!$X$47*1</f>
        <v>9.4545454545454533</v>
      </c>
      <c r="G1235" s="134">
        <f>职业参数比例等级参数!$X$48*1</f>
        <v>11.818181818181817</v>
      </c>
      <c r="H1235" s="135">
        <f>职业参数比例等级参数!$Z$49*1</f>
        <v>2.6666666666666665</v>
      </c>
      <c r="I1235" s="134">
        <f>职业参数比例等级参数!$X$50*1</f>
        <v>3.4909090909090903</v>
      </c>
      <c r="J1235" s="134">
        <f>职业参数比例等级参数!$X$51*1</f>
        <v>5.8181818181818183</v>
      </c>
      <c r="K1235" s="134">
        <f>职业参数比例等级参数!$X$52*1</f>
        <v>4.3636363636363633</v>
      </c>
      <c r="L1235" s="134">
        <f>职业参数比例等级参数!$X$53*1</f>
        <v>2.378181818181818</v>
      </c>
      <c r="M1235" s="134">
        <f>L1235*职业参数比例等级参数!$B$15</f>
        <v>4.7563636363636359</v>
      </c>
      <c r="N1235" s="134">
        <f>L1235*职业参数比例等级参数!$B$16</f>
        <v>2.378181818181818</v>
      </c>
      <c r="O1235" s="134"/>
      <c r="P1235" s="134"/>
    </row>
    <row r="1236" spans="1:16" s="135" customFormat="1">
      <c r="A1236" s="142">
        <v>1223</v>
      </c>
      <c r="B1236" s="134">
        <f t="shared" si="30"/>
        <v>1500</v>
      </c>
      <c r="C1236" s="134">
        <v>3</v>
      </c>
      <c r="D1236" s="134">
        <v>3</v>
      </c>
      <c r="E1236" s="134" t="s">
        <v>1938</v>
      </c>
      <c r="F1236" s="134">
        <f>职业参数比例等级参数!$X$47*1</f>
        <v>9.4545454545454533</v>
      </c>
      <c r="G1236" s="134">
        <f>职业参数比例等级参数!$X$48*1</f>
        <v>11.818181818181817</v>
      </c>
      <c r="H1236" s="134">
        <f>职业参数比例等级参数!$X$49*1</f>
        <v>2.9090909090909092</v>
      </c>
      <c r="I1236" s="135">
        <f>职业参数比例等级参数!$Y$50*1</f>
        <v>3.3454545454545452</v>
      </c>
      <c r="J1236" s="134">
        <f>职业参数比例等级参数!$X$51*1</f>
        <v>5.8181818181818183</v>
      </c>
      <c r="K1236" s="134">
        <f>职业参数比例等级参数!$X$52*1</f>
        <v>4.3636363636363633</v>
      </c>
      <c r="L1236" s="134">
        <f>职业参数比例等级参数!$X$53*1</f>
        <v>2.378181818181818</v>
      </c>
      <c r="M1236" s="134">
        <f>L1236*职业参数比例等级参数!$B$15</f>
        <v>4.7563636363636359</v>
      </c>
      <c r="N1236" s="134">
        <f>L1236*职业参数比例等级参数!$B$16</f>
        <v>2.378181818181818</v>
      </c>
      <c r="O1236" s="134"/>
      <c r="P1236" s="134"/>
    </row>
    <row r="1237" spans="1:16" s="135" customFormat="1">
      <c r="A1237" s="142">
        <v>1224</v>
      </c>
      <c r="B1237" s="134">
        <f t="shared" si="30"/>
        <v>1500</v>
      </c>
      <c r="C1237" s="134">
        <v>3</v>
      </c>
      <c r="D1237" s="134">
        <v>3</v>
      </c>
      <c r="E1237" s="134" t="s">
        <v>1938</v>
      </c>
      <c r="F1237" s="134">
        <f>职业参数比例等级参数!$X$47*1</f>
        <v>9.4545454545454533</v>
      </c>
      <c r="G1237" s="134">
        <f>职业参数比例等级参数!$X$48*1</f>
        <v>11.818181818181817</v>
      </c>
      <c r="H1237" s="134">
        <f>职业参数比例等级参数!$X$49*1</f>
        <v>2.9090909090909092</v>
      </c>
      <c r="I1237" s="135">
        <f>职业参数比例等级参数!$Z$50*1</f>
        <v>3.1999999999999997</v>
      </c>
      <c r="J1237" s="134">
        <f>职业参数比例等级参数!$X$51*1</f>
        <v>5.8181818181818183</v>
      </c>
      <c r="K1237" s="134">
        <f>职业参数比例等级参数!$X$52*1</f>
        <v>4.3636363636363633</v>
      </c>
      <c r="L1237" s="134">
        <f>职业参数比例等级参数!$X$53*1</f>
        <v>2.378181818181818</v>
      </c>
      <c r="M1237" s="134">
        <f>L1237*职业参数比例等级参数!$B$15</f>
        <v>4.7563636363636359</v>
      </c>
      <c r="N1237" s="134">
        <f>L1237*职业参数比例等级参数!$B$16</f>
        <v>2.378181818181818</v>
      </c>
      <c r="O1237" s="134"/>
      <c r="P1237" s="134"/>
    </row>
    <row r="1238" spans="1:16" s="135" customFormat="1">
      <c r="A1238" s="142">
        <v>1225</v>
      </c>
      <c r="B1238" s="134">
        <f t="shared" si="30"/>
        <v>1500</v>
      </c>
      <c r="C1238" s="134">
        <v>3</v>
      </c>
      <c r="D1238" s="134">
        <v>3</v>
      </c>
      <c r="E1238" s="134" t="s">
        <v>1938</v>
      </c>
      <c r="F1238" s="134">
        <f>职业参数比例等级参数!$X$47*1</f>
        <v>9.4545454545454533</v>
      </c>
      <c r="G1238" s="134">
        <f>职业参数比例等级参数!$X$48*1</f>
        <v>11.818181818181817</v>
      </c>
      <c r="H1238" s="134">
        <f>职业参数比例等级参数!$X$49*1</f>
        <v>2.9090909090909092</v>
      </c>
      <c r="I1238" s="134">
        <f>职业参数比例等级参数!$X$50*1</f>
        <v>3.4909090909090903</v>
      </c>
      <c r="J1238" s="135">
        <f>职业参数比例等级参数!$Y$51*1</f>
        <v>5.5757575757575752</v>
      </c>
      <c r="K1238" s="134">
        <f>职业参数比例等级参数!$X$52*1</f>
        <v>4.3636363636363633</v>
      </c>
      <c r="L1238" s="134">
        <f>职业参数比例等级参数!$X$53*1</f>
        <v>2.378181818181818</v>
      </c>
      <c r="M1238" s="134">
        <f>L1238*职业参数比例等级参数!$B$15</f>
        <v>4.7563636363636359</v>
      </c>
      <c r="N1238" s="134">
        <f>L1238*职业参数比例等级参数!$B$16</f>
        <v>2.378181818181818</v>
      </c>
      <c r="O1238" s="134"/>
      <c r="P1238" s="134"/>
    </row>
    <row r="1239" spans="1:16" s="135" customFormat="1">
      <c r="A1239" s="142">
        <v>1226</v>
      </c>
      <c r="B1239" s="134">
        <f t="shared" si="30"/>
        <v>1500</v>
      </c>
      <c r="C1239" s="134">
        <v>3</v>
      </c>
      <c r="D1239" s="134">
        <v>3</v>
      </c>
      <c r="E1239" s="134" t="s">
        <v>1938</v>
      </c>
      <c r="F1239" s="134">
        <f>职业参数比例等级参数!$X$47*1</f>
        <v>9.4545454545454533</v>
      </c>
      <c r="G1239" s="134">
        <f>职业参数比例等级参数!$X$48*1</f>
        <v>11.818181818181817</v>
      </c>
      <c r="H1239" s="134">
        <f>职业参数比例等级参数!$X$49*1</f>
        <v>2.9090909090909092</v>
      </c>
      <c r="I1239" s="134">
        <f>职业参数比例等级参数!$X$50*1</f>
        <v>3.4909090909090903</v>
      </c>
      <c r="J1239" s="135">
        <f>职业参数比例等级参数!$Z$51*1</f>
        <v>5.333333333333333</v>
      </c>
      <c r="K1239" s="134">
        <f>职业参数比例等级参数!$X$52*1</f>
        <v>4.3636363636363633</v>
      </c>
      <c r="L1239" s="134">
        <f>职业参数比例等级参数!$X$53*1</f>
        <v>2.378181818181818</v>
      </c>
      <c r="M1239" s="134">
        <f>L1239*职业参数比例等级参数!$B$15</f>
        <v>4.7563636363636359</v>
      </c>
      <c r="N1239" s="134">
        <f>L1239*职业参数比例等级参数!$B$16</f>
        <v>2.378181818181818</v>
      </c>
      <c r="O1239" s="134"/>
      <c r="P1239" s="134"/>
    </row>
    <row r="1240" spans="1:16" s="135" customFormat="1">
      <c r="A1240" s="142">
        <v>1227</v>
      </c>
      <c r="B1240" s="134">
        <f t="shared" si="30"/>
        <v>1500</v>
      </c>
      <c r="C1240" s="134">
        <v>3</v>
      </c>
      <c r="D1240" s="134">
        <v>3</v>
      </c>
      <c r="E1240" s="134" t="s">
        <v>1938</v>
      </c>
      <c r="F1240" s="134">
        <f>职业参数比例等级参数!$X$47*1</f>
        <v>9.4545454545454533</v>
      </c>
      <c r="G1240" s="134">
        <f>职业参数比例等级参数!$X$48*1</f>
        <v>11.818181818181817</v>
      </c>
      <c r="H1240" s="134">
        <f>职业参数比例等级参数!$X$49*1</f>
        <v>2.9090909090909092</v>
      </c>
      <c r="I1240" s="134">
        <f>职业参数比例等级参数!$X$50*1</f>
        <v>3.4909090909090903</v>
      </c>
      <c r="J1240" s="134">
        <f>职业参数比例等级参数!$X$51*1</f>
        <v>5.8181818181818183</v>
      </c>
      <c r="K1240" s="135">
        <f>职业参数比例等级参数!$Y$52*1</f>
        <v>4.1818181818181817</v>
      </c>
      <c r="L1240" s="134">
        <f>职业参数比例等级参数!$X$53*1</f>
        <v>2.378181818181818</v>
      </c>
      <c r="M1240" s="134">
        <f>L1240*职业参数比例等级参数!$B$15</f>
        <v>4.7563636363636359</v>
      </c>
      <c r="N1240" s="134">
        <f>L1240*职业参数比例等级参数!$B$16</f>
        <v>2.378181818181818</v>
      </c>
      <c r="O1240" s="134"/>
      <c r="P1240" s="134"/>
    </row>
    <row r="1241" spans="1:16" s="135" customFormat="1">
      <c r="A1241" s="142">
        <v>1228</v>
      </c>
      <c r="B1241" s="134">
        <f t="shared" si="30"/>
        <v>1500</v>
      </c>
      <c r="C1241" s="134">
        <v>3</v>
      </c>
      <c r="D1241" s="134">
        <v>3</v>
      </c>
      <c r="E1241" s="134" t="s">
        <v>1938</v>
      </c>
      <c r="F1241" s="134">
        <f>职业参数比例等级参数!$X$47*1</f>
        <v>9.4545454545454533</v>
      </c>
      <c r="G1241" s="134">
        <f>职业参数比例等级参数!$X$48*1</f>
        <v>11.818181818181817</v>
      </c>
      <c r="H1241" s="134">
        <f>职业参数比例等级参数!$X$49*1</f>
        <v>2.9090909090909092</v>
      </c>
      <c r="I1241" s="134">
        <f>职业参数比例等级参数!$X$50*1</f>
        <v>3.4909090909090903</v>
      </c>
      <c r="J1241" s="134">
        <f>职业参数比例等级参数!$X$51*1</f>
        <v>5.8181818181818183</v>
      </c>
      <c r="K1241" s="135">
        <f>职业参数比例等级参数!$Z$52*1</f>
        <v>4</v>
      </c>
      <c r="L1241" s="134">
        <f>职业参数比例等级参数!$X$53*1</f>
        <v>2.378181818181818</v>
      </c>
      <c r="M1241" s="134">
        <f>L1241*职业参数比例等级参数!$B$15</f>
        <v>4.7563636363636359</v>
      </c>
      <c r="N1241" s="134">
        <f>L1241*职业参数比例等级参数!$B$16</f>
        <v>2.378181818181818</v>
      </c>
      <c r="O1241" s="134"/>
      <c r="P1241" s="134"/>
    </row>
    <row r="1242" spans="1:16" s="135" customFormat="1">
      <c r="A1242" s="142">
        <v>1229</v>
      </c>
      <c r="B1242" s="134">
        <f t="shared" si="30"/>
        <v>1500</v>
      </c>
      <c r="C1242" s="134">
        <v>3</v>
      </c>
      <c r="D1242" s="134">
        <v>3</v>
      </c>
      <c r="E1242" s="134" t="s">
        <v>1938</v>
      </c>
      <c r="F1242" s="134">
        <f>职业参数比例等级参数!$X$47*1</f>
        <v>9.4545454545454533</v>
      </c>
      <c r="G1242" s="134">
        <f>职业参数比例等级参数!$X$48*1</f>
        <v>11.818181818181817</v>
      </c>
      <c r="H1242" s="134">
        <f>职业参数比例等级参数!$X$49*1</f>
        <v>2.9090909090909092</v>
      </c>
      <c r="I1242" s="134">
        <f>职业参数比例等级参数!$X$50*1</f>
        <v>3.4909090909090903</v>
      </c>
      <c r="J1242" s="134">
        <f>职业参数比例等级参数!$X$51*1</f>
        <v>5.8181818181818183</v>
      </c>
      <c r="K1242" s="134">
        <f>职业参数比例等级参数!$X$52*1</f>
        <v>4.3636363636363633</v>
      </c>
      <c r="L1242" s="135">
        <f>职业参数比例等级参数!$Y$53*1</f>
        <v>2.356363636363636</v>
      </c>
      <c r="M1242" s="134">
        <f>L1242*职业参数比例等级参数!$B$15</f>
        <v>4.712727272727272</v>
      </c>
      <c r="N1242" s="134">
        <f>L1242*职业参数比例等级参数!$B$16</f>
        <v>2.356363636363636</v>
      </c>
      <c r="O1242" s="134"/>
      <c r="P1242" s="134"/>
    </row>
    <row r="1243" spans="1:16" s="135" customFormat="1">
      <c r="A1243" s="142">
        <v>1230</v>
      </c>
      <c r="B1243" s="134">
        <f t="shared" si="30"/>
        <v>1500</v>
      </c>
      <c r="C1243" s="134">
        <v>3</v>
      </c>
      <c r="D1243" s="134">
        <v>3</v>
      </c>
      <c r="E1243" s="134" t="s">
        <v>1938</v>
      </c>
      <c r="F1243" s="134">
        <f>职业参数比例等级参数!$X$47*1</f>
        <v>9.4545454545454533</v>
      </c>
      <c r="G1243" s="134">
        <f>职业参数比例等级参数!$X$48*1</f>
        <v>11.818181818181817</v>
      </c>
      <c r="H1243" s="134">
        <f>职业参数比例等级参数!$X$49*1</f>
        <v>2.9090909090909092</v>
      </c>
      <c r="I1243" s="134">
        <f>职业参数比例等级参数!$X$50*1</f>
        <v>3.4909090909090903</v>
      </c>
      <c r="J1243" s="134">
        <f>职业参数比例等级参数!$X$51*1</f>
        <v>5.8181818181818183</v>
      </c>
      <c r="K1243" s="134">
        <f>职业参数比例等级参数!$X$52*1</f>
        <v>4.3636363636363633</v>
      </c>
      <c r="L1243" s="135">
        <f>职业参数比例等级参数!$Z$53*1</f>
        <v>2.3345454545454545</v>
      </c>
      <c r="M1243" s="134">
        <f>L1243*职业参数比例等级参数!$B$15</f>
        <v>4.669090909090909</v>
      </c>
      <c r="N1243" s="134">
        <f>L1243*职业参数比例等级参数!$B$16</f>
        <v>2.3345454545454545</v>
      </c>
      <c r="O1243" s="134"/>
      <c r="P1243" s="134"/>
    </row>
    <row r="1244" spans="1:16" s="135" customFormat="1">
      <c r="A1244" s="142">
        <v>1231</v>
      </c>
      <c r="B1244" s="135">
        <f t="shared" si="30"/>
        <v>1500</v>
      </c>
      <c r="C1244" s="135">
        <v>3</v>
      </c>
      <c r="D1244" s="135">
        <v>3</v>
      </c>
      <c r="E1244" s="135" t="s">
        <v>1939</v>
      </c>
      <c r="F1244" s="135">
        <f>职业参数比例等级参数!$Y$47*1</f>
        <v>9.212121212121211</v>
      </c>
      <c r="G1244" s="135">
        <f>职业参数比例等级参数!$Y$48*1</f>
        <v>11.515151515151514</v>
      </c>
      <c r="H1244" s="135">
        <f>职业参数比例等级参数!$Y$49*1</f>
        <v>2.7878787878787876</v>
      </c>
      <c r="I1244" s="135">
        <f>职业参数比例等级参数!$Y$50*1</f>
        <v>3.3454545454545452</v>
      </c>
      <c r="J1244" s="135">
        <f>职业参数比例等级参数!$Y$51*1</f>
        <v>5.5757575757575752</v>
      </c>
      <c r="K1244" s="135">
        <f>职业参数比例等级参数!$Y$52*1</f>
        <v>4.1818181818181817</v>
      </c>
      <c r="L1244" s="135">
        <f>职业参数比例等级参数!$Y$53*1</f>
        <v>2.356363636363636</v>
      </c>
      <c r="M1244" s="135">
        <f>L1244*职业参数比例等级参数!$B$15</f>
        <v>4.712727272727272</v>
      </c>
      <c r="N1244" s="135">
        <f>L1244*职业参数比例等级参数!$B$16</f>
        <v>2.356363636363636</v>
      </c>
      <c r="P1244" s="135" t="s">
        <v>695</v>
      </c>
    </row>
    <row r="1245" spans="1:16" s="135" customFormat="1">
      <c r="A1245" s="142">
        <v>1232</v>
      </c>
      <c r="B1245" s="134">
        <f t="shared" si="30"/>
        <v>1500</v>
      </c>
      <c r="C1245" s="134">
        <v>3</v>
      </c>
      <c r="D1245" s="134">
        <v>3</v>
      </c>
      <c r="E1245" s="134" t="s">
        <v>1939</v>
      </c>
      <c r="F1245" s="135">
        <f>职业参数比例等级参数!$X$47*1</f>
        <v>9.4545454545454533</v>
      </c>
      <c r="G1245" s="134">
        <f>职业参数比例等级参数!$Y$48*1</f>
        <v>11.515151515151514</v>
      </c>
      <c r="H1245" s="134">
        <f>职业参数比例等级参数!$Y$49*1</f>
        <v>2.7878787878787876</v>
      </c>
      <c r="I1245" s="134">
        <f>职业参数比例等级参数!$Y$50*1</f>
        <v>3.3454545454545452</v>
      </c>
      <c r="J1245" s="134">
        <f>职业参数比例等级参数!$Y$51*1</f>
        <v>5.5757575757575752</v>
      </c>
      <c r="K1245" s="134">
        <f>职业参数比例等级参数!$Y$52*1</f>
        <v>4.1818181818181817</v>
      </c>
      <c r="L1245" s="134">
        <f>职业参数比例等级参数!$Y$53*1</f>
        <v>2.356363636363636</v>
      </c>
      <c r="M1245" s="134">
        <f>L1245*职业参数比例等级参数!$B$15</f>
        <v>4.712727272727272</v>
      </c>
      <c r="N1245" s="134">
        <f>L1245*职业参数比例等级参数!$B$16</f>
        <v>2.356363636363636</v>
      </c>
      <c r="O1245" s="134"/>
      <c r="P1245" s="134"/>
    </row>
    <row r="1246" spans="1:16" s="135" customFormat="1">
      <c r="A1246" s="142">
        <v>1233</v>
      </c>
      <c r="B1246" s="134">
        <f t="shared" si="30"/>
        <v>1500</v>
      </c>
      <c r="C1246" s="134">
        <v>3</v>
      </c>
      <c r="D1246" s="134">
        <v>3</v>
      </c>
      <c r="E1246" s="134" t="s">
        <v>1939</v>
      </c>
      <c r="F1246" s="135">
        <f>职业参数比例等级参数!$Z$47*1</f>
        <v>8.9696969696969688</v>
      </c>
      <c r="G1246" s="134">
        <f>职业参数比例等级参数!$Y$48*1</f>
        <v>11.515151515151514</v>
      </c>
      <c r="H1246" s="134">
        <f>职业参数比例等级参数!$Y$49*1</f>
        <v>2.7878787878787876</v>
      </c>
      <c r="I1246" s="134">
        <f>职业参数比例等级参数!$Y$50*1</f>
        <v>3.3454545454545452</v>
      </c>
      <c r="J1246" s="134">
        <f>职业参数比例等级参数!$Y$51*1</f>
        <v>5.5757575757575752</v>
      </c>
      <c r="K1246" s="134">
        <f>职业参数比例等级参数!$Y$52*1</f>
        <v>4.1818181818181817</v>
      </c>
      <c r="L1246" s="134">
        <f>职业参数比例等级参数!$Y$53*1</f>
        <v>2.356363636363636</v>
      </c>
      <c r="M1246" s="134">
        <f>L1246*职业参数比例等级参数!$B$15</f>
        <v>4.712727272727272</v>
      </c>
      <c r="N1246" s="134">
        <f>L1246*职业参数比例等级参数!$B$16</f>
        <v>2.356363636363636</v>
      </c>
      <c r="O1246" s="134"/>
      <c r="P1246" s="134"/>
    </row>
    <row r="1247" spans="1:16" s="135" customFormat="1">
      <c r="A1247" s="142">
        <v>1234</v>
      </c>
      <c r="B1247" s="134">
        <f t="shared" si="30"/>
        <v>1500</v>
      </c>
      <c r="C1247" s="134">
        <v>3</v>
      </c>
      <c r="D1247" s="134">
        <v>3</v>
      </c>
      <c r="E1247" s="134" t="s">
        <v>1938</v>
      </c>
      <c r="F1247" s="134">
        <f>职业参数比例等级参数!$Y$47*1</f>
        <v>9.212121212121211</v>
      </c>
      <c r="G1247" s="135">
        <f>职业参数比例等级参数!$X$48*1</f>
        <v>11.818181818181817</v>
      </c>
      <c r="H1247" s="134">
        <f>职业参数比例等级参数!$Y$49*1</f>
        <v>2.7878787878787876</v>
      </c>
      <c r="I1247" s="134">
        <f>职业参数比例等级参数!$Y$50*1</f>
        <v>3.3454545454545452</v>
      </c>
      <c r="J1247" s="134">
        <f>职业参数比例等级参数!$Y$51*1</f>
        <v>5.5757575757575752</v>
      </c>
      <c r="K1247" s="134">
        <f>职业参数比例等级参数!$Y$52*1</f>
        <v>4.1818181818181817</v>
      </c>
      <c r="L1247" s="134">
        <f>职业参数比例等级参数!$Y$53*1</f>
        <v>2.356363636363636</v>
      </c>
      <c r="M1247" s="134">
        <f>L1247*职业参数比例等级参数!$B$15</f>
        <v>4.712727272727272</v>
      </c>
      <c r="N1247" s="134">
        <f>L1247*职业参数比例等级参数!$B$16</f>
        <v>2.356363636363636</v>
      </c>
      <c r="O1247" s="134"/>
      <c r="P1247" s="134"/>
    </row>
    <row r="1248" spans="1:16" s="135" customFormat="1">
      <c r="A1248" s="142">
        <v>1235</v>
      </c>
      <c r="B1248" s="134">
        <f t="shared" si="30"/>
        <v>1500</v>
      </c>
      <c r="C1248" s="134">
        <v>3</v>
      </c>
      <c r="D1248" s="134">
        <v>3</v>
      </c>
      <c r="E1248" s="134" t="s">
        <v>1938</v>
      </c>
      <c r="F1248" s="134">
        <f>职业参数比例等级参数!$Y$47*1</f>
        <v>9.212121212121211</v>
      </c>
      <c r="G1248" s="135">
        <f>职业参数比例等级参数!$Z$48*1</f>
        <v>11.212121212121211</v>
      </c>
      <c r="H1248" s="134">
        <f>职业参数比例等级参数!$Y$49*1</f>
        <v>2.7878787878787876</v>
      </c>
      <c r="I1248" s="134">
        <f>职业参数比例等级参数!$Y$50*1</f>
        <v>3.3454545454545452</v>
      </c>
      <c r="J1248" s="134">
        <f>职业参数比例等级参数!$Y$51*1</f>
        <v>5.5757575757575752</v>
      </c>
      <c r="K1248" s="134">
        <f>职业参数比例等级参数!$Y$52*1</f>
        <v>4.1818181818181817</v>
      </c>
      <c r="L1248" s="134">
        <f>职业参数比例等级参数!$Y$53*1</f>
        <v>2.356363636363636</v>
      </c>
      <c r="M1248" s="134">
        <f>L1248*职业参数比例等级参数!$B$15</f>
        <v>4.712727272727272</v>
      </c>
      <c r="N1248" s="134">
        <f>L1248*职业参数比例等级参数!$B$16</f>
        <v>2.356363636363636</v>
      </c>
      <c r="O1248" s="134"/>
      <c r="P1248" s="134"/>
    </row>
    <row r="1249" spans="1:16" s="135" customFormat="1">
      <c r="A1249" s="142">
        <v>1236</v>
      </c>
      <c r="B1249" s="134">
        <f t="shared" si="30"/>
        <v>1500</v>
      </c>
      <c r="C1249" s="134">
        <v>3</v>
      </c>
      <c r="D1249" s="134">
        <v>3</v>
      </c>
      <c r="E1249" s="134" t="s">
        <v>1938</v>
      </c>
      <c r="F1249" s="134">
        <f>职业参数比例等级参数!$Y$47*1</f>
        <v>9.212121212121211</v>
      </c>
      <c r="G1249" s="134">
        <f>职业参数比例等级参数!$Y$48*1</f>
        <v>11.515151515151514</v>
      </c>
      <c r="H1249" s="135">
        <f>职业参数比例等级参数!$X$49*1</f>
        <v>2.9090909090909092</v>
      </c>
      <c r="I1249" s="134">
        <f>职业参数比例等级参数!$Y$50*1</f>
        <v>3.3454545454545452</v>
      </c>
      <c r="J1249" s="134">
        <f>职业参数比例等级参数!$Y$51*1</f>
        <v>5.5757575757575752</v>
      </c>
      <c r="K1249" s="134">
        <f>职业参数比例等级参数!$Y$52*1</f>
        <v>4.1818181818181817</v>
      </c>
      <c r="L1249" s="134">
        <f>职业参数比例等级参数!$Y$53*1</f>
        <v>2.356363636363636</v>
      </c>
      <c r="M1249" s="134">
        <f>L1249*职业参数比例等级参数!$B$15</f>
        <v>4.712727272727272</v>
      </c>
      <c r="N1249" s="134">
        <f>L1249*职业参数比例等级参数!$B$16</f>
        <v>2.356363636363636</v>
      </c>
      <c r="O1249" s="134"/>
      <c r="P1249" s="134"/>
    </row>
    <row r="1250" spans="1:16" s="135" customFormat="1">
      <c r="A1250" s="142">
        <v>1237</v>
      </c>
      <c r="B1250" s="134">
        <f t="shared" si="30"/>
        <v>1500</v>
      </c>
      <c r="C1250" s="134">
        <v>3</v>
      </c>
      <c r="D1250" s="134">
        <v>3</v>
      </c>
      <c r="E1250" s="134" t="s">
        <v>1938</v>
      </c>
      <c r="F1250" s="134">
        <f>职业参数比例等级参数!$Y$47*1</f>
        <v>9.212121212121211</v>
      </c>
      <c r="G1250" s="134">
        <f>职业参数比例等级参数!$Y$48*1</f>
        <v>11.515151515151514</v>
      </c>
      <c r="H1250" s="135">
        <f>职业参数比例等级参数!$Z$49*1</f>
        <v>2.6666666666666665</v>
      </c>
      <c r="I1250" s="134">
        <f>职业参数比例等级参数!$Y$50*1</f>
        <v>3.3454545454545452</v>
      </c>
      <c r="J1250" s="134">
        <f>职业参数比例等级参数!$Y$51*1</f>
        <v>5.5757575757575752</v>
      </c>
      <c r="K1250" s="134">
        <f>职业参数比例等级参数!$Y$52*1</f>
        <v>4.1818181818181817</v>
      </c>
      <c r="L1250" s="134">
        <f>职业参数比例等级参数!$Y$53*1</f>
        <v>2.356363636363636</v>
      </c>
      <c r="M1250" s="134">
        <f>L1250*职业参数比例等级参数!$B$15</f>
        <v>4.712727272727272</v>
      </c>
      <c r="N1250" s="134">
        <f>L1250*职业参数比例等级参数!$B$16</f>
        <v>2.356363636363636</v>
      </c>
      <c r="O1250" s="134"/>
      <c r="P1250" s="134"/>
    </row>
    <row r="1251" spans="1:16" s="135" customFormat="1">
      <c r="A1251" s="142">
        <v>1238</v>
      </c>
      <c r="B1251" s="134">
        <f t="shared" si="30"/>
        <v>1500</v>
      </c>
      <c r="C1251" s="134">
        <v>3</v>
      </c>
      <c r="D1251" s="134">
        <v>3</v>
      </c>
      <c r="E1251" s="134" t="s">
        <v>1938</v>
      </c>
      <c r="F1251" s="134">
        <f>职业参数比例等级参数!$Y$47*1</f>
        <v>9.212121212121211</v>
      </c>
      <c r="G1251" s="134">
        <f>职业参数比例等级参数!$Y$48*1</f>
        <v>11.515151515151514</v>
      </c>
      <c r="H1251" s="134">
        <f>职业参数比例等级参数!$Y$49*1</f>
        <v>2.7878787878787876</v>
      </c>
      <c r="I1251" s="135">
        <f>职业参数比例等级参数!$X$50*1</f>
        <v>3.4909090909090903</v>
      </c>
      <c r="J1251" s="134">
        <f>职业参数比例等级参数!$Y$51*1</f>
        <v>5.5757575757575752</v>
      </c>
      <c r="K1251" s="134">
        <f>职业参数比例等级参数!$Y$52*1</f>
        <v>4.1818181818181817</v>
      </c>
      <c r="L1251" s="134">
        <f>职业参数比例等级参数!$Y$53*1</f>
        <v>2.356363636363636</v>
      </c>
      <c r="M1251" s="134">
        <f>L1251*职业参数比例等级参数!$B$15</f>
        <v>4.712727272727272</v>
      </c>
      <c r="N1251" s="134">
        <f>L1251*职业参数比例等级参数!$B$16</f>
        <v>2.356363636363636</v>
      </c>
      <c r="O1251" s="134"/>
      <c r="P1251" s="134"/>
    </row>
    <row r="1252" spans="1:16" s="135" customFormat="1">
      <c r="A1252" s="142">
        <v>1239</v>
      </c>
      <c r="B1252" s="134">
        <f t="shared" si="30"/>
        <v>1500</v>
      </c>
      <c r="C1252" s="134">
        <v>3</v>
      </c>
      <c r="D1252" s="134">
        <v>3</v>
      </c>
      <c r="E1252" s="134" t="s">
        <v>1938</v>
      </c>
      <c r="F1252" s="134">
        <f>职业参数比例等级参数!$Y$47*1</f>
        <v>9.212121212121211</v>
      </c>
      <c r="G1252" s="134">
        <f>职业参数比例等级参数!$Y$48*1</f>
        <v>11.515151515151514</v>
      </c>
      <c r="H1252" s="134">
        <f>职业参数比例等级参数!$Y$49*1</f>
        <v>2.7878787878787876</v>
      </c>
      <c r="I1252" s="135">
        <f>职业参数比例等级参数!$Z$50*1</f>
        <v>3.1999999999999997</v>
      </c>
      <c r="J1252" s="134">
        <f>职业参数比例等级参数!$Y$51*1</f>
        <v>5.5757575757575752</v>
      </c>
      <c r="K1252" s="134">
        <f>职业参数比例等级参数!$Y$52*1</f>
        <v>4.1818181818181817</v>
      </c>
      <c r="L1252" s="134">
        <f>职业参数比例等级参数!$Y$53*1</f>
        <v>2.356363636363636</v>
      </c>
      <c r="M1252" s="134">
        <f>L1252*职业参数比例等级参数!$B$15</f>
        <v>4.712727272727272</v>
      </c>
      <c r="N1252" s="134">
        <f>L1252*职业参数比例等级参数!$B$16</f>
        <v>2.356363636363636</v>
      </c>
      <c r="O1252" s="134"/>
      <c r="P1252" s="134"/>
    </row>
    <row r="1253" spans="1:16" s="135" customFormat="1">
      <c r="A1253" s="142">
        <v>1240</v>
      </c>
      <c r="B1253" s="134">
        <f t="shared" si="30"/>
        <v>1500</v>
      </c>
      <c r="C1253" s="134">
        <v>3</v>
      </c>
      <c r="D1253" s="134">
        <v>3</v>
      </c>
      <c r="E1253" s="134" t="s">
        <v>1938</v>
      </c>
      <c r="F1253" s="134">
        <f>职业参数比例等级参数!$Y$47*1</f>
        <v>9.212121212121211</v>
      </c>
      <c r="G1253" s="134">
        <f>职业参数比例等级参数!$Y$48*1</f>
        <v>11.515151515151514</v>
      </c>
      <c r="H1253" s="134">
        <f>职业参数比例等级参数!$Y$49*1</f>
        <v>2.7878787878787876</v>
      </c>
      <c r="I1253" s="134">
        <f>职业参数比例等级参数!$Y$50*1</f>
        <v>3.3454545454545452</v>
      </c>
      <c r="J1253" s="135">
        <f>职业参数比例等级参数!$X$51*1</f>
        <v>5.8181818181818183</v>
      </c>
      <c r="K1253" s="134">
        <f>职业参数比例等级参数!$Y$52*1</f>
        <v>4.1818181818181817</v>
      </c>
      <c r="L1253" s="134">
        <f>职业参数比例等级参数!$Y$53*1</f>
        <v>2.356363636363636</v>
      </c>
      <c r="M1253" s="134">
        <f>L1253*职业参数比例等级参数!$B$15</f>
        <v>4.712727272727272</v>
      </c>
      <c r="N1253" s="134">
        <f>L1253*职业参数比例等级参数!$B$16</f>
        <v>2.356363636363636</v>
      </c>
      <c r="O1253" s="134"/>
      <c r="P1253" s="134"/>
    </row>
    <row r="1254" spans="1:16" s="135" customFormat="1">
      <c r="A1254" s="142">
        <v>1241</v>
      </c>
      <c r="B1254" s="134">
        <f t="shared" si="30"/>
        <v>1500</v>
      </c>
      <c r="C1254" s="134">
        <v>3</v>
      </c>
      <c r="D1254" s="134">
        <v>3</v>
      </c>
      <c r="E1254" s="134" t="s">
        <v>1938</v>
      </c>
      <c r="F1254" s="134">
        <f>职业参数比例等级参数!$Y$47*1</f>
        <v>9.212121212121211</v>
      </c>
      <c r="G1254" s="134">
        <f>职业参数比例等级参数!$Y$48*1</f>
        <v>11.515151515151514</v>
      </c>
      <c r="H1254" s="134">
        <f>职业参数比例等级参数!$Y$49*1</f>
        <v>2.7878787878787876</v>
      </c>
      <c r="I1254" s="134">
        <f>职业参数比例等级参数!$Y$50*1</f>
        <v>3.3454545454545452</v>
      </c>
      <c r="J1254" s="135">
        <f>职业参数比例等级参数!$Z$51*1</f>
        <v>5.333333333333333</v>
      </c>
      <c r="K1254" s="134">
        <f>职业参数比例等级参数!$Y$52*1</f>
        <v>4.1818181818181817</v>
      </c>
      <c r="L1254" s="134">
        <f>职业参数比例等级参数!$Y$53*1</f>
        <v>2.356363636363636</v>
      </c>
      <c r="M1254" s="134">
        <f>L1254*职业参数比例等级参数!$B$15</f>
        <v>4.712727272727272</v>
      </c>
      <c r="N1254" s="134">
        <f>L1254*职业参数比例等级参数!$B$16</f>
        <v>2.356363636363636</v>
      </c>
      <c r="O1254" s="134"/>
      <c r="P1254" s="134"/>
    </row>
    <row r="1255" spans="1:16" s="135" customFormat="1">
      <c r="A1255" s="142">
        <v>1242</v>
      </c>
      <c r="B1255" s="134">
        <f t="shared" si="30"/>
        <v>1500</v>
      </c>
      <c r="C1255" s="134">
        <v>3</v>
      </c>
      <c r="D1255" s="134">
        <v>3</v>
      </c>
      <c r="E1255" s="134" t="s">
        <v>1938</v>
      </c>
      <c r="F1255" s="134">
        <f>职业参数比例等级参数!$Y$47*1</f>
        <v>9.212121212121211</v>
      </c>
      <c r="G1255" s="134">
        <f>职业参数比例等级参数!$Y$48*1</f>
        <v>11.515151515151514</v>
      </c>
      <c r="H1255" s="134">
        <f>职业参数比例等级参数!$Y$49*1</f>
        <v>2.7878787878787876</v>
      </c>
      <c r="I1255" s="134">
        <f>职业参数比例等级参数!$Y$50*1</f>
        <v>3.3454545454545452</v>
      </c>
      <c r="J1255" s="134">
        <f>职业参数比例等级参数!$Y$51*1</f>
        <v>5.5757575757575752</v>
      </c>
      <c r="K1255" s="135">
        <f>职业参数比例等级参数!$X$52*1</f>
        <v>4.3636363636363633</v>
      </c>
      <c r="L1255" s="134">
        <f>职业参数比例等级参数!$Y$53*1</f>
        <v>2.356363636363636</v>
      </c>
      <c r="M1255" s="134">
        <f>L1255*职业参数比例等级参数!$B$15</f>
        <v>4.712727272727272</v>
      </c>
      <c r="N1255" s="134">
        <f>L1255*职业参数比例等级参数!$B$16</f>
        <v>2.356363636363636</v>
      </c>
      <c r="O1255" s="134"/>
      <c r="P1255" s="134"/>
    </row>
    <row r="1256" spans="1:16" s="135" customFormat="1">
      <c r="A1256" s="142">
        <v>1243</v>
      </c>
      <c r="B1256" s="134">
        <f t="shared" si="30"/>
        <v>1500</v>
      </c>
      <c r="C1256" s="134">
        <v>3</v>
      </c>
      <c r="D1256" s="134">
        <v>3</v>
      </c>
      <c r="E1256" s="134" t="s">
        <v>1938</v>
      </c>
      <c r="F1256" s="134">
        <f>职业参数比例等级参数!$Y$47*1</f>
        <v>9.212121212121211</v>
      </c>
      <c r="G1256" s="134">
        <f>职业参数比例等级参数!$Y$48*1</f>
        <v>11.515151515151514</v>
      </c>
      <c r="H1256" s="134">
        <f>职业参数比例等级参数!$Y$49*1</f>
        <v>2.7878787878787876</v>
      </c>
      <c r="I1256" s="134">
        <f>职业参数比例等级参数!$Y$50*1</f>
        <v>3.3454545454545452</v>
      </c>
      <c r="J1256" s="134">
        <f>职业参数比例等级参数!$Y$51*1</f>
        <v>5.5757575757575752</v>
      </c>
      <c r="K1256" s="135">
        <f>职业参数比例等级参数!$Z$52*1</f>
        <v>4</v>
      </c>
      <c r="L1256" s="134">
        <f>职业参数比例等级参数!$Y$53*1</f>
        <v>2.356363636363636</v>
      </c>
      <c r="M1256" s="134">
        <f>L1256*职业参数比例等级参数!$B$15</f>
        <v>4.712727272727272</v>
      </c>
      <c r="N1256" s="134">
        <f>L1256*职业参数比例等级参数!$B$16</f>
        <v>2.356363636363636</v>
      </c>
      <c r="O1256" s="134"/>
      <c r="P1256" s="134"/>
    </row>
    <row r="1257" spans="1:16" s="135" customFormat="1">
      <c r="A1257" s="142">
        <v>1244</v>
      </c>
      <c r="B1257" s="134">
        <f t="shared" si="30"/>
        <v>1500</v>
      </c>
      <c r="C1257" s="134">
        <v>3</v>
      </c>
      <c r="D1257" s="134">
        <v>3</v>
      </c>
      <c r="E1257" s="134" t="s">
        <v>1938</v>
      </c>
      <c r="F1257" s="134">
        <f>职业参数比例等级参数!$Y$47*1</f>
        <v>9.212121212121211</v>
      </c>
      <c r="G1257" s="134">
        <f>职业参数比例等级参数!$Y$48*1</f>
        <v>11.515151515151514</v>
      </c>
      <c r="H1257" s="134">
        <f>职业参数比例等级参数!$Y$49*1</f>
        <v>2.7878787878787876</v>
      </c>
      <c r="I1257" s="134">
        <f>职业参数比例等级参数!$Y$50*1</f>
        <v>3.3454545454545452</v>
      </c>
      <c r="J1257" s="134">
        <f>职业参数比例等级参数!$Y$51*1</f>
        <v>5.5757575757575752</v>
      </c>
      <c r="K1257" s="134">
        <f>职业参数比例等级参数!$Y$52*1</f>
        <v>4.1818181818181817</v>
      </c>
      <c r="L1257" s="135">
        <f>职业参数比例等级参数!$X$53*1</f>
        <v>2.378181818181818</v>
      </c>
      <c r="M1257" s="134">
        <f>L1257*职业参数比例等级参数!$B$15</f>
        <v>4.7563636363636359</v>
      </c>
      <c r="N1257" s="134">
        <f>L1257*职业参数比例等级参数!$B$16</f>
        <v>2.378181818181818</v>
      </c>
      <c r="O1257" s="134"/>
      <c r="P1257" s="134"/>
    </row>
    <row r="1258" spans="1:16" s="135" customFormat="1">
      <c r="A1258" s="142">
        <v>1245</v>
      </c>
      <c r="B1258" s="134">
        <f t="shared" si="30"/>
        <v>1500</v>
      </c>
      <c r="C1258" s="134">
        <v>3</v>
      </c>
      <c r="D1258" s="134">
        <v>3</v>
      </c>
      <c r="E1258" s="134" t="s">
        <v>1938</v>
      </c>
      <c r="F1258" s="134">
        <f>职业参数比例等级参数!$Y$47*1</f>
        <v>9.212121212121211</v>
      </c>
      <c r="G1258" s="134">
        <f>职业参数比例等级参数!$Y$48*1</f>
        <v>11.515151515151514</v>
      </c>
      <c r="H1258" s="134">
        <f>职业参数比例等级参数!$Y$49*1</f>
        <v>2.7878787878787876</v>
      </c>
      <c r="I1258" s="134">
        <f>职业参数比例等级参数!$Y$50*1</f>
        <v>3.3454545454545452</v>
      </c>
      <c r="J1258" s="134">
        <f>职业参数比例等级参数!$Y$51*1</f>
        <v>5.5757575757575752</v>
      </c>
      <c r="K1258" s="134">
        <f>职业参数比例等级参数!$Y$52*1</f>
        <v>4.1818181818181817</v>
      </c>
      <c r="L1258" s="135">
        <f>职业参数比例等级参数!$Z$53*1</f>
        <v>2.3345454545454545</v>
      </c>
      <c r="M1258" s="134">
        <f>L1258*职业参数比例等级参数!$B$15</f>
        <v>4.669090909090909</v>
      </c>
      <c r="N1258" s="134">
        <f>L1258*职业参数比例等级参数!$B$16</f>
        <v>2.3345454545454545</v>
      </c>
      <c r="O1258" s="134"/>
      <c r="P1258" s="134"/>
    </row>
    <row r="1259" spans="1:16" s="135" customFormat="1">
      <c r="A1259" s="142">
        <v>1246</v>
      </c>
      <c r="B1259" s="135">
        <f t="shared" si="30"/>
        <v>1500</v>
      </c>
      <c r="C1259" s="135">
        <v>3</v>
      </c>
      <c r="D1259" s="135">
        <v>3</v>
      </c>
      <c r="E1259" s="135" t="s">
        <v>1939</v>
      </c>
      <c r="F1259" s="135">
        <f>职业参数比例等级参数!$Z$47*1</f>
        <v>8.9696969696969688</v>
      </c>
      <c r="G1259" s="135">
        <f>职业参数比例等级参数!$Z$48*1</f>
        <v>11.212121212121211</v>
      </c>
      <c r="H1259" s="135">
        <f>职业参数比例等级参数!$Z$49*1</f>
        <v>2.6666666666666665</v>
      </c>
      <c r="I1259" s="135">
        <f>职业参数比例等级参数!$Z$50*1</f>
        <v>3.1999999999999997</v>
      </c>
      <c r="J1259" s="135">
        <f>职业参数比例等级参数!$Z$51*1</f>
        <v>5.333333333333333</v>
      </c>
      <c r="K1259" s="135">
        <f>职业参数比例等级参数!$Z$52*1</f>
        <v>4</v>
      </c>
      <c r="L1259" s="135">
        <f>职业参数比例等级参数!$Z$53*1</f>
        <v>2.3345454545454545</v>
      </c>
      <c r="M1259" s="135">
        <f>L1259*职业参数比例等级参数!$B$15</f>
        <v>4.669090909090909</v>
      </c>
      <c r="N1259" s="135">
        <f>L1259*职业参数比例等级参数!$B$16</f>
        <v>2.3345454545454545</v>
      </c>
      <c r="P1259" s="135" t="s">
        <v>696</v>
      </c>
    </row>
    <row r="1260" spans="1:16" s="135" customFormat="1">
      <c r="A1260" s="142">
        <v>1247</v>
      </c>
      <c r="B1260" s="134">
        <f t="shared" si="30"/>
        <v>1500</v>
      </c>
      <c r="C1260" s="134">
        <v>3</v>
      </c>
      <c r="D1260" s="134">
        <v>3</v>
      </c>
      <c r="E1260" s="134" t="s">
        <v>1939</v>
      </c>
      <c r="F1260" s="135">
        <f>职业参数比例等级参数!$Y$47*1</f>
        <v>9.212121212121211</v>
      </c>
      <c r="G1260" s="134">
        <f>职业参数比例等级参数!$Z$48*1</f>
        <v>11.212121212121211</v>
      </c>
      <c r="H1260" s="134">
        <f>职业参数比例等级参数!$Z$49*1</f>
        <v>2.6666666666666665</v>
      </c>
      <c r="I1260" s="134">
        <f>职业参数比例等级参数!$Z$50*1</f>
        <v>3.1999999999999997</v>
      </c>
      <c r="J1260" s="134">
        <f>职业参数比例等级参数!$Z$51*1</f>
        <v>5.333333333333333</v>
      </c>
      <c r="K1260" s="134">
        <f>职业参数比例等级参数!$Z$52*1</f>
        <v>4</v>
      </c>
      <c r="L1260" s="134">
        <f>职业参数比例等级参数!$Z$53*1</f>
        <v>2.3345454545454545</v>
      </c>
      <c r="M1260" s="134">
        <f>L1260*职业参数比例等级参数!$B$15</f>
        <v>4.669090909090909</v>
      </c>
      <c r="N1260" s="134">
        <f>L1260*职业参数比例等级参数!$B$16</f>
        <v>2.3345454545454545</v>
      </c>
      <c r="O1260" s="134"/>
      <c r="P1260" s="134"/>
    </row>
    <row r="1261" spans="1:16" s="135" customFormat="1">
      <c r="A1261" s="142">
        <v>1248</v>
      </c>
      <c r="B1261" s="134">
        <f t="shared" si="30"/>
        <v>1500</v>
      </c>
      <c r="C1261" s="134">
        <v>3</v>
      </c>
      <c r="D1261" s="134">
        <v>3</v>
      </c>
      <c r="E1261" s="134" t="s">
        <v>1939</v>
      </c>
      <c r="F1261" s="135">
        <f>职业参数比例等级参数!$X$47*1</f>
        <v>9.4545454545454533</v>
      </c>
      <c r="G1261" s="134">
        <f>职业参数比例等级参数!$Z$48*1</f>
        <v>11.212121212121211</v>
      </c>
      <c r="H1261" s="134">
        <f>职业参数比例等级参数!$Z$49*1</f>
        <v>2.6666666666666665</v>
      </c>
      <c r="I1261" s="134">
        <f>职业参数比例等级参数!$Z$50*1</f>
        <v>3.1999999999999997</v>
      </c>
      <c r="J1261" s="134">
        <f>职业参数比例等级参数!$Z$51*1</f>
        <v>5.333333333333333</v>
      </c>
      <c r="K1261" s="134">
        <f>职业参数比例等级参数!$Z$52*1</f>
        <v>4</v>
      </c>
      <c r="L1261" s="134">
        <f>职业参数比例等级参数!$Z$53*1</f>
        <v>2.3345454545454545</v>
      </c>
      <c r="M1261" s="134">
        <f>L1261*职业参数比例等级参数!$B$15</f>
        <v>4.669090909090909</v>
      </c>
      <c r="N1261" s="134">
        <f>L1261*职业参数比例等级参数!$B$16</f>
        <v>2.3345454545454545</v>
      </c>
      <c r="O1261" s="134"/>
      <c r="P1261" s="134"/>
    </row>
    <row r="1262" spans="1:16" s="135" customFormat="1">
      <c r="A1262" s="142">
        <v>1249</v>
      </c>
      <c r="B1262" s="134">
        <f t="shared" si="30"/>
        <v>1500</v>
      </c>
      <c r="C1262" s="134">
        <v>3</v>
      </c>
      <c r="D1262" s="134">
        <v>3</v>
      </c>
      <c r="E1262" s="134" t="s">
        <v>1938</v>
      </c>
      <c r="F1262" s="134">
        <f>职业参数比例等级参数!$Z$47*1</f>
        <v>8.9696969696969688</v>
      </c>
      <c r="G1262" s="135">
        <f>职业参数比例等级参数!$Y$48*1</f>
        <v>11.515151515151514</v>
      </c>
      <c r="H1262" s="134">
        <f>职业参数比例等级参数!$Z$49*1</f>
        <v>2.6666666666666665</v>
      </c>
      <c r="I1262" s="134">
        <f>职业参数比例等级参数!$Z$50*1</f>
        <v>3.1999999999999997</v>
      </c>
      <c r="J1262" s="134">
        <f>职业参数比例等级参数!$Z$51*1</f>
        <v>5.333333333333333</v>
      </c>
      <c r="K1262" s="134">
        <f>职业参数比例等级参数!$Z$52*1</f>
        <v>4</v>
      </c>
      <c r="L1262" s="134">
        <f>职业参数比例等级参数!$Z$53*1</f>
        <v>2.3345454545454545</v>
      </c>
      <c r="M1262" s="134">
        <f>L1262*职业参数比例等级参数!$B$15</f>
        <v>4.669090909090909</v>
      </c>
      <c r="N1262" s="134">
        <f>L1262*职业参数比例等级参数!$B$16</f>
        <v>2.3345454545454545</v>
      </c>
      <c r="O1262" s="134"/>
      <c r="P1262" s="134"/>
    </row>
    <row r="1263" spans="1:16" s="135" customFormat="1">
      <c r="A1263" s="142">
        <v>1250</v>
      </c>
      <c r="B1263" s="134">
        <f t="shared" si="30"/>
        <v>1500</v>
      </c>
      <c r="C1263" s="134">
        <v>3</v>
      </c>
      <c r="D1263" s="134">
        <v>3</v>
      </c>
      <c r="E1263" s="134" t="s">
        <v>1938</v>
      </c>
      <c r="F1263" s="134">
        <f>职业参数比例等级参数!$Z$47*1</f>
        <v>8.9696969696969688</v>
      </c>
      <c r="G1263" s="135">
        <f>职业参数比例等级参数!$X$48*1</f>
        <v>11.818181818181817</v>
      </c>
      <c r="H1263" s="134">
        <f>职业参数比例等级参数!$Z$49*1</f>
        <v>2.6666666666666665</v>
      </c>
      <c r="I1263" s="134">
        <f>职业参数比例等级参数!$Z$50*1</f>
        <v>3.1999999999999997</v>
      </c>
      <c r="J1263" s="134">
        <f>职业参数比例等级参数!$Z$51*1</f>
        <v>5.333333333333333</v>
      </c>
      <c r="K1263" s="134">
        <f>职业参数比例等级参数!$Z$52*1</f>
        <v>4</v>
      </c>
      <c r="L1263" s="134">
        <f>职业参数比例等级参数!$Z$53*1</f>
        <v>2.3345454545454545</v>
      </c>
      <c r="M1263" s="134">
        <f>L1263*职业参数比例等级参数!$B$15</f>
        <v>4.669090909090909</v>
      </c>
      <c r="N1263" s="134">
        <f>L1263*职业参数比例等级参数!$B$16</f>
        <v>2.3345454545454545</v>
      </c>
      <c r="O1263" s="134"/>
      <c r="P1263" s="134"/>
    </row>
    <row r="1264" spans="1:16" s="135" customFormat="1">
      <c r="A1264" s="142">
        <v>1251</v>
      </c>
      <c r="B1264" s="134">
        <f t="shared" si="30"/>
        <v>1500</v>
      </c>
      <c r="C1264" s="134">
        <v>3</v>
      </c>
      <c r="D1264" s="134">
        <v>3</v>
      </c>
      <c r="E1264" s="134" t="s">
        <v>1938</v>
      </c>
      <c r="F1264" s="134">
        <f>职业参数比例等级参数!$Z$47*1</f>
        <v>8.9696969696969688</v>
      </c>
      <c r="G1264" s="134">
        <f>职业参数比例等级参数!$Z$48*1</f>
        <v>11.212121212121211</v>
      </c>
      <c r="H1264" s="135">
        <f>职业参数比例等级参数!$Y$49*1</f>
        <v>2.7878787878787876</v>
      </c>
      <c r="I1264" s="134">
        <f>职业参数比例等级参数!$Z$50*1</f>
        <v>3.1999999999999997</v>
      </c>
      <c r="J1264" s="134">
        <f>职业参数比例等级参数!$Z$51*1</f>
        <v>5.333333333333333</v>
      </c>
      <c r="K1264" s="134">
        <f>职业参数比例等级参数!$Z$52*1</f>
        <v>4</v>
      </c>
      <c r="L1264" s="134">
        <f>职业参数比例等级参数!$Z$53*1</f>
        <v>2.3345454545454545</v>
      </c>
      <c r="M1264" s="134">
        <f>L1264*职业参数比例等级参数!$B$15</f>
        <v>4.669090909090909</v>
      </c>
      <c r="N1264" s="134">
        <f>L1264*职业参数比例等级参数!$B$16</f>
        <v>2.3345454545454545</v>
      </c>
      <c r="O1264" s="134"/>
      <c r="P1264" s="134"/>
    </row>
    <row r="1265" spans="1:16" s="135" customFormat="1">
      <c r="A1265" s="142">
        <v>1252</v>
      </c>
      <c r="B1265" s="134">
        <f t="shared" si="30"/>
        <v>1500</v>
      </c>
      <c r="C1265" s="134">
        <v>3</v>
      </c>
      <c r="D1265" s="134">
        <v>3</v>
      </c>
      <c r="E1265" s="134" t="s">
        <v>1938</v>
      </c>
      <c r="F1265" s="134">
        <f>职业参数比例等级参数!$Z$47*1</f>
        <v>8.9696969696969688</v>
      </c>
      <c r="G1265" s="134">
        <f>职业参数比例等级参数!$Z$48*1</f>
        <v>11.212121212121211</v>
      </c>
      <c r="H1265" s="135">
        <f>职业参数比例等级参数!$X$49*1</f>
        <v>2.9090909090909092</v>
      </c>
      <c r="I1265" s="134">
        <f>职业参数比例等级参数!$Z$50*1</f>
        <v>3.1999999999999997</v>
      </c>
      <c r="J1265" s="134">
        <f>职业参数比例等级参数!$Z$51*1</f>
        <v>5.333333333333333</v>
      </c>
      <c r="K1265" s="134">
        <f>职业参数比例等级参数!$Z$52*1</f>
        <v>4</v>
      </c>
      <c r="L1265" s="134">
        <f>职业参数比例等级参数!$Z$53*1</f>
        <v>2.3345454545454545</v>
      </c>
      <c r="M1265" s="134">
        <f>L1265*职业参数比例等级参数!$B$15</f>
        <v>4.669090909090909</v>
      </c>
      <c r="N1265" s="134">
        <f>L1265*职业参数比例等级参数!$B$16</f>
        <v>2.3345454545454545</v>
      </c>
      <c r="O1265" s="134"/>
      <c r="P1265" s="134"/>
    </row>
    <row r="1266" spans="1:16" s="135" customFormat="1">
      <c r="A1266" s="142">
        <v>1253</v>
      </c>
      <c r="B1266" s="134">
        <f t="shared" si="30"/>
        <v>1500</v>
      </c>
      <c r="C1266" s="134">
        <v>3</v>
      </c>
      <c r="D1266" s="134">
        <v>3</v>
      </c>
      <c r="E1266" s="134" t="s">
        <v>1938</v>
      </c>
      <c r="F1266" s="134">
        <f>职业参数比例等级参数!$Z$47*1</f>
        <v>8.9696969696969688</v>
      </c>
      <c r="G1266" s="134">
        <f>职业参数比例等级参数!$Z$48*1</f>
        <v>11.212121212121211</v>
      </c>
      <c r="H1266" s="134">
        <f>职业参数比例等级参数!$Z$49*1</f>
        <v>2.6666666666666665</v>
      </c>
      <c r="I1266" s="135">
        <f>职业参数比例等级参数!$Y$50*1</f>
        <v>3.3454545454545452</v>
      </c>
      <c r="J1266" s="134">
        <f>职业参数比例等级参数!$Z$51*1</f>
        <v>5.333333333333333</v>
      </c>
      <c r="K1266" s="134">
        <f>职业参数比例等级参数!$Z$52*1</f>
        <v>4</v>
      </c>
      <c r="L1266" s="134">
        <f>职业参数比例等级参数!$Z$53*1</f>
        <v>2.3345454545454545</v>
      </c>
      <c r="M1266" s="134">
        <f>L1266*职业参数比例等级参数!$B$15</f>
        <v>4.669090909090909</v>
      </c>
      <c r="N1266" s="134">
        <f>L1266*职业参数比例等级参数!$B$16</f>
        <v>2.3345454545454545</v>
      </c>
      <c r="O1266" s="134"/>
      <c r="P1266" s="134"/>
    </row>
    <row r="1267" spans="1:16" s="135" customFormat="1">
      <c r="A1267" s="142">
        <v>1254</v>
      </c>
      <c r="B1267" s="134">
        <f t="shared" si="30"/>
        <v>1500</v>
      </c>
      <c r="C1267" s="134">
        <v>3</v>
      </c>
      <c r="D1267" s="134">
        <v>3</v>
      </c>
      <c r="E1267" s="134" t="s">
        <v>1938</v>
      </c>
      <c r="F1267" s="134">
        <f>职业参数比例等级参数!$Z$47*1</f>
        <v>8.9696969696969688</v>
      </c>
      <c r="G1267" s="134">
        <f>职业参数比例等级参数!$Z$48*1</f>
        <v>11.212121212121211</v>
      </c>
      <c r="H1267" s="134">
        <f>职业参数比例等级参数!$Z$49*1</f>
        <v>2.6666666666666665</v>
      </c>
      <c r="I1267" s="135">
        <f>职业参数比例等级参数!$X$50*1</f>
        <v>3.4909090909090903</v>
      </c>
      <c r="J1267" s="134">
        <f>职业参数比例等级参数!$Z$51*1</f>
        <v>5.333333333333333</v>
      </c>
      <c r="K1267" s="134">
        <f>职业参数比例等级参数!$Z$52*1</f>
        <v>4</v>
      </c>
      <c r="L1267" s="134">
        <f>职业参数比例等级参数!$Z$53*1</f>
        <v>2.3345454545454545</v>
      </c>
      <c r="M1267" s="134">
        <f>L1267*职业参数比例等级参数!$B$15</f>
        <v>4.669090909090909</v>
      </c>
      <c r="N1267" s="134">
        <f>L1267*职业参数比例等级参数!$B$16</f>
        <v>2.3345454545454545</v>
      </c>
      <c r="O1267" s="134"/>
      <c r="P1267" s="134"/>
    </row>
    <row r="1268" spans="1:16" s="135" customFormat="1">
      <c r="A1268" s="142">
        <v>1255</v>
      </c>
      <c r="B1268" s="134">
        <f t="shared" si="30"/>
        <v>1500</v>
      </c>
      <c r="C1268" s="134">
        <v>3</v>
      </c>
      <c r="D1268" s="134">
        <v>3</v>
      </c>
      <c r="E1268" s="134" t="s">
        <v>1938</v>
      </c>
      <c r="F1268" s="134">
        <f>职业参数比例等级参数!$Z$47*1</f>
        <v>8.9696969696969688</v>
      </c>
      <c r="G1268" s="134">
        <f>职业参数比例等级参数!$Z$48*1</f>
        <v>11.212121212121211</v>
      </c>
      <c r="H1268" s="134">
        <f>职业参数比例等级参数!$Z$49*1</f>
        <v>2.6666666666666665</v>
      </c>
      <c r="I1268" s="134">
        <f>职业参数比例等级参数!$Z$50*1</f>
        <v>3.1999999999999997</v>
      </c>
      <c r="J1268" s="135">
        <f>职业参数比例等级参数!$Y$51*1</f>
        <v>5.5757575757575752</v>
      </c>
      <c r="K1268" s="134">
        <f>职业参数比例等级参数!$Z$52*1</f>
        <v>4</v>
      </c>
      <c r="L1268" s="134">
        <f>职业参数比例等级参数!$Z$53*1</f>
        <v>2.3345454545454545</v>
      </c>
      <c r="M1268" s="134">
        <f>L1268*职业参数比例等级参数!$B$15</f>
        <v>4.669090909090909</v>
      </c>
      <c r="N1268" s="134">
        <f>L1268*职业参数比例等级参数!$B$16</f>
        <v>2.3345454545454545</v>
      </c>
      <c r="O1268" s="134"/>
      <c r="P1268" s="134"/>
    </row>
    <row r="1269" spans="1:16" s="135" customFormat="1">
      <c r="A1269" s="142">
        <v>1256</v>
      </c>
      <c r="B1269" s="134">
        <f t="shared" si="30"/>
        <v>1500</v>
      </c>
      <c r="C1269" s="134">
        <v>3</v>
      </c>
      <c r="D1269" s="134">
        <v>3</v>
      </c>
      <c r="E1269" s="134" t="s">
        <v>1938</v>
      </c>
      <c r="F1269" s="134">
        <f>职业参数比例等级参数!$Z$47*1</f>
        <v>8.9696969696969688</v>
      </c>
      <c r="G1269" s="134">
        <f>职业参数比例等级参数!$Z$48*1</f>
        <v>11.212121212121211</v>
      </c>
      <c r="H1269" s="134">
        <f>职业参数比例等级参数!$Z$49*1</f>
        <v>2.6666666666666665</v>
      </c>
      <c r="I1269" s="134">
        <f>职业参数比例等级参数!$Z$50*1</f>
        <v>3.1999999999999997</v>
      </c>
      <c r="J1269" s="135">
        <f>职业参数比例等级参数!$X$51*1</f>
        <v>5.8181818181818183</v>
      </c>
      <c r="K1269" s="134">
        <f>职业参数比例等级参数!$Z$52*1</f>
        <v>4</v>
      </c>
      <c r="L1269" s="134">
        <f>职业参数比例等级参数!$Z$53*1</f>
        <v>2.3345454545454545</v>
      </c>
      <c r="M1269" s="134">
        <f>L1269*职业参数比例等级参数!$B$15</f>
        <v>4.669090909090909</v>
      </c>
      <c r="N1269" s="134">
        <f>L1269*职业参数比例等级参数!$B$16</f>
        <v>2.3345454545454545</v>
      </c>
      <c r="O1269" s="134"/>
      <c r="P1269" s="134"/>
    </row>
    <row r="1270" spans="1:16" s="135" customFormat="1">
      <c r="A1270" s="142">
        <v>1257</v>
      </c>
      <c r="B1270" s="134">
        <f t="shared" si="30"/>
        <v>1500</v>
      </c>
      <c r="C1270" s="134">
        <v>3</v>
      </c>
      <c r="D1270" s="134">
        <v>3</v>
      </c>
      <c r="E1270" s="134" t="s">
        <v>1938</v>
      </c>
      <c r="F1270" s="134">
        <f>职业参数比例等级参数!$Z$47*1</f>
        <v>8.9696969696969688</v>
      </c>
      <c r="G1270" s="134">
        <f>职业参数比例等级参数!$Z$48*1</f>
        <v>11.212121212121211</v>
      </c>
      <c r="H1270" s="134">
        <f>职业参数比例等级参数!$Z$49*1</f>
        <v>2.6666666666666665</v>
      </c>
      <c r="I1270" s="134">
        <f>职业参数比例等级参数!$Z$50*1</f>
        <v>3.1999999999999997</v>
      </c>
      <c r="J1270" s="134">
        <f>职业参数比例等级参数!$Z$51*1</f>
        <v>5.333333333333333</v>
      </c>
      <c r="K1270" s="135">
        <f>职业参数比例等级参数!$Y$52*1</f>
        <v>4.1818181818181817</v>
      </c>
      <c r="L1270" s="134">
        <f>职业参数比例等级参数!$Z$53*1</f>
        <v>2.3345454545454545</v>
      </c>
      <c r="M1270" s="134">
        <f>L1270*职业参数比例等级参数!$B$15</f>
        <v>4.669090909090909</v>
      </c>
      <c r="N1270" s="134">
        <f>L1270*职业参数比例等级参数!$B$16</f>
        <v>2.3345454545454545</v>
      </c>
      <c r="O1270" s="134"/>
      <c r="P1270" s="134"/>
    </row>
    <row r="1271" spans="1:16" s="135" customFormat="1">
      <c r="A1271" s="142">
        <v>1258</v>
      </c>
      <c r="B1271" s="134">
        <f t="shared" si="30"/>
        <v>1500</v>
      </c>
      <c r="C1271" s="134">
        <v>3</v>
      </c>
      <c r="D1271" s="134">
        <v>3</v>
      </c>
      <c r="E1271" s="134" t="s">
        <v>1938</v>
      </c>
      <c r="F1271" s="134">
        <f>职业参数比例等级参数!$Z$47*1</f>
        <v>8.9696969696969688</v>
      </c>
      <c r="G1271" s="134">
        <f>职业参数比例等级参数!$Z$48*1</f>
        <v>11.212121212121211</v>
      </c>
      <c r="H1271" s="134">
        <f>职业参数比例等级参数!$Z$49*1</f>
        <v>2.6666666666666665</v>
      </c>
      <c r="I1271" s="134">
        <f>职业参数比例等级参数!$Z$50*1</f>
        <v>3.1999999999999997</v>
      </c>
      <c r="J1271" s="134">
        <f>职业参数比例等级参数!$Z$51*1</f>
        <v>5.333333333333333</v>
      </c>
      <c r="K1271" s="135">
        <f>职业参数比例等级参数!$X$52*1</f>
        <v>4.3636363636363633</v>
      </c>
      <c r="L1271" s="134">
        <f>职业参数比例等级参数!$Z$53*1</f>
        <v>2.3345454545454545</v>
      </c>
      <c r="M1271" s="134">
        <f>L1271*职业参数比例等级参数!$B$15</f>
        <v>4.669090909090909</v>
      </c>
      <c r="N1271" s="134">
        <f>L1271*职业参数比例等级参数!$B$16</f>
        <v>2.3345454545454545</v>
      </c>
      <c r="O1271" s="134"/>
      <c r="P1271" s="134"/>
    </row>
    <row r="1272" spans="1:16" s="135" customFormat="1">
      <c r="A1272" s="142">
        <v>1259</v>
      </c>
      <c r="B1272" s="134">
        <f t="shared" si="30"/>
        <v>1500</v>
      </c>
      <c r="C1272" s="134">
        <v>3</v>
      </c>
      <c r="D1272" s="134">
        <v>3</v>
      </c>
      <c r="E1272" s="134" t="s">
        <v>1938</v>
      </c>
      <c r="F1272" s="134">
        <f>职业参数比例等级参数!$Z$47*1</f>
        <v>8.9696969696969688</v>
      </c>
      <c r="G1272" s="134">
        <f>职业参数比例等级参数!$Z$48*1</f>
        <v>11.212121212121211</v>
      </c>
      <c r="H1272" s="134">
        <f>职业参数比例等级参数!$Z$49*1</f>
        <v>2.6666666666666665</v>
      </c>
      <c r="I1272" s="134">
        <f>职业参数比例等级参数!$Z$50*1</f>
        <v>3.1999999999999997</v>
      </c>
      <c r="J1272" s="134">
        <f>职业参数比例等级参数!$Z$51*1</f>
        <v>5.333333333333333</v>
      </c>
      <c r="K1272" s="134">
        <f>职业参数比例等级参数!$Z$52*1</f>
        <v>4</v>
      </c>
      <c r="L1272" s="135">
        <f>职业参数比例等级参数!$Y$53*1</f>
        <v>2.356363636363636</v>
      </c>
      <c r="M1272" s="134">
        <f>L1272*职业参数比例等级参数!$B$15</f>
        <v>4.712727272727272</v>
      </c>
      <c r="N1272" s="134">
        <f>L1272*职业参数比例等级参数!$B$16</f>
        <v>2.356363636363636</v>
      </c>
      <c r="O1272" s="134"/>
      <c r="P1272" s="134"/>
    </row>
    <row r="1273" spans="1:16" s="135" customFormat="1">
      <c r="A1273" s="142">
        <v>1260</v>
      </c>
      <c r="B1273" s="134">
        <f t="shared" si="30"/>
        <v>1500</v>
      </c>
      <c r="C1273" s="134">
        <v>3</v>
      </c>
      <c r="D1273" s="134">
        <v>3</v>
      </c>
      <c r="E1273" s="134" t="s">
        <v>1938</v>
      </c>
      <c r="F1273" s="134">
        <f>职业参数比例等级参数!$Z$47*1</f>
        <v>8.9696969696969688</v>
      </c>
      <c r="G1273" s="134">
        <f>职业参数比例等级参数!$Z$48*1</f>
        <v>11.212121212121211</v>
      </c>
      <c r="H1273" s="134">
        <f>职业参数比例等级参数!$Z$49*1</f>
        <v>2.6666666666666665</v>
      </c>
      <c r="I1273" s="134">
        <f>职业参数比例等级参数!$Z$50*1</f>
        <v>3.1999999999999997</v>
      </c>
      <c r="J1273" s="134">
        <f>职业参数比例等级参数!$Z$51*1</f>
        <v>5.333333333333333</v>
      </c>
      <c r="K1273" s="134">
        <f>职业参数比例等级参数!$Z$52*1</f>
        <v>4</v>
      </c>
      <c r="L1273" s="135">
        <f>职业参数比例等级参数!$X$53*1</f>
        <v>2.378181818181818</v>
      </c>
      <c r="M1273" s="134">
        <f>L1273*职业参数比例等级参数!$B$15</f>
        <v>4.7563636363636359</v>
      </c>
      <c r="N1273" s="134">
        <f>L1273*职业参数比例等级参数!$B$16</f>
        <v>2.378181818181818</v>
      </c>
      <c r="O1273" s="134"/>
      <c r="P1273" s="134"/>
    </row>
    <row r="1274" spans="1:16" s="135" customFormat="1">
      <c r="A1274" s="142">
        <v>1261</v>
      </c>
      <c r="B1274" s="135">
        <f>$C$3</f>
        <v>1000</v>
      </c>
      <c r="C1274" s="135">
        <v>2</v>
      </c>
      <c r="D1274" s="135">
        <v>3</v>
      </c>
      <c r="E1274" s="135" t="s">
        <v>1939</v>
      </c>
      <c r="F1274" s="135">
        <f>职业参数比例等级参数!$AA$47*1</f>
        <v>8.7272727272727266</v>
      </c>
      <c r="G1274" s="135">
        <f>职业参数比例等级参数!$AA$48*1</f>
        <v>10.909090909090908</v>
      </c>
      <c r="H1274" s="135">
        <f>职业参数比例等级参数!$AA$49*1</f>
        <v>2.5454545454545454</v>
      </c>
      <c r="I1274" s="135">
        <f>职业参数比例等级参数!$AA$50*1</f>
        <v>3.0545454545454542</v>
      </c>
      <c r="J1274" s="135">
        <f>职业参数比例等级参数!$AA$51*1</f>
        <v>5.0909090909090908</v>
      </c>
      <c r="K1274" s="135">
        <f>职业参数比例等级参数!$AA$52*1</f>
        <v>3.8181818181818179</v>
      </c>
      <c r="L1274" s="135">
        <f>职业参数比例等级参数!$AA$53*1</f>
        <v>2.3127272727272725</v>
      </c>
      <c r="M1274" s="135">
        <f>L1274*职业参数比例等级参数!$B$15</f>
        <v>4.625454545454545</v>
      </c>
      <c r="N1274" s="135">
        <f>L1274*职业参数比例等级参数!$B$16</f>
        <v>2.3127272727272725</v>
      </c>
      <c r="P1274" s="135" t="s">
        <v>618</v>
      </c>
    </row>
    <row r="1275" spans="1:16" s="135" customFormat="1">
      <c r="A1275" s="142">
        <v>1262</v>
      </c>
      <c r="B1275" s="134">
        <f t="shared" ref="B1275:B1318" si="31">$C$3</f>
        <v>1000</v>
      </c>
      <c r="C1275" s="134">
        <v>2</v>
      </c>
      <c r="D1275" s="134">
        <v>3</v>
      </c>
      <c r="E1275" s="134" t="s">
        <v>1939</v>
      </c>
      <c r="F1275" s="135">
        <f>职业参数比例等级参数!$AB$47*1</f>
        <v>8.4848484848484844</v>
      </c>
      <c r="G1275" s="134">
        <f>职业参数比例等级参数!$AA$48*1</f>
        <v>10.909090909090908</v>
      </c>
      <c r="H1275" s="134">
        <f>职业参数比例等级参数!$AA$49*1</f>
        <v>2.5454545454545454</v>
      </c>
      <c r="I1275" s="134">
        <f>职业参数比例等级参数!$AA$50*1</f>
        <v>3.0545454545454542</v>
      </c>
      <c r="J1275" s="134">
        <f>职业参数比例等级参数!$AA$51*1</f>
        <v>5.0909090909090908</v>
      </c>
      <c r="K1275" s="134">
        <f>职业参数比例等级参数!$AA$52*1</f>
        <v>3.8181818181818179</v>
      </c>
      <c r="L1275" s="134">
        <f>职业参数比例等级参数!$AA$53*1</f>
        <v>2.3127272727272725</v>
      </c>
      <c r="M1275" s="134">
        <f>L1275*职业参数比例等级参数!$B$15</f>
        <v>4.625454545454545</v>
      </c>
      <c r="N1275" s="134">
        <f>L1275*职业参数比例等级参数!$B$16</f>
        <v>2.3127272727272725</v>
      </c>
      <c r="O1275" s="134"/>
      <c r="P1275" s="134"/>
    </row>
    <row r="1276" spans="1:16" s="135" customFormat="1">
      <c r="A1276" s="142">
        <v>1263</v>
      </c>
      <c r="B1276" s="134">
        <f t="shared" si="31"/>
        <v>1000</v>
      </c>
      <c r="C1276" s="134">
        <v>2</v>
      </c>
      <c r="D1276" s="134">
        <v>3</v>
      </c>
      <c r="E1276" s="134" t="s">
        <v>1939</v>
      </c>
      <c r="F1276" s="135">
        <f>职业参数比例等级参数!$AC$47*1</f>
        <v>8.2424242424242422</v>
      </c>
      <c r="G1276" s="134">
        <f>职业参数比例等级参数!$AA$48*1</f>
        <v>10.909090909090908</v>
      </c>
      <c r="H1276" s="134">
        <f>职业参数比例等级参数!$AA$49*1</f>
        <v>2.5454545454545454</v>
      </c>
      <c r="I1276" s="134">
        <f>职业参数比例等级参数!$AA$50*1</f>
        <v>3.0545454545454542</v>
      </c>
      <c r="J1276" s="134">
        <f>职业参数比例等级参数!$AA$51*1</f>
        <v>5.0909090909090908</v>
      </c>
      <c r="K1276" s="134">
        <f>职业参数比例等级参数!$AA$52*1</f>
        <v>3.8181818181818179</v>
      </c>
      <c r="L1276" s="134">
        <f>职业参数比例等级参数!$AA$53*1</f>
        <v>2.3127272727272725</v>
      </c>
      <c r="M1276" s="134">
        <f>L1276*职业参数比例等级参数!$B$15</f>
        <v>4.625454545454545</v>
      </c>
      <c r="N1276" s="134">
        <f>L1276*职业参数比例等级参数!$B$16</f>
        <v>2.3127272727272725</v>
      </c>
      <c r="O1276" s="134"/>
      <c r="P1276" s="134"/>
    </row>
    <row r="1277" spans="1:16" s="135" customFormat="1">
      <c r="A1277" s="142">
        <v>1264</v>
      </c>
      <c r="B1277" s="134">
        <f t="shared" si="31"/>
        <v>1000</v>
      </c>
      <c r="C1277" s="134">
        <v>2</v>
      </c>
      <c r="D1277" s="134">
        <v>3</v>
      </c>
      <c r="E1277" s="134" t="s">
        <v>1938</v>
      </c>
      <c r="F1277" s="134">
        <f>职业参数比例等级参数!$AA$47*1</f>
        <v>8.7272727272727266</v>
      </c>
      <c r="G1277" s="135">
        <f>职业参数比例等级参数!$AB$48*1</f>
        <v>10.606060606060606</v>
      </c>
      <c r="H1277" s="134">
        <f>职业参数比例等级参数!$AA$49*1</f>
        <v>2.5454545454545454</v>
      </c>
      <c r="I1277" s="134">
        <f>职业参数比例等级参数!$AA$50*1</f>
        <v>3.0545454545454542</v>
      </c>
      <c r="J1277" s="134">
        <f>职业参数比例等级参数!$AA$51*1</f>
        <v>5.0909090909090908</v>
      </c>
      <c r="K1277" s="134">
        <f>职业参数比例等级参数!$AA$52*1</f>
        <v>3.8181818181818179</v>
      </c>
      <c r="L1277" s="134">
        <f>职业参数比例等级参数!$AA$53*1</f>
        <v>2.3127272727272725</v>
      </c>
      <c r="M1277" s="134">
        <f>L1277*职业参数比例等级参数!$B$15</f>
        <v>4.625454545454545</v>
      </c>
      <c r="N1277" s="134">
        <f>L1277*职业参数比例等级参数!$B$16</f>
        <v>2.3127272727272725</v>
      </c>
      <c r="O1277" s="134"/>
      <c r="P1277" s="134"/>
    </row>
    <row r="1278" spans="1:16" s="135" customFormat="1">
      <c r="A1278" s="142">
        <v>1265</v>
      </c>
      <c r="B1278" s="134">
        <f t="shared" si="31"/>
        <v>1000</v>
      </c>
      <c r="C1278" s="134">
        <v>2</v>
      </c>
      <c r="D1278" s="134">
        <v>3</v>
      </c>
      <c r="E1278" s="134" t="s">
        <v>1938</v>
      </c>
      <c r="F1278" s="134">
        <f>职业参数比例等级参数!$AA$47*1</f>
        <v>8.7272727272727266</v>
      </c>
      <c r="G1278" s="135">
        <f>职业参数比例等级参数!$AC$48*1</f>
        <v>10.303030303030301</v>
      </c>
      <c r="H1278" s="134">
        <f>职业参数比例等级参数!$AA$49*1</f>
        <v>2.5454545454545454</v>
      </c>
      <c r="I1278" s="134">
        <f>职业参数比例等级参数!$AA$50*1</f>
        <v>3.0545454545454542</v>
      </c>
      <c r="J1278" s="134">
        <f>职业参数比例等级参数!$AA$51*1</f>
        <v>5.0909090909090908</v>
      </c>
      <c r="K1278" s="134">
        <f>职业参数比例等级参数!$AA$52*1</f>
        <v>3.8181818181818179</v>
      </c>
      <c r="L1278" s="134">
        <f>职业参数比例等级参数!$AA$53*1</f>
        <v>2.3127272727272725</v>
      </c>
      <c r="M1278" s="134">
        <f>L1278*职业参数比例等级参数!$B$15</f>
        <v>4.625454545454545</v>
      </c>
      <c r="N1278" s="134">
        <f>L1278*职业参数比例等级参数!$B$16</f>
        <v>2.3127272727272725</v>
      </c>
      <c r="O1278" s="134"/>
      <c r="P1278" s="134"/>
    </row>
    <row r="1279" spans="1:16" s="135" customFormat="1">
      <c r="A1279" s="142">
        <v>1266</v>
      </c>
      <c r="B1279" s="134">
        <f t="shared" si="31"/>
        <v>1000</v>
      </c>
      <c r="C1279" s="134">
        <v>2</v>
      </c>
      <c r="D1279" s="134">
        <v>3</v>
      </c>
      <c r="E1279" s="134" t="s">
        <v>1938</v>
      </c>
      <c r="F1279" s="134">
        <f>职业参数比例等级参数!$AA$47*1</f>
        <v>8.7272727272727266</v>
      </c>
      <c r="G1279" s="134">
        <f>职业参数比例等级参数!$AA$48*1</f>
        <v>10.909090909090908</v>
      </c>
      <c r="H1279" s="135">
        <f>职业参数比例等级参数!$AB$49*1</f>
        <v>2.4242424242424239</v>
      </c>
      <c r="I1279" s="134">
        <f>职业参数比例等级参数!$AA$50*1</f>
        <v>3.0545454545454542</v>
      </c>
      <c r="J1279" s="134">
        <f>职业参数比例等级参数!$AA$51*1</f>
        <v>5.0909090909090908</v>
      </c>
      <c r="K1279" s="134">
        <f>职业参数比例等级参数!$AA$52*1</f>
        <v>3.8181818181818179</v>
      </c>
      <c r="L1279" s="134">
        <f>职业参数比例等级参数!$AA$53*1</f>
        <v>2.3127272727272725</v>
      </c>
      <c r="M1279" s="134">
        <f>L1279*职业参数比例等级参数!$B$15</f>
        <v>4.625454545454545</v>
      </c>
      <c r="N1279" s="134">
        <f>L1279*职业参数比例等级参数!$B$16</f>
        <v>2.3127272727272725</v>
      </c>
      <c r="O1279" s="134"/>
      <c r="P1279" s="134"/>
    </row>
    <row r="1280" spans="1:16" s="135" customFormat="1">
      <c r="A1280" s="142">
        <v>1267</v>
      </c>
      <c r="B1280" s="134">
        <f t="shared" si="31"/>
        <v>1000</v>
      </c>
      <c r="C1280" s="134">
        <v>2</v>
      </c>
      <c r="D1280" s="134">
        <v>3</v>
      </c>
      <c r="E1280" s="134" t="s">
        <v>1938</v>
      </c>
      <c r="F1280" s="134">
        <f>职业参数比例等级参数!$AA$47*1</f>
        <v>8.7272727272727266</v>
      </c>
      <c r="G1280" s="134">
        <f>职业参数比例等级参数!$AA$48*1</f>
        <v>10.909090909090908</v>
      </c>
      <c r="H1280" s="135">
        <f>职业参数比例等级参数!$AC$49*1</f>
        <v>2.3030303030303028</v>
      </c>
      <c r="I1280" s="134">
        <f>职业参数比例等级参数!$AA$50*1</f>
        <v>3.0545454545454542</v>
      </c>
      <c r="J1280" s="134">
        <f>职业参数比例等级参数!$AA$51*1</f>
        <v>5.0909090909090908</v>
      </c>
      <c r="K1280" s="134">
        <f>职业参数比例等级参数!$AA$52*1</f>
        <v>3.8181818181818179</v>
      </c>
      <c r="L1280" s="134">
        <f>职业参数比例等级参数!$AA$53*1</f>
        <v>2.3127272727272725</v>
      </c>
      <c r="M1280" s="134">
        <f>L1280*职业参数比例等级参数!$B$15</f>
        <v>4.625454545454545</v>
      </c>
      <c r="N1280" s="134">
        <f>L1280*职业参数比例等级参数!$B$16</f>
        <v>2.3127272727272725</v>
      </c>
      <c r="O1280" s="134"/>
      <c r="P1280" s="134"/>
    </row>
    <row r="1281" spans="1:16" s="135" customFormat="1">
      <c r="A1281" s="142">
        <v>1268</v>
      </c>
      <c r="B1281" s="134">
        <f t="shared" si="31"/>
        <v>1000</v>
      </c>
      <c r="C1281" s="134">
        <v>2</v>
      </c>
      <c r="D1281" s="134">
        <v>3</v>
      </c>
      <c r="E1281" s="134" t="s">
        <v>1938</v>
      </c>
      <c r="F1281" s="134">
        <f>职业参数比例等级参数!$AA$47*1</f>
        <v>8.7272727272727266</v>
      </c>
      <c r="G1281" s="134">
        <f>职业参数比例等级参数!$AA$48*1</f>
        <v>10.909090909090908</v>
      </c>
      <c r="H1281" s="134">
        <f>职业参数比例等级参数!$AA$49*1</f>
        <v>2.5454545454545454</v>
      </c>
      <c r="I1281" s="135">
        <f>职业参数比例等级参数!$AB$50*1</f>
        <v>2.9090909090909087</v>
      </c>
      <c r="J1281" s="134">
        <f>职业参数比例等级参数!$AA$51*1</f>
        <v>5.0909090909090908</v>
      </c>
      <c r="K1281" s="134">
        <f>职业参数比例等级参数!$AA$52*1</f>
        <v>3.8181818181818179</v>
      </c>
      <c r="L1281" s="134">
        <f>职业参数比例等级参数!$AA$53*1</f>
        <v>2.3127272727272725</v>
      </c>
      <c r="M1281" s="134">
        <f>L1281*职业参数比例等级参数!$B$15</f>
        <v>4.625454545454545</v>
      </c>
      <c r="N1281" s="134">
        <f>L1281*职业参数比例等级参数!$B$16</f>
        <v>2.3127272727272725</v>
      </c>
      <c r="O1281" s="134"/>
      <c r="P1281" s="134"/>
    </row>
    <row r="1282" spans="1:16" s="135" customFormat="1">
      <c r="A1282" s="142">
        <v>1269</v>
      </c>
      <c r="B1282" s="134">
        <f t="shared" si="31"/>
        <v>1000</v>
      </c>
      <c r="C1282" s="134">
        <v>2</v>
      </c>
      <c r="D1282" s="134">
        <v>3</v>
      </c>
      <c r="E1282" s="134" t="s">
        <v>1938</v>
      </c>
      <c r="F1282" s="134">
        <f>职业参数比例等级参数!$AA$47*1</f>
        <v>8.7272727272727266</v>
      </c>
      <c r="G1282" s="134">
        <f>职业参数比例等级参数!$AA$48*1</f>
        <v>10.909090909090908</v>
      </c>
      <c r="H1282" s="134">
        <f>职业参数比例等级参数!$AA$49*1</f>
        <v>2.5454545454545454</v>
      </c>
      <c r="I1282" s="135">
        <f>职业参数比例等级参数!$AC$50*1</f>
        <v>2.7636363636363637</v>
      </c>
      <c r="J1282" s="134">
        <f>职业参数比例等级参数!$AA$51*1</f>
        <v>5.0909090909090908</v>
      </c>
      <c r="K1282" s="134">
        <f>职业参数比例等级参数!$AA$52*1</f>
        <v>3.8181818181818179</v>
      </c>
      <c r="L1282" s="134">
        <f>职业参数比例等级参数!$AA$53*1</f>
        <v>2.3127272727272725</v>
      </c>
      <c r="M1282" s="134">
        <f>L1282*职业参数比例等级参数!$B$15</f>
        <v>4.625454545454545</v>
      </c>
      <c r="N1282" s="134">
        <f>L1282*职业参数比例等级参数!$B$16</f>
        <v>2.3127272727272725</v>
      </c>
      <c r="O1282" s="134"/>
      <c r="P1282" s="134"/>
    </row>
    <row r="1283" spans="1:16" s="135" customFormat="1">
      <c r="A1283" s="142">
        <v>1270</v>
      </c>
      <c r="B1283" s="134">
        <f t="shared" si="31"/>
        <v>1000</v>
      </c>
      <c r="C1283" s="134">
        <v>2</v>
      </c>
      <c r="D1283" s="134">
        <v>3</v>
      </c>
      <c r="E1283" s="134" t="s">
        <v>1938</v>
      </c>
      <c r="F1283" s="134">
        <f>职业参数比例等级参数!$AA$47*1</f>
        <v>8.7272727272727266</v>
      </c>
      <c r="G1283" s="134">
        <f>职业参数比例等级参数!$AA$48*1</f>
        <v>10.909090909090908</v>
      </c>
      <c r="H1283" s="134">
        <f>职业参数比例等级参数!$AA$49*1</f>
        <v>2.5454545454545454</v>
      </c>
      <c r="I1283" s="134">
        <f>职业参数比例等级参数!$AA$50*1</f>
        <v>3.0545454545454542</v>
      </c>
      <c r="J1283" s="135">
        <f>职业参数比例等级参数!$AB$51*1</f>
        <v>4.8484848484848477</v>
      </c>
      <c r="K1283" s="134">
        <f>职业参数比例等级参数!$AA$52*1</f>
        <v>3.8181818181818179</v>
      </c>
      <c r="L1283" s="134">
        <f>职业参数比例等级参数!$AA$53*1</f>
        <v>2.3127272727272725</v>
      </c>
      <c r="M1283" s="134">
        <f>L1283*职业参数比例等级参数!$B$15</f>
        <v>4.625454545454545</v>
      </c>
      <c r="N1283" s="134">
        <f>L1283*职业参数比例等级参数!$B$16</f>
        <v>2.3127272727272725</v>
      </c>
      <c r="O1283" s="134"/>
      <c r="P1283" s="134"/>
    </row>
    <row r="1284" spans="1:16" s="135" customFormat="1">
      <c r="A1284" s="142">
        <v>1271</v>
      </c>
      <c r="B1284" s="134">
        <f t="shared" si="31"/>
        <v>1000</v>
      </c>
      <c r="C1284" s="134">
        <v>2</v>
      </c>
      <c r="D1284" s="134">
        <v>3</v>
      </c>
      <c r="E1284" s="134" t="s">
        <v>1938</v>
      </c>
      <c r="F1284" s="134">
        <f>职业参数比例等级参数!$AA$47*1</f>
        <v>8.7272727272727266</v>
      </c>
      <c r="G1284" s="134">
        <f>职业参数比例等级参数!$AA$48*1</f>
        <v>10.909090909090908</v>
      </c>
      <c r="H1284" s="134">
        <f>职业参数比例等级参数!$AA$49*1</f>
        <v>2.5454545454545454</v>
      </c>
      <c r="I1284" s="134">
        <f>职业参数比例等级参数!$AA$50*1</f>
        <v>3.0545454545454542</v>
      </c>
      <c r="J1284" s="135">
        <f>职业参数比例等级参数!$AC$51*1</f>
        <v>4.6060606060606055</v>
      </c>
      <c r="K1284" s="134">
        <f>职业参数比例等级参数!$AA$52*1</f>
        <v>3.8181818181818179</v>
      </c>
      <c r="L1284" s="134">
        <f>职业参数比例等级参数!$AA$53*1</f>
        <v>2.3127272727272725</v>
      </c>
      <c r="M1284" s="134">
        <f>L1284*职业参数比例等级参数!$B$15</f>
        <v>4.625454545454545</v>
      </c>
      <c r="N1284" s="134">
        <f>L1284*职业参数比例等级参数!$B$16</f>
        <v>2.3127272727272725</v>
      </c>
      <c r="O1284" s="134"/>
      <c r="P1284" s="134"/>
    </row>
    <row r="1285" spans="1:16" s="135" customFormat="1">
      <c r="A1285" s="142">
        <v>1272</v>
      </c>
      <c r="B1285" s="134">
        <f t="shared" si="31"/>
        <v>1000</v>
      </c>
      <c r="C1285" s="134">
        <v>2</v>
      </c>
      <c r="D1285" s="134">
        <v>3</v>
      </c>
      <c r="E1285" s="134" t="s">
        <v>1938</v>
      </c>
      <c r="F1285" s="134">
        <f>职业参数比例等级参数!$AA$47*1</f>
        <v>8.7272727272727266</v>
      </c>
      <c r="G1285" s="134">
        <f>职业参数比例等级参数!$AA$48*1</f>
        <v>10.909090909090908</v>
      </c>
      <c r="H1285" s="134">
        <f>职业参数比例等级参数!$AA$49*1</f>
        <v>2.5454545454545454</v>
      </c>
      <c r="I1285" s="134">
        <f>职业参数比例等级参数!$AA$50*1</f>
        <v>3.0545454545454542</v>
      </c>
      <c r="J1285" s="134">
        <f>职业参数比例等级参数!$AA$51*1</f>
        <v>5.0909090909090908</v>
      </c>
      <c r="K1285" s="135">
        <f>职业参数比例等级参数!$AB$52*1</f>
        <v>3.6363636363636358</v>
      </c>
      <c r="L1285" s="134">
        <f>职业参数比例等级参数!$AA$53*1</f>
        <v>2.3127272727272725</v>
      </c>
      <c r="M1285" s="134">
        <f>L1285*职业参数比例等级参数!$B$15</f>
        <v>4.625454545454545</v>
      </c>
      <c r="N1285" s="134">
        <f>L1285*职业参数比例等级参数!$B$16</f>
        <v>2.3127272727272725</v>
      </c>
      <c r="O1285" s="134"/>
      <c r="P1285" s="134"/>
    </row>
    <row r="1286" spans="1:16" s="135" customFormat="1">
      <c r="A1286" s="142">
        <v>1273</v>
      </c>
      <c r="B1286" s="134">
        <f t="shared" si="31"/>
        <v>1000</v>
      </c>
      <c r="C1286" s="134">
        <v>2</v>
      </c>
      <c r="D1286" s="134">
        <v>3</v>
      </c>
      <c r="E1286" s="134" t="s">
        <v>1938</v>
      </c>
      <c r="F1286" s="134">
        <f>职业参数比例等级参数!$AA$47*1</f>
        <v>8.7272727272727266</v>
      </c>
      <c r="G1286" s="134">
        <f>职业参数比例等级参数!$AA$48*1</f>
        <v>10.909090909090908</v>
      </c>
      <c r="H1286" s="134">
        <f>职业参数比例等级参数!$AA$49*1</f>
        <v>2.5454545454545454</v>
      </c>
      <c r="I1286" s="134">
        <f>职业参数比例等级参数!$AA$50*1</f>
        <v>3.0545454545454542</v>
      </c>
      <c r="J1286" s="134">
        <f>职业参数比例等级参数!$AA$51*1</f>
        <v>5.0909090909090908</v>
      </c>
      <c r="K1286" s="135">
        <f>职业参数比例等级参数!$AC$52*1</f>
        <v>3.4545454545454541</v>
      </c>
      <c r="L1286" s="134">
        <f>职业参数比例等级参数!$AA$53*1</f>
        <v>2.3127272727272725</v>
      </c>
      <c r="M1286" s="134">
        <f>L1286*职业参数比例等级参数!$B$15</f>
        <v>4.625454545454545</v>
      </c>
      <c r="N1286" s="134">
        <f>L1286*职业参数比例等级参数!$B$16</f>
        <v>2.3127272727272725</v>
      </c>
      <c r="O1286" s="134"/>
      <c r="P1286" s="134"/>
    </row>
    <row r="1287" spans="1:16" s="135" customFormat="1">
      <c r="A1287" s="142">
        <v>1274</v>
      </c>
      <c r="B1287" s="134">
        <f t="shared" si="31"/>
        <v>1000</v>
      </c>
      <c r="C1287" s="134">
        <v>2</v>
      </c>
      <c r="D1287" s="134">
        <v>3</v>
      </c>
      <c r="E1287" s="134" t="s">
        <v>1938</v>
      </c>
      <c r="F1287" s="134">
        <f>职业参数比例等级参数!$AA$47*1</f>
        <v>8.7272727272727266</v>
      </c>
      <c r="G1287" s="134">
        <f>职业参数比例等级参数!$AA$48*1</f>
        <v>10.909090909090908</v>
      </c>
      <c r="H1287" s="134">
        <f>职业参数比例等级参数!$AA$49*1</f>
        <v>2.5454545454545454</v>
      </c>
      <c r="I1287" s="134">
        <f>职业参数比例等级参数!$AA$50*1</f>
        <v>3.0545454545454542</v>
      </c>
      <c r="J1287" s="134">
        <f>职业参数比例等级参数!$AA$51*1</f>
        <v>5.0909090909090908</v>
      </c>
      <c r="K1287" s="134">
        <f>职业参数比例等级参数!$AA$52*1</f>
        <v>3.8181818181818179</v>
      </c>
      <c r="L1287" s="135">
        <f>职业参数比例等级参数!$AB$53*1</f>
        <v>2.2909090909090906</v>
      </c>
      <c r="M1287" s="134">
        <f>L1287*职业参数比例等级参数!$B$15</f>
        <v>4.5818181818181811</v>
      </c>
      <c r="N1287" s="134">
        <f>L1287*职业参数比例等级参数!$B$16</f>
        <v>2.2909090909090906</v>
      </c>
      <c r="O1287" s="134"/>
      <c r="P1287" s="134"/>
    </row>
    <row r="1288" spans="1:16" s="135" customFormat="1">
      <c r="A1288" s="142">
        <v>1275</v>
      </c>
      <c r="B1288" s="134">
        <f t="shared" si="31"/>
        <v>1000</v>
      </c>
      <c r="C1288" s="134">
        <v>2</v>
      </c>
      <c r="D1288" s="134">
        <v>3</v>
      </c>
      <c r="E1288" s="134" t="s">
        <v>1938</v>
      </c>
      <c r="F1288" s="134">
        <f>职业参数比例等级参数!$AA$47*1</f>
        <v>8.7272727272727266</v>
      </c>
      <c r="G1288" s="134">
        <f>职业参数比例等级参数!$AA$48*1</f>
        <v>10.909090909090908</v>
      </c>
      <c r="H1288" s="134">
        <f>职业参数比例等级参数!$AA$49*1</f>
        <v>2.5454545454545454</v>
      </c>
      <c r="I1288" s="134">
        <f>职业参数比例等级参数!$AA$50*1</f>
        <v>3.0545454545454542</v>
      </c>
      <c r="J1288" s="134">
        <f>职业参数比例等级参数!$AA$51*1</f>
        <v>5.0909090909090908</v>
      </c>
      <c r="K1288" s="134">
        <f>职业参数比例等级参数!$AA$52*1</f>
        <v>3.8181818181818179</v>
      </c>
      <c r="L1288" s="135">
        <f>职业参数比例等级参数!$AC$53*1</f>
        <v>2.269090909090909</v>
      </c>
      <c r="M1288" s="134">
        <f>L1288*职业参数比例等级参数!$B$15</f>
        <v>4.5381818181818181</v>
      </c>
      <c r="N1288" s="134">
        <f>L1288*职业参数比例等级参数!$B$16</f>
        <v>2.269090909090909</v>
      </c>
      <c r="O1288" s="134"/>
      <c r="P1288" s="134"/>
    </row>
    <row r="1289" spans="1:16" s="135" customFormat="1">
      <c r="A1289" s="142">
        <v>1276</v>
      </c>
      <c r="B1289" s="135">
        <f t="shared" si="31"/>
        <v>1000</v>
      </c>
      <c r="C1289" s="135">
        <v>2</v>
      </c>
      <c r="D1289" s="135">
        <v>3</v>
      </c>
      <c r="E1289" s="135" t="s">
        <v>1939</v>
      </c>
      <c r="F1289" s="135">
        <f>职业参数比例等级参数!$AB$47*1</f>
        <v>8.4848484848484844</v>
      </c>
      <c r="G1289" s="135">
        <f>职业参数比例等级参数!$AB$48*1</f>
        <v>10.606060606060606</v>
      </c>
      <c r="H1289" s="135">
        <f>职业参数比例等级参数!$AB$49*1</f>
        <v>2.4242424242424239</v>
      </c>
      <c r="I1289" s="135">
        <f>职业参数比例等级参数!$AB$50*1</f>
        <v>2.9090909090909087</v>
      </c>
      <c r="J1289" s="135">
        <f>职业参数比例等级参数!$AB$51*1</f>
        <v>4.8484848484848477</v>
      </c>
      <c r="K1289" s="135">
        <f>职业参数比例等级参数!$AB$52*1</f>
        <v>3.6363636363636358</v>
      </c>
      <c r="L1289" s="135">
        <f>职业参数比例等级参数!$AB$53*1</f>
        <v>2.2909090909090906</v>
      </c>
      <c r="M1289" s="135">
        <f>L1289*职业参数比例等级参数!$B$15</f>
        <v>4.5818181818181811</v>
      </c>
      <c r="N1289" s="135">
        <f>L1289*职业参数比例等级参数!$B$16</f>
        <v>2.2909090909090906</v>
      </c>
      <c r="P1289" s="135" t="s">
        <v>695</v>
      </c>
    </row>
    <row r="1290" spans="1:16" s="135" customFormat="1" ht="12.75" customHeight="1">
      <c r="A1290" s="142">
        <v>1277</v>
      </c>
      <c r="B1290" s="134">
        <f t="shared" si="31"/>
        <v>1000</v>
      </c>
      <c r="C1290" s="134">
        <v>2</v>
      </c>
      <c r="D1290" s="134">
        <v>3</v>
      </c>
      <c r="E1290" s="134" t="s">
        <v>1939</v>
      </c>
      <c r="F1290" s="135">
        <f>职业参数比例等级参数!$AA$47*1</f>
        <v>8.7272727272727266</v>
      </c>
      <c r="G1290" s="134">
        <f>职业参数比例等级参数!$AB$48*1</f>
        <v>10.606060606060606</v>
      </c>
      <c r="H1290" s="134">
        <f>职业参数比例等级参数!$AB$49*1</f>
        <v>2.4242424242424239</v>
      </c>
      <c r="I1290" s="134">
        <f>职业参数比例等级参数!$AB$50*1</f>
        <v>2.9090909090909087</v>
      </c>
      <c r="J1290" s="134">
        <f>职业参数比例等级参数!$AB$51*1</f>
        <v>4.8484848484848477</v>
      </c>
      <c r="K1290" s="134">
        <f>职业参数比例等级参数!$AB$52*1</f>
        <v>3.6363636363636358</v>
      </c>
      <c r="L1290" s="134">
        <f>职业参数比例等级参数!$AB$53*1</f>
        <v>2.2909090909090906</v>
      </c>
      <c r="M1290" s="134">
        <f>L1290*职业参数比例等级参数!$B$15</f>
        <v>4.5818181818181811</v>
      </c>
      <c r="N1290" s="134">
        <f>L1290*职业参数比例等级参数!$B$16</f>
        <v>2.2909090909090906</v>
      </c>
      <c r="O1290" s="134"/>
      <c r="P1290" s="134"/>
    </row>
    <row r="1291" spans="1:16" s="135" customFormat="1">
      <c r="A1291" s="142">
        <v>1278</v>
      </c>
      <c r="B1291" s="134">
        <f t="shared" si="31"/>
        <v>1000</v>
      </c>
      <c r="C1291" s="134">
        <v>2</v>
      </c>
      <c r="D1291" s="134">
        <v>3</v>
      </c>
      <c r="E1291" s="134" t="s">
        <v>1939</v>
      </c>
      <c r="F1291" s="135">
        <f>职业参数比例等级参数!$AC$47*1</f>
        <v>8.2424242424242422</v>
      </c>
      <c r="G1291" s="134">
        <f>职业参数比例等级参数!$AB$48*1</f>
        <v>10.606060606060606</v>
      </c>
      <c r="H1291" s="134">
        <f>职业参数比例等级参数!$AB$49*1</f>
        <v>2.4242424242424239</v>
      </c>
      <c r="I1291" s="134">
        <f>职业参数比例等级参数!$AB$50*1</f>
        <v>2.9090909090909087</v>
      </c>
      <c r="J1291" s="134">
        <f>职业参数比例等级参数!$AB$51*1</f>
        <v>4.8484848484848477</v>
      </c>
      <c r="K1291" s="134">
        <f>职业参数比例等级参数!$AB$52*1</f>
        <v>3.6363636363636358</v>
      </c>
      <c r="L1291" s="134">
        <f>职业参数比例等级参数!$AB$53*1</f>
        <v>2.2909090909090906</v>
      </c>
      <c r="M1291" s="134">
        <f>L1291*职业参数比例等级参数!$B$15</f>
        <v>4.5818181818181811</v>
      </c>
      <c r="N1291" s="134">
        <f>L1291*职业参数比例等级参数!$B$16</f>
        <v>2.2909090909090906</v>
      </c>
      <c r="O1291" s="134"/>
      <c r="P1291" s="134"/>
    </row>
    <row r="1292" spans="1:16" s="135" customFormat="1">
      <c r="A1292" s="142">
        <v>1279</v>
      </c>
      <c r="B1292" s="134">
        <f t="shared" si="31"/>
        <v>1000</v>
      </c>
      <c r="C1292" s="134">
        <v>2</v>
      </c>
      <c r="D1292" s="134">
        <v>3</v>
      </c>
      <c r="E1292" s="134" t="s">
        <v>1938</v>
      </c>
      <c r="F1292" s="134">
        <f>职业参数比例等级参数!$AB$47*1</f>
        <v>8.4848484848484844</v>
      </c>
      <c r="G1292" s="135">
        <f>职业参数比例等级参数!$AA$48*1</f>
        <v>10.909090909090908</v>
      </c>
      <c r="H1292" s="134">
        <f>职业参数比例等级参数!$AB$49*1</f>
        <v>2.4242424242424239</v>
      </c>
      <c r="I1292" s="134">
        <f>职业参数比例等级参数!$AB$50*1</f>
        <v>2.9090909090909087</v>
      </c>
      <c r="J1292" s="134">
        <f>职业参数比例等级参数!$AB$51*1</f>
        <v>4.8484848484848477</v>
      </c>
      <c r="K1292" s="134">
        <f>职业参数比例等级参数!$AB$52*1</f>
        <v>3.6363636363636358</v>
      </c>
      <c r="L1292" s="134">
        <f>职业参数比例等级参数!$AB$53*1</f>
        <v>2.2909090909090906</v>
      </c>
      <c r="M1292" s="134">
        <f>L1292*职业参数比例等级参数!$B$15</f>
        <v>4.5818181818181811</v>
      </c>
      <c r="N1292" s="134">
        <f>L1292*职业参数比例等级参数!$B$16</f>
        <v>2.2909090909090906</v>
      </c>
      <c r="O1292" s="134"/>
      <c r="P1292" s="134"/>
    </row>
    <row r="1293" spans="1:16" s="135" customFormat="1">
      <c r="A1293" s="142">
        <v>1280</v>
      </c>
      <c r="B1293" s="134">
        <f t="shared" si="31"/>
        <v>1000</v>
      </c>
      <c r="C1293" s="134">
        <v>2</v>
      </c>
      <c r="D1293" s="134">
        <v>3</v>
      </c>
      <c r="E1293" s="134" t="s">
        <v>1938</v>
      </c>
      <c r="F1293" s="134">
        <f>职业参数比例等级参数!$AB$47*1</f>
        <v>8.4848484848484844</v>
      </c>
      <c r="G1293" s="135">
        <f>职业参数比例等级参数!$AC$48*1</f>
        <v>10.303030303030301</v>
      </c>
      <c r="H1293" s="134">
        <f>职业参数比例等级参数!$AB$49*1</f>
        <v>2.4242424242424239</v>
      </c>
      <c r="I1293" s="134">
        <f>职业参数比例等级参数!$AB$50*1</f>
        <v>2.9090909090909087</v>
      </c>
      <c r="J1293" s="134">
        <f>职业参数比例等级参数!$AB$51*1</f>
        <v>4.8484848484848477</v>
      </c>
      <c r="K1293" s="134">
        <f>职业参数比例等级参数!$AB$52*1</f>
        <v>3.6363636363636358</v>
      </c>
      <c r="L1293" s="134">
        <f>职业参数比例等级参数!$AB$53*1</f>
        <v>2.2909090909090906</v>
      </c>
      <c r="M1293" s="134">
        <f>L1293*职业参数比例等级参数!$B$15</f>
        <v>4.5818181818181811</v>
      </c>
      <c r="N1293" s="134">
        <f>L1293*职业参数比例等级参数!$B$16</f>
        <v>2.2909090909090906</v>
      </c>
      <c r="O1293" s="134"/>
      <c r="P1293" s="134"/>
    </row>
    <row r="1294" spans="1:16" s="135" customFormat="1">
      <c r="A1294" s="142">
        <v>1281</v>
      </c>
      <c r="B1294" s="134">
        <f t="shared" si="31"/>
        <v>1000</v>
      </c>
      <c r="C1294" s="134">
        <v>2</v>
      </c>
      <c r="D1294" s="134">
        <v>3</v>
      </c>
      <c r="E1294" s="134" t="s">
        <v>1938</v>
      </c>
      <c r="F1294" s="134">
        <f>职业参数比例等级参数!$AB$47*1</f>
        <v>8.4848484848484844</v>
      </c>
      <c r="G1294" s="134">
        <f>职业参数比例等级参数!$AB$48*1</f>
        <v>10.606060606060606</v>
      </c>
      <c r="H1294" s="135">
        <f>职业参数比例等级参数!$AA$49*1</f>
        <v>2.5454545454545454</v>
      </c>
      <c r="I1294" s="134">
        <f>职业参数比例等级参数!$AB$50*1</f>
        <v>2.9090909090909087</v>
      </c>
      <c r="J1294" s="134">
        <f>职业参数比例等级参数!$AB$51*1</f>
        <v>4.8484848484848477</v>
      </c>
      <c r="K1294" s="134">
        <f>职业参数比例等级参数!$AB$52*1</f>
        <v>3.6363636363636358</v>
      </c>
      <c r="L1294" s="134">
        <f>职业参数比例等级参数!$AB$53*1</f>
        <v>2.2909090909090906</v>
      </c>
      <c r="M1294" s="134">
        <f>L1294*职业参数比例等级参数!$B$15</f>
        <v>4.5818181818181811</v>
      </c>
      <c r="N1294" s="134">
        <f>L1294*职业参数比例等级参数!$B$16</f>
        <v>2.2909090909090906</v>
      </c>
      <c r="O1294" s="134"/>
      <c r="P1294" s="134"/>
    </row>
    <row r="1295" spans="1:16" s="135" customFormat="1">
      <c r="A1295" s="142">
        <v>1282</v>
      </c>
      <c r="B1295" s="134">
        <f t="shared" si="31"/>
        <v>1000</v>
      </c>
      <c r="C1295" s="134">
        <v>2</v>
      </c>
      <c r="D1295" s="134">
        <v>3</v>
      </c>
      <c r="E1295" s="134" t="s">
        <v>1938</v>
      </c>
      <c r="F1295" s="134">
        <f>职业参数比例等级参数!$AB$47*1</f>
        <v>8.4848484848484844</v>
      </c>
      <c r="G1295" s="134">
        <f>职业参数比例等级参数!$AB$48*1</f>
        <v>10.606060606060606</v>
      </c>
      <c r="H1295" s="135">
        <f>职业参数比例等级参数!$AC$49*1</f>
        <v>2.3030303030303028</v>
      </c>
      <c r="I1295" s="134">
        <f>职业参数比例等级参数!$AB$50*1</f>
        <v>2.9090909090909087</v>
      </c>
      <c r="J1295" s="134">
        <f>职业参数比例等级参数!$AB$51*1</f>
        <v>4.8484848484848477</v>
      </c>
      <c r="K1295" s="134">
        <f>职业参数比例等级参数!$AB$52*1</f>
        <v>3.6363636363636358</v>
      </c>
      <c r="L1295" s="134">
        <f>职业参数比例等级参数!$AB$53*1</f>
        <v>2.2909090909090906</v>
      </c>
      <c r="M1295" s="134">
        <f>L1295*职业参数比例等级参数!$B$15</f>
        <v>4.5818181818181811</v>
      </c>
      <c r="N1295" s="134">
        <f>L1295*职业参数比例等级参数!$B$16</f>
        <v>2.2909090909090906</v>
      </c>
      <c r="O1295" s="134"/>
      <c r="P1295" s="134"/>
    </row>
    <row r="1296" spans="1:16" s="135" customFormat="1">
      <c r="A1296" s="142">
        <v>1283</v>
      </c>
      <c r="B1296" s="134">
        <f t="shared" si="31"/>
        <v>1000</v>
      </c>
      <c r="C1296" s="134">
        <v>2</v>
      </c>
      <c r="D1296" s="134">
        <v>3</v>
      </c>
      <c r="E1296" s="134" t="s">
        <v>1938</v>
      </c>
      <c r="F1296" s="134">
        <f>职业参数比例等级参数!$AB$47*1</f>
        <v>8.4848484848484844</v>
      </c>
      <c r="G1296" s="134">
        <f>职业参数比例等级参数!$AB$48*1</f>
        <v>10.606060606060606</v>
      </c>
      <c r="H1296" s="134">
        <f>职业参数比例等级参数!$AB$49*1</f>
        <v>2.4242424242424239</v>
      </c>
      <c r="I1296" s="135">
        <f>职业参数比例等级参数!$AA$50*1</f>
        <v>3.0545454545454542</v>
      </c>
      <c r="J1296" s="134">
        <f>职业参数比例等级参数!$AB$51*1</f>
        <v>4.8484848484848477</v>
      </c>
      <c r="K1296" s="134">
        <f>职业参数比例等级参数!$AB$52*1</f>
        <v>3.6363636363636358</v>
      </c>
      <c r="L1296" s="134">
        <f>职业参数比例等级参数!$AB$53*1</f>
        <v>2.2909090909090906</v>
      </c>
      <c r="M1296" s="134">
        <f>L1296*职业参数比例等级参数!$B$15</f>
        <v>4.5818181818181811</v>
      </c>
      <c r="N1296" s="134">
        <f>L1296*职业参数比例等级参数!$B$16</f>
        <v>2.2909090909090906</v>
      </c>
      <c r="O1296" s="134"/>
      <c r="P1296" s="134"/>
    </row>
    <row r="1297" spans="1:16" s="135" customFormat="1">
      <c r="A1297" s="142">
        <v>1284</v>
      </c>
      <c r="B1297" s="134">
        <f t="shared" si="31"/>
        <v>1000</v>
      </c>
      <c r="C1297" s="134">
        <v>2</v>
      </c>
      <c r="D1297" s="134">
        <v>3</v>
      </c>
      <c r="E1297" s="134" t="s">
        <v>1938</v>
      </c>
      <c r="F1297" s="134">
        <f>职业参数比例等级参数!$AB$47*1</f>
        <v>8.4848484848484844</v>
      </c>
      <c r="G1297" s="134">
        <f>职业参数比例等级参数!$AB$48*1</f>
        <v>10.606060606060606</v>
      </c>
      <c r="H1297" s="134">
        <f>职业参数比例等级参数!$AB$49*1</f>
        <v>2.4242424242424239</v>
      </c>
      <c r="I1297" s="135">
        <f>职业参数比例等级参数!$AC$50*1</f>
        <v>2.7636363636363637</v>
      </c>
      <c r="J1297" s="134">
        <f>职业参数比例等级参数!$AB$51*1</f>
        <v>4.8484848484848477</v>
      </c>
      <c r="K1297" s="134">
        <f>职业参数比例等级参数!$AB$52*1</f>
        <v>3.6363636363636358</v>
      </c>
      <c r="L1297" s="134">
        <f>职业参数比例等级参数!$AB$53*1</f>
        <v>2.2909090909090906</v>
      </c>
      <c r="M1297" s="134">
        <f>L1297*职业参数比例等级参数!$B$15</f>
        <v>4.5818181818181811</v>
      </c>
      <c r="N1297" s="134">
        <f>L1297*职业参数比例等级参数!$B$16</f>
        <v>2.2909090909090906</v>
      </c>
      <c r="O1297" s="134"/>
      <c r="P1297" s="134"/>
    </row>
    <row r="1298" spans="1:16" s="135" customFormat="1">
      <c r="A1298" s="142">
        <v>1285</v>
      </c>
      <c r="B1298" s="134">
        <f t="shared" si="31"/>
        <v>1000</v>
      </c>
      <c r="C1298" s="134">
        <v>2</v>
      </c>
      <c r="D1298" s="134">
        <v>3</v>
      </c>
      <c r="E1298" s="134" t="s">
        <v>1938</v>
      </c>
      <c r="F1298" s="134">
        <f>职业参数比例等级参数!$AB$47*1</f>
        <v>8.4848484848484844</v>
      </c>
      <c r="G1298" s="134">
        <f>职业参数比例等级参数!$AB$48*1</f>
        <v>10.606060606060606</v>
      </c>
      <c r="H1298" s="134">
        <f>职业参数比例等级参数!$AB$49*1</f>
        <v>2.4242424242424239</v>
      </c>
      <c r="I1298" s="134">
        <f>职业参数比例等级参数!$AB$50*1</f>
        <v>2.9090909090909087</v>
      </c>
      <c r="J1298" s="135">
        <f>职业参数比例等级参数!$AA$51*1</f>
        <v>5.0909090909090908</v>
      </c>
      <c r="K1298" s="134">
        <f>职业参数比例等级参数!$AB$52*1</f>
        <v>3.6363636363636358</v>
      </c>
      <c r="L1298" s="134">
        <f>职业参数比例等级参数!$AB$53*1</f>
        <v>2.2909090909090906</v>
      </c>
      <c r="M1298" s="134">
        <f>L1298*职业参数比例等级参数!$B$15</f>
        <v>4.5818181818181811</v>
      </c>
      <c r="N1298" s="134">
        <f>L1298*职业参数比例等级参数!$B$16</f>
        <v>2.2909090909090906</v>
      </c>
      <c r="O1298" s="134"/>
      <c r="P1298" s="134"/>
    </row>
    <row r="1299" spans="1:16" s="135" customFormat="1">
      <c r="A1299" s="142">
        <v>1286</v>
      </c>
      <c r="B1299" s="134">
        <f t="shared" si="31"/>
        <v>1000</v>
      </c>
      <c r="C1299" s="134">
        <v>2</v>
      </c>
      <c r="D1299" s="134">
        <v>3</v>
      </c>
      <c r="E1299" s="134" t="s">
        <v>1938</v>
      </c>
      <c r="F1299" s="134">
        <f>职业参数比例等级参数!$AB$47*1</f>
        <v>8.4848484848484844</v>
      </c>
      <c r="G1299" s="134">
        <f>职业参数比例等级参数!$AB$48*1</f>
        <v>10.606060606060606</v>
      </c>
      <c r="H1299" s="134">
        <f>职业参数比例等级参数!$AB$49*1</f>
        <v>2.4242424242424239</v>
      </c>
      <c r="I1299" s="134">
        <f>职业参数比例等级参数!$AB$50*1</f>
        <v>2.9090909090909087</v>
      </c>
      <c r="J1299" s="135">
        <f>职业参数比例等级参数!$AC$51*1</f>
        <v>4.6060606060606055</v>
      </c>
      <c r="K1299" s="134">
        <f>职业参数比例等级参数!$AB$52*1</f>
        <v>3.6363636363636358</v>
      </c>
      <c r="L1299" s="134">
        <f>职业参数比例等级参数!$AB$53*1</f>
        <v>2.2909090909090906</v>
      </c>
      <c r="M1299" s="134">
        <f>L1299*职业参数比例等级参数!$B$15</f>
        <v>4.5818181818181811</v>
      </c>
      <c r="N1299" s="134">
        <f>L1299*职业参数比例等级参数!$B$16</f>
        <v>2.2909090909090906</v>
      </c>
      <c r="O1299" s="134"/>
      <c r="P1299" s="134"/>
    </row>
    <row r="1300" spans="1:16" s="135" customFormat="1">
      <c r="A1300" s="142">
        <v>1287</v>
      </c>
      <c r="B1300" s="134">
        <f t="shared" si="31"/>
        <v>1000</v>
      </c>
      <c r="C1300" s="134">
        <v>2</v>
      </c>
      <c r="D1300" s="134">
        <v>3</v>
      </c>
      <c r="E1300" s="134" t="s">
        <v>1938</v>
      </c>
      <c r="F1300" s="134">
        <f>职业参数比例等级参数!$AB$47*1</f>
        <v>8.4848484848484844</v>
      </c>
      <c r="G1300" s="134">
        <f>职业参数比例等级参数!$AB$48*1</f>
        <v>10.606060606060606</v>
      </c>
      <c r="H1300" s="134">
        <f>职业参数比例等级参数!$AB$49*1</f>
        <v>2.4242424242424239</v>
      </c>
      <c r="I1300" s="134">
        <f>职业参数比例等级参数!$AB$50*1</f>
        <v>2.9090909090909087</v>
      </c>
      <c r="J1300" s="134">
        <f>职业参数比例等级参数!$AB$51*1</f>
        <v>4.8484848484848477</v>
      </c>
      <c r="K1300" s="135">
        <f>职业参数比例等级参数!$AA$52*1</f>
        <v>3.8181818181818179</v>
      </c>
      <c r="L1300" s="134">
        <f>职业参数比例等级参数!$AB$53*1</f>
        <v>2.2909090909090906</v>
      </c>
      <c r="M1300" s="134">
        <f>L1300*职业参数比例等级参数!$B$15</f>
        <v>4.5818181818181811</v>
      </c>
      <c r="N1300" s="134">
        <f>L1300*职业参数比例等级参数!$B$16</f>
        <v>2.2909090909090906</v>
      </c>
      <c r="O1300" s="134"/>
      <c r="P1300" s="134"/>
    </row>
    <row r="1301" spans="1:16" s="135" customFormat="1">
      <c r="A1301" s="142">
        <v>1288</v>
      </c>
      <c r="B1301" s="134">
        <f t="shared" si="31"/>
        <v>1000</v>
      </c>
      <c r="C1301" s="134">
        <v>2</v>
      </c>
      <c r="D1301" s="134">
        <v>3</v>
      </c>
      <c r="E1301" s="134" t="s">
        <v>1938</v>
      </c>
      <c r="F1301" s="134">
        <f>职业参数比例等级参数!$AB$47*1</f>
        <v>8.4848484848484844</v>
      </c>
      <c r="G1301" s="134">
        <f>职业参数比例等级参数!$AB$48*1</f>
        <v>10.606060606060606</v>
      </c>
      <c r="H1301" s="134">
        <f>职业参数比例等级参数!$AB$49*1</f>
        <v>2.4242424242424239</v>
      </c>
      <c r="I1301" s="134">
        <f>职业参数比例等级参数!$AB$50*1</f>
        <v>2.9090909090909087</v>
      </c>
      <c r="J1301" s="134">
        <f>职业参数比例等级参数!$AB$51*1</f>
        <v>4.8484848484848477</v>
      </c>
      <c r="K1301" s="135">
        <f>职业参数比例等级参数!$AC$52*1</f>
        <v>3.4545454545454541</v>
      </c>
      <c r="L1301" s="134">
        <f>职业参数比例等级参数!$AB$53*1</f>
        <v>2.2909090909090906</v>
      </c>
      <c r="M1301" s="134">
        <f>L1301*职业参数比例等级参数!$B$15</f>
        <v>4.5818181818181811</v>
      </c>
      <c r="N1301" s="134">
        <f>L1301*职业参数比例等级参数!$B$16</f>
        <v>2.2909090909090906</v>
      </c>
      <c r="O1301" s="134"/>
      <c r="P1301" s="134"/>
    </row>
    <row r="1302" spans="1:16" s="135" customFormat="1">
      <c r="A1302" s="142">
        <v>1289</v>
      </c>
      <c r="B1302" s="134">
        <f t="shared" si="31"/>
        <v>1000</v>
      </c>
      <c r="C1302" s="134">
        <v>2</v>
      </c>
      <c r="D1302" s="134">
        <v>3</v>
      </c>
      <c r="E1302" s="134" t="s">
        <v>1938</v>
      </c>
      <c r="F1302" s="134">
        <f>职业参数比例等级参数!$AB$47*1</f>
        <v>8.4848484848484844</v>
      </c>
      <c r="G1302" s="134">
        <f>职业参数比例等级参数!$AB$48*1</f>
        <v>10.606060606060606</v>
      </c>
      <c r="H1302" s="134">
        <f>职业参数比例等级参数!$AB$49*1</f>
        <v>2.4242424242424239</v>
      </c>
      <c r="I1302" s="134">
        <f>职业参数比例等级参数!$AB$50*1</f>
        <v>2.9090909090909087</v>
      </c>
      <c r="J1302" s="134">
        <f>职业参数比例等级参数!$AB$51*1</f>
        <v>4.8484848484848477</v>
      </c>
      <c r="K1302" s="134">
        <f>职业参数比例等级参数!$AB$52*1</f>
        <v>3.6363636363636358</v>
      </c>
      <c r="L1302" s="135">
        <f>职业参数比例等级参数!$AA$53*1</f>
        <v>2.3127272727272725</v>
      </c>
      <c r="M1302" s="134">
        <f>L1302*职业参数比例等级参数!$B$15</f>
        <v>4.625454545454545</v>
      </c>
      <c r="N1302" s="134">
        <f>L1302*职业参数比例等级参数!$B$16</f>
        <v>2.3127272727272725</v>
      </c>
      <c r="O1302" s="134"/>
      <c r="P1302" s="134"/>
    </row>
    <row r="1303" spans="1:16" s="135" customFormat="1">
      <c r="A1303" s="142">
        <v>1290</v>
      </c>
      <c r="B1303" s="134">
        <f t="shared" si="31"/>
        <v>1000</v>
      </c>
      <c r="C1303" s="134">
        <v>2</v>
      </c>
      <c r="D1303" s="134">
        <v>3</v>
      </c>
      <c r="E1303" s="134" t="s">
        <v>1938</v>
      </c>
      <c r="F1303" s="134">
        <f>职业参数比例等级参数!$AB$47*1</f>
        <v>8.4848484848484844</v>
      </c>
      <c r="G1303" s="134">
        <f>职业参数比例等级参数!$AB$48*1</f>
        <v>10.606060606060606</v>
      </c>
      <c r="H1303" s="134">
        <f>职业参数比例等级参数!$AB$49*1</f>
        <v>2.4242424242424239</v>
      </c>
      <c r="I1303" s="134">
        <f>职业参数比例等级参数!$AB$50*1</f>
        <v>2.9090909090909087</v>
      </c>
      <c r="J1303" s="134">
        <f>职业参数比例等级参数!$AB$51*1</f>
        <v>4.8484848484848477</v>
      </c>
      <c r="K1303" s="134">
        <f>职业参数比例等级参数!$AB$52*1</f>
        <v>3.6363636363636358</v>
      </c>
      <c r="L1303" s="135">
        <f>职业参数比例等级参数!$AC$53*1</f>
        <v>2.269090909090909</v>
      </c>
      <c r="M1303" s="134">
        <f>L1303*职业参数比例等级参数!$B$15</f>
        <v>4.5381818181818181</v>
      </c>
      <c r="N1303" s="134">
        <f>L1303*职业参数比例等级参数!$B$16</f>
        <v>2.269090909090909</v>
      </c>
      <c r="O1303" s="134"/>
      <c r="P1303" s="134"/>
    </row>
    <row r="1304" spans="1:16" s="135" customFormat="1">
      <c r="A1304" s="142">
        <v>1291</v>
      </c>
      <c r="B1304" s="135">
        <f t="shared" si="31"/>
        <v>1000</v>
      </c>
      <c r="C1304" s="135">
        <v>2</v>
      </c>
      <c r="D1304" s="135">
        <v>3</v>
      </c>
      <c r="E1304" s="135" t="s">
        <v>1939</v>
      </c>
      <c r="F1304" s="135">
        <f>职业参数比例等级参数!$AC$47*1</f>
        <v>8.2424242424242422</v>
      </c>
      <c r="G1304" s="135">
        <f>职业参数比例等级参数!$AC$48*1</f>
        <v>10.303030303030301</v>
      </c>
      <c r="H1304" s="135">
        <f>职业参数比例等级参数!$AC$49*1</f>
        <v>2.3030303030303028</v>
      </c>
      <c r="I1304" s="135">
        <f>职业参数比例等级参数!$AC$50*1</f>
        <v>2.7636363636363637</v>
      </c>
      <c r="J1304" s="135">
        <f>职业参数比例等级参数!$AC$51*1</f>
        <v>4.6060606060606055</v>
      </c>
      <c r="K1304" s="135">
        <f>职业参数比例等级参数!$AC$52*1</f>
        <v>3.4545454545454541</v>
      </c>
      <c r="L1304" s="135">
        <f>职业参数比例等级参数!$AC$53*1</f>
        <v>2.269090909090909</v>
      </c>
      <c r="M1304" s="135">
        <f>L1304*职业参数比例等级参数!$B$15</f>
        <v>4.5381818181818181</v>
      </c>
      <c r="N1304" s="135">
        <f>L1304*职业参数比例等级参数!$B$16</f>
        <v>2.269090909090909</v>
      </c>
      <c r="P1304" s="135" t="s">
        <v>696</v>
      </c>
    </row>
    <row r="1305" spans="1:16" s="135" customFormat="1">
      <c r="A1305" s="142">
        <v>1292</v>
      </c>
      <c r="B1305" s="134">
        <f t="shared" si="31"/>
        <v>1000</v>
      </c>
      <c r="C1305" s="134">
        <v>2</v>
      </c>
      <c r="D1305" s="134">
        <v>3</v>
      </c>
      <c r="E1305" s="134" t="s">
        <v>1939</v>
      </c>
      <c r="F1305" s="135">
        <f>职业参数比例等级参数!$AB$47*1</f>
        <v>8.4848484848484844</v>
      </c>
      <c r="G1305" s="134">
        <f>职业参数比例等级参数!$AC$48*1</f>
        <v>10.303030303030301</v>
      </c>
      <c r="H1305" s="134">
        <f>职业参数比例等级参数!$AC$49*1</f>
        <v>2.3030303030303028</v>
      </c>
      <c r="I1305" s="134">
        <f>职业参数比例等级参数!$AC$50*1</f>
        <v>2.7636363636363637</v>
      </c>
      <c r="J1305" s="134">
        <f>职业参数比例等级参数!$AC$51*1</f>
        <v>4.6060606060606055</v>
      </c>
      <c r="K1305" s="134">
        <f>职业参数比例等级参数!$AC$52*1</f>
        <v>3.4545454545454541</v>
      </c>
      <c r="L1305" s="134">
        <f>职业参数比例等级参数!$AC$53*1</f>
        <v>2.269090909090909</v>
      </c>
      <c r="M1305" s="134">
        <f>L1305*职业参数比例等级参数!$B$15</f>
        <v>4.5381818181818181</v>
      </c>
      <c r="N1305" s="134">
        <f>L1305*职业参数比例等级参数!$B$16</f>
        <v>2.269090909090909</v>
      </c>
      <c r="O1305" s="134"/>
      <c r="P1305" s="134"/>
    </row>
    <row r="1306" spans="1:16" s="135" customFormat="1">
      <c r="A1306" s="142">
        <v>1293</v>
      </c>
      <c r="B1306" s="134">
        <f t="shared" si="31"/>
        <v>1000</v>
      </c>
      <c r="C1306" s="134">
        <v>2</v>
      </c>
      <c r="D1306" s="134">
        <v>3</v>
      </c>
      <c r="E1306" s="134" t="s">
        <v>1939</v>
      </c>
      <c r="F1306" s="135">
        <f>职业参数比例等级参数!$AA$47*1</f>
        <v>8.7272727272727266</v>
      </c>
      <c r="G1306" s="134">
        <f>职业参数比例等级参数!$AC$48*1</f>
        <v>10.303030303030301</v>
      </c>
      <c r="H1306" s="134">
        <f>职业参数比例等级参数!$AC$49*1</f>
        <v>2.3030303030303028</v>
      </c>
      <c r="I1306" s="134">
        <f>职业参数比例等级参数!$AC$50*1</f>
        <v>2.7636363636363637</v>
      </c>
      <c r="J1306" s="134">
        <f>职业参数比例等级参数!$AC$51*1</f>
        <v>4.6060606060606055</v>
      </c>
      <c r="K1306" s="134">
        <f>职业参数比例等级参数!$AC$52*1</f>
        <v>3.4545454545454541</v>
      </c>
      <c r="L1306" s="134">
        <f>职业参数比例等级参数!$AC$53*1</f>
        <v>2.269090909090909</v>
      </c>
      <c r="M1306" s="134">
        <f>L1306*职业参数比例等级参数!$B$15</f>
        <v>4.5381818181818181</v>
      </c>
      <c r="N1306" s="134">
        <f>L1306*职业参数比例等级参数!$B$16</f>
        <v>2.269090909090909</v>
      </c>
      <c r="O1306" s="134"/>
      <c r="P1306" s="134"/>
    </row>
    <row r="1307" spans="1:16" s="135" customFormat="1">
      <c r="A1307" s="142">
        <v>1294</v>
      </c>
      <c r="B1307" s="134">
        <f t="shared" si="31"/>
        <v>1000</v>
      </c>
      <c r="C1307" s="134">
        <v>2</v>
      </c>
      <c r="D1307" s="134">
        <v>3</v>
      </c>
      <c r="E1307" s="134" t="s">
        <v>1938</v>
      </c>
      <c r="F1307" s="134">
        <f>职业参数比例等级参数!$AC$47*1</f>
        <v>8.2424242424242422</v>
      </c>
      <c r="G1307" s="135">
        <f>职业参数比例等级参数!$AB$48*1</f>
        <v>10.606060606060606</v>
      </c>
      <c r="H1307" s="134">
        <f>职业参数比例等级参数!$AC$49*1</f>
        <v>2.3030303030303028</v>
      </c>
      <c r="I1307" s="134">
        <f>职业参数比例等级参数!$AC$50*1</f>
        <v>2.7636363636363637</v>
      </c>
      <c r="J1307" s="134">
        <f>职业参数比例等级参数!$AC$51*1</f>
        <v>4.6060606060606055</v>
      </c>
      <c r="K1307" s="134">
        <f>职业参数比例等级参数!$AC$52*1</f>
        <v>3.4545454545454541</v>
      </c>
      <c r="L1307" s="134">
        <f>职业参数比例等级参数!$AC$53*1</f>
        <v>2.269090909090909</v>
      </c>
      <c r="M1307" s="134">
        <f>L1307*职业参数比例等级参数!$B$15</f>
        <v>4.5381818181818181</v>
      </c>
      <c r="N1307" s="134">
        <f>L1307*职业参数比例等级参数!$B$16</f>
        <v>2.269090909090909</v>
      </c>
      <c r="O1307" s="134"/>
      <c r="P1307" s="134"/>
    </row>
    <row r="1308" spans="1:16" s="135" customFormat="1">
      <c r="A1308" s="142">
        <v>1295</v>
      </c>
      <c r="B1308" s="134">
        <f t="shared" si="31"/>
        <v>1000</v>
      </c>
      <c r="C1308" s="134">
        <v>2</v>
      </c>
      <c r="D1308" s="134">
        <v>3</v>
      </c>
      <c r="E1308" s="134" t="s">
        <v>1938</v>
      </c>
      <c r="F1308" s="134">
        <f>职业参数比例等级参数!$AC$47*1</f>
        <v>8.2424242424242422</v>
      </c>
      <c r="G1308" s="135">
        <f>职业参数比例等级参数!$AA$48*1</f>
        <v>10.909090909090908</v>
      </c>
      <c r="H1308" s="134">
        <f>职业参数比例等级参数!$AC$49*1</f>
        <v>2.3030303030303028</v>
      </c>
      <c r="I1308" s="134">
        <f>职业参数比例等级参数!$AC$50*1</f>
        <v>2.7636363636363637</v>
      </c>
      <c r="J1308" s="134">
        <f>职业参数比例等级参数!$AC$51*1</f>
        <v>4.6060606060606055</v>
      </c>
      <c r="K1308" s="134">
        <f>职业参数比例等级参数!$AC$52*1</f>
        <v>3.4545454545454541</v>
      </c>
      <c r="L1308" s="134">
        <f>职业参数比例等级参数!$AC$53*1</f>
        <v>2.269090909090909</v>
      </c>
      <c r="M1308" s="134">
        <f>L1308*职业参数比例等级参数!$B$15</f>
        <v>4.5381818181818181</v>
      </c>
      <c r="N1308" s="134">
        <f>L1308*职业参数比例等级参数!$B$16</f>
        <v>2.269090909090909</v>
      </c>
      <c r="O1308" s="134"/>
      <c r="P1308" s="134"/>
    </row>
    <row r="1309" spans="1:16" s="135" customFormat="1">
      <c r="A1309" s="142">
        <v>1296</v>
      </c>
      <c r="B1309" s="134">
        <f t="shared" si="31"/>
        <v>1000</v>
      </c>
      <c r="C1309" s="134">
        <v>2</v>
      </c>
      <c r="D1309" s="134">
        <v>3</v>
      </c>
      <c r="E1309" s="134" t="s">
        <v>1938</v>
      </c>
      <c r="F1309" s="134">
        <f>职业参数比例等级参数!$AC$47*1</f>
        <v>8.2424242424242422</v>
      </c>
      <c r="G1309" s="134">
        <f>职业参数比例等级参数!$AC$48*1</f>
        <v>10.303030303030301</v>
      </c>
      <c r="H1309" s="135">
        <f>职业参数比例等级参数!$AB$49*1</f>
        <v>2.4242424242424239</v>
      </c>
      <c r="I1309" s="134">
        <f>职业参数比例等级参数!$AC$50*1</f>
        <v>2.7636363636363637</v>
      </c>
      <c r="J1309" s="134">
        <f>职业参数比例等级参数!$AC$51*1</f>
        <v>4.6060606060606055</v>
      </c>
      <c r="K1309" s="134">
        <f>职业参数比例等级参数!$AC$52*1</f>
        <v>3.4545454545454541</v>
      </c>
      <c r="L1309" s="134">
        <f>职业参数比例等级参数!$AC$53*1</f>
        <v>2.269090909090909</v>
      </c>
      <c r="M1309" s="134">
        <f>L1309*职业参数比例等级参数!$B$15</f>
        <v>4.5381818181818181</v>
      </c>
      <c r="N1309" s="134">
        <f>L1309*职业参数比例等级参数!$B$16</f>
        <v>2.269090909090909</v>
      </c>
      <c r="O1309" s="134"/>
      <c r="P1309" s="134"/>
    </row>
    <row r="1310" spans="1:16" s="135" customFormat="1">
      <c r="A1310" s="142">
        <v>1297</v>
      </c>
      <c r="B1310" s="134">
        <f t="shared" si="31"/>
        <v>1000</v>
      </c>
      <c r="C1310" s="134">
        <v>2</v>
      </c>
      <c r="D1310" s="134">
        <v>3</v>
      </c>
      <c r="E1310" s="134" t="s">
        <v>1938</v>
      </c>
      <c r="F1310" s="134">
        <f>职业参数比例等级参数!$AC$47*1</f>
        <v>8.2424242424242422</v>
      </c>
      <c r="G1310" s="134">
        <f>职业参数比例等级参数!$AC$48*1</f>
        <v>10.303030303030301</v>
      </c>
      <c r="H1310" s="135">
        <f>职业参数比例等级参数!$AA$49*1</f>
        <v>2.5454545454545454</v>
      </c>
      <c r="I1310" s="134">
        <f>职业参数比例等级参数!$AC$50*1</f>
        <v>2.7636363636363637</v>
      </c>
      <c r="J1310" s="134">
        <f>职业参数比例等级参数!$AC$51*1</f>
        <v>4.6060606060606055</v>
      </c>
      <c r="K1310" s="134">
        <f>职业参数比例等级参数!$AC$52*1</f>
        <v>3.4545454545454541</v>
      </c>
      <c r="L1310" s="134">
        <f>职业参数比例等级参数!$AC$53*1</f>
        <v>2.269090909090909</v>
      </c>
      <c r="M1310" s="134">
        <f>L131*职业参数比例等级参数!$B$15</f>
        <v>4.8436363636363637</v>
      </c>
      <c r="N1310" s="134">
        <f>L131*职业参数比例等级参数!$B$16</f>
        <v>2.4218181818181819</v>
      </c>
      <c r="O1310" s="134"/>
      <c r="P1310" s="134"/>
    </row>
    <row r="1311" spans="1:16" s="135" customFormat="1">
      <c r="A1311" s="142">
        <v>1298</v>
      </c>
      <c r="B1311" s="134">
        <f t="shared" si="31"/>
        <v>1000</v>
      </c>
      <c r="C1311" s="134">
        <v>2</v>
      </c>
      <c r="D1311" s="134">
        <v>3</v>
      </c>
      <c r="E1311" s="134" t="s">
        <v>1938</v>
      </c>
      <c r="F1311" s="134">
        <f>职业参数比例等级参数!$AC$47*1</f>
        <v>8.2424242424242422</v>
      </c>
      <c r="G1311" s="134">
        <f>职业参数比例等级参数!$AC$48*1</f>
        <v>10.303030303030301</v>
      </c>
      <c r="H1311" s="134">
        <f>职业参数比例等级参数!$AC$49*1</f>
        <v>2.3030303030303028</v>
      </c>
      <c r="I1311" s="135">
        <f>职业参数比例等级参数!$AB$50*1</f>
        <v>2.9090909090909087</v>
      </c>
      <c r="J1311" s="134">
        <f>职业参数比例等级参数!$AC$51*1</f>
        <v>4.6060606060606055</v>
      </c>
      <c r="K1311" s="134">
        <f>职业参数比例等级参数!$AC$52*1</f>
        <v>3.4545454545454541</v>
      </c>
      <c r="L1311" s="134">
        <f>职业参数比例等级参数!$AC$53*1</f>
        <v>2.269090909090909</v>
      </c>
      <c r="M1311" s="134">
        <f>L1311*职业参数比例等级参数!$B$15</f>
        <v>4.5381818181818181</v>
      </c>
      <c r="N1311" s="134">
        <f>L1311*职业参数比例等级参数!$B$16</f>
        <v>2.269090909090909</v>
      </c>
      <c r="O1311" s="134"/>
      <c r="P1311" s="134"/>
    </row>
    <row r="1312" spans="1:16" s="135" customFormat="1">
      <c r="A1312" s="142">
        <v>1299</v>
      </c>
      <c r="B1312" s="134">
        <f t="shared" si="31"/>
        <v>1000</v>
      </c>
      <c r="C1312" s="134">
        <v>2</v>
      </c>
      <c r="D1312" s="134">
        <v>3</v>
      </c>
      <c r="E1312" s="134" t="s">
        <v>1938</v>
      </c>
      <c r="F1312" s="134">
        <f>职业参数比例等级参数!$AC$47*1</f>
        <v>8.2424242424242422</v>
      </c>
      <c r="G1312" s="134">
        <f>职业参数比例等级参数!$AC$48*1</f>
        <v>10.303030303030301</v>
      </c>
      <c r="H1312" s="134">
        <f>职业参数比例等级参数!$AC$49*1</f>
        <v>2.3030303030303028</v>
      </c>
      <c r="I1312" s="135">
        <f>职业参数比例等级参数!$AA$50*1</f>
        <v>3.0545454545454542</v>
      </c>
      <c r="J1312" s="134">
        <f>职业参数比例等级参数!$AC$51*1</f>
        <v>4.6060606060606055</v>
      </c>
      <c r="K1312" s="134">
        <f>职业参数比例等级参数!$AC$52*1</f>
        <v>3.4545454545454541</v>
      </c>
      <c r="L1312" s="134">
        <f>职业参数比例等级参数!$AC$53*1</f>
        <v>2.269090909090909</v>
      </c>
      <c r="M1312" s="134">
        <f>L1312*职业参数比例等级参数!$B$15</f>
        <v>4.5381818181818181</v>
      </c>
      <c r="N1312" s="134">
        <f>L1312*职业参数比例等级参数!$B$16</f>
        <v>2.269090909090909</v>
      </c>
      <c r="O1312" s="134"/>
      <c r="P1312" s="134"/>
    </row>
    <row r="1313" spans="1:16" s="135" customFormat="1">
      <c r="A1313" s="142">
        <v>1300</v>
      </c>
      <c r="B1313" s="134">
        <f t="shared" si="31"/>
        <v>1000</v>
      </c>
      <c r="C1313" s="134">
        <v>2</v>
      </c>
      <c r="D1313" s="134">
        <v>3</v>
      </c>
      <c r="E1313" s="134" t="s">
        <v>1938</v>
      </c>
      <c r="F1313" s="134">
        <f>职业参数比例等级参数!$AC$47*1</f>
        <v>8.2424242424242422</v>
      </c>
      <c r="G1313" s="134">
        <f>职业参数比例等级参数!$AC$48*1</f>
        <v>10.303030303030301</v>
      </c>
      <c r="H1313" s="134">
        <f>职业参数比例等级参数!$AC$49*1</f>
        <v>2.3030303030303028</v>
      </c>
      <c r="I1313" s="134">
        <f>职业参数比例等级参数!$AC$50*1</f>
        <v>2.7636363636363637</v>
      </c>
      <c r="J1313" s="135">
        <f>职业参数比例等级参数!$AB$51*1</f>
        <v>4.8484848484848477</v>
      </c>
      <c r="K1313" s="134">
        <f>职业参数比例等级参数!$AC$52*1</f>
        <v>3.4545454545454541</v>
      </c>
      <c r="L1313" s="134">
        <f>职业参数比例等级参数!$AC$53*1</f>
        <v>2.269090909090909</v>
      </c>
      <c r="M1313" s="134">
        <f>L1313*职业参数比例等级参数!$B$15</f>
        <v>4.5381818181818181</v>
      </c>
      <c r="N1313" s="134">
        <f>L1313*职业参数比例等级参数!$B$16</f>
        <v>2.269090909090909</v>
      </c>
      <c r="O1313" s="134"/>
      <c r="P1313" s="134"/>
    </row>
    <row r="1314" spans="1:16" s="135" customFormat="1">
      <c r="A1314" s="142">
        <v>1301</v>
      </c>
      <c r="B1314" s="134">
        <f t="shared" si="31"/>
        <v>1000</v>
      </c>
      <c r="C1314" s="134">
        <v>2</v>
      </c>
      <c r="D1314" s="134">
        <v>3</v>
      </c>
      <c r="E1314" s="134" t="s">
        <v>1938</v>
      </c>
      <c r="F1314" s="134">
        <f>职业参数比例等级参数!$AC$47*1</f>
        <v>8.2424242424242422</v>
      </c>
      <c r="G1314" s="134">
        <f>职业参数比例等级参数!$AC$48*1</f>
        <v>10.303030303030301</v>
      </c>
      <c r="H1314" s="134">
        <f>职业参数比例等级参数!$AC$49*1</f>
        <v>2.3030303030303028</v>
      </c>
      <c r="I1314" s="134">
        <f>职业参数比例等级参数!$AC$50*1</f>
        <v>2.7636363636363637</v>
      </c>
      <c r="J1314" s="135">
        <f>职业参数比例等级参数!$AA$51*1</f>
        <v>5.0909090909090908</v>
      </c>
      <c r="K1314" s="134">
        <f>职业参数比例等级参数!$AC$52*1</f>
        <v>3.4545454545454541</v>
      </c>
      <c r="L1314" s="134">
        <f>职业参数比例等级参数!$AC$53*1</f>
        <v>2.269090909090909</v>
      </c>
      <c r="M1314" s="134">
        <f>L1314*职业参数比例等级参数!$B$15</f>
        <v>4.5381818181818181</v>
      </c>
      <c r="N1314" s="134">
        <f>L1314*职业参数比例等级参数!$B$16</f>
        <v>2.269090909090909</v>
      </c>
      <c r="O1314" s="134"/>
      <c r="P1314" s="134"/>
    </row>
    <row r="1315" spans="1:16" s="135" customFormat="1">
      <c r="A1315" s="142">
        <v>1302</v>
      </c>
      <c r="B1315" s="134">
        <f t="shared" si="31"/>
        <v>1000</v>
      </c>
      <c r="C1315" s="134">
        <v>2</v>
      </c>
      <c r="D1315" s="134">
        <v>3</v>
      </c>
      <c r="E1315" s="134" t="s">
        <v>1938</v>
      </c>
      <c r="F1315" s="134">
        <f>职业参数比例等级参数!$AC$47*1</f>
        <v>8.2424242424242422</v>
      </c>
      <c r="G1315" s="134">
        <f>职业参数比例等级参数!$AC$48*1</f>
        <v>10.303030303030301</v>
      </c>
      <c r="H1315" s="134">
        <f>职业参数比例等级参数!$AC$49*1</f>
        <v>2.3030303030303028</v>
      </c>
      <c r="I1315" s="134">
        <f>职业参数比例等级参数!$AC$50*1</f>
        <v>2.7636363636363637</v>
      </c>
      <c r="J1315" s="134">
        <f>职业参数比例等级参数!$AC$51*1</f>
        <v>4.6060606060606055</v>
      </c>
      <c r="K1315" s="135">
        <f>职业参数比例等级参数!$AB$52*1</f>
        <v>3.6363636363636358</v>
      </c>
      <c r="L1315" s="134">
        <f>职业参数比例等级参数!$AC$53*1</f>
        <v>2.269090909090909</v>
      </c>
      <c r="M1315" s="134">
        <f>L1315*职业参数比例等级参数!$B$15</f>
        <v>4.5381818181818181</v>
      </c>
      <c r="N1315" s="134">
        <f>L1315*职业参数比例等级参数!$B$16</f>
        <v>2.269090909090909</v>
      </c>
      <c r="O1315" s="134"/>
      <c r="P1315" s="134"/>
    </row>
    <row r="1316" spans="1:16" s="135" customFormat="1">
      <c r="A1316" s="142">
        <v>1303</v>
      </c>
      <c r="B1316" s="134">
        <f t="shared" si="31"/>
        <v>1000</v>
      </c>
      <c r="C1316" s="134">
        <v>2</v>
      </c>
      <c r="D1316" s="134">
        <v>3</v>
      </c>
      <c r="E1316" s="134" t="s">
        <v>1938</v>
      </c>
      <c r="F1316" s="134">
        <f>职业参数比例等级参数!$AC$47*1</f>
        <v>8.2424242424242422</v>
      </c>
      <c r="G1316" s="134">
        <f>职业参数比例等级参数!$AC$48*1</f>
        <v>10.303030303030301</v>
      </c>
      <c r="H1316" s="134">
        <f>职业参数比例等级参数!$AC$49*1</f>
        <v>2.3030303030303028</v>
      </c>
      <c r="I1316" s="134">
        <f>职业参数比例等级参数!$AC$50*1</f>
        <v>2.7636363636363637</v>
      </c>
      <c r="J1316" s="134">
        <f>职业参数比例等级参数!$AC$51*1</f>
        <v>4.6060606060606055</v>
      </c>
      <c r="K1316" s="135">
        <f>职业参数比例等级参数!$AA$52*1</f>
        <v>3.8181818181818179</v>
      </c>
      <c r="L1316" s="134">
        <f>职业参数比例等级参数!$AC$53*1</f>
        <v>2.269090909090909</v>
      </c>
      <c r="M1316" s="134">
        <f>L1316*职业参数比例等级参数!$B$15</f>
        <v>4.5381818181818181</v>
      </c>
      <c r="N1316" s="134">
        <f>L1316*职业参数比例等级参数!$B$16</f>
        <v>2.269090909090909</v>
      </c>
      <c r="O1316" s="134"/>
      <c r="P1316" s="134"/>
    </row>
    <row r="1317" spans="1:16" s="135" customFormat="1">
      <c r="A1317" s="142">
        <v>1304</v>
      </c>
      <c r="B1317" s="134">
        <f t="shared" si="31"/>
        <v>1000</v>
      </c>
      <c r="C1317" s="134">
        <v>2</v>
      </c>
      <c r="D1317" s="134">
        <v>3</v>
      </c>
      <c r="E1317" s="134" t="s">
        <v>1938</v>
      </c>
      <c r="F1317" s="134">
        <f>职业参数比例等级参数!$AC$47*1</f>
        <v>8.2424242424242422</v>
      </c>
      <c r="G1317" s="134">
        <f>职业参数比例等级参数!$AC$48*1</f>
        <v>10.303030303030301</v>
      </c>
      <c r="H1317" s="134">
        <f>职业参数比例等级参数!$AC$49*1</f>
        <v>2.3030303030303028</v>
      </c>
      <c r="I1317" s="134">
        <f>职业参数比例等级参数!$AC$50*1</f>
        <v>2.7636363636363637</v>
      </c>
      <c r="J1317" s="134">
        <f>职业参数比例等级参数!$AC$51*1</f>
        <v>4.6060606060606055</v>
      </c>
      <c r="K1317" s="134">
        <f>职业参数比例等级参数!$AC$52*1</f>
        <v>3.4545454545454541</v>
      </c>
      <c r="L1317" s="135">
        <f>职业参数比例等级参数!$AB$53*1</f>
        <v>2.2909090909090906</v>
      </c>
      <c r="M1317" s="134">
        <f>L1317*职业参数比例等级参数!$B$15</f>
        <v>4.5818181818181811</v>
      </c>
      <c r="N1317" s="134">
        <f>L1317*职业参数比例等级参数!$B$16</f>
        <v>2.2909090909090906</v>
      </c>
      <c r="O1317" s="134"/>
      <c r="P1317" s="134"/>
    </row>
    <row r="1318" spans="1:16" s="135" customFormat="1">
      <c r="A1318" s="142">
        <v>1305</v>
      </c>
      <c r="B1318" s="134">
        <f t="shared" si="31"/>
        <v>1000</v>
      </c>
      <c r="C1318" s="134">
        <v>2</v>
      </c>
      <c r="D1318" s="134">
        <v>3</v>
      </c>
      <c r="E1318" s="134" t="s">
        <v>1938</v>
      </c>
      <c r="F1318" s="134">
        <f>职业参数比例等级参数!$AC$47*1</f>
        <v>8.2424242424242422</v>
      </c>
      <c r="G1318" s="134">
        <f>职业参数比例等级参数!$AC$48*1</f>
        <v>10.303030303030301</v>
      </c>
      <c r="H1318" s="134">
        <f>职业参数比例等级参数!$AC$49*1</f>
        <v>2.3030303030303028</v>
      </c>
      <c r="I1318" s="134">
        <f>职业参数比例等级参数!$AC$50*1</f>
        <v>2.7636363636363637</v>
      </c>
      <c r="J1318" s="134">
        <f>职业参数比例等级参数!$AC$51*1</f>
        <v>4.6060606060606055</v>
      </c>
      <c r="K1318" s="134">
        <f>职业参数比例等级参数!$AC$52*1</f>
        <v>3.4545454545454541</v>
      </c>
      <c r="L1318" s="135">
        <f>职业参数比例等级参数!$AA$53*1</f>
        <v>2.3127272727272725</v>
      </c>
      <c r="M1318" s="134">
        <f>L1318*职业参数比例等级参数!$B$15</f>
        <v>4.625454545454545</v>
      </c>
      <c r="N1318" s="134">
        <f>L1318*职业参数比例等级参数!$B$16</f>
        <v>2.3127272727272725</v>
      </c>
      <c r="O1318" s="134"/>
      <c r="P1318" s="134"/>
    </row>
    <row r="1319" spans="1:16" s="135" customFormat="1">
      <c r="A1319" s="142">
        <v>1306</v>
      </c>
      <c r="B1319" s="135">
        <f>$C$2</f>
        <v>500</v>
      </c>
      <c r="C1319" s="135">
        <v>1</v>
      </c>
      <c r="D1319" s="135">
        <v>3</v>
      </c>
      <c r="E1319" s="135" t="s">
        <v>1939</v>
      </c>
      <c r="F1319" s="135">
        <f>职业参数比例等级参数!$AD$47*1</f>
        <v>8</v>
      </c>
      <c r="G1319" s="135">
        <f>职业参数比例等级参数!$AD$48*1</f>
        <v>9.9999999999999982</v>
      </c>
      <c r="H1319" s="135">
        <f>职业参数比例等级参数!$AD$49*1</f>
        <v>2.1818181818181817</v>
      </c>
      <c r="I1319" s="135">
        <f>职业参数比例等级参数!$AD$50*1</f>
        <v>2.6181818181818182</v>
      </c>
      <c r="J1319" s="135">
        <f>职业参数比例等级参数!$AD$51*1</f>
        <v>4.3636363636363633</v>
      </c>
      <c r="K1319" s="135">
        <f>职业参数比例等级参数!$AD$52*1</f>
        <v>3.2727272727272725</v>
      </c>
      <c r="L1319" s="135">
        <f>职业参数比例等级参数!$AD$53*1</f>
        <v>2.2472727272727271</v>
      </c>
      <c r="M1319" s="135">
        <f>L1319*职业参数比例等级参数!$B$15</f>
        <v>4.4945454545454542</v>
      </c>
      <c r="N1319" s="135">
        <f>L1319*职业参数比例等级参数!$B$16</f>
        <v>2.2472727272727271</v>
      </c>
      <c r="P1319" s="135" t="s">
        <v>619</v>
      </c>
    </row>
    <row r="1320" spans="1:16" s="135" customFormat="1">
      <c r="A1320" s="142">
        <v>1307</v>
      </c>
      <c r="B1320" s="134">
        <f t="shared" ref="B1320:B1363" si="32">$C$2</f>
        <v>500</v>
      </c>
      <c r="C1320" s="134">
        <v>1</v>
      </c>
      <c r="D1320" s="134">
        <v>3</v>
      </c>
      <c r="E1320" s="134" t="s">
        <v>1939</v>
      </c>
      <c r="F1320" s="135">
        <f>职业参数比例等级参数!$AE$47*1</f>
        <v>7.7575757575757569</v>
      </c>
      <c r="G1320" s="134">
        <f>职业参数比例等级参数!$AD$48*1</f>
        <v>9.9999999999999982</v>
      </c>
      <c r="H1320" s="134">
        <f>职业参数比例等级参数!$AD$49*1</f>
        <v>2.1818181818181817</v>
      </c>
      <c r="I1320" s="134">
        <f>职业参数比例等级参数!$AD$50*1</f>
        <v>2.6181818181818182</v>
      </c>
      <c r="J1320" s="134">
        <f>职业参数比例等级参数!$AD$51*1</f>
        <v>4.3636363636363633</v>
      </c>
      <c r="K1320" s="134">
        <f>职业参数比例等级参数!$AD$52*1</f>
        <v>3.2727272727272725</v>
      </c>
      <c r="L1320" s="134">
        <f>职业参数比例等级参数!$AD$53*1</f>
        <v>2.2472727272727271</v>
      </c>
      <c r="M1320" s="134">
        <f>L1320*职业参数比例等级参数!$B$15</f>
        <v>4.4945454545454542</v>
      </c>
      <c r="N1320" s="134">
        <f>L1320*职业参数比例等级参数!$B$16</f>
        <v>2.2472727272727271</v>
      </c>
      <c r="O1320" s="134"/>
      <c r="P1320" s="134"/>
    </row>
    <row r="1321" spans="1:16" s="135" customFormat="1">
      <c r="A1321" s="142">
        <v>1308</v>
      </c>
      <c r="B1321" s="134">
        <f t="shared" si="32"/>
        <v>500</v>
      </c>
      <c r="C1321" s="134">
        <v>1</v>
      </c>
      <c r="D1321" s="134">
        <v>3</v>
      </c>
      <c r="E1321" s="134" t="s">
        <v>1939</v>
      </c>
      <c r="F1321" s="135">
        <f>职业参数比例等级参数!$AF$47*1</f>
        <v>7.5151515151515147</v>
      </c>
      <c r="G1321" s="134">
        <f>职业参数比例等级参数!$AD$48*1</f>
        <v>9.9999999999999982</v>
      </c>
      <c r="H1321" s="134">
        <f>职业参数比例等级参数!$AD$49*1</f>
        <v>2.1818181818181817</v>
      </c>
      <c r="I1321" s="134">
        <f>职业参数比例等级参数!$AD$50*1</f>
        <v>2.6181818181818182</v>
      </c>
      <c r="J1321" s="134">
        <f>职业参数比例等级参数!$AD$51*1</f>
        <v>4.3636363636363633</v>
      </c>
      <c r="K1321" s="134">
        <f>职业参数比例等级参数!$AD$52*1</f>
        <v>3.2727272727272725</v>
      </c>
      <c r="L1321" s="134">
        <f>职业参数比例等级参数!$AD$53*1</f>
        <v>2.2472727272727271</v>
      </c>
      <c r="M1321" s="134">
        <f>L1321*职业参数比例等级参数!$B$15</f>
        <v>4.4945454545454542</v>
      </c>
      <c r="N1321" s="134">
        <f>L1321*职业参数比例等级参数!$B$16</f>
        <v>2.2472727272727271</v>
      </c>
      <c r="O1321" s="134"/>
      <c r="P1321" s="134"/>
    </row>
    <row r="1322" spans="1:16" s="135" customFormat="1">
      <c r="A1322" s="142">
        <v>1309</v>
      </c>
      <c r="B1322" s="134">
        <f t="shared" si="32"/>
        <v>500</v>
      </c>
      <c r="C1322" s="134">
        <v>1</v>
      </c>
      <c r="D1322" s="134">
        <v>3</v>
      </c>
      <c r="E1322" s="134" t="s">
        <v>1938</v>
      </c>
      <c r="F1322" s="134">
        <f>职业参数比例等级参数!$AD$47*1</f>
        <v>8</v>
      </c>
      <c r="G1322" s="135">
        <f>职业参数比例等级参数!$AE$48*1</f>
        <v>9.6969696969696955</v>
      </c>
      <c r="H1322" s="134">
        <f>职业参数比例等级参数!$AD$49*1</f>
        <v>2.1818181818181817</v>
      </c>
      <c r="I1322" s="134">
        <f>职业参数比例等级参数!$AD$50*1</f>
        <v>2.6181818181818182</v>
      </c>
      <c r="J1322" s="134">
        <f>职业参数比例等级参数!$AD$51*1</f>
        <v>4.3636363636363633</v>
      </c>
      <c r="K1322" s="134">
        <f>职业参数比例等级参数!$AD$52*1</f>
        <v>3.2727272727272725</v>
      </c>
      <c r="L1322" s="134">
        <f>职业参数比例等级参数!$AD$53*1</f>
        <v>2.2472727272727271</v>
      </c>
      <c r="M1322" s="134">
        <f>L1322*职业参数比例等级参数!$B$15</f>
        <v>4.4945454545454542</v>
      </c>
      <c r="N1322" s="134">
        <f>L1322*职业参数比例等级参数!$B$16</f>
        <v>2.2472727272727271</v>
      </c>
      <c r="O1322" s="134"/>
      <c r="P1322" s="134"/>
    </row>
    <row r="1323" spans="1:16" s="135" customFormat="1">
      <c r="A1323" s="142">
        <v>1310</v>
      </c>
      <c r="B1323" s="134">
        <f t="shared" si="32"/>
        <v>500</v>
      </c>
      <c r="C1323" s="134">
        <v>1</v>
      </c>
      <c r="D1323" s="134">
        <v>3</v>
      </c>
      <c r="E1323" s="134" t="s">
        <v>1938</v>
      </c>
      <c r="F1323" s="134">
        <f>职业参数比例等级参数!$AD$47*1</f>
        <v>8</v>
      </c>
      <c r="G1323" s="135">
        <f>职业参数比例等级参数!$AF$48*1</f>
        <v>9.3939393939393927</v>
      </c>
      <c r="H1323" s="134">
        <f>职业参数比例等级参数!$AD$49*1</f>
        <v>2.1818181818181817</v>
      </c>
      <c r="I1323" s="134">
        <f>职业参数比例等级参数!$AD$50*1</f>
        <v>2.6181818181818182</v>
      </c>
      <c r="J1323" s="134">
        <f>职业参数比例等级参数!$AD$51*1</f>
        <v>4.3636363636363633</v>
      </c>
      <c r="K1323" s="134">
        <f>职业参数比例等级参数!$AD$52*1</f>
        <v>3.2727272727272725</v>
      </c>
      <c r="L1323" s="134">
        <f>职业参数比例等级参数!$AD$53*1</f>
        <v>2.2472727272727271</v>
      </c>
      <c r="M1323" s="134">
        <f>L1323*职业参数比例等级参数!$B$15</f>
        <v>4.4945454545454542</v>
      </c>
      <c r="N1323" s="134">
        <f>L1323*职业参数比例等级参数!$B$16</f>
        <v>2.2472727272727271</v>
      </c>
      <c r="O1323" s="134"/>
      <c r="P1323" s="134"/>
    </row>
    <row r="1324" spans="1:16" s="135" customFormat="1">
      <c r="A1324" s="142">
        <v>1311</v>
      </c>
      <c r="B1324" s="134">
        <f t="shared" si="32"/>
        <v>500</v>
      </c>
      <c r="C1324" s="134">
        <v>1</v>
      </c>
      <c r="D1324" s="134">
        <v>3</v>
      </c>
      <c r="E1324" s="134" t="s">
        <v>1938</v>
      </c>
      <c r="F1324" s="134">
        <f>职业参数比例等级参数!$AD$47*1</f>
        <v>8</v>
      </c>
      <c r="G1324" s="134">
        <f>职业参数比例等级参数!$AD$48*1</f>
        <v>9.9999999999999982</v>
      </c>
      <c r="H1324" s="135">
        <f>职业参数比例等级参数!$AE$49*1</f>
        <v>2.0606060606060606</v>
      </c>
      <c r="I1324" s="134">
        <f>职业参数比例等级参数!$AD$50*1</f>
        <v>2.6181818181818182</v>
      </c>
      <c r="J1324" s="134">
        <f>职业参数比例等级参数!$AD$51*1</f>
        <v>4.3636363636363633</v>
      </c>
      <c r="K1324" s="134">
        <f>职业参数比例等级参数!$AD$52*1</f>
        <v>3.2727272727272725</v>
      </c>
      <c r="L1324" s="134">
        <f>职业参数比例等级参数!$AD$53*1</f>
        <v>2.2472727272727271</v>
      </c>
      <c r="M1324" s="134">
        <f>L1324*职业参数比例等级参数!$B$15</f>
        <v>4.4945454545454542</v>
      </c>
      <c r="N1324" s="134">
        <f>L1324*职业参数比例等级参数!$B$16</f>
        <v>2.2472727272727271</v>
      </c>
      <c r="O1324" s="134"/>
      <c r="P1324" s="134"/>
    </row>
    <row r="1325" spans="1:16" s="135" customFormat="1">
      <c r="A1325" s="142">
        <v>1312</v>
      </c>
      <c r="B1325" s="134">
        <f t="shared" si="32"/>
        <v>500</v>
      </c>
      <c r="C1325" s="134">
        <v>1</v>
      </c>
      <c r="D1325" s="134">
        <v>3</v>
      </c>
      <c r="E1325" s="134" t="s">
        <v>1938</v>
      </c>
      <c r="F1325" s="134">
        <f>职业参数比例等级参数!$AD$47*1</f>
        <v>8</v>
      </c>
      <c r="G1325" s="134">
        <f>职业参数比例等级参数!$AD$48*1</f>
        <v>9.9999999999999982</v>
      </c>
      <c r="H1325" s="135">
        <f>职业参数比例等级参数!$AF$49*1</f>
        <v>1.9393939393939392</v>
      </c>
      <c r="I1325" s="134">
        <f>职业参数比例等级参数!$AD$50*1</f>
        <v>2.6181818181818182</v>
      </c>
      <c r="J1325" s="134">
        <f>职业参数比例等级参数!$AD$51*1</f>
        <v>4.3636363636363633</v>
      </c>
      <c r="K1325" s="134">
        <f>职业参数比例等级参数!$AD$52*1</f>
        <v>3.2727272727272725</v>
      </c>
      <c r="L1325" s="134">
        <f>职业参数比例等级参数!$AD$53*1</f>
        <v>2.2472727272727271</v>
      </c>
      <c r="M1325" s="134">
        <f>L1325*职业参数比例等级参数!$B$15</f>
        <v>4.4945454545454542</v>
      </c>
      <c r="N1325" s="134">
        <f>L1325*职业参数比例等级参数!$B$16</f>
        <v>2.2472727272727271</v>
      </c>
      <c r="O1325" s="134"/>
      <c r="P1325" s="134"/>
    </row>
    <row r="1326" spans="1:16" s="135" customFormat="1">
      <c r="A1326" s="142">
        <v>1313</v>
      </c>
      <c r="B1326" s="134">
        <f t="shared" si="32"/>
        <v>500</v>
      </c>
      <c r="C1326" s="134">
        <v>1</v>
      </c>
      <c r="D1326" s="134">
        <v>3</v>
      </c>
      <c r="E1326" s="134" t="s">
        <v>1938</v>
      </c>
      <c r="F1326" s="134">
        <f>职业参数比例等级参数!$AD$47*1</f>
        <v>8</v>
      </c>
      <c r="G1326" s="134">
        <f>职业参数比例等级参数!$AD$48*1</f>
        <v>9.9999999999999982</v>
      </c>
      <c r="H1326" s="134">
        <f>职业参数比例等级参数!$AD$49*1</f>
        <v>2.1818181818181817</v>
      </c>
      <c r="I1326" s="135">
        <f>职业参数比例等级参数!$AE$50*1</f>
        <v>2.4727272727272727</v>
      </c>
      <c r="J1326" s="134">
        <f>职业参数比例等级参数!$AD$51*1</f>
        <v>4.3636363636363633</v>
      </c>
      <c r="K1326" s="134">
        <f>职业参数比例等级参数!$AD$52*1</f>
        <v>3.2727272727272725</v>
      </c>
      <c r="L1326" s="134">
        <f>职业参数比例等级参数!$AD$53*1</f>
        <v>2.2472727272727271</v>
      </c>
      <c r="M1326" s="134">
        <f>L1326*职业参数比例等级参数!$B$15</f>
        <v>4.4945454545454542</v>
      </c>
      <c r="N1326" s="134">
        <f>L1326*职业参数比例等级参数!$B$16</f>
        <v>2.2472727272727271</v>
      </c>
      <c r="O1326" s="134"/>
      <c r="P1326" s="134"/>
    </row>
    <row r="1327" spans="1:16" s="135" customFormat="1">
      <c r="A1327" s="142">
        <v>1314</v>
      </c>
      <c r="B1327" s="134">
        <f t="shared" si="32"/>
        <v>500</v>
      </c>
      <c r="C1327" s="134">
        <v>1</v>
      </c>
      <c r="D1327" s="134">
        <v>3</v>
      </c>
      <c r="E1327" s="134" t="s">
        <v>1938</v>
      </c>
      <c r="F1327" s="134">
        <f>职业参数比例等级参数!$AD$47*1</f>
        <v>8</v>
      </c>
      <c r="G1327" s="134">
        <f>职业参数比例等级参数!$AD$48*1</f>
        <v>9.9999999999999982</v>
      </c>
      <c r="H1327" s="134">
        <f>职业参数比例等级参数!$AD$49*1</f>
        <v>2.1818181818181817</v>
      </c>
      <c r="I1327" s="135">
        <f>职业参数比例等级参数!$AF$50*1</f>
        <v>2.3272727272727272</v>
      </c>
      <c r="J1327" s="134">
        <f>职业参数比例等级参数!$AD$51*1</f>
        <v>4.3636363636363633</v>
      </c>
      <c r="K1327" s="134">
        <f>职业参数比例等级参数!$AD$52*1</f>
        <v>3.2727272727272725</v>
      </c>
      <c r="L1327" s="134">
        <f>职业参数比例等级参数!$AD$53*1</f>
        <v>2.2472727272727271</v>
      </c>
      <c r="M1327" s="134">
        <f>L1327*职业参数比例等级参数!$B$15</f>
        <v>4.4945454545454542</v>
      </c>
      <c r="N1327" s="134">
        <f>L1327*职业参数比例等级参数!$B$16</f>
        <v>2.2472727272727271</v>
      </c>
      <c r="O1327" s="134"/>
      <c r="P1327" s="134"/>
    </row>
    <row r="1328" spans="1:16" s="135" customFormat="1">
      <c r="A1328" s="142">
        <v>1315</v>
      </c>
      <c r="B1328" s="134">
        <f t="shared" si="32"/>
        <v>500</v>
      </c>
      <c r="C1328" s="134">
        <v>1</v>
      </c>
      <c r="D1328" s="134">
        <v>3</v>
      </c>
      <c r="E1328" s="134" t="s">
        <v>1938</v>
      </c>
      <c r="F1328" s="134">
        <f>职业参数比例等级参数!$AD$47*1</f>
        <v>8</v>
      </c>
      <c r="G1328" s="134">
        <f>职业参数比例等级参数!$AD$48*1</f>
        <v>9.9999999999999982</v>
      </c>
      <c r="H1328" s="134">
        <f>职业参数比例等级参数!$AD$49*1</f>
        <v>2.1818181818181817</v>
      </c>
      <c r="I1328" s="134">
        <f>职业参数比例等级参数!$AD$50*1</f>
        <v>2.6181818181818182</v>
      </c>
      <c r="J1328" s="135">
        <f>职业参数比例等级参数!$AE$51*1</f>
        <v>4.1212121212121211</v>
      </c>
      <c r="K1328" s="134">
        <f>职业参数比例等级参数!$AD$52*1</f>
        <v>3.2727272727272725</v>
      </c>
      <c r="L1328" s="134">
        <f>职业参数比例等级参数!$AD$53*1</f>
        <v>2.2472727272727271</v>
      </c>
      <c r="M1328" s="134">
        <f>L1328*职业参数比例等级参数!$B$15</f>
        <v>4.4945454545454542</v>
      </c>
      <c r="N1328" s="134">
        <f>L1328*职业参数比例等级参数!$B$16</f>
        <v>2.2472727272727271</v>
      </c>
      <c r="O1328" s="134"/>
      <c r="P1328" s="134"/>
    </row>
    <row r="1329" spans="1:16" s="135" customFormat="1">
      <c r="A1329" s="142">
        <v>1316</v>
      </c>
      <c r="B1329" s="134">
        <f t="shared" si="32"/>
        <v>500</v>
      </c>
      <c r="C1329" s="134">
        <v>1</v>
      </c>
      <c r="D1329" s="134">
        <v>3</v>
      </c>
      <c r="E1329" s="134" t="s">
        <v>1938</v>
      </c>
      <c r="F1329" s="134">
        <f>职业参数比例等级参数!$AD$47*1</f>
        <v>8</v>
      </c>
      <c r="G1329" s="134">
        <f>职业参数比例等级参数!$AD$48*1</f>
        <v>9.9999999999999982</v>
      </c>
      <c r="H1329" s="134">
        <f>职业参数比例等级参数!$AD$49*1</f>
        <v>2.1818181818181817</v>
      </c>
      <c r="I1329" s="134">
        <f>职业参数比例等级参数!$AD$50*1</f>
        <v>2.6181818181818182</v>
      </c>
      <c r="J1329" s="135">
        <f>职业参数比例等级参数!$AF$51*1</f>
        <v>3.8787878787878785</v>
      </c>
      <c r="K1329" s="134">
        <f>职业参数比例等级参数!$AD$52*1</f>
        <v>3.2727272727272725</v>
      </c>
      <c r="L1329" s="134">
        <f>职业参数比例等级参数!$AD$53*1</f>
        <v>2.2472727272727271</v>
      </c>
      <c r="M1329" s="134">
        <f>L1329*职业参数比例等级参数!$B$15</f>
        <v>4.4945454545454542</v>
      </c>
      <c r="N1329" s="134">
        <f>L1329*职业参数比例等级参数!$B$16</f>
        <v>2.2472727272727271</v>
      </c>
      <c r="O1329" s="134"/>
      <c r="P1329" s="134"/>
    </row>
    <row r="1330" spans="1:16" s="135" customFormat="1">
      <c r="A1330" s="142">
        <v>1317</v>
      </c>
      <c r="B1330" s="134">
        <f t="shared" si="32"/>
        <v>500</v>
      </c>
      <c r="C1330" s="134">
        <v>1</v>
      </c>
      <c r="D1330" s="134">
        <v>3</v>
      </c>
      <c r="E1330" s="134" t="s">
        <v>1938</v>
      </c>
      <c r="F1330" s="134">
        <f>职业参数比例等级参数!$AD$47*1</f>
        <v>8</v>
      </c>
      <c r="G1330" s="134">
        <f>职业参数比例等级参数!$AD$48*1</f>
        <v>9.9999999999999982</v>
      </c>
      <c r="H1330" s="134">
        <f>职业参数比例等级参数!$AD$49*1</f>
        <v>2.1818181818181817</v>
      </c>
      <c r="I1330" s="134">
        <f>职业参数比例等级参数!$AD$50*1</f>
        <v>2.6181818181818182</v>
      </c>
      <c r="J1330" s="134">
        <f>职业参数比例等级参数!$AD$51*1</f>
        <v>4.3636363636363633</v>
      </c>
      <c r="K1330" s="135">
        <f>职业参数比例等级参数!$AE$52*1</f>
        <v>3.0909090909090908</v>
      </c>
      <c r="L1330" s="134">
        <f>职业参数比例等级参数!$AD$53*1</f>
        <v>2.2472727272727271</v>
      </c>
      <c r="M1330" s="134">
        <f>L1330*职业参数比例等级参数!$B$15</f>
        <v>4.4945454545454542</v>
      </c>
      <c r="N1330" s="134">
        <f>L1330*职业参数比例等级参数!$B$16</f>
        <v>2.2472727272727271</v>
      </c>
      <c r="O1330" s="134"/>
      <c r="P1330" s="134"/>
    </row>
    <row r="1331" spans="1:16" s="135" customFormat="1">
      <c r="A1331" s="142">
        <v>1318</v>
      </c>
      <c r="B1331" s="134">
        <f t="shared" si="32"/>
        <v>500</v>
      </c>
      <c r="C1331" s="134">
        <v>1</v>
      </c>
      <c r="D1331" s="134">
        <v>3</v>
      </c>
      <c r="E1331" s="134" t="s">
        <v>1938</v>
      </c>
      <c r="F1331" s="134">
        <f>职业参数比例等级参数!$AD$47*1</f>
        <v>8</v>
      </c>
      <c r="G1331" s="134">
        <f>职业参数比例等级参数!$AD$48*1</f>
        <v>9.9999999999999982</v>
      </c>
      <c r="H1331" s="134">
        <f>职业参数比例等级参数!$AD$49*1</f>
        <v>2.1818181818181817</v>
      </c>
      <c r="I1331" s="134">
        <f>职业参数比例等级参数!$AD$50*1</f>
        <v>2.6181818181818182</v>
      </c>
      <c r="J1331" s="134">
        <f>职业参数比例等级参数!$AD$51*1</f>
        <v>4.3636363636363633</v>
      </c>
      <c r="K1331" s="135">
        <f>职业参数比例等级参数!$AF$52*1</f>
        <v>2.9090909090909087</v>
      </c>
      <c r="L1331" s="134">
        <f>职业参数比例等级参数!$AD$53*1</f>
        <v>2.2472727272727271</v>
      </c>
      <c r="M1331" s="134">
        <f>L1331*职业参数比例等级参数!$B$15</f>
        <v>4.4945454545454542</v>
      </c>
      <c r="N1331" s="134">
        <f>L1331*职业参数比例等级参数!$B$16</f>
        <v>2.2472727272727271</v>
      </c>
      <c r="O1331" s="134"/>
      <c r="P1331" s="134"/>
    </row>
    <row r="1332" spans="1:16" s="135" customFormat="1">
      <c r="A1332" s="142">
        <v>1319</v>
      </c>
      <c r="B1332" s="134">
        <f t="shared" si="32"/>
        <v>500</v>
      </c>
      <c r="C1332" s="134">
        <v>1</v>
      </c>
      <c r="D1332" s="134">
        <v>3</v>
      </c>
      <c r="E1332" s="134" t="s">
        <v>1938</v>
      </c>
      <c r="F1332" s="134">
        <f>职业参数比例等级参数!$AD$47*1</f>
        <v>8</v>
      </c>
      <c r="G1332" s="134">
        <f>职业参数比例等级参数!$AD$48*1</f>
        <v>9.9999999999999982</v>
      </c>
      <c r="H1332" s="134">
        <f>职业参数比例等级参数!$AD$49*1</f>
        <v>2.1818181818181817</v>
      </c>
      <c r="I1332" s="134">
        <f>职业参数比例等级参数!$AD$50*1</f>
        <v>2.6181818181818182</v>
      </c>
      <c r="J1332" s="134">
        <f>职业参数比例等级参数!$AD$51*1</f>
        <v>4.3636363636363633</v>
      </c>
      <c r="K1332" s="134">
        <f>职业参数比例等级参数!$AD$52*1</f>
        <v>3.2727272727272725</v>
      </c>
      <c r="L1332" s="135">
        <f>职业参数比例等级参数!$AE$53*1</f>
        <v>2.2254545454545451</v>
      </c>
      <c r="M1332" s="134">
        <f>L1332*职业参数比例等级参数!$B$15</f>
        <v>4.4509090909090903</v>
      </c>
      <c r="N1332" s="134">
        <f>L1332*职业参数比例等级参数!$B$16</f>
        <v>2.2254545454545451</v>
      </c>
      <c r="O1332" s="134"/>
      <c r="P1332" s="134"/>
    </row>
    <row r="1333" spans="1:16" s="135" customFormat="1">
      <c r="A1333" s="142">
        <v>1320</v>
      </c>
      <c r="B1333" s="134">
        <f t="shared" si="32"/>
        <v>500</v>
      </c>
      <c r="C1333" s="134">
        <v>1</v>
      </c>
      <c r="D1333" s="134">
        <v>3</v>
      </c>
      <c r="E1333" s="134" t="s">
        <v>1938</v>
      </c>
      <c r="F1333" s="134">
        <f>职业参数比例等级参数!$AD$47*1</f>
        <v>8</v>
      </c>
      <c r="G1333" s="134">
        <f>职业参数比例等级参数!$AD$48*1</f>
        <v>9.9999999999999982</v>
      </c>
      <c r="H1333" s="134">
        <f>职业参数比例等级参数!$AD$49*1</f>
        <v>2.1818181818181817</v>
      </c>
      <c r="I1333" s="134">
        <f>职业参数比例等级参数!$AD$50*1</f>
        <v>2.6181818181818182</v>
      </c>
      <c r="J1333" s="134">
        <f>职业参数比例等级参数!$AD$51*1</f>
        <v>4.3636363636363633</v>
      </c>
      <c r="K1333" s="134">
        <f>职业参数比例等级参数!$AD$52*1</f>
        <v>3.2727272727272725</v>
      </c>
      <c r="L1333" s="135">
        <f>职业参数比例等级参数!$AF$53*1</f>
        <v>2.2036363636363636</v>
      </c>
      <c r="M1333" s="134">
        <f>L1333*职业参数比例等级参数!$B$15</f>
        <v>4.4072727272727272</v>
      </c>
      <c r="N1333" s="134">
        <f>L1333*职业参数比例等级参数!$B$16</f>
        <v>2.2036363636363636</v>
      </c>
      <c r="O1333" s="134"/>
      <c r="P1333" s="134"/>
    </row>
    <row r="1334" spans="1:16" s="135" customFormat="1">
      <c r="A1334" s="142">
        <v>1321</v>
      </c>
      <c r="B1334" s="135">
        <f t="shared" si="32"/>
        <v>500</v>
      </c>
      <c r="C1334" s="135">
        <v>1</v>
      </c>
      <c r="D1334" s="135">
        <v>3</v>
      </c>
      <c r="E1334" s="135" t="s">
        <v>1939</v>
      </c>
      <c r="F1334" s="135">
        <f>职业参数比例等级参数!$AE$47*1</f>
        <v>7.7575757575757569</v>
      </c>
      <c r="G1334" s="135">
        <f>职业参数比例等级参数!$AE$48*1</f>
        <v>9.6969696969696955</v>
      </c>
      <c r="H1334" s="135">
        <f>职业参数比例等级参数!$AE$49*1</f>
        <v>2.0606060606060606</v>
      </c>
      <c r="I1334" s="135">
        <f>职业参数比例等级参数!$AE$50*1</f>
        <v>2.4727272727272727</v>
      </c>
      <c r="J1334" s="135">
        <f>职业参数比例等级参数!$AE$51*1</f>
        <v>4.1212121212121211</v>
      </c>
      <c r="K1334" s="135">
        <f>职业参数比例等级参数!$AE$52*1</f>
        <v>3.0909090909090908</v>
      </c>
      <c r="L1334" s="135">
        <f>职业参数比例等级参数!$AE$53*1</f>
        <v>2.2254545454545451</v>
      </c>
      <c r="M1334" s="135">
        <f>L1334*职业参数比例等级参数!$B$15</f>
        <v>4.4509090909090903</v>
      </c>
      <c r="N1334" s="135">
        <f>L1334*职业参数比例等级参数!$B$16</f>
        <v>2.2254545454545451</v>
      </c>
      <c r="P1334" s="135" t="s">
        <v>695</v>
      </c>
    </row>
    <row r="1335" spans="1:16" s="135" customFormat="1">
      <c r="A1335" s="142">
        <v>1322</v>
      </c>
      <c r="B1335" s="134">
        <f t="shared" si="32"/>
        <v>500</v>
      </c>
      <c r="C1335" s="134">
        <v>1</v>
      </c>
      <c r="D1335" s="134">
        <v>3</v>
      </c>
      <c r="E1335" s="134" t="s">
        <v>1939</v>
      </c>
      <c r="F1335" s="135">
        <f>职业参数比例等级参数!$AD$47*1</f>
        <v>8</v>
      </c>
      <c r="G1335" s="134">
        <f>职业参数比例等级参数!$AE$48*1</f>
        <v>9.6969696969696955</v>
      </c>
      <c r="H1335" s="134">
        <f>职业参数比例等级参数!$AE$49*1</f>
        <v>2.0606060606060606</v>
      </c>
      <c r="I1335" s="134">
        <f>职业参数比例等级参数!$AE$50*1</f>
        <v>2.4727272727272727</v>
      </c>
      <c r="J1335" s="134">
        <f>职业参数比例等级参数!$AE$51*1</f>
        <v>4.1212121212121211</v>
      </c>
      <c r="K1335" s="134">
        <f>职业参数比例等级参数!$AE$52*1</f>
        <v>3.0909090909090908</v>
      </c>
      <c r="L1335" s="134">
        <f>职业参数比例等级参数!$AE$53*1</f>
        <v>2.2254545454545451</v>
      </c>
      <c r="M1335" s="134">
        <f>L1335*职业参数比例等级参数!$B$15</f>
        <v>4.4509090909090903</v>
      </c>
      <c r="N1335" s="134">
        <f>L1335*职业参数比例等级参数!$B$16</f>
        <v>2.2254545454545451</v>
      </c>
      <c r="O1335" s="134"/>
      <c r="P1335" s="134"/>
    </row>
    <row r="1336" spans="1:16" s="135" customFormat="1">
      <c r="A1336" s="142">
        <v>1323</v>
      </c>
      <c r="B1336" s="134">
        <f t="shared" si="32"/>
        <v>500</v>
      </c>
      <c r="C1336" s="134">
        <v>1</v>
      </c>
      <c r="D1336" s="134">
        <v>3</v>
      </c>
      <c r="E1336" s="134" t="s">
        <v>1939</v>
      </c>
      <c r="F1336" s="135">
        <f>职业参数比例等级参数!$AF$47*1</f>
        <v>7.5151515151515147</v>
      </c>
      <c r="G1336" s="134">
        <f>职业参数比例等级参数!$AE$48*1</f>
        <v>9.6969696969696955</v>
      </c>
      <c r="H1336" s="134">
        <f>职业参数比例等级参数!$AE$49*1</f>
        <v>2.0606060606060606</v>
      </c>
      <c r="I1336" s="134">
        <f>职业参数比例等级参数!$AE$50*1</f>
        <v>2.4727272727272727</v>
      </c>
      <c r="J1336" s="134">
        <f>职业参数比例等级参数!$AE$51*1</f>
        <v>4.1212121212121211</v>
      </c>
      <c r="K1336" s="134">
        <f>职业参数比例等级参数!$AE$52*1</f>
        <v>3.0909090909090908</v>
      </c>
      <c r="L1336" s="134">
        <f>职业参数比例等级参数!$AE$53*1</f>
        <v>2.2254545454545451</v>
      </c>
      <c r="M1336" s="134">
        <f>L1336*职业参数比例等级参数!$B$15</f>
        <v>4.4509090909090903</v>
      </c>
      <c r="N1336" s="134">
        <f>L1336*职业参数比例等级参数!$B$16</f>
        <v>2.2254545454545451</v>
      </c>
      <c r="O1336" s="134"/>
      <c r="P1336" s="134"/>
    </row>
    <row r="1337" spans="1:16" s="135" customFormat="1">
      <c r="A1337" s="142">
        <v>1324</v>
      </c>
      <c r="B1337" s="134">
        <f t="shared" si="32"/>
        <v>500</v>
      </c>
      <c r="C1337" s="134">
        <v>1</v>
      </c>
      <c r="D1337" s="134">
        <v>3</v>
      </c>
      <c r="E1337" s="134" t="s">
        <v>1938</v>
      </c>
      <c r="F1337" s="134">
        <f>职业参数比例等级参数!$AE$47*1</f>
        <v>7.7575757575757569</v>
      </c>
      <c r="G1337" s="135">
        <f>职业参数比例等级参数!$AD$48*1</f>
        <v>9.9999999999999982</v>
      </c>
      <c r="H1337" s="134">
        <f>职业参数比例等级参数!$AE$49*1</f>
        <v>2.0606060606060606</v>
      </c>
      <c r="I1337" s="134">
        <f>职业参数比例等级参数!$AE$50*1</f>
        <v>2.4727272727272727</v>
      </c>
      <c r="J1337" s="134">
        <f>职业参数比例等级参数!$AE$51*1</f>
        <v>4.1212121212121211</v>
      </c>
      <c r="K1337" s="134">
        <f>职业参数比例等级参数!$AE$52*1</f>
        <v>3.0909090909090908</v>
      </c>
      <c r="L1337" s="134">
        <f>职业参数比例等级参数!$AE$53*1</f>
        <v>2.2254545454545451</v>
      </c>
      <c r="M1337" s="134">
        <f>L1337*职业参数比例等级参数!$B$15</f>
        <v>4.4509090909090903</v>
      </c>
      <c r="N1337" s="134">
        <f>L1337*职业参数比例等级参数!$B$16</f>
        <v>2.2254545454545451</v>
      </c>
      <c r="O1337" s="134"/>
      <c r="P1337" s="134"/>
    </row>
    <row r="1338" spans="1:16" s="135" customFormat="1">
      <c r="A1338" s="142">
        <v>1325</v>
      </c>
      <c r="B1338" s="134">
        <f t="shared" si="32"/>
        <v>500</v>
      </c>
      <c r="C1338" s="134">
        <v>1</v>
      </c>
      <c r="D1338" s="134">
        <v>3</v>
      </c>
      <c r="E1338" s="134" t="s">
        <v>1938</v>
      </c>
      <c r="F1338" s="134">
        <f>职业参数比例等级参数!$AE$47*1</f>
        <v>7.7575757575757569</v>
      </c>
      <c r="G1338" s="135">
        <f>职业参数比例等级参数!$AF$48*1</f>
        <v>9.3939393939393927</v>
      </c>
      <c r="H1338" s="134">
        <f>职业参数比例等级参数!$AE$49*1</f>
        <v>2.0606060606060606</v>
      </c>
      <c r="I1338" s="134">
        <f>职业参数比例等级参数!$AE$50*1</f>
        <v>2.4727272727272727</v>
      </c>
      <c r="J1338" s="134">
        <f>职业参数比例等级参数!$AE$51*1</f>
        <v>4.1212121212121211</v>
      </c>
      <c r="K1338" s="134">
        <f>职业参数比例等级参数!$AE$52*1</f>
        <v>3.0909090909090908</v>
      </c>
      <c r="L1338" s="134">
        <f>职业参数比例等级参数!$AE$53*1</f>
        <v>2.2254545454545451</v>
      </c>
      <c r="M1338" s="134">
        <f>L1338*职业参数比例等级参数!$B$15</f>
        <v>4.4509090909090903</v>
      </c>
      <c r="N1338" s="134">
        <f>L1338*职业参数比例等级参数!$B$16</f>
        <v>2.2254545454545451</v>
      </c>
      <c r="O1338" s="134"/>
      <c r="P1338" s="134"/>
    </row>
    <row r="1339" spans="1:16" s="135" customFormat="1">
      <c r="A1339" s="142">
        <v>1326</v>
      </c>
      <c r="B1339" s="134">
        <f t="shared" si="32"/>
        <v>500</v>
      </c>
      <c r="C1339" s="134">
        <v>1</v>
      </c>
      <c r="D1339" s="134">
        <v>3</v>
      </c>
      <c r="E1339" s="134" t="s">
        <v>1938</v>
      </c>
      <c r="F1339" s="134">
        <f>职业参数比例等级参数!$AE$47*1</f>
        <v>7.7575757575757569</v>
      </c>
      <c r="G1339" s="134">
        <f>职业参数比例等级参数!$AE$48*1</f>
        <v>9.6969696969696955</v>
      </c>
      <c r="H1339" s="135">
        <f>职业参数比例等级参数!$AD$49*1</f>
        <v>2.1818181818181817</v>
      </c>
      <c r="I1339" s="134">
        <f>职业参数比例等级参数!$AE$50*1</f>
        <v>2.4727272727272727</v>
      </c>
      <c r="J1339" s="134">
        <f>职业参数比例等级参数!$AE$51*1</f>
        <v>4.1212121212121211</v>
      </c>
      <c r="K1339" s="134">
        <f>职业参数比例等级参数!$AE$52*1</f>
        <v>3.0909090909090908</v>
      </c>
      <c r="L1339" s="134">
        <f>职业参数比例等级参数!$AE$53*1</f>
        <v>2.2254545454545451</v>
      </c>
      <c r="M1339" s="134">
        <f>L1339*职业参数比例等级参数!$B$15</f>
        <v>4.4509090909090903</v>
      </c>
      <c r="N1339" s="134">
        <f>L1339*职业参数比例等级参数!$B$16</f>
        <v>2.2254545454545451</v>
      </c>
      <c r="O1339" s="134"/>
      <c r="P1339" s="134"/>
    </row>
    <row r="1340" spans="1:16" s="135" customFormat="1">
      <c r="A1340" s="142">
        <v>1327</v>
      </c>
      <c r="B1340" s="134">
        <f t="shared" si="32"/>
        <v>500</v>
      </c>
      <c r="C1340" s="134">
        <v>1</v>
      </c>
      <c r="D1340" s="134">
        <v>3</v>
      </c>
      <c r="E1340" s="134" t="s">
        <v>1938</v>
      </c>
      <c r="F1340" s="134">
        <f>职业参数比例等级参数!$AE$47*1</f>
        <v>7.7575757575757569</v>
      </c>
      <c r="G1340" s="134">
        <f>职业参数比例等级参数!$AE$48*1</f>
        <v>9.6969696969696955</v>
      </c>
      <c r="H1340" s="135">
        <f>职业参数比例等级参数!$AF$49*1</f>
        <v>1.9393939393939392</v>
      </c>
      <c r="I1340" s="134">
        <f>职业参数比例等级参数!$AE$50*1</f>
        <v>2.4727272727272727</v>
      </c>
      <c r="J1340" s="134">
        <f>职业参数比例等级参数!$AE$51*1</f>
        <v>4.1212121212121211</v>
      </c>
      <c r="K1340" s="134">
        <f>职业参数比例等级参数!$AE$52*1</f>
        <v>3.0909090909090908</v>
      </c>
      <c r="L1340" s="134">
        <f>职业参数比例等级参数!$AE$53*1</f>
        <v>2.2254545454545451</v>
      </c>
      <c r="M1340" s="134">
        <f>L1340*职业参数比例等级参数!$B$15</f>
        <v>4.4509090909090903</v>
      </c>
      <c r="N1340" s="134">
        <f>L1340*职业参数比例等级参数!$B$16</f>
        <v>2.2254545454545451</v>
      </c>
      <c r="O1340" s="134"/>
      <c r="P1340" s="134"/>
    </row>
    <row r="1341" spans="1:16" s="135" customFormat="1">
      <c r="A1341" s="142">
        <v>1328</v>
      </c>
      <c r="B1341" s="134">
        <f t="shared" si="32"/>
        <v>500</v>
      </c>
      <c r="C1341" s="134">
        <v>1</v>
      </c>
      <c r="D1341" s="134">
        <v>3</v>
      </c>
      <c r="E1341" s="134" t="s">
        <v>1938</v>
      </c>
      <c r="F1341" s="134">
        <f>职业参数比例等级参数!$AE$47*1</f>
        <v>7.7575757575757569</v>
      </c>
      <c r="G1341" s="134">
        <f>职业参数比例等级参数!$AE$48*1</f>
        <v>9.6969696969696955</v>
      </c>
      <c r="H1341" s="134">
        <f>职业参数比例等级参数!$AE$49*1</f>
        <v>2.0606060606060606</v>
      </c>
      <c r="I1341" s="135">
        <f>职业参数比例等级参数!$AD$50*1</f>
        <v>2.6181818181818182</v>
      </c>
      <c r="J1341" s="134">
        <f>职业参数比例等级参数!$AE$51*1</f>
        <v>4.1212121212121211</v>
      </c>
      <c r="K1341" s="134">
        <f>职业参数比例等级参数!$AE$52*1</f>
        <v>3.0909090909090908</v>
      </c>
      <c r="L1341" s="134">
        <f>职业参数比例等级参数!$AE$53*1</f>
        <v>2.2254545454545451</v>
      </c>
      <c r="M1341" s="134">
        <f>L1341*职业参数比例等级参数!$B$15</f>
        <v>4.4509090909090903</v>
      </c>
      <c r="N1341" s="134">
        <f>L1341*职业参数比例等级参数!$B$16</f>
        <v>2.2254545454545451</v>
      </c>
      <c r="O1341" s="134"/>
      <c r="P1341" s="134"/>
    </row>
    <row r="1342" spans="1:16" s="135" customFormat="1">
      <c r="A1342" s="142">
        <v>1329</v>
      </c>
      <c r="B1342" s="134">
        <f t="shared" si="32"/>
        <v>500</v>
      </c>
      <c r="C1342" s="134">
        <v>1</v>
      </c>
      <c r="D1342" s="134">
        <v>3</v>
      </c>
      <c r="E1342" s="134" t="s">
        <v>1938</v>
      </c>
      <c r="F1342" s="134">
        <f>职业参数比例等级参数!$AE$47*1</f>
        <v>7.7575757575757569</v>
      </c>
      <c r="G1342" s="134">
        <f>职业参数比例等级参数!$AE$48*1</f>
        <v>9.6969696969696955</v>
      </c>
      <c r="H1342" s="134">
        <f>职业参数比例等级参数!$AE$49*1</f>
        <v>2.0606060606060606</v>
      </c>
      <c r="I1342" s="135">
        <f>职业参数比例等级参数!$AF$50*1</f>
        <v>2.3272727272727272</v>
      </c>
      <c r="J1342" s="134">
        <f>职业参数比例等级参数!$AE$51*1</f>
        <v>4.1212121212121211</v>
      </c>
      <c r="K1342" s="134">
        <f>职业参数比例等级参数!$AE$52*1</f>
        <v>3.0909090909090908</v>
      </c>
      <c r="L1342" s="134">
        <f>职业参数比例等级参数!$AE$53*1</f>
        <v>2.2254545454545451</v>
      </c>
      <c r="M1342" s="134">
        <f>L1342*职业参数比例等级参数!$B$15</f>
        <v>4.4509090909090903</v>
      </c>
      <c r="N1342" s="134">
        <f>L1342*职业参数比例等级参数!$B$16</f>
        <v>2.2254545454545451</v>
      </c>
      <c r="O1342" s="134"/>
      <c r="P1342" s="134"/>
    </row>
    <row r="1343" spans="1:16" s="135" customFormat="1">
      <c r="A1343" s="142">
        <v>1330</v>
      </c>
      <c r="B1343" s="134">
        <f t="shared" si="32"/>
        <v>500</v>
      </c>
      <c r="C1343" s="134">
        <v>1</v>
      </c>
      <c r="D1343" s="134">
        <v>3</v>
      </c>
      <c r="E1343" s="134" t="s">
        <v>1938</v>
      </c>
      <c r="F1343" s="134">
        <f>职业参数比例等级参数!$AE$47*1</f>
        <v>7.7575757575757569</v>
      </c>
      <c r="G1343" s="134">
        <f>职业参数比例等级参数!$AE$48*1</f>
        <v>9.6969696969696955</v>
      </c>
      <c r="H1343" s="134">
        <f>职业参数比例等级参数!$AE$49*1</f>
        <v>2.0606060606060606</v>
      </c>
      <c r="I1343" s="134">
        <f>职业参数比例等级参数!$AE$50*1</f>
        <v>2.4727272727272727</v>
      </c>
      <c r="J1343" s="135">
        <f>职业参数比例等级参数!$AD$51*1</f>
        <v>4.3636363636363633</v>
      </c>
      <c r="K1343" s="134">
        <f>职业参数比例等级参数!$AE$52*1</f>
        <v>3.0909090909090908</v>
      </c>
      <c r="L1343" s="134">
        <f>职业参数比例等级参数!$AE$53*1</f>
        <v>2.2254545454545451</v>
      </c>
      <c r="M1343" s="134">
        <f>L1343*职业参数比例等级参数!$B$15</f>
        <v>4.4509090909090903</v>
      </c>
      <c r="N1343" s="134">
        <f>L1343*职业参数比例等级参数!$B$16</f>
        <v>2.2254545454545451</v>
      </c>
      <c r="O1343" s="134"/>
      <c r="P1343" s="134"/>
    </row>
    <row r="1344" spans="1:16" s="135" customFormat="1">
      <c r="A1344" s="142">
        <v>1331</v>
      </c>
      <c r="B1344" s="134">
        <f t="shared" si="32"/>
        <v>500</v>
      </c>
      <c r="C1344" s="134">
        <v>1</v>
      </c>
      <c r="D1344" s="134">
        <v>3</v>
      </c>
      <c r="E1344" s="134" t="s">
        <v>1938</v>
      </c>
      <c r="F1344" s="134">
        <f>职业参数比例等级参数!$AE$47*1</f>
        <v>7.7575757575757569</v>
      </c>
      <c r="G1344" s="134">
        <f>职业参数比例等级参数!$AE$48*1</f>
        <v>9.6969696969696955</v>
      </c>
      <c r="H1344" s="134">
        <f>职业参数比例等级参数!$AE$49*1</f>
        <v>2.0606060606060606</v>
      </c>
      <c r="I1344" s="134">
        <f>职业参数比例等级参数!$AE$50*1</f>
        <v>2.4727272727272727</v>
      </c>
      <c r="J1344" s="135">
        <f>职业参数比例等级参数!$AF$51*1</f>
        <v>3.8787878787878785</v>
      </c>
      <c r="K1344" s="134">
        <f>职业参数比例等级参数!$AE$52*1</f>
        <v>3.0909090909090908</v>
      </c>
      <c r="L1344" s="134">
        <f>职业参数比例等级参数!$AE$53*1</f>
        <v>2.2254545454545451</v>
      </c>
      <c r="M1344" s="134">
        <f>L1344*职业参数比例等级参数!$B$15</f>
        <v>4.4509090909090903</v>
      </c>
      <c r="N1344" s="134">
        <f>L1344*职业参数比例等级参数!$B$16</f>
        <v>2.2254545454545451</v>
      </c>
      <c r="O1344" s="134"/>
      <c r="P1344" s="134"/>
    </row>
    <row r="1345" spans="1:16" s="135" customFormat="1">
      <c r="A1345" s="142">
        <v>1332</v>
      </c>
      <c r="B1345" s="134">
        <f t="shared" si="32"/>
        <v>500</v>
      </c>
      <c r="C1345" s="134">
        <v>1</v>
      </c>
      <c r="D1345" s="134">
        <v>3</v>
      </c>
      <c r="E1345" s="134" t="s">
        <v>1938</v>
      </c>
      <c r="F1345" s="134">
        <f>职业参数比例等级参数!$AE$47*1</f>
        <v>7.7575757575757569</v>
      </c>
      <c r="G1345" s="134">
        <f>职业参数比例等级参数!$AE$48*1</f>
        <v>9.6969696969696955</v>
      </c>
      <c r="H1345" s="134">
        <f>职业参数比例等级参数!$AE$49*1</f>
        <v>2.0606060606060606</v>
      </c>
      <c r="I1345" s="134">
        <f>职业参数比例等级参数!$AE$50*1</f>
        <v>2.4727272727272727</v>
      </c>
      <c r="J1345" s="134">
        <f>职业参数比例等级参数!$AE$51*1</f>
        <v>4.1212121212121211</v>
      </c>
      <c r="K1345" s="135">
        <f>职业参数比例等级参数!$AD$52*1</f>
        <v>3.2727272727272725</v>
      </c>
      <c r="L1345" s="134">
        <f>职业参数比例等级参数!$AE$53*1</f>
        <v>2.2254545454545451</v>
      </c>
      <c r="M1345" s="134">
        <f>L1345*职业参数比例等级参数!$B$15</f>
        <v>4.4509090909090903</v>
      </c>
      <c r="N1345" s="134">
        <f>L1345*职业参数比例等级参数!$B$16</f>
        <v>2.2254545454545451</v>
      </c>
      <c r="O1345" s="134"/>
      <c r="P1345" s="134"/>
    </row>
    <row r="1346" spans="1:16" s="135" customFormat="1">
      <c r="A1346" s="142">
        <v>1333</v>
      </c>
      <c r="B1346" s="134">
        <f t="shared" si="32"/>
        <v>500</v>
      </c>
      <c r="C1346" s="134">
        <v>1</v>
      </c>
      <c r="D1346" s="134">
        <v>3</v>
      </c>
      <c r="E1346" s="134" t="s">
        <v>1938</v>
      </c>
      <c r="F1346" s="134">
        <f>职业参数比例等级参数!$AE$47*1</f>
        <v>7.7575757575757569</v>
      </c>
      <c r="G1346" s="134">
        <f>职业参数比例等级参数!$AE$48*1</f>
        <v>9.6969696969696955</v>
      </c>
      <c r="H1346" s="134">
        <f>职业参数比例等级参数!$AE$49*1</f>
        <v>2.0606060606060606</v>
      </c>
      <c r="I1346" s="134">
        <f>职业参数比例等级参数!$AE$50*1</f>
        <v>2.4727272727272727</v>
      </c>
      <c r="J1346" s="134">
        <f>职业参数比例等级参数!$AE$51*1</f>
        <v>4.1212121212121211</v>
      </c>
      <c r="K1346" s="135">
        <f>职业参数比例等级参数!$AF$52*1</f>
        <v>2.9090909090909087</v>
      </c>
      <c r="L1346" s="134">
        <f>职业参数比例等级参数!$AE$53*1</f>
        <v>2.2254545454545451</v>
      </c>
      <c r="M1346" s="134">
        <f>L1346*职业参数比例等级参数!$B$15</f>
        <v>4.4509090909090903</v>
      </c>
      <c r="N1346" s="134">
        <f>L1346*职业参数比例等级参数!$B$16</f>
        <v>2.2254545454545451</v>
      </c>
      <c r="O1346" s="134"/>
      <c r="P1346" s="134"/>
    </row>
    <row r="1347" spans="1:16" s="135" customFormat="1">
      <c r="A1347" s="142">
        <v>1334</v>
      </c>
      <c r="B1347" s="134">
        <f t="shared" si="32"/>
        <v>500</v>
      </c>
      <c r="C1347" s="134">
        <v>1</v>
      </c>
      <c r="D1347" s="134">
        <v>3</v>
      </c>
      <c r="E1347" s="134" t="s">
        <v>1938</v>
      </c>
      <c r="F1347" s="134">
        <f>职业参数比例等级参数!$AE$47*1</f>
        <v>7.7575757575757569</v>
      </c>
      <c r="G1347" s="134">
        <f>职业参数比例等级参数!$AE$48*1</f>
        <v>9.6969696969696955</v>
      </c>
      <c r="H1347" s="134">
        <f>职业参数比例等级参数!$AE$49*1</f>
        <v>2.0606060606060606</v>
      </c>
      <c r="I1347" s="134">
        <f>职业参数比例等级参数!$AE$50*1</f>
        <v>2.4727272727272727</v>
      </c>
      <c r="J1347" s="134">
        <f>职业参数比例等级参数!$AE$51*1</f>
        <v>4.1212121212121211</v>
      </c>
      <c r="K1347" s="134">
        <f>职业参数比例等级参数!$AE$52*1</f>
        <v>3.0909090909090908</v>
      </c>
      <c r="L1347" s="135">
        <f>职业参数比例等级参数!$AD$53*1</f>
        <v>2.2472727272727271</v>
      </c>
      <c r="M1347" s="134">
        <f>L1347*职业参数比例等级参数!$B$15</f>
        <v>4.4945454545454542</v>
      </c>
      <c r="N1347" s="134">
        <f>L1347*职业参数比例等级参数!$B$16</f>
        <v>2.2472727272727271</v>
      </c>
      <c r="O1347" s="134"/>
      <c r="P1347" s="134"/>
    </row>
    <row r="1348" spans="1:16" s="135" customFormat="1">
      <c r="A1348" s="142">
        <v>1335</v>
      </c>
      <c r="B1348" s="134">
        <f t="shared" si="32"/>
        <v>500</v>
      </c>
      <c r="C1348" s="134">
        <v>1</v>
      </c>
      <c r="D1348" s="134">
        <v>3</v>
      </c>
      <c r="E1348" s="134" t="s">
        <v>1938</v>
      </c>
      <c r="F1348" s="134">
        <f>职业参数比例等级参数!$AE$47*1</f>
        <v>7.7575757575757569</v>
      </c>
      <c r="G1348" s="134">
        <f>职业参数比例等级参数!$AE$48*1</f>
        <v>9.6969696969696955</v>
      </c>
      <c r="H1348" s="134">
        <f>职业参数比例等级参数!$AE$49*1</f>
        <v>2.0606060606060606</v>
      </c>
      <c r="I1348" s="134">
        <f>职业参数比例等级参数!$AE$50*1</f>
        <v>2.4727272727272727</v>
      </c>
      <c r="J1348" s="134">
        <f>职业参数比例等级参数!$AE$51*1</f>
        <v>4.1212121212121211</v>
      </c>
      <c r="K1348" s="134">
        <f>职业参数比例等级参数!$AE$52*1</f>
        <v>3.0909090909090908</v>
      </c>
      <c r="L1348" s="135">
        <f>职业参数比例等级参数!$AF$53*1</f>
        <v>2.2036363636363636</v>
      </c>
      <c r="M1348" s="134">
        <f>L1348*职业参数比例等级参数!$B$15</f>
        <v>4.4072727272727272</v>
      </c>
      <c r="N1348" s="134">
        <f>L1348*职业参数比例等级参数!$B$16</f>
        <v>2.2036363636363636</v>
      </c>
      <c r="O1348" s="134"/>
      <c r="P1348" s="134"/>
    </row>
    <row r="1349" spans="1:16" s="135" customFormat="1">
      <c r="A1349" s="142">
        <v>1336</v>
      </c>
      <c r="B1349" s="135">
        <f t="shared" si="32"/>
        <v>500</v>
      </c>
      <c r="C1349" s="135">
        <v>1</v>
      </c>
      <c r="D1349" s="135">
        <v>3</v>
      </c>
      <c r="E1349" s="135" t="s">
        <v>1939</v>
      </c>
      <c r="F1349" s="135">
        <f>职业参数比例等级参数!$AF$47*1</f>
        <v>7.5151515151515147</v>
      </c>
      <c r="G1349" s="135">
        <f>职业参数比例等级参数!$AF$48*1</f>
        <v>9.3939393939393927</v>
      </c>
      <c r="H1349" s="135">
        <f>职业参数比例等级参数!$AF$49*1</f>
        <v>1.9393939393939392</v>
      </c>
      <c r="I1349" s="135">
        <f>职业参数比例等级参数!$AF$50*1</f>
        <v>2.3272727272727272</v>
      </c>
      <c r="J1349" s="135">
        <f>职业参数比例等级参数!$AF$51*1</f>
        <v>3.8787878787878785</v>
      </c>
      <c r="K1349" s="135">
        <f>职业参数比例等级参数!$AF$52*1</f>
        <v>2.9090909090909087</v>
      </c>
      <c r="L1349" s="135">
        <f>职业参数比例等级参数!$AF$53*1</f>
        <v>2.2036363636363636</v>
      </c>
      <c r="M1349" s="135">
        <f>L1349*职业参数比例等级参数!$B$15</f>
        <v>4.4072727272727272</v>
      </c>
      <c r="N1349" s="135">
        <f>L1349*职业参数比例等级参数!$B$16</f>
        <v>2.2036363636363636</v>
      </c>
      <c r="P1349" s="135" t="s">
        <v>696</v>
      </c>
    </row>
    <row r="1350" spans="1:16" s="135" customFormat="1">
      <c r="A1350" s="142">
        <v>1337</v>
      </c>
      <c r="B1350" s="134">
        <f t="shared" si="32"/>
        <v>500</v>
      </c>
      <c r="C1350" s="134">
        <v>1</v>
      </c>
      <c r="D1350" s="134">
        <v>3</v>
      </c>
      <c r="E1350" s="134" t="s">
        <v>1939</v>
      </c>
      <c r="F1350" s="135">
        <f>职业参数比例等级参数!$AE$47*1</f>
        <v>7.7575757575757569</v>
      </c>
      <c r="G1350" s="134">
        <f>职业参数比例等级参数!$AF$48*1</f>
        <v>9.3939393939393927</v>
      </c>
      <c r="H1350" s="134">
        <f>职业参数比例等级参数!$AF$49*1</f>
        <v>1.9393939393939392</v>
      </c>
      <c r="I1350" s="134">
        <f>职业参数比例等级参数!$AF$50*1</f>
        <v>2.3272727272727272</v>
      </c>
      <c r="J1350" s="134">
        <f>职业参数比例等级参数!$AF$51*1</f>
        <v>3.8787878787878785</v>
      </c>
      <c r="K1350" s="134">
        <f>职业参数比例等级参数!$AF$52*1</f>
        <v>2.9090909090909087</v>
      </c>
      <c r="L1350" s="134">
        <f>职业参数比例等级参数!$AF$53*1</f>
        <v>2.2036363636363636</v>
      </c>
      <c r="M1350" s="134">
        <f>L1350*职业参数比例等级参数!$B$15</f>
        <v>4.4072727272727272</v>
      </c>
      <c r="N1350" s="134">
        <f>L1350*职业参数比例等级参数!$B$16</f>
        <v>2.2036363636363636</v>
      </c>
      <c r="O1350" s="134"/>
      <c r="P1350" s="134"/>
    </row>
    <row r="1351" spans="1:16" s="135" customFormat="1">
      <c r="A1351" s="142">
        <v>1338</v>
      </c>
      <c r="B1351" s="134">
        <f t="shared" si="32"/>
        <v>500</v>
      </c>
      <c r="C1351" s="134">
        <v>1</v>
      </c>
      <c r="D1351" s="134">
        <v>3</v>
      </c>
      <c r="E1351" s="134" t="s">
        <v>1939</v>
      </c>
      <c r="F1351" s="135">
        <f>职业参数比例等级参数!$AD$47*1</f>
        <v>8</v>
      </c>
      <c r="G1351" s="134">
        <f>职业参数比例等级参数!$AF$48*1</f>
        <v>9.3939393939393927</v>
      </c>
      <c r="H1351" s="134">
        <f>职业参数比例等级参数!$AF$49*1</f>
        <v>1.9393939393939392</v>
      </c>
      <c r="I1351" s="134">
        <f>职业参数比例等级参数!$AF$50*1</f>
        <v>2.3272727272727272</v>
      </c>
      <c r="J1351" s="134">
        <f>职业参数比例等级参数!$AF$51*1</f>
        <v>3.8787878787878785</v>
      </c>
      <c r="K1351" s="134">
        <f>职业参数比例等级参数!$AF$52*1</f>
        <v>2.9090909090909087</v>
      </c>
      <c r="L1351" s="134">
        <f>职业参数比例等级参数!$AF$53*1</f>
        <v>2.2036363636363636</v>
      </c>
      <c r="M1351" s="134">
        <f>L1351*职业参数比例等级参数!$B$15</f>
        <v>4.4072727272727272</v>
      </c>
      <c r="N1351" s="134">
        <f>L1351*职业参数比例等级参数!$B$16</f>
        <v>2.2036363636363636</v>
      </c>
      <c r="O1351" s="134"/>
      <c r="P1351" s="134"/>
    </row>
    <row r="1352" spans="1:16" s="135" customFormat="1">
      <c r="A1352" s="142">
        <v>1339</v>
      </c>
      <c r="B1352" s="134">
        <f t="shared" si="32"/>
        <v>500</v>
      </c>
      <c r="C1352" s="134">
        <v>1</v>
      </c>
      <c r="D1352" s="134">
        <v>3</v>
      </c>
      <c r="E1352" s="134" t="s">
        <v>1938</v>
      </c>
      <c r="F1352" s="134">
        <f>职业参数比例等级参数!$AF$47*1</f>
        <v>7.5151515151515147</v>
      </c>
      <c r="G1352" s="135">
        <f>职业参数比例等级参数!$AE$48*1</f>
        <v>9.6969696969696955</v>
      </c>
      <c r="H1352" s="134">
        <f>职业参数比例等级参数!$AF$49*1</f>
        <v>1.9393939393939392</v>
      </c>
      <c r="I1352" s="134">
        <f>职业参数比例等级参数!$AF$50*1</f>
        <v>2.3272727272727272</v>
      </c>
      <c r="J1352" s="134">
        <f>职业参数比例等级参数!$AF$51*1</f>
        <v>3.8787878787878785</v>
      </c>
      <c r="K1352" s="134">
        <f>职业参数比例等级参数!$AF$52*1</f>
        <v>2.9090909090909087</v>
      </c>
      <c r="L1352" s="134">
        <f>职业参数比例等级参数!$AF$53*1</f>
        <v>2.2036363636363636</v>
      </c>
      <c r="M1352" s="134">
        <f>L1352*职业参数比例等级参数!$B$15</f>
        <v>4.4072727272727272</v>
      </c>
      <c r="N1352" s="134">
        <f>L1352*职业参数比例等级参数!$B$16</f>
        <v>2.2036363636363636</v>
      </c>
      <c r="O1352" s="134"/>
      <c r="P1352" s="134"/>
    </row>
    <row r="1353" spans="1:16" s="135" customFormat="1">
      <c r="A1353" s="142">
        <v>1340</v>
      </c>
      <c r="B1353" s="134">
        <f t="shared" si="32"/>
        <v>500</v>
      </c>
      <c r="C1353" s="134">
        <v>1</v>
      </c>
      <c r="D1353" s="134">
        <v>3</v>
      </c>
      <c r="E1353" s="134" t="s">
        <v>1938</v>
      </c>
      <c r="F1353" s="134">
        <f>职业参数比例等级参数!$AF$47*1</f>
        <v>7.5151515151515147</v>
      </c>
      <c r="G1353" s="135">
        <f>职业参数比例等级参数!$AD$48*1</f>
        <v>9.9999999999999982</v>
      </c>
      <c r="H1353" s="134">
        <f>职业参数比例等级参数!$AF$49*1</f>
        <v>1.9393939393939392</v>
      </c>
      <c r="I1353" s="134">
        <f>职业参数比例等级参数!$AF$50*1</f>
        <v>2.3272727272727272</v>
      </c>
      <c r="J1353" s="134">
        <f>职业参数比例等级参数!$AF$51*1</f>
        <v>3.8787878787878785</v>
      </c>
      <c r="K1353" s="134">
        <f>职业参数比例等级参数!$AF$52*1</f>
        <v>2.9090909090909087</v>
      </c>
      <c r="L1353" s="134">
        <f>职业参数比例等级参数!$AF$53*1</f>
        <v>2.2036363636363636</v>
      </c>
      <c r="M1353" s="134">
        <f>L1353*职业参数比例等级参数!$B$15</f>
        <v>4.4072727272727272</v>
      </c>
      <c r="N1353" s="134">
        <f>L1353*职业参数比例等级参数!$B$16</f>
        <v>2.2036363636363636</v>
      </c>
      <c r="O1353" s="134"/>
      <c r="P1353" s="134"/>
    </row>
    <row r="1354" spans="1:16" s="135" customFormat="1">
      <c r="A1354" s="142">
        <v>1341</v>
      </c>
      <c r="B1354" s="134">
        <f t="shared" si="32"/>
        <v>500</v>
      </c>
      <c r="C1354" s="134">
        <v>1</v>
      </c>
      <c r="D1354" s="134">
        <v>3</v>
      </c>
      <c r="E1354" s="134" t="s">
        <v>1938</v>
      </c>
      <c r="F1354" s="134">
        <f>职业参数比例等级参数!$AF$47*1</f>
        <v>7.5151515151515147</v>
      </c>
      <c r="G1354" s="134">
        <f>职业参数比例等级参数!$AF$48*1</f>
        <v>9.3939393939393927</v>
      </c>
      <c r="H1354" s="135">
        <f>职业参数比例等级参数!$AE$49*1</f>
        <v>2.0606060606060606</v>
      </c>
      <c r="I1354" s="134">
        <f>职业参数比例等级参数!$AF$50*1</f>
        <v>2.3272727272727272</v>
      </c>
      <c r="J1354" s="134">
        <f>职业参数比例等级参数!$AF$51*1</f>
        <v>3.8787878787878785</v>
      </c>
      <c r="K1354" s="134">
        <f>职业参数比例等级参数!$AF$52*1</f>
        <v>2.9090909090909087</v>
      </c>
      <c r="L1354" s="134">
        <f>职业参数比例等级参数!$AF$53*1</f>
        <v>2.2036363636363636</v>
      </c>
      <c r="M1354" s="134">
        <f>L1354*职业参数比例等级参数!$B$15</f>
        <v>4.4072727272727272</v>
      </c>
      <c r="N1354" s="134">
        <f>L1354*职业参数比例等级参数!$B$16</f>
        <v>2.2036363636363636</v>
      </c>
      <c r="O1354" s="134"/>
      <c r="P1354" s="134"/>
    </row>
    <row r="1355" spans="1:16" s="135" customFormat="1">
      <c r="A1355" s="142">
        <v>1342</v>
      </c>
      <c r="B1355" s="134">
        <f t="shared" si="32"/>
        <v>500</v>
      </c>
      <c r="C1355" s="134">
        <v>1</v>
      </c>
      <c r="D1355" s="134">
        <v>3</v>
      </c>
      <c r="E1355" s="134" t="s">
        <v>1938</v>
      </c>
      <c r="F1355" s="134">
        <f>职业参数比例等级参数!$AF$47*1</f>
        <v>7.5151515151515147</v>
      </c>
      <c r="G1355" s="134">
        <f>职业参数比例等级参数!$AF$48*1</f>
        <v>9.3939393939393927</v>
      </c>
      <c r="H1355" s="135">
        <f>职业参数比例等级参数!$AD$49*1</f>
        <v>2.1818181818181817</v>
      </c>
      <c r="I1355" s="134">
        <f>职业参数比例等级参数!$AF$50*1</f>
        <v>2.3272727272727272</v>
      </c>
      <c r="J1355" s="134">
        <f>职业参数比例等级参数!$AF$51*1</f>
        <v>3.8787878787878785</v>
      </c>
      <c r="K1355" s="134">
        <f>职业参数比例等级参数!$AF$52*1</f>
        <v>2.9090909090909087</v>
      </c>
      <c r="L1355" s="134">
        <f>职业参数比例等级参数!$AF$53*1</f>
        <v>2.2036363636363636</v>
      </c>
      <c r="M1355" s="134">
        <f>L1355*职业参数比例等级参数!$B$15</f>
        <v>4.4072727272727272</v>
      </c>
      <c r="N1355" s="134">
        <f>L1355*职业参数比例等级参数!$B$16</f>
        <v>2.2036363636363636</v>
      </c>
      <c r="O1355" s="134"/>
      <c r="P1355" s="134"/>
    </row>
    <row r="1356" spans="1:16" s="135" customFormat="1">
      <c r="A1356" s="142">
        <v>1343</v>
      </c>
      <c r="B1356" s="134">
        <f t="shared" si="32"/>
        <v>500</v>
      </c>
      <c r="C1356" s="134">
        <v>1</v>
      </c>
      <c r="D1356" s="134">
        <v>3</v>
      </c>
      <c r="E1356" s="134" t="s">
        <v>1938</v>
      </c>
      <c r="F1356" s="134">
        <f>职业参数比例等级参数!$AF$47*1</f>
        <v>7.5151515151515147</v>
      </c>
      <c r="G1356" s="134">
        <f>职业参数比例等级参数!$AF$48*1</f>
        <v>9.3939393939393927</v>
      </c>
      <c r="H1356" s="134">
        <f>职业参数比例等级参数!$AF$49*1</f>
        <v>1.9393939393939392</v>
      </c>
      <c r="I1356" s="135">
        <f>职业参数比例等级参数!$AE$50*1</f>
        <v>2.4727272727272727</v>
      </c>
      <c r="J1356" s="134">
        <f>职业参数比例等级参数!$AF$51*1</f>
        <v>3.8787878787878785</v>
      </c>
      <c r="K1356" s="134">
        <f>职业参数比例等级参数!$AF$52*1</f>
        <v>2.9090909090909087</v>
      </c>
      <c r="L1356" s="134">
        <f>职业参数比例等级参数!$AF$53*1</f>
        <v>2.2036363636363636</v>
      </c>
      <c r="M1356" s="134">
        <f>L1356*职业参数比例等级参数!$B$15</f>
        <v>4.4072727272727272</v>
      </c>
      <c r="N1356" s="134">
        <f>L1356*职业参数比例等级参数!$B$16</f>
        <v>2.2036363636363636</v>
      </c>
      <c r="O1356" s="134"/>
      <c r="P1356" s="134"/>
    </row>
    <row r="1357" spans="1:16" s="135" customFormat="1">
      <c r="A1357" s="142">
        <v>1344</v>
      </c>
      <c r="B1357" s="134">
        <f t="shared" si="32"/>
        <v>500</v>
      </c>
      <c r="C1357" s="134">
        <v>1</v>
      </c>
      <c r="D1357" s="134">
        <v>3</v>
      </c>
      <c r="E1357" s="134" t="s">
        <v>1938</v>
      </c>
      <c r="F1357" s="134">
        <f>职业参数比例等级参数!$AF$47*1</f>
        <v>7.5151515151515147</v>
      </c>
      <c r="G1357" s="134">
        <f>职业参数比例等级参数!$AF$48*1</f>
        <v>9.3939393939393927</v>
      </c>
      <c r="H1357" s="134">
        <f>职业参数比例等级参数!$AF$49*1</f>
        <v>1.9393939393939392</v>
      </c>
      <c r="I1357" s="135">
        <f>职业参数比例等级参数!$AD$50*1</f>
        <v>2.6181818181818182</v>
      </c>
      <c r="J1357" s="134">
        <f>职业参数比例等级参数!$AF$51*1</f>
        <v>3.8787878787878785</v>
      </c>
      <c r="K1357" s="134">
        <f>职业参数比例等级参数!$AF$52*1</f>
        <v>2.9090909090909087</v>
      </c>
      <c r="L1357" s="134">
        <f>职业参数比例等级参数!$AF$53*1</f>
        <v>2.2036363636363636</v>
      </c>
      <c r="M1357" s="134">
        <f>L1357*职业参数比例等级参数!$B$15</f>
        <v>4.4072727272727272</v>
      </c>
      <c r="N1357" s="134">
        <f>L1357*职业参数比例等级参数!$B$16</f>
        <v>2.2036363636363636</v>
      </c>
      <c r="O1357" s="134"/>
      <c r="P1357" s="134"/>
    </row>
    <row r="1358" spans="1:16" s="135" customFormat="1">
      <c r="A1358" s="142">
        <v>1345</v>
      </c>
      <c r="B1358" s="134">
        <f t="shared" si="32"/>
        <v>500</v>
      </c>
      <c r="C1358" s="134">
        <v>1</v>
      </c>
      <c r="D1358" s="134">
        <v>3</v>
      </c>
      <c r="E1358" s="134" t="s">
        <v>1938</v>
      </c>
      <c r="F1358" s="134">
        <f>职业参数比例等级参数!$AF$47*1</f>
        <v>7.5151515151515147</v>
      </c>
      <c r="G1358" s="134">
        <f>职业参数比例等级参数!$AF$48*1</f>
        <v>9.3939393939393927</v>
      </c>
      <c r="H1358" s="134">
        <f>职业参数比例等级参数!$AF$49*1</f>
        <v>1.9393939393939392</v>
      </c>
      <c r="I1358" s="134">
        <f>职业参数比例等级参数!$AF$50*1</f>
        <v>2.3272727272727272</v>
      </c>
      <c r="J1358" s="135">
        <f>职业参数比例等级参数!$AE$51*1</f>
        <v>4.1212121212121211</v>
      </c>
      <c r="K1358" s="134">
        <f>职业参数比例等级参数!$AF$52*1</f>
        <v>2.9090909090909087</v>
      </c>
      <c r="L1358" s="134">
        <f>职业参数比例等级参数!$AF$53*1</f>
        <v>2.2036363636363636</v>
      </c>
      <c r="M1358" s="134">
        <f>L1358*职业参数比例等级参数!$B$15</f>
        <v>4.4072727272727272</v>
      </c>
      <c r="N1358" s="134">
        <f>L1358*职业参数比例等级参数!$B$16</f>
        <v>2.2036363636363636</v>
      </c>
      <c r="O1358" s="134"/>
      <c r="P1358" s="134"/>
    </row>
    <row r="1359" spans="1:16" s="135" customFormat="1">
      <c r="A1359" s="142">
        <v>1346</v>
      </c>
      <c r="B1359" s="134">
        <f t="shared" si="32"/>
        <v>500</v>
      </c>
      <c r="C1359" s="134">
        <v>1</v>
      </c>
      <c r="D1359" s="134">
        <v>3</v>
      </c>
      <c r="E1359" s="134" t="s">
        <v>1938</v>
      </c>
      <c r="F1359" s="134">
        <f>职业参数比例等级参数!$AF$47*1</f>
        <v>7.5151515151515147</v>
      </c>
      <c r="G1359" s="134">
        <f>职业参数比例等级参数!$AF$48*1</f>
        <v>9.3939393939393927</v>
      </c>
      <c r="H1359" s="134">
        <f>职业参数比例等级参数!$AF$49*1</f>
        <v>1.9393939393939392</v>
      </c>
      <c r="I1359" s="134">
        <f>职业参数比例等级参数!$AF$50*1</f>
        <v>2.3272727272727272</v>
      </c>
      <c r="J1359" s="135">
        <f>职业参数比例等级参数!$AD$51*1</f>
        <v>4.3636363636363633</v>
      </c>
      <c r="K1359" s="134">
        <f>职业参数比例等级参数!$AF$52*1</f>
        <v>2.9090909090909087</v>
      </c>
      <c r="L1359" s="134">
        <f>职业参数比例等级参数!$AF$53*1</f>
        <v>2.2036363636363636</v>
      </c>
      <c r="M1359" s="134">
        <f>L1359*职业参数比例等级参数!$B$15</f>
        <v>4.4072727272727272</v>
      </c>
      <c r="N1359" s="134">
        <f>L1359*职业参数比例等级参数!$B$16</f>
        <v>2.2036363636363636</v>
      </c>
      <c r="O1359" s="134"/>
      <c r="P1359" s="134"/>
    </row>
    <row r="1360" spans="1:16" s="135" customFormat="1">
      <c r="A1360" s="142">
        <v>1347</v>
      </c>
      <c r="B1360" s="134">
        <f t="shared" si="32"/>
        <v>500</v>
      </c>
      <c r="C1360" s="134">
        <v>1</v>
      </c>
      <c r="D1360" s="134">
        <v>3</v>
      </c>
      <c r="E1360" s="134" t="s">
        <v>1938</v>
      </c>
      <c r="F1360" s="134">
        <f>职业参数比例等级参数!$AF$47*1</f>
        <v>7.5151515151515147</v>
      </c>
      <c r="G1360" s="134">
        <f>职业参数比例等级参数!$AF$48*1</f>
        <v>9.3939393939393927</v>
      </c>
      <c r="H1360" s="134">
        <f>职业参数比例等级参数!$AF$49*1</f>
        <v>1.9393939393939392</v>
      </c>
      <c r="I1360" s="134">
        <f>职业参数比例等级参数!$AF$50*1</f>
        <v>2.3272727272727272</v>
      </c>
      <c r="J1360" s="134">
        <f>职业参数比例等级参数!$AF$51*1</f>
        <v>3.8787878787878785</v>
      </c>
      <c r="K1360" s="135">
        <f>职业参数比例等级参数!$AE$52*1</f>
        <v>3.0909090909090908</v>
      </c>
      <c r="L1360" s="134">
        <f>职业参数比例等级参数!$AF$53*1</f>
        <v>2.2036363636363636</v>
      </c>
      <c r="M1360" s="134">
        <f>L1360*职业参数比例等级参数!$B$15</f>
        <v>4.4072727272727272</v>
      </c>
      <c r="N1360" s="134">
        <f>L1360*职业参数比例等级参数!$B$16</f>
        <v>2.2036363636363636</v>
      </c>
      <c r="O1360" s="134"/>
      <c r="P1360" s="134"/>
    </row>
    <row r="1361" spans="1:16" s="135" customFormat="1">
      <c r="A1361" s="142">
        <v>1348</v>
      </c>
      <c r="B1361" s="134">
        <f t="shared" si="32"/>
        <v>500</v>
      </c>
      <c r="C1361" s="134">
        <v>1</v>
      </c>
      <c r="D1361" s="134">
        <v>3</v>
      </c>
      <c r="E1361" s="134" t="s">
        <v>1938</v>
      </c>
      <c r="F1361" s="134">
        <f>职业参数比例等级参数!$AF$47*1</f>
        <v>7.5151515151515147</v>
      </c>
      <c r="G1361" s="134">
        <f>职业参数比例等级参数!$AF$48*1</f>
        <v>9.3939393939393927</v>
      </c>
      <c r="H1361" s="134">
        <f>职业参数比例等级参数!$AF$49*1</f>
        <v>1.9393939393939392</v>
      </c>
      <c r="I1361" s="134">
        <f>职业参数比例等级参数!$AF$50*1</f>
        <v>2.3272727272727272</v>
      </c>
      <c r="J1361" s="134">
        <f>职业参数比例等级参数!$AF$51*1</f>
        <v>3.8787878787878785</v>
      </c>
      <c r="K1361" s="135">
        <f>职业参数比例等级参数!$AD$52*1</f>
        <v>3.2727272727272725</v>
      </c>
      <c r="L1361" s="134">
        <f>职业参数比例等级参数!$AF$53*1</f>
        <v>2.2036363636363636</v>
      </c>
      <c r="M1361" s="134">
        <f>L1361*职业参数比例等级参数!$B$15</f>
        <v>4.4072727272727272</v>
      </c>
      <c r="N1361" s="134">
        <f>L1361*职业参数比例等级参数!$B$16</f>
        <v>2.2036363636363636</v>
      </c>
      <c r="O1361" s="134"/>
      <c r="P1361" s="134"/>
    </row>
    <row r="1362" spans="1:16" s="135" customFormat="1">
      <c r="A1362" s="142">
        <v>1349</v>
      </c>
      <c r="B1362" s="134">
        <f t="shared" si="32"/>
        <v>500</v>
      </c>
      <c r="C1362" s="134">
        <v>1</v>
      </c>
      <c r="D1362" s="134">
        <v>3</v>
      </c>
      <c r="E1362" s="134" t="s">
        <v>1938</v>
      </c>
      <c r="F1362" s="134">
        <f>职业参数比例等级参数!$AF$47*1</f>
        <v>7.5151515151515147</v>
      </c>
      <c r="G1362" s="134">
        <f>职业参数比例等级参数!$AF$48*1</f>
        <v>9.3939393939393927</v>
      </c>
      <c r="H1362" s="134">
        <f>职业参数比例等级参数!$AF$49*1</f>
        <v>1.9393939393939392</v>
      </c>
      <c r="I1362" s="134">
        <f>职业参数比例等级参数!$AF$50*1</f>
        <v>2.3272727272727272</v>
      </c>
      <c r="J1362" s="134">
        <f>职业参数比例等级参数!$AF$51*1</f>
        <v>3.8787878787878785</v>
      </c>
      <c r="K1362" s="134">
        <f>职业参数比例等级参数!$AF$52*1</f>
        <v>2.9090909090909087</v>
      </c>
      <c r="L1362" s="135">
        <f>职业参数比例等级参数!$AE$53*1</f>
        <v>2.2254545454545451</v>
      </c>
      <c r="M1362" s="134">
        <f>L1362*职业参数比例等级参数!$B$15</f>
        <v>4.4509090909090903</v>
      </c>
      <c r="N1362" s="134">
        <f>L1362*职业参数比例等级参数!$B$16</f>
        <v>2.2254545454545451</v>
      </c>
      <c r="O1362" s="134"/>
      <c r="P1362" s="134"/>
    </row>
    <row r="1363" spans="1:16" s="135" customFormat="1">
      <c r="A1363" s="142">
        <v>1350</v>
      </c>
      <c r="B1363" s="134">
        <f t="shared" si="32"/>
        <v>500</v>
      </c>
      <c r="C1363" s="134">
        <v>1</v>
      </c>
      <c r="D1363" s="134">
        <v>3</v>
      </c>
      <c r="E1363" s="134" t="s">
        <v>1938</v>
      </c>
      <c r="F1363" s="134">
        <f>职业参数比例等级参数!$AF$47*1</f>
        <v>7.5151515151515147</v>
      </c>
      <c r="G1363" s="134">
        <f>职业参数比例等级参数!$AF$48*1</f>
        <v>9.3939393939393927</v>
      </c>
      <c r="H1363" s="134">
        <f>职业参数比例等级参数!$AF$49*1</f>
        <v>1.9393939393939392</v>
      </c>
      <c r="I1363" s="134">
        <f>职业参数比例等级参数!$AF$50*1</f>
        <v>2.3272727272727272</v>
      </c>
      <c r="J1363" s="134">
        <f>职业参数比例等级参数!$AF$51*1</f>
        <v>3.8787878787878785</v>
      </c>
      <c r="K1363" s="134">
        <f>职业参数比例等级参数!$AF$52*1</f>
        <v>2.9090909090909087</v>
      </c>
      <c r="L1363" s="135">
        <f>职业参数比例等级参数!$AD$53*1</f>
        <v>2.2472727272727271</v>
      </c>
      <c r="M1363" s="134">
        <f>L1363*职业参数比例等级参数!$B$15</f>
        <v>4.4945454545454542</v>
      </c>
      <c r="N1363" s="134">
        <f>L1363*职业参数比例等级参数!$B$16</f>
        <v>2.2472727272727271</v>
      </c>
      <c r="O1363" s="134"/>
      <c r="P1363" s="134"/>
    </row>
  </sheetData>
  <autoFilter ref="A13:P1363"/>
  <phoneticPr fontId="1" type="noConversion"/>
  <pageMargins left="0.7" right="0.7" top="0.75" bottom="0.75" header="0.3" footer="0.3"/>
  <pageSetup paperSize="9"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1410"/>
  <sheetViews>
    <sheetView workbookViewId="0">
      <pane ySplit="1" topLeftCell="A1256" activePane="bottomLeft" state="frozen"/>
      <selection pane="bottomLeft" activeCell="B1248" sqref="B1248:B1329"/>
    </sheetView>
  </sheetViews>
  <sheetFormatPr defaultRowHeight="14.4"/>
  <cols>
    <col min="1" max="1" width="5.88671875" style="47" customWidth="1"/>
    <col min="2" max="2" width="19.21875" style="145" customWidth="1"/>
    <col min="3" max="3" width="24.6640625" style="47" customWidth="1"/>
    <col min="4" max="4" width="4.88671875" style="47" bestFit="1" customWidth="1"/>
    <col min="5" max="5" width="24.44140625" style="145" customWidth="1"/>
    <col min="6" max="6" width="23.44140625" style="145" customWidth="1"/>
    <col min="7" max="7" width="25.88671875" style="47" customWidth="1"/>
    <col min="8" max="8" width="14.5546875" style="47" customWidth="1"/>
    <col min="9" max="9" width="13.5546875" style="47" customWidth="1"/>
    <col min="10" max="10" width="14.109375" style="47" customWidth="1"/>
    <col min="11" max="256" width="8.88671875" style="47"/>
    <col min="257" max="257" width="3.44140625" style="47" bestFit="1" customWidth="1"/>
    <col min="258" max="258" width="6.88671875" style="47" bestFit="1" customWidth="1"/>
    <col min="259" max="259" width="8.44140625" style="47" bestFit="1" customWidth="1"/>
    <col min="260" max="260" width="4.88671875" style="47" bestFit="1" customWidth="1"/>
    <col min="261" max="262" width="14.88671875" style="47" bestFit="1" customWidth="1"/>
    <col min="263" max="512" width="8.88671875" style="47"/>
    <col min="513" max="513" width="3.44140625" style="47" bestFit="1" customWidth="1"/>
    <col min="514" max="514" width="6.88671875" style="47" bestFit="1" customWidth="1"/>
    <col min="515" max="515" width="8.44140625" style="47" bestFit="1" customWidth="1"/>
    <col min="516" max="516" width="4.88671875" style="47" bestFit="1" customWidth="1"/>
    <col min="517" max="518" width="14.88671875" style="47" bestFit="1" customWidth="1"/>
    <col min="519" max="768" width="8.88671875" style="47"/>
    <col min="769" max="769" width="3.44140625" style="47" bestFit="1" customWidth="1"/>
    <col min="770" max="770" width="6.88671875" style="47" bestFit="1" customWidth="1"/>
    <col min="771" max="771" width="8.44140625" style="47" bestFit="1" customWidth="1"/>
    <col min="772" max="772" width="4.88671875" style="47" bestFit="1" customWidth="1"/>
    <col min="773" max="774" width="14.88671875" style="47" bestFit="1" customWidth="1"/>
    <col min="775" max="1024" width="8.88671875" style="47"/>
    <col min="1025" max="1025" width="3.44140625" style="47" bestFit="1" customWidth="1"/>
    <col min="1026" max="1026" width="6.88671875" style="47" bestFit="1" customWidth="1"/>
    <col min="1027" max="1027" width="8.44140625" style="47" bestFit="1" customWidth="1"/>
    <col min="1028" max="1028" width="4.88671875" style="47" bestFit="1" customWidth="1"/>
    <col min="1029" max="1030" width="14.88671875" style="47" bestFit="1" customWidth="1"/>
    <col min="1031" max="1280" width="8.88671875" style="47"/>
    <col min="1281" max="1281" width="3.44140625" style="47" bestFit="1" customWidth="1"/>
    <col min="1282" max="1282" width="6.88671875" style="47" bestFit="1" customWidth="1"/>
    <col min="1283" max="1283" width="8.44140625" style="47" bestFit="1" customWidth="1"/>
    <col min="1284" max="1284" width="4.88671875" style="47" bestFit="1" customWidth="1"/>
    <col min="1285" max="1286" width="14.88671875" style="47" bestFit="1" customWidth="1"/>
    <col min="1287" max="1536" width="8.88671875" style="47"/>
    <col min="1537" max="1537" width="3.44140625" style="47" bestFit="1" customWidth="1"/>
    <col min="1538" max="1538" width="6.88671875" style="47" bestFit="1" customWidth="1"/>
    <col min="1539" max="1539" width="8.44140625" style="47" bestFit="1" customWidth="1"/>
    <col min="1540" max="1540" width="4.88671875" style="47" bestFit="1" customWidth="1"/>
    <col min="1541" max="1542" width="14.88671875" style="47" bestFit="1" customWidth="1"/>
    <col min="1543" max="1792" width="8.88671875" style="47"/>
    <col min="1793" max="1793" width="3.44140625" style="47" bestFit="1" customWidth="1"/>
    <col min="1794" max="1794" width="6.88671875" style="47" bestFit="1" customWidth="1"/>
    <col min="1795" max="1795" width="8.44140625" style="47" bestFit="1" customWidth="1"/>
    <col min="1796" max="1796" width="4.88671875" style="47" bestFit="1" customWidth="1"/>
    <col min="1797" max="1798" width="14.88671875" style="47" bestFit="1" customWidth="1"/>
    <col min="1799" max="2048" width="8.88671875" style="47"/>
    <col min="2049" max="2049" width="3.44140625" style="47" bestFit="1" customWidth="1"/>
    <col min="2050" max="2050" width="6.88671875" style="47" bestFit="1" customWidth="1"/>
    <col min="2051" max="2051" width="8.44140625" style="47" bestFit="1" customWidth="1"/>
    <col min="2052" max="2052" width="4.88671875" style="47" bestFit="1" customWidth="1"/>
    <col min="2053" max="2054" width="14.88671875" style="47" bestFit="1" customWidth="1"/>
    <col min="2055" max="2304" width="8.88671875" style="47"/>
    <col min="2305" max="2305" width="3.44140625" style="47" bestFit="1" customWidth="1"/>
    <col min="2306" max="2306" width="6.88671875" style="47" bestFit="1" customWidth="1"/>
    <col min="2307" max="2307" width="8.44140625" style="47" bestFit="1" customWidth="1"/>
    <col min="2308" max="2308" width="4.88671875" style="47" bestFit="1" customWidth="1"/>
    <col min="2309" max="2310" width="14.88671875" style="47" bestFit="1" customWidth="1"/>
    <col min="2311" max="2560" width="8.88671875" style="47"/>
    <col min="2561" max="2561" width="3.44140625" style="47" bestFit="1" customWidth="1"/>
    <col min="2562" max="2562" width="6.88671875" style="47" bestFit="1" customWidth="1"/>
    <col min="2563" max="2563" width="8.44140625" style="47" bestFit="1" customWidth="1"/>
    <col min="2564" max="2564" width="4.88671875" style="47" bestFit="1" customWidth="1"/>
    <col min="2565" max="2566" width="14.88671875" style="47" bestFit="1" customWidth="1"/>
    <col min="2567" max="2816" width="8.88671875" style="47"/>
    <col min="2817" max="2817" width="3.44140625" style="47" bestFit="1" customWidth="1"/>
    <col min="2818" max="2818" width="6.88671875" style="47" bestFit="1" customWidth="1"/>
    <col min="2819" max="2819" width="8.44140625" style="47" bestFit="1" customWidth="1"/>
    <col min="2820" max="2820" width="4.88671875" style="47" bestFit="1" customWidth="1"/>
    <col min="2821" max="2822" width="14.88671875" style="47" bestFit="1" customWidth="1"/>
    <col min="2823" max="3072" width="8.88671875" style="47"/>
    <col min="3073" max="3073" width="3.44140625" style="47" bestFit="1" customWidth="1"/>
    <col min="3074" max="3074" width="6.88671875" style="47" bestFit="1" customWidth="1"/>
    <col min="3075" max="3075" width="8.44140625" style="47" bestFit="1" customWidth="1"/>
    <col min="3076" max="3076" width="4.88671875" style="47" bestFit="1" customWidth="1"/>
    <col min="3077" max="3078" width="14.88671875" style="47" bestFit="1" customWidth="1"/>
    <col min="3079" max="3328" width="8.88671875" style="47"/>
    <col min="3329" max="3329" width="3.44140625" style="47" bestFit="1" customWidth="1"/>
    <col min="3330" max="3330" width="6.88671875" style="47" bestFit="1" customWidth="1"/>
    <col min="3331" max="3331" width="8.44140625" style="47" bestFit="1" customWidth="1"/>
    <col min="3332" max="3332" width="4.88671875" style="47" bestFit="1" customWidth="1"/>
    <col min="3333" max="3334" width="14.88671875" style="47" bestFit="1" customWidth="1"/>
    <col min="3335" max="3584" width="8.88671875" style="47"/>
    <col min="3585" max="3585" width="3.44140625" style="47" bestFit="1" customWidth="1"/>
    <col min="3586" max="3586" width="6.88671875" style="47" bestFit="1" customWidth="1"/>
    <col min="3587" max="3587" width="8.44140625" style="47" bestFit="1" customWidth="1"/>
    <col min="3588" max="3588" width="4.88671875" style="47" bestFit="1" customWidth="1"/>
    <col min="3589" max="3590" width="14.88671875" style="47" bestFit="1" customWidth="1"/>
    <col min="3591" max="3840" width="8.88671875" style="47"/>
    <col min="3841" max="3841" width="3.44140625" style="47" bestFit="1" customWidth="1"/>
    <col min="3842" max="3842" width="6.88671875" style="47" bestFit="1" customWidth="1"/>
    <col min="3843" max="3843" width="8.44140625" style="47" bestFit="1" customWidth="1"/>
    <col min="3844" max="3844" width="4.88671875" style="47" bestFit="1" customWidth="1"/>
    <col min="3845" max="3846" width="14.88671875" style="47" bestFit="1" customWidth="1"/>
    <col min="3847" max="4096" width="8.88671875" style="47"/>
    <col min="4097" max="4097" width="3.44140625" style="47" bestFit="1" customWidth="1"/>
    <col min="4098" max="4098" width="6.88671875" style="47" bestFit="1" customWidth="1"/>
    <col min="4099" max="4099" width="8.44140625" style="47" bestFit="1" customWidth="1"/>
    <col min="4100" max="4100" width="4.88671875" style="47" bestFit="1" customWidth="1"/>
    <col min="4101" max="4102" width="14.88671875" style="47" bestFit="1" customWidth="1"/>
    <col min="4103" max="4352" width="8.88671875" style="47"/>
    <col min="4353" max="4353" width="3.44140625" style="47" bestFit="1" customWidth="1"/>
    <col min="4354" max="4354" width="6.88671875" style="47" bestFit="1" customWidth="1"/>
    <col min="4355" max="4355" width="8.44140625" style="47" bestFit="1" customWidth="1"/>
    <col min="4356" max="4356" width="4.88671875" style="47" bestFit="1" customWidth="1"/>
    <col min="4357" max="4358" width="14.88671875" style="47" bestFit="1" customWidth="1"/>
    <col min="4359" max="4608" width="8.88671875" style="47"/>
    <col min="4609" max="4609" width="3.44140625" style="47" bestFit="1" customWidth="1"/>
    <col min="4610" max="4610" width="6.88671875" style="47" bestFit="1" customWidth="1"/>
    <col min="4611" max="4611" width="8.44140625" style="47" bestFit="1" customWidth="1"/>
    <col min="4612" max="4612" width="4.88671875" style="47" bestFit="1" customWidth="1"/>
    <col min="4613" max="4614" width="14.88671875" style="47" bestFit="1" customWidth="1"/>
    <col min="4615" max="4864" width="8.88671875" style="47"/>
    <col min="4865" max="4865" width="3.44140625" style="47" bestFit="1" customWidth="1"/>
    <col min="4866" max="4866" width="6.88671875" style="47" bestFit="1" customWidth="1"/>
    <col min="4867" max="4867" width="8.44140625" style="47" bestFit="1" customWidth="1"/>
    <col min="4868" max="4868" width="4.88671875" style="47" bestFit="1" customWidth="1"/>
    <col min="4869" max="4870" width="14.88671875" style="47" bestFit="1" customWidth="1"/>
    <col min="4871" max="5120" width="8.88671875" style="47"/>
    <col min="5121" max="5121" width="3.44140625" style="47" bestFit="1" customWidth="1"/>
    <col min="5122" max="5122" width="6.88671875" style="47" bestFit="1" customWidth="1"/>
    <col min="5123" max="5123" width="8.44140625" style="47" bestFit="1" customWidth="1"/>
    <col min="5124" max="5124" width="4.88671875" style="47" bestFit="1" customWidth="1"/>
    <col min="5125" max="5126" width="14.88671875" style="47" bestFit="1" customWidth="1"/>
    <col min="5127" max="5376" width="8.88671875" style="47"/>
    <col min="5377" max="5377" width="3.44140625" style="47" bestFit="1" customWidth="1"/>
    <col min="5378" max="5378" width="6.88671875" style="47" bestFit="1" customWidth="1"/>
    <col min="5379" max="5379" width="8.44140625" style="47" bestFit="1" customWidth="1"/>
    <col min="5380" max="5380" width="4.88671875" style="47" bestFit="1" customWidth="1"/>
    <col min="5381" max="5382" width="14.88671875" style="47" bestFit="1" customWidth="1"/>
    <col min="5383" max="5632" width="8.88671875" style="47"/>
    <col min="5633" max="5633" width="3.44140625" style="47" bestFit="1" customWidth="1"/>
    <col min="5634" max="5634" width="6.88671875" style="47" bestFit="1" customWidth="1"/>
    <col min="5635" max="5635" width="8.44140625" style="47" bestFit="1" customWidth="1"/>
    <col min="5636" max="5636" width="4.88671875" style="47" bestFit="1" customWidth="1"/>
    <col min="5637" max="5638" width="14.88671875" style="47" bestFit="1" customWidth="1"/>
    <col min="5639" max="5888" width="8.88671875" style="47"/>
    <col min="5889" max="5889" width="3.44140625" style="47" bestFit="1" customWidth="1"/>
    <col min="5890" max="5890" width="6.88671875" style="47" bestFit="1" customWidth="1"/>
    <col min="5891" max="5891" width="8.44140625" style="47" bestFit="1" customWidth="1"/>
    <col min="5892" max="5892" width="4.88671875" style="47" bestFit="1" customWidth="1"/>
    <col min="5893" max="5894" width="14.88671875" style="47" bestFit="1" customWidth="1"/>
    <col min="5895" max="6144" width="8.88671875" style="47"/>
    <col min="6145" max="6145" width="3.44140625" style="47" bestFit="1" customWidth="1"/>
    <col min="6146" max="6146" width="6.88671875" style="47" bestFit="1" customWidth="1"/>
    <col min="6147" max="6147" width="8.44140625" style="47" bestFit="1" customWidth="1"/>
    <col min="6148" max="6148" width="4.88671875" style="47" bestFit="1" customWidth="1"/>
    <col min="6149" max="6150" width="14.88671875" style="47" bestFit="1" customWidth="1"/>
    <col min="6151" max="6400" width="8.88671875" style="47"/>
    <col min="6401" max="6401" width="3.44140625" style="47" bestFit="1" customWidth="1"/>
    <col min="6402" max="6402" width="6.88671875" style="47" bestFit="1" customWidth="1"/>
    <col min="6403" max="6403" width="8.44140625" style="47" bestFit="1" customWidth="1"/>
    <col min="6404" max="6404" width="4.88671875" style="47" bestFit="1" customWidth="1"/>
    <col min="6405" max="6406" width="14.88671875" style="47" bestFit="1" customWidth="1"/>
    <col min="6407" max="6656" width="8.88671875" style="47"/>
    <col min="6657" max="6657" width="3.44140625" style="47" bestFit="1" customWidth="1"/>
    <col min="6658" max="6658" width="6.88671875" style="47" bestFit="1" customWidth="1"/>
    <col min="6659" max="6659" width="8.44140625" style="47" bestFit="1" customWidth="1"/>
    <col min="6660" max="6660" width="4.88671875" style="47" bestFit="1" customWidth="1"/>
    <col min="6661" max="6662" width="14.88671875" style="47" bestFit="1" customWidth="1"/>
    <col min="6663" max="6912" width="8.88671875" style="47"/>
    <col min="6913" max="6913" width="3.44140625" style="47" bestFit="1" customWidth="1"/>
    <col min="6914" max="6914" width="6.88671875" style="47" bestFit="1" customWidth="1"/>
    <col min="6915" max="6915" width="8.44140625" style="47" bestFit="1" customWidth="1"/>
    <col min="6916" max="6916" width="4.88671875" style="47" bestFit="1" customWidth="1"/>
    <col min="6917" max="6918" width="14.88671875" style="47" bestFit="1" customWidth="1"/>
    <col min="6919" max="7168" width="8.88671875" style="47"/>
    <col min="7169" max="7169" width="3.44140625" style="47" bestFit="1" customWidth="1"/>
    <col min="7170" max="7170" width="6.88671875" style="47" bestFit="1" customWidth="1"/>
    <col min="7171" max="7171" width="8.44140625" style="47" bestFit="1" customWidth="1"/>
    <col min="7172" max="7172" width="4.88671875" style="47" bestFit="1" customWidth="1"/>
    <col min="7173" max="7174" width="14.88671875" style="47" bestFit="1" customWidth="1"/>
    <col min="7175" max="7424" width="8.88671875" style="47"/>
    <col min="7425" max="7425" width="3.44140625" style="47" bestFit="1" customWidth="1"/>
    <col min="7426" max="7426" width="6.88671875" style="47" bestFit="1" customWidth="1"/>
    <col min="7427" max="7427" width="8.44140625" style="47" bestFit="1" customWidth="1"/>
    <col min="7428" max="7428" width="4.88671875" style="47" bestFit="1" customWidth="1"/>
    <col min="7429" max="7430" width="14.88671875" style="47" bestFit="1" customWidth="1"/>
    <col min="7431" max="7680" width="8.88671875" style="47"/>
    <col min="7681" max="7681" width="3.44140625" style="47" bestFit="1" customWidth="1"/>
    <col min="7682" max="7682" width="6.88671875" style="47" bestFit="1" customWidth="1"/>
    <col min="7683" max="7683" width="8.44140625" style="47" bestFit="1" customWidth="1"/>
    <col min="7684" max="7684" width="4.88671875" style="47" bestFit="1" customWidth="1"/>
    <col min="7685" max="7686" width="14.88671875" style="47" bestFit="1" customWidth="1"/>
    <col min="7687" max="7936" width="8.88671875" style="47"/>
    <col min="7937" max="7937" width="3.44140625" style="47" bestFit="1" customWidth="1"/>
    <col min="7938" max="7938" width="6.88671875" style="47" bestFit="1" customWidth="1"/>
    <col min="7939" max="7939" width="8.44140625" style="47" bestFit="1" customWidth="1"/>
    <col min="7940" max="7940" width="4.88671875" style="47" bestFit="1" customWidth="1"/>
    <col min="7941" max="7942" width="14.88671875" style="47" bestFit="1" customWidth="1"/>
    <col min="7943" max="8192" width="8.88671875" style="47"/>
    <col min="8193" max="8193" width="3.44140625" style="47" bestFit="1" customWidth="1"/>
    <col min="8194" max="8194" width="6.88671875" style="47" bestFit="1" customWidth="1"/>
    <col min="8195" max="8195" width="8.44140625" style="47" bestFit="1" customWidth="1"/>
    <col min="8196" max="8196" width="4.88671875" style="47" bestFit="1" customWidth="1"/>
    <col min="8197" max="8198" width="14.88671875" style="47" bestFit="1" customWidth="1"/>
    <col min="8199" max="8448" width="8.88671875" style="47"/>
    <col min="8449" max="8449" width="3.44140625" style="47" bestFit="1" customWidth="1"/>
    <col min="8450" max="8450" width="6.88671875" style="47" bestFit="1" customWidth="1"/>
    <col min="8451" max="8451" width="8.44140625" style="47" bestFit="1" customWidth="1"/>
    <col min="8452" max="8452" width="4.88671875" style="47" bestFit="1" customWidth="1"/>
    <col min="8453" max="8454" width="14.88671875" style="47" bestFit="1" customWidth="1"/>
    <col min="8455" max="8704" width="8.88671875" style="47"/>
    <col min="8705" max="8705" width="3.44140625" style="47" bestFit="1" customWidth="1"/>
    <col min="8706" max="8706" width="6.88671875" style="47" bestFit="1" customWidth="1"/>
    <col min="8707" max="8707" width="8.44140625" style="47" bestFit="1" customWidth="1"/>
    <col min="8708" max="8708" width="4.88671875" style="47" bestFit="1" customWidth="1"/>
    <col min="8709" max="8710" width="14.88671875" style="47" bestFit="1" customWidth="1"/>
    <col min="8711" max="8960" width="8.88671875" style="47"/>
    <col min="8961" max="8961" width="3.44140625" style="47" bestFit="1" customWidth="1"/>
    <col min="8962" max="8962" width="6.88671875" style="47" bestFit="1" customWidth="1"/>
    <col min="8963" max="8963" width="8.44140625" style="47" bestFit="1" customWidth="1"/>
    <col min="8964" max="8964" width="4.88671875" style="47" bestFit="1" customWidth="1"/>
    <col min="8965" max="8966" width="14.88671875" style="47" bestFit="1" customWidth="1"/>
    <col min="8967" max="9216" width="8.88671875" style="47"/>
    <col min="9217" max="9217" width="3.44140625" style="47" bestFit="1" customWidth="1"/>
    <col min="9218" max="9218" width="6.88671875" style="47" bestFit="1" customWidth="1"/>
    <col min="9219" max="9219" width="8.44140625" style="47" bestFit="1" customWidth="1"/>
    <col min="9220" max="9220" width="4.88671875" style="47" bestFit="1" customWidth="1"/>
    <col min="9221" max="9222" width="14.88671875" style="47" bestFit="1" customWidth="1"/>
    <col min="9223" max="9472" width="8.88671875" style="47"/>
    <col min="9473" max="9473" width="3.44140625" style="47" bestFit="1" customWidth="1"/>
    <col min="9474" max="9474" width="6.88671875" style="47" bestFit="1" customWidth="1"/>
    <col min="9475" max="9475" width="8.44140625" style="47" bestFit="1" customWidth="1"/>
    <col min="9476" max="9476" width="4.88671875" style="47" bestFit="1" customWidth="1"/>
    <col min="9477" max="9478" width="14.88671875" style="47" bestFit="1" customWidth="1"/>
    <col min="9479" max="9728" width="8.88671875" style="47"/>
    <col min="9729" max="9729" width="3.44140625" style="47" bestFit="1" customWidth="1"/>
    <col min="9730" max="9730" width="6.88671875" style="47" bestFit="1" customWidth="1"/>
    <col min="9731" max="9731" width="8.44140625" style="47" bestFit="1" customWidth="1"/>
    <col min="9732" max="9732" width="4.88671875" style="47" bestFit="1" customWidth="1"/>
    <col min="9733" max="9734" width="14.88671875" style="47" bestFit="1" customWidth="1"/>
    <col min="9735" max="9984" width="8.88671875" style="47"/>
    <col min="9985" max="9985" width="3.44140625" style="47" bestFit="1" customWidth="1"/>
    <col min="9986" max="9986" width="6.88671875" style="47" bestFit="1" customWidth="1"/>
    <col min="9987" max="9987" width="8.44140625" style="47" bestFit="1" customWidth="1"/>
    <col min="9988" max="9988" width="4.88671875" style="47" bestFit="1" customWidth="1"/>
    <col min="9989" max="9990" width="14.88671875" style="47" bestFit="1" customWidth="1"/>
    <col min="9991" max="10240" width="8.88671875" style="47"/>
    <col min="10241" max="10241" width="3.44140625" style="47" bestFit="1" customWidth="1"/>
    <col min="10242" max="10242" width="6.88671875" style="47" bestFit="1" customWidth="1"/>
    <col min="10243" max="10243" width="8.44140625" style="47" bestFit="1" customWidth="1"/>
    <col min="10244" max="10244" width="4.88671875" style="47" bestFit="1" customWidth="1"/>
    <col min="10245" max="10246" width="14.88671875" style="47" bestFit="1" customWidth="1"/>
    <col min="10247" max="10496" width="8.88671875" style="47"/>
    <col min="10497" max="10497" width="3.44140625" style="47" bestFit="1" customWidth="1"/>
    <col min="10498" max="10498" width="6.88671875" style="47" bestFit="1" customWidth="1"/>
    <col min="10499" max="10499" width="8.44140625" style="47" bestFit="1" customWidth="1"/>
    <col min="10500" max="10500" width="4.88671875" style="47" bestFit="1" customWidth="1"/>
    <col min="10501" max="10502" width="14.88671875" style="47" bestFit="1" customWidth="1"/>
    <col min="10503" max="10752" width="8.88671875" style="47"/>
    <col min="10753" max="10753" width="3.44140625" style="47" bestFit="1" customWidth="1"/>
    <col min="10754" max="10754" width="6.88671875" style="47" bestFit="1" customWidth="1"/>
    <col min="10755" max="10755" width="8.44140625" style="47" bestFit="1" customWidth="1"/>
    <col min="10756" max="10756" width="4.88671875" style="47" bestFit="1" customWidth="1"/>
    <col min="10757" max="10758" width="14.88671875" style="47" bestFit="1" customWidth="1"/>
    <col min="10759" max="11008" width="8.88671875" style="47"/>
    <col min="11009" max="11009" width="3.44140625" style="47" bestFit="1" customWidth="1"/>
    <col min="11010" max="11010" width="6.88671875" style="47" bestFit="1" customWidth="1"/>
    <col min="11011" max="11011" width="8.44140625" style="47" bestFit="1" customWidth="1"/>
    <col min="11012" max="11012" width="4.88671875" style="47" bestFit="1" customWidth="1"/>
    <col min="11013" max="11014" width="14.88671875" style="47" bestFit="1" customWidth="1"/>
    <col min="11015" max="11264" width="8.88671875" style="47"/>
    <col min="11265" max="11265" width="3.44140625" style="47" bestFit="1" customWidth="1"/>
    <col min="11266" max="11266" width="6.88671875" style="47" bestFit="1" customWidth="1"/>
    <col min="11267" max="11267" width="8.44140625" style="47" bestFit="1" customWidth="1"/>
    <col min="11268" max="11268" width="4.88671875" style="47" bestFit="1" customWidth="1"/>
    <col min="11269" max="11270" width="14.88671875" style="47" bestFit="1" customWidth="1"/>
    <col min="11271" max="11520" width="8.88671875" style="47"/>
    <col min="11521" max="11521" width="3.44140625" style="47" bestFit="1" customWidth="1"/>
    <col min="11522" max="11522" width="6.88671875" style="47" bestFit="1" customWidth="1"/>
    <col min="11523" max="11523" width="8.44140625" style="47" bestFit="1" customWidth="1"/>
    <col min="11524" max="11524" width="4.88671875" style="47" bestFit="1" customWidth="1"/>
    <col min="11525" max="11526" width="14.88671875" style="47" bestFit="1" customWidth="1"/>
    <col min="11527" max="11776" width="8.88671875" style="47"/>
    <col min="11777" max="11777" width="3.44140625" style="47" bestFit="1" customWidth="1"/>
    <col min="11778" max="11778" width="6.88671875" style="47" bestFit="1" customWidth="1"/>
    <col min="11779" max="11779" width="8.44140625" style="47" bestFit="1" customWidth="1"/>
    <col min="11780" max="11780" width="4.88671875" style="47" bestFit="1" customWidth="1"/>
    <col min="11781" max="11782" width="14.88671875" style="47" bestFit="1" customWidth="1"/>
    <col min="11783" max="12032" width="8.88671875" style="47"/>
    <col min="12033" max="12033" width="3.44140625" style="47" bestFit="1" customWidth="1"/>
    <col min="12034" max="12034" width="6.88671875" style="47" bestFit="1" customWidth="1"/>
    <col min="12035" max="12035" width="8.44140625" style="47" bestFit="1" customWidth="1"/>
    <col min="12036" max="12036" width="4.88671875" style="47" bestFit="1" customWidth="1"/>
    <col min="12037" max="12038" width="14.88671875" style="47" bestFit="1" customWidth="1"/>
    <col min="12039" max="12288" width="8.88671875" style="47"/>
    <col min="12289" max="12289" width="3.44140625" style="47" bestFit="1" customWidth="1"/>
    <col min="12290" max="12290" width="6.88671875" style="47" bestFit="1" customWidth="1"/>
    <col min="12291" max="12291" width="8.44140625" style="47" bestFit="1" customWidth="1"/>
    <col min="12292" max="12292" width="4.88671875" style="47" bestFit="1" customWidth="1"/>
    <col min="12293" max="12294" width="14.88671875" style="47" bestFit="1" customWidth="1"/>
    <col min="12295" max="12544" width="8.88671875" style="47"/>
    <col min="12545" max="12545" width="3.44140625" style="47" bestFit="1" customWidth="1"/>
    <col min="12546" max="12546" width="6.88671875" style="47" bestFit="1" customWidth="1"/>
    <col min="12547" max="12547" width="8.44140625" style="47" bestFit="1" customWidth="1"/>
    <col min="12548" max="12548" width="4.88671875" style="47" bestFit="1" customWidth="1"/>
    <col min="12549" max="12550" width="14.88671875" style="47" bestFit="1" customWidth="1"/>
    <col min="12551" max="12800" width="8.88671875" style="47"/>
    <col min="12801" max="12801" width="3.44140625" style="47" bestFit="1" customWidth="1"/>
    <col min="12802" max="12802" width="6.88671875" style="47" bestFit="1" customWidth="1"/>
    <col min="12803" max="12803" width="8.44140625" style="47" bestFit="1" customWidth="1"/>
    <col min="12804" max="12804" width="4.88671875" style="47" bestFit="1" customWidth="1"/>
    <col min="12805" max="12806" width="14.88671875" style="47" bestFit="1" customWidth="1"/>
    <col min="12807" max="13056" width="8.88671875" style="47"/>
    <col min="13057" max="13057" width="3.44140625" style="47" bestFit="1" customWidth="1"/>
    <col min="13058" max="13058" width="6.88671875" style="47" bestFit="1" customWidth="1"/>
    <col min="13059" max="13059" width="8.44140625" style="47" bestFit="1" customWidth="1"/>
    <col min="13060" max="13060" width="4.88671875" style="47" bestFit="1" customWidth="1"/>
    <col min="13061" max="13062" width="14.88671875" style="47" bestFit="1" customWidth="1"/>
    <col min="13063" max="13312" width="8.88671875" style="47"/>
    <col min="13313" max="13313" width="3.44140625" style="47" bestFit="1" customWidth="1"/>
    <col min="13314" max="13314" width="6.88671875" style="47" bestFit="1" customWidth="1"/>
    <col min="13315" max="13315" width="8.44140625" style="47" bestFit="1" customWidth="1"/>
    <col min="13316" max="13316" width="4.88671875" style="47" bestFit="1" customWidth="1"/>
    <col min="13317" max="13318" width="14.88671875" style="47" bestFit="1" customWidth="1"/>
    <col min="13319" max="13568" width="8.88671875" style="47"/>
    <col min="13569" max="13569" width="3.44140625" style="47" bestFit="1" customWidth="1"/>
    <col min="13570" max="13570" width="6.88671875" style="47" bestFit="1" customWidth="1"/>
    <col min="13571" max="13571" width="8.44140625" style="47" bestFit="1" customWidth="1"/>
    <col min="13572" max="13572" width="4.88671875" style="47" bestFit="1" customWidth="1"/>
    <col min="13573" max="13574" width="14.88671875" style="47" bestFit="1" customWidth="1"/>
    <col min="13575" max="13824" width="8.88671875" style="47"/>
    <col min="13825" max="13825" width="3.44140625" style="47" bestFit="1" customWidth="1"/>
    <col min="13826" max="13826" width="6.88671875" style="47" bestFit="1" customWidth="1"/>
    <col min="13827" max="13827" width="8.44140625" style="47" bestFit="1" customWidth="1"/>
    <col min="13828" max="13828" width="4.88671875" style="47" bestFit="1" customWidth="1"/>
    <col min="13829" max="13830" width="14.88671875" style="47" bestFit="1" customWidth="1"/>
    <col min="13831" max="14080" width="8.88671875" style="47"/>
    <col min="14081" max="14081" width="3.44140625" style="47" bestFit="1" customWidth="1"/>
    <col min="14082" max="14082" width="6.88671875" style="47" bestFit="1" customWidth="1"/>
    <col min="14083" max="14083" width="8.44140625" style="47" bestFit="1" customWidth="1"/>
    <col min="14084" max="14084" width="4.88671875" style="47" bestFit="1" customWidth="1"/>
    <col min="14085" max="14086" width="14.88671875" style="47" bestFit="1" customWidth="1"/>
    <col min="14087" max="14336" width="8.88671875" style="47"/>
    <col min="14337" max="14337" width="3.44140625" style="47" bestFit="1" customWidth="1"/>
    <col min="14338" max="14338" width="6.88671875" style="47" bestFit="1" customWidth="1"/>
    <col min="14339" max="14339" width="8.44140625" style="47" bestFit="1" customWidth="1"/>
    <col min="14340" max="14340" width="4.88671875" style="47" bestFit="1" customWidth="1"/>
    <col min="14341" max="14342" width="14.88671875" style="47" bestFit="1" customWidth="1"/>
    <col min="14343" max="14592" width="8.88671875" style="47"/>
    <col min="14593" max="14593" width="3.44140625" style="47" bestFit="1" customWidth="1"/>
    <col min="14594" max="14594" width="6.88671875" style="47" bestFit="1" customWidth="1"/>
    <col min="14595" max="14595" width="8.44140625" style="47" bestFit="1" customWidth="1"/>
    <col min="14596" max="14596" width="4.88671875" style="47" bestFit="1" customWidth="1"/>
    <col min="14597" max="14598" width="14.88671875" style="47" bestFit="1" customWidth="1"/>
    <col min="14599" max="14848" width="8.88671875" style="47"/>
    <col min="14849" max="14849" width="3.44140625" style="47" bestFit="1" customWidth="1"/>
    <col min="14850" max="14850" width="6.88671875" style="47" bestFit="1" customWidth="1"/>
    <col min="14851" max="14851" width="8.44140625" style="47" bestFit="1" customWidth="1"/>
    <col min="14852" max="14852" width="4.88671875" style="47" bestFit="1" customWidth="1"/>
    <col min="14853" max="14854" width="14.88671875" style="47" bestFit="1" customWidth="1"/>
    <col min="14855" max="15104" width="8.88671875" style="47"/>
    <col min="15105" max="15105" width="3.44140625" style="47" bestFit="1" customWidth="1"/>
    <col min="15106" max="15106" width="6.88671875" style="47" bestFit="1" customWidth="1"/>
    <col min="15107" max="15107" width="8.44140625" style="47" bestFit="1" customWidth="1"/>
    <col min="15108" max="15108" width="4.88671875" style="47" bestFit="1" customWidth="1"/>
    <col min="15109" max="15110" width="14.88671875" style="47" bestFit="1" customWidth="1"/>
    <col min="15111" max="15360" width="8.88671875" style="47"/>
    <col min="15361" max="15361" width="3.44140625" style="47" bestFit="1" customWidth="1"/>
    <col min="15362" max="15362" width="6.88671875" style="47" bestFit="1" customWidth="1"/>
    <col min="15363" max="15363" width="8.44140625" style="47" bestFit="1" customWidth="1"/>
    <col min="15364" max="15364" width="4.88671875" style="47" bestFit="1" customWidth="1"/>
    <col min="15365" max="15366" width="14.88671875" style="47" bestFit="1" customWidth="1"/>
    <col min="15367" max="15616" width="8.88671875" style="47"/>
    <col min="15617" max="15617" width="3.44140625" style="47" bestFit="1" customWidth="1"/>
    <col min="15618" max="15618" width="6.88671875" style="47" bestFit="1" customWidth="1"/>
    <col min="15619" max="15619" width="8.44140625" style="47" bestFit="1" customWidth="1"/>
    <col min="15620" max="15620" width="4.88671875" style="47" bestFit="1" customWidth="1"/>
    <col min="15621" max="15622" width="14.88671875" style="47" bestFit="1" customWidth="1"/>
    <col min="15623" max="15872" width="8.88671875" style="47"/>
    <col min="15873" max="15873" width="3.44140625" style="47" bestFit="1" customWidth="1"/>
    <col min="15874" max="15874" width="6.88671875" style="47" bestFit="1" customWidth="1"/>
    <col min="15875" max="15875" width="8.44140625" style="47" bestFit="1" customWidth="1"/>
    <col min="15876" max="15876" width="4.88671875" style="47" bestFit="1" customWidth="1"/>
    <col min="15877" max="15878" width="14.88671875" style="47" bestFit="1" customWidth="1"/>
    <col min="15879" max="16128" width="8.88671875" style="47"/>
    <col min="16129" max="16129" width="3.44140625" style="47" bestFit="1" customWidth="1"/>
    <col min="16130" max="16130" width="6.88671875" style="47" bestFit="1" customWidth="1"/>
    <col min="16131" max="16131" width="8.44140625" style="47" bestFit="1" customWidth="1"/>
    <col min="16132" max="16132" width="4.88671875" style="47" bestFit="1" customWidth="1"/>
    <col min="16133" max="16134" width="14.88671875" style="47" bestFit="1" customWidth="1"/>
    <col min="16135" max="16384" width="8.88671875" style="47"/>
  </cols>
  <sheetData>
    <row r="1" spans="1:13" s="48" customFormat="1" ht="49.95" customHeight="1">
      <c r="A1" s="1" t="s">
        <v>632</v>
      </c>
      <c r="B1" s="1" t="s">
        <v>633</v>
      </c>
      <c r="C1" s="1" t="s">
        <v>634</v>
      </c>
      <c r="D1" s="1" t="s">
        <v>635</v>
      </c>
      <c r="E1" s="220" t="s">
        <v>580</v>
      </c>
      <c r="F1" s="220" t="s">
        <v>581</v>
      </c>
      <c r="G1" s="1" t="s">
        <v>2146</v>
      </c>
      <c r="H1" s="1" t="s">
        <v>2147</v>
      </c>
      <c r="I1" s="1" t="s">
        <v>2148</v>
      </c>
      <c r="J1" s="1" t="s">
        <v>2149</v>
      </c>
      <c r="K1" s="1" t="s">
        <v>579</v>
      </c>
      <c r="L1" s="1" t="s">
        <v>2476</v>
      </c>
      <c r="M1" s="1" t="s">
        <v>2477</v>
      </c>
    </row>
    <row r="2" spans="1:13" s="48" customFormat="1" ht="49.95" customHeight="1">
      <c r="A2" s="48">
        <v>1</v>
      </c>
      <c r="B2" s="154" t="s">
        <v>639</v>
      </c>
      <c r="C2" s="48" t="s">
        <v>636</v>
      </c>
      <c r="D2" s="48">
        <v>1</v>
      </c>
      <c r="E2" s="154" t="s">
        <v>2054</v>
      </c>
      <c r="F2" s="154"/>
      <c r="G2" s="48" t="s">
        <v>2150</v>
      </c>
      <c r="I2" s="48" t="s">
        <v>2155</v>
      </c>
      <c r="K2" s="48">
        <v>1</v>
      </c>
      <c r="L2" s="238" t="s">
        <v>2470</v>
      </c>
    </row>
    <row r="3" spans="1:13" s="48" customFormat="1" ht="49.95" customHeight="1">
      <c r="A3" s="48">
        <v>2</v>
      </c>
      <c r="B3" s="154" t="s">
        <v>640</v>
      </c>
      <c r="C3" s="48" t="s">
        <v>637</v>
      </c>
      <c r="D3" s="48">
        <v>2</v>
      </c>
      <c r="E3" s="154"/>
      <c r="F3" s="154" t="s">
        <v>1941</v>
      </c>
      <c r="H3" s="48" t="s">
        <v>2151</v>
      </c>
      <c r="J3" s="48" t="s">
        <v>2156</v>
      </c>
      <c r="K3" s="48">
        <v>1</v>
      </c>
      <c r="M3" s="238" t="s">
        <v>2471</v>
      </c>
    </row>
    <row r="4" spans="1:13" s="48" customFormat="1" ht="49.95" customHeight="1">
      <c r="A4" s="201">
        <v>3</v>
      </c>
      <c r="B4" s="154" t="s">
        <v>641</v>
      </c>
      <c r="C4" s="48" t="s">
        <v>638</v>
      </c>
      <c r="D4" s="48">
        <v>1</v>
      </c>
      <c r="E4" s="154" t="s">
        <v>2053</v>
      </c>
      <c r="F4" s="154"/>
      <c r="G4" s="48" t="s">
        <v>2152</v>
      </c>
      <c r="I4" s="48" t="s">
        <v>2157</v>
      </c>
      <c r="K4" s="48">
        <v>2</v>
      </c>
      <c r="L4" s="238" t="s">
        <v>2472</v>
      </c>
    </row>
    <row r="5" spans="1:13" s="48" customFormat="1" ht="49.95" customHeight="1">
      <c r="A5" s="201">
        <v>4</v>
      </c>
      <c r="B5" s="154" t="s">
        <v>644</v>
      </c>
      <c r="C5" s="48" t="s">
        <v>647</v>
      </c>
      <c r="D5" s="48">
        <v>2</v>
      </c>
      <c r="E5" s="154"/>
      <c r="F5" s="154" t="s">
        <v>2055</v>
      </c>
      <c r="H5" s="48" t="s">
        <v>2153</v>
      </c>
      <c r="J5" s="48" t="s">
        <v>2158</v>
      </c>
      <c r="K5" s="48">
        <v>2</v>
      </c>
      <c r="M5" s="238" t="s">
        <v>2473</v>
      </c>
    </row>
    <row r="6" spans="1:13" s="48" customFormat="1" ht="49.95" customHeight="1">
      <c r="A6" s="201">
        <v>5</v>
      </c>
      <c r="B6" s="154" t="s">
        <v>642</v>
      </c>
      <c r="C6" s="48" t="s">
        <v>645</v>
      </c>
      <c r="D6" s="48">
        <v>1</v>
      </c>
      <c r="E6" s="154" t="s">
        <v>1943</v>
      </c>
      <c r="F6" s="154"/>
      <c r="G6" s="48" t="s">
        <v>2307</v>
      </c>
      <c r="I6" s="48" t="s">
        <v>2159</v>
      </c>
      <c r="K6" s="48">
        <v>3</v>
      </c>
      <c r="L6" s="238" t="s">
        <v>2474</v>
      </c>
    </row>
    <row r="7" spans="1:13" s="48" customFormat="1" ht="49.95" customHeight="1">
      <c r="A7" s="201">
        <v>6</v>
      </c>
      <c r="B7" s="154" t="s">
        <v>643</v>
      </c>
      <c r="C7" s="48" t="s">
        <v>646</v>
      </c>
      <c r="D7" s="48">
        <v>2</v>
      </c>
      <c r="E7" s="154"/>
      <c r="F7" s="154" t="s">
        <v>1944</v>
      </c>
      <c r="H7" s="48" t="s">
        <v>2154</v>
      </c>
      <c r="J7" s="48" t="s">
        <v>2160</v>
      </c>
      <c r="K7" s="48">
        <v>3</v>
      </c>
      <c r="M7" s="238" t="s">
        <v>2475</v>
      </c>
    </row>
    <row r="8" spans="1:13" s="48" customFormat="1" ht="52.2" customHeight="1">
      <c r="A8" s="201">
        <v>7</v>
      </c>
      <c r="B8" s="154" t="s">
        <v>2252</v>
      </c>
      <c r="C8" s="201" t="s">
        <v>2416</v>
      </c>
      <c r="D8" s="201">
        <v>1</v>
      </c>
      <c r="E8" s="154" t="s">
        <v>2245</v>
      </c>
      <c r="F8" s="154"/>
      <c r="G8" s="201" t="s">
        <v>2445</v>
      </c>
      <c r="H8" s="201"/>
      <c r="I8" s="201" t="s">
        <v>2451</v>
      </c>
      <c r="J8" s="201"/>
      <c r="K8" s="48">
        <v>1</v>
      </c>
      <c r="L8" s="48" t="s">
        <v>2478</v>
      </c>
    </row>
    <row r="9" spans="1:13" s="48" customFormat="1" ht="49.95" customHeight="1">
      <c r="A9" s="201">
        <v>8</v>
      </c>
      <c r="B9" s="154" t="s">
        <v>2251</v>
      </c>
      <c r="C9" s="201" t="s">
        <v>2417</v>
      </c>
      <c r="D9" s="201">
        <v>2</v>
      </c>
      <c r="E9" s="154"/>
      <c r="F9" s="154" t="s">
        <v>2243</v>
      </c>
      <c r="G9" s="201"/>
      <c r="H9" s="201" t="s">
        <v>2446</v>
      </c>
      <c r="I9" s="201"/>
      <c r="J9" s="201" t="s">
        <v>2452</v>
      </c>
      <c r="K9" s="48">
        <v>1</v>
      </c>
      <c r="M9" s="48" t="s">
        <v>2478</v>
      </c>
    </row>
    <row r="10" spans="1:13" s="48" customFormat="1" ht="49.95" customHeight="1">
      <c r="A10" s="201">
        <v>9</v>
      </c>
      <c r="B10" s="154" t="s">
        <v>2253</v>
      </c>
      <c r="C10" s="201" t="s">
        <v>2418</v>
      </c>
      <c r="D10" s="201">
        <v>1</v>
      </c>
      <c r="E10" s="154" t="s">
        <v>2247</v>
      </c>
      <c r="F10" s="154"/>
      <c r="G10" s="201" t="s">
        <v>2447</v>
      </c>
      <c r="H10" s="201"/>
      <c r="I10" s="201" t="s">
        <v>2453</v>
      </c>
      <c r="J10" s="201"/>
      <c r="K10" s="48">
        <v>2</v>
      </c>
      <c r="L10" s="201" t="s">
        <v>2478</v>
      </c>
    </row>
    <row r="11" spans="1:13" s="48" customFormat="1" ht="49.95" customHeight="1">
      <c r="A11" s="201">
        <v>10</v>
      </c>
      <c r="B11" s="154" t="s">
        <v>2254</v>
      </c>
      <c r="C11" s="201" t="s">
        <v>2419</v>
      </c>
      <c r="D11" s="201">
        <v>2</v>
      </c>
      <c r="E11" s="154"/>
      <c r="F11" s="154" t="s">
        <v>2415</v>
      </c>
      <c r="G11" s="201"/>
      <c r="H11" s="201" t="s">
        <v>2448</v>
      </c>
      <c r="I11" s="201"/>
      <c r="J11" s="201" t="s">
        <v>2454</v>
      </c>
      <c r="K11" s="48">
        <v>2</v>
      </c>
      <c r="M11" s="201" t="s">
        <v>2478</v>
      </c>
    </row>
    <row r="12" spans="1:13" s="48" customFormat="1" ht="49.95" customHeight="1">
      <c r="A12" s="201">
        <v>11</v>
      </c>
      <c r="B12" s="154" t="s">
        <v>2255</v>
      </c>
      <c r="C12" s="201" t="s">
        <v>2420</v>
      </c>
      <c r="D12" s="201">
        <v>1</v>
      </c>
      <c r="E12" s="154" t="s">
        <v>2250</v>
      </c>
      <c r="F12" s="154"/>
      <c r="G12" s="201" t="s">
        <v>2449</v>
      </c>
      <c r="H12" s="201"/>
      <c r="I12" s="201" t="s">
        <v>2455</v>
      </c>
      <c r="J12" s="201"/>
      <c r="K12" s="48">
        <v>3</v>
      </c>
      <c r="L12" s="201" t="s">
        <v>2478</v>
      </c>
    </row>
    <row r="13" spans="1:13" s="48" customFormat="1" ht="49.95" customHeight="1">
      <c r="A13" s="201">
        <v>12</v>
      </c>
      <c r="B13" s="154" t="s">
        <v>2256</v>
      </c>
      <c r="C13" s="201" t="s">
        <v>2421</v>
      </c>
      <c r="D13" s="201">
        <v>2</v>
      </c>
      <c r="E13" s="154"/>
      <c r="F13" s="154" t="s">
        <v>2248</v>
      </c>
      <c r="G13" s="201"/>
      <c r="H13" s="201" t="s">
        <v>2450</v>
      </c>
      <c r="I13" s="201"/>
      <c r="J13" s="201" t="s">
        <v>2456</v>
      </c>
      <c r="K13" s="48">
        <v>3</v>
      </c>
      <c r="M13" s="201" t="s">
        <v>2478</v>
      </c>
    </row>
    <row r="14" spans="1:13" s="48" customFormat="1" ht="59.4" customHeight="1">
      <c r="A14" s="201">
        <v>13</v>
      </c>
      <c r="B14" s="154" t="s">
        <v>697</v>
      </c>
      <c r="C14" s="48" t="s">
        <v>636</v>
      </c>
      <c r="D14" s="48">
        <v>2</v>
      </c>
      <c r="E14" s="154"/>
      <c r="F14" s="154" t="s">
        <v>2457</v>
      </c>
      <c r="H14" s="201" t="s">
        <v>2446</v>
      </c>
      <c r="J14" s="201" t="s">
        <v>2452</v>
      </c>
      <c r="K14" s="48">
        <v>1</v>
      </c>
      <c r="M14" s="201" t="s">
        <v>2478</v>
      </c>
    </row>
    <row r="15" spans="1:13" s="48" customFormat="1" ht="21" customHeight="1">
      <c r="A15" s="201">
        <v>14</v>
      </c>
      <c r="B15" s="154" t="s">
        <v>698</v>
      </c>
      <c r="C15" s="48" t="s">
        <v>637</v>
      </c>
      <c r="D15" s="48">
        <v>2</v>
      </c>
      <c r="E15" s="154"/>
      <c r="F15" s="154" t="s">
        <v>2457</v>
      </c>
      <c r="H15" s="201" t="s">
        <v>2446</v>
      </c>
      <c r="J15" s="201" t="s">
        <v>2452</v>
      </c>
      <c r="K15" s="48">
        <v>1</v>
      </c>
      <c r="M15" s="201" t="s">
        <v>2478</v>
      </c>
    </row>
    <row r="16" spans="1:13" s="48" customFormat="1" ht="21" customHeight="1">
      <c r="A16" s="201">
        <v>15</v>
      </c>
      <c r="B16" s="154" t="s">
        <v>699</v>
      </c>
      <c r="C16" s="48" t="s">
        <v>638</v>
      </c>
      <c r="D16" s="48">
        <v>2</v>
      </c>
      <c r="E16" s="154"/>
      <c r="F16" s="154" t="s">
        <v>2457</v>
      </c>
      <c r="H16" s="201" t="s">
        <v>2446</v>
      </c>
      <c r="J16" s="201" t="s">
        <v>2452</v>
      </c>
      <c r="K16" s="48">
        <v>1</v>
      </c>
      <c r="M16" s="201" t="s">
        <v>2478</v>
      </c>
    </row>
    <row r="17" spans="1:18" s="48" customFormat="1" ht="21" customHeight="1">
      <c r="A17" s="201">
        <v>16</v>
      </c>
      <c r="B17" s="154" t="s">
        <v>700</v>
      </c>
      <c r="C17" s="48" t="s">
        <v>647</v>
      </c>
      <c r="D17" s="48">
        <v>2</v>
      </c>
      <c r="E17" s="154"/>
      <c r="F17" s="154" t="s">
        <v>2457</v>
      </c>
      <c r="H17" s="201" t="s">
        <v>2446</v>
      </c>
      <c r="J17" s="201" t="s">
        <v>2452</v>
      </c>
      <c r="K17" s="48">
        <v>1</v>
      </c>
      <c r="M17" s="201" t="s">
        <v>2478</v>
      </c>
    </row>
    <row r="18" spans="1:18" s="48" customFormat="1" ht="21" customHeight="1">
      <c r="A18" s="201">
        <v>17</v>
      </c>
      <c r="B18" s="154" t="s">
        <v>701</v>
      </c>
      <c r="C18" s="48" t="s">
        <v>645</v>
      </c>
      <c r="D18" s="48">
        <v>2</v>
      </c>
      <c r="E18" s="154"/>
      <c r="F18" s="154" t="s">
        <v>2457</v>
      </c>
      <c r="H18" s="201" t="s">
        <v>2446</v>
      </c>
      <c r="J18" s="201" t="s">
        <v>2452</v>
      </c>
      <c r="K18" s="48">
        <v>1</v>
      </c>
      <c r="M18" s="201" t="s">
        <v>2478</v>
      </c>
    </row>
    <row r="19" spans="1:18" s="48" customFormat="1" ht="21" customHeight="1">
      <c r="A19" s="201">
        <v>18</v>
      </c>
      <c r="B19" s="154" t="s">
        <v>702</v>
      </c>
      <c r="C19" s="48" t="s">
        <v>646</v>
      </c>
      <c r="D19" s="48">
        <v>2</v>
      </c>
      <c r="E19" s="154"/>
      <c r="F19" s="154" t="s">
        <v>2457</v>
      </c>
      <c r="H19" s="201" t="s">
        <v>2446</v>
      </c>
      <c r="J19" s="201" t="s">
        <v>2452</v>
      </c>
      <c r="K19" s="48">
        <v>1</v>
      </c>
      <c r="M19" s="201" t="s">
        <v>2478</v>
      </c>
    </row>
    <row r="20" spans="1:18" s="48" customFormat="1" ht="21" customHeight="1">
      <c r="A20" s="201">
        <v>19</v>
      </c>
      <c r="B20" s="154" t="s">
        <v>703</v>
      </c>
      <c r="C20" s="48" t="s">
        <v>636</v>
      </c>
      <c r="D20" s="48">
        <v>2</v>
      </c>
      <c r="E20" s="154"/>
      <c r="F20" s="154" t="s">
        <v>2457</v>
      </c>
      <c r="H20" s="201" t="s">
        <v>2446</v>
      </c>
      <c r="J20" s="201" t="s">
        <v>2452</v>
      </c>
      <c r="K20" s="48">
        <v>1</v>
      </c>
      <c r="M20" s="201" t="s">
        <v>2478</v>
      </c>
    </row>
    <row r="21" spans="1:18" s="48" customFormat="1" ht="21" customHeight="1">
      <c r="A21" s="201">
        <v>20</v>
      </c>
      <c r="B21" s="154" t="s">
        <v>704</v>
      </c>
      <c r="C21" s="48" t="s">
        <v>637</v>
      </c>
      <c r="D21" s="48">
        <v>2</v>
      </c>
      <c r="E21" s="154"/>
      <c r="F21" s="154" t="s">
        <v>2457</v>
      </c>
      <c r="H21" s="201" t="s">
        <v>2446</v>
      </c>
      <c r="J21" s="201" t="s">
        <v>2452</v>
      </c>
      <c r="K21" s="48">
        <v>1</v>
      </c>
      <c r="M21" s="201" t="s">
        <v>2478</v>
      </c>
    </row>
    <row r="22" spans="1:18" s="48" customFormat="1" ht="21" customHeight="1">
      <c r="A22" s="201">
        <v>21</v>
      </c>
      <c r="B22" s="154" t="s">
        <v>705</v>
      </c>
      <c r="C22" s="48" t="s">
        <v>638</v>
      </c>
      <c r="D22" s="48">
        <v>2</v>
      </c>
      <c r="E22" s="154"/>
      <c r="F22" s="154" t="s">
        <v>2457</v>
      </c>
      <c r="H22" s="201" t="s">
        <v>2446</v>
      </c>
      <c r="J22" s="201" t="s">
        <v>2452</v>
      </c>
      <c r="K22" s="48">
        <v>1</v>
      </c>
      <c r="M22" s="201" t="s">
        <v>2478</v>
      </c>
    </row>
    <row r="23" spans="1:18" s="48" customFormat="1" ht="21" customHeight="1">
      <c r="A23" s="201">
        <v>22</v>
      </c>
      <c r="B23" s="154" t="s">
        <v>706</v>
      </c>
      <c r="C23" s="48" t="s">
        <v>647</v>
      </c>
      <c r="D23" s="48">
        <v>2</v>
      </c>
      <c r="E23" s="154"/>
      <c r="F23" s="154" t="s">
        <v>2457</v>
      </c>
      <c r="H23" s="201" t="s">
        <v>2446</v>
      </c>
      <c r="J23" s="201" t="s">
        <v>2452</v>
      </c>
      <c r="K23" s="48">
        <v>1</v>
      </c>
      <c r="M23" s="201" t="s">
        <v>2478</v>
      </c>
    </row>
    <row r="24" spans="1:18" s="48" customFormat="1" ht="21" customHeight="1">
      <c r="A24" s="201">
        <v>23</v>
      </c>
      <c r="B24" s="154" t="s">
        <v>707</v>
      </c>
      <c r="C24" s="48" t="s">
        <v>645</v>
      </c>
      <c r="D24" s="48">
        <v>2</v>
      </c>
      <c r="E24" s="154"/>
      <c r="F24" s="154" t="s">
        <v>2457</v>
      </c>
      <c r="H24" s="201" t="s">
        <v>2446</v>
      </c>
      <c r="J24" s="201" t="s">
        <v>2452</v>
      </c>
      <c r="K24" s="48">
        <v>1</v>
      </c>
      <c r="M24" s="201" t="s">
        <v>2478</v>
      </c>
    </row>
    <row r="25" spans="1:18" s="48" customFormat="1" ht="21" customHeight="1">
      <c r="A25" s="201">
        <v>24</v>
      </c>
      <c r="B25" s="154" t="s">
        <v>708</v>
      </c>
      <c r="C25" s="48" t="s">
        <v>646</v>
      </c>
      <c r="D25" s="48">
        <v>2</v>
      </c>
      <c r="E25" s="154"/>
      <c r="F25" s="154" t="s">
        <v>2457</v>
      </c>
      <c r="H25" s="201" t="s">
        <v>2446</v>
      </c>
      <c r="J25" s="201" t="s">
        <v>2452</v>
      </c>
      <c r="K25" s="48">
        <v>1</v>
      </c>
      <c r="M25" s="201" t="s">
        <v>2478</v>
      </c>
    </row>
    <row r="26" spans="1:18" s="48" customFormat="1" ht="21" customHeight="1">
      <c r="A26" s="201">
        <v>25</v>
      </c>
      <c r="B26" s="154" t="s">
        <v>709</v>
      </c>
      <c r="C26" s="48" t="s">
        <v>636</v>
      </c>
      <c r="D26" s="48">
        <v>2</v>
      </c>
      <c r="E26" s="154"/>
      <c r="F26" s="154" t="s">
        <v>2457</v>
      </c>
      <c r="H26" s="201" t="s">
        <v>2446</v>
      </c>
      <c r="J26" s="201" t="s">
        <v>2452</v>
      </c>
      <c r="K26" s="48">
        <v>1</v>
      </c>
      <c r="M26" s="201" t="s">
        <v>2478</v>
      </c>
    </row>
    <row r="27" spans="1:18" s="48" customFormat="1" ht="21" customHeight="1">
      <c r="A27" s="201">
        <v>26</v>
      </c>
      <c r="B27" s="154" t="s">
        <v>710</v>
      </c>
      <c r="C27" s="48" t="s">
        <v>637</v>
      </c>
      <c r="D27" s="48">
        <v>2</v>
      </c>
      <c r="E27" s="154"/>
      <c r="F27" s="154" t="s">
        <v>2457</v>
      </c>
      <c r="H27" s="201" t="s">
        <v>2446</v>
      </c>
      <c r="J27" s="201" t="s">
        <v>2452</v>
      </c>
      <c r="K27" s="48">
        <v>1</v>
      </c>
      <c r="M27" s="201" t="s">
        <v>2478</v>
      </c>
    </row>
    <row r="28" spans="1:18" s="48" customFormat="1" ht="21" customHeight="1">
      <c r="A28" s="201">
        <v>27</v>
      </c>
      <c r="B28" s="154" t="s">
        <v>711</v>
      </c>
      <c r="C28" s="48" t="s">
        <v>638</v>
      </c>
      <c r="D28" s="48">
        <v>2</v>
      </c>
      <c r="E28" s="154"/>
      <c r="F28" s="154" t="s">
        <v>2457</v>
      </c>
      <c r="H28" s="201" t="s">
        <v>2446</v>
      </c>
      <c r="J28" s="201" t="s">
        <v>2452</v>
      </c>
      <c r="K28" s="48">
        <v>1</v>
      </c>
      <c r="M28" s="201" t="s">
        <v>2478</v>
      </c>
      <c r="R28" s="48">
        <v>23</v>
      </c>
    </row>
    <row r="29" spans="1:18" s="48" customFormat="1" ht="21" customHeight="1">
      <c r="A29" s="201">
        <v>28</v>
      </c>
      <c r="B29" s="154" t="s">
        <v>712</v>
      </c>
      <c r="C29" s="48" t="s">
        <v>647</v>
      </c>
      <c r="D29" s="48">
        <v>2</v>
      </c>
      <c r="E29" s="154"/>
      <c r="F29" s="154" t="s">
        <v>2457</v>
      </c>
      <c r="H29" s="201" t="s">
        <v>2446</v>
      </c>
      <c r="J29" s="201" t="s">
        <v>2452</v>
      </c>
      <c r="K29" s="48">
        <v>1</v>
      </c>
      <c r="M29" s="201" t="s">
        <v>2478</v>
      </c>
      <c r="R29" s="48">
        <v>5</v>
      </c>
    </row>
    <row r="30" spans="1:18" s="48" customFormat="1" ht="21" customHeight="1">
      <c r="A30" s="201">
        <v>29</v>
      </c>
      <c r="B30" s="154" t="s">
        <v>713</v>
      </c>
      <c r="C30" s="48" t="s">
        <v>645</v>
      </c>
      <c r="D30" s="48">
        <v>2</v>
      </c>
      <c r="E30" s="154"/>
      <c r="F30" s="154" t="s">
        <v>2457</v>
      </c>
      <c r="H30" s="201" t="s">
        <v>2446</v>
      </c>
      <c r="J30" s="201" t="s">
        <v>2452</v>
      </c>
      <c r="K30" s="48">
        <v>1</v>
      </c>
      <c r="M30" s="201" t="s">
        <v>2478</v>
      </c>
      <c r="R30" s="48">
        <v>3</v>
      </c>
    </row>
    <row r="31" spans="1:18" s="48" customFormat="1" ht="21" customHeight="1">
      <c r="A31" s="201">
        <v>30</v>
      </c>
      <c r="B31" s="154" t="s">
        <v>714</v>
      </c>
      <c r="C31" s="48" t="s">
        <v>646</v>
      </c>
      <c r="D31" s="48">
        <v>2</v>
      </c>
      <c r="E31" s="154"/>
      <c r="F31" s="154" t="s">
        <v>2457</v>
      </c>
      <c r="H31" s="201" t="s">
        <v>2446</v>
      </c>
      <c r="J31" s="201" t="s">
        <v>2452</v>
      </c>
      <c r="K31" s="48">
        <v>1</v>
      </c>
      <c r="M31" s="201" t="s">
        <v>2478</v>
      </c>
      <c r="R31" s="48">
        <v>5</v>
      </c>
    </row>
    <row r="32" spans="1:18" s="48" customFormat="1" ht="21" customHeight="1">
      <c r="A32" s="201">
        <v>31</v>
      </c>
      <c r="B32" s="154" t="s">
        <v>715</v>
      </c>
      <c r="C32" s="48" t="s">
        <v>636</v>
      </c>
      <c r="D32" s="48">
        <v>2</v>
      </c>
      <c r="E32" s="154"/>
      <c r="F32" s="154" t="s">
        <v>2457</v>
      </c>
      <c r="H32" s="201" t="s">
        <v>2446</v>
      </c>
      <c r="J32" s="201" t="s">
        <v>2452</v>
      </c>
      <c r="K32" s="48">
        <v>1</v>
      </c>
      <c r="M32" s="201" t="s">
        <v>2478</v>
      </c>
    </row>
    <row r="33" spans="1:18" s="48" customFormat="1" ht="21" customHeight="1">
      <c r="A33" s="201">
        <v>32</v>
      </c>
      <c r="B33" s="154" t="s">
        <v>716</v>
      </c>
      <c r="C33" s="48" t="s">
        <v>637</v>
      </c>
      <c r="D33" s="48">
        <v>2</v>
      </c>
      <c r="E33" s="154"/>
      <c r="F33" s="154" t="s">
        <v>2457</v>
      </c>
      <c r="H33" s="201" t="s">
        <v>2446</v>
      </c>
      <c r="J33" s="201" t="s">
        <v>2452</v>
      </c>
      <c r="K33" s="48">
        <v>1</v>
      </c>
      <c r="M33" s="201" t="s">
        <v>2478</v>
      </c>
      <c r="R33" s="48">
        <v>2</v>
      </c>
    </row>
    <row r="34" spans="1:18" s="48" customFormat="1" ht="21" customHeight="1">
      <c r="A34" s="201">
        <v>33</v>
      </c>
      <c r="B34" s="154" t="s">
        <v>717</v>
      </c>
      <c r="C34" s="48" t="s">
        <v>638</v>
      </c>
      <c r="D34" s="48">
        <v>2</v>
      </c>
      <c r="E34" s="154"/>
      <c r="F34" s="154" t="s">
        <v>2457</v>
      </c>
      <c r="H34" s="201" t="s">
        <v>2446</v>
      </c>
      <c r="J34" s="201" t="s">
        <v>2452</v>
      </c>
      <c r="K34" s="48">
        <v>1</v>
      </c>
      <c r="M34" s="201" t="s">
        <v>2478</v>
      </c>
      <c r="R34" s="48">
        <v>8</v>
      </c>
    </row>
    <row r="35" spans="1:18" s="48" customFormat="1" ht="21" customHeight="1">
      <c r="A35" s="201">
        <v>34</v>
      </c>
      <c r="B35" s="154" t="s">
        <v>718</v>
      </c>
      <c r="C35" s="48" t="s">
        <v>647</v>
      </c>
      <c r="D35" s="48">
        <v>2</v>
      </c>
      <c r="E35" s="154"/>
      <c r="F35" s="154" t="s">
        <v>2457</v>
      </c>
      <c r="H35" s="201" t="s">
        <v>2446</v>
      </c>
      <c r="J35" s="201" t="s">
        <v>2452</v>
      </c>
      <c r="K35" s="48">
        <v>1</v>
      </c>
      <c r="M35" s="201" t="s">
        <v>2478</v>
      </c>
      <c r="R35" s="48">
        <v>2</v>
      </c>
    </row>
    <row r="36" spans="1:18" s="48" customFormat="1" ht="21" customHeight="1">
      <c r="A36" s="201">
        <v>35</v>
      </c>
      <c r="B36" s="154" t="s">
        <v>719</v>
      </c>
      <c r="C36" s="48" t="s">
        <v>645</v>
      </c>
      <c r="D36" s="48">
        <v>2</v>
      </c>
      <c r="E36" s="154"/>
      <c r="F36" s="154" t="s">
        <v>2457</v>
      </c>
      <c r="H36" s="201" t="s">
        <v>2446</v>
      </c>
      <c r="J36" s="201" t="s">
        <v>2452</v>
      </c>
      <c r="K36" s="48">
        <v>1</v>
      </c>
      <c r="M36" s="201" t="s">
        <v>2478</v>
      </c>
      <c r="R36" s="48">
        <v>14</v>
      </c>
    </row>
    <row r="37" spans="1:18" s="48" customFormat="1" ht="21" customHeight="1">
      <c r="A37" s="201">
        <v>36</v>
      </c>
      <c r="B37" s="154" t="s">
        <v>720</v>
      </c>
      <c r="C37" s="48" t="s">
        <v>646</v>
      </c>
      <c r="D37" s="48">
        <v>2</v>
      </c>
      <c r="E37" s="154"/>
      <c r="F37" s="154" t="s">
        <v>2457</v>
      </c>
      <c r="H37" s="201" t="s">
        <v>2446</v>
      </c>
      <c r="J37" s="201" t="s">
        <v>2452</v>
      </c>
      <c r="K37" s="48">
        <v>1</v>
      </c>
      <c r="M37" s="201" t="s">
        <v>2478</v>
      </c>
      <c r="R37" s="48">
        <v>6</v>
      </c>
    </row>
    <row r="38" spans="1:18" s="48" customFormat="1" ht="21" customHeight="1">
      <c r="A38" s="201">
        <v>37</v>
      </c>
      <c r="B38" s="154" t="s">
        <v>721</v>
      </c>
      <c r="C38" s="48" t="s">
        <v>636</v>
      </c>
      <c r="D38" s="48">
        <v>2</v>
      </c>
      <c r="E38" s="154"/>
      <c r="F38" s="154" t="s">
        <v>2457</v>
      </c>
      <c r="H38" s="201" t="s">
        <v>2446</v>
      </c>
      <c r="J38" s="201" t="s">
        <v>2452</v>
      </c>
      <c r="K38" s="48">
        <v>1</v>
      </c>
      <c r="M38" s="201" t="s">
        <v>2478</v>
      </c>
      <c r="R38" s="48">
        <v>3</v>
      </c>
    </row>
    <row r="39" spans="1:18" s="48" customFormat="1" ht="21" customHeight="1">
      <c r="A39" s="201">
        <v>38</v>
      </c>
      <c r="B39" s="154" t="s">
        <v>722</v>
      </c>
      <c r="C39" s="48" t="s">
        <v>637</v>
      </c>
      <c r="D39" s="48">
        <v>2</v>
      </c>
      <c r="E39" s="154"/>
      <c r="F39" s="154" t="s">
        <v>2457</v>
      </c>
      <c r="H39" s="201" t="s">
        <v>2446</v>
      </c>
      <c r="J39" s="201" t="s">
        <v>2452</v>
      </c>
      <c r="K39" s="48">
        <v>1</v>
      </c>
      <c r="M39" s="201" t="s">
        <v>2478</v>
      </c>
      <c r="R39" s="48">
        <v>6</v>
      </c>
    </row>
    <row r="40" spans="1:18" s="48" customFormat="1" ht="21" customHeight="1">
      <c r="A40" s="201">
        <v>39</v>
      </c>
      <c r="B40" s="154" t="s">
        <v>723</v>
      </c>
      <c r="C40" s="48" t="s">
        <v>638</v>
      </c>
      <c r="D40" s="48">
        <v>2</v>
      </c>
      <c r="E40" s="154"/>
      <c r="F40" s="154" t="s">
        <v>2457</v>
      </c>
      <c r="H40" s="201" t="s">
        <v>2446</v>
      </c>
      <c r="J40" s="201" t="s">
        <v>2452</v>
      </c>
      <c r="K40" s="48">
        <v>1</v>
      </c>
      <c r="M40" s="201" t="s">
        <v>2478</v>
      </c>
      <c r="R40" s="48">
        <v>4</v>
      </c>
    </row>
    <row r="41" spans="1:18" s="48" customFormat="1" ht="21" customHeight="1">
      <c r="A41" s="201">
        <v>40</v>
      </c>
      <c r="B41" s="154" t="s">
        <v>724</v>
      </c>
      <c r="C41" s="48" t="s">
        <v>647</v>
      </c>
      <c r="D41" s="48">
        <v>2</v>
      </c>
      <c r="E41" s="154"/>
      <c r="F41" s="154" t="s">
        <v>2457</v>
      </c>
      <c r="H41" s="201" t="s">
        <v>2446</v>
      </c>
      <c r="J41" s="201" t="s">
        <v>2452</v>
      </c>
      <c r="K41" s="48">
        <v>1</v>
      </c>
      <c r="M41" s="201" t="s">
        <v>2478</v>
      </c>
      <c r="R41" s="48">
        <v>7</v>
      </c>
    </row>
    <row r="42" spans="1:18" s="48" customFormat="1" ht="21" customHeight="1">
      <c r="A42" s="201">
        <v>41</v>
      </c>
      <c r="B42" s="154" t="s">
        <v>725</v>
      </c>
      <c r="C42" s="48" t="s">
        <v>645</v>
      </c>
      <c r="D42" s="48">
        <v>2</v>
      </c>
      <c r="E42" s="154"/>
      <c r="F42" s="154" t="s">
        <v>2457</v>
      </c>
      <c r="H42" s="201" t="s">
        <v>2446</v>
      </c>
      <c r="J42" s="201" t="s">
        <v>2452</v>
      </c>
      <c r="K42" s="48">
        <v>1</v>
      </c>
      <c r="M42" s="201" t="s">
        <v>2478</v>
      </c>
      <c r="R42" s="48">
        <v>5</v>
      </c>
    </row>
    <row r="43" spans="1:18" s="48" customFormat="1" ht="21" customHeight="1">
      <c r="A43" s="201">
        <v>42</v>
      </c>
      <c r="B43" s="154" t="s">
        <v>726</v>
      </c>
      <c r="C43" s="48" t="s">
        <v>646</v>
      </c>
      <c r="D43" s="48">
        <v>2</v>
      </c>
      <c r="E43" s="154"/>
      <c r="F43" s="154" t="s">
        <v>2457</v>
      </c>
      <c r="H43" s="201" t="s">
        <v>2446</v>
      </c>
      <c r="J43" s="201" t="s">
        <v>2452</v>
      </c>
      <c r="K43" s="48">
        <v>1</v>
      </c>
      <c r="M43" s="201" t="s">
        <v>2478</v>
      </c>
      <c r="R43" s="48">
        <v>6</v>
      </c>
    </row>
    <row r="44" spans="1:18" s="48" customFormat="1" ht="57.6" customHeight="1">
      <c r="A44" s="201">
        <v>43</v>
      </c>
      <c r="B44" s="154" t="s">
        <v>697</v>
      </c>
      <c r="C44" s="48" t="s">
        <v>636</v>
      </c>
      <c r="D44" s="48">
        <v>2</v>
      </c>
      <c r="E44" s="154"/>
      <c r="F44" s="154" t="s">
        <v>2458</v>
      </c>
      <c r="H44" s="201" t="s">
        <v>2448</v>
      </c>
      <c r="J44" s="201" t="s">
        <v>2454</v>
      </c>
      <c r="K44" s="48">
        <v>2</v>
      </c>
      <c r="M44" s="201" t="s">
        <v>2478</v>
      </c>
    </row>
    <row r="45" spans="1:18" s="48" customFormat="1" ht="21" customHeight="1">
      <c r="A45" s="201">
        <v>44</v>
      </c>
      <c r="B45" s="154" t="s">
        <v>698</v>
      </c>
      <c r="C45" s="48" t="s">
        <v>637</v>
      </c>
      <c r="D45" s="48">
        <v>2</v>
      </c>
      <c r="E45" s="154"/>
      <c r="F45" s="154" t="s">
        <v>2458</v>
      </c>
      <c r="H45" s="201" t="s">
        <v>2448</v>
      </c>
      <c r="J45" s="201" t="s">
        <v>2454</v>
      </c>
      <c r="K45" s="48">
        <v>2</v>
      </c>
      <c r="M45" s="201" t="s">
        <v>2478</v>
      </c>
    </row>
    <row r="46" spans="1:18" s="48" customFormat="1" ht="21" customHeight="1">
      <c r="A46" s="201">
        <v>45</v>
      </c>
      <c r="B46" s="154" t="s">
        <v>699</v>
      </c>
      <c r="C46" s="48" t="s">
        <v>638</v>
      </c>
      <c r="D46" s="48">
        <v>2</v>
      </c>
      <c r="E46" s="154"/>
      <c r="F46" s="154" t="s">
        <v>2458</v>
      </c>
      <c r="H46" s="201" t="s">
        <v>2448</v>
      </c>
      <c r="J46" s="201" t="s">
        <v>2454</v>
      </c>
      <c r="K46" s="48">
        <v>2</v>
      </c>
      <c r="M46" s="201" t="s">
        <v>2478</v>
      </c>
    </row>
    <row r="47" spans="1:18" s="48" customFormat="1" ht="21" customHeight="1">
      <c r="A47" s="201">
        <v>46</v>
      </c>
      <c r="B47" s="154" t="s">
        <v>700</v>
      </c>
      <c r="C47" s="48" t="s">
        <v>647</v>
      </c>
      <c r="D47" s="48">
        <v>2</v>
      </c>
      <c r="E47" s="154"/>
      <c r="F47" s="154" t="s">
        <v>2458</v>
      </c>
      <c r="H47" s="201" t="s">
        <v>2448</v>
      </c>
      <c r="J47" s="201" t="s">
        <v>2454</v>
      </c>
      <c r="K47" s="48">
        <v>2</v>
      </c>
      <c r="M47" s="201" t="s">
        <v>2478</v>
      </c>
    </row>
    <row r="48" spans="1:18" s="48" customFormat="1" ht="21" customHeight="1">
      <c r="A48" s="201">
        <v>47</v>
      </c>
      <c r="B48" s="154" t="s">
        <v>701</v>
      </c>
      <c r="C48" s="48" t="s">
        <v>645</v>
      </c>
      <c r="D48" s="48">
        <v>2</v>
      </c>
      <c r="E48" s="154"/>
      <c r="F48" s="154" t="s">
        <v>2458</v>
      </c>
      <c r="H48" s="201" t="s">
        <v>2448</v>
      </c>
      <c r="J48" s="201" t="s">
        <v>2454</v>
      </c>
      <c r="K48" s="48">
        <v>2</v>
      </c>
      <c r="M48" s="201" t="s">
        <v>2478</v>
      </c>
    </row>
    <row r="49" spans="1:18" s="48" customFormat="1" ht="21" customHeight="1">
      <c r="A49" s="201">
        <v>48</v>
      </c>
      <c r="B49" s="154" t="s">
        <v>702</v>
      </c>
      <c r="C49" s="48" t="s">
        <v>646</v>
      </c>
      <c r="D49" s="48">
        <v>2</v>
      </c>
      <c r="E49" s="154"/>
      <c r="F49" s="154" t="s">
        <v>2458</v>
      </c>
      <c r="H49" s="201" t="s">
        <v>2448</v>
      </c>
      <c r="J49" s="201" t="s">
        <v>2454</v>
      </c>
      <c r="K49" s="48">
        <v>2</v>
      </c>
      <c r="M49" s="201" t="s">
        <v>2478</v>
      </c>
    </row>
    <row r="50" spans="1:18" s="48" customFormat="1" ht="21" customHeight="1">
      <c r="A50" s="201">
        <v>49</v>
      </c>
      <c r="B50" s="154" t="s">
        <v>703</v>
      </c>
      <c r="C50" s="48" t="s">
        <v>636</v>
      </c>
      <c r="D50" s="48">
        <v>2</v>
      </c>
      <c r="E50" s="154"/>
      <c r="F50" s="154" t="s">
        <v>2458</v>
      </c>
      <c r="H50" s="201" t="s">
        <v>2448</v>
      </c>
      <c r="J50" s="201" t="s">
        <v>2454</v>
      </c>
      <c r="K50" s="48">
        <v>2</v>
      </c>
      <c r="M50" s="201" t="s">
        <v>2478</v>
      </c>
    </row>
    <row r="51" spans="1:18" s="48" customFormat="1" ht="21" customHeight="1">
      <c r="A51" s="201">
        <v>50</v>
      </c>
      <c r="B51" s="154" t="s">
        <v>704</v>
      </c>
      <c r="C51" s="48" t="s">
        <v>637</v>
      </c>
      <c r="D51" s="48">
        <v>2</v>
      </c>
      <c r="E51" s="154"/>
      <c r="F51" s="154" t="s">
        <v>2458</v>
      </c>
      <c r="H51" s="201" t="s">
        <v>2448</v>
      </c>
      <c r="J51" s="201" t="s">
        <v>2454</v>
      </c>
      <c r="K51" s="48">
        <v>2</v>
      </c>
      <c r="M51" s="201" t="s">
        <v>2478</v>
      </c>
    </row>
    <row r="52" spans="1:18" s="48" customFormat="1" ht="21" customHeight="1">
      <c r="A52" s="201">
        <v>51</v>
      </c>
      <c r="B52" s="154" t="s">
        <v>705</v>
      </c>
      <c r="C52" s="48" t="s">
        <v>638</v>
      </c>
      <c r="D52" s="48">
        <v>2</v>
      </c>
      <c r="E52" s="154"/>
      <c r="F52" s="154" t="s">
        <v>2458</v>
      </c>
      <c r="H52" s="201" t="s">
        <v>2448</v>
      </c>
      <c r="J52" s="201" t="s">
        <v>2454</v>
      </c>
      <c r="K52" s="48">
        <v>2</v>
      </c>
      <c r="M52" s="201" t="s">
        <v>2478</v>
      </c>
    </row>
    <row r="53" spans="1:18" s="48" customFormat="1" ht="21" customHeight="1">
      <c r="A53" s="201">
        <v>52</v>
      </c>
      <c r="B53" s="154" t="s">
        <v>706</v>
      </c>
      <c r="C53" s="48" t="s">
        <v>647</v>
      </c>
      <c r="D53" s="48">
        <v>2</v>
      </c>
      <c r="E53" s="154"/>
      <c r="F53" s="154" t="s">
        <v>2458</v>
      </c>
      <c r="H53" s="201" t="s">
        <v>2448</v>
      </c>
      <c r="J53" s="201" t="s">
        <v>2454</v>
      </c>
      <c r="K53" s="48">
        <v>2</v>
      </c>
      <c r="M53" s="201" t="s">
        <v>2478</v>
      </c>
    </row>
    <row r="54" spans="1:18" s="48" customFormat="1" ht="21" customHeight="1">
      <c r="A54" s="201">
        <v>53</v>
      </c>
      <c r="B54" s="154" t="s">
        <v>707</v>
      </c>
      <c r="C54" s="48" t="s">
        <v>645</v>
      </c>
      <c r="D54" s="48">
        <v>2</v>
      </c>
      <c r="E54" s="154"/>
      <c r="F54" s="154" t="s">
        <v>2458</v>
      </c>
      <c r="H54" s="201" t="s">
        <v>2448</v>
      </c>
      <c r="J54" s="201" t="s">
        <v>2454</v>
      </c>
      <c r="K54" s="48">
        <v>2</v>
      </c>
      <c r="M54" s="201" t="s">
        <v>2478</v>
      </c>
    </row>
    <row r="55" spans="1:18" s="48" customFormat="1" ht="21" customHeight="1">
      <c r="A55" s="201">
        <v>54</v>
      </c>
      <c r="B55" s="154" t="s">
        <v>708</v>
      </c>
      <c r="C55" s="48" t="s">
        <v>646</v>
      </c>
      <c r="D55" s="48">
        <v>2</v>
      </c>
      <c r="E55" s="154"/>
      <c r="F55" s="154" t="s">
        <v>2458</v>
      </c>
      <c r="H55" s="201" t="s">
        <v>2448</v>
      </c>
      <c r="J55" s="201" t="s">
        <v>2454</v>
      </c>
      <c r="K55" s="48">
        <v>2</v>
      </c>
      <c r="M55" s="201" t="s">
        <v>2478</v>
      </c>
    </row>
    <row r="56" spans="1:18" s="48" customFormat="1" ht="21" customHeight="1">
      <c r="A56" s="201">
        <v>55</v>
      </c>
      <c r="B56" s="154" t="s">
        <v>709</v>
      </c>
      <c r="C56" s="48" t="s">
        <v>636</v>
      </c>
      <c r="D56" s="48">
        <v>2</v>
      </c>
      <c r="E56" s="154"/>
      <c r="F56" s="154" t="s">
        <v>2458</v>
      </c>
      <c r="H56" s="201" t="s">
        <v>2448</v>
      </c>
      <c r="J56" s="201" t="s">
        <v>2454</v>
      </c>
      <c r="K56" s="48">
        <v>2</v>
      </c>
      <c r="M56" s="201" t="s">
        <v>2478</v>
      </c>
    </row>
    <row r="57" spans="1:18" s="48" customFormat="1" ht="21" customHeight="1">
      <c r="A57" s="201">
        <v>56</v>
      </c>
      <c r="B57" s="154" t="s">
        <v>710</v>
      </c>
      <c r="C57" s="48" t="s">
        <v>637</v>
      </c>
      <c r="D57" s="48">
        <v>2</v>
      </c>
      <c r="E57" s="154"/>
      <c r="F57" s="154" t="s">
        <v>2458</v>
      </c>
      <c r="H57" s="201" t="s">
        <v>2448</v>
      </c>
      <c r="J57" s="201" t="s">
        <v>2454</v>
      </c>
      <c r="K57" s="48">
        <v>2</v>
      </c>
      <c r="M57" s="201" t="s">
        <v>2478</v>
      </c>
    </row>
    <row r="58" spans="1:18" s="48" customFormat="1" ht="21" customHeight="1">
      <c r="A58" s="201">
        <v>57</v>
      </c>
      <c r="B58" s="154" t="s">
        <v>711</v>
      </c>
      <c r="C58" s="48" t="s">
        <v>638</v>
      </c>
      <c r="D58" s="48">
        <v>2</v>
      </c>
      <c r="E58" s="154"/>
      <c r="F58" s="154" t="s">
        <v>2458</v>
      </c>
      <c r="H58" s="201" t="s">
        <v>2448</v>
      </c>
      <c r="J58" s="201" t="s">
        <v>2454</v>
      </c>
      <c r="K58" s="48">
        <v>2</v>
      </c>
      <c r="M58" s="201" t="s">
        <v>2478</v>
      </c>
      <c r="R58" s="48">
        <v>23</v>
      </c>
    </row>
    <row r="59" spans="1:18" s="48" customFormat="1" ht="21" customHeight="1">
      <c r="A59" s="201">
        <v>58</v>
      </c>
      <c r="B59" s="154" t="s">
        <v>712</v>
      </c>
      <c r="C59" s="48" t="s">
        <v>647</v>
      </c>
      <c r="D59" s="48">
        <v>2</v>
      </c>
      <c r="E59" s="154"/>
      <c r="F59" s="154" t="s">
        <v>2458</v>
      </c>
      <c r="H59" s="201" t="s">
        <v>2448</v>
      </c>
      <c r="J59" s="201" t="s">
        <v>2454</v>
      </c>
      <c r="K59" s="48">
        <v>2</v>
      </c>
      <c r="M59" s="201" t="s">
        <v>2478</v>
      </c>
      <c r="R59" s="48">
        <v>5</v>
      </c>
    </row>
    <row r="60" spans="1:18" s="48" customFormat="1" ht="21" customHeight="1">
      <c r="A60" s="201">
        <v>59</v>
      </c>
      <c r="B60" s="154" t="s">
        <v>713</v>
      </c>
      <c r="C60" s="48" t="s">
        <v>645</v>
      </c>
      <c r="D60" s="48">
        <v>2</v>
      </c>
      <c r="E60" s="154"/>
      <c r="F60" s="154" t="s">
        <v>2458</v>
      </c>
      <c r="H60" s="201" t="s">
        <v>2448</v>
      </c>
      <c r="J60" s="201" t="s">
        <v>2454</v>
      </c>
      <c r="K60" s="48">
        <v>2</v>
      </c>
      <c r="M60" s="201" t="s">
        <v>2478</v>
      </c>
      <c r="R60" s="48">
        <v>3</v>
      </c>
    </row>
    <row r="61" spans="1:18" s="48" customFormat="1" ht="21" customHeight="1">
      <c r="A61" s="201">
        <v>60</v>
      </c>
      <c r="B61" s="154" t="s">
        <v>714</v>
      </c>
      <c r="C61" s="48" t="s">
        <v>646</v>
      </c>
      <c r="D61" s="48">
        <v>2</v>
      </c>
      <c r="E61" s="154"/>
      <c r="F61" s="154" t="s">
        <v>2458</v>
      </c>
      <c r="H61" s="201" t="s">
        <v>2448</v>
      </c>
      <c r="J61" s="201" t="s">
        <v>2454</v>
      </c>
      <c r="K61" s="48">
        <v>2</v>
      </c>
      <c r="M61" s="201" t="s">
        <v>2478</v>
      </c>
      <c r="R61" s="48">
        <v>5</v>
      </c>
    </row>
    <row r="62" spans="1:18" s="48" customFormat="1" ht="21" customHeight="1">
      <c r="A62" s="201">
        <v>61</v>
      </c>
      <c r="B62" s="154" t="s">
        <v>715</v>
      </c>
      <c r="C62" s="48" t="s">
        <v>636</v>
      </c>
      <c r="D62" s="48">
        <v>2</v>
      </c>
      <c r="E62" s="154"/>
      <c r="F62" s="154" t="s">
        <v>2458</v>
      </c>
      <c r="H62" s="201" t="s">
        <v>2448</v>
      </c>
      <c r="J62" s="201" t="s">
        <v>2454</v>
      </c>
      <c r="K62" s="48">
        <v>2</v>
      </c>
      <c r="M62" s="201" t="s">
        <v>2478</v>
      </c>
    </row>
    <row r="63" spans="1:18" s="48" customFormat="1" ht="21" customHeight="1">
      <c r="A63" s="201">
        <v>62</v>
      </c>
      <c r="B63" s="154" t="s">
        <v>716</v>
      </c>
      <c r="C63" s="48" t="s">
        <v>637</v>
      </c>
      <c r="D63" s="48">
        <v>2</v>
      </c>
      <c r="E63" s="154"/>
      <c r="F63" s="154" t="s">
        <v>2458</v>
      </c>
      <c r="H63" s="201" t="s">
        <v>2448</v>
      </c>
      <c r="J63" s="201" t="s">
        <v>2454</v>
      </c>
      <c r="K63" s="48">
        <v>2</v>
      </c>
      <c r="M63" s="201" t="s">
        <v>2478</v>
      </c>
      <c r="R63" s="48">
        <v>2</v>
      </c>
    </row>
    <row r="64" spans="1:18" s="48" customFormat="1" ht="21" customHeight="1">
      <c r="A64" s="201">
        <v>63</v>
      </c>
      <c r="B64" s="154" t="s">
        <v>717</v>
      </c>
      <c r="C64" s="48" t="s">
        <v>638</v>
      </c>
      <c r="D64" s="48">
        <v>2</v>
      </c>
      <c r="E64" s="154"/>
      <c r="F64" s="154" t="s">
        <v>2458</v>
      </c>
      <c r="H64" s="201" t="s">
        <v>2448</v>
      </c>
      <c r="J64" s="201" t="s">
        <v>2454</v>
      </c>
      <c r="K64" s="48">
        <v>2</v>
      </c>
      <c r="M64" s="201" t="s">
        <v>2478</v>
      </c>
      <c r="R64" s="48">
        <v>8</v>
      </c>
    </row>
    <row r="65" spans="1:18" s="48" customFormat="1" ht="21" customHeight="1">
      <c r="A65" s="201">
        <v>64</v>
      </c>
      <c r="B65" s="154" t="s">
        <v>718</v>
      </c>
      <c r="C65" s="48" t="s">
        <v>647</v>
      </c>
      <c r="D65" s="48">
        <v>2</v>
      </c>
      <c r="E65" s="154"/>
      <c r="F65" s="154" t="s">
        <v>2458</v>
      </c>
      <c r="H65" s="201" t="s">
        <v>2448</v>
      </c>
      <c r="J65" s="201" t="s">
        <v>2454</v>
      </c>
      <c r="K65" s="48">
        <v>2</v>
      </c>
      <c r="M65" s="201" t="s">
        <v>2478</v>
      </c>
      <c r="R65" s="48">
        <v>2</v>
      </c>
    </row>
    <row r="66" spans="1:18" s="48" customFormat="1" ht="21" customHeight="1">
      <c r="A66" s="201">
        <v>65</v>
      </c>
      <c r="B66" s="154" t="s">
        <v>719</v>
      </c>
      <c r="C66" s="48" t="s">
        <v>645</v>
      </c>
      <c r="D66" s="48">
        <v>2</v>
      </c>
      <c r="E66" s="154"/>
      <c r="F66" s="154" t="s">
        <v>2458</v>
      </c>
      <c r="H66" s="201" t="s">
        <v>2448</v>
      </c>
      <c r="J66" s="201" t="s">
        <v>2454</v>
      </c>
      <c r="K66" s="48">
        <v>2</v>
      </c>
      <c r="M66" s="201" t="s">
        <v>2478</v>
      </c>
      <c r="R66" s="48">
        <v>14</v>
      </c>
    </row>
    <row r="67" spans="1:18" s="48" customFormat="1" ht="21" customHeight="1">
      <c r="A67" s="201">
        <v>66</v>
      </c>
      <c r="B67" s="154" t="s">
        <v>720</v>
      </c>
      <c r="C67" s="48" t="s">
        <v>646</v>
      </c>
      <c r="D67" s="48">
        <v>2</v>
      </c>
      <c r="E67" s="154"/>
      <c r="F67" s="154" t="s">
        <v>2458</v>
      </c>
      <c r="H67" s="201" t="s">
        <v>2448</v>
      </c>
      <c r="J67" s="201" t="s">
        <v>2454</v>
      </c>
      <c r="K67" s="48">
        <v>2</v>
      </c>
      <c r="M67" s="201" t="s">
        <v>2478</v>
      </c>
      <c r="R67" s="48">
        <v>6</v>
      </c>
    </row>
    <row r="68" spans="1:18" s="48" customFormat="1" ht="21" customHeight="1">
      <c r="A68" s="201">
        <v>67</v>
      </c>
      <c r="B68" s="154" t="s">
        <v>721</v>
      </c>
      <c r="C68" s="48" t="s">
        <v>636</v>
      </c>
      <c r="D68" s="48">
        <v>2</v>
      </c>
      <c r="E68" s="154"/>
      <c r="F68" s="154" t="s">
        <v>2458</v>
      </c>
      <c r="H68" s="201" t="s">
        <v>2448</v>
      </c>
      <c r="J68" s="201" t="s">
        <v>2454</v>
      </c>
      <c r="K68" s="48">
        <v>2</v>
      </c>
      <c r="M68" s="201" t="s">
        <v>2478</v>
      </c>
      <c r="R68" s="48">
        <v>3</v>
      </c>
    </row>
    <row r="69" spans="1:18" s="48" customFormat="1" ht="21" customHeight="1">
      <c r="A69" s="201">
        <v>68</v>
      </c>
      <c r="B69" s="154" t="s">
        <v>722</v>
      </c>
      <c r="C69" s="48" t="s">
        <v>637</v>
      </c>
      <c r="D69" s="48">
        <v>2</v>
      </c>
      <c r="E69" s="154"/>
      <c r="F69" s="154" t="s">
        <v>2458</v>
      </c>
      <c r="H69" s="201" t="s">
        <v>2448</v>
      </c>
      <c r="J69" s="201" t="s">
        <v>2454</v>
      </c>
      <c r="K69" s="48">
        <v>2</v>
      </c>
      <c r="M69" s="201" t="s">
        <v>2478</v>
      </c>
      <c r="R69" s="48">
        <v>6</v>
      </c>
    </row>
    <row r="70" spans="1:18" s="48" customFormat="1" ht="21" customHeight="1">
      <c r="A70" s="201">
        <v>69</v>
      </c>
      <c r="B70" s="154" t="s">
        <v>723</v>
      </c>
      <c r="C70" s="48" t="s">
        <v>638</v>
      </c>
      <c r="D70" s="48">
        <v>2</v>
      </c>
      <c r="E70" s="154"/>
      <c r="F70" s="154" t="s">
        <v>2458</v>
      </c>
      <c r="H70" s="201" t="s">
        <v>2448</v>
      </c>
      <c r="J70" s="201" t="s">
        <v>2454</v>
      </c>
      <c r="K70" s="48">
        <v>2</v>
      </c>
      <c r="M70" s="201" t="s">
        <v>2478</v>
      </c>
      <c r="R70" s="48">
        <v>4</v>
      </c>
    </row>
    <row r="71" spans="1:18" s="48" customFormat="1" ht="21" customHeight="1">
      <c r="A71" s="201">
        <v>70</v>
      </c>
      <c r="B71" s="154" t="s">
        <v>724</v>
      </c>
      <c r="C71" s="48" t="s">
        <v>647</v>
      </c>
      <c r="D71" s="48">
        <v>2</v>
      </c>
      <c r="E71" s="154"/>
      <c r="F71" s="154" t="s">
        <v>2458</v>
      </c>
      <c r="H71" s="201" t="s">
        <v>2448</v>
      </c>
      <c r="J71" s="201" t="s">
        <v>2454</v>
      </c>
      <c r="K71" s="48">
        <v>2</v>
      </c>
      <c r="M71" s="201" t="s">
        <v>2478</v>
      </c>
      <c r="R71" s="48">
        <v>7</v>
      </c>
    </row>
    <row r="72" spans="1:18" s="48" customFormat="1" ht="21" customHeight="1">
      <c r="A72" s="201">
        <v>71</v>
      </c>
      <c r="B72" s="154" t="s">
        <v>725</v>
      </c>
      <c r="C72" s="48" t="s">
        <v>645</v>
      </c>
      <c r="D72" s="48">
        <v>2</v>
      </c>
      <c r="E72" s="154"/>
      <c r="F72" s="154" t="s">
        <v>2458</v>
      </c>
      <c r="H72" s="201" t="s">
        <v>2448</v>
      </c>
      <c r="J72" s="201" t="s">
        <v>2454</v>
      </c>
      <c r="K72" s="48">
        <v>2</v>
      </c>
      <c r="M72" s="201" t="s">
        <v>2478</v>
      </c>
      <c r="R72" s="48">
        <v>5</v>
      </c>
    </row>
    <row r="73" spans="1:18" s="48" customFormat="1" ht="21" customHeight="1">
      <c r="A73" s="201">
        <v>72</v>
      </c>
      <c r="B73" s="154" t="s">
        <v>726</v>
      </c>
      <c r="C73" s="48" t="s">
        <v>646</v>
      </c>
      <c r="D73" s="48">
        <v>2</v>
      </c>
      <c r="E73" s="154"/>
      <c r="F73" s="154" t="s">
        <v>2458</v>
      </c>
      <c r="H73" s="201" t="s">
        <v>2448</v>
      </c>
      <c r="J73" s="201" t="s">
        <v>2454</v>
      </c>
      <c r="K73" s="48">
        <v>2</v>
      </c>
      <c r="M73" s="201" t="s">
        <v>2478</v>
      </c>
      <c r="R73" s="48">
        <v>6</v>
      </c>
    </row>
    <row r="74" spans="1:18" s="48" customFormat="1" ht="60.6" customHeight="1">
      <c r="A74" s="201">
        <v>73</v>
      </c>
      <c r="B74" s="154" t="s">
        <v>697</v>
      </c>
      <c r="C74" s="48" t="s">
        <v>636</v>
      </c>
      <c r="D74" s="48">
        <v>2</v>
      </c>
      <c r="E74" s="154"/>
      <c r="F74" s="154" t="s">
        <v>2460</v>
      </c>
      <c r="H74" s="201" t="s">
        <v>2450</v>
      </c>
      <c r="J74" s="201" t="s">
        <v>2456</v>
      </c>
      <c r="K74" s="48">
        <v>3</v>
      </c>
      <c r="M74" s="201" t="s">
        <v>2478</v>
      </c>
    </row>
    <row r="75" spans="1:18" s="48" customFormat="1" ht="18" customHeight="1">
      <c r="A75" s="201">
        <v>74</v>
      </c>
      <c r="B75" s="154" t="s">
        <v>698</v>
      </c>
      <c r="C75" s="48" t="s">
        <v>637</v>
      </c>
      <c r="D75" s="48">
        <v>2</v>
      </c>
      <c r="E75" s="154"/>
      <c r="F75" s="154" t="s">
        <v>2460</v>
      </c>
      <c r="H75" s="201" t="s">
        <v>2450</v>
      </c>
      <c r="J75" s="201" t="s">
        <v>2456</v>
      </c>
      <c r="K75" s="48">
        <v>3</v>
      </c>
      <c r="M75" s="201" t="s">
        <v>2478</v>
      </c>
    </row>
    <row r="76" spans="1:18" s="48" customFormat="1" ht="18" customHeight="1">
      <c r="A76" s="201">
        <v>75</v>
      </c>
      <c r="B76" s="154" t="s">
        <v>699</v>
      </c>
      <c r="C76" s="48" t="s">
        <v>638</v>
      </c>
      <c r="D76" s="48">
        <v>2</v>
      </c>
      <c r="E76" s="154"/>
      <c r="F76" s="154" t="s">
        <v>2460</v>
      </c>
      <c r="H76" s="201" t="s">
        <v>2450</v>
      </c>
      <c r="J76" s="201" t="s">
        <v>2456</v>
      </c>
      <c r="K76" s="48">
        <v>3</v>
      </c>
      <c r="M76" s="201" t="s">
        <v>2478</v>
      </c>
    </row>
    <row r="77" spans="1:18" s="48" customFormat="1" ht="18" customHeight="1">
      <c r="A77" s="201">
        <v>76</v>
      </c>
      <c r="B77" s="154" t="s">
        <v>700</v>
      </c>
      <c r="C77" s="48" t="s">
        <v>647</v>
      </c>
      <c r="D77" s="48">
        <v>2</v>
      </c>
      <c r="E77" s="154"/>
      <c r="F77" s="154" t="s">
        <v>2460</v>
      </c>
      <c r="H77" s="201" t="s">
        <v>2450</v>
      </c>
      <c r="J77" s="201" t="s">
        <v>2456</v>
      </c>
      <c r="K77" s="48">
        <v>3</v>
      </c>
      <c r="M77" s="201" t="s">
        <v>2478</v>
      </c>
    </row>
    <row r="78" spans="1:18" s="48" customFormat="1" ht="18" customHeight="1">
      <c r="A78" s="201">
        <v>77</v>
      </c>
      <c r="B78" s="154" t="s">
        <v>701</v>
      </c>
      <c r="C78" s="48" t="s">
        <v>645</v>
      </c>
      <c r="D78" s="48">
        <v>2</v>
      </c>
      <c r="E78" s="154"/>
      <c r="F78" s="154" t="s">
        <v>2460</v>
      </c>
      <c r="H78" s="201" t="s">
        <v>2450</v>
      </c>
      <c r="J78" s="201" t="s">
        <v>2456</v>
      </c>
      <c r="K78" s="48">
        <v>3</v>
      </c>
      <c r="M78" s="201" t="s">
        <v>2478</v>
      </c>
    </row>
    <row r="79" spans="1:18" s="48" customFormat="1" ht="18" customHeight="1">
      <c r="A79" s="201">
        <v>78</v>
      </c>
      <c r="B79" s="154" t="s">
        <v>702</v>
      </c>
      <c r="C79" s="48" t="s">
        <v>646</v>
      </c>
      <c r="D79" s="48">
        <v>2</v>
      </c>
      <c r="E79" s="154"/>
      <c r="F79" s="154" t="s">
        <v>2460</v>
      </c>
      <c r="H79" s="201" t="s">
        <v>2450</v>
      </c>
      <c r="J79" s="201" t="s">
        <v>2456</v>
      </c>
      <c r="K79" s="48">
        <v>3</v>
      </c>
      <c r="M79" s="201" t="s">
        <v>2478</v>
      </c>
    </row>
    <row r="80" spans="1:18" s="48" customFormat="1" ht="18" customHeight="1">
      <c r="A80" s="201">
        <v>79</v>
      </c>
      <c r="B80" s="154" t="s">
        <v>703</v>
      </c>
      <c r="C80" s="48" t="s">
        <v>636</v>
      </c>
      <c r="D80" s="48">
        <v>2</v>
      </c>
      <c r="E80" s="154"/>
      <c r="F80" s="154" t="s">
        <v>2460</v>
      </c>
      <c r="H80" s="201" t="s">
        <v>2450</v>
      </c>
      <c r="J80" s="201" t="s">
        <v>2456</v>
      </c>
      <c r="K80" s="48">
        <v>3</v>
      </c>
      <c r="M80" s="201" t="s">
        <v>2478</v>
      </c>
    </row>
    <row r="81" spans="1:18" s="48" customFormat="1" ht="18" customHeight="1">
      <c r="A81" s="201">
        <v>80</v>
      </c>
      <c r="B81" s="154" t="s">
        <v>704</v>
      </c>
      <c r="C81" s="48" t="s">
        <v>637</v>
      </c>
      <c r="D81" s="48">
        <v>2</v>
      </c>
      <c r="E81" s="154"/>
      <c r="F81" s="154" t="s">
        <v>2460</v>
      </c>
      <c r="H81" s="201" t="s">
        <v>2450</v>
      </c>
      <c r="J81" s="201" t="s">
        <v>2456</v>
      </c>
      <c r="K81" s="48">
        <v>3</v>
      </c>
      <c r="M81" s="201" t="s">
        <v>2478</v>
      </c>
    </row>
    <row r="82" spans="1:18" s="48" customFormat="1" ht="18" customHeight="1">
      <c r="A82" s="201">
        <v>81</v>
      </c>
      <c r="B82" s="154" t="s">
        <v>705</v>
      </c>
      <c r="C82" s="48" t="s">
        <v>638</v>
      </c>
      <c r="D82" s="48">
        <v>2</v>
      </c>
      <c r="E82" s="154"/>
      <c r="F82" s="154" t="s">
        <v>2460</v>
      </c>
      <c r="H82" s="201" t="s">
        <v>2450</v>
      </c>
      <c r="J82" s="201" t="s">
        <v>2456</v>
      </c>
      <c r="K82" s="48">
        <v>3</v>
      </c>
      <c r="M82" s="201" t="s">
        <v>2478</v>
      </c>
    </row>
    <row r="83" spans="1:18" s="48" customFormat="1" ht="18" customHeight="1">
      <c r="A83" s="201">
        <v>82</v>
      </c>
      <c r="B83" s="154" t="s">
        <v>706</v>
      </c>
      <c r="C83" s="48" t="s">
        <v>647</v>
      </c>
      <c r="D83" s="48">
        <v>2</v>
      </c>
      <c r="E83" s="154"/>
      <c r="F83" s="154" t="s">
        <v>2460</v>
      </c>
      <c r="H83" s="201" t="s">
        <v>2450</v>
      </c>
      <c r="J83" s="201" t="s">
        <v>2456</v>
      </c>
      <c r="K83" s="48">
        <v>3</v>
      </c>
      <c r="M83" s="201" t="s">
        <v>2478</v>
      </c>
    </row>
    <row r="84" spans="1:18" s="48" customFormat="1" ht="18" customHeight="1">
      <c r="A84" s="201">
        <v>83</v>
      </c>
      <c r="B84" s="154" t="s">
        <v>707</v>
      </c>
      <c r="C84" s="48" t="s">
        <v>645</v>
      </c>
      <c r="D84" s="48">
        <v>2</v>
      </c>
      <c r="E84" s="154"/>
      <c r="F84" s="154" t="s">
        <v>2460</v>
      </c>
      <c r="H84" s="201" t="s">
        <v>2450</v>
      </c>
      <c r="J84" s="201" t="s">
        <v>2456</v>
      </c>
      <c r="K84" s="48">
        <v>3</v>
      </c>
      <c r="M84" s="201" t="s">
        <v>2478</v>
      </c>
    </row>
    <row r="85" spans="1:18" s="48" customFormat="1" ht="18" customHeight="1">
      <c r="A85" s="201">
        <v>84</v>
      </c>
      <c r="B85" s="154" t="s">
        <v>708</v>
      </c>
      <c r="C85" s="48" t="s">
        <v>646</v>
      </c>
      <c r="D85" s="48">
        <v>2</v>
      </c>
      <c r="E85" s="154"/>
      <c r="F85" s="154" t="s">
        <v>2460</v>
      </c>
      <c r="H85" s="201" t="s">
        <v>2450</v>
      </c>
      <c r="J85" s="201" t="s">
        <v>2456</v>
      </c>
      <c r="K85" s="48">
        <v>3</v>
      </c>
      <c r="M85" s="201" t="s">
        <v>2478</v>
      </c>
    </row>
    <row r="86" spans="1:18" s="48" customFormat="1" ht="18" customHeight="1">
      <c r="A86" s="201">
        <v>85</v>
      </c>
      <c r="B86" s="154" t="s">
        <v>709</v>
      </c>
      <c r="C86" s="48" t="s">
        <v>636</v>
      </c>
      <c r="D86" s="48">
        <v>2</v>
      </c>
      <c r="E86" s="154"/>
      <c r="F86" s="154" t="s">
        <v>2460</v>
      </c>
      <c r="H86" s="201" t="s">
        <v>2450</v>
      </c>
      <c r="J86" s="201" t="s">
        <v>2456</v>
      </c>
      <c r="K86" s="48">
        <v>3</v>
      </c>
      <c r="M86" s="201" t="s">
        <v>2478</v>
      </c>
    </row>
    <row r="87" spans="1:18" s="48" customFormat="1" ht="18" customHeight="1">
      <c r="A87" s="201">
        <v>86</v>
      </c>
      <c r="B87" s="154" t="s">
        <v>710</v>
      </c>
      <c r="C87" s="48" t="s">
        <v>637</v>
      </c>
      <c r="D87" s="48">
        <v>2</v>
      </c>
      <c r="E87" s="154"/>
      <c r="F87" s="154" t="s">
        <v>2460</v>
      </c>
      <c r="H87" s="201" t="s">
        <v>2450</v>
      </c>
      <c r="J87" s="201" t="s">
        <v>2456</v>
      </c>
      <c r="K87" s="48">
        <v>3</v>
      </c>
      <c r="M87" s="201" t="s">
        <v>2478</v>
      </c>
    </row>
    <row r="88" spans="1:18" s="48" customFormat="1" ht="18" customHeight="1">
      <c r="A88" s="201">
        <v>87</v>
      </c>
      <c r="B88" s="154" t="s">
        <v>711</v>
      </c>
      <c r="C88" s="48" t="s">
        <v>638</v>
      </c>
      <c r="D88" s="48">
        <v>2</v>
      </c>
      <c r="E88" s="154"/>
      <c r="F88" s="154" t="s">
        <v>2460</v>
      </c>
      <c r="H88" s="201" t="s">
        <v>2450</v>
      </c>
      <c r="J88" s="201" t="s">
        <v>2456</v>
      </c>
      <c r="K88" s="48">
        <v>3</v>
      </c>
      <c r="M88" s="201" t="s">
        <v>2478</v>
      </c>
      <c r="R88" s="48">
        <v>23</v>
      </c>
    </row>
    <row r="89" spans="1:18" s="48" customFormat="1" ht="18" customHeight="1">
      <c r="A89" s="201">
        <v>88</v>
      </c>
      <c r="B89" s="154" t="s">
        <v>712</v>
      </c>
      <c r="C89" s="48" t="s">
        <v>647</v>
      </c>
      <c r="D89" s="48">
        <v>2</v>
      </c>
      <c r="E89" s="154"/>
      <c r="F89" s="154" t="s">
        <v>2460</v>
      </c>
      <c r="H89" s="201" t="s">
        <v>2450</v>
      </c>
      <c r="J89" s="201" t="s">
        <v>2456</v>
      </c>
      <c r="K89" s="48">
        <v>3</v>
      </c>
      <c r="M89" s="201" t="s">
        <v>2478</v>
      </c>
      <c r="R89" s="48">
        <v>5</v>
      </c>
    </row>
    <row r="90" spans="1:18" s="48" customFormat="1" ht="18" customHeight="1">
      <c r="A90" s="201">
        <v>89</v>
      </c>
      <c r="B90" s="154" t="s">
        <v>713</v>
      </c>
      <c r="C90" s="48" t="s">
        <v>645</v>
      </c>
      <c r="D90" s="48">
        <v>2</v>
      </c>
      <c r="E90" s="154"/>
      <c r="F90" s="154" t="s">
        <v>2460</v>
      </c>
      <c r="H90" s="201" t="s">
        <v>2450</v>
      </c>
      <c r="J90" s="201" t="s">
        <v>2456</v>
      </c>
      <c r="K90" s="48">
        <v>3</v>
      </c>
      <c r="M90" s="201" t="s">
        <v>2478</v>
      </c>
      <c r="R90" s="48">
        <v>3</v>
      </c>
    </row>
    <row r="91" spans="1:18" s="48" customFormat="1" ht="18" customHeight="1">
      <c r="A91" s="201">
        <v>90</v>
      </c>
      <c r="B91" s="154" t="s">
        <v>714</v>
      </c>
      <c r="C91" s="48" t="s">
        <v>646</v>
      </c>
      <c r="D91" s="48">
        <v>2</v>
      </c>
      <c r="E91" s="154"/>
      <c r="F91" s="154" t="s">
        <v>2460</v>
      </c>
      <c r="H91" s="201" t="s">
        <v>2450</v>
      </c>
      <c r="J91" s="201" t="s">
        <v>2456</v>
      </c>
      <c r="K91" s="48">
        <v>3</v>
      </c>
      <c r="M91" s="201" t="s">
        <v>2478</v>
      </c>
      <c r="R91" s="48">
        <v>5</v>
      </c>
    </row>
    <row r="92" spans="1:18" s="48" customFormat="1" ht="18" customHeight="1">
      <c r="A92" s="201">
        <v>91</v>
      </c>
      <c r="B92" s="154" t="s">
        <v>715</v>
      </c>
      <c r="C92" s="48" t="s">
        <v>636</v>
      </c>
      <c r="D92" s="48">
        <v>2</v>
      </c>
      <c r="E92" s="154"/>
      <c r="F92" s="154" t="s">
        <v>2460</v>
      </c>
      <c r="H92" s="201" t="s">
        <v>2450</v>
      </c>
      <c r="J92" s="201" t="s">
        <v>2456</v>
      </c>
      <c r="K92" s="48">
        <v>3</v>
      </c>
      <c r="M92" s="201" t="s">
        <v>2478</v>
      </c>
    </row>
    <row r="93" spans="1:18" s="48" customFormat="1" ht="18" customHeight="1">
      <c r="A93" s="201">
        <v>92</v>
      </c>
      <c r="B93" s="154" t="s">
        <v>716</v>
      </c>
      <c r="C93" s="48" t="s">
        <v>637</v>
      </c>
      <c r="D93" s="48">
        <v>2</v>
      </c>
      <c r="E93" s="154"/>
      <c r="F93" s="154" t="s">
        <v>2460</v>
      </c>
      <c r="H93" s="201" t="s">
        <v>2450</v>
      </c>
      <c r="J93" s="201" t="s">
        <v>2456</v>
      </c>
      <c r="K93" s="48">
        <v>3</v>
      </c>
      <c r="M93" s="201" t="s">
        <v>2478</v>
      </c>
      <c r="R93" s="48">
        <v>2</v>
      </c>
    </row>
    <row r="94" spans="1:18" s="48" customFormat="1" ht="18" customHeight="1">
      <c r="A94" s="201">
        <v>93</v>
      </c>
      <c r="B94" s="154" t="s">
        <v>717</v>
      </c>
      <c r="C94" s="48" t="s">
        <v>638</v>
      </c>
      <c r="D94" s="48">
        <v>2</v>
      </c>
      <c r="E94" s="154"/>
      <c r="F94" s="154" t="s">
        <v>2460</v>
      </c>
      <c r="H94" s="201" t="s">
        <v>2450</v>
      </c>
      <c r="J94" s="201" t="s">
        <v>2456</v>
      </c>
      <c r="K94" s="48">
        <v>3</v>
      </c>
      <c r="M94" s="201" t="s">
        <v>2478</v>
      </c>
      <c r="R94" s="48">
        <v>8</v>
      </c>
    </row>
    <row r="95" spans="1:18" s="48" customFormat="1" ht="18" customHeight="1">
      <c r="A95" s="201">
        <v>94</v>
      </c>
      <c r="B95" s="154" t="s">
        <v>718</v>
      </c>
      <c r="C95" s="48" t="s">
        <v>647</v>
      </c>
      <c r="D95" s="48">
        <v>2</v>
      </c>
      <c r="E95" s="154"/>
      <c r="F95" s="154" t="s">
        <v>2460</v>
      </c>
      <c r="H95" s="201" t="s">
        <v>2450</v>
      </c>
      <c r="J95" s="201" t="s">
        <v>2456</v>
      </c>
      <c r="K95" s="48">
        <v>3</v>
      </c>
      <c r="M95" s="201" t="s">
        <v>2478</v>
      </c>
      <c r="R95" s="48">
        <v>2</v>
      </c>
    </row>
    <row r="96" spans="1:18" s="48" customFormat="1" ht="18" customHeight="1">
      <c r="A96" s="201">
        <v>95</v>
      </c>
      <c r="B96" s="154" t="s">
        <v>719</v>
      </c>
      <c r="C96" s="48" t="s">
        <v>645</v>
      </c>
      <c r="D96" s="48">
        <v>2</v>
      </c>
      <c r="E96" s="154"/>
      <c r="F96" s="154" t="s">
        <v>2460</v>
      </c>
      <c r="H96" s="201" t="s">
        <v>2450</v>
      </c>
      <c r="J96" s="201" t="s">
        <v>2456</v>
      </c>
      <c r="K96" s="48">
        <v>3</v>
      </c>
      <c r="M96" s="201" t="s">
        <v>2478</v>
      </c>
      <c r="R96" s="48">
        <v>14</v>
      </c>
    </row>
    <row r="97" spans="1:18" s="48" customFormat="1" ht="18" customHeight="1">
      <c r="A97" s="201">
        <v>96</v>
      </c>
      <c r="B97" s="154" t="s">
        <v>720</v>
      </c>
      <c r="C97" s="48" t="s">
        <v>646</v>
      </c>
      <c r="D97" s="48">
        <v>2</v>
      </c>
      <c r="E97" s="154"/>
      <c r="F97" s="154" t="s">
        <v>2460</v>
      </c>
      <c r="H97" s="201" t="s">
        <v>2450</v>
      </c>
      <c r="J97" s="201" t="s">
        <v>2456</v>
      </c>
      <c r="K97" s="48">
        <v>3</v>
      </c>
      <c r="M97" s="201" t="s">
        <v>2478</v>
      </c>
      <c r="R97" s="48">
        <v>6</v>
      </c>
    </row>
    <row r="98" spans="1:18" s="48" customFormat="1" ht="18" customHeight="1">
      <c r="A98" s="201">
        <v>97</v>
      </c>
      <c r="B98" s="154" t="s">
        <v>721</v>
      </c>
      <c r="C98" s="48" t="s">
        <v>636</v>
      </c>
      <c r="D98" s="48">
        <v>2</v>
      </c>
      <c r="E98" s="154"/>
      <c r="F98" s="154" t="s">
        <v>2460</v>
      </c>
      <c r="H98" s="201" t="s">
        <v>2450</v>
      </c>
      <c r="J98" s="201" t="s">
        <v>2456</v>
      </c>
      <c r="K98" s="48">
        <v>3</v>
      </c>
      <c r="M98" s="201" t="s">
        <v>2478</v>
      </c>
      <c r="R98" s="48">
        <v>3</v>
      </c>
    </row>
    <row r="99" spans="1:18" s="48" customFormat="1" ht="18" customHeight="1">
      <c r="A99" s="201">
        <v>98</v>
      </c>
      <c r="B99" s="154" t="s">
        <v>722</v>
      </c>
      <c r="C99" s="48" t="s">
        <v>637</v>
      </c>
      <c r="D99" s="48">
        <v>2</v>
      </c>
      <c r="E99" s="154"/>
      <c r="F99" s="154" t="s">
        <v>2460</v>
      </c>
      <c r="H99" s="201" t="s">
        <v>2450</v>
      </c>
      <c r="J99" s="201" t="s">
        <v>2456</v>
      </c>
      <c r="K99" s="48">
        <v>3</v>
      </c>
      <c r="M99" s="201" t="s">
        <v>2478</v>
      </c>
      <c r="R99" s="48">
        <v>6</v>
      </c>
    </row>
    <row r="100" spans="1:18" s="48" customFormat="1" ht="18" customHeight="1">
      <c r="A100" s="201">
        <v>99</v>
      </c>
      <c r="B100" s="154" t="s">
        <v>723</v>
      </c>
      <c r="C100" s="48" t="s">
        <v>638</v>
      </c>
      <c r="D100" s="48">
        <v>2</v>
      </c>
      <c r="E100" s="154"/>
      <c r="F100" s="154" t="s">
        <v>2460</v>
      </c>
      <c r="H100" s="201" t="s">
        <v>2450</v>
      </c>
      <c r="J100" s="201" t="s">
        <v>2456</v>
      </c>
      <c r="K100" s="48">
        <v>3</v>
      </c>
      <c r="M100" s="201" t="s">
        <v>2478</v>
      </c>
      <c r="R100" s="48">
        <v>4</v>
      </c>
    </row>
    <row r="101" spans="1:18" s="48" customFormat="1" ht="18" customHeight="1">
      <c r="A101" s="201">
        <v>100</v>
      </c>
      <c r="B101" s="154" t="s">
        <v>724</v>
      </c>
      <c r="C101" s="48" t="s">
        <v>647</v>
      </c>
      <c r="D101" s="48">
        <v>2</v>
      </c>
      <c r="E101" s="154"/>
      <c r="F101" s="154" t="s">
        <v>2460</v>
      </c>
      <c r="H101" s="201" t="s">
        <v>2450</v>
      </c>
      <c r="J101" s="201" t="s">
        <v>2456</v>
      </c>
      <c r="K101" s="48">
        <v>3</v>
      </c>
      <c r="M101" s="201" t="s">
        <v>2478</v>
      </c>
      <c r="R101" s="48">
        <v>7</v>
      </c>
    </row>
    <row r="102" spans="1:18" s="48" customFormat="1" ht="18" customHeight="1">
      <c r="A102" s="201">
        <v>101</v>
      </c>
      <c r="B102" s="154" t="s">
        <v>725</v>
      </c>
      <c r="C102" s="48" t="s">
        <v>645</v>
      </c>
      <c r="D102" s="48">
        <v>2</v>
      </c>
      <c r="E102" s="154"/>
      <c r="F102" s="154" t="s">
        <v>2460</v>
      </c>
      <c r="H102" s="201" t="s">
        <v>2450</v>
      </c>
      <c r="J102" s="201" t="s">
        <v>2456</v>
      </c>
      <c r="K102" s="48">
        <v>3</v>
      </c>
      <c r="M102" s="201" t="s">
        <v>2478</v>
      </c>
      <c r="R102" s="48">
        <v>5</v>
      </c>
    </row>
    <row r="103" spans="1:18" s="48" customFormat="1" ht="18" customHeight="1">
      <c r="A103" s="201">
        <v>102</v>
      </c>
      <c r="B103" s="154" t="s">
        <v>726</v>
      </c>
      <c r="C103" s="48" t="s">
        <v>646</v>
      </c>
      <c r="D103" s="48">
        <v>2</v>
      </c>
      <c r="E103" s="154"/>
      <c r="F103" s="154" t="s">
        <v>2460</v>
      </c>
      <c r="H103" s="201" t="s">
        <v>2450</v>
      </c>
      <c r="J103" s="201" t="s">
        <v>2456</v>
      </c>
      <c r="K103" s="48">
        <v>3</v>
      </c>
      <c r="M103" s="201" t="s">
        <v>2478</v>
      </c>
      <c r="R103" s="48">
        <v>6</v>
      </c>
    </row>
    <row r="104" spans="1:18" s="48" customFormat="1" ht="58.2" customHeight="1">
      <c r="A104" s="201">
        <v>103</v>
      </c>
      <c r="B104" s="154" t="s">
        <v>1084</v>
      </c>
      <c r="C104" s="48" t="s">
        <v>647</v>
      </c>
      <c r="D104" s="48">
        <v>1</v>
      </c>
      <c r="E104" s="154" t="s">
        <v>2245</v>
      </c>
      <c r="F104" s="154"/>
      <c r="G104" s="201" t="s">
        <v>2445</v>
      </c>
      <c r="I104" s="201" t="s">
        <v>2451</v>
      </c>
      <c r="K104" s="48">
        <v>1</v>
      </c>
      <c r="L104" s="201" t="s">
        <v>2478</v>
      </c>
    </row>
    <row r="105" spans="1:18" s="48" customFormat="1">
      <c r="A105" s="201">
        <v>104</v>
      </c>
      <c r="B105" s="154" t="s">
        <v>1085</v>
      </c>
      <c r="C105" s="48" t="s">
        <v>645</v>
      </c>
      <c r="D105" s="48">
        <v>1</v>
      </c>
      <c r="E105" s="154" t="s">
        <v>2245</v>
      </c>
      <c r="F105" s="154"/>
      <c r="G105" s="201" t="s">
        <v>2445</v>
      </c>
      <c r="I105" s="201" t="s">
        <v>2451</v>
      </c>
      <c r="K105" s="48">
        <v>1</v>
      </c>
      <c r="L105" s="201" t="s">
        <v>2478</v>
      </c>
    </row>
    <row r="106" spans="1:18" s="48" customFormat="1">
      <c r="A106" s="201">
        <v>105</v>
      </c>
      <c r="B106" s="154" t="s">
        <v>1086</v>
      </c>
      <c r="C106" s="48" t="s">
        <v>646</v>
      </c>
      <c r="D106" s="48">
        <v>1</v>
      </c>
      <c r="E106" s="154" t="s">
        <v>2244</v>
      </c>
      <c r="F106" s="154"/>
      <c r="G106" s="201" t="s">
        <v>2445</v>
      </c>
      <c r="I106" s="201" t="s">
        <v>2451</v>
      </c>
      <c r="K106" s="48">
        <v>1</v>
      </c>
      <c r="L106" s="201" t="s">
        <v>2478</v>
      </c>
    </row>
    <row r="107" spans="1:18" s="48" customFormat="1">
      <c r="A107" s="201">
        <v>106</v>
      </c>
      <c r="B107" s="154" t="s">
        <v>1087</v>
      </c>
      <c r="C107" s="48" t="s">
        <v>636</v>
      </c>
      <c r="D107" s="48">
        <v>1</v>
      </c>
      <c r="E107" s="154" t="s">
        <v>2244</v>
      </c>
      <c r="F107" s="154"/>
      <c r="G107" s="201" t="s">
        <v>2445</v>
      </c>
      <c r="I107" s="201" t="s">
        <v>2451</v>
      </c>
      <c r="K107" s="48">
        <v>1</v>
      </c>
      <c r="L107" s="201" t="s">
        <v>2478</v>
      </c>
    </row>
    <row r="108" spans="1:18" s="48" customFormat="1">
      <c r="A108" s="201">
        <v>107</v>
      </c>
      <c r="B108" s="154" t="s">
        <v>1088</v>
      </c>
      <c r="C108" s="48" t="s">
        <v>637</v>
      </c>
      <c r="D108" s="48">
        <v>1</v>
      </c>
      <c r="E108" s="154" t="s">
        <v>2244</v>
      </c>
      <c r="F108" s="154"/>
      <c r="G108" s="201" t="s">
        <v>2445</v>
      </c>
      <c r="I108" s="201" t="s">
        <v>2451</v>
      </c>
      <c r="K108" s="48">
        <v>1</v>
      </c>
      <c r="L108" s="201" t="s">
        <v>2478</v>
      </c>
    </row>
    <row r="109" spans="1:18" s="48" customFormat="1">
      <c r="A109" s="201">
        <v>108</v>
      </c>
      <c r="B109" s="154" t="s">
        <v>1089</v>
      </c>
      <c r="C109" s="48" t="s">
        <v>638</v>
      </c>
      <c r="D109" s="48">
        <v>1</v>
      </c>
      <c r="E109" s="154" t="s">
        <v>2244</v>
      </c>
      <c r="F109" s="154"/>
      <c r="G109" s="201" t="s">
        <v>2445</v>
      </c>
      <c r="I109" s="201" t="s">
        <v>2451</v>
      </c>
      <c r="K109" s="48">
        <v>1</v>
      </c>
      <c r="L109" s="201" t="s">
        <v>2478</v>
      </c>
    </row>
    <row r="110" spans="1:18" s="48" customFormat="1">
      <c r="A110" s="201">
        <v>109</v>
      </c>
      <c r="B110" s="154" t="s">
        <v>1090</v>
      </c>
      <c r="C110" s="48" t="s">
        <v>647</v>
      </c>
      <c r="D110" s="48">
        <v>1</v>
      </c>
      <c r="E110" s="154" t="s">
        <v>2244</v>
      </c>
      <c r="F110" s="154"/>
      <c r="G110" s="201" t="s">
        <v>2445</v>
      </c>
      <c r="I110" s="201" t="s">
        <v>2451</v>
      </c>
      <c r="K110" s="48">
        <v>1</v>
      </c>
      <c r="L110" s="201" t="s">
        <v>2478</v>
      </c>
    </row>
    <row r="111" spans="1:18" s="48" customFormat="1">
      <c r="A111" s="201">
        <v>110</v>
      </c>
      <c r="B111" s="154" t="s">
        <v>1091</v>
      </c>
      <c r="C111" s="48" t="s">
        <v>645</v>
      </c>
      <c r="D111" s="48">
        <v>1</v>
      </c>
      <c r="E111" s="154" t="s">
        <v>2244</v>
      </c>
      <c r="F111" s="154"/>
      <c r="G111" s="201" t="s">
        <v>2445</v>
      </c>
      <c r="I111" s="201" t="s">
        <v>2451</v>
      </c>
      <c r="K111" s="48">
        <v>1</v>
      </c>
      <c r="L111" s="201" t="s">
        <v>2478</v>
      </c>
    </row>
    <row r="112" spans="1:18" s="48" customFormat="1">
      <c r="A112" s="201">
        <v>111</v>
      </c>
      <c r="B112" s="154" t="s">
        <v>1092</v>
      </c>
      <c r="C112" s="48" t="s">
        <v>646</v>
      </c>
      <c r="D112" s="48">
        <v>1</v>
      </c>
      <c r="E112" s="154" t="s">
        <v>2244</v>
      </c>
      <c r="F112" s="154"/>
      <c r="G112" s="201" t="s">
        <v>2445</v>
      </c>
      <c r="I112" s="201" t="s">
        <v>2451</v>
      </c>
      <c r="K112" s="48">
        <v>1</v>
      </c>
      <c r="L112" s="201" t="s">
        <v>2478</v>
      </c>
    </row>
    <row r="113" spans="1:12" s="48" customFormat="1">
      <c r="A113" s="201">
        <v>112</v>
      </c>
      <c r="B113" s="154" t="s">
        <v>1093</v>
      </c>
      <c r="C113" s="48" t="s">
        <v>636</v>
      </c>
      <c r="D113" s="48">
        <v>1</v>
      </c>
      <c r="E113" s="154" t="s">
        <v>2244</v>
      </c>
      <c r="F113" s="154"/>
      <c r="G113" s="201" t="s">
        <v>2445</v>
      </c>
      <c r="I113" s="201" t="s">
        <v>2451</v>
      </c>
      <c r="K113" s="48">
        <v>1</v>
      </c>
      <c r="L113" s="201" t="s">
        <v>2478</v>
      </c>
    </row>
    <row r="114" spans="1:12" s="48" customFormat="1">
      <c r="A114" s="201">
        <v>113</v>
      </c>
      <c r="B114" s="154" t="s">
        <v>1094</v>
      </c>
      <c r="C114" s="48" t="s">
        <v>637</v>
      </c>
      <c r="D114" s="48">
        <v>1</v>
      </c>
      <c r="E114" s="154" t="s">
        <v>2244</v>
      </c>
      <c r="F114" s="154"/>
      <c r="G114" s="201" t="s">
        <v>2445</v>
      </c>
      <c r="I114" s="201" t="s">
        <v>2451</v>
      </c>
      <c r="K114" s="48">
        <v>1</v>
      </c>
      <c r="L114" s="201" t="s">
        <v>2478</v>
      </c>
    </row>
    <row r="115" spans="1:12" s="48" customFormat="1">
      <c r="A115" s="201">
        <v>114</v>
      </c>
      <c r="B115" s="154" t="s">
        <v>1095</v>
      </c>
      <c r="C115" s="48" t="s">
        <v>638</v>
      </c>
      <c r="D115" s="48">
        <v>1</v>
      </c>
      <c r="E115" s="154" t="s">
        <v>2244</v>
      </c>
      <c r="F115" s="154"/>
      <c r="G115" s="201" t="s">
        <v>2445</v>
      </c>
      <c r="I115" s="201" t="s">
        <v>2451</v>
      </c>
      <c r="K115" s="48">
        <v>1</v>
      </c>
      <c r="L115" s="201" t="s">
        <v>2478</v>
      </c>
    </row>
    <row r="116" spans="1:12" s="48" customFormat="1">
      <c r="A116" s="201">
        <v>115</v>
      </c>
      <c r="B116" s="154" t="s">
        <v>1096</v>
      </c>
      <c r="C116" s="48" t="s">
        <v>647</v>
      </c>
      <c r="D116" s="48">
        <v>1</v>
      </c>
      <c r="E116" s="154" t="s">
        <v>2244</v>
      </c>
      <c r="F116" s="154"/>
      <c r="G116" s="201" t="s">
        <v>2445</v>
      </c>
      <c r="I116" s="201" t="s">
        <v>2451</v>
      </c>
      <c r="K116" s="48">
        <v>1</v>
      </c>
      <c r="L116" s="201" t="s">
        <v>2478</v>
      </c>
    </row>
    <row r="117" spans="1:12" s="48" customFormat="1">
      <c r="A117" s="201">
        <v>116</v>
      </c>
      <c r="B117" s="154" t="s">
        <v>1097</v>
      </c>
      <c r="C117" s="48" t="s">
        <v>645</v>
      </c>
      <c r="D117" s="48">
        <v>1</v>
      </c>
      <c r="E117" s="154" t="s">
        <v>2244</v>
      </c>
      <c r="F117" s="154"/>
      <c r="G117" s="201" t="s">
        <v>2445</v>
      </c>
      <c r="I117" s="201" t="s">
        <v>2451</v>
      </c>
      <c r="K117" s="48">
        <v>1</v>
      </c>
      <c r="L117" s="201" t="s">
        <v>2478</v>
      </c>
    </row>
    <row r="118" spans="1:12" s="48" customFormat="1">
      <c r="A118" s="201">
        <v>117</v>
      </c>
      <c r="B118" s="154" t="s">
        <v>840</v>
      </c>
      <c r="C118" s="48" t="s">
        <v>646</v>
      </c>
      <c r="D118" s="48">
        <v>1</v>
      </c>
      <c r="E118" s="154" t="s">
        <v>2244</v>
      </c>
      <c r="F118" s="154"/>
      <c r="G118" s="201" t="s">
        <v>2445</v>
      </c>
      <c r="I118" s="201" t="s">
        <v>2451</v>
      </c>
      <c r="K118" s="48">
        <v>1</v>
      </c>
      <c r="L118" s="201" t="s">
        <v>2478</v>
      </c>
    </row>
    <row r="119" spans="1:12" s="48" customFormat="1">
      <c r="A119" s="201">
        <v>118</v>
      </c>
      <c r="B119" s="154" t="s">
        <v>1098</v>
      </c>
      <c r="C119" s="48" t="s">
        <v>636</v>
      </c>
      <c r="D119" s="48">
        <v>1</v>
      </c>
      <c r="E119" s="154" t="s">
        <v>2244</v>
      </c>
      <c r="F119" s="154"/>
      <c r="G119" s="201" t="s">
        <v>2445</v>
      </c>
      <c r="I119" s="201" t="s">
        <v>2451</v>
      </c>
      <c r="K119" s="48">
        <v>1</v>
      </c>
      <c r="L119" s="201" t="s">
        <v>2478</v>
      </c>
    </row>
    <row r="120" spans="1:12" s="48" customFormat="1">
      <c r="A120" s="201">
        <v>119</v>
      </c>
      <c r="B120" s="154" t="s">
        <v>1099</v>
      </c>
      <c r="C120" s="48" t="s">
        <v>637</v>
      </c>
      <c r="D120" s="48">
        <v>1</v>
      </c>
      <c r="E120" s="154" t="s">
        <v>2244</v>
      </c>
      <c r="F120" s="154"/>
      <c r="G120" s="201" t="s">
        <v>2445</v>
      </c>
      <c r="I120" s="201" t="s">
        <v>2451</v>
      </c>
      <c r="K120" s="48">
        <v>1</v>
      </c>
      <c r="L120" s="201" t="s">
        <v>2478</v>
      </c>
    </row>
    <row r="121" spans="1:12" s="48" customFormat="1">
      <c r="A121" s="201">
        <v>120</v>
      </c>
      <c r="B121" s="154" t="s">
        <v>1100</v>
      </c>
      <c r="C121" s="48" t="s">
        <v>638</v>
      </c>
      <c r="D121" s="48">
        <v>1</v>
      </c>
      <c r="E121" s="154" t="s">
        <v>2244</v>
      </c>
      <c r="F121" s="154"/>
      <c r="G121" s="201" t="s">
        <v>2445</v>
      </c>
      <c r="I121" s="201" t="s">
        <v>2451</v>
      </c>
      <c r="K121" s="48">
        <v>1</v>
      </c>
      <c r="L121" s="201" t="s">
        <v>2478</v>
      </c>
    </row>
    <row r="122" spans="1:12" s="48" customFormat="1">
      <c r="A122" s="201">
        <v>121</v>
      </c>
      <c r="B122" s="154" t="s">
        <v>1101</v>
      </c>
      <c r="C122" s="48" t="s">
        <v>647</v>
      </c>
      <c r="D122" s="48">
        <v>1</v>
      </c>
      <c r="E122" s="154" t="s">
        <v>2244</v>
      </c>
      <c r="F122" s="154"/>
      <c r="G122" s="201" t="s">
        <v>2445</v>
      </c>
      <c r="I122" s="201" t="s">
        <v>2451</v>
      </c>
      <c r="K122" s="48">
        <v>1</v>
      </c>
      <c r="L122" s="201" t="s">
        <v>2478</v>
      </c>
    </row>
    <row r="123" spans="1:12" s="48" customFormat="1">
      <c r="A123" s="201">
        <v>122</v>
      </c>
      <c r="B123" s="154" t="s">
        <v>1102</v>
      </c>
      <c r="C123" s="48" t="s">
        <v>645</v>
      </c>
      <c r="D123" s="48">
        <v>1</v>
      </c>
      <c r="E123" s="154" t="s">
        <v>2244</v>
      </c>
      <c r="F123" s="154"/>
      <c r="G123" s="201" t="s">
        <v>2445</v>
      </c>
      <c r="I123" s="201" t="s">
        <v>2451</v>
      </c>
      <c r="K123" s="48">
        <v>1</v>
      </c>
      <c r="L123" s="201" t="s">
        <v>2478</v>
      </c>
    </row>
    <row r="124" spans="1:12" s="48" customFormat="1">
      <c r="A124" s="201">
        <v>123</v>
      </c>
      <c r="B124" s="154" t="s">
        <v>1103</v>
      </c>
      <c r="C124" s="48" t="s">
        <v>646</v>
      </c>
      <c r="D124" s="48">
        <v>1</v>
      </c>
      <c r="E124" s="154" t="s">
        <v>2244</v>
      </c>
      <c r="F124" s="154"/>
      <c r="G124" s="201" t="s">
        <v>2445</v>
      </c>
      <c r="I124" s="201" t="s">
        <v>2451</v>
      </c>
      <c r="K124" s="48">
        <v>1</v>
      </c>
      <c r="L124" s="201" t="s">
        <v>2478</v>
      </c>
    </row>
    <row r="125" spans="1:12" s="48" customFormat="1">
      <c r="A125" s="201">
        <v>124</v>
      </c>
      <c r="B125" s="154" t="s">
        <v>1104</v>
      </c>
      <c r="C125" s="48" t="s">
        <v>636</v>
      </c>
      <c r="D125" s="48">
        <v>1</v>
      </c>
      <c r="E125" s="154" t="s">
        <v>2244</v>
      </c>
      <c r="F125" s="154"/>
      <c r="G125" s="201" t="s">
        <v>2445</v>
      </c>
      <c r="I125" s="201" t="s">
        <v>2451</v>
      </c>
      <c r="K125" s="48">
        <v>1</v>
      </c>
      <c r="L125" s="201" t="s">
        <v>2478</v>
      </c>
    </row>
    <row r="126" spans="1:12" s="48" customFormat="1">
      <c r="A126" s="201">
        <v>125</v>
      </c>
      <c r="B126" s="154" t="s">
        <v>1105</v>
      </c>
      <c r="C126" s="48" t="s">
        <v>637</v>
      </c>
      <c r="D126" s="48">
        <v>1</v>
      </c>
      <c r="E126" s="154" t="s">
        <v>2244</v>
      </c>
      <c r="F126" s="154"/>
      <c r="G126" s="201" t="s">
        <v>2445</v>
      </c>
      <c r="I126" s="201" t="s">
        <v>2451</v>
      </c>
      <c r="K126" s="48">
        <v>1</v>
      </c>
      <c r="L126" s="201" t="s">
        <v>2478</v>
      </c>
    </row>
    <row r="127" spans="1:12" s="48" customFormat="1">
      <c r="A127" s="201">
        <v>126</v>
      </c>
      <c r="B127" s="154" t="s">
        <v>1106</v>
      </c>
      <c r="C127" s="48" t="s">
        <v>638</v>
      </c>
      <c r="D127" s="48">
        <v>1</v>
      </c>
      <c r="E127" s="154" t="s">
        <v>2244</v>
      </c>
      <c r="F127" s="154"/>
      <c r="G127" s="201" t="s">
        <v>2445</v>
      </c>
      <c r="I127" s="201" t="s">
        <v>2451</v>
      </c>
      <c r="K127" s="48">
        <v>1</v>
      </c>
      <c r="L127" s="201" t="s">
        <v>2478</v>
      </c>
    </row>
    <row r="128" spans="1:12" s="48" customFormat="1">
      <c r="A128" s="201">
        <v>127</v>
      </c>
      <c r="B128" s="154" t="s">
        <v>1107</v>
      </c>
      <c r="C128" s="48" t="s">
        <v>647</v>
      </c>
      <c r="D128" s="48">
        <v>1</v>
      </c>
      <c r="E128" s="154" t="s">
        <v>2244</v>
      </c>
      <c r="F128" s="154"/>
      <c r="G128" s="201" t="s">
        <v>2445</v>
      </c>
      <c r="I128" s="201" t="s">
        <v>2451</v>
      </c>
      <c r="K128" s="48">
        <v>1</v>
      </c>
      <c r="L128" s="201" t="s">
        <v>2478</v>
      </c>
    </row>
    <row r="129" spans="1:12" s="48" customFormat="1">
      <c r="A129" s="201">
        <v>128</v>
      </c>
      <c r="B129" s="154" t="s">
        <v>1108</v>
      </c>
      <c r="C129" s="48" t="s">
        <v>645</v>
      </c>
      <c r="D129" s="48">
        <v>1</v>
      </c>
      <c r="E129" s="154" t="s">
        <v>2244</v>
      </c>
      <c r="F129" s="154"/>
      <c r="G129" s="201" t="s">
        <v>2445</v>
      </c>
      <c r="I129" s="201" t="s">
        <v>2451</v>
      </c>
      <c r="K129" s="48">
        <v>1</v>
      </c>
      <c r="L129" s="201" t="s">
        <v>2478</v>
      </c>
    </row>
    <row r="130" spans="1:12" s="48" customFormat="1">
      <c r="A130" s="201">
        <v>129</v>
      </c>
      <c r="B130" s="154" t="s">
        <v>1109</v>
      </c>
      <c r="C130" s="48" t="s">
        <v>646</v>
      </c>
      <c r="D130" s="48">
        <v>1</v>
      </c>
      <c r="E130" s="154" t="s">
        <v>2244</v>
      </c>
      <c r="F130" s="154"/>
      <c r="G130" s="201" t="s">
        <v>2445</v>
      </c>
      <c r="I130" s="201" t="s">
        <v>2451</v>
      </c>
      <c r="K130" s="48">
        <v>1</v>
      </c>
      <c r="L130" s="201" t="s">
        <v>2478</v>
      </c>
    </row>
    <row r="131" spans="1:12" s="48" customFormat="1">
      <c r="A131" s="201">
        <v>130</v>
      </c>
      <c r="B131" s="154" t="s">
        <v>1110</v>
      </c>
      <c r="C131" s="48" t="s">
        <v>636</v>
      </c>
      <c r="D131" s="48">
        <v>1</v>
      </c>
      <c r="E131" s="154" t="s">
        <v>2244</v>
      </c>
      <c r="F131" s="154"/>
      <c r="G131" s="201" t="s">
        <v>2445</v>
      </c>
      <c r="I131" s="201" t="s">
        <v>2451</v>
      </c>
      <c r="K131" s="48">
        <v>1</v>
      </c>
      <c r="L131" s="201" t="s">
        <v>2478</v>
      </c>
    </row>
    <row r="132" spans="1:12" s="48" customFormat="1">
      <c r="A132" s="201">
        <v>131</v>
      </c>
      <c r="B132" s="154" t="s">
        <v>1111</v>
      </c>
      <c r="C132" s="48" t="s">
        <v>637</v>
      </c>
      <c r="D132" s="48">
        <v>1</v>
      </c>
      <c r="E132" s="154" t="s">
        <v>2244</v>
      </c>
      <c r="F132" s="154"/>
      <c r="G132" s="201" t="s">
        <v>2445</v>
      </c>
      <c r="I132" s="201" t="s">
        <v>2451</v>
      </c>
      <c r="K132" s="48">
        <v>1</v>
      </c>
      <c r="L132" s="201" t="s">
        <v>2478</v>
      </c>
    </row>
    <row r="133" spans="1:12" s="48" customFormat="1">
      <c r="A133" s="201">
        <v>132</v>
      </c>
      <c r="B133" s="154" t="s">
        <v>1112</v>
      </c>
      <c r="C133" s="48" t="s">
        <v>638</v>
      </c>
      <c r="D133" s="48">
        <v>1</v>
      </c>
      <c r="E133" s="154" t="s">
        <v>2244</v>
      </c>
      <c r="F133" s="154"/>
      <c r="G133" s="201" t="s">
        <v>2445</v>
      </c>
      <c r="I133" s="201" t="s">
        <v>2451</v>
      </c>
      <c r="K133" s="48">
        <v>1</v>
      </c>
      <c r="L133" s="201" t="s">
        <v>2478</v>
      </c>
    </row>
    <row r="134" spans="1:12" s="48" customFormat="1" ht="56.4" customHeight="1">
      <c r="A134" s="201">
        <v>133</v>
      </c>
      <c r="B134" s="154" t="s">
        <v>1084</v>
      </c>
      <c r="C134" s="48" t="s">
        <v>647</v>
      </c>
      <c r="D134" s="48">
        <v>1</v>
      </c>
      <c r="E134" s="154" t="s">
        <v>2247</v>
      </c>
      <c r="F134" s="154"/>
      <c r="G134" s="48" t="s">
        <v>2459</v>
      </c>
      <c r="I134" s="201" t="s">
        <v>2453</v>
      </c>
      <c r="K134" s="48">
        <v>2</v>
      </c>
      <c r="L134" s="201" t="s">
        <v>2478</v>
      </c>
    </row>
    <row r="135" spans="1:12" s="48" customFormat="1">
      <c r="A135" s="201">
        <v>134</v>
      </c>
      <c r="B135" s="154" t="s">
        <v>1085</v>
      </c>
      <c r="C135" s="48" t="s">
        <v>645</v>
      </c>
      <c r="D135" s="48">
        <v>1</v>
      </c>
      <c r="E135" s="154" t="s">
        <v>2247</v>
      </c>
      <c r="F135" s="154"/>
      <c r="G135" s="48" t="s">
        <v>2459</v>
      </c>
      <c r="I135" s="201" t="s">
        <v>2453</v>
      </c>
      <c r="K135" s="48">
        <v>2</v>
      </c>
      <c r="L135" s="201" t="s">
        <v>2478</v>
      </c>
    </row>
    <row r="136" spans="1:12" s="48" customFormat="1">
      <c r="A136" s="201">
        <v>135</v>
      </c>
      <c r="B136" s="154" t="s">
        <v>1086</v>
      </c>
      <c r="C136" s="48" t="s">
        <v>646</v>
      </c>
      <c r="D136" s="48">
        <v>1</v>
      </c>
      <c r="E136" s="154" t="s">
        <v>2246</v>
      </c>
      <c r="F136" s="154"/>
      <c r="G136" s="201" t="s">
        <v>2459</v>
      </c>
      <c r="I136" s="201" t="s">
        <v>2453</v>
      </c>
      <c r="K136" s="48">
        <v>2</v>
      </c>
      <c r="L136" s="201" t="s">
        <v>2478</v>
      </c>
    </row>
    <row r="137" spans="1:12" s="48" customFormat="1">
      <c r="A137" s="201">
        <v>136</v>
      </c>
      <c r="B137" s="154" t="s">
        <v>1087</v>
      </c>
      <c r="C137" s="48" t="s">
        <v>636</v>
      </c>
      <c r="D137" s="48">
        <v>1</v>
      </c>
      <c r="E137" s="154" t="s">
        <v>2246</v>
      </c>
      <c r="F137" s="154"/>
      <c r="G137" s="201" t="s">
        <v>2459</v>
      </c>
      <c r="I137" s="201" t="s">
        <v>2453</v>
      </c>
      <c r="K137" s="48">
        <v>2</v>
      </c>
      <c r="L137" s="201" t="s">
        <v>2478</v>
      </c>
    </row>
    <row r="138" spans="1:12" s="48" customFormat="1">
      <c r="A138" s="201">
        <v>137</v>
      </c>
      <c r="B138" s="154" t="s">
        <v>1088</v>
      </c>
      <c r="C138" s="48" t="s">
        <v>637</v>
      </c>
      <c r="D138" s="48">
        <v>1</v>
      </c>
      <c r="E138" s="154" t="s">
        <v>2246</v>
      </c>
      <c r="F138" s="154"/>
      <c r="G138" s="201" t="s">
        <v>2459</v>
      </c>
      <c r="I138" s="201" t="s">
        <v>2453</v>
      </c>
      <c r="K138" s="48">
        <v>2</v>
      </c>
      <c r="L138" s="201" t="s">
        <v>2478</v>
      </c>
    </row>
    <row r="139" spans="1:12" s="48" customFormat="1">
      <c r="A139" s="201">
        <v>138</v>
      </c>
      <c r="B139" s="154" t="s">
        <v>1089</v>
      </c>
      <c r="C139" s="48" t="s">
        <v>638</v>
      </c>
      <c r="D139" s="48">
        <v>1</v>
      </c>
      <c r="E139" s="154" t="s">
        <v>2246</v>
      </c>
      <c r="F139" s="154"/>
      <c r="G139" s="201" t="s">
        <v>2459</v>
      </c>
      <c r="I139" s="201" t="s">
        <v>2453</v>
      </c>
      <c r="K139" s="48">
        <v>2</v>
      </c>
      <c r="L139" s="201" t="s">
        <v>2478</v>
      </c>
    </row>
    <row r="140" spans="1:12" s="48" customFormat="1">
      <c r="A140" s="201">
        <v>139</v>
      </c>
      <c r="B140" s="154" t="s">
        <v>1090</v>
      </c>
      <c r="C140" s="48" t="s">
        <v>647</v>
      </c>
      <c r="D140" s="48">
        <v>1</v>
      </c>
      <c r="E140" s="154" t="s">
        <v>2246</v>
      </c>
      <c r="F140" s="154"/>
      <c r="G140" s="201" t="s">
        <v>2459</v>
      </c>
      <c r="I140" s="201" t="s">
        <v>2453</v>
      </c>
      <c r="K140" s="48">
        <v>2</v>
      </c>
      <c r="L140" s="201" t="s">
        <v>2478</v>
      </c>
    </row>
    <row r="141" spans="1:12" s="48" customFormat="1">
      <c r="A141" s="201">
        <v>140</v>
      </c>
      <c r="B141" s="154" t="s">
        <v>1091</v>
      </c>
      <c r="C141" s="48" t="s">
        <v>645</v>
      </c>
      <c r="D141" s="48">
        <v>1</v>
      </c>
      <c r="E141" s="154" t="s">
        <v>2246</v>
      </c>
      <c r="F141" s="154"/>
      <c r="G141" s="201" t="s">
        <v>2459</v>
      </c>
      <c r="I141" s="201" t="s">
        <v>2453</v>
      </c>
      <c r="K141" s="48">
        <v>2</v>
      </c>
      <c r="L141" s="201" t="s">
        <v>2478</v>
      </c>
    </row>
    <row r="142" spans="1:12" s="48" customFormat="1">
      <c r="A142" s="201">
        <v>141</v>
      </c>
      <c r="B142" s="154" t="s">
        <v>1092</v>
      </c>
      <c r="C142" s="48" t="s">
        <v>646</v>
      </c>
      <c r="D142" s="48">
        <v>1</v>
      </c>
      <c r="E142" s="154" t="s">
        <v>2246</v>
      </c>
      <c r="F142" s="154"/>
      <c r="G142" s="201" t="s">
        <v>2459</v>
      </c>
      <c r="I142" s="201" t="s">
        <v>2453</v>
      </c>
      <c r="K142" s="48">
        <v>2</v>
      </c>
      <c r="L142" s="201" t="s">
        <v>2478</v>
      </c>
    </row>
    <row r="143" spans="1:12" s="48" customFormat="1">
      <c r="A143" s="201">
        <v>142</v>
      </c>
      <c r="B143" s="154" t="s">
        <v>1093</v>
      </c>
      <c r="C143" s="48" t="s">
        <v>636</v>
      </c>
      <c r="D143" s="48">
        <v>1</v>
      </c>
      <c r="E143" s="154" t="s">
        <v>2246</v>
      </c>
      <c r="F143" s="154"/>
      <c r="G143" s="201" t="s">
        <v>2459</v>
      </c>
      <c r="I143" s="201" t="s">
        <v>2453</v>
      </c>
      <c r="K143" s="48">
        <v>2</v>
      </c>
      <c r="L143" s="201" t="s">
        <v>2478</v>
      </c>
    </row>
    <row r="144" spans="1:12" s="48" customFormat="1">
      <c r="A144" s="201">
        <v>143</v>
      </c>
      <c r="B144" s="154" t="s">
        <v>1094</v>
      </c>
      <c r="C144" s="48" t="s">
        <v>637</v>
      </c>
      <c r="D144" s="48">
        <v>1</v>
      </c>
      <c r="E144" s="154" t="s">
        <v>2246</v>
      </c>
      <c r="F144" s="154"/>
      <c r="G144" s="201" t="s">
        <v>2459</v>
      </c>
      <c r="I144" s="201" t="s">
        <v>2453</v>
      </c>
      <c r="K144" s="48">
        <v>2</v>
      </c>
      <c r="L144" s="201" t="s">
        <v>2478</v>
      </c>
    </row>
    <row r="145" spans="1:12" s="48" customFormat="1">
      <c r="A145" s="201">
        <v>144</v>
      </c>
      <c r="B145" s="154" t="s">
        <v>1095</v>
      </c>
      <c r="C145" s="48" t="s">
        <v>638</v>
      </c>
      <c r="D145" s="48">
        <v>1</v>
      </c>
      <c r="E145" s="154" t="s">
        <v>2246</v>
      </c>
      <c r="F145" s="154"/>
      <c r="G145" s="201" t="s">
        <v>2459</v>
      </c>
      <c r="I145" s="201" t="s">
        <v>2453</v>
      </c>
      <c r="K145" s="48">
        <v>2</v>
      </c>
      <c r="L145" s="201" t="s">
        <v>2478</v>
      </c>
    </row>
    <row r="146" spans="1:12" s="48" customFormat="1">
      <c r="A146" s="201">
        <v>145</v>
      </c>
      <c r="B146" s="154" t="s">
        <v>1096</v>
      </c>
      <c r="C146" s="48" t="s">
        <v>647</v>
      </c>
      <c r="D146" s="48">
        <v>1</v>
      </c>
      <c r="E146" s="154" t="s">
        <v>2246</v>
      </c>
      <c r="F146" s="154"/>
      <c r="G146" s="201" t="s">
        <v>2459</v>
      </c>
      <c r="I146" s="201" t="s">
        <v>2453</v>
      </c>
      <c r="K146" s="48">
        <v>2</v>
      </c>
      <c r="L146" s="201" t="s">
        <v>2478</v>
      </c>
    </row>
    <row r="147" spans="1:12" s="48" customFormat="1">
      <c r="A147" s="201">
        <v>146</v>
      </c>
      <c r="B147" s="154" t="s">
        <v>1097</v>
      </c>
      <c r="C147" s="48" t="s">
        <v>645</v>
      </c>
      <c r="D147" s="48">
        <v>1</v>
      </c>
      <c r="E147" s="154" t="s">
        <v>2246</v>
      </c>
      <c r="F147" s="154"/>
      <c r="G147" s="201" t="s">
        <v>2459</v>
      </c>
      <c r="I147" s="201" t="s">
        <v>2453</v>
      </c>
      <c r="K147" s="48">
        <v>2</v>
      </c>
      <c r="L147" s="201" t="s">
        <v>2478</v>
      </c>
    </row>
    <row r="148" spans="1:12" s="48" customFormat="1">
      <c r="A148" s="201">
        <v>147</v>
      </c>
      <c r="B148" s="154" t="s">
        <v>840</v>
      </c>
      <c r="C148" s="48" t="s">
        <v>646</v>
      </c>
      <c r="D148" s="48">
        <v>1</v>
      </c>
      <c r="E148" s="154" t="s">
        <v>2246</v>
      </c>
      <c r="F148" s="154"/>
      <c r="G148" s="201" t="s">
        <v>2459</v>
      </c>
      <c r="I148" s="201" t="s">
        <v>2453</v>
      </c>
      <c r="K148" s="48">
        <v>2</v>
      </c>
      <c r="L148" s="201" t="s">
        <v>2478</v>
      </c>
    </row>
    <row r="149" spans="1:12" s="48" customFormat="1">
      <c r="A149" s="201">
        <v>148</v>
      </c>
      <c r="B149" s="154" t="s">
        <v>1098</v>
      </c>
      <c r="C149" s="48" t="s">
        <v>636</v>
      </c>
      <c r="D149" s="48">
        <v>1</v>
      </c>
      <c r="E149" s="154" t="s">
        <v>2246</v>
      </c>
      <c r="F149" s="154"/>
      <c r="G149" s="201" t="s">
        <v>2459</v>
      </c>
      <c r="I149" s="201" t="s">
        <v>2453</v>
      </c>
      <c r="K149" s="48">
        <v>2</v>
      </c>
      <c r="L149" s="201" t="s">
        <v>2478</v>
      </c>
    </row>
    <row r="150" spans="1:12" s="48" customFormat="1">
      <c r="A150" s="201">
        <v>149</v>
      </c>
      <c r="B150" s="154" t="s">
        <v>1099</v>
      </c>
      <c r="C150" s="48" t="s">
        <v>637</v>
      </c>
      <c r="D150" s="48">
        <v>1</v>
      </c>
      <c r="E150" s="154" t="s">
        <v>2246</v>
      </c>
      <c r="F150" s="154"/>
      <c r="G150" s="201" t="s">
        <v>2459</v>
      </c>
      <c r="I150" s="201" t="s">
        <v>2453</v>
      </c>
      <c r="K150" s="48">
        <v>2</v>
      </c>
      <c r="L150" s="201" t="s">
        <v>2478</v>
      </c>
    </row>
    <row r="151" spans="1:12" s="48" customFormat="1">
      <c r="A151" s="201">
        <v>150</v>
      </c>
      <c r="B151" s="154" t="s">
        <v>1100</v>
      </c>
      <c r="C151" s="48" t="s">
        <v>638</v>
      </c>
      <c r="D151" s="48">
        <v>1</v>
      </c>
      <c r="E151" s="154" t="s">
        <v>2246</v>
      </c>
      <c r="F151" s="154"/>
      <c r="G151" s="201" t="s">
        <v>2459</v>
      </c>
      <c r="I151" s="201" t="s">
        <v>2453</v>
      </c>
      <c r="K151" s="48">
        <v>2</v>
      </c>
      <c r="L151" s="201" t="s">
        <v>2478</v>
      </c>
    </row>
    <row r="152" spans="1:12" s="48" customFormat="1">
      <c r="A152" s="201">
        <v>151</v>
      </c>
      <c r="B152" s="154" t="s">
        <v>1101</v>
      </c>
      <c r="C152" s="48" t="s">
        <v>647</v>
      </c>
      <c r="D152" s="48">
        <v>1</v>
      </c>
      <c r="E152" s="154" t="s">
        <v>2246</v>
      </c>
      <c r="F152" s="154"/>
      <c r="G152" s="201" t="s">
        <v>2459</v>
      </c>
      <c r="I152" s="201" t="s">
        <v>2453</v>
      </c>
      <c r="K152" s="48">
        <v>2</v>
      </c>
      <c r="L152" s="201" t="s">
        <v>2478</v>
      </c>
    </row>
    <row r="153" spans="1:12" s="48" customFormat="1">
      <c r="A153" s="201">
        <v>152</v>
      </c>
      <c r="B153" s="154" t="s">
        <v>1102</v>
      </c>
      <c r="C153" s="48" t="s">
        <v>645</v>
      </c>
      <c r="D153" s="48">
        <v>1</v>
      </c>
      <c r="E153" s="154" t="s">
        <v>2246</v>
      </c>
      <c r="F153" s="154"/>
      <c r="G153" s="201" t="s">
        <v>2459</v>
      </c>
      <c r="I153" s="201" t="s">
        <v>2453</v>
      </c>
      <c r="K153" s="48">
        <v>2</v>
      </c>
      <c r="L153" s="201" t="s">
        <v>2478</v>
      </c>
    </row>
    <row r="154" spans="1:12" s="48" customFormat="1">
      <c r="A154" s="201">
        <v>153</v>
      </c>
      <c r="B154" s="154" t="s">
        <v>1103</v>
      </c>
      <c r="C154" s="48" t="s">
        <v>646</v>
      </c>
      <c r="D154" s="48">
        <v>1</v>
      </c>
      <c r="E154" s="154" t="s">
        <v>2246</v>
      </c>
      <c r="F154" s="154"/>
      <c r="G154" s="201" t="s">
        <v>2459</v>
      </c>
      <c r="I154" s="201" t="s">
        <v>2453</v>
      </c>
      <c r="K154" s="48">
        <v>2</v>
      </c>
      <c r="L154" s="201" t="s">
        <v>2478</v>
      </c>
    </row>
    <row r="155" spans="1:12" s="48" customFormat="1">
      <c r="A155" s="201">
        <v>154</v>
      </c>
      <c r="B155" s="154" t="s">
        <v>1104</v>
      </c>
      <c r="C155" s="48" t="s">
        <v>636</v>
      </c>
      <c r="D155" s="48">
        <v>1</v>
      </c>
      <c r="E155" s="154" t="s">
        <v>2246</v>
      </c>
      <c r="F155" s="154"/>
      <c r="G155" s="201" t="s">
        <v>2459</v>
      </c>
      <c r="I155" s="201" t="s">
        <v>2453</v>
      </c>
      <c r="K155" s="48">
        <v>2</v>
      </c>
      <c r="L155" s="201" t="s">
        <v>2478</v>
      </c>
    </row>
    <row r="156" spans="1:12" s="48" customFormat="1">
      <c r="A156" s="201">
        <v>155</v>
      </c>
      <c r="B156" s="154" t="s">
        <v>1105</v>
      </c>
      <c r="C156" s="48" t="s">
        <v>637</v>
      </c>
      <c r="D156" s="48">
        <v>1</v>
      </c>
      <c r="E156" s="154" t="s">
        <v>2246</v>
      </c>
      <c r="F156" s="154"/>
      <c r="G156" s="201" t="s">
        <v>2459</v>
      </c>
      <c r="I156" s="201" t="s">
        <v>2453</v>
      </c>
      <c r="K156" s="48">
        <v>2</v>
      </c>
      <c r="L156" s="201" t="s">
        <v>2478</v>
      </c>
    </row>
    <row r="157" spans="1:12" s="48" customFormat="1">
      <c r="A157" s="201">
        <v>156</v>
      </c>
      <c r="B157" s="154" t="s">
        <v>1106</v>
      </c>
      <c r="C157" s="48" t="s">
        <v>638</v>
      </c>
      <c r="D157" s="48">
        <v>1</v>
      </c>
      <c r="E157" s="154" t="s">
        <v>2246</v>
      </c>
      <c r="F157" s="154"/>
      <c r="G157" s="201" t="s">
        <v>2459</v>
      </c>
      <c r="I157" s="201" t="s">
        <v>2453</v>
      </c>
      <c r="K157" s="48">
        <v>2</v>
      </c>
      <c r="L157" s="201" t="s">
        <v>2478</v>
      </c>
    </row>
    <row r="158" spans="1:12" s="48" customFormat="1">
      <c r="A158" s="201">
        <v>157</v>
      </c>
      <c r="B158" s="154" t="s">
        <v>1107</v>
      </c>
      <c r="C158" s="48" t="s">
        <v>647</v>
      </c>
      <c r="D158" s="48">
        <v>1</v>
      </c>
      <c r="E158" s="154" t="s">
        <v>2246</v>
      </c>
      <c r="F158" s="154"/>
      <c r="G158" s="201" t="s">
        <v>2459</v>
      </c>
      <c r="I158" s="201" t="s">
        <v>2453</v>
      </c>
      <c r="K158" s="48">
        <v>2</v>
      </c>
      <c r="L158" s="201" t="s">
        <v>2478</v>
      </c>
    </row>
    <row r="159" spans="1:12" s="48" customFormat="1">
      <c r="A159" s="201">
        <v>158</v>
      </c>
      <c r="B159" s="154" t="s">
        <v>1108</v>
      </c>
      <c r="C159" s="48" t="s">
        <v>645</v>
      </c>
      <c r="D159" s="48">
        <v>1</v>
      </c>
      <c r="E159" s="154" t="s">
        <v>2246</v>
      </c>
      <c r="F159" s="154"/>
      <c r="G159" s="201" t="s">
        <v>2459</v>
      </c>
      <c r="I159" s="201" t="s">
        <v>2453</v>
      </c>
      <c r="K159" s="48">
        <v>2</v>
      </c>
      <c r="L159" s="201" t="s">
        <v>2478</v>
      </c>
    </row>
    <row r="160" spans="1:12" s="48" customFormat="1">
      <c r="A160" s="201">
        <v>159</v>
      </c>
      <c r="B160" s="154" t="s">
        <v>1109</v>
      </c>
      <c r="C160" s="48" t="s">
        <v>646</v>
      </c>
      <c r="D160" s="48">
        <v>1</v>
      </c>
      <c r="E160" s="154" t="s">
        <v>2246</v>
      </c>
      <c r="F160" s="154"/>
      <c r="G160" s="201" t="s">
        <v>2459</v>
      </c>
      <c r="I160" s="201" t="s">
        <v>2453</v>
      </c>
      <c r="K160" s="48">
        <v>2</v>
      </c>
      <c r="L160" s="201" t="s">
        <v>2478</v>
      </c>
    </row>
    <row r="161" spans="1:12" s="48" customFormat="1">
      <c r="A161" s="201">
        <v>160</v>
      </c>
      <c r="B161" s="154" t="s">
        <v>1110</v>
      </c>
      <c r="C161" s="48" t="s">
        <v>636</v>
      </c>
      <c r="D161" s="48">
        <v>1</v>
      </c>
      <c r="E161" s="154" t="s">
        <v>2246</v>
      </c>
      <c r="F161" s="154"/>
      <c r="G161" s="201" t="s">
        <v>2459</v>
      </c>
      <c r="I161" s="201" t="s">
        <v>2453</v>
      </c>
      <c r="K161" s="48">
        <v>2</v>
      </c>
      <c r="L161" s="201" t="s">
        <v>2478</v>
      </c>
    </row>
    <row r="162" spans="1:12" s="48" customFormat="1">
      <c r="A162" s="201">
        <v>161</v>
      </c>
      <c r="B162" s="154" t="s">
        <v>1111</v>
      </c>
      <c r="C162" s="48" t="s">
        <v>637</v>
      </c>
      <c r="D162" s="48">
        <v>1</v>
      </c>
      <c r="E162" s="154" t="s">
        <v>2246</v>
      </c>
      <c r="F162" s="154"/>
      <c r="G162" s="201" t="s">
        <v>2459</v>
      </c>
      <c r="I162" s="201" t="s">
        <v>2453</v>
      </c>
      <c r="K162" s="48">
        <v>2</v>
      </c>
      <c r="L162" s="201" t="s">
        <v>2478</v>
      </c>
    </row>
    <row r="163" spans="1:12" s="48" customFormat="1">
      <c r="A163" s="201">
        <v>162</v>
      </c>
      <c r="B163" s="154" t="s">
        <v>1112</v>
      </c>
      <c r="C163" s="48" t="s">
        <v>638</v>
      </c>
      <c r="D163" s="48">
        <v>1</v>
      </c>
      <c r="E163" s="154" t="s">
        <v>2246</v>
      </c>
      <c r="F163" s="154"/>
      <c r="G163" s="201" t="s">
        <v>2459</v>
      </c>
      <c r="I163" s="201" t="s">
        <v>2453</v>
      </c>
      <c r="K163" s="48">
        <v>2</v>
      </c>
      <c r="L163" s="201" t="s">
        <v>2478</v>
      </c>
    </row>
    <row r="164" spans="1:12" s="48" customFormat="1" ht="55.2" customHeight="1">
      <c r="A164" s="201">
        <v>163</v>
      </c>
      <c r="B164" s="154" t="s">
        <v>1084</v>
      </c>
      <c r="C164" s="48" t="s">
        <v>647</v>
      </c>
      <c r="D164" s="48">
        <v>1</v>
      </c>
      <c r="E164" s="154" t="s">
        <v>2250</v>
      </c>
      <c r="F164" s="154"/>
      <c r="G164" s="201" t="s">
        <v>2449</v>
      </c>
      <c r="I164" s="201" t="s">
        <v>2455</v>
      </c>
      <c r="K164" s="48">
        <v>3</v>
      </c>
      <c r="L164" s="201" t="s">
        <v>2478</v>
      </c>
    </row>
    <row r="165" spans="1:12" s="48" customFormat="1">
      <c r="A165" s="201">
        <v>164</v>
      </c>
      <c r="B165" s="154" t="s">
        <v>1085</v>
      </c>
      <c r="C165" s="48" t="s">
        <v>645</v>
      </c>
      <c r="D165" s="48">
        <v>1</v>
      </c>
      <c r="E165" s="154" t="s">
        <v>2250</v>
      </c>
      <c r="F165" s="154"/>
      <c r="G165" s="201" t="s">
        <v>2449</v>
      </c>
      <c r="I165" s="201" t="s">
        <v>2455</v>
      </c>
      <c r="K165" s="48">
        <v>3</v>
      </c>
      <c r="L165" s="201" t="s">
        <v>2478</v>
      </c>
    </row>
    <row r="166" spans="1:12" s="48" customFormat="1">
      <c r="A166" s="201">
        <v>165</v>
      </c>
      <c r="B166" s="154" t="s">
        <v>1086</v>
      </c>
      <c r="C166" s="48" t="s">
        <v>646</v>
      </c>
      <c r="D166" s="48">
        <v>1</v>
      </c>
      <c r="E166" s="154" t="s">
        <v>2249</v>
      </c>
      <c r="F166" s="154"/>
      <c r="G166" s="201" t="s">
        <v>2449</v>
      </c>
      <c r="I166" s="201" t="s">
        <v>2455</v>
      </c>
      <c r="K166" s="48">
        <v>3</v>
      </c>
      <c r="L166" s="201" t="s">
        <v>2478</v>
      </c>
    </row>
    <row r="167" spans="1:12" s="48" customFormat="1">
      <c r="A167" s="201">
        <v>166</v>
      </c>
      <c r="B167" s="154" t="s">
        <v>1087</v>
      </c>
      <c r="C167" s="48" t="s">
        <v>636</v>
      </c>
      <c r="D167" s="48">
        <v>1</v>
      </c>
      <c r="E167" s="154" t="s">
        <v>2249</v>
      </c>
      <c r="F167" s="154"/>
      <c r="G167" s="201" t="s">
        <v>2449</v>
      </c>
      <c r="I167" s="201" t="s">
        <v>2455</v>
      </c>
      <c r="K167" s="48">
        <v>3</v>
      </c>
      <c r="L167" s="201" t="s">
        <v>2478</v>
      </c>
    </row>
    <row r="168" spans="1:12" s="48" customFormat="1">
      <c r="A168" s="201">
        <v>167</v>
      </c>
      <c r="B168" s="154" t="s">
        <v>1088</v>
      </c>
      <c r="C168" s="48" t="s">
        <v>637</v>
      </c>
      <c r="D168" s="48">
        <v>1</v>
      </c>
      <c r="E168" s="154" t="s">
        <v>2249</v>
      </c>
      <c r="F168" s="154"/>
      <c r="G168" s="201" t="s">
        <v>2449</v>
      </c>
      <c r="I168" s="201" t="s">
        <v>2455</v>
      </c>
      <c r="K168" s="48">
        <v>3</v>
      </c>
      <c r="L168" s="201" t="s">
        <v>2478</v>
      </c>
    </row>
    <row r="169" spans="1:12" s="48" customFormat="1">
      <c r="A169" s="201">
        <v>168</v>
      </c>
      <c r="B169" s="154" t="s">
        <v>1089</v>
      </c>
      <c r="C169" s="48" t="s">
        <v>638</v>
      </c>
      <c r="D169" s="48">
        <v>1</v>
      </c>
      <c r="E169" s="154" t="s">
        <v>2249</v>
      </c>
      <c r="F169" s="154"/>
      <c r="G169" s="201" t="s">
        <v>2449</v>
      </c>
      <c r="I169" s="201" t="s">
        <v>2455</v>
      </c>
      <c r="K169" s="48">
        <v>3</v>
      </c>
      <c r="L169" s="201" t="s">
        <v>2478</v>
      </c>
    </row>
    <row r="170" spans="1:12" s="48" customFormat="1">
      <c r="A170" s="201">
        <v>169</v>
      </c>
      <c r="B170" s="154" t="s">
        <v>1090</v>
      </c>
      <c r="C170" s="48" t="s">
        <v>647</v>
      </c>
      <c r="D170" s="48">
        <v>1</v>
      </c>
      <c r="E170" s="154" t="s">
        <v>2249</v>
      </c>
      <c r="F170" s="154"/>
      <c r="G170" s="201" t="s">
        <v>2449</v>
      </c>
      <c r="I170" s="201" t="s">
        <v>2455</v>
      </c>
      <c r="K170" s="48">
        <v>3</v>
      </c>
      <c r="L170" s="201" t="s">
        <v>2478</v>
      </c>
    </row>
    <row r="171" spans="1:12" s="48" customFormat="1">
      <c r="A171" s="201">
        <v>170</v>
      </c>
      <c r="B171" s="154" t="s">
        <v>1091</v>
      </c>
      <c r="C171" s="48" t="s">
        <v>645</v>
      </c>
      <c r="D171" s="48">
        <v>1</v>
      </c>
      <c r="E171" s="154" t="s">
        <v>2249</v>
      </c>
      <c r="F171" s="154"/>
      <c r="G171" s="201" t="s">
        <v>2449</v>
      </c>
      <c r="I171" s="201" t="s">
        <v>2455</v>
      </c>
      <c r="K171" s="48">
        <v>3</v>
      </c>
      <c r="L171" s="201" t="s">
        <v>2478</v>
      </c>
    </row>
    <row r="172" spans="1:12" s="48" customFormat="1">
      <c r="A172" s="201">
        <v>171</v>
      </c>
      <c r="B172" s="154" t="s">
        <v>1092</v>
      </c>
      <c r="C172" s="48" t="s">
        <v>646</v>
      </c>
      <c r="D172" s="48">
        <v>1</v>
      </c>
      <c r="E172" s="154" t="s">
        <v>2249</v>
      </c>
      <c r="F172" s="154"/>
      <c r="G172" s="201" t="s">
        <v>2449</v>
      </c>
      <c r="I172" s="201" t="s">
        <v>2455</v>
      </c>
      <c r="K172" s="48">
        <v>3</v>
      </c>
      <c r="L172" s="201" t="s">
        <v>2478</v>
      </c>
    </row>
    <row r="173" spans="1:12" s="48" customFormat="1">
      <c r="A173" s="201">
        <v>172</v>
      </c>
      <c r="B173" s="154" t="s">
        <v>1093</v>
      </c>
      <c r="C173" s="48" t="s">
        <v>636</v>
      </c>
      <c r="D173" s="48">
        <v>1</v>
      </c>
      <c r="E173" s="154" t="s">
        <v>2249</v>
      </c>
      <c r="F173" s="154"/>
      <c r="G173" s="201" t="s">
        <v>2449</v>
      </c>
      <c r="I173" s="201" t="s">
        <v>2455</v>
      </c>
      <c r="K173" s="48">
        <v>3</v>
      </c>
      <c r="L173" s="201" t="s">
        <v>2478</v>
      </c>
    </row>
    <row r="174" spans="1:12" s="48" customFormat="1">
      <c r="A174" s="201">
        <v>173</v>
      </c>
      <c r="B174" s="154" t="s">
        <v>1094</v>
      </c>
      <c r="C174" s="48" t="s">
        <v>637</v>
      </c>
      <c r="D174" s="48">
        <v>1</v>
      </c>
      <c r="E174" s="154" t="s">
        <v>2249</v>
      </c>
      <c r="F174" s="154"/>
      <c r="G174" s="201" t="s">
        <v>2449</v>
      </c>
      <c r="I174" s="201" t="s">
        <v>2455</v>
      </c>
      <c r="K174" s="48">
        <v>3</v>
      </c>
      <c r="L174" s="201" t="s">
        <v>2478</v>
      </c>
    </row>
    <row r="175" spans="1:12" s="48" customFormat="1">
      <c r="A175" s="201">
        <v>174</v>
      </c>
      <c r="B175" s="154" t="s">
        <v>1095</v>
      </c>
      <c r="C175" s="48" t="s">
        <v>638</v>
      </c>
      <c r="D175" s="48">
        <v>1</v>
      </c>
      <c r="E175" s="154" t="s">
        <v>2249</v>
      </c>
      <c r="F175" s="154"/>
      <c r="G175" s="201" t="s">
        <v>2449</v>
      </c>
      <c r="I175" s="201" t="s">
        <v>2455</v>
      </c>
      <c r="K175" s="48">
        <v>3</v>
      </c>
      <c r="L175" s="201" t="s">
        <v>2478</v>
      </c>
    </row>
    <row r="176" spans="1:12" s="48" customFormat="1">
      <c r="A176" s="201">
        <v>175</v>
      </c>
      <c r="B176" s="154" t="s">
        <v>1096</v>
      </c>
      <c r="C176" s="48" t="s">
        <v>647</v>
      </c>
      <c r="D176" s="48">
        <v>1</v>
      </c>
      <c r="E176" s="154" t="s">
        <v>2249</v>
      </c>
      <c r="F176" s="154"/>
      <c r="G176" s="201" t="s">
        <v>2449</v>
      </c>
      <c r="I176" s="201" t="s">
        <v>2455</v>
      </c>
      <c r="K176" s="48">
        <v>3</v>
      </c>
      <c r="L176" s="201" t="s">
        <v>2478</v>
      </c>
    </row>
    <row r="177" spans="1:12" s="48" customFormat="1">
      <c r="A177" s="201">
        <v>176</v>
      </c>
      <c r="B177" s="154" t="s">
        <v>1097</v>
      </c>
      <c r="C177" s="48" t="s">
        <v>645</v>
      </c>
      <c r="D177" s="48">
        <v>1</v>
      </c>
      <c r="E177" s="154" t="s">
        <v>2249</v>
      </c>
      <c r="F177" s="154"/>
      <c r="G177" s="201" t="s">
        <v>2449</v>
      </c>
      <c r="I177" s="201" t="s">
        <v>2455</v>
      </c>
      <c r="K177" s="48">
        <v>3</v>
      </c>
      <c r="L177" s="201" t="s">
        <v>2478</v>
      </c>
    </row>
    <row r="178" spans="1:12" s="48" customFormat="1">
      <c r="A178" s="201">
        <v>177</v>
      </c>
      <c r="B178" s="154" t="s">
        <v>840</v>
      </c>
      <c r="C178" s="48" t="s">
        <v>646</v>
      </c>
      <c r="D178" s="48">
        <v>1</v>
      </c>
      <c r="E178" s="154" t="s">
        <v>2249</v>
      </c>
      <c r="F178" s="154"/>
      <c r="G178" s="201" t="s">
        <v>2449</v>
      </c>
      <c r="I178" s="201" t="s">
        <v>2455</v>
      </c>
      <c r="K178" s="48">
        <v>3</v>
      </c>
      <c r="L178" s="201" t="s">
        <v>2478</v>
      </c>
    </row>
    <row r="179" spans="1:12" s="48" customFormat="1">
      <c r="A179" s="201">
        <v>178</v>
      </c>
      <c r="B179" s="154" t="s">
        <v>1098</v>
      </c>
      <c r="C179" s="48" t="s">
        <v>636</v>
      </c>
      <c r="D179" s="48">
        <v>1</v>
      </c>
      <c r="E179" s="154" t="s">
        <v>2249</v>
      </c>
      <c r="F179" s="154"/>
      <c r="G179" s="201" t="s">
        <v>2449</v>
      </c>
      <c r="I179" s="201" t="s">
        <v>2455</v>
      </c>
      <c r="K179" s="48">
        <v>3</v>
      </c>
      <c r="L179" s="201" t="s">
        <v>2478</v>
      </c>
    </row>
    <row r="180" spans="1:12" s="48" customFormat="1">
      <c r="A180" s="201">
        <v>179</v>
      </c>
      <c r="B180" s="154" t="s">
        <v>1099</v>
      </c>
      <c r="C180" s="48" t="s">
        <v>637</v>
      </c>
      <c r="D180" s="48">
        <v>1</v>
      </c>
      <c r="E180" s="154" t="s">
        <v>2249</v>
      </c>
      <c r="F180" s="154"/>
      <c r="G180" s="201" t="s">
        <v>2449</v>
      </c>
      <c r="I180" s="201" t="s">
        <v>2455</v>
      </c>
      <c r="K180" s="48">
        <v>3</v>
      </c>
      <c r="L180" s="201" t="s">
        <v>2478</v>
      </c>
    </row>
    <row r="181" spans="1:12" s="48" customFormat="1">
      <c r="A181" s="201">
        <v>180</v>
      </c>
      <c r="B181" s="154" t="s">
        <v>1100</v>
      </c>
      <c r="C181" s="48" t="s">
        <v>638</v>
      </c>
      <c r="D181" s="48">
        <v>1</v>
      </c>
      <c r="E181" s="154" t="s">
        <v>2249</v>
      </c>
      <c r="F181" s="154"/>
      <c r="G181" s="201" t="s">
        <v>2449</v>
      </c>
      <c r="I181" s="201" t="s">
        <v>2455</v>
      </c>
      <c r="K181" s="48">
        <v>3</v>
      </c>
      <c r="L181" s="201" t="s">
        <v>2478</v>
      </c>
    </row>
    <row r="182" spans="1:12" s="48" customFormat="1">
      <c r="A182" s="201">
        <v>181</v>
      </c>
      <c r="B182" s="154" t="s">
        <v>1101</v>
      </c>
      <c r="C182" s="48" t="s">
        <v>647</v>
      </c>
      <c r="D182" s="48">
        <v>1</v>
      </c>
      <c r="E182" s="154" t="s">
        <v>2249</v>
      </c>
      <c r="F182" s="154"/>
      <c r="G182" s="201" t="s">
        <v>2449</v>
      </c>
      <c r="I182" s="201" t="s">
        <v>2455</v>
      </c>
      <c r="K182" s="48">
        <v>3</v>
      </c>
      <c r="L182" s="201" t="s">
        <v>2478</v>
      </c>
    </row>
    <row r="183" spans="1:12" s="48" customFormat="1">
      <c r="A183" s="201">
        <v>182</v>
      </c>
      <c r="B183" s="154" t="s">
        <v>1102</v>
      </c>
      <c r="C183" s="48" t="s">
        <v>645</v>
      </c>
      <c r="D183" s="48">
        <v>1</v>
      </c>
      <c r="E183" s="154" t="s">
        <v>2249</v>
      </c>
      <c r="F183" s="154"/>
      <c r="G183" s="201" t="s">
        <v>2449</v>
      </c>
      <c r="I183" s="201" t="s">
        <v>2455</v>
      </c>
      <c r="K183" s="48">
        <v>3</v>
      </c>
      <c r="L183" s="201" t="s">
        <v>2478</v>
      </c>
    </row>
    <row r="184" spans="1:12" s="48" customFormat="1">
      <c r="A184" s="201">
        <v>183</v>
      </c>
      <c r="B184" s="154" t="s">
        <v>1103</v>
      </c>
      <c r="C184" s="48" t="s">
        <v>646</v>
      </c>
      <c r="D184" s="48">
        <v>1</v>
      </c>
      <c r="E184" s="154" t="s">
        <v>2249</v>
      </c>
      <c r="F184" s="154"/>
      <c r="G184" s="201" t="s">
        <v>2449</v>
      </c>
      <c r="I184" s="201" t="s">
        <v>2455</v>
      </c>
      <c r="K184" s="48">
        <v>3</v>
      </c>
      <c r="L184" s="201" t="s">
        <v>2478</v>
      </c>
    </row>
    <row r="185" spans="1:12" s="48" customFormat="1">
      <c r="A185" s="201">
        <v>184</v>
      </c>
      <c r="B185" s="154" t="s">
        <v>1104</v>
      </c>
      <c r="C185" s="48" t="s">
        <v>636</v>
      </c>
      <c r="D185" s="48">
        <v>1</v>
      </c>
      <c r="E185" s="154" t="s">
        <v>2249</v>
      </c>
      <c r="F185" s="154"/>
      <c r="G185" s="201" t="s">
        <v>2449</v>
      </c>
      <c r="I185" s="201" t="s">
        <v>2455</v>
      </c>
      <c r="K185" s="48">
        <v>3</v>
      </c>
      <c r="L185" s="201" t="s">
        <v>2478</v>
      </c>
    </row>
    <row r="186" spans="1:12" s="48" customFormat="1">
      <c r="A186" s="201">
        <v>185</v>
      </c>
      <c r="B186" s="154" t="s">
        <v>1105</v>
      </c>
      <c r="C186" s="48" t="s">
        <v>637</v>
      </c>
      <c r="D186" s="48">
        <v>1</v>
      </c>
      <c r="E186" s="154" t="s">
        <v>2249</v>
      </c>
      <c r="F186" s="154"/>
      <c r="G186" s="201" t="s">
        <v>2449</v>
      </c>
      <c r="I186" s="201" t="s">
        <v>2455</v>
      </c>
      <c r="K186" s="48">
        <v>3</v>
      </c>
      <c r="L186" s="201" t="s">
        <v>2478</v>
      </c>
    </row>
    <row r="187" spans="1:12" s="48" customFormat="1">
      <c r="A187" s="201">
        <v>186</v>
      </c>
      <c r="B187" s="154" t="s">
        <v>1106</v>
      </c>
      <c r="C187" s="48" t="s">
        <v>638</v>
      </c>
      <c r="D187" s="48">
        <v>1</v>
      </c>
      <c r="E187" s="154" t="s">
        <v>2249</v>
      </c>
      <c r="F187" s="154"/>
      <c r="G187" s="201" t="s">
        <v>2449</v>
      </c>
      <c r="I187" s="201" t="s">
        <v>2455</v>
      </c>
      <c r="K187" s="48">
        <v>3</v>
      </c>
      <c r="L187" s="201" t="s">
        <v>2478</v>
      </c>
    </row>
    <row r="188" spans="1:12" s="48" customFormat="1">
      <c r="A188" s="201">
        <v>187</v>
      </c>
      <c r="B188" s="154" t="s">
        <v>1107</v>
      </c>
      <c r="C188" s="48" t="s">
        <v>647</v>
      </c>
      <c r="D188" s="48">
        <v>1</v>
      </c>
      <c r="E188" s="154" t="s">
        <v>2249</v>
      </c>
      <c r="F188" s="154"/>
      <c r="G188" s="201" t="s">
        <v>2449</v>
      </c>
      <c r="I188" s="201" t="s">
        <v>2455</v>
      </c>
      <c r="K188" s="48">
        <v>3</v>
      </c>
      <c r="L188" s="201" t="s">
        <v>2478</v>
      </c>
    </row>
    <row r="189" spans="1:12" s="48" customFormat="1">
      <c r="A189" s="201">
        <v>188</v>
      </c>
      <c r="B189" s="154" t="s">
        <v>1108</v>
      </c>
      <c r="C189" s="48" t="s">
        <v>645</v>
      </c>
      <c r="D189" s="48">
        <v>1</v>
      </c>
      <c r="E189" s="154" t="s">
        <v>2249</v>
      </c>
      <c r="F189" s="154"/>
      <c r="G189" s="201" t="s">
        <v>2449</v>
      </c>
      <c r="I189" s="201" t="s">
        <v>2455</v>
      </c>
      <c r="K189" s="48">
        <v>3</v>
      </c>
      <c r="L189" s="201" t="s">
        <v>2478</v>
      </c>
    </row>
    <row r="190" spans="1:12" s="48" customFormat="1">
      <c r="A190" s="201">
        <v>189</v>
      </c>
      <c r="B190" s="154" t="s">
        <v>1109</v>
      </c>
      <c r="C190" s="48" t="s">
        <v>646</v>
      </c>
      <c r="D190" s="48">
        <v>1</v>
      </c>
      <c r="E190" s="154" t="s">
        <v>2249</v>
      </c>
      <c r="F190" s="154"/>
      <c r="G190" s="201" t="s">
        <v>2449</v>
      </c>
      <c r="I190" s="201" t="s">
        <v>2455</v>
      </c>
      <c r="K190" s="48">
        <v>3</v>
      </c>
      <c r="L190" s="201" t="s">
        <v>2478</v>
      </c>
    </row>
    <row r="191" spans="1:12" s="48" customFormat="1">
      <c r="A191" s="201">
        <v>190</v>
      </c>
      <c r="B191" s="154" t="s">
        <v>1110</v>
      </c>
      <c r="C191" s="48" t="s">
        <v>636</v>
      </c>
      <c r="D191" s="48">
        <v>1</v>
      </c>
      <c r="E191" s="154" t="s">
        <v>2249</v>
      </c>
      <c r="F191" s="154"/>
      <c r="G191" s="201" t="s">
        <v>2449</v>
      </c>
      <c r="I191" s="201" t="s">
        <v>2455</v>
      </c>
      <c r="K191" s="48">
        <v>3</v>
      </c>
      <c r="L191" s="201" t="s">
        <v>2478</v>
      </c>
    </row>
    <row r="192" spans="1:12" s="48" customFormat="1">
      <c r="A192" s="201">
        <v>191</v>
      </c>
      <c r="B192" s="154" t="s">
        <v>1111</v>
      </c>
      <c r="C192" s="48" t="s">
        <v>637</v>
      </c>
      <c r="D192" s="48">
        <v>1</v>
      </c>
      <c r="E192" s="154" t="s">
        <v>2249</v>
      </c>
      <c r="F192" s="154"/>
      <c r="G192" s="201" t="s">
        <v>2449</v>
      </c>
      <c r="I192" s="201" t="s">
        <v>2455</v>
      </c>
      <c r="K192" s="48">
        <v>3</v>
      </c>
      <c r="L192" s="201" t="s">
        <v>2478</v>
      </c>
    </row>
    <row r="193" spans="1:18" s="48" customFormat="1">
      <c r="A193" s="201">
        <v>192</v>
      </c>
      <c r="B193" s="154" t="s">
        <v>1112</v>
      </c>
      <c r="C193" s="48" t="s">
        <v>638</v>
      </c>
      <c r="D193" s="48">
        <v>1</v>
      </c>
      <c r="E193" s="154" t="s">
        <v>2249</v>
      </c>
      <c r="F193" s="154"/>
      <c r="G193" s="201" t="s">
        <v>2449</v>
      </c>
      <c r="I193" s="201" t="s">
        <v>2455</v>
      </c>
      <c r="K193" s="48">
        <v>3</v>
      </c>
      <c r="L193" s="201" t="s">
        <v>2478</v>
      </c>
    </row>
    <row r="194" spans="1:18" s="152" customFormat="1">
      <c r="A194" s="152">
        <v>37</v>
      </c>
      <c r="B194" s="153" t="s">
        <v>727</v>
      </c>
      <c r="C194" s="152" t="s">
        <v>636</v>
      </c>
      <c r="D194" s="152">
        <v>2</v>
      </c>
      <c r="E194" s="153"/>
      <c r="F194" s="153"/>
      <c r="R194" s="152">
        <v>8</v>
      </c>
    </row>
    <row r="195" spans="1:18" s="152" customFormat="1">
      <c r="A195" s="152">
        <v>38</v>
      </c>
      <c r="B195" s="153" t="s">
        <v>728</v>
      </c>
      <c r="C195" s="152" t="s">
        <v>637</v>
      </c>
      <c r="D195" s="152">
        <v>2</v>
      </c>
      <c r="E195" s="153"/>
      <c r="F195" s="153"/>
      <c r="R195" s="152">
        <v>4</v>
      </c>
    </row>
    <row r="196" spans="1:18" s="152" customFormat="1">
      <c r="A196" s="152">
        <v>39</v>
      </c>
      <c r="B196" s="153" t="s">
        <v>729</v>
      </c>
      <c r="C196" s="152" t="s">
        <v>638</v>
      </c>
      <c r="D196" s="152">
        <v>2</v>
      </c>
      <c r="E196" s="153"/>
      <c r="F196" s="153"/>
      <c r="R196" s="152">
        <v>10</v>
      </c>
    </row>
    <row r="197" spans="1:18" s="152" customFormat="1">
      <c r="A197" s="152">
        <v>40</v>
      </c>
      <c r="B197" s="153" t="s">
        <v>730</v>
      </c>
      <c r="C197" s="152" t="s">
        <v>647</v>
      </c>
      <c r="D197" s="152">
        <v>2</v>
      </c>
      <c r="E197" s="153"/>
      <c r="F197" s="153"/>
    </row>
    <row r="198" spans="1:18" s="152" customFormat="1">
      <c r="A198" s="152">
        <v>41</v>
      </c>
      <c r="B198" s="153" t="s">
        <v>731</v>
      </c>
      <c r="C198" s="152" t="s">
        <v>645</v>
      </c>
      <c r="D198" s="152">
        <v>2</v>
      </c>
      <c r="E198" s="153"/>
      <c r="F198" s="153"/>
    </row>
    <row r="199" spans="1:18" s="152" customFormat="1">
      <c r="A199" s="152">
        <v>42</v>
      </c>
      <c r="B199" s="153" t="s">
        <v>732</v>
      </c>
      <c r="C199" s="152" t="s">
        <v>646</v>
      </c>
      <c r="D199" s="152">
        <v>2</v>
      </c>
      <c r="E199" s="153"/>
      <c r="F199" s="153"/>
    </row>
    <row r="200" spans="1:18" s="152" customFormat="1">
      <c r="A200" s="152">
        <v>43</v>
      </c>
      <c r="B200" s="153" t="s">
        <v>733</v>
      </c>
      <c r="C200" s="152" t="s">
        <v>636</v>
      </c>
      <c r="D200" s="152">
        <v>2</v>
      </c>
      <c r="E200" s="153"/>
      <c r="F200" s="153"/>
    </row>
    <row r="201" spans="1:18" s="152" customFormat="1">
      <c r="A201" s="152">
        <v>44</v>
      </c>
      <c r="B201" s="153" t="s">
        <v>734</v>
      </c>
      <c r="C201" s="152" t="s">
        <v>637</v>
      </c>
      <c r="D201" s="152">
        <v>2</v>
      </c>
      <c r="E201" s="153"/>
      <c r="F201" s="153"/>
    </row>
    <row r="202" spans="1:18" s="152" customFormat="1">
      <c r="A202" s="152">
        <v>45</v>
      </c>
      <c r="B202" s="153" t="s">
        <v>735</v>
      </c>
      <c r="C202" s="152" t="s">
        <v>638</v>
      </c>
      <c r="D202" s="152">
        <v>2</v>
      </c>
      <c r="E202" s="153"/>
      <c r="F202" s="153"/>
    </row>
    <row r="203" spans="1:18" s="152" customFormat="1">
      <c r="A203" s="152">
        <v>46</v>
      </c>
      <c r="B203" s="153" t="s">
        <v>736</v>
      </c>
      <c r="C203" s="152" t="s">
        <v>647</v>
      </c>
      <c r="D203" s="152">
        <v>2</v>
      </c>
      <c r="E203" s="153"/>
      <c r="F203" s="153"/>
    </row>
    <row r="204" spans="1:18" s="152" customFormat="1">
      <c r="A204" s="152">
        <v>47</v>
      </c>
      <c r="B204" s="153" t="s">
        <v>737</v>
      </c>
      <c r="C204" s="152" t="s">
        <v>645</v>
      </c>
      <c r="D204" s="152">
        <v>2</v>
      </c>
      <c r="E204" s="153"/>
      <c r="F204" s="153"/>
      <c r="R204" s="152">
        <v>39</v>
      </c>
    </row>
    <row r="205" spans="1:18" s="152" customFormat="1">
      <c r="A205" s="152">
        <v>48</v>
      </c>
      <c r="B205" s="153" t="s">
        <v>738</v>
      </c>
      <c r="C205" s="152" t="s">
        <v>646</v>
      </c>
      <c r="D205" s="152">
        <v>2</v>
      </c>
      <c r="E205" s="153"/>
      <c r="F205" s="153"/>
    </row>
    <row r="206" spans="1:18" s="152" customFormat="1">
      <c r="A206" s="152">
        <v>49</v>
      </c>
      <c r="B206" s="153" t="s">
        <v>739</v>
      </c>
      <c r="C206" s="152" t="s">
        <v>636</v>
      </c>
      <c r="D206" s="152">
        <v>2</v>
      </c>
      <c r="E206" s="153"/>
      <c r="F206" s="153"/>
    </row>
    <row r="207" spans="1:18" s="152" customFormat="1">
      <c r="A207" s="152">
        <v>50</v>
      </c>
      <c r="B207" s="153" t="s">
        <v>740</v>
      </c>
      <c r="C207" s="152" t="s">
        <v>637</v>
      </c>
      <c r="D207" s="152">
        <v>2</v>
      </c>
      <c r="E207" s="153"/>
      <c r="F207" s="153"/>
    </row>
    <row r="208" spans="1:18" s="152" customFormat="1">
      <c r="A208" s="152">
        <v>51</v>
      </c>
      <c r="B208" s="153" t="s">
        <v>741</v>
      </c>
      <c r="C208" s="152" t="s">
        <v>638</v>
      </c>
      <c r="D208" s="152">
        <v>2</v>
      </c>
      <c r="E208" s="153"/>
      <c r="F208" s="153"/>
    </row>
    <row r="209" spans="1:6" s="152" customFormat="1">
      <c r="A209" s="152">
        <v>52</v>
      </c>
      <c r="B209" s="153" t="s">
        <v>742</v>
      </c>
      <c r="C209" s="152" t="s">
        <v>647</v>
      </c>
      <c r="D209" s="152">
        <v>2</v>
      </c>
      <c r="E209" s="153"/>
      <c r="F209" s="153"/>
    </row>
    <row r="210" spans="1:6" s="152" customFormat="1">
      <c r="A210" s="152">
        <v>53</v>
      </c>
      <c r="B210" s="153" t="s">
        <v>743</v>
      </c>
      <c r="C210" s="152" t="s">
        <v>645</v>
      </c>
      <c r="D210" s="152">
        <v>2</v>
      </c>
      <c r="E210" s="153"/>
      <c r="F210" s="153"/>
    </row>
    <row r="211" spans="1:6" s="152" customFormat="1">
      <c r="A211" s="152">
        <v>54</v>
      </c>
      <c r="B211" s="153" t="s">
        <v>744</v>
      </c>
      <c r="C211" s="152" t="s">
        <v>646</v>
      </c>
      <c r="D211" s="152">
        <v>2</v>
      </c>
      <c r="E211" s="153"/>
      <c r="F211" s="153"/>
    </row>
    <row r="212" spans="1:6" s="152" customFormat="1">
      <c r="A212" s="152">
        <v>55</v>
      </c>
      <c r="B212" s="153" t="s">
        <v>745</v>
      </c>
      <c r="C212" s="152" t="s">
        <v>636</v>
      </c>
      <c r="D212" s="152">
        <v>2</v>
      </c>
      <c r="E212" s="153"/>
      <c r="F212" s="153"/>
    </row>
    <row r="213" spans="1:6" s="152" customFormat="1">
      <c r="A213" s="152">
        <v>56</v>
      </c>
      <c r="B213" s="153" t="s">
        <v>740</v>
      </c>
      <c r="C213" s="152" t="s">
        <v>637</v>
      </c>
      <c r="D213" s="152">
        <v>2</v>
      </c>
      <c r="E213" s="153"/>
      <c r="F213" s="153"/>
    </row>
    <row r="214" spans="1:6" s="152" customFormat="1">
      <c r="A214" s="152">
        <v>57</v>
      </c>
      <c r="B214" s="153" t="s">
        <v>746</v>
      </c>
      <c r="C214" s="152" t="s">
        <v>638</v>
      </c>
      <c r="D214" s="152">
        <v>2</v>
      </c>
      <c r="E214" s="153"/>
      <c r="F214" s="153"/>
    </row>
    <row r="215" spans="1:6" s="152" customFormat="1">
      <c r="A215" s="152">
        <v>58</v>
      </c>
      <c r="B215" s="153" t="s">
        <v>747</v>
      </c>
      <c r="C215" s="152" t="s">
        <v>647</v>
      </c>
      <c r="D215" s="152">
        <v>2</v>
      </c>
      <c r="E215" s="153"/>
      <c r="F215" s="153"/>
    </row>
    <row r="216" spans="1:6" s="152" customFormat="1">
      <c r="A216" s="152">
        <v>59</v>
      </c>
      <c r="B216" s="153" t="s">
        <v>748</v>
      </c>
      <c r="C216" s="152" t="s">
        <v>645</v>
      </c>
      <c r="D216" s="152">
        <v>2</v>
      </c>
      <c r="E216" s="153"/>
      <c r="F216" s="153"/>
    </row>
    <row r="217" spans="1:6" s="152" customFormat="1">
      <c r="A217" s="152">
        <v>60</v>
      </c>
      <c r="B217" s="153" t="s">
        <v>749</v>
      </c>
      <c r="C217" s="152" t="s">
        <v>646</v>
      </c>
      <c r="D217" s="152">
        <v>2</v>
      </c>
      <c r="E217" s="153"/>
      <c r="F217" s="153"/>
    </row>
    <row r="218" spans="1:6" s="152" customFormat="1">
      <c r="A218" s="152">
        <v>61</v>
      </c>
      <c r="B218" s="153" t="s">
        <v>750</v>
      </c>
      <c r="C218" s="152" t="s">
        <v>636</v>
      </c>
      <c r="D218" s="152">
        <v>2</v>
      </c>
      <c r="E218" s="153"/>
      <c r="F218" s="153"/>
    </row>
    <row r="219" spans="1:6" s="152" customFormat="1">
      <c r="A219" s="152">
        <v>62</v>
      </c>
      <c r="B219" s="153" t="s">
        <v>751</v>
      </c>
      <c r="C219" s="152" t="s">
        <v>637</v>
      </c>
      <c r="D219" s="152">
        <v>2</v>
      </c>
      <c r="E219" s="153"/>
      <c r="F219" s="153"/>
    </row>
    <row r="220" spans="1:6" s="152" customFormat="1">
      <c r="A220" s="152">
        <v>63</v>
      </c>
      <c r="B220" s="153" t="s">
        <v>752</v>
      </c>
      <c r="C220" s="152" t="s">
        <v>638</v>
      </c>
      <c r="D220" s="152">
        <v>2</v>
      </c>
      <c r="E220" s="153"/>
      <c r="F220" s="153"/>
    </row>
    <row r="221" spans="1:6" s="152" customFormat="1">
      <c r="A221" s="152">
        <v>64</v>
      </c>
      <c r="B221" s="153" t="s">
        <v>753</v>
      </c>
      <c r="C221" s="152" t="s">
        <v>647</v>
      </c>
      <c r="D221" s="152">
        <v>2</v>
      </c>
      <c r="E221" s="153"/>
      <c r="F221" s="153"/>
    </row>
    <row r="222" spans="1:6" s="152" customFormat="1">
      <c r="A222" s="152">
        <v>65</v>
      </c>
      <c r="B222" s="153" t="s">
        <v>754</v>
      </c>
      <c r="C222" s="152" t="s">
        <v>645</v>
      </c>
      <c r="D222" s="152">
        <v>2</v>
      </c>
      <c r="E222" s="153"/>
      <c r="F222" s="153"/>
    </row>
    <row r="223" spans="1:6" s="152" customFormat="1">
      <c r="A223" s="152">
        <v>66</v>
      </c>
      <c r="B223" s="153" t="s">
        <v>755</v>
      </c>
      <c r="C223" s="152" t="s">
        <v>646</v>
      </c>
      <c r="D223" s="152">
        <v>2</v>
      </c>
      <c r="E223" s="153"/>
      <c r="F223" s="153"/>
    </row>
    <row r="224" spans="1:6" s="152" customFormat="1">
      <c r="A224" s="152">
        <v>67</v>
      </c>
      <c r="B224" s="153" t="s">
        <v>756</v>
      </c>
      <c r="C224" s="152" t="s">
        <v>636</v>
      </c>
      <c r="D224" s="152">
        <v>2</v>
      </c>
      <c r="E224" s="153"/>
      <c r="F224" s="153"/>
    </row>
    <row r="225" spans="1:18" s="152" customFormat="1">
      <c r="A225" s="152">
        <v>68</v>
      </c>
      <c r="B225" s="153" t="s">
        <v>757</v>
      </c>
      <c r="C225" s="152" t="s">
        <v>637</v>
      </c>
      <c r="D225" s="152">
        <v>2</v>
      </c>
      <c r="E225" s="153"/>
      <c r="F225" s="153"/>
      <c r="R225" s="152">
        <v>7</v>
      </c>
    </row>
    <row r="226" spans="1:18" s="152" customFormat="1">
      <c r="A226" s="152">
        <v>69</v>
      </c>
      <c r="B226" s="153" t="s">
        <v>758</v>
      </c>
      <c r="C226" s="152" t="s">
        <v>638</v>
      </c>
      <c r="D226" s="152">
        <v>2</v>
      </c>
      <c r="E226" s="153"/>
      <c r="F226" s="153"/>
      <c r="R226" s="152">
        <v>7</v>
      </c>
    </row>
    <row r="227" spans="1:18" s="152" customFormat="1">
      <c r="A227" s="152">
        <v>70</v>
      </c>
      <c r="B227" s="153" t="s">
        <v>759</v>
      </c>
      <c r="C227" s="152" t="s">
        <v>647</v>
      </c>
      <c r="D227" s="152">
        <v>2</v>
      </c>
      <c r="E227" s="153"/>
      <c r="F227" s="153"/>
      <c r="R227" s="152">
        <v>7</v>
      </c>
    </row>
    <row r="228" spans="1:18" s="152" customFormat="1">
      <c r="A228" s="152">
        <v>71</v>
      </c>
      <c r="B228" s="153" t="s">
        <v>760</v>
      </c>
      <c r="C228" s="152" t="s">
        <v>645</v>
      </c>
      <c r="D228" s="152">
        <v>2</v>
      </c>
      <c r="E228" s="153"/>
      <c r="F228" s="153"/>
      <c r="R228" s="152">
        <v>7</v>
      </c>
    </row>
    <row r="229" spans="1:18" s="152" customFormat="1">
      <c r="A229" s="152">
        <v>72</v>
      </c>
      <c r="B229" s="153" t="s">
        <v>761</v>
      </c>
      <c r="C229" s="152" t="s">
        <v>646</v>
      </c>
      <c r="D229" s="152">
        <v>2</v>
      </c>
      <c r="E229" s="153"/>
      <c r="F229" s="153"/>
      <c r="R229" s="152">
        <v>8</v>
      </c>
    </row>
    <row r="230" spans="1:18" s="152" customFormat="1">
      <c r="A230" s="152">
        <v>73</v>
      </c>
      <c r="B230" s="153" t="s">
        <v>762</v>
      </c>
      <c r="C230" s="152" t="s">
        <v>636</v>
      </c>
      <c r="D230" s="152">
        <v>2</v>
      </c>
      <c r="E230" s="153"/>
      <c r="F230" s="153"/>
      <c r="R230" s="152">
        <v>8</v>
      </c>
    </row>
    <row r="231" spans="1:18" s="152" customFormat="1">
      <c r="A231" s="152">
        <v>74</v>
      </c>
      <c r="B231" s="153" t="s">
        <v>763</v>
      </c>
      <c r="C231" s="152" t="s">
        <v>637</v>
      </c>
      <c r="D231" s="152">
        <v>2</v>
      </c>
      <c r="E231" s="153"/>
      <c r="F231" s="153"/>
      <c r="R231" s="152">
        <v>8</v>
      </c>
    </row>
    <row r="232" spans="1:18" s="152" customFormat="1">
      <c r="A232" s="152">
        <v>75</v>
      </c>
      <c r="B232" s="153" t="s">
        <v>764</v>
      </c>
      <c r="C232" s="152" t="s">
        <v>638</v>
      </c>
      <c r="D232" s="152">
        <v>2</v>
      </c>
      <c r="E232" s="153"/>
      <c r="F232" s="153"/>
      <c r="R232" s="152">
        <v>8</v>
      </c>
    </row>
    <row r="233" spans="1:18" s="152" customFormat="1">
      <c r="A233" s="152">
        <v>76</v>
      </c>
      <c r="B233" s="153" t="s">
        <v>765</v>
      </c>
      <c r="C233" s="152" t="s">
        <v>647</v>
      </c>
      <c r="D233" s="152">
        <v>2</v>
      </c>
      <c r="E233" s="153"/>
      <c r="F233" s="153"/>
    </row>
    <row r="234" spans="1:18" s="152" customFormat="1">
      <c r="A234" s="152">
        <v>77</v>
      </c>
      <c r="B234" s="153" t="s">
        <v>766</v>
      </c>
      <c r="C234" s="152" t="s">
        <v>645</v>
      </c>
      <c r="D234" s="152">
        <v>2</v>
      </c>
      <c r="E234" s="153"/>
      <c r="F234" s="153"/>
    </row>
    <row r="235" spans="1:18" s="152" customFormat="1">
      <c r="A235" s="152">
        <v>78</v>
      </c>
      <c r="B235" s="153" t="s">
        <v>767</v>
      </c>
      <c r="C235" s="152" t="s">
        <v>646</v>
      </c>
      <c r="D235" s="152">
        <v>2</v>
      </c>
      <c r="E235" s="153"/>
      <c r="F235" s="153"/>
    </row>
    <row r="236" spans="1:18" s="152" customFormat="1">
      <c r="A236" s="152">
        <v>79</v>
      </c>
      <c r="B236" s="153" t="s">
        <v>768</v>
      </c>
      <c r="C236" s="152" t="s">
        <v>636</v>
      </c>
      <c r="D236" s="152">
        <v>2</v>
      </c>
      <c r="E236" s="153"/>
      <c r="F236" s="153"/>
    </row>
    <row r="237" spans="1:18" s="152" customFormat="1">
      <c r="A237" s="152">
        <v>80</v>
      </c>
      <c r="B237" s="153" t="s">
        <v>769</v>
      </c>
      <c r="C237" s="152" t="s">
        <v>637</v>
      </c>
      <c r="D237" s="152">
        <v>2</v>
      </c>
      <c r="E237" s="153"/>
      <c r="F237" s="153"/>
    </row>
    <row r="238" spans="1:18" s="152" customFormat="1">
      <c r="A238" s="152">
        <v>81</v>
      </c>
      <c r="B238" s="153" t="s">
        <v>770</v>
      </c>
      <c r="C238" s="152" t="s">
        <v>638</v>
      </c>
      <c r="D238" s="152">
        <v>2</v>
      </c>
      <c r="E238" s="153"/>
      <c r="F238" s="153"/>
      <c r="R238" s="152">
        <v>2</v>
      </c>
    </row>
    <row r="239" spans="1:18" s="152" customFormat="1">
      <c r="A239" s="152">
        <v>82</v>
      </c>
      <c r="B239" s="153" t="s">
        <v>771</v>
      </c>
      <c r="C239" s="152" t="s">
        <v>647</v>
      </c>
      <c r="D239" s="152">
        <v>2</v>
      </c>
      <c r="E239" s="153"/>
      <c r="F239" s="153"/>
      <c r="R239" s="152">
        <v>10</v>
      </c>
    </row>
    <row r="240" spans="1:18" s="152" customFormat="1">
      <c r="A240" s="152">
        <v>83</v>
      </c>
      <c r="B240" s="153" t="s">
        <v>772</v>
      </c>
      <c r="C240" s="152" t="s">
        <v>645</v>
      </c>
      <c r="D240" s="152">
        <v>2</v>
      </c>
      <c r="E240" s="153"/>
      <c r="F240" s="153"/>
      <c r="R240" s="152">
        <v>2</v>
      </c>
    </row>
    <row r="241" spans="1:18" s="152" customFormat="1">
      <c r="A241" s="152">
        <v>84</v>
      </c>
      <c r="B241" s="153" t="s">
        <v>773</v>
      </c>
      <c r="C241" s="152" t="s">
        <v>646</v>
      </c>
      <c r="D241" s="152">
        <v>2</v>
      </c>
      <c r="E241" s="153"/>
      <c r="F241" s="153"/>
      <c r="R241" s="152">
        <v>3</v>
      </c>
    </row>
    <row r="242" spans="1:18" s="152" customFormat="1">
      <c r="A242" s="152">
        <v>85</v>
      </c>
      <c r="B242" s="153" t="s">
        <v>774</v>
      </c>
      <c r="C242" s="152" t="s">
        <v>636</v>
      </c>
      <c r="D242" s="152">
        <v>2</v>
      </c>
      <c r="E242" s="153"/>
      <c r="F242" s="153"/>
      <c r="R242" s="152">
        <v>4</v>
      </c>
    </row>
    <row r="243" spans="1:18" s="152" customFormat="1">
      <c r="A243" s="152">
        <v>86</v>
      </c>
      <c r="B243" s="153" t="s">
        <v>775</v>
      </c>
      <c r="C243" s="152" t="s">
        <v>637</v>
      </c>
      <c r="D243" s="152">
        <v>2</v>
      </c>
      <c r="E243" s="153"/>
      <c r="F243" s="153"/>
    </row>
    <row r="244" spans="1:18" s="152" customFormat="1">
      <c r="A244" s="152">
        <v>87</v>
      </c>
      <c r="B244" s="153" t="s">
        <v>776</v>
      </c>
      <c r="C244" s="152" t="s">
        <v>638</v>
      </c>
      <c r="D244" s="152">
        <v>2</v>
      </c>
      <c r="E244" s="153"/>
      <c r="F244" s="153"/>
    </row>
    <row r="245" spans="1:18" s="152" customFormat="1">
      <c r="A245" s="152">
        <v>88</v>
      </c>
      <c r="B245" s="153" t="s">
        <v>777</v>
      </c>
      <c r="C245" s="152" t="s">
        <v>647</v>
      </c>
      <c r="D245" s="152">
        <v>2</v>
      </c>
      <c r="E245" s="153"/>
      <c r="F245" s="153"/>
      <c r="R245" s="152">
        <v>23</v>
      </c>
    </row>
    <row r="246" spans="1:18" s="152" customFormat="1">
      <c r="A246" s="152">
        <v>89</v>
      </c>
      <c r="B246" s="153" t="s">
        <v>778</v>
      </c>
      <c r="C246" s="152" t="s">
        <v>645</v>
      </c>
      <c r="D246" s="152">
        <v>2</v>
      </c>
      <c r="E246" s="153"/>
      <c r="F246" s="153"/>
      <c r="R246" s="152">
        <v>2</v>
      </c>
    </row>
    <row r="247" spans="1:18" s="152" customFormat="1">
      <c r="A247" s="152">
        <v>90</v>
      </c>
      <c r="B247" s="153" t="s">
        <v>779</v>
      </c>
      <c r="C247" s="152" t="s">
        <v>646</v>
      </c>
      <c r="D247" s="152">
        <v>2</v>
      </c>
      <c r="E247" s="153"/>
      <c r="F247" s="153"/>
      <c r="R247" s="152">
        <v>6</v>
      </c>
    </row>
    <row r="248" spans="1:18" s="152" customFormat="1">
      <c r="A248" s="152">
        <v>91</v>
      </c>
      <c r="B248" s="153" t="s">
        <v>780</v>
      </c>
      <c r="C248" s="152" t="s">
        <v>636</v>
      </c>
      <c r="D248" s="152">
        <v>2</v>
      </c>
      <c r="E248" s="153"/>
      <c r="F248" s="153"/>
      <c r="R248" s="152">
        <v>14</v>
      </c>
    </row>
    <row r="249" spans="1:18" s="152" customFormat="1">
      <c r="A249" s="152">
        <v>92</v>
      </c>
      <c r="B249" s="153" t="s">
        <v>781</v>
      </c>
      <c r="C249" s="152" t="s">
        <v>637</v>
      </c>
      <c r="D249" s="152">
        <v>2</v>
      </c>
      <c r="E249" s="153"/>
      <c r="F249" s="153"/>
      <c r="R249" s="152">
        <v>3</v>
      </c>
    </row>
    <row r="250" spans="1:18" s="152" customFormat="1">
      <c r="A250" s="152">
        <v>93</v>
      </c>
      <c r="B250" s="153" t="s">
        <v>782</v>
      </c>
      <c r="C250" s="152" t="s">
        <v>638</v>
      </c>
      <c r="D250" s="152">
        <v>2</v>
      </c>
      <c r="E250" s="153"/>
      <c r="F250" s="153"/>
      <c r="R250" s="152">
        <v>6</v>
      </c>
    </row>
    <row r="251" spans="1:18" s="152" customFormat="1">
      <c r="A251" s="152">
        <v>94</v>
      </c>
      <c r="B251" s="153" t="s">
        <v>783</v>
      </c>
      <c r="C251" s="152" t="s">
        <v>647</v>
      </c>
      <c r="D251" s="152">
        <v>2</v>
      </c>
      <c r="E251" s="153"/>
      <c r="F251" s="153"/>
      <c r="R251" s="152">
        <v>2</v>
      </c>
    </row>
    <row r="252" spans="1:18" s="152" customFormat="1">
      <c r="A252" s="152">
        <v>95</v>
      </c>
      <c r="B252" s="153" t="s">
        <v>784</v>
      </c>
      <c r="C252" s="152" t="s">
        <v>645</v>
      </c>
      <c r="D252" s="152">
        <v>2</v>
      </c>
      <c r="E252" s="153"/>
      <c r="F252" s="153"/>
      <c r="R252" s="152">
        <v>4</v>
      </c>
    </row>
    <row r="253" spans="1:18" s="152" customFormat="1">
      <c r="A253" s="152">
        <v>96</v>
      </c>
      <c r="B253" s="153" t="s">
        <v>785</v>
      </c>
      <c r="C253" s="152" t="s">
        <v>646</v>
      </c>
      <c r="D253" s="152">
        <v>2</v>
      </c>
      <c r="E253" s="153"/>
      <c r="F253" s="153"/>
      <c r="R253" s="152">
        <v>10</v>
      </c>
    </row>
    <row r="254" spans="1:18" s="152" customFormat="1">
      <c r="A254" s="152">
        <v>97</v>
      </c>
      <c r="B254" s="153" t="s">
        <v>786</v>
      </c>
      <c r="C254" s="152" t="s">
        <v>636</v>
      </c>
      <c r="D254" s="152">
        <v>2</v>
      </c>
      <c r="E254" s="153"/>
      <c r="F254" s="153"/>
      <c r="R254" s="152">
        <v>23</v>
      </c>
    </row>
    <row r="255" spans="1:18" s="152" customFormat="1">
      <c r="A255" s="152">
        <v>98</v>
      </c>
      <c r="B255" s="153" t="s">
        <v>787</v>
      </c>
      <c r="C255" s="152" t="s">
        <v>637</v>
      </c>
      <c r="D255" s="152">
        <v>2</v>
      </c>
      <c r="E255" s="153"/>
      <c r="F255" s="153"/>
      <c r="R255" s="152">
        <v>2</v>
      </c>
    </row>
    <row r="256" spans="1:18" s="152" customFormat="1">
      <c r="A256" s="152">
        <v>99</v>
      </c>
      <c r="B256" s="153" t="s">
        <v>788</v>
      </c>
      <c r="C256" s="152" t="s">
        <v>638</v>
      </c>
      <c r="D256" s="152">
        <v>2</v>
      </c>
      <c r="E256" s="153"/>
      <c r="F256" s="153"/>
      <c r="R256" s="152">
        <v>39</v>
      </c>
    </row>
    <row r="257" spans="1:18" s="152" customFormat="1">
      <c r="A257" s="152">
        <v>100</v>
      </c>
      <c r="B257" s="153" t="s">
        <v>789</v>
      </c>
      <c r="C257" s="152" t="s">
        <v>647</v>
      </c>
      <c r="D257" s="152">
        <v>2</v>
      </c>
      <c r="E257" s="153"/>
      <c r="F257" s="153"/>
      <c r="R257" s="152">
        <v>13</v>
      </c>
    </row>
    <row r="258" spans="1:18" s="152" customFormat="1">
      <c r="A258" s="152">
        <v>101</v>
      </c>
      <c r="B258" s="153" t="s">
        <v>790</v>
      </c>
      <c r="C258" s="152" t="s">
        <v>645</v>
      </c>
      <c r="D258" s="152">
        <v>2</v>
      </c>
      <c r="E258" s="153"/>
      <c r="F258" s="153"/>
      <c r="R258" s="152">
        <v>13</v>
      </c>
    </row>
    <row r="259" spans="1:18" s="152" customFormat="1">
      <c r="A259" s="152">
        <v>102</v>
      </c>
      <c r="B259" s="153" t="s">
        <v>791</v>
      </c>
      <c r="C259" s="152" t="s">
        <v>646</v>
      </c>
      <c r="D259" s="152">
        <v>2</v>
      </c>
      <c r="E259" s="153"/>
      <c r="F259" s="153"/>
      <c r="R259" s="152">
        <v>4</v>
      </c>
    </row>
    <row r="260" spans="1:18" s="152" customFormat="1">
      <c r="A260" s="152">
        <v>103</v>
      </c>
      <c r="B260" s="153" t="s">
        <v>792</v>
      </c>
      <c r="C260" s="152" t="s">
        <v>636</v>
      </c>
      <c r="D260" s="152">
        <v>2</v>
      </c>
      <c r="E260" s="153"/>
      <c r="F260" s="153"/>
      <c r="R260" s="152">
        <v>39</v>
      </c>
    </row>
    <row r="261" spans="1:18" s="152" customFormat="1">
      <c r="A261" s="152">
        <v>104</v>
      </c>
      <c r="B261" s="153" t="s">
        <v>793</v>
      </c>
      <c r="C261" s="152" t="s">
        <v>637</v>
      </c>
      <c r="D261" s="152">
        <v>2</v>
      </c>
      <c r="E261" s="153"/>
      <c r="F261" s="153"/>
      <c r="R261" s="152">
        <v>4</v>
      </c>
    </row>
    <row r="262" spans="1:18" s="152" customFormat="1">
      <c r="A262" s="152">
        <v>105</v>
      </c>
      <c r="B262" s="153" t="s">
        <v>794</v>
      </c>
      <c r="C262" s="152" t="s">
        <v>638</v>
      </c>
      <c r="D262" s="152">
        <v>2</v>
      </c>
      <c r="E262" s="153"/>
      <c r="F262" s="153"/>
      <c r="R262" s="152">
        <v>10</v>
      </c>
    </row>
    <row r="263" spans="1:18" s="152" customFormat="1">
      <c r="A263" s="152">
        <v>106</v>
      </c>
      <c r="B263" s="153" t="s">
        <v>795</v>
      </c>
      <c r="C263" s="152" t="s">
        <v>647</v>
      </c>
      <c r="D263" s="152">
        <v>2</v>
      </c>
      <c r="E263" s="153"/>
      <c r="F263" s="153"/>
      <c r="R263" s="152">
        <v>2</v>
      </c>
    </row>
    <row r="264" spans="1:18" s="152" customFormat="1">
      <c r="A264" s="152">
        <v>107</v>
      </c>
      <c r="B264" s="153" t="s">
        <v>796</v>
      </c>
      <c r="C264" s="152" t="s">
        <v>645</v>
      </c>
      <c r="D264" s="152">
        <v>2</v>
      </c>
      <c r="E264" s="153"/>
      <c r="F264" s="153"/>
      <c r="R264" s="152">
        <v>39</v>
      </c>
    </row>
    <row r="265" spans="1:18" s="152" customFormat="1">
      <c r="A265" s="152">
        <v>108</v>
      </c>
      <c r="B265" s="153" t="s">
        <v>797</v>
      </c>
      <c r="C265" s="152" t="s">
        <v>646</v>
      </c>
      <c r="D265" s="152">
        <v>2</v>
      </c>
      <c r="E265" s="153"/>
      <c r="F265" s="153"/>
      <c r="R265" s="152">
        <v>13</v>
      </c>
    </row>
    <row r="266" spans="1:18" s="152" customFormat="1">
      <c r="A266" s="152">
        <v>109</v>
      </c>
      <c r="B266" s="153" t="s">
        <v>798</v>
      </c>
      <c r="C266" s="152" t="s">
        <v>636</v>
      </c>
      <c r="D266" s="152">
        <v>2</v>
      </c>
      <c r="E266" s="153"/>
      <c r="F266" s="153"/>
      <c r="R266" s="152">
        <v>5</v>
      </c>
    </row>
    <row r="267" spans="1:18" s="152" customFormat="1">
      <c r="A267" s="152">
        <v>110</v>
      </c>
      <c r="B267" s="153" t="s">
        <v>799</v>
      </c>
      <c r="C267" s="152" t="s">
        <v>637</v>
      </c>
      <c r="D267" s="152">
        <v>2</v>
      </c>
      <c r="E267" s="153"/>
      <c r="F267" s="153"/>
    </row>
    <row r="268" spans="1:18" s="152" customFormat="1">
      <c r="A268" s="152">
        <v>111</v>
      </c>
      <c r="B268" s="153" t="s">
        <v>800</v>
      </c>
      <c r="C268" s="152" t="s">
        <v>638</v>
      </c>
      <c r="D268" s="152">
        <v>2</v>
      </c>
      <c r="E268" s="153"/>
      <c r="F268" s="153"/>
    </row>
    <row r="269" spans="1:18" s="152" customFormat="1">
      <c r="A269" s="152">
        <v>112</v>
      </c>
      <c r="B269" s="153" t="s">
        <v>801</v>
      </c>
      <c r="C269" s="152" t="s">
        <v>647</v>
      </c>
      <c r="D269" s="152">
        <v>2</v>
      </c>
      <c r="E269" s="153"/>
      <c r="F269" s="153"/>
    </row>
    <row r="270" spans="1:18" s="152" customFormat="1">
      <c r="A270" s="152">
        <v>113</v>
      </c>
      <c r="B270" s="153" t="s">
        <v>802</v>
      </c>
      <c r="C270" s="152" t="s">
        <v>645</v>
      </c>
      <c r="D270" s="152">
        <v>2</v>
      </c>
      <c r="E270" s="153"/>
      <c r="F270" s="153"/>
      <c r="R270" s="152">
        <v>39</v>
      </c>
    </row>
    <row r="271" spans="1:18" s="152" customFormat="1">
      <c r="A271" s="152">
        <v>114</v>
      </c>
      <c r="B271" s="153" t="s">
        <v>803</v>
      </c>
      <c r="C271" s="152" t="s">
        <v>646</v>
      </c>
      <c r="D271" s="152">
        <v>2</v>
      </c>
      <c r="E271" s="153"/>
      <c r="F271" s="153"/>
      <c r="R271" s="152">
        <v>13</v>
      </c>
    </row>
    <row r="272" spans="1:18" s="152" customFormat="1">
      <c r="A272" s="152">
        <v>115</v>
      </c>
      <c r="B272" s="153" t="s">
        <v>804</v>
      </c>
      <c r="C272" s="152" t="s">
        <v>636</v>
      </c>
      <c r="D272" s="152">
        <v>2</v>
      </c>
      <c r="E272" s="153"/>
      <c r="F272" s="153"/>
      <c r="R272" s="152">
        <v>9</v>
      </c>
    </row>
    <row r="273" spans="1:18" s="152" customFormat="1">
      <c r="A273" s="152">
        <v>116</v>
      </c>
      <c r="B273" s="153" t="s">
        <v>805</v>
      </c>
      <c r="C273" s="152" t="s">
        <v>637</v>
      </c>
      <c r="D273" s="152">
        <v>2</v>
      </c>
      <c r="E273" s="153"/>
      <c r="F273" s="153"/>
      <c r="R273" s="152">
        <v>2</v>
      </c>
    </row>
    <row r="274" spans="1:18" s="152" customFormat="1">
      <c r="A274" s="152">
        <v>117</v>
      </c>
      <c r="B274" s="153" t="s">
        <v>806</v>
      </c>
      <c r="C274" s="152" t="s">
        <v>638</v>
      </c>
      <c r="D274" s="152">
        <v>2</v>
      </c>
      <c r="E274" s="153"/>
      <c r="F274" s="153"/>
      <c r="R274" s="152">
        <v>10</v>
      </c>
    </row>
    <row r="275" spans="1:18" s="152" customFormat="1">
      <c r="A275" s="152">
        <v>118</v>
      </c>
      <c r="B275" s="153" t="s">
        <v>807</v>
      </c>
      <c r="C275" s="152" t="s">
        <v>647</v>
      </c>
      <c r="D275" s="152">
        <v>2</v>
      </c>
      <c r="E275" s="153"/>
      <c r="F275" s="153"/>
      <c r="R275" s="152">
        <v>4</v>
      </c>
    </row>
    <row r="276" spans="1:18" s="152" customFormat="1">
      <c r="A276" s="152">
        <v>119</v>
      </c>
      <c r="B276" s="153" t="s">
        <v>808</v>
      </c>
      <c r="C276" s="152" t="s">
        <v>645</v>
      </c>
      <c r="D276" s="152">
        <v>2</v>
      </c>
      <c r="E276" s="153"/>
      <c r="F276" s="153"/>
      <c r="R276" s="152">
        <v>4</v>
      </c>
    </row>
    <row r="277" spans="1:18" s="152" customFormat="1">
      <c r="A277" s="152">
        <v>120</v>
      </c>
      <c r="B277" s="153" t="s">
        <v>809</v>
      </c>
      <c r="C277" s="152" t="s">
        <v>646</v>
      </c>
      <c r="D277" s="152">
        <v>2</v>
      </c>
      <c r="E277" s="153"/>
      <c r="F277" s="153"/>
      <c r="R277" s="152">
        <v>14</v>
      </c>
    </row>
    <row r="278" spans="1:18" s="152" customFormat="1">
      <c r="A278" s="152">
        <v>121</v>
      </c>
      <c r="B278" s="153" t="s">
        <v>810</v>
      </c>
      <c r="C278" s="152" t="s">
        <v>636</v>
      </c>
      <c r="D278" s="152">
        <v>2</v>
      </c>
      <c r="E278" s="153"/>
      <c r="F278" s="153"/>
      <c r="R278" s="152">
        <v>5</v>
      </c>
    </row>
    <row r="279" spans="1:18" s="152" customFormat="1">
      <c r="A279" s="152">
        <v>122</v>
      </c>
      <c r="B279" s="153" t="s">
        <v>811</v>
      </c>
      <c r="C279" s="152" t="s">
        <v>637</v>
      </c>
      <c r="D279" s="152">
        <v>2</v>
      </c>
      <c r="E279" s="153"/>
      <c r="F279" s="153"/>
      <c r="R279" s="152">
        <v>13</v>
      </c>
    </row>
    <row r="280" spans="1:18" s="152" customFormat="1">
      <c r="A280" s="152">
        <v>123</v>
      </c>
      <c r="B280" s="153" t="s">
        <v>812</v>
      </c>
      <c r="C280" s="152" t="s">
        <v>638</v>
      </c>
      <c r="D280" s="152">
        <v>2</v>
      </c>
      <c r="E280" s="153"/>
      <c r="F280" s="153"/>
      <c r="R280" s="152">
        <v>3</v>
      </c>
    </row>
    <row r="281" spans="1:18" s="152" customFormat="1">
      <c r="A281" s="152">
        <v>124</v>
      </c>
      <c r="B281" s="153" t="s">
        <v>813</v>
      </c>
      <c r="C281" s="152" t="s">
        <v>647</v>
      </c>
      <c r="D281" s="152">
        <v>2</v>
      </c>
      <c r="E281" s="153"/>
      <c r="F281" s="153"/>
      <c r="R281" s="152">
        <v>6</v>
      </c>
    </row>
    <row r="282" spans="1:18" s="152" customFormat="1">
      <c r="A282" s="152">
        <v>125</v>
      </c>
      <c r="B282" s="153" t="s">
        <v>814</v>
      </c>
      <c r="C282" s="152" t="s">
        <v>645</v>
      </c>
      <c r="D282" s="152">
        <v>2</v>
      </c>
      <c r="E282" s="153"/>
      <c r="F282" s="153"/>
      <c r="R282" s="152">
        <v>4</v>
      </c>
    </row>
    <row r="283" spans="1:18" s="152" customFormat="1">
      <c r="A283" s="152">
        <v>126</v>
      </c>
      <c r="B283" s="153" t="s">
        <v>815</v>
      </c>
      <c r="C283" s="152" t="s">
        <v>646</v>
      </c>
      <c r="D283" s="152">
        <v>2</v>
      </c>
      <c r="E283" s="153"/>
      <c r="F283" s="153"/>
      <c r="R283" s="152">
        <v>2</v>
      </c>
    </row>
    <row r="284" spans="1:18" s="152" customFormat="1">
      <c r="A284" s="152">
        <v>127</v>
      </c>
      <c r="B284" s="153" t="s">
        <v>816</v>
      </c>
      <c r="C284" s="152" t="s">
        <v>636</v>
      </c>
      <c r="D284" s="152">
        <v>2</v>
      </c>
      <c r="E284" s="153"/>
      <c r="F284" s="153"/>
      <c r="R284" s="152">
        <v>3</v>
      </c>
    </row>
    <row r="285" spans="1:18" s="152" customFormat="1">
      <c r="A285" s="152">
        <v>128</v>
      </c>
      <c r="B285" s="153" t="s">
        <v>817</v>
      </c>
      <c r="C285" s="152" t="s">
        <v>637</v>
      </c>
      <c r="D285" s="152">
        <v>2</v>
      </c>
      <c r="E285" s="153"/>
      <c r="F285" s="153"/>
      <c r="R285" s="152">
        <v>4</v>
      </c>
    </row>
    <row r="286" spans="1:18" s="152" customFormat="1">
      <c r="A286" s="152">
        <v>129</v>
      </c>
      <c r="B286" s="153" t="s">
        <v>818</v>
      </c>
      <c r="C286" s="152" t="s">
        <v>638</v>
      </c>
      <c r="D286" s="152">
        <v>2</v>
      </c>
      <c r="E286" s="153"/>
      <c r="F286" s="153"/>
      <c r="R286" s="152">
        <v>14</v>
      </c>
    </row>
    <row r="287" spans="1:18" s="152" customFormat="1">
      <c r="A287" s="152">
        <v>130</v>
      </c>
      <c r="B287" s="153" t="s">
        <v>793</v>
      </c>
      <c r="C287" s="152" t="s">
        <v>647</v>
      </c>
      <c r="D287" s="152">
        <v>2</v>
      </c>
      <c r="E287" s="153"/>
      <c r="F287" s="153"/>
      <c r="R287" s="152">
        <v>6</v>
      </c>
    </row>
    <row r="288" spans="1:18" s="152" customFormat="1">
      <c r="A288" s="152">
        <v>131</v>
      </c>
      <c r="B288" s="153" t="s">
        <v>819</v>
      </c>
      <c r="C288" s="152" t="s">
        <v>645</v>
      </c>
      <c r="D288" s="152">
        <v>2</v>
      </c>
      <c r="E288" s="153"/>
      <c r="F288" s="153"/>
      <c r="R288" s="152">
        <v>4</v>
      </c>
    </row>
    <row r="289" spans="1:18" s="152" customFormat="1">
      <c r="A289" s="152">
        <v>132</v>
      </c>
      <c r="B289" s="153" t="s">
        <v>820</v>
      </c>
      <c r="C289" s="152" t="s">
        <v>646</v>
      </c>
      <c r="D289" s="152">
        <v>2</v>
      </c>
      <c r="E289" s="153"/>
      <c r="F289" s="153"/>
      <c r="R289" s="152">
        <v>10</v>
      </c>
    </row>
    <row r="290" spans="1:18" s="152" customFormat="1">
      <c r="A290" s="152">
        <v>133</v>
      </c>
      <c r="B290" s="153" t="s">
        <v>821</v>
      </c>
      <c r="C290" s="152" t="s">
        <v>636</v>
      </c>
      <c r="D290" s="152">
        <v>2</v>
      </c>
      <c r="E290" s="153"/>
      <c r="F290" s="153"/>
      <c r="R290" s="152">
        <v>2</v>
      </c>
    </row>
    <row r="291" spans="1:18" s="152" customFormat="1">
      <c r="A291" s="152">
        <v>134</v>
      </c>
      <c r="B291" s="153" t="s">
        <v>820</v>
      </c>
      <c r="C291" s="152" t="s">
        <v>637</v>
      </c>
      <c r="D291" s="152">
        <v>2</v>
      </c>
      <c r="E291" s="153"/>
      <c r="F291" s="153"/>
      <c r="R291" s="152">
        <v>2</v>
      </c>
    </row>
    <row r="292" spans="1:18" s="152" customFormat="1">
      <c r="A292" s="152">
        <v>135</v>
      </c>
      <c r="B292" s="153" t="s">
        <v>822</v>
      </c>
      <c r="C292" s="152" t="s">
        <v>638</v>
      </c>
      <c r="D292" s="152">
        <v>2</v>
      </c>
      <c r="E292" s="153"/>
      <c r="F292" s="153"/>
      <c r="R292" s="152">
        <v>4</v>
      </c>
    </row>
    <row r="293" spans="1:18" s="152" customFormat="1">
      <c r="A293" s="152">
        <v>136</v>
      </c>
      <c r="B293" s="153" t="s">
        <v>823</v>
      </c>
      <c r="C293" s="152" t="s">
        <v>647</v>
      </c>
      <c r="D293" s="152">
        <v>2</v>
      </c>
      <c r="E293" s="153"/>
      <c r="F293" s="153"/>
      <c r="R293" s="152">
        <v>5</v>
      </c>
    </row>
    <row r="294" spans="1:18" s="152" customFormat="1">
      <c r="A294" s="152">
        <v>137</v>
      </c>
      <c r="B294" s="153" t="s">
        <v>824</v>
      </c>
      <c r="C294" s="152" t="s">
        <v>645</v>
      </c>
      <c r="D294" s="152">
        <v>2</v>
      </c>
      <c r="E294" s="153"/>
      <c r="F294" s="153"/>
      <c r="R294" s="152">
        <v>2</v>
      </c>
    </row>
    <row r="295" spans="1:18" s="152" customFormat="1">
      <c r="A295" s="152">
        <v>138</v>
      </c>
      <c r="B295" s="153" t="s">
        <v>825</v>
      </c>
      <c r="C295" s="152" t="s">
        <v>646</v>
      </c>
      <c r="D295" s="152">
        <v>2</v>
      </c>
      <c r="E295" s="153"/>
      <c r="F295" s="153"/>
      <c r="R295" s="152">
        <v>3</v>
      </c>
    </row>
    <row r="296" spans="1:18" s="152" customFormat="1">
      <c r="A296" s="152">
        <v>139</v>
      </c>
      <c r="B296" s="153" t="s">
        <v>826</v>
      </c>
      <c r="C296" s="152" t="s">
        <v>636</v>
      </c>
      <c r="D296" s="152">
        <v>2</v>
      </c>
      <c r="E296" s="153"/>
      <c r="F296" s="153"/>
      <c r="R296" s="152">
        <v>4</v>
      </c>
    </row>
    <row r="297" spans="1:18" s="152" customFormat="1">
      <c r="A297" s="152">
        <v>140</v>
      </c>
      <c r="B297" s="153" t="s">
        <v>827</v>
      </c>
      <c r="C297" s="152" t="s">
        <v>637</v>
      </c>
      <c r="D297" s="152">
        <v>2</v>
      </c>
      <c r="E297" s="153"/>
      <c r="F297" s="153"/>
      <c r="R297" s="152">
        <v>3</v>
      </c>
    </row>
    <row r="298" spans="1:18" s="152" customFormat="1">
      <c r="A298" s="152">
        <v>141</v>
      </c>
      <c r="B298" s="153" t="s">
        <v>828</v>
      </c>
      <c r="C298" s="152" t="s">
        <v>638</v>
      </c>
      <c r="D298" s="152">
        <v>2</v>
      </c>
      <c r="E298" s="153"/>
      <c r="F298" s="153"/>
      <c r="R298" s="152">
        <v>14</v>
      </c>
    </row>
    <row r="299" spans="1:18" s="152" customFormat="1">
      <c r="A299" s="152">
        <v>142</v>
      </c>
      <c r="B299" s="153" t="s">
        <v>829</v>
      </c>
      <c r="C299" s="152" t="s">
        <v>647</v>
      </c>
      <c r="D299" s="152">
        <v>2</v>
      </c>
      <c r="E299" s="153"/>
      <c r="F299" s="153"/>
      <c r="R299" s="152">
        <v>13</v>
      </c>
    </row>
    <row r="300" spans="1:18" s="152" customFormat="1">
      <c r="A300" s="152">
        <v>143</v>
      </c>
      <c r="B300" s="153" t="s">
        <v>830</v>
      </c>
      <c r="C300" s="152" t="s">
        <v>645</v>
      </c>
      <c r="D300" s="152">
        <v>2</v>
      </c>
      <c r="E300" s="153"/>
      <c r="F300" s="153"/>
      <c r="R300" s="152">
        <v>2</v>
      </c>
    </row>
    <row r="301" spans="1:18" s="152" customFormat="1">
      <c r="A301" s="152">
        <v>144</v>
      </c>
      <c r="B301" s="153" t="s">
        <v>831</v>
      </c>
      <c r="C301" s="152" t="s">
        <v>646</v>
      </c>
      <c r="D301" s="152">
        <v>2</v>
      </c>
      <c r="E301" s="153"/>
      <c r="F301" s="153"/>
      <c r="R301" s="152">
        <v>13</v>
      </c>
    </row>
    <row r="302" spans="1:18" s="152" customFormat="1">
      <c r="A302" s="152">
        <v>145</v>
      </c>
      <c r="B302" s="153" t="s">
        <v>832</v>
      </c>
      <c r="C302" s="152" t="s">
        <v>636</v>
      </c>
      <c r="D302" s="152">
        <v>2</v>
      </c>
      <c r="E302" s="153"/>
      <c r="F302" s="153"/>
      <c r="R302" s="152">
        <v>14</v>
      </c>
    </row>
    <row r="303" spans="1:18" s="152" customFormat="1">
      <c r="A303" s="152">
        <v>146</v>
      </c>
      <c r="B303" s="153" t="s">
        <v>833</v>
      </c>
      <c r="C303" s="152" t="s">
        <v>637</v>
      </c>
      <c r="D303" s="152">
        <v>2</v>
      </c>
      <c r="E303" s="153"/>
      <c r="F303" s="153"/>
      <c r="R303" s="152">
        <v>6</v>
      </c>
    </row>
    <row r="304" spans="1:18" s="152" customFormat="1">
      <c r="A304" s="152">
        <v>147</v>
      </c>
      <c r="B304" s="153" t="s">
        <v>834</v>
      </c>
      <c r="C304" s="152" t="s">
        <v>638</v>
      </c>
      <c r="D304" s="152">
        <v>2</v>
      </c>
      <c r="E304" s="153"/>
      <c r="F304" s="153"/>
      <c r="R304" s="152">
        <v>7</v>
      </c>
    </row>
    <row r="305" spans="1:18" s="152" customFormat="1">
      <c r="A305" s="152">
        <v>148</v>
      </c>
      <c r="B305" s="153" t="s">
        <v>835</v>
      </c>
      <c r="C305" s="152" t="s">
        <v>647</v>
      </c>
      <c r="D305" s="152">
        <v>2</v>
      </c>
      <c r="E305" s="153"/>
      <c r="F305" s="153"/>
    </row>
    <row r="306" spans="1:18" s="152" customFormat="1">
      <c r="A306" s="152">
        <v>149</v>
      </c>
      <c r="B306" s="153" t="s">
        <v>836</v>
      </c>
      <c r="C306" s="152" t="s">
        <v>645</v>
      </c>
      <c r="D306" s="152">
        <v>2</v>
      </c>
      <c r="E306" s="153"/>
      <c r="F306" s="153"/>
      <c r="R306" s="152">
        <v>5</v>
      </c>
    </row>
    <row r="307" spans="1:18" s="152" customFormat="1">
      <c r="A307" s="152">
        <v>150</v>
      </c>
      <c r="B307" s="153" t="s">
        <v>837</v>
      </c>
      <c r="C307" s="152" t="s">
        <v>646</v>
      </c>
      <c r="D307" s="152">
        <v>2</v>
      </c>
      <c r="E307" s="153"/>
      <c r="F307" s="153"/>
      <c r="R307" s="152">
        <v>8</v>
      </c>
    </row>
    <row r="308" spans="1:18" s="152" customFormat="1">
      <c r="A308" s="152">
        <v>151</v>
      </c>
      <c r="B308" s="153" t="s">
        <v>838</v>
      </c>
      <c r="C308" s="152" t="s">
        <v>636</v>
      </c>
      <c r="D308" s="152">
        <v>2</v>
      </c>
      <c r="E308" s="153"/>
      <c r="F308" s="153"/>
    </row>
    <row r="309" spans="1:18" s="152" customFormat="1">
      <c r="A309" s="152">
        <v>152</v>
      </c>
      <c r="B309" s="153" t="s">
        <v>839</v>
      </c>
      <c r="C309" s="152" t="s">
        <v>637</v>
      </c>
      <c r="D309" s="152">
        <v>2</v>
      </c>
      <c r="E309" s="153"/>
      <c r="F309" s="153"/>
      <c r="R309" s="152">
        <v>2</v>
      </c>
    </row>
    <row r="310" spans="1:18" s="152" customFormat="1">
      <c r="A310" s="152">
        <v>153</v>
      </c>
      <c r="B310" s="153" t="s">
        <v>840</v>
      </c>
      <c r="C310" s="152" t="s">
        <v>638</v>
      </c>
      <c r="D310" s="152">
        <v>2</v>
      </c>
      <c r="E310" s="153"/>
      <c r="F310" s="153"/>
      <c r="R310" s="152">
        <v>6</v>
      </c>
    </row>
    <row r="311" spans="1:18" s="152" customFormat="1">
      <c r="A311" s="152">
        <v>154</v>
      </c>
      <c r="B311" s="153" t="s">
        <v>841</v>
      </c>
      <c r="C311" s="152" t="s">
        <v>647</v>
      </c>
      <c r="D311" s="152">
        <v>2</v>
      </c>
      <c r="E311" s="153"/>
      <c r="F311" s="153"/>
      <c r="R311" s="152">
        <v>4</v>
      </c>
    </row>
    <row r="312" spans="1:18" s="152" customFormat="1">
      <c r="A312" s="152">
        <v>155</v>
      </c>
      <c r="B312" s="153" t="s">
        <v>842</v>
      </c>
      <c r="C312" s="152" t="s">
        <v>645</v>
      </c>
      <c r="D312" s="152">
        <v>2</v>
      </c>
      <c r="E312" s="153"/>
      <c r="F312" s="153"/>
      <c r="R312" s="152">
        <v>4</v>
      </c>
    </row>
    <row r="313" spans="1:18" s="152" customFormat="1">
      <c r="A313" s="152">
        <v>156</v>
      </c>
      <c r="B313" s="153" t="s">
        <v>843</v>
      </c>
      <c r="C313" s="152" t="s">
        <v>646</v>
      </c>
      <c r="D313" s="152">
        <v>2</v>
      </c>
      <c r="E313" s="153"/>
      <c r="F313" s="153"/>
      <c r="R313" s="152">
        <v>9</v>
      </c>
    </row>
    <row r="314" spans="1:18" s="152" customFormat="1">
      <c r="A314" s="152">
        <v>157</v>
      </c>
      <c r="B314" s="153" t="s">
        <v>844</v>
      </c>
      <c r="C314" s="152" t="s">
        <v>636</v>
      </c>
      <c r="D314" s="152">
        <v>2</v>
      </c>
      <c r="E314" s="153"/>
      <c r="F314" s="153"/>
      <c r="R314" s="152">
        <v>6</v>
      </c>
    </row>
    <row r="315" spans="1:18" s="152" customFormat="1">
      <c r="A315" s="152">
        <v>158</v>
      </c>
      <c r="B315" s="153" t="s">
        <v>845</v>
      </c>
      <c r="C315" s="152" t="s">
        <v>637</v>
      </c>
      <c r="D315" s="152">
        <v>2</v>
      </c>
      <c r="E315" s="153"/>
      <c r="F315" s="153"/>
      <c r="R315" s="152">
        <v>2</v>
      </c>
    </row>
    <row r="316" spans="1:18" s="152" customFormat="1">
      <c r="A316" s="152">
        <v>159</v>
      </c>
      <c r="B316" s="153" t="s">
        <v>846</v>
      </c>
      <c r="C316" s="152" t="s">
        <v>638</v>
      </c>
      <c r="D316" s="152">
        <v>2</v>
      </c>
      <c r="E316" s="153"/>
      <c r="F316" s="153"/>
      <c r="R316" s="152">
        <v>13</v>
      </c>
    </row>
    <row r="317" spans="1:18" s="152" customFormat="1">
      <c r="A317" s="152">
        <v>160</v>
      </c>
      <c r="B317" s="153" t="s">
        <v>847</v>
      </c>
      <c r="C317" s="152" t="s">
        <v>647</v>
      </c>
      <c r="D317" s="152">
        <v>2</v>
      </c>
      <c r="E317" s="153"/>
      <c r="F317" s="153"/>
      <c r="R317" s="152">
        <v>3</v>
      </c>
    </row>
    <row r="318" spans="1:18" s="152" customFormat="1">
      <c r="A318" s="152">
        <v>161</v>
      </c>
      <c r="B318" s="153" t="s">
        <v>848</v>
      </c>
      <c r="C318" s="152" t="s">
        <v>645</v>
      </c>
      <c r="D318" s="152">
        <v>2</v>
      </c>
      <c r="E318" s="153"/>
      <c r="F318" s="153"/>
      <c r="R318" s="152">
        <v>6</v>
      </c>
    </row>
    <row r="319" spans="1:18" s="152" customFormat="1">
      <c r="A319" s="152">
        <v>162</v>
      </c>
      <c r="B319" s="153" t="s">
        <v>849</v>
      </c>
      <c r="C319" s="152" t="s">
        <v>646</v>
      </c>
      <c r="D319" s="152">
        <v>2</v>
      </c>
      <c r="E319" s="153"/>
      <c r="F319" s="153"/>
      <c r="R319" s="152">
        <v>5</v>
      </c>
    </row>
    <row r="320" spans="1:18" s="152" customFormat="1">
      <c r="A320" s="152">
        <v>163</v>
      </c>
      <c r="B320" s="153" t="s">
        <v>850</v>
      </c>
      <c r="C320" s="152" t="s">
        <v>636</v>
      </c>
      <c r="D320" s="152">
        <v>2</v>
      </c>
      <c r="E320" s="153"/>
      <c r="F320" s="153"/>
      <c r="R320" s="152">
        <v>10</v>
      </c>
    </row>
    <row r="321" spans="1:18" s="152" customFormat="1">
      <c r="A321" s="152">
        <v>164</v>
      </c>
      <c r="B321" s="153" t="s">
        <v>851</v>
      </c>
      <c r="C321" s="152" t="s">
        <v>637</v>
      </c>
      <c r="D321" s="152">
        <v>2</v>
      </c>
      <c r="E321" s="153"/>
      <c r="F321" s="153"/>
      <c r="R321" s="152">
        <v>5</v>
      </c>
    </row>
    <row r="322" spans="1:18" s="152" customFormat="1">
      <c r="A322" s="152">
        <v>165</v>
      </c>
      <c r="B322" s="153" t="s">
        <v>852</v>
      </c>
      <c r="C322" s="152" t="s">
        <v>638</v>
      </c>
      <c r="D322" s="152">
        <v>2</v>
      </c>
      <c r="E322" s="153"/>
      <c r="F322" s="153"/>
      <c r="R322" s="152">
        <v>6</v>
      </c>
    </row>
    <row r="323" spans="1:18" s="152" customFormat="1">
      <c r="A323" s="152">
        <v>166</v>
      </c>
      <c r="B323" s="153" t="s">
        <v>853</v>
      </c>
      <c r="C323" s="152" t="s">
        <v>647</v>
      </c>
      <c r="D323" s="152">
        <v>2</v>
      </c>
      <c r="E323" s="153"/>
      <c r="F323" s="153"/>
      <c r="R323" s="152">
        <v>14</v>
      </c>
    </row>
    <row r="324" spans="1:18" s="152" customFormat="1">
      <c r="A324" s="152">
        <v>167</v>
      </c>
      <c r="B324" s="153" t="s">
        <v>854</v>
      </c>
      <c r="C324" s="152" t="s">
        <v>645</v>
      </c>
      <c r="D324" s="152">
        <v>2</v>
      </c>
      <c r="E324" s="153"/>
      <c r="F324" s="153"/>
      <c r="R324" s="152">
        <v>2</v>
      </c>
    </row>
    <row r="325" spans="1:18" s="152" customFormat="1">
      <c r="A325" s="152">
        <v>168</v>
      </c>
      <c r="B325" s="153" t="s">
        <v>855</v>
      </c>
      <c r="C325" s="152" t="s">
        <v>646</v>
      </c>
      <c r="D325" s="152">
        <v>2</v>
      </c>
      <c r="E325" s="153"/>
      <c r="F325" s="153"/>
      <c r="R325" s="152">
        <v>4</v>
      </c>
    </row>
    <row r="326" spans="1:18" s="152" customFormat="1">
      <c r="A326" s="152">
        <v>169</v>
      </c>
      <c r="B326" s="153" t="s">
        <v>856</v>
      </c>
      <c r="C326" s="152" t="s">
        <v>636</v>
      </c>
      <c r="D326" s="152">
        <v>2</v>
      </c>
      <c r="E326" s="153"/>
      <c r="F326" s="153"/>
      <c r="R326" s="152">
        <v>5</v>
      </c>
    </row>
    <row r="327" spans="1:18" s="152" customFormat="1">
      <c r="A327" s="152">
        <v>170</v>
      </c>
      <c r="B327" s="153" t="s">
        <v>857</v>
      </c>
      <c r="C327" s="152" t="s">
        <v>637</v>
      </c>
      <c r="D327" s="152">
        <v>2</v>
      </c>
      <c r="E327" s="153"/>
      <c r="F327" s="153"/>
    </row>
    <row r="328" spans="1:18" s="152" customFormat="1">
      <c r="A328" s="152">
        <v>171</v>
      </c>
      <c r="B328" s="153" t="s">
        <v>858</v>
      </c>
      <c r="C328" s="152" t="s">
        <v>638</v>
      </c>
      <c r="D328" s="152">
        <v>2</v>
      </c>
      <c r="E328" s="153"/>
      <c r="F328" s="153"/>
    </row>
    <row r="329" spans="1:18" s="152" customFormat="1">
      <c r="A329" s="152">
        <v>172</v>
      </c>
      <c r="B329" s="153" t="s">
        <v>859</v>
      </c>
      <c r="C329" s="152" t="s">
        <v>647</v>
      </c>
      <c r="D329" s="152">
        <v>2</v>
      </c>
      <c r="E329" s="153"/>
      <c r="F329" s="153"/>
    </row>
    <row r="330" spans="1:18" s="152" customFormat="1">
      <c r="A330" s="152">
        <v>173</v>
      </c>
      <c r="B330" s="153" t="s">
        <v>860</v>
      </c>
      <c r="C330" s="152" t="s">
        <v>645</v>
      </c>
      <c r="D330" s="152">
        <v>2</v>
      </c>
      <c r="E330" s="153"/>
      <c r="F330" s="153"/>
    </row>
    <row r="331" spans="1:18" s="152" customFormat="1">
      <c r="A331" s="152">
        <v>174</v>
      </c>
      <c r="B331" s="153" t="s">
        <v>861</v>
      </c>
      <c r="C331" s="152" t="s">
        <v>646</v>
      </c>
      <c r="D331" s="152">
        <v>2</v>
      </c>
      <c r="E331" s="153"/>
      <c r="F331" s="153"/>
    </row>
    <row r="332" spans="1:18" s="152" customFormat="1">
      <c r="A332" s="152">
        <v>175</v>
      </c>
      <c r="B332" s="153" t="s">
        <v>862</v>
      </c>
      <c r="C332" s="152" t="s">
        <v>636</v>
      </c>
      <c r="D332" s="152">
        <v>2</v>
      </c>
      <c r="E332" s="153"/>
      <c r="F332" s="153"/>
    </row>
    <row r="333" spans="1:18" s="152" customFormat="1">
      <c r="A333" s="152">
        <v>176</v>
      </c>
      <c r="B333" s="153" t="s">
        <v>863</v>
      </c>
      <c r="C333" s="152" t="s">
        <v>637</v>
      </c>
      <c r="D333" s="152">
        <v>2</v>
      </c>
      <c r="E333" s="153"/>
      <c r="F333" s="153"/>
      <c r="R333" s="152">
        <v>4</v>
      </c>
    </row>
    <row r="334" spans="1:18" s="152" customFormat="1">
      <c r="A334" s="152">
        <v>177</v>
      </c>
      <c r="B334" s="153" t="s">
        <v>864</v>
      </c>
      <c r="C334" s="152" t="s">
        <v>638</v>
      </c>
      <c r="D334" s="152">
        <v>2</v>
      </c>
      <c r="E334" s="153"/>
      <c r="F334" s="153"/>
      <c r="R334" s="152">
        <v>2</v>
      </c>
    </row>
    <row r="335" spans="1:18" s="152" customFormat="1">
      <c r="A335" s="152">
        <v>178</v>
      </c>
      <c r="B335" s="153" t="s">
        <v>865</v>
      </c>
      <c r="C335" s="152" t="s">
        <v>647</v>
      </c>
      <c r="D335" s="152">
        <v>2</v>
      </c>
      <c r="E335" s="153"/>
      <c r="F335" s="153"/>
      <c r="R335" s="152">
        <v>10</v>
      </c>
    </row>
    <row r="336" spans="1:18" s="152" customFormat="1">
      <c r="A336" s="152">
        <v>179</v>
      </c>
      <c r="B336" s="153" t="s">
        <v>866</v>
      </c>
      <c r="C336" s="152" t="s">
        <v>645</v>
      </c>
      <c r="D336" s="152">
        <v>2</v>
      </c>
      <c r="E336" s="153"/>
      <c r="F336" s="153"/>
      <c r="R336" s="152">
        <v>2</v>
      </c>
    </row>
    <row r="337" spans="1:18" s="152" customFormat="1">
      <c r="A337" s="152">
        <v>180</v>
      </c>
      <c r="B337" s="153" t="s">
        <v>867</v>
      </c>
      <c r="C337" s="152" t="s">
        <v>646</v>
      </c>
      <c r="D337" s="152">
        <v>2</v>
      </c>
      <c r="E337" s="153"/>
      <c r="F337" s="153"/>
      <c r="R337" s="152">
        <v>9</v>
      </c>
    </row>
    <row r="338" spans="1:18" s="152" customFormat="1">
      <c r="A338" s="152">
        <v>181</v>
      </c>
      <c r="B338" s="153" t="s">
        <v>868</v>
      </c>
      <c r="C338" s="152" t="s">
        <v>636</v>
      </c>
      <c r="D338" s="152">
        <v>2</v>
      </c>
      <c r="E338" s="153"/>
      <c r="F338" s="153"/>
      <c r="R338" s="152">
        <v>3</v>
      </c>
    </row>
    <row r="339" spans="1:18" s="152" customFormat="1">
      <c r="A339" s="152">
        <v>182</v>
      </c>
      <c r="B339" s="153" t="s">
        <v>869</v>
      </c>
      <c r="C339" s="152" t="s">
        <v>637</v>
      </c>
      <c r="D339" s="152">
        <v>2</v>
      </c>
      <c r="E339" s="153"/>
      <c r="F339" s="153"/>
      <c r="R339" s="152">
        <v>2</v>
      </c>
    </row>
    <row r="340" spans="1:18" s="152" customFormat="1">
      <c r="A340" s="152">
        <v>183</v>
      </c>
      <c r="B340" s="153" t="s">
        <v>870</v>
      </c>
      <c r="C340" s="152" t="s">
        <v>638</v>
      </c>
      <c r="D340" s="152">
        <v>2</v>
      </c>
      <c r="E340" s="153"/>
      <c r="F340" s="153"/>
      <c r="R340" s="152">
        <v>9</v>
      </c>
    </row>
    <row r="341" spans="1:18" s="152" customFormat="1">
      <c r="A341" s="152">
        <v>184</v>
      </c>
      <c r="B341" s="153" t="s">
        <v>871</v>
      </c>
      <c r="C341" s="152" t="s">
        <v>647</v>
      </c>
      <c r="D341" s="152">
        <v>2</v>
      </c>
      <c r="E341" s="153"/>
      <c r="F341" s="153"/>
      <c r="R341" s="152">
        <v>3</v>
      </c>
    </row>
    <row r="342" spans="1:18" s="152" customFormat="1">
      <c r="A342" s="152">
        <v>185</v>
      </c>
      <c r="B342" s="153" t="s">
        <v>872</v>
      </c>
      <c r="C342" s="152" t="s">
        <v>645</v>
      </c>
      <c r="D342" s="152">
        <v>2</v>
      </c>
      <c r="E342" s="153"/>
      <c r="F342" s="153"/>
      <c r="R342" s="152">
        <v>4</v>
      </c>
    </row>
    <row r="343" spans="1:18" s="152" customFormat="1">
      <c r="A343" s="152">
        <v>186</v>
      </c>
      <c r="B343" s="153" t="s">
        <v>873</v>
      </c>
      <c r="C343" s="152" t="s">
        <v>646</v>
      </c>
      <c r="D343" s="152">
        <v>2</v>
      </c>
      <c r="E343" s="153"/>
      <c r="F343" s="153"/>
      <c r="R343" s="152">
        <v>14</v>
      </c>
    </row>
    <row r="344" spans="1:18" s="152" customFormat="1">
      <c r="A344" s="152">
        <v>187</v>
      </c>
      <c r="B344" s="153" t="s">
        <v>874</v>
      </c>
      <c r="C344" s="152" t="s">
        <v>636</v>
      </c>
      <c r="D344" s="152">
        <v>2</v>
      </c>
      <c r="E344" s="153"/>
      <c r="F344" s="153"/>
      <c r="R344" s="152">
        <v>2</v>
      </c>
    </row>
    <row r="345" spans="1:18" s="152" customFormat="1">
      <c r="A345" s="152">
        <v>188</v>
      </c>
      <c r="B345" s="153" t="s">
        <v>875</v>
      </c>
      <c r="C345" s="152" t="s">
        <v>637</v>
      </c>
      <c r="D345" s="152">
        <v>2</v>
      </c>
      <c r="E345" s="153"/>
      <c r="F345" s="153"/>
      <c r="R345" s="152">
        <v>5</v>
      </c>
    </row>
    <row r="346" spans="1:18" s="152" customFormat="1">
      <c r="A346" s="152">
        <v>189</v>
      </c>
      <c r="B346" s="153" t="s">
        <v>876</v>
      </c>
      <c r="C346" s="152" t="s">
        <v>638</v>
      </c>
      <c r="D346" s="152">
        <v>2</v>
      </c>
      <c r="E346" s="153"/>
      <c r="F346" s="153"/>
      <c r="R346" s="152">
        <v>14</v>
      </c>
    </row>
    <row r="347" spans="1:18" s="152" customFormat="1">
      <c r="A347" s="152">
        <v>190</v>
      </c>
      <c r="B347" s="153" t="s">
        <v>877</v>
      </c>
      <c r="C347" s="152" t="s">
        <v>647</v>
      </c>
      <c r="D347" s="152">
        <v>2</v>
      </c>
      <c r="E347" s="153"/>
      <c r="F347" s="153"/>
      <c r="R347" s="152">
        <v>12</v>
      </c>
    </row>
    <row r="348" spans="1:18" s="152" customFormat="1">
      <c r="A348" s="152">
        <v>191</v>
      </c>
      <c r="B348" s="153" t="s">
        <v>878</v>
      </c>
      <c r="C348" s="152" t="s">
        <v>645</v>
      </c>
      <c r="D348" s="152">
        <v>2</v>
      </c>
      <c r="E348" s="153"/>
      <c r="F348" s="153"/>
      <c r="R348" s="152">
        <v>2</v>
      </c>
    </row>
    <row r="349" spans="1:18" s="152" customFormat="1">
      <c r="A349" s="152">
        <v>192</v>
      </c>
      <c r="B349" s="153" t="s">
        <v>879</v>
      </c>
      <c r="C349" s="152" t="s">
        <v>646</v>
      </c>
      <c r="D349" s="152">
        <v>2</v>
      </c>
      <c r="E349" s="153"/>
      <c r="F349" s="153"/>
      <c r="R349" s="152">
        <v>5</v>
      </c>
    </row>
    <row r="350" spans="1:18" s="152" customFormat="1">
      <c r="A350" s="152">
        <v>193</v>
      </c>
      <c r="B350" s="153" t="s">
        <v>880</v>
      </c>
      <c r="C350" s="152" t="s">
        <v>636</v>
      </c>
      <c r="D350" s="152">
        <v>2</v>
      </c>
      <c r="E350" s="153"/>
      <c r="F350" s="153"/>
      <c r="R350" s="152">
        <v>13</v>
      </c>
    </row>
    <row r="351" spans="1:18" s="152" customFormat="1">
      <c r="A351" s="152">
        <v>194</v>
      </c>
      <c r="B351" s="153" t="s">
        <v>881</v>
      </c>
      <c r="C351" s="152" t="s">
        <v>637</v>
      </c>
      <c r="D351" s="152">
        <v>2</v>
      </c>
      <c r="E351" s="153"/>
      <c r="F351" s="153"/>
      <c r="R351" s="152">
        <v>4</v>
      </c>
    </row>
    <row r="352" spans="1:18" s="152" customFormat="1">
      <c r="A352" s="152">
        <v>195</v>
      </c>
      <c r="B352" s="153" t="s">
        <v>882</v>
      </c>
      <c r="C352" s="152" t="s">
        <v>638</v>
      </c>
      <c r="D352" s="152">
        <v>2</v>
      </c>
      <c r="E352" s="153"/>
      <c r="F352" s="153"/>
      <c r="R352" s="152">
        <v>10</v>
      </c>
    </row>
    <row r="353" spans="1:18" s="152" customFormat="1">
      <c r="A353" s="152">
        <v>196</v>
      </c>
      <c r="B353" s="153" t="s">
        <v>883</v>
      </c>
      <c r="C353" s="152" t="s">
        <v>647</v>
      </c>
      <c r="D353" s="152">
        <v>2</v>
      </c>
      <c r="E353" s="153"/>
      <c r="F353" s="153"/>
      <c r="R353" s="152">
        <v>14</v>
      </c>
    </row>
    <row r="354" spans="1:18" s="152" customFormat="1">
      <c r="A354" s="152">
        <v>197</v>
      </c>
      <c r="B354" s="153" t="s">
        <v>884</v>
      </c>
      <c r="C354" s="152" t="s">
        <v>645</v>
      </c>
      <c r="D354" s="152">
        <v>2</v>
      </c>
      <c r="E354" s="153"/>
      <c r="F354" s="153"/>
      <c r="R354" s="152">
        <v>5</v>
      </c>
    </row>
    <row r="355" spans="1:18" s="152" customFormat="1">
      <c r="A355" s="152">
        <v>198</v>
      </c>
      <c r="B355" s="153" t="s">
        <v>885</v>
      </c>
      <c r="C355" s="152" t="s">
        <v>646</v>
      </c>
      <c r="D355" s="152">
        <v>2</v>
      </c>
      <c r="E355" s="153"/>
      <c r="F355" s="153"/>
      <c r="R355" s="152">
        <v>10</v>
      </c>
    </row>
    <row r="356" spans="1:18" s="152" customFormat="1">
      <c r="A356" s="152">
        <v>199</v>
      </c>
      <c r="B356" s="153" t="s">
        <v>886</v>
      </c>
      <c r="C356" s="152" t="s">
        <v>636</v>
      </c>
      <c r="D356" s="152">
        <v>2</v>
      </c>
      <c r="E356" s="153"/>
      <c r="F356" s="153"/>
      <c r="R356" s="152">
        <v>9</v>
      </c>
    </row>
    <row r="357" spans="1:18" s="152" customFormat="1">
      <c r="A357" s="152">
        <v>200</v>
      </c>
      <c r="B357" s="153" t="s">
        <v>887</v>
      </c>
      <c r="C357" s="152" t="s">
        <v>637</v>
      </c>
      <c r="D357" s="152">
        <v>2</v>
      </c>
      <c r="E357" s="153"/>
      <c r="F357" s="153"/>
      <c r="R357" s="152">
        <v>10</v>
      </c>
    </row>
    <row r="358" spans="1:18" s="152" customFormat="1">
      <c r="A358" s="152">
        <v>201</v>
      </c>
      <c r="B358" s="153" t="s">
        <v>888</v>
      </c>
      <c r="C358" s="152" t="s">
        <v>638</v>
      </c>
      <c r="D358" s="152">
        <v>2</v>
      </c>
      <c r="E358" s="153"/>
      <c r="F358" s="153"/>
      <c r="R358" s="152">
        <v>13</v>
      </c>
    </row>
    <row r="359" spans="1:18" s="152" customFormat="1">
      <c r="A359" s="152">
        <v>202</v>
      </c>
      <c r="B359" s="153" t="s">
        <v>889</v>
      </c>
      <c r="C359" s="152" t="s">
        <v>647</v>
      </c>
      <c r="D359" s="152">
        <v>2</v>
      </c>
      <c r="E359" s="153"/>
      <c r="F359" s="153"/>
      <c r="R359" s="152">
        <v>6</v>
      </c>
    </row>
    <row r="360" spans="1:18" s="152" customFormat="1">
      <c r="A360" s="152">
        <v>203</v>
      </c>
      <c r="B360" s="153" t="s">
        <v>890</v>
      </c>
      <c r="C360" s="152" t="s">
        <v>645</v>
      </c>
      <c r="D360" s="152">
        <v>2</v>
      </c>
      <c r="E360" s="153"/>
      <c r="F360" s="153"/>
      <c r="R360" s="152">
        <v>14</v>
      </c>
    </row>
    <row r="361" spans="1:18" s="152" customFormat="1">
      <c r="A361" s="152">
        <v>204</v>
      </c>
      <c r="B361" s="153" t="s">
        <v>891</v>
      </c>
      <c r="C361" s="152" t="s">
        <v>646</v>
      </c>
      <c r="D361" s="152">
        <v>2</v>
      </c>
      <c r="E361" s="153"/>
      <c r="F361" s="153"/>
      <c r="R361" s="152">
        <v>14</v>
      </c>
    </row>
    <row r="362" spans="1:18" s="152" customFormat="1">
      <c r="A362" s="152">
        <v>205</v>
      </c>
      <c r="B362" s="153" t="s">
        <v>892</v>
      </c>
      <c r="C362" s="152" t="s">
        <v>636</v>
      </c>
      <c r="D362" s="152">
        <v>2</v>
      </c>
      <c r="E362" s="153"/>
      <c r="F362" s="153"/>
      <c r="R362" s="152">
        <v>6</v>
      </c>
    </row>
    <row r="363" spans="1:18" s="152" customFormat="1">
      <c r="A363" s="152">
        <v>206</v>
      </c>
      <c r="B363" s="153" t="s">
        <v>893</v>
      </c>
      <c r="C363" s="152" t="s">
        <v>637</v>
      </c>
      <c r="D363" s="152">
        <v>2</v>
      </c>
      <c r="E363" s="153"/>
      <c r="F363" s="153"/>
      <c r="R363" s="152">
        <v>3</v>
      </c>
    </row>
    <row r="364" spans="1:18" s="152" customFormat="1">
      <c r="A364" s="152">
        <v>207</v>
      </c>
      <c r="B364" s="153" t="s">
        <v>894</v>
      </c>
      <c r="C364" s="152" t="s">
        <v>638</v>
      </c>
      <c r="D364" s="152">
        <v>2</v>
      </c>
      <c r="E364" s="153"/>
      <c r="F364" s="153"/>
    </row>
    <row r="365" spans="1:18" s="152" customFormat="1">
      <c r="A365" s="152">
        <v>208</v>
      </c>
      <c r="B365" s="153" t="s">
        <v>895</v>
      </c>
      <c r="C365" s="152" t="s">
        <v>647</v>
      </c>
      <c r="D365" s="152">
        <v>2</v>
      </c>
      <c r="E365" s="153"/>
      <c r="F365" s="153"/>
      <c r="R365" s="152">
        <v>3</v>
      </c>
    </row>
    <row r="366" spans="1:18" s="152" customFormat="1">
      <c r="A366" s="152">
        <v>209</v>
      </c>
      <c r="B366" s="153" t="s">
        <v>896</v>
      </c>
      <c r="C366" s="152" t="s">
        <v>645</v>
      </c>
      <c r="D366" s="152">
        <v>2</v>
      </c>
      <c r="E366" s="153"/>
      <c r="F366" s="153"/>
      <c r="R366" s="152">
        <v>14</v>
      </c>
    </row>
    <row r="367" spans="1:18" s="152" customFormat="1">
      <c r="A367" s="152">
        <v>210</v>
      </c>
      <c r="B367" s="153" t="s">
        <v>897</v>
      </c>
      <c r="C367" s="152" t="s">
        <v>646</v>
      </c>
      <c r="D367" s="152">
        <v>2</v>
      </c>
      <c r="E367" s="153"/>
      <c r="F367" s="153"/>
      <c r="R367" s="152">
        <v>13</v>
      </c>
    </row>
    <row r="368" spans="1:18" s="152" customFormat="1">
      <c r="A368" s="152">
        <v>211</v>
      </c>
      <c r="B368" s="153" t="s">
        <v>898</v>
      </c>
      <c r="C368" s="152" t="s">
        <v>636</v>
      </c>
      <c r="D368" s="152">
        <v>2</v>
      </c>
      <c r="E368" s="153"/>
      <c r="F368" s="153"/>
      <c r="R368" s="152">
        <v>13</v>
      </c>
    </row>
    <row r="369" spans="1:18" s="152" customFormat="1">
      <c r="A369" s="152">
        <v>212</v>
      </c>
      <c r="B369" s="153" t="s">
        <v>899</v>
      </c>
      <c r="C369" s="152" t="s">
        <v>637</v>
      </c>
      <c r="D369" s="152">
        <v>2</v>
      </c>
      <c r="E369" s="153"/>
      <c r="F369" s="153"/>
      <c r="R369" s="152">
        <v>13</v>
      </c>
    </row>
    <row r="370" spans="1:18" s="152" customFormat="1">
      <c r="A370" s="152">
        <v>213</v>
      </c>
      <c r="B370" s="153" t="s">
        <v>900</v>
      </c>
      <c r="C370" s="152" t="s">
        <v>638</v>
      </c>
      <c r="D370" s="152">
        <v>2</v>
      </c>
      <c r="E370" s="153"/>
      <c r="F370" s="153"/>
      <c r="R370" s="152">
        <v>13</v>
      </c>
    </row>
    <row r="371" spans="1:18" s="152" customFormat="1">
      <c r="A371" s="152">
        <v>214</v>
      </c>
      <c r="B371" s="153" t="s">
        <v>901</v>
      </c>
      <c r="C371" s="152" t="s">
        <v>647</v>
      </c>
      <c r="D371" s="152">
        <v>2</v>
      </c>
      <c r="E371" s="153"/>
      <c r="F371" s="153"/>
      <c r="R371" s="152">
        <v>14</v>
      </c>
    </row>
    <row r="372" spans="1:18" s="152" customFormat="1">
      <c r="A372" s="152">
        <v>215</v>
      </c>
      <c r="B372" s="153" t="s">
        <v>902</v>
      </c>
      <c r="C372" s="152" t="s">
        <v>645</v>
      </c>
      <c r="D372" s="152">
        <v>2</v>
      </c>
      <c r="E372" s="153"/>
      <c r="F372" s="153"/>
      <c r="R372" s="152">
        <v>39</v>
      </c>
    </row>
    <row r="373" spans="1:18" s="152" customFormat="1">
      <c r="A373" s="152">
        <v>216</v>
      </c>
      <c r="B373" s="153" t="s">
        <v>903</v>
      </c>
      <c r="C373" s="152" t="s">
        <v>646</v>
      </c>
      <c r="D373" s="152">
        <v>2</v>
      </c>
      <c r="E373" s="153"/>
      <c r="F373" s="153"/>
      <c r="R373" s="152">
        <v>13</v>
      </c>
    </row>
    <row r="374" spans="1:18" s="152" customFormat="1">
      <c r="A374" s="152">
        <v>217</v>
      </c>
      <c r="B374" s="153" t="s">
        <v>904</v>
      </c>
      <c r="C374" s="152" t="s">
        <v>636</v>
      </c>
      <c r="D374" s="152">
        <v>2</v>
      </c>
      <c r="E374" s="153"/>
      <c r="F374" s="153"/>
      <c r="R374" s="152">
        <v>10</v>
      </c>
    </row>
    <row r="375" spans="1:18" s="152" customFormat="1">
      <c r="A375" s="152">
        <v>218</v>
      </c>
      <c r="B375" s="153" t="s">
        <v>905</v>
      </c>
      <c r="C375" s="152" t="s">
        <v>637</v>
      </c>
      <c r="D375" s="152">
        <v>2</v>
      </c>
      <c r="E375" s="153"/>
      <c r="F375" s="153"/>
      <c r="R375" s="152">
        <v>3</v>
      </c>
    </row>
    <row r="376" spans="1:18" s="152" customFormat="1">
      <c r="A376" s="152">
        <v>219</v>
      </c>
      <c r="B376" s="153" t="s">
        <v>906</v>
      </c>
      <c r="C376" s="152" t="s">
        <v>638</v>
      </c>
      <c r="D376" s="152">
        <v>2</v>
      </c>
      <c r="E376" s="153"/>
      <c r="F376" s="153"/>
    </row>
    <row r="377" spans="1:18" s="152" customFormat="1">
      <c r="A377" s="152">
        <v>220</v>
      </c>
      <c r="B377" s="153" t="s">
        <v>907</v>
      </c>
      <c r="C377" s="152" t="s">
        <v>647</v>
      </c>
      <c r="D377" s="152">
        <v>2</v>
      </c>
      <c r="E377" s="153"/>
      <c r="F377" s="153"/>
    </row>
    <row r="378" spans="1:18" s="152" customFormat="1">
      <c r="A378" s="152">
        <v>221</v>
      </c>
      <c r="B378" s="153" t="s">
        <v>908</v>
      </c>
      <c r="C378" s="152" t="s">
        <v>645</v>
      </c>
      <c r="D378" s="152">
        <v>2</v>
      </c>
      <c r="E378" s="153"/>
      <c r="F378" s="153"/>
      <c r="R378" s="152">
        <v>10</v>
      </c>
    </row>
    <row r="379" spans="1:18" s="152" customFormat="1">
      <c r="A379" s="152">
        <v>222</v>
      </c>
      <c r="B379" s="153" t="s">
        <v>909</v>
      </c>
      <c r="C379" s="152" t="s">
        <v>646</v>
      </c>
      <c r="D379" s="152">
        <v>2</v>
      </c>
      <c r="E379" s="153"/>
      <c r="F379" s="153"/>
      <c r="R379" s="152">
        <v>39</v>
      </c>
    </row>
    <row r="380" spans="1:18" s="152" customFormat="1">
      <c r="A380" s="152">
        <v>223</v>
      </c>
      <c r="B380" s="153" t="s">
        <v>910</v>
      </c>
      <c r="C380" s="152" t="s">
        <v>636</v>
      </c>
      <c r="D380" s="152">
        <v>2</v>
      </c>
      <c r="E380" s="153"/>
      <c r="F380" s="153"/>
      <c r="R380" s="152">
        <v>39</v>
      </c>
    </row>
    <row r="381" spans="1:18" s="152" customFormat="1">
      <c r="A381" s="152">
        <v>224</v>
      </c>
      <c r="B381" s="153" t="s">
        <v>911</v>
      </c>
      <c r="C381" s="152" t="s">
        <v>637</v>
      </c>
      <c r="D381" s="152">
        <v>2</v>
      </c>
      <c r="E381" s="153"/>
      <c r="F381" s="153"/>
      <c r="R381" s="152">
        <v>39</v>
      </c>
    </row>
    <row r="382" spans="1:18" s="152" customFormat="1">
      <c r="A382" s="152">
        <v>225</v>
      </c>
      <c r="B382" s="153" t="s">
        <v>912</v>
      </c>
      <c r="C382" s="152" t="s">
        <v>638</v>
      </c>
      <c r="D382" s="152">
        <v>2</v>
      </c>
      <c r="E382" s="153"/>
      <c r="F382" s="153"/>
      <c r="R382" s="152">
        <v>10</v>
      </c>
    </row>
    <row r="383" spans="1:18" s="152" customFormat="1">
      <c r="A383" s="152">
        <v>226</v>
      </c>
      <c r="B383" s="153" t="s">
        <v>913</v>
      </c>
      <c r="C383" s="152" t="s">
        <v>647</v>
      </c>
      <c r="D383" s="152">
        <v>2</v>
      </c>
      <c r="E383" s="153"/>
      <c r="F383" s="153"/>
      <c r="R383" s="152">
        <v>14</v>
      </c>
    </row>
    <row r="384" spans="1:18" s="152" customFormat="1">
      <c r="A384" s="152">
        <v>227</v>
      </c>
      <c r="B384" s="153" t="s">
        <v>914</v>
      </c>
      <c r="C384" s="152" t="s">
        <v>645</v>
      </c>
      <c r="D384" s="152">
        <v>2</v>
      </c>
      <c r="E384" s="153"/>
      <c r="F384" s="153"/>
    </row>
    <row r="385" spans="1:18" s="152" customFormat="1">
      <c r="A385" s="152">
        <v>228</v>
      </c>
      <c r="B385" s="153" t="s">
        <v>915</v>
      </c>
      <c r="C385" s="152" t="s">
        <v>646</v>
      </c>
      <c r="D385" s="152">
        <v>2</v>
      </c>
      <c r="E385" s="153"/>
      <c r="F385" s="153"/>
    </row>
    <row r="386" spans="1:18" s="152" customFormat="1">
      <c r="A386" s="152">
        <v>229</v>
      </c>
      <c r="B386" s="153" t="s">
        <v>916</v>
      </c>
      <c r="C386" s="152" t="s">
        <v>636</v>
      </c>
      <c r="D386" s="152">
        <v>2</v>
      </c>
      <c r="E386" s="153"/>
      <c r="F386" s="153"/>
      <c r="R386" s="152">
        <v>13</v>
      </c>
    </row>
    <row r="387" spans="1:18" s="152" customFormat="1">
      <c r="A387" s="152">
        <v>230</v>
      </c>
      <c r="B387" s="153" t="s">
        <v>917</v>
      </c>
      <c r="C387" s="152" t="s">
        <v>637</v>
      </c>
      <c r="D387" s="152">
        <v>2</v>
      </c>
      <c r="E387" s="153"/>
      <c r="F387" s="153"/>
      <c r="R387" s="152">
        <v>6</v>
      </c>
    </row>
    <row r="388" spans="1:18" s="152" customFormat="1">
      <c r="A388" s="152">
        <v>231</v>
      </c>
      <c r="B388" s="153" t="s">
        <v>918</v>
      </c>
      <c r="C388" s="152" t="s">
        <v>638</v>
      </c>
      <c r="D388" s="152">
        <v>2</v>
      </c>
      <c r="E388" s="153"/>
      <c r="F388" s="153"/>
      <c r="R388" s="152">
        <v>6</v>
      </c>
    </row>
    <row r="389" spans="1:18" s="152" customFormat="1">
      <c r="A389" s="152">
        <v>232</v>
      </c>
      <c r="B389" s="153" t="s">
        <v>919</v>
      </c>
      <c r="C389" s="152" t="s">
        <v>647</v>
      </c>
      <c r="D389" s="152">
        <v>2</v>
      </c>
      <c r="E389" s="153"/>
      <c r="F389" s="153"/>
      <c r="R389" s="152">
        <v>10</v>
      </c>
    </row>
    <row r="390" spans="1:18" s="152" customFormat="1">
      <c r="A390" s="152">
        <v>233</v>
      </c>
      <c r="B390" s="153" t="s">
        <v>920</v>
      </c>
      <c r="C390" s="152" t="s">
        <v>645</v>
      </c>
      <c r="D390" s="152">
        <v>2</v>
      </c>
      <c r="E390" s="153"/>
      <c r="F390" s="153"/>
      <c r="R390" s="152">
        <v>13</v>
      </c>
    </row>
    <row r="391" spans="1:18" s="152" customFormat="1">
      <c r="A391" s="152">
        <v>234</v>
      </c>
      <c r="B391" s="153" t="s">
        <v>921</v>
      </c>
      <c r="C391" s="152" t="s">
        <v>646</v>
      </c>
      <c r="D391" s="152">
        <v>2</v>
      </c>
      <c r="E391" s="153"/>
      <c r="F391" s="153"/>
      <c r="R391" s="152">
        <v>10</v>
      </c>
    </row>
    <row r="392" spans="1:18" s="152" customFormat="1">
      <c r="A392" s="152">
        <v>235</v>
      </c>
      <c r="B392" s="153" t="s">
        <v>922</v>
      </c>
      <c r="C392" s="152" t="s">
        <v>636</v>
      </c>
      <c r="D392" s="152">
        <v>2</v>
      </c>
      <c r="E392" s="153"/>
      <c r="F392" s="153"/>
      <c r="R392" s="152">
        <v>6</v>
      </c>
    </row>
    <row r="393" spans="1:18" s="152" customFormat="1">
      <c r="A393" s="152">
        <v>236</v>
      </c>
      <c r="B393" s="153" t="s">
        <v>916</v>
      </c>
      <c r="C393" s="152" t="s">
        <v>637</v>
      </c>
      <c r="D393" s="152">
        <v>2</v>
      </c>
      <c r="E393" s="153"/>
      <c r="F393" s="153"/>
      <c r="R393" s="152">
        <v>6</v>
      </c>
    </row>
    <row r="394" spans="1:18" s="152" customFormat="1">
      <c r="A394" s="152">
        <v>237</v>
      </c>
      <c r="B394" s="153" t="s">
        <v>923</v>
      </c>
      <c r="C394" s="152" t="s">
        <v>638</v>
      </c>
      <c r="D394" s="152">
        <v>2</v>
      </c>
      <c r="E394" s="153"/>
      <c r="F394" s="153"/>
      <c r="R394" s="152">
        <v>2</v>
      </c>
    </row>
    <row r="395" spans="1:18" s="152" customFormat="1">
      <c r="A395" s="152">
        <v>238</v>
      </c>
      <c r="B395" s="153" t="s">
        <v>924</v>
      </c>
      <c r="C395" s="152" t="s">
        <v>647</v>
      </c>
      <c r="D395" s="152">
        <v>2</v>
      </c>
      <c r="E395" s="153"/>
      <c r="F395" s="153"/>
      <c r="R395" s="152">
        <v>4</v>
      </c>
    </row>
    <row r="396" spans="1:18" s="152" customFormat="1">
      <c r="A396" s="152">
        <v>239</v>
      </c>
      <c r="B396" s="153" t="s">
        <v>925</v>
      </c>
      <c r="C396" s="152" t="s">
        <v>645</v>
      </c>
      <c r="D396" s="152">
        <v>2</v>
      </c>
      <c r="E396" s="153"/>
      <c r="F396" s="153"/>
      <c r="R396" s="152">
        <v>10</v>
      </c>
    </row>
    <row r="397" spans="1:18" s="152" customFormat="1">
      <c r="A397" s="152">
        <v>240</v>
      </c>
      <c r="B397" s="153" t="s">
        <v>926</v>
      </c>
      <c r="C397" s="152" t="s">
        <v>646</v>
      </c>
      <c r="D397" s="152">
        <v>2</v>
      </c>
      <c r="E397" s="153"/>
      <c r="F397" s="153"/>
      <c r="R397" s="152">
        <v>2</v>
      </c>
    </row>
    <row r="398" spans="1:18" s="152" customFormat="1">
      <c r="A398" s="152">
        <v>241</v>
      </c>
      <c r="B398" s="153" t="s">
        <v>927</v>
      </c>
      <c r="C398" s="152" t="s">
        <v>636</v>
      </c>
      <c r="D398" s="152">
        <v>2</v>
      </c>
      <c r="E398" s="153"/>
      <c r="F398" s="153"/>
      <c r="R398" s="152">
        <v>4</v>
      </c>
    </row>
    <row r="399" spans="1:18" s="152" customFormat="1">
      <c r="A399" s="152">
        <v>242</v>
      </c>
      <c r="B399" s="153" t="s">
        <v>928</v>
      </c>
      <c r="C399" s="152" t="s">
        <v>637</v>
      </c>
      <c r="D399" s="152">
        <v>2</v>
      </c>
      <c r="E399" s="153"/>
      <c r="F399" s="153"/>
      <c r="R399" s="152">
        <v>7</v>
      </c>
    </row>
    <row r="400" spans="1:18" s="152" customFormat="1">
      <c r="A400" s="152">
        <v>243</v>
      </c>
      <c r="B400" s="153" t="s">
        <v>929</v>
      </c>
      <c r="C400" s="152" t="s">
        <v>638</v>
      </c>
      <c r="D400" s="152">
        <v>2</v>
      </c>
      <c r="E400" s="153"/>
      <c r="F400" s="153"/>
      <c r="R400" s="152">
        <v>2</v>
      </c>
    </row>
    <row r="401" spans="1:18" s="152" customFormat="1">
      <c r="A401" s="152">
        <v>244</v>
      </c>
      <c r="B401" s="153" t="s">
        <v>930</v>
      </c>
      <c r="C401" s="152" t="s">
        <v>647</v>
      </c>
      <c r="D401" s="152">
        <v>2</v>
      </c>
      <c r="E401" s="153"/>
      <c r="F401" s="153"/>
      <c r="R401" s="152">
        <v>4</v>
      </c>
    </row>
    <row r="402" spans="1:18" s="152" customFormat="1">
      <c r="A402" s="152">
        <v>245</v>
      </c>
      <c r="B402" s="153" t="s">
        <v>931</v>
      </c>
      <c r="C402" s="152" t="s">
        <v>645</v>
      </c>
      <c r="D402" s="152">
        <v>2</v>
      </c>
      <c r="E402" s="153"/>
      <c r="F402" s="153"/>
      <c r="R402" s="152">
        <v>6</v>
      </c>
    </row>
    <row r="403" spans="1:18" s="152" customFormat="1">
      <c r="A403" s="152">
        <v>246</v>
      </c>
      <c r="B403" s="153" t="s">
        <v>932</v>
      </c>
      <c r="C403" s="152" t="s">
        <v>646</v>
      </c>
      <c r="D403" s="152">
        <v>2</v>
      </c>
      <c r="E403" s="153"/>
      <c r="F403" s="153"/>
      <c r="R403" s="152">
        <v>9</v>
      </c>
    </row>
    <row r="404" spans="1:18" s="152" customFormat="1">
      <c r="A404" s="152">
        <v>247</v>
      </c>
      <c r="B404" s="153" t="s">
        <v>933</v>
      </c>
      <c r="C404" s="152" t="s">
        <v>636</v>
      </c>
      <c r="D404" s="152">
        <v>2</v>
      </c>
      <c r="E404" s="153"/>
      <c r="F404" s="153"/>
      <c r="R404" s="152">
        <v>2</v>
      </c>
    </row>
    <row r="405" spans="1:18" s="152" customFormat="1">
      <c r="A405" s="152">
        <v>248</v>
      </c>
      <c r="B405" s="153" t="s">
        <v>934</v>
      </c>
      <c r="C405" s="152" t="s">
        <v>637</v>
      </c>
      <c r="D405" s="152">
        <v>2</v>
      </c>
      <c r="E405" s="153"/>
      <c r="F405" s="153"/>
      <c r="R405" s="152">
        <v>4</v>
      </c>
    </row>
    <row r="406" spans="1:18" s="152" customFormat="1">
      <c r="A406" s="152">
        <v>249</v>
      </c>
      <c r="B406" s="153" t="s">
        <v>935</v>
      </c>
      <c r="C406" s="152" t="s">
        <v>638</v>
      </c>
      <c r="D406" s="152">
        <v>2</v>
      </c>
      <c r="E406" s="153"/>
      <c r="F406" s="153"/>
      <c r="R406" s="152">
        <v>8</v>
      </c>
    </row>
    <row r="407" spans="1:18" s="152" customFormat="1">
      <c r="A407" s="152">
        <v>250</v>
      </c>
      <c r="B407" s="153" t="s">
        <v>851</v>
      </c>
      <c r="C407" s="152" t="s">
        <v>647</v>
      </c>
      <c r="D407" s="152">
        <v>2</v>
      </c>
      <c r="E407" s="153"/>
      <c r="F407" s="153"/>
      <c r="R407" s="152">
        <v>39</v>
      </c>
    </row>
    <row r="408" spans="1:18" s="152" customFormat="1">
      <c r="A408" s="152">
        <v>251</v>
      </c>
      <c r="B408" s="153" t="s">
        <v>936</v>
      </c>
      <c r="C408" s="152" t="s">
        <v>645</v>
      </c>
      <c r="D408" s="152">
        <v>2</v>
      </c>
      <c r="E408" s="153"/>
      <c r="F408" s="153"/>
      <c r="R408" s="152">
        <v>2</v>
      </c>
    </row>
    <row r="409" spans="1:18" s="152" customFormat="1">
      <c r="A409" s="152">
        <v>252</v>
      </c>
      <c r="B409" s="153" t="s">
        <v>937</v>
      </c>
      <c r="C409" s="152" t="s">
        <v>646</v>
      </c>
      <c r="D409" s="152">
        <v>2</v>
      </c>
      <c r="E409" s="153"/>
      <c r="F409" s="153"/>
      <c r="R409" s="152">
        <v>3</v>
      </c>
    </row>
    <row r="410" spans="1:18" s="152" customFormat="1">
      <c r="A410" s="152">
        <v>253</v>
      </c>
      <c r="B410" s="153" t="s">
        <v>938</v>
      </c>
      <c r="C410" s="152" t="s">
        <v>636</v>
      </c>
      <c r="D410" s="152">
        <v>2</v>
      </c>
      <c r="E410" s="153"/>
      <c r="F410" s="153"/>
      <c r="R410" s="152">
        <v>5</v>
      </c>
    </row>
    <row r="411" spans="1:18" s="152" customFormat="1">
      <c r="A411" s="152">
        <v>254</v>
      </c>
      <c r="B411" s="153" t="s">
        <v>939</v>
      </c>
      <c r="C411" s="152" t="s">
        <v>637</v>
      </c>
      <c r="D411" s="152">
        <v>2</v>
      </c>
      <c r="E411" s="153"/>
      <c r="F411" s="153"/>
      <c r="R411" s="152">
        <v>2</v>
      </c>
    </row>
    <row r="412" spans="1:18" s="152" customFormat="1">
      <c r="A412" s="152">
        <v>255</v>
      </c>
      <c r="B412" s="153" t="s">
        <v>940</v>
      </c>
      <c r="C412" s="152" t="s">
        <v>638</v>
      </c>
      <c r="D412" s="152">
        <v>2</v>
      </c>
      <c r="E412" s="153"/>
      <c r="F412" s="153"/>
      <c r="R412" s="152">
        <v>3</v>
      </c>
    </row>
    <row r="413" spans="1:18" s="152" customFormat="1">
      <c r="A413" s="152">
        <v>256</v>
      </c>
      <c r="B413" s="153" t="s">
        <v>941</v>
      </c>
      <c r="C413" s="152" t="s">
        <v>647</v>
      </c>
      <c r="D413" s="152">
        <v>2</v>
      </c>
      <c r="E413" s="153"/>
      <c r="F413" s="153"/>
      <c r="R413" s="152">
        <v>14</v>
      </c>
    </row>
    <row r="414" spans="1:18" s="152" customFormat="1">
      <c r="A414" s="152">
        <v>257</v>
      </c>
      <c r="B414" s="153" t="s">
        <v>942</v>
      </c>
      <c r="C414" s="152" t="s">
        <v>645</v>
      </c>
      <c r="D414" s="152">
        <v>2</v>
      </c>
      <c r="E414" s="153"/>
      <c r="F414" s="153"/>
      <c r="R414" s="152">
        <v>2</v>
      </c>
    </row>
    <row r="415" spans="1:18" s="152" customFormat="1">
      <c r="A415" s="152">
        <v>258</v>
      </c>
      <c r="B415" s="153" t="s">
        <v>943</v>
      </c>
      <c r="C415" s="152" t="s">
        <v>646</v>
      </c>
      <c r="D415" s="152">
        <v>2</v>
      </c>
      <c r="E415" s="153"/>
      <c r="F415" s="153"/>
      <c r="R415" s="152">
        <v>3</v>
      </c>
    </row>
    <row r="416" spans="1:18" s="152" customFormat="1">
      <c r="A416" s="152">
        <v>259</v>
      </c>
      <c r="B416" s="153" t="s">
        <v>944</v>
      </c>
      <c r="C416" s="152" t="s">
        <v>636</v>
      </c>
      <c r="D416" s="152">
        <v>2</v>
      </c>
      <c r="E416" s="153"/>
      <c r="F416" s="153"/>
      <c r="R416" s="152">
        <v>13</v>
      </c>
    </row>
    <row r="417" spans="1:18" s="152" customFormat="1">
      <c r="A417" s="152">
        <v>260</v>
      </c>
      <c r="B417" s="153" t="s">
        <v>945</v>
      </c>
      <c r="C417" s="152" t="s">
        <v>637</v>
      </c>
      <c r="D417" s="152">
        <v>2</v>
      </c>
      <c r="E417" s="153"/>
      <c r="F417" s="153"/>
      <c r="R417" s="152">
        <v>14</v>
      </c>
    </row>
    <row r="418" spans="1:18" s="152" customFormat="1">
      <c r="A418" s="152">
        <v>261</v>
      </c>
      <c r="B418" s="153" t="s">
        <v>946</v>
      </c>
      <c r="C418" s="152" t="s">
        <v>638</v>
      </c>
      <c r="D418" s="152">
        <v>2</v>
      </c>
      <c r="E418" s="153"/>
      <c r="F418" s="153"/>
    </row>
    <row r="419" spans="1:18" s="152" customFormat="1">
      <c r="A419" s="152">
        <v>262</v>
      </c>
      <c r="B419" s="153" t="s">
        <v>947</v>
      </c>
      <c r="C419" s="152" t="s">
        <v>647</v>
      </c>
      <c r="D419" s="152">
        <v>2</v>
      </c>
      <c r="E419" s="153"/>
      <c r="F419" s="153"/>
    </row>
    <row r="420" spans="1:18" s="152" customFormat="1">
      <c r="A420" s="152">
        <v>263</v>
      </c>
      <c r="B420" s="153" t="s">
        <v>948</v>
      </c>
      <c r="C420" s="152" t="s">
        <v>645</v>
      </c>
      <c r="D420" s="152">
        <v>2</v>
      </c>
      <c r="E420" s="153"/>
      <c r="F420" s="153"/>
    </row>
    <row r="421" spans="1:18" s="152" customFormat="1">
      <c r="A421" s="152">
        <v>264</v>
      </c>
      <c r="B421" s="153" t="s">
        <v>949</v>
      </c>
      <c r="C421" s="152" t="s">
        <v>646</v>
      </c>
      <c r="D421" s="152">
        <v>2</v>
      </c>
      <c r="E421" s="153"/>
      <c r="F421" s="153"/>
    </row>
    <row r="422" spans="1:18" s="152" customFormat="1">
      <c r="A422" s="152">
        <v>265</v>
      </c>
      <c r="B422" s="153" t="s">
        <v>950</v>
      </c>
      <c r="C422" s="152" t="s">
        <v>636</v>
      </c>
      <c r="D422" s="152">
        <v>2</v>
      </c>
      <c r="E422" s="153"/>
      <c r="F422" s="153"/>
    </row>
    <row r="423" spans="1:18" s="152" customFormat="1">
      <c r="A423" s="152">
        <v>266</v>
      </c>
      <c r="B423" s="153" t="s">
        <v>951</v>
      </c>
      <c r="C423" s="152" t="s">
        <v>637</v>
      </c>
      <c r="D423" s="152">
        <v>2</v>
      </c>
      <c r="E423" s="153"/>
      <c r="F423" s="153"/>
    </row>
    <row r="424" spans="1:18" s="152" customFormat="1">
      <c r="A424" s="152">
        <v>267</v>
      </c>
      <c r="B424" s="153" t="s">
        <v>952</v>
      </c>
      <c r="C424" s="152" t="s">
        <v>638</v>
      </c>
      <c r="D424" s="152">
        <v>2</v>
      </c>
      <c r="E424" s="153"/>
      <c r="F424" s="153"/>
    </row>
    <row r="425" spans="1:18" s="152" customFormat="1">
      <c r="A425" s="152">
        <v>268</v>
      </c>
      <c r="B425" s="153" t="s">
        <v>953</v>
      </c>
      <c r="C425" s="152" t="s">
        <v>647</v>
      </c>
      <c r="D425" s="152">
        <v>2</v>
      </c>
      <c r="E425" s="153"/>
      <c r="F425" s="153"/>
    </row>
    <row r="426" spans="1:18" s="152" customFormat="1">
      <c r="A426" s="152">
        <v>269</v>
      </c>
      <c r="B426" s="153" t="s">
        <v>954</v>
      </c>
      <c r="C426" s="152" t="s">
        <v>645</v>
      </c>
      <c r="D426" s="152">
        <v>2</v>
      </c>
      <c r="E426" s="153"/>
      <c r="F426" s="153"/>
    </row>
    <row r="427" spans="1:18" s="152" customFormat="1">
      <c r="A427" s="152">
        <v>270</v>
      </c>
      <c r="B427" s="153" t="s">
        <v>955</v>
      </c>
      <c r="C427" s="152" t="s">
        <v>646</v>
      </c>
      <c r="D427" s="152">
        <v>2</v>
      </c>
      <c r="E427" s="153"/>
      <c r="F427" s="153"/>
    </row>
    <row r="428" spans="1:18" s="152" customFormat="1">
      <c r="A428" s="152">
        <v>271</v>
      </c>
      <c r="B428" s="153" t="s">
        <v>956</v>
      </c>
      <c r="C428" s="152" t="s">
        <v>636</v>
      </c>
      <c r="D428" s="152">
        <v>2</v>
      </c>
      <c r="E428" s="153"/>
      <c r="F428" s="153"/>
    </row>
    <row r="429" spans="1:18" s="152" customFormat="1">
      <c r="A429" s="152">
        <v>272</v>
      </c>
      <c r="B429" s="153" t="s">
        <v>957</v>
      </c>
      <c r="C429" s="152" t="s">
        <v>637</v>
      </c>
      <c r="D429" s="152">
        <v>2</v>
      </c>
      <c r="E429" s="153"/>
      <c r="F429" s="153"/>
      <c r="R429" s="152">
        <v>5</v>
      </c>
    </row>
    <row r="430" spans="1:18" s="152" customFormat="1">
      <c r="A430" s="152">
        <v>273</v>
      </c>
      <c r="B430" s="153" t="s">
        <v>958</v>
      </c>
      <c r="C430" s="152" t="s">
        <v>638</v>
      </c>
      <c r="D430" s="152">
        <v>2</v>
      </c>
      <c r="E430" s="153"/>
      <c r="F430" s="153"/>
      <c r="R430" s="152">
        <v>2</v>
      </c>
    </row>
    <row r="431" spans="1:18" s="152" customFormat="1">
      <c r="A431" s="152">
        <v>274</v>
      </c>
      <c r="B431" s="153" t="s">
        <v>959</v>
      </c>
      <c r="C431" s="152" t="s">
        <v>647</v>
      </c>
      <c r="D431" s="152">
        <v>2</v>
      </c>
      <c r="E431" s="153"/>
      <c r="F431" s="153"/>
      <c r="R431" s="152">
        <v>6</v>
      </c>
    </row>
    <row r="432" spans="1:18" s="152" customFormat="1">
      <c r="A432" s="152">
        <v>275</v>
      </c>
      <c r="B432" s="153" t="s">
        <v>960</v>
      </c>
      <c r="C432" s="152" t="s">
        <v>645</v>
      </c>
      <c r="D432" s="152">
        <v>2</v>
      </c>
      <c r="E432" s="153"/>
      <c r="F432" s="153"/>
      <c r="R432" s="152">
        <v>40</v>
      </c>
    </row>
    <row r="433" spans="1:18" s="152" customFormat="1">
      <c r="A433" s="152">
        <v>276</v>
      </c>
      <c r="B433" s="153" t="s">
        <v>961</v>
      </c>
      <c r="C433" s="152" t="s">
        <v>646</v>
      </c>
      <c r="D433" s="152">
        <v>2</v>
      </c>
      <c r="E433" s="153"/>
      <c r="F433" s="153"/>
      <c r="R433" s="152">
        <v>4</v>
      </c>
    </row>
    <row r="434" spans="1:18" s="152" customFormat="1">
      <c r="A434" s="152">
        <v>277</v>
      </c>
      <c r="B434" s="153" t="s">
        <v>962</v>
      </c>
      <c r="C434" s="152" t="s">
        <v>636</v>
      </c>
      <c r="D434" s="152">
        <v>2</v>
      </c>
      <c r="E434" s="153"/>
      <c r="F434" s="153"/>
      <c r="R434" s="152">
        <v>13</v>
      </c>
    </row>
    <row r="435" spans="1:18" s="152" customFormat="1">
      <c r="A435" s="152">
        <v>278</v>
      </c>
      <c r="B435" s="153" t="s">
        <v>963</v>
      </c>
      <c r="C435" s="152" t="s">
        <v>637</v>
      </c>
      <c r="D435" s="152">
        <v>2</v>
      </c>
      <c r="E435" s="153"/>
      <c r="F435" s="153"/>
      <c r="R435" s="152">
        <v>3</v>
      </c>
    </row>
    <row r="436" spans="1:18" s="152" customFormat="1">
      <c r="A436" s="152">
        <v>279</v>
      </c>
      <c r="B436" s="153" t="s">
        <v>964</v>
      </c>
      <c r="C436" s="152" t="s">
        <v>638</v>
      </c>
      <c r="D436" s="152">
        <v>2</v>
      </c>
      <c r="E436" s="153"/>
      <c r="F436" s="153"/>
    </row>
    <row r="437" spans="1:18" s="152" customFormat="1">
      <c r="A437" s="152">
        <v>280</v>
      </c>
      <c r="B437" s="153" t="s">
        <v>965</v>
      </c>
      <c r="C437" s="152" t="s">
        <v>647</v>
      </c>
      <c r="D437" s="152">
        <v>2</v>
      </c>
      <c r="E437" s="153"/>
      <c r="F437" s="153"/>
    </row>
    <row r="438" spans="1:18" s="152" customFormat="1">
      <c r="A438" s="152">
        <v>281</v>
      </c>
      <c r="B438" s="153" t="s">
        <v>966</v>
      </c>
      <c r="C438" s="152" t="s">
        <v>645</v>
      </c>
      <c r="D438" s="152">
        <v>2</v>
      </c>
      <c r="E438" s="153"/>
      <c r="F438" s="153"/>
    </row>
    <row r="439" spans="1:18" s="152" customFormat="1">
      <c r="A439" s="152">
        <v>282</v>
      </c>
      <c r="B439" s="153" t="s">
        <v>967</v>
      </c>
      <c r="C439" s="152" t="s">
        <v>646</v>
      </c>
      <c r="D439" s="152">
        <v>2</v>
      </c>
      <c r="E439" s="153"/>
      <c r="F439" s="153"/>
    </row>
    <row r="440" spans="1:18" s="152" customFormat="1">
      <c r="A440" s="152">
        <v>283</v>
      </c>
      <c r="B440" s="153" t="s">
        <v>968</v>
      </c>
      <c r="C440" s="152" t="s">
        <v>636</v>
      </c>
      <c r="D440" s="152">
        <v>2</v>
      </c>
      <c r="E440" s="153"/>
      <c r="F440" s="153"/>
    </row>
    <row r="441" spans="1:18" s="152" customFormat="1">
      <c r="A441" s="152">
        <v>284</v>
      </c>
      <c r="B441" s="153" t="s">
        <v>969</v>
      </c>
      <c r="C441" s="152" t="s">
        <v>637</v>
      </c>
      <c r="D441" s="152">
        <v>2</v>
      </c>
      <c r="E441" s="153"/>
      <c r="F441" s="153"/>
    </row>
    <row r="442" spans="1:18" s="152" customFormat="1">
      <c r="A442" s="152">
        <v>285</v>
      </c>
      <c r="B442" s="153" t="s">
        <v>970</v>
      </c>
      <c r="C442" s="152" t="s">
        <v>638</v>
      </c>
      <c r="D442" s="152">
        <v>2</v>
      </c>
      <c r="E442" s="153"/>
      <c r="F442" s="153"/>
    </row>
    <row r="443" spans="1:18" s="152" customFormat="1">
      <c r="A443" s="152">
        <v>286</v>
      </c>
      <c r="B443" s="153" t="s">
        <v>971</v>
      </c>
      <c r="C443" s="152" t="s">
        <v>647</v>
      </c>
      <c r="D443" s="152">
        <v>2</v>
      </c>
      <c r="E443" s="153"/>
      <c r="F443" s="153"/>
    </row>
    <row r="444" spans="1:18" s="152" customFormat="1">
      <c r="A444" s="152">
        <v>287</v>
      </c>
      <c r="B444" s="153" t="s">
        <v>972</v>
      </c>
      <c r="C444" s="152" t="s">
        <v>645</v>
      </c>
      <c r="D444" s="152">
        <v>2</v>
      </c>
      <c r="E444" s="153"/>
      <c r="F444" s="153"/>
    </row>
    <row r="445" spans="1:18" s="152" customFormat="1">
      <c r="A445" s="152">
        <v>288</v>
      </c>
      <c r="B445" s="153" t="s">
        <v>973</v>
      </c>
      <c r="C445" s="152" t="s">
        <v>646</v>
      </c>
      <c r="D445" s="152">
        <v>2</v>
      </c>
      <c r="E445" s="153"/>
      <c r="F445" s="153"/>
    </row>
    <row r="446" spans="1:18" s="152" customFormat="1">
      <c r="A446" s="152">
        <v>289</v>
      </c>
      <c r="B446" s="153" t="s">
        <v>974</v>
      </c>
      <c r="C446" s="152" t="s">
        <v>636</v>
      </c>
      <c r="D446" s="152">
        <v>2</v>
      </c>
      <c r="E446" s="153"/>
      <c r="F446" s="153"/>
    </row>
    <row r="447" spans="1:18" s="152" customFormat="1">
      <c r="A447" s="152">
        <v>290</v>
      </c>
      <c r="B447" s="153" t="s">
        <v>975</v>
      </c>
      <c r="C447" s="152" t="s">
        <v>637</v>
      </c>
      <c r="D447" s="152">
        <v>2</v>
      </c>
      <c r="E447" s="153"/>
      <c r="F447" s="153"/>
    </row>
    <row r="448" spans="1:18" s="152" customFormat="1">
      <c r="A448" s="152">
        <v>291</v>
      </c>
      <c r="B448" s="153" t="s">
        <v>976</v>
      </c>
      <c r="C448" s="152" t="s">
        <v>638</v>
      </c>
      <c r="D448" s="152">
        <v>2</v>
      </c>
      <c r="E448" s="153"/>
      <c r="F448" s="153"/>
    </row>
    <row r="449" spans="1:6" s="152" customFormat="1">
      <c r="A449" s="152">
        <v>292</v>
      </c>
      <c r="B449" s="153" t="s">
        <v>977</v>
      </c>
      <c r="C449" s="152" t="s">
        <v>647</v>
      </c>
      <c r="D449" s="152">
        <v>2</v>
      </c>
      <c r="E449" s="153"/>
      <c r="F449" s="153"/>
    </row>
    <row r="450" spans="1:6" s="152" customFormat="1">
      <c r="A450" s="152">
        <v>293</v>
      </c>
      <c r="B450" s="153" t="s">
        <v>978</v>
      </c>
      <c r="C450" s="152" t="s">
        <v>645</v>
      </c>
      <c r="D450" s="152">
        <v>2</v>
      </c>
      <c r="E450" s="153"/>
      <c r="F450" s="153"/>
    </row>
    <row r="451" spans="1:6" s="152" customFormat="1">
      <c r="A451" s="152">
        <v>294</v>
      </c>
      <c r="B451" s="153" t="s">
        <v>979</v>
      </c>
      <c r="C451" s="152" t="s">
        <v>646</v>
      </c>
      <c r="D451" s="152">
        <v>2</v>
      </c>
      <c r="E451" s="153"/>
      <c r="F451" s="153"/>
    </row>
    <row r="452" spans="1:6" s="152" customFormat="1">
      <c r="A452" s="152">
        <v>295</v>
      </c>
      <c r="B452" s="153" t="s">
        <v>980</v>
      </c>
      <c r="C452" s="152" t="s">
        <v>636</v>
      </c>
      <c r="D452" s="152">
        <v>2</v>
      </c>
      <c r="E452" s="153"/>
      <c r="F452" s="153"/>
    </row>
    <row r="453" spans="1:6" s="152" customFormat="1">
      <c r="A453" s="152">
        <v>296</v>
      </c>
      <c r="B453" s="153" t="s">
        <v>981</v>
      </c>
      <c r="C453" s="152" t="s">
        <v>637</v>
      </c>
      <c r="D453" s="152">
        <v>2</v>
      </c>
      <c r="E453" s="153"/>
      <c r="F453" s="153"/>
    </row>
    <row r="454" spans="1:6" s="152" customFormat="1">
      <c r="A454" s="152">
        <v>297</v>
      </c>
      <c r="B454" s="153" t="s">
        <v>982</v>
      </c>
      <c r="C454" s="152" t="s">
        <v>638</v>
      </c>
      <c r="D454" s="152">
        <v>2</v>
      </c>
      <c r="E454" s="153"/>
      <c r="F454" s="153"/>
    </row>
    <row r="455" spans="1:6" s="152" customFormat="1">
      <c r="A455" s="152">
        <v>298</v>
      </c>
      <c r="B455" s="153" t="s">
        <v>983</v>
      </c>
      <c r="C455" s="152" t="s">
        <v>647</v>
      </c>
      <c r="D455" s="152">
        <v>2</v>
      </c>
      <c r="E455" s="153"/>
      <c r="F455" s="153"/>
    </row>
    <row r="456" spans="1:6" s="152" customFormat="1">
      <c r="A456" s="152">
        <v>299</v>
      </c>
      <c r="B456" s="153" t="s">
        <v>984</v>
      </c>
      <c r="C456" s="152" t="s">
        <v>645</v>
      </c>
      <c r="D456" s="152">
        <v>2</v>
      </c>
      <c r="E456" s="153"/>
      <c r="F456" s="153"/>
    </row>
    <row r="457" spans="1:6" s="152" customFormat="1">
      <c r="A457" s="152">
        <v>300</v>
      </c>
      <c r="B457" s="153" t="s">
        <v>985</v>
      </c>
      <c r="C457" s="152" t="s">
        <v>646</v>
      </c>
      <c r="D457" s="152">
        <v>2</v>
      </c>
      <c r="E457" s="153"/>
      <c r="F457" s="153"/>
    </row>
    <row r="458" spans="1:6" s="152" customFormat="1">
      <c r="A458" s="152">
        <v>301</v>
      </c>
      <c r="B458" s="153" t="s">
        <v>986</v>
      </c>
      <c r="C458" s="152" t="s">
        <v>636</v>
      </c>
      <c r="D458" s="152">
        <v>2</v>
      </c>
      <c r="E458" s="153"/>
      <c r="F458" s="153"/>
    </row>
    <row r="459" spans="1:6" s="152" customFormat="1">
      <c r="A459" s="152">
        <v>302</v>
      </c>
      <c r="B459" s="153" t="s">
        <v>987</v>
      </c>
      <c r="C459" s="152" t="s">
        <v>637</v>
      </c>
      <c r="D459" s="152">
        <v>2</v>
      </c>
      <c r="E459" s="153"/>
      <c r="F459" s="153"/>
    </row>
    <row r="460" spans="1:6" s="152" customFormat="1">
      <c r="A460" s="152">
        <v>303</v>
      </c>
      <c r="B460" s="153" t="s">
        <v>988</v>
      </c>
      <c r="C460" s="152" t="s">
        <v>638</v>
      </c>
      <c r="D460" s="152">
        <v>2</v>
      </c>
      <c r="E460" s="153"/>
      <c r="F460" s="153"/>
    </row>
    <row r="461" spans="1:6" s="152" customFormat="1">
      <c r="A461" s="152">
        <v>304</v>
      </c>
      <c r="B461" s="153" t="s">
        <v>989</v>
      </c>
      <c r="C461" s="152" t="s">
        <v>647</v>
      </c>
      <c r="D461" s="152">
        <v>2</v>
      </c>
      <c r="E461" s="153"/>
      <c r="F461" s="153"/>
    </row>
    <row r="462" spans="1:6" s="152" customFormat="1">
      <c r="A462" s="152">
        <v>305</v>
      </c>
      <c r="B462" s="153" t="s">
        <v>990</v>
      </c>
      <c r="C462" s="152" t="s">
        <v>645</v>
      </c>
      <c r="D462" s="152">
        <v>2</v>
      </c>
      <c r="E462" s="153"/>
      <c r="F462" s="153"/>
    </row>
    <row r="463" spans="1:6" s="152" customFormat="1">
      <c r="A463" s="152">
        <v>306</v>
      </c>
      <c r="B463" s="153" t="s">
        <v>991</v>
      </c>
      <c r="C463" s="152" t="s">
        <v>646</v>
      </c>
      <c r="D463" s="152">
        <v>2</v>
      </c>
      <c r="E463" s="153"/>
      <c r="F463" s="153"/>
    </row>
    <row r="464" spans="1:6" s="152" customFormat="1">
      <c r="A464" s="152">
        <v>307</v>
      </c>
      <c r="B464" s="153" t="s">
        <v>992</v>
      </c>
      <c r="C464" s="152" t="s">
        <v>636</v>
      </c>
      <c r="D464" s="152">
        <v>2</v>
      </c>
      <c r="E464" s="153"/>
      <c r="F464" s="153"/>
    </row>
    <row r="465" spans="1:6" s="152" customFormat="1">
      <c r="A465" s="152">
        <v>308</v>
      </c>
      <c r="B465" s="153" t="s">
        <v>993</v>
      </c>
      <c r="C465" s="152" t="s">
        <v>637</v>
      </c>
      <c r="D465" s="152">
        <v>2</v>
      </c>
      <c r="E465" s="153"/>
      <c r="F465" s="153"/>
    </row>
    <row r="466" spans="1:6" s="152" customFormat="1">
      <c r="A466" s="152">
        <v>309</v>
      </c>
      <c r="B466" s="153" t="s">
        <v>994</v>
      </c>
      <c r="C466" s="152" t="s">
        <v>638</v>
      </c>
      <c r="D466" s="152">
        <v>2</v>
      </c>
      <c r="E466" s="153"/>
      <c r="F466" s="153"/>
    </row>
    <row r="467" spans="1:6" s="152" customFormat="1">
      <c r="A467" s="152">
        <v>310</v>
      </c>
      <c r="B467" s="153" t="s">
        <v>995</v>
      </c>
      <c r="C467" s="152" t="s">
        <v>647</v>
      </c>
      <c r="D467" s="152">
        <v>2</v>
      </c>
      <c r="E467" s="153"/>
      <c r="F467" s="153"/>
    </row>
    <row r="468" spans="1:6" s="152" customFormat="1">
      <c r="A468" s="152">
        <v>311</v>
      </c>
      <c r="B468" s="153" t="s">
        <v>996</v>
      </c>
      <c r="C468" s="152" t="s">
        <v>645</v>
      </c>
      <c r="D468" s="152">
        <v>2</v>
      </c>
      <c r="E468" s="153"/>
      <c r="F468" s="153"/>
    </row>
    <row r="469" spans="1:6" s="152" customFormat="1">
      <c r="A469" s="152">
        <v>312</v>
      </c>
      <c r="B469" s="153" t="s">
        <v>997</v>
      </c>
      <c r="C469" s="152" t="s">
        <v>646</v>
      </c>
      <c r="D469" s="152">
        <v>2</v>
      </c>
      <c r="E469" s="153"/>
      <c r="F469" s="153"/>
    </row>
    <row r="470" spans="1:6" s="152" customFormat="1">
      <c r="A470" s="152">
        <v>313</v>
      </c>
      <c r="B470" s="153" t="s">
        <v>998</v>
      </c>
      <c r="C470" s="152" t="s">
        <v>636</v>
      </c>
      <c r="D470" s="152">
        <v>2</v>
      </c>
      <c r="E470" s="153"/>
      <c r="F470" s="153"/>
    </row>
    <row r="471" spans="1:6" s="152" customFormat="1">
      <c r="A471" s="152">
        <v>314</v>
      </c>
      <c r="B471" s="153" t="s">
        <v>999</v>
      </c>
      <c r="C471" s="152" t="s">
        <v>637</v>
      </c>
      <c r="D471" s="152">
        <v>2</v>
      </c>
      <c r="E471" s="153"/>
      <c r="F471" s="153"/>
    </row>
    <row r="472" spans="1:6" s="152" customFormat="1">
      <c r="A472" s="152">
        <v>315</v>
      </c>
      <c r="B472" s="153" t="s">
        <v>1000</v>
      </c>
      <c r="C472" s="152" t="s">
        <v>638</v>
      </c>
      <c r="D472" s="152">
        <v>2</v>
      </c>
      <c r="E472" s="153"/>
      <c r="F472" s="153"/>
    </row>
    <row r="473" spans="1:6" s="152" customFormat="1">
      <c r="A473" s="152">
        <v>316</v>
      </c>
      <c r="B473" s="153" t="s">
        <v>1001</v>
      </c>
      <c r="C473" s="152" t="s">
        <v>647</v>
      </c>
      <c r="D473" s="152">
        <v>2</v>
      </c>
      <c r="E473" s="153"/>
      <c r="F473" s="153"/>
    </row>
    <row r="474" spans="1:6" s="152" customFormat="1">
      <c r="A474" s="152">
        <v>317</v>
      </c>
      <c r="B474" s="153" t="s">
        <v>1002</v>
      </c>
      <c r="C474" s="152" t="s">
        <v>645</v>
      </c>
      <c r="D474" s="152">
        <v>1</v>
      </c>
      <c r="E474" s="153"/>
      <c r="F474" s="153"/>
    </row>
    <row r="475" spans="1:6" s="152" customFormat="1">
      <c r="A475" s="152">
        <v>318</v>
      </c>
      <c r="B475" s="153" t="s">
        <v>1003</v>
      </c>
      <c r="C475" s="152" t="s">
        <v>646</v>
      </c>
      <c r="D475" s="152">
        <v>1</v>
      </c>
      <c r="E475" s="153"/>
      <c r="F475" s="153"/>
    </row>
    <row r="476" spans="1:6" s="152" customFormat="1">
      <c r="A476" s="152">
        <v>319</v>
      </c>
      <c r="B476" s="153" t="s">
        <v>1004</v>
      </c>
      <c r="C476" s="152" t="s">
        <v>636</v>
      </c>
      <c r="D476" s="152">
        <v>1</v>
      </c>
      <c r="E476" s="153"/>
      <c r="F476" s="153"/>
    </row>
    <row r="477" spans="1:6" s="152" customFormat="1">
      <c r="A477" s="152">
        <v>320</v>
      </c>
      <c r="B477" s="153" t="s">
        <v>1005</v>
      </c>
      <c r="C477" s="152" t="s">
        <v>637</v>
      </c>
      <c r="D477" s="152">
        <v>1</v>
      </c>
      <c r="E477" s="153"/>
      <c r="F477" s="153"/>
    </row>
    <row r="478" spans="1:6" s="152" customFormat="1">
      <c r="A478" s="152">
        <v>321</v>
      </c>
      <c r="B478" s="153" t="s">
        <v>1006</v>
      </c>
      <c r="C478" s="152" t="s">
        <v>638</v>
      </c>
      <c r="D478" s="152">
        <v>1</v>
      </c>
      <c r="E478" s="153"/>
      <c r="F478" s="153"/>
    </row>
    <row r="479" spans="1:6" s="152" customFormat="1">
      <c r="A479" s="152">
        <v>322</v>
      </c>
      <c r="B479" s="153" t="s">
        <v>1007</v>
      </c>
      <c r="C479" s="152" t="s">
        <v>647</v>
      </c>
      <c r="D479" s="152">
        <v>1</v>
      </c>
      <c r="E479" s="153"/>
      <c r="F479" s="153"/>
    </row>
    <row r="480" spans="1:6" s="152" customFormat="1">
      <c r="A480" s="152">
        <v>323</v>
      </c>
      <c r="B480" s="153" t="s">
        <v>1008</v>
      </c>
      <c r="C480" s="152" t="s">
        <v>645</v>
      </c>
      <c r="D480" s="152">
        <v>1</v>
      </c>
      <c r="E480" s="153"/>
      <c r="F480" s="153"/>
    </row>
    <row r="481" spans="1:6" s="152" customFormat="1">
      <c r="A481" s="152">
        <v>324</v>
      </c>
      <c r="B481" s="153" t="s">
        <v>1009</v>
      </c>
      <c r="C481" s="152" t="s">
        <v>646</v>
      </c>
      <c r="D481" s="152">
        <v>1</v>
      </c>
      <c r="E481" s="153"/>
      <c r="F481" s="153"/>
    </row>
    <row r="482" spans="1:6" s="152" customFormat="1">
      <c r="A482" s="152">
        <v>325</v>
      </c>
      <c r="B482" s="153" t="s">
        <v>1010</v>
      </c>
      <c r="C482" s="152" t="s">
        <v>636</v>
      </c>
      <c r="D482" s="152">
        <v>1</v>
      </c>
      <c r="E482" s="153"/>
      <c r="F482" s="153"/>
    </row>
    <row r="483" spans="1:6" s="152" customFormat="1">
      <c r="A483" s="152">
        <v>326</v>
      </c>
      <c r="B483" s="153" t="s">
        <v>1011</v>
      </c>
      <c r="C483" s="152" t="s">
        <v>637</v>
      </c>
      <c r="D483" s="152">
        <v>1</v>
      </c>
      <c r="E483" s="153"/>
      <c r="F483" s="153"/>
    </row>
    <row r="484" spans="1:6" s="152" customFormat="1">
      <c r="A484" s="152">
        <v>327</v>
      </c>
      <c r="B484" s="153" t="s">
        <v>1012</v>
      </c>
      <c r="C484" s="152" t="s">
        <v>638</v>
      </c>
      <c r="D484" s="152">
        <v>1</v>
      </c>
      <c r="E484" s="153"/>
      <c r="F484" s="153"/>
    </row>
    <row r="485" spans="1:6" s="152" customFormat="1">
      <c r="A485" s="152">
        <v>328</v>
      </c>
      <c r="B485" s="153" t="s">
        <v>1013</v>
      </c>
      <c r="C485" s="152" t="s">
        <v>647</v>
      </c>
      <c r="D485" s="152">
        <v>1</v>
      </c>
      <c r="E485" s="153"/>
      <c r="F485" s="153"/>
    </row>
    <row r="486" spans="1:6" s="152" customFormat="1">
      <c r="A486" s="152">
        <v>329</v>
      </c>
      <c r="B486" s="153" t="s">
        <v>1014</v>
      </c>
      <c r="C486" s="152" t="s">
        <v>645</v>
      </c>
      <c r="D486" s="152">
        <v>1</v>
      </c>
      <c r="E486" s="153"/>
      <c r="F486" s="153"/>
    </row>
    <row r="487" spans="1:6" s="152" customFormat="1">
      <c r="A487" s="152">
        <v>330</v>
      </c>
      <c r="B487" s="153" t="s">
        <v>1015</v>
      </c>
      <c r="C487" s="152" t="s">
        <v>646</v>
      </c>
      <c r="D487" s="152">
        <v>1</v>
      </c>
      <c r="E487" s="153"/>
      <c r="F487" s="153"/>
    </row>
    <row r="488" spans="1:6" s="152" customFormat="1">
      <c r="A488" s="152">
        <v>331</v>
      </c>
      <c r="B488" s="153" t="s">
        <v>1016</v>
      </c>
      <c r="C488" s="152" t="s">
        <v>636</v>
      </c>
      <c r="D488" s="152">
        <v>1</v>
      </c>
      <c r="E488" s="153"/>
      <c r="F488" s="153"/>
    </row>
    <row r="489" spans="1:6" s="152" customFormat="1">
      <c r="A489" s="152">
        <v>332</v>
      </c>
      <c r="B489" s="153" t="s">
        <v>1017</v>
      </c>
      <c r="C489" s="152" t="s">
        <v>637</v>
      </c>
      <c r="D489" s="152">
        <v>1</v>
      </c>
      <c r="E489" s="153"/>
      <c r="F489" s="153"/>
    </row>
    <row r="490" spans="1:6" s="152" customFormat="1">
      <c r="A490" s="152">
        <v>333</v>
      </c>
      <c r="B490" s="153" t="s">
        <v>1018</v>
      </c>
      <c r="C490" s="152" t="s">
        <v>638</v>
      </c>
      <c r="D490" s="152">
        <v>1</v>
      </c>
      <c r="E490" s="153"/>
      <c r="F490" s="153"/>
    </row>
    <row r="491" spans="1:6" s="152" customFormat="1">
      <c r="A491" s="152">
        <v>334</v>
      </c>
      <c r="B491" s="153" t="s">
        <v>1019</v>
      </c>
      <c r="C491" s="152" t="s">
        <v>647</v>
      </c>
      <c r="D491" s="152">
        <v>1</v>
      </c>
      <c r="E491" s="153"/>
      <c r="F491" s="153"/>
    </row>
    <row r="492" spans="1:6" s="152" customFormat="1">
      <c r="A492" s="152">
        <v>335</v>
      </c>
      <c r="B492" s="153" t="s">
        <v>1020</v>
      </c>
      <c r="C492" s="152" t="s">
        <v>645</v>
      </c>
      <c r="D492" s="152">
        <v>1</v>
      </c>
      <c r="E492" s="153"/>
      <c r="F492" s="153"/>
    </row>
    <row r="493" spans="1:6" s="152" customFormat="1">
      <c r="A493" s="152">
        <v>336</v>
      </c>
      <c r="B493" s="153" t="s">
        <v>1021</v>
      </c>
      <c r="C493" s="152" t="s">
        <v>646</v>
      </c>
      <c r="D493" s="152">
        <v>1</v>
      </c>
      <c r="E493" s="153"/>
      <c r="F493" s="153"/>
    </row>
    <row r="494" spans="1:6" s="152" customFormat="1">
      <c r="A494" s="152">
        <v>337</v>
      </c>
      <c r="B494" s="153" t="s">
        <v>1022</v>
      </c>
      <c r="C494" s="152" t="s">
        <v>636</v>
      </c>
      <c r="D494" s="152">
        <v>1</v>
      </c>
      <c r="E494" s="153"/>
      <c r="F494" s="153"/>
    </row>
    <row r="495" spans="1:6" s="152" customFormat="1">
      <c r="A495" s="152">
        <v>338</v>
      </c>
      <c r="B495" s="153" t="s">
        <v>1023</v>
      </c>
      <c r="C495" s="152" t="s">
        <v>637</v>
      </c>
      <c r="D495" s="152">
        <v>1</v>
      </c>
      <c r="E495" s="153"/>
      <c r="F495" s="153"/>
    </row>
    <row r="496" spans="1:6" s="152" customFormat="1">
      <c r="A496" s="152">
        <v>339</v>
      </c>
      <c r="B496" s="153" t="s">
        <v>1024</v>
      </c>
      <c r="C496" s="152" t="s">
        <v>638</v>
      </c>
      <c r="D496" s="152">
        <v>1</v>
      </c>
      <c r="E496" s="153"/>
      <c r="F496" s="153"/>
    </row>
    <row r="497" spans="1:6" s="152" customFormat="1">
      <c r="A497" s="152">
        <v>340</v>
      </c>
      <c r="B497" s="153" t="s">
        <v>1025</v>
      </c>
      <c r="C497" s="152" t="s">
        <v>647</v>
      </c>
      <c r="D497" s="152">
        <v>1</v>
      </c>
      <c r="E497" s="153"/>
      <c r="F497" s="153"/>
    </row>
    <row r="498" spans="1:6" s="152" customFormat="1">
      <c r="A498" s="152">
        <v>341</v>
      </c>
      <c r="B498" s="153" t="s">
        <v>1026</v>
      </c>
      <c r="C498" s="152" t="s">
        <v>645</v>
      </c>
      <c r="D498" s="152">
        <v>1</v>
      </c>
      <c r="E498" s="153"/>
      <c r="F498" s="153"/>
    </row>
    <row r="499" spans="1:6" s="152" customFormat="1">
      <c r="A499" s="152">
        <v>342</v>
      </c>
      <c r="B499" s="153" t="s">
        <v>1027</v>
      </c>
      <c r="C499" s="152" t="s">
        <v>646</v>
      </c>
      <c r="D499" s="152">
        <v>1</v>
      </c>
      <c r="E499" s="153"/>
      <c r="F499" s="153"/>
    </row>
    <row r="500" spans="1:6" s="152" customFormat="1">
      <c r="A500" s="152">
        <v>343</v>
      </c>
      <c r="B500" s="153" t="s">
        <v>1028</v>
      </c>
      <c r="C500" s="152" t="s">
        <v>636</v>
      </c>
      <c r="D500" s="152">
        <v>1</v>
      </c>
      <c r="E500" s="153"/>
      <c r="F500" s="153"/>
    </row>
    <row r="501" spans="1:6" s="152" customFormat="1">
      <c r="A501" s="152">
        <v>344</v>
      </c>
      <c r="B501" s="153" t="s">
        <v>1029</v>
      </c>
      <c r="C501" s="152" t="s">
        <v>637</v>
      </c>
      <c r="D501" s="152">
        <v>1</v>
      </c>
      <c r="E501" s="153"/>
      <c r="F501" s="153"/>
    </row>
    <row r="502" spans="1:6" s="152" customFormat="1">
      <c r="A502" s="152">
        <v>345</v>
      </c>
      <c r="B502" s="153" t="s">
        <v>1030</v>
      </c>
      <c r="C502" s="152" t="s">
        <v>638</v>
      </c>
      <c r="D502" s="152">
        <v>1</v>
      </c>
      <c r="E502" s="153"/>
      <c r="F502" s="153"/>
    </row>
    <row r="503" spans="1:6" s="152" customFormat="1">
      <c r="A503" s="152">
        <v>346</v>
      </c>
      <c r="B503" s="153" t="s">
        <v>1031</v>
      </c>
      <c r="C503" s="152" t="s">
        <v>647</v>
      </c>
      <c r="D503" s="152">
        <v>1</v>
      </c>
      <c r="E503" s="153"/>
      <c r="F503" s="153"/>
    </row>
    <row r="504" spans="1:6" s="152" customFormat="1">
      <c r="A504" s="152">
        <v>347</v>
      </c>
      <c r="B504" s="153" t="s">
        <v>1032</v>
      </c>
      <c r="C504" s="152" t="s">
        <v>645</v>
      </c>
      <c r="D504" s="152">
        <v>1</v>
      </c>
      <c r="E504" s="153"/>
      <c r="F504" s="153"/>
    </row>
    <row r="505" spans="1:6" s="152" customFormat="1">
      <c r="A505" s="152">
        <v>348</v>
      </c>
      <c r="B505" s="153" t="s">
        <v>1033</v>
      </c>
      <c r="C505" s="152" t="s">
        <v>646</v>
      </c>
      <c r="D505" s="152">
        <v>1</v>
      </c>
      <c r="E505" s="153"/>
      <c r="F505" s="153"/>
    </row>
    <row r="506" spans="1:6" s="152" customFormat="1">
      <c r="A506" s="152">
        <v>349</v>
      </c>
      <c r="B506" s="153" t="s">
        <v>1034</v>
      </c>
      <c r="C506" s="152" t="s">
        <v>636</v>
      </c>
      <c r="D506" s="152">
        <v>1</v>
      </c>
      <c r="E506" s="153"/>
      <c r="F506" s="153"/>
    </row>
    <row r="507" spans="1:6" s="152" customFormat="1">
      <c r="A507" s="152">
        <v>350</v>
      </c>
      <c r="B507" s="153" t="s">
        <v>1035</v>
      </c>
      <c r="C507" s="152" t="s">
        <v>637</v>
      </c>
      <c r="D507" s="152">
        <v>1</v>
      </c>
      <c r="E507" s="153"/>
      <c r="F507" s="153"/>
    </row>
    <row r="508" spans="1:6" s="152" customFormat="1">
      <c r="A508" s="152">
        <v>351</v>
      </c>
      <c r="B508" s="153" t="s">
        <v>1036</v>
      </c>
      <c r="C508" s="152" t="s">
        <v>638</v>
      </c>
      <c r="D508" s="152">
        <v>1</v>
      </c>
      <c r="E508" s="153"/>
      <c r="F508" s="153"/>
    </row>
    <row r="509" spans="1:6" s="152" customFormat="1">
      <c r="A509" s="152">
        <v>352</v>
      </c>
      <c r="B509" s="153" t="s">
        <v>1037</v>
      </c>
      <c r="C509" s="152" t="s">
        <v>647</v>
      </c>
      <c r="D509" s="152">
        <v>1</v>
      </c>
      <c r="E509" s="153"/>
      <c r="F509" s="153"/>
    </row>
    <row r="510" spans="1:6" s="152" customFormat="1">
      <c r="A510" s="152">
        <v>353</v>
      </c>
      <c r="B510" s="153" t="s">
        <v>1038</v>
      </c>
      <c r="C510" s="152" t="s">
        <v>645</v>
      </c>
      <c r="D510" s="152">
        <v>1</v>
      </c>
      <c r="E510" s="153"/>
      <c r="F510" s="153"/>
    </row>
    <row r="511" spans="1:6" s="152" customFormat="1">
      <c r="A511" s="152">
        <v>354</v>
      </c>
      <c r="B511" s="153" t="s">
        <v>1039</v>
      </c>
      <c r="C511" s="152" t="s">
        <v>646</v>
      </c>
      <c r="D511" s="152">
        <v>1</v>
      </c>
      <c r="E511" s="153"/>
      <c r="F511" s="153"/>
    </row>
    <row r="512" spans="1:6" s="152" customFormat="1">
      <c r="A512" s="152">
        <v>355</v>
      </c>
      <c r="B512" s="153" t="s">
        <v>1040</v>
      </c>
      <c r="C512" s="152" t="s">
        <v>636</v>
      </c>
      <c r="D512" s="152">
        <v>1</v>
      </c>
      <c r="E512" s="153"/>
      <c r="F512" s="153"/>
    </row>
    <row r="513" spans="1:6" s="152" customFormat="1">
      <c r="A513" s="152">
        <v>356</v>
      </c>
      <c r="B513" s="153" t="s">
        <v>1041</v>
      </c>
      <c r="C513" s="152" t="s">
        <v>637</v>
      </c>
      <c r="D513" s="152">
        <v>1</v>
      </c>
      <c r="E513" s="153"/>
      <c r="F513" s="153"/>
    </row>
    <row r="514" spans="1:6" s="152" customFormat="1">
      <c r="A514" s="152">
        <v>357</v>
      </c>
      <c r="B514" s="153" t="s">
        <v>1042</v>
      </c>
      <c r="C514" s="152" t="s">
        <v>638</v>
      </c>
      <c r="D514" s="152">
        <v>1</v>
      </c>
      <c r="E514" s="153"/>
      <c r="F514" s="153"/>
    </row>
    <row r="515" spans="1:6" s="152" customFormat="1">
      <c r="A515" s="152">
        <v>358</v>
      </c>
      <c r="B515" s="153" t="s">
        <v>1043</v>
      </c>
      <c r="C515" s="152" t="s">
        <v>647</v>
      </c>
      <c r="D515" s="152">
        <v>1</v>
      </c>
      <c r="E515" s="153"/>
      <c r="F515" s="153"/>
    </row>
    <row r="516" spans="1:6" s="152" customFormat="1">
      <c r="A516" s="152">
        <v>359</v>
      </c>
      <c r="B516" s="153" t="s">
        <v>1044</v>
      </c>
      <c r="C516" s="152" t="s">
        <v>645</v>
      </c>
      <c r="D516" s="152">
        <v>1</v>
      </c>
      <c r="E516" s="153"/>
      <c r="F516" s="153"/>
    </row>
    <row r="517" spans="1:6" s="152" customFormat="1">
      <c r="A517" s="152">
        <v>360</v>
      </c>
      <c r="B517" s="153" t="s">
        <v>1045</v>
      </c>
      <c r="C517" s="152" t="s">
        <v>646</v>
      </c>
      <c r="D517" s="152">
        <v>1</v>
      </c>
      <c r="E517" s="153"/>
      <c r="F517" s="153"/>
    </row>
    <row r="518" spans="1:6" s="152" customFormat="1">
      <c r="A518" s="152">
        <v>361</v>
      </c>
      <c r="B518" s="153" t="s">
        <v>1046</v>
      </c>
      <c r="C518" s="152" t="s">
        <v>636</v>
      </c>
      <c r="D518" s="152">
        <v>1</v>
      </c>
      <c r="E518" s="153"/>
      <c r="F518" s="153"/>
    </row>
    <row r="519" spans="1:6" s="152" customFormat="1">
      <c r="A519" s="152">
        <v>362</v>
      </c>
      <c r="B519" s="153" t="s">
        <v>1047</v>
      </c>
      <c r="C519" s="152" t="s">
        <v>637</v>
      </c>
      <c r="D519" s="152">
        <v>1</v>
      </c>
      <c r="E519" s="153"/>
      <c r="F519" s="153"/>
    </row>
    <row r="520" spans="1:6" s="152" customFormat="1">
      <c r="A520" s="152">
        <v>363</v>
      </c>
      <c r="B520" s="153" t="s">
        <v>1048</v>
      </c>
      <c r="C520" s="152" t="s">
        <v>638</v>
      </c>
      <c r="D520" s="152">
        <v>1</v>
      </c>
      <c r="E520" s="153"/>
      <c r="F520" s="153"/>
    </row>
    <row r="521" spans="1:6" s="152" customFormat="1">
      <c r="A521" s="152">
        <v>364</v>
      </c>
      <c r="B521" s="153" t="s">
        <v>1049</v>
      </c>
      <c r="C521" s="152" t="s">
        <v>647</v>
      </c>
      <c r="D521" s="152">
        <v>1</v>
      </c>
      <c r="E521" s="153"/>
      <c r="F521" s="153"/>
    </row>
    <row r="522" spans="1:6" s="152" customFormat="1">
      <c r="A522" s="152">
        <v>365</v>
      </c>
      <c r="B522" s="153" t="s">
        <v>1050</v>
      </c>
      <c r="C522" s="152" t="s">
        <v>645</v>
      </c>
      <c r="D522" s="152">
        <v>1</v>
      </c>
      <c r="E522" s="153"/>
      <c r="F522" s="153"/>
    </row>
    <row r="523" spans="1:6" s="152" customFormat="1">
      <c r="A523" s="152">
        <v>366</v>
      </c>
      <c r="B523" s="153" t="s">
        <v>1051</v>
      </c>
      <c r="C523" s="152" t="s">
        <v>646</v>
      </c>
      <c r="D523" s="152">
        <v>1</v>
      </c>
      <c r="E523" s="153"/>
      <c r="F523" s="153"/>
    </row>
    <row r="524" spans="1:6" s="152" customFormat="1">
      <c r="A524" s="152">
        <v>367</v>
      </c>
      <c r="B524" s="153" t="s">
        <v>1052</v>
      </c>
      <c r="C524" s="152" t="s">
        <v>636</v>
      </c>
      <c r="D524" s="152">
        <v>1</v>
      </c>
      <c r="E524" s="153"/>
      <c r="F524" s="153"/>
    </row>
    <row r="525" spans="1:6" s="152" customFormat="1">
      <c r="A525" s="152">
        <v>368</v>
      </c>
      <c r="B525" s="153" t="s">
        <v>1053</v>
      </c>
      <c r="C525" s="152" t="s">
        <v>637</v>
      </c>
      <c r="D525" s="152">
        <v>1</v>
      </c>
      <c r="E525" s="153"/>
      <c r="F525" s="153"/>
    </row>
    <row r="526" spans="1:6" s="152" customFormat="1">
      <c r="A526" s="152">
        <v>369</v>
      </c>
      <c r="B526" s="153" t="s">
        <v>1054</v>
      </c>
      <c r="C526" s="152" t="s">
        <v>638</v>
      </c>
      <c r="D526" s="152">
        <v>1</v>
      </c>
      <c r="E526" s="153"/>
      <c r="F526" s="153"/>
    </row>
    <row r="527" spans="1:6" s="152" customFormat="1">
      <c r="A527" s="152">
        <v>370</v>
      </c>
      <c r="B527" s="153" t="s">
        <v>1055</v>
      </c>
      <c r="C527" s="152" t="s">
        <v>647</v>
      </c>
      <c r="D527" s="152">
        <v>1</v>
      </c>
      <c r="E527" s="153"/>
      <c r="F527" s="153"/>
    </row>
    <row r="528" spans="1:6" s="152" customFormat="1">
      <c r="A528" s="152">
        <v>371</v>
      </c>
      <c r="B528" s="153" t="s">
        <v>714</v>
      </c>
      <c r="C528" s="152" t="s">
        <v>645</v>
      </c>
      <c r="D528" s="152">
        <v>1</v>
      </c>
      <c r="E528" s="153"/>
      <c r="F528" s="153"/>
    </row>
    <row r="529" spans="1:6" s="152" customFormat="1">
      <c r="A529" s="152">
        <v>372</v>
      </c>
      <c r="B529" s="153" t="s">
        <v>1056</v>
      </c>
      <c r="C529" s="152" t="s">
        <v>646</v>
      </c>
      <c r="D529" s="152">
        <v>1</v>
      </c>
      <c r="E529" s="153"/>
      <c r="F529" s="153"/>
    </row>
    <row r="530" spans="1:6" s="152" customFormat="1">
      <c r="A530" s="152">
        <v>373</v>
      </c>
      <c r="B530" s="153" t="s">
        <v>1057</v>
      </c>
      <c r="C530" s="152" t="s">
        <v>636</v>
      </c>
      <c r="D530" s="152">
        <v>1</v>
      </c>
      <c r="E530" s="153"/>
      <c r="F530" s="153"/>
    </row>
    <row r="531" spans="1:6" s="152" customFormat="1">
      <c r="A531" s="152">
        <v>374</v>
      </c>
      <c r="B531" s="153" t="s">
        <v>1058</v>
      </c>
      <c r="C531" s="152" t="s">
        <v>637</v>
      </c>
      <c r="D531" s="152">
        <v>1</v>
      </c>
      <c r="E531" s="153"/>
      <c r="F531" s="153"/>
    </row>
    <row r="532" spans="1:6" s="152" customFormat="1">
      <c r="A532" s="152">
        <v>375</v>
      </c>
      <c r="B532" s="153" t="s">
        <v>1059</v>
      </c>
      <c r="C532" s="152" t="s">
        <v>638</v>
      </c>
      <c r="D532" s="152">
        <v>1</v>
      </c>
      <c r="E532" s="153"/>
      <c r="F532" s="153"/>
    </row>
    <row r="533" spans="1:6" s="152" customFormat="1">
      <c r="A533" s="152">
        <v>376</v>
      </c>
      <c r="B533" s="153" t="s">
        <v>1060</v>
      </c>
      <c r="C533" s="152" t="s">
        <v>647</v>
      </c>
      <c r="D533" s="152">
        <v>1</v>
      </c>
      <c r="E533" s="153"/>
      <c r="F533" s="153"/>
    </row>
    <row r="534" spans="1:6" s="152" customFormat="1">
      <c r="A534" s="152">
        <v>377</v>
      </c>
      <c r="B534" s="153" t="s">
        <v>1061</v>
      </c>
      <c r="C534" s="152" t="s">
        <v>645</v>
      </c>
      <c r="D534" s="152">
        <v>1</v>
      </c>
      <c r="E534" s="153"/>
      <c r="F534" s="153"/>
    </row>
    <row r="535" spans="1:6" s="152" customFormat="1">
      <c r="A535" s="152">
        <v>378</v>
      </c>
      <c r="B535" s="153" t="s">
        <v>1062</v>
      </c>
      <c r="C535" s="152" t="s">
        <v>646</v>
      </c>
      <c r="D535" s="152">
        <v>1</v>
      </c>
      <c r="E535" s="153"/>
      <c r="F535" s="153"/>
    </row>
    <row r="536" spans="1:6" s="152" customFormat="1">
      <c r="A536" s="152">
        <v>379</v>
      </c>
      <c r="B536" s="153" t="s">
        <v>1063</v>
      </c>
      <c r="C536" s="152" t="s">
        <v>636</v>
      </c>
      <c r="D536" s="152">
        <v>1</v>
      </c>
      <c r="E536" s="153"/>
      <c r="F536" s="153"/>
    </row>
    <row r="537" spans="1:6" s="152" customFormat="1">
      <c r="A537" s="152">
        <v>380</v>
      </c>
      <c r="B537" s="153" t="s">
        <v>1064</v>
      </c>
      <c r="C537" s="152" t="s">
        <v>637</v>
      </c>
      <c r="D537" s="152">
        <v>1</v>
      </c>
      <c r="E537" s="153"/>
      <c r="F537" s="153"/>
    </row>
    <row r="538" spans="1:6" s="152" customFormat="1">
      <c r="A538" s="152">
        <v>381</v>
      </c>
      <c r="B538" s="153" t="s">
        <v>1065</v>
      </c>
      <c r="C538" s="152" t="s">
        <v>638</v>
      </c>
      <c r="D538" s="152">
        <v>1</v>
      </c>
      <c r="E538" s="153"/>
      <c r="F538" s="153"/>
    </row>
    <row r="539" spans="1:6" s="152" customFormat="1">
      <c r="A539" s="152">
        <v>382</v>
      </c>
      <c r="B539" s="153" t="s">
        <v>1066</v>
      </c>
      <c r="C539" s="152" t="s">
        <v>647</v>
      </c>
      <c r="D539" s="152">
        <v>1</v>
      </c>
      <c r="E539" s="153"/>
      <c r="F539" s="153"/>
    </row>
    <row r="540" spans="1:6" s="152" customFormat="1">
      <c r="A540" s="152">
        <v>383</v>
      </c>
      <c r="B540" s="153" t="s">
        <v>1067</v>
      </c>
      <c r="C540" s="152" t="s">
        <v>645</v>
      </c>
      <c r="D540" s="152">
        <v>1</v>
      </c>
      <c r="E540" s="153"/>
      <c r="F540" s="153"/>
    </row>
    <row r="541" spans="1:6" s="152" customFormat="1">
      <c r="A541" s="152">
        <v>384</v>
      </c>
      <c r="B541" s="153" t="s">
        <v>1068</v>
      </c>
      <c r="C541" s="152" t="s">
        <v>646</v>
      </c>
      <c r="D541" s="152">
        <v>1</v>
      </c>
      <c r="E541" s="153"/>
      <c r="F541" s="153"/>
    </row>
    <row r="542" spans="1:6" s="152" customFormat="1">
      <c r="A542" s="152">
        <v>385</v>
      </c>
      <c r="B542" s="153" t="s">
        <v>1069</v>
      </c>
      <c r="C542" s="152" t="s">
        <v>636</v>
      </c>
      <c r="D542" s="152">
        <v>1</v>
      </c>
      <c r="E542" s="153"/>
      <c r="F542" s="153"/>
    </row>
    <row r="543" spans="1:6" s="152" customFormat="1">
      <c r="A543" s="152">
        <v>386</v>
      </c>
      <c r="B543" s="153" t="s">
        <v>1070</v>
      </c>
      <c r="C543" s="152" t="s">
        <v>637</v>
      </c>
      <c r="D543" s="152">
        <v>1</v>
      </c>
      <c r="E543" s="153"/>
      <c r="F543" s="153"/>
    </row>
    <row r="544" spans="1:6" s="152" customFormat="1">
      <c r="A544" s="152">
        <v>387</v>
      </c>
      <c r="B544" s="153" t="s">
        <v>1071</v>
      </c>
      <c r="C544" s="152" t="s">
        <v>638</v>
      </c>
      <c r="D544" s="152">
        <v>1</v>
      </c>
      <c r="E544" s="153"/>
      <c r="F544" s="153"/>
    </row>
    <row r="545" spans="1:6" s="152" customFormat="1">
      <c r="A545" s="152">
        <v>388</v>
      </c>
      <c r="B545" s="153" t="s">
        <v>1072</v>
      </c>
      <c r="C545" s="152" t="s">
        <v>647</v>
      </c>
      <c r="D545" s="152">
        <v>1</v>
      </c>
      <c r="E545" s="153"/>
      <c r="F545" s="153"/>
    </row>
    <row r="546" spans="1:6" s="152" customFormat="1">
      <c r="A546" s="152">
        <v>389</v>
      </c>
      <c r="B546" s="153" t="s">
        <v>1073</v>
      </c>
      <c r="C546" s="152" t="s">
        <v>645</v>
      </c>
      <c r="D546" s="152">
        <v>1</v>
      </c>
      <c r="E546" s="153"/>
      <c r="F546" s="153"/>
    </row>
    <row r="547" spans="1:6" s="152" customFormat="1">
      <c r="A547" s="152">
        <v>390</v>
      </c>
      <c r="B547" s="153" t="s">
        <v>1074</v>
      </c>
      <c r="C547" s="152" t="s">
        <v>646</v>
      </c>
      <c r="D547" s="152">
        <v>1</v>
      </c>
      <c r="E547" s="153"/>
      <c r="F547" s="153"/>
    </row>
    <row r="548" spans="1:6" s="152" customFormat="1">
      <c r="A548" s="152">
        <v>391</v>
      </c>
      <c r="B548" s="153" t="s">
        <v>1075</v>
      </c>
      <c r="C548" s="152" t="s">
        <v>636</v>
      </c>
      <c r="D548" s="152">
        <v>1</v>
      </c>
      <c r="E548" s="153"/>
      <c r="F548" s="153"/>
    </row>
    <row r="549" spans="1:6" s="152" customFormat="1">
      <c r="A549" s="152">
        <v>392</v>
      </c>
      <c r="B549" s="153" t="s">
        <v>1076</v>
      </c>
      <c r="C549" s="152" t="s">
        <v>637</v>
      </c>
      <c r="D549" s="152">
        <v>1</v>
      </c>
      <c r="E549" s="153"/>
      <c r="F549" s="153"/>
    </row>
    <row r="550" spans="1:6" s="152" customFormat="1">
      <c r="A550" s="152">
        <v>393</v>
      </c>
      <c r="B550" s="153" t="s">
        <v>1077</v>
      </c>
      <c r="C550" s="152" t="s">
        <v>638</v>
      </c>
      <c r="D550" s="152">
        <v>1</v>
      </c>
      <c r="E550" s="153"/>
      <c r="F550" s="153"/>
    </row>
    <row r="551" spans="1:6" s="152" customFormat="1">
      <c r="A551" s="152">
        <v>394</v>
      </c>
      <c r="B551" s="153" t="s">
        <v>1078</v>
      </c>
      <c r="C551" s="152" t="s">
        <v>647</v>
      </c>
      <c r="D551" s="152">
        <v>1</v>
      </c>
      <c r="E551" s="153"/>
      <c r="F551" s="153"/>
    </row>
    <row r="552" spans="1:6" s="152" customFormat="1">
      <c r="A552" s="152">
        <v>395</v>
      </c>
      <c r="B552" s="153" t="s">
        <v>1079</v>
      </c>
      <c r="C552" s="152" t="s">
        <v>645</v>
      </c>
      <c r="D552" s="152">
        <v>1</v>
      </c>
      <c r="E552" s="153"/>
      <c r="F552" s="153"/>
    </row>
    <row r="553" spans="1:6" s="152" customFormat="1">
      <c r="A553" s="152">
        <v>396</v>
      </c>
      <c r="B553" s="153" t="s">
        <v>1080</v>
      </c>
      <c r="C553" s="152" t="s">
        <v>646</v>
      </c>
      <c r="D553" s="152">
        <v>1</v>
      </c>
      <c r="E553" s="153"/>
      <c r="F553" s="153"/>
    </row>
    <row r="554" spans="1:6" s="152" customFormat="1">
      <c r="A554" s="152">
        <v>397</v>
      </c>
      <c r="B554" s="153" t="s">
        <v>1081</v>
      </c>
      <c r="C554" s="152" t="s">
        <v>636</v>
      </c>
      <c r="D554" s="152">
        <v>1</v>
      </c>
      <c r="E554" s="153"/>
      <c r="F554" s="153"/>
    </row>
    <row r="555" spans="1:6" s="152" customFormat="1">
      <c r="A555" s="152">
        <v>398</v>
      </c>
      <c r="B555" s="153" t="s">
        <v>1082</v>
      </c>
      <c r="C555" s="152" t="s">
        <v>637</v>
      </c>
      <c r="D555" s="152">
        <v>1</v>
      </c>
      <c r="E555" s="153"/>
      <c r="F555" s="153"/>
    </row>
    <row r="556" spans="1:6" s="152" customFormat="1">
      <c r="A556" s="152">
        <v>399</v>
      </c>
      <c r="B556" s="153" t="s">
        <v>1083</v>
      </c>
      <c r="C556" s="152" t="s">
        <v>638</v>
      </c>
      <c r="D556" s="152">
        <v>1</v>
      </c>
      <c r="E556" s="153"/>
      <c r="F556" s="153"/>
    </row>
    <row r="557" spans="1:6" s="152" customFormat="1">
      <c r="A557" s="152">
        <v>430</v>
      </c>
      <c r="B557" s="153" t="s">
        <v>1113</v>
      </c>
      <c r="C557" s="152" t="s">
        <v>647</v>
      </c>
      <c r="D557" s="152">
        <v>1</v>
      </c>
      <c r="E557" s="153"/>
      <c r="F557" s="153"/>
    </row>
    <row r="558" spans="1:6" s="152" customFormat="1">
      <c r="A558" s="152">
        <v>431</v>
      </c>
      <c r="B558" s="153" t="s">
        <v>1114</v>
      </c>
      <c r="C558" s="152" t="s">
        <v>645</v>
      </c>
      <c r="D558" s="152">
        <v>1</v>
      </c>
      <c r="E558" s="153"/>
      <c r="F558" s="153"/>
    </row>
    <row r="559" spans="1:6" s="152" customFormat="1">
      <c r="A559" s="152">
        <v>432</v>
      </c>
      <c r="B559" s="153" t="s">
        <v>1115</v>
      </c>
      <c r="C559" s="152" t="s">
        <v>646</v>
      </c>
      <c r="D559" s="152">
        <v>1</v>
      </c>
      <c r="E559" s="153"/>
      <c r="F559" s="153"/>
    </row>
    <row r="560" spans="1:6" s="152" customFormat="1">
      <c r="A560" s="152">
        <v>433</v>
      </c>
      <c r="B560" s="153" t="s">
        <v>1116</v>
      </c>
      <c r="C560" s="152" t="s">
        <v>636</v>
      </c>
      <c r="D560" s="152">
        <v>1</v>
      </c>
      <c r="E560" s="153"/>
      <c r="F560" s="153"/>
    </row>
    <row r="561" spans="1:6" s="152" customFormat="1">
      <c r="A561" s="152">
        <v>434</v>
      </c>
      <c r="B561" s="153" t="s">
        <v>1117</v>
      </c>
      <c r="C561" s="152" t="s">
        <v>637</v>
      </c>
      <c r="D561" s="152">
        <v>1</v>
      </c>
      <c r="E561" s="153"/>
      <c r="F561" s="153"/>
    </row>
    <row r="562" spans="1:6" s="152" customFormat="1">
      <c r="A562" s="152">
        <v>435</v>
      </c>
      <c r="B562" s="153" t="s">
        <v>1118</v>
      </c>
      <c r="C562" s="152" t="s">
        <v>638</v>
      </c>
      <c r="D562" s="152">
        <v>1</v>
      </c>
      <c r="E562" s="153"/>
      <c r="F562" s="153"/>
    </row>
    <row r="563" spans="1:6" s="152" customFormat="1">
      <c r="A563" s="152">
        <v>436</v>
      </c>
      <c r="B563" s="153" t="s">
        <v>1119</v>
      </c>
      <c r="C563" s="152" t="s">
        <v>647</v>
      </c>
      <c r="D563" s="152">
        <v>1</v>
      </c>
      <c r="E563" s="153"/>
      <c r="F563" s="153"/>
    </row>
    <row r="564" spans="1:6" s="152" customFormat="1">
      <c r="A564" s="152">
        <v>437</v>
      </c>
      <c r="B564" s="153" t="s">
        <v>1120</v>
      </c>
      <c r="C564" s="152" t="s">
        <v>645</v>
      </c>
      <c r="D564" s="152">
        <v>1</v>
      </c>
      <c r="E564" s="153"/>
      <c r="F564" s="153"/>
    </row>
    <row r="565" spans="1:6" s="152" customFormat="1">
      <c r="A565" s="152">
        <v>438</v>
      </c>
      <c r="B565" s="153" t="s">
        <v>1121</v>
      </c>
      <c r="C565" s="152" t="s">
        <v>646</v>
      </c>
      <c r="D565" s="152">
        <v>1</v>
      </c>
      <c r="E565" s="153"/>
      <c r="F565" s="153"/>
    </row>
    <row r="566" spans="1:6" s="152" customFormat="1">
      <c r="A566" s="152">
        <v>439</v>
      </c>
      <c r="B566" s="153" t="s">
        <v>1122</v>
      </c>
      <c r="C566" s="152" t="s">
        <v>636</v>
      </c>
      <c r="D566" s="152">
        <v>1</v>
      </c>
      <c r="E566" s="153"/>
      <c r="F566" s="153"/>
    </row>
    <row r="567" spans="1:6" s="152" customFormat="1">
      <c r="A567" s="152">
        <v>440</v>
      </c>
      <c r="B567" s="153" t="s">
        <v>1123</v>
      </c>
      <c r="C567" s="152" t="s">
        <v>637</v>
      </c>
      <c r="D567" s="152">
        <v>1</v>
      </c>
      <c r="E567" s="153"/>
      <c r="F567" s="153"/>
    </row>
    <row r="568" spans="1:6" s="152" customFormat="1">
      <c r="A568" s="152">
        <v>441</v>
      </c>
      <c r="B568" s="153" t="s">
        <v>845</v>
      </c>
      <c r="C568" s="152" t="s">
        <v>638</v>
      </c>
      <c r="D568" s="152">
        <v>1</v>
      </c>
      <c r="E568" s="153"/>
      <c r="F568" s="153"/>
    </row>
    <row r="569" spans="1:6" s="152" customFormat="1">
      <c r="A569" s="152">
        <v>442</v>
      </c>
      <c r="B569" s="153" t="s">
        <v>1124</v>
      </c>
      <c r="C569" s="152" t="s">
        <v>647</v>
      </c>
      <c r="D569" s="152">
        <v>1</v>
      </c>
      <c r="E569" s="153"/>
      <c r="F569" s="153"/>
    </row>
    <row r="570" spans="1:6" s="152" customFormat="1">
      <c r="A570" s="152">
        <v>443</v>
      </c>
      <c r="B570" s="153" t="s">
        <v>1125</v>
      </c>
      <c r="C570" s="152" t="s">
        <v>645</v>
      </c>
      <c r="D570" s="152">
        <v>1</v>
      </c>
      <c r="E570" s="153"/>
      <c r="F570" s="153"/>
    </row>
    <row r="571" spans="1:6" s="152" customFormat="1">
      <c r="A571" s="152">
        <v>444</v>
      </c>
      <c r="B571" s="153" t="s">
        <v>1126</v>
      </c>
      <c r="C571" s="152" t="s">
        <v>646</v>
      </c>
      <c r="D571" s="152">
        <v>1</v>
      </c>
      <c r="E571" s="153"/>
      <c r="F571" s="153"/>
    </row>
    <row r="572" spans="1:6" s="152" customFormat="1">
      <c r="A572" s="152">
        <v>445</v>
      </c>
      <c r="B572" s="153" t="s">
        <v>1127</v>
      </c>
      <c r="C572" s="152" t="s">
        <v>636</v>
      </c>
      <c r="D572" s="152">
        <v>1</v>
      </c>
      <c r="E572" s="153"/>
      <c r="F572" s="153"/>
    </row>
    <row r="573" spans="1:6" s="152" customFormat="1">
      <c r="A573" s="152">
        <v>446</v>
      </c>
      <c r="B573" s="153" t="s">
        <v>1128</v>
      </c>
      <c r="C573" s="152" t="s">
        <v>637</v>
      </c>
      <c r="D573" s="152">
        <v>1</v>
      </c>
      <c r="E573" s="153"/>
      <c r="F573" s="153"/>
    </row>
    <row r="574" spans="1:6" s="152" customFormat="1">
      <c r="A574" s="152">
        <v>447</v>
      </c>
      <c r="B574" s="153" t="s">
        <v>1129</v>
      </c>
      <c r="C574" s="152" t="s">
        <v>638</v>
      </c>
      <c r="D574" s="152">
        <v>1</v>
      </c>
      <c r="E574" s="153"/>
      <c r="F574" s="153"/>
    </row>
    <row r="575" spans="1:6" s="152" customFormat="1">
      <c r="A575" s="152">
        <v>448</v>
      </c>
      <c r="B575" s="153" t="s">
        <v>1130</v>
      </c>
      <c r="C575" s="152" t="s">
        <v>647</v>
      </c>
      <c r="D575" s="152">
        <v>1</v>
      </c>
      <c r="E575" s="153"/>
      <c r="F575" s="153"/>
    </row>
    <row r="576" spans="1:6" s="152" customFormat="1">
      <c r="A576" s="152">
        <v>449</v>
      </c>
      <c r="B576" s="153" t="s">
        <v>1131</v>
      </c>
      <c r="C576" s="152" t="s">
        <v>645</v>
      </c>
      <c r="D576" s="152">
        <v>1</v>
      </c>
      <c r="E576" s="153"/>
      <c r="F576" s="153"/>
    </row>
    <row r="577" spans="1:6" s="152" customFormat="1">
      <c r="A577" s="152">
        <v>450</v>
      </c>
      <c r="B577" s="153" t="s">
        <v>1132</v>
      </c>
      <c r="C577" s="152" t="s">
        <v>646</v>
      </c>
      <c r="D577" s="152">
        <v>1</v>
      </c>
      <c r="E577" s="153"/>
      <c r="F577" s="153"/>
    </row>
    <row r="578" spans="1:6" s="152" customFormat="1">
      <c r="A578" s="152">
        <v>451</v>
      </c>
      <c r="B578" s="153" t="s">
        <v>1133</v>
      </c>
      <c r="C578" s="152" t="s">
        <v>636</v>
      </c>
      <c r="D578" s="152">
        <v>1</v>
      </c>
      <c r="E578" s="153"/>
      <c r="F578" s="153"/>
    </row>
    <row r="579" spans="1:6" s="152" customFormat="1">
      <c r="A579" s="152">
        <v>452</v>
      </c>
      <c r="B579" s="153" t="s">
        <v>1134</v>
      </c>
      <c r="C579" s="152" t="s">
        <v>637</v>
      </c>
      <c r="D579" s="152">
        <v>1</v>
      </c>
      <c r="E579" s="153"/>
      <c r="F579" s="153"/>
    </row>
    <row r="580" spans="1:6" s="152" customFormat="1">
      <c r="A580" s="152">
        <v>453</v>
      </c>
      <c r="B580" s="153" t="s">
        <v>1135</v>
      </c>
      <c r="C580" s="152" t="s">
        <v>638</v>
      </c>
      <c r="D580" s="152">
        <v>1</v>
      </c>
      <c r="E580" s="153"/>
      <c r="F580" s="153"/>
    </row>
    <row r="581" spans="1:6" s="152" customFormat="1">
      <c r="A581" s="152">
        <v>454</v>
      </c>
      <c r="B581" s="153" t="s">
        <v>1136</v>
      </c>
      <c r="C581" s="152" t="s">
        <v>647</v>
      </c>
      <c r="D581" s="152">
        <v>1</v>
      </c>
      <c r="E581" s="153"/>
      <c r="F581" s="153"/>
    </row>
    <row r="582" spans="1:6" s="152" customFormat="1">
      <c r="A582" s="152">
        <v>455</v>
      </c>
      <c r="B582" s="153" t="s">
        <v>1137</v>
      </c>
      <c r="C582" s="152" t="s">
        <v>645</v>
      </c>
      <c r="D582" s="152">
        <v>1</v>
      </c>
      <c r="E582" s="153"/>
      <c r="F582" s="153"/>
    </row>
    <row r="583" spans="1:6" s="152" customFormat="1">
      <c r="A583" s="152">
        <v>456</v>
      </c>
      <c r="B583" s="153" t="s">
        <v>1138</v>
      </c>
      <c r="C583" s="152" t="s">
        <v>646</v>
      </c>
      <c r="D583" s="152">
        <v>1</v>
      </c>
      <c r="E583" s="153"/>
      <c r="F583" s="153"/>
    </row>
    <row r="584" spans="1:6" s="152" customFormat="1">
      <c r="A584" s="152">
        <v>457</v>
      </c>
      <c r="B584" s="153" t="s">
        <v>1139</v>
      </c>
      <c r="C584" s="152" t="s">
        <v>636</v>
      </c>
      <c r="D584" s="152">
        <v>1</v>
      </c>
      <c r="E584" s="153"/>
      <c r="F584" s="153"/>
    </row>
    <row r="585" spans="1:6" s="152" customFormat="1">
      <c r="A585" s="152">
        <v>458</v>
      </c>
      <c r="B585" s="153" t="s">
        <v>1140</v>
      </c>
      <c r="C585" s="152" t="s">
        <v>637</v>
      </c>
      <c r="D585" s="152">
        <v>1</v>
      </c>
      <c r="E585" s="153"/>
      <c r="F585" s="153"/>
    </row>
    <row r="586" spans="1:6" s="152" customFormat="1">
      <c r="A586" s="152">
        <v>459</v>
      </c>
      <c r="B586" s="153" t="s">
        <v>1141</v>
      </c>
      <c r="C586" s="152" t="s">
        <v>638</v>
      </c>
      <c r="D586" s="152">
        <v>1</v>
      </c>
      <c r="E586" s="153"/>
      <c r="F586" s="153"/>
    </row>
    <row r="587" spans="1:6" s="152" customFormat="1">
      <c r="A587" s="152">
        <v>460</v>
      </c>
      <c r="B587" s="153" t="s">
        <v>1142</v>
      </c>
      <c r="C587" s="152" t="s">
        <v>647</v>
      </c>
      <c r="D587" s="152">
        <v>1</v>
      </c>
      <c r="E587" s="153"/>
      <c r="F587" s="153"/>
    </row>
    <row r="588" spans="1:6" s="152" customFormat="1">
      <c r="A588" s="152">
        <v>461</v>
      </c>
      <c r="B588" s="153" t="s">
        <v>1143</v>
      </c>
      <c r="C588" s="152" t="s">
        <v>645</v>
      </c>
      <c r="D588" s="152">
        <v>1</v>
      </c>
      <c r="E588" s="153"/>
      <c r="F588" s="153"/>
    </row>
    <row r="589" spans="1:6" s="152" customFormat="1">
      <c r="A589" s="152">
        <v>462</v>
      </c>
      <c r="B589" s="153" t="s">
        <v>1144</v>
      </c>
      <c r="C589" s="152" t="s">
        <v>646</v>
      </c>
      <c r="D589" s="152">
        <v>1</v>
      </c>
      <c r="E589" s="153"/>
      <c r="F589" s="153"/>
    </row>
    <row r="590" spans="1:6" s="152" customFormat="1">
      <c r="A590" s="152">
        <v>463</v>
      </c>
      <c r="B590" s="153" t="s">
        <v>1145</v>
      </c>
      <c r="C590" s="152" t="s">
        <v>636</v>
      </c>
      <c r="D590" s="152">
        <v>1</v>
      </c>
      <c r="E590" s="153"/>
      <c r="F590" s="153"/>
    </row>
    <row r="591" spans="1:6" s="152" customFormat="1">
      <c r="A591" s="152">
        <v>464</v>
      </c>
      <c r="B591" s="153" t="s">
        <v>1146</v>
      </c>
      <c r="C591" s="152" t="s">
        <v>637</v>
      </c>
      <c r="D591" s="152">
        <v>1</v>
      </c>
      <c r="E591" s="153"/>
      <c r="F591" s="153"/>
    </row>
    <row r="592" spans="1:6" s="152" customFormat="1">
      <c r="A592" s="152">
        <v>465</v>
      </c>
      <c r="B592" s="153" t="s">
        <v>1147</v>
      </c>
      <c r="C592" s="152" t="s">
        <v>638</v>
      </c>
      <c r="D592" s="152">
        <v>1</v>
      </c>
      <c r="E592" s="153"/>
      <c r="F592" s="153"/>
    </row>
    <row r="593" spans="1:6" s="152" customFormat="1">
      <c r="A593" s="152">
        <v>466</v>
      </c>
      <c r="B593" s="153" t="s">
        <v>1148</v>
      </c>
      <c r="C593" s="152" t="s">
        <v>647</v>
      </c>
      <c r="D593" s="152">
        <v>1</v>
      </c>
      <c r="E593" s="153"/>
      <c r="F593" s="153"/>
    </row>
    <row r="594" spans="1:6" s="152" customFormat="1">
      <c r="A594" s="152">
        <v>467</v>
      </c>
      <c r="B594" s="153" t="s">
        <v>1149</v>
      </c>
      <c r="C594" s="152" t="s">
        <v>645</v>
      </c>
      <c r="D594" s="152">
        <v>1</v>
      </c>
      <c r="E594" s="153"/>
      <c r="F594" s="153"/>
    </row>
    <row r="595" spans="1:6" s="152" customFormat="1">
      <c r="A595" s="152">
        <v>468</v>
      </c>
      <c r="B595" s="153" t="s">
        <v>1150</v>
      </c>
      <c r="C595" s="152" t="s">
        <v>646</v>
      </c>
      <c r="D595" s="152">
        <v>1</v>
      </c>
      <c r="E595" s="153"/>
      <c r="F595" s="153"/>
    </row>
    <row r="596" spans="1:6" s="152" customFormat="1">
      <c r="A596" s="152">
        <v>469</v>
      </c>
      <c r="B596" s="153" t="s">
        <v>1151</v>
      </c>
      <c r="C596" s="152" t="s">
        <v>636</v>
      </c>
      <c r="D596" s="152">
        <v>1</v>
      </c>
      <c r="E596" s="153"/>
      <c r="F596" s="153"/>
    </row>
    <row r="597" spans="1:6" s="152" customFormat="1">
      <c r="A597" s="152">
        <v>470</v>
      </c>
      <c r="B597" s="153" t="s">
        <v>1152</v>
      </c>
      <c r="C597" s="152" t="s">
        <v>637</v>
      </c>
      <c r="D597" s="152">
        <v>1</v>
      </c>
      <c r="E597" s="153"/>
      <c r="F597" s="153"/>
    </row>
    <row r="598" spans="1:6" s="152" customFormat="1">
      <c r="A598" s="152">
        <v>471</v>
      </c>
      <c r="B598" s="153" t="s">
        <v>1153</v>
      </c>
      <c r="C598" s="152" t="s">
        <v>638</v>
      </c>
      <c r="D598" s="152">
        <v>1</v>
      </c>
      <c r="E598" s="153"/>
      <c r="F598" s="153"/>
    </row>
    <row r="599" spans="1:6" s="152" customFormat="1">
      <c r="A599" s="152">
        <v>472</v>
      </c>
      <c r="B599" s="153" t="s">
        <v>1154</v>
      </c>
      <c r="C599" s="152" t="s">
        <v>647</v>
      </c>
      <c r="D599" s="152">
        <v>1</v>
      </c>
      <c r="E599" s="153"/>
      <c r="F599" s="153"/>
    </row>
    <row r="600" spans="1:6" s="152" customFormat="1">
      <c r="A600" s="152">
        <v>473</v>
      </c>
      <c r="B600" s="153" t="s">
        <v>1155</v>
      </c>
      <c r="C600" s="152" t="s">
        <v>645</v>
      </c>
      <c r="D600" s="152">
        <v>1</v>
      </c>
      <c r="E600" s="153"/>
      <c r="F600" s="153"/>
    </row>
    <row r="601" spans="1:6" s="152" customFormat="1">
      <c r="A601" s="152">
        <v>474</v>
      </c>
      <c r="B601" s="153" t="s">
        <v>1156</v>
      </c>
      <c r="C601" s="152" t="s">
        <v>646</v>
      </c>
      <c r="D601" s="152">
        <v>1</v>
      </c>
      <c r="E601" s="153"/>
      <c r="F601" s="153"/>
    </row>
    <row r="602" spans="1:6" s="152" customFormat="1">
      <c r="A602" s="152">
        <v>475</v>
      </c>
      <c r="B602" s="153" t="s">
        <v>1157</v>
      </c>
      <c r="C602" s="152" t="s">
        <v>636</v>
      </c>
      <c r="D602" s="152">
        <v>1</v>
      </c>
      <c r="E602" s="153"/>
      <c r="F602" s="153"/>
    </row>
    <row r="603" spans="1:6" s="152" customFormat="1">
      <c r="A603" s="152">
        <v>476</v>
      </c>
      <c r="B603" s="153" t="s">
        <v>1158</v>
      </c>
      <c r="C603" s="152" t="s">
        <v>637</v>
      </c>
      <c r="D603" s="152">
        <v>1</v>
      </c>
      <c r="E603" s="153"/>
      <c r="F603" s="153"/>
    </row>
    <row r="604" spans="1:6" s="152" customFormat="1">
      <c r="A604" s="152">
        <v>477</v>
      </c>
      <c r="B604" s="153" t="s">
        <v>1159</v>
      </c>
      <c r="C604" s="152" t="s">
        <v>638</v>
      </c>
      <c r="D604" s="152">
        <v>1</v>
      </c>
      <c r="E604" s="153"/>
      <c r="F604" s="153"/>
    </row>
    <row r="605" spans="1:6" s="152" customFormat="1">
      <c r="A605" s="152">
        <v>478</v>
      </c>
      <c r="B605" s="153" t="s">
        <v>1160</v>
      </c>
      <c r="C605" s="152" t="s">
        <v>647</v>
      </c>
      <c r="D605" s="152">
        <v>1</v>
      </c>
      <c r="E605" s="153"/>
      <c r="F605" s="153"/>
    </row>
    <row r="606" spans="1:6" s="152" customFormat="1">
      <c r="A606" s="152">
        <v>479</v>
      </c>
      <c r="B606" s="153" t="s">
        <v>1161</v>
      </c>
      <c r="C606" s="152" t="s">
        <v>645</v>
      </c>
      <c r="D606" s="152">
        <v>1</v>
      </c>
      <c r="E606" s="153"/>
      <c r="F606" s="153"/>
    </row>
    <row r="607" spans="1:6" s="152" customFormat="1">
      <c r="A607" s="152">
        <v>480</v>
      </c>
      <c r="B607" s="153" t="s">
        <v>1162</v>
      </c>
      <c r="C607" s="152" t="s">
        <v>646</v>
      </c>
      <c r="D607" s="152">
        <v>1</v>
      </c>
      <c r="E607" s="153"/>
      <c r="F607" s="153"/>
    </row>
    <row r="608" spans="1:6" s="152" customFormat="1">
      <c r="A608" s="152">
        <v>481</v>
      </c>
      <c r="B608" s="153" t="s">
        <v>1163</v>
      </c>
      <c r="C608" s="152" t="s">
        <v>636</v>
      </c>
      <c r="D608" s="152">
        <v>1</v>
      </c>
      <c r="E608" s="153"/>
      <c r="F608" s="153"/>
    </row>
    <row r="609" spans="1:6" s="152" customFormat="1">
      <c r="A609" s="152">
        <v>482</v>
      </c>
      <c r="B609" s="153" t="s">
        <v>1164</v>
      </c>
      <c r="C609" s="152" t="s">
        <v>637</v>
      </c>
      <c r="D609" s="152">
        <v>1</v>
      </c>
      <c r="E609" s="153"/>
      <c r="F609" s="153"/>
    </row>
    <row r="610" spans="1:6" s="152" customFormat="1">
      <c r="A610" s="152">
        <v>483</v>
      </c>
      <c r="B610" s="153" t="s">
        <v>1165</v>
      </c>
      <c r="C610" s="152" t="s">
        <v>638</v>
      </c>
      <c r="D610" s="152">
        <v>1</v>
      </c>
      <c r="E610" s="153"/>
      <c r="F610" s="153"/>
    </row>
    <row r="611" spans="1:6" s="152" customFormat="1">
      <c r="A611" s="152">
        <v>484</v>
      </c>
      <c r="B611" s="153" t="s">
        <v>1166</v>
      </c>
      <c r="C611" s="152" t="s">
        <v>647</v>
      </c>
      <c r="D611" s="152">
        <v>1</v>
      </c>
      <c r="E611" s="153"/>
      <c r="F611" s="153"/>
    </row>
    <row r="612" spans="1:6" s="152" customFormat="1">
      <c r="A612" s="152">
        <v>485</v>
      </c>
      <c r="B612" s="153" t="s">
        <v>1167</v>
      </c>
      <c r="C612" s="152" t="s">
        <v>645</v>
      </c>
      <c r="D612" s="152">
        <v>1</v>
      </c>
      <c r="E612" s="153"/>
      <c r="F612" s="153"/>
    </row>
    <row r="613" spans="1:6" s="152" customFormat="1">
      <c r="A613" s="152">
        <v>486</v>
      </c>
      <c r="B613" s="153" t="s">
        <v>1168</v>
      </c>
      <c r="C613" s="152" t="s">
        <v>646</v>
      </c>
      <c r="D613" s="152">
        <v>1</v>
      </c>
      <c r="E613" s="153"/>
      <c r="F613" s="153"/>
    </row>
    <row r="614" spans="1:6" s="152" customFormat="1">
      <c r="A614" s="152">
        <v>487</v>
      </c>
      <c r="B614" s="153" t="s">
        <v>1169</v>
      </c>
      <c r="C614" s="152" t="s">
        <v>636</v>
      </c>
      <c r="D614" s="152">
        <v>1</v>
      </c>
      <c r="E614" s="153"/>
      <c r="F614" s="153"/>
    </row>
    <row r="615" spans="1:6" s="152" customFormat="1">
      <c r="A615" s="152">
        <v>488</v>
      </c>
      <c r="B615" s="153" t="s">
        <v>1170</v>
      </c>
      <c r="C615" s="152" t="s">
        <v>637</v>
      </c>
      <c r="D615" s="152">
        <v>1</v>
      </c>
      <c r="E615" s="153"/>
      <c r="F615" s="153"/>
    </row>
    <row r="616" spans="1:6" s="152" customFormat="1">
      <c r="A616" s="152">
        <v>489</v>
      </c>
      <c r="B616" s="153" t="s">
        <v>1171</v>
      </c>
      <c r="C616" s="152" t="s">
        <v>638</v>
      </c>
      <c r="D616" s="152">
        <v>1</v>
      </c>
      <c r="E616" s="153"/>
      <c r="F616" s="153"/>
    </row>
    <row r="617" spans="1:6" s="152" customFormat="1">
      <c r="A617" s="152">
        <v>490</v>
      </c>
      <c r="B617" s="153" t="s">
        <v>1172</v>
      </c>
      <c r="C617" s="152" t="s">
        <v>647</v>
      </c>
      <c r="D617" s="152">
        <v>1</v>
      </c>
      <c r="E617" s="153"/>
      <c r="F617" s="153"/>
    </row>
    <row r="618" spans="1:6" s="152" customFormat="1">
      <c r="A618" s="152">
        <v>491</v>
      </c>
      <c r="B618" s="153" t="s">
        <v>1173</v>
      </c>
      <c r="C618" s="152" t="s">
        <v>645</v>
      </c>
      <c r="D618" s="152">
        <v>1</v>
      </c>
      <c r="E618" s="153"/>
      <c r="F618" s="153"/>
    </row>
    <row r="619" spans="1:6" s="152" customFormat="1">
      <c r="A619" s="152">
        <v>492</v>
      </c>
      <c r="B619" s="153" t="s">
        <v>1174</v>
      </c>
      <c r="C619" s="152" t="s">
        <v>646</v>
      </c>
      <c r="D619" s="152">
        <v>1</v>
      </c>
      <c r="E619" s="153"/>
      <c r="F619" s="153"/>
    </row>
    <row r="620" spans="1:6" s="152" customFormat="1">
      <c r="A620" s="152">
        <v>493</v>
      </c>
      <c r="B620" s="153" t="s">
        <v>1175</v>
      </c>
      <c r="C620" s="152" t="s">
        <v>636</v>
      </c>
      <c r="D620" s="152">
        <v>1</v>
      </c>
      <c r="E620" s="153"/>
      <c r="F620" s="153"/>
    </row>
    <row r="621" spans="1:6" s="152" customFormat="1">
      <c r="A621" s="152">
        <v>494</v>
      </c>
      <c r="B621" s="153" t="s">
        <v>1176</v>
      </c>
      <c r="C621" s="152" t="s">
        <v>637</v>
      </c>
      <c r="D621" s="152">
        <v>1</v>
      </c>
      <c r="E621" s="153"/>
      <c r="F621" s="153"/>
    </row>
    <row r="622" spans="1:6" s="152" customFormat="1">
      <c r="A622" s="152">
        <v>495</v>
      </c>
      <c r="B622" s="153" t="s">
        <v>1177</v>
      </c>
      <c r="C622" s="152" t="s">
        <v>638</v>
      </c>
      <c r="D622" s="152">
        <v>1</v>
      </c>
      <c r="E622" s="153"/>
      <c r="F622" s="153"/>
    </row>
    <row r="623" spans="1:6" s="152" customFormat="1">
      <c r="A623" s="152">
        <v>496</v>
      </c>
      <c r="B623" s="153" t="s">
        <v>1178</v>
      </c>
      <c r="C623" s="152" t="s">
        <v>647</v>
      </c>
      <c r="D623" s="152">
        <v>1</v>
      </c>
      <c r="E623" s="153"/>
      <c r="F623" s="153"/>
    </row>
    <row r="624" spans="1:6" s="152" customFormat="1">
      <c r="A624" s="152">
        <v>497</v>
      </c>
      <c r="B624" s="153" t="s">
        <v>1179</v>
      </c>
      <c r="C624" s="152" t="s">
        <v>645</v>
      </c>
      <c r="D624" s="152">
        <v>1</v>
      </c>
      <c r="E624" s="153"/>
      <c r="F624" s="153"/>
    </row>
    <row r="625" spans="1:6" s="152" customFormat="1">
      <c r="A625" s="152">
        <v>498</v>
      </c>
      <c r="B625" s="153" t="s">
        <v>1180</v>
      </c>
      <c r="C625" s="152" t="s">
        <v>646</v>
      </c>
      <c r="D625" s="152">
        <v>1</v>
      </c>
      <c r="E625" s="153"/>
      <c r="F625" s="153"/>
    </row>
    <row r="626" spans="1:6" s="152" customFormat="1">
      <c r="A626" s="152">
        <v>499</v>
      </c>
      <c r="B626" s="153" t="s">
        <v>1181</v>
      </c>
      <c r="C626" s="152" t="s">
        <v>636</v>
      </c>
      <c r="D626" s="152">
        <v>1</v>
      </c>
      <c r="E626" s="153"/>
      <c r="F626" s="153"/>
    </row>
    <row r="627" spans="1:6" s="152" customFormat="1">
      <c r="A627" s="152">
        <v>500</v>
      </c>
      <c r="B627" s="153" t="s">
        <v>1182</v>
      </c>
      <c r="C627" s="152" t="s">
        <v>637</v>
      </c>
      <c r="D627" s="152">
        <v>1</v>
      </c>
      <c r="E627" s="153"/>
      <c r="F627" s="153"/>
    </row>
    <row r="628" spans="1:6" s="152" customFormat="1">
      <c r="A628" s="152">
        <v>501</v>
      </c>
      <c r="B628" s="153" t="s">
        <v>1183</v>
      </c>
      <c r="C628" s="152" t="s">
        <v>638</v>
      </c>
      <c r="D628" s="152">
        <v>1</v>
      </c>
      <c r="E628" s="153"/>
      <c r="F628" s="153"/>
    </row>
    <row r="629" spans="1:6" s="152" customFormat="1">
      <c r="A629" s="152">
        <v>502</v>
      </c>
      <c r="B629" s="153" t="s">
        <v>1184</v>
      </c>
      <c r="C629" s="152" t="s">
        <v>647</v>
      </c>
      <c r="D629" s="152">
        <v>1</v>
      </c>
      <c r="E629" s="153"/>
      <c r="F629" s="153"/>
    </row>
    <row r="630" spans="1:6" s="152" customFormat="1">
      <c r="A630" s="152">
        <v>503</v>
      </c>
      <c r="B630" s="153" t="s">
        <v>1185</v>
      </c>
      <c r="C630" s="152" t="s">
        <v>645</v>
      </c>
      <c r="D630" s="152">
        <v>1</v>
      </c>
      <c r="E630" s="153"/>
      <c r="F630" s="153"/>
    </row>
    <row r="631" spans="1:6" s="152" customFormat="1">
      <c r="A631" s="152">
        <v>504</v>
      </c>
      <c r="B631" s="153" t="s">
        <v>1186</v>
      </c>
      <c r="C631" s="152" t="s">
        <v>646</v>
      </c>
      <c r="D631" s="152">
        <v>1</v>
      </c>
      <c r="E631" s="153"/>
      <c r="F631" s="153"/>
    </row>
    <row r="632" spans="1:6" s="152" customFormat="1">
      <c r="A632" s="152">
        <v>505</v>
      </c>
      <c r="B632" s="153" t="s">
        <v>1187</v>
      </c>
      <c r="C632" s="152" t="s">
        <v>636</v>
      </c>
      <c r="D632" s="152">
        <v>1</v>
      </c>
      <c r="E632" s="153"/>
      <c r="F632" s="153"/>
    </row>
    <row r="633" spans="1:6" s="152" customFormat="1">
      <c r="A633" s="152">
        <v>506</v>
      </c>
      <c r="B633" s="153" t="s">
        <v>1188</v>
      </c>
      <c r="C633" s="152" t="s">
        <v>637</v>
      </c>
      <c r="D633" s="152">
        <v>1</v>
      </c>
      <c r="E633" s="153"/>
      <c r="F633" s="153"/>
    </row>
    <row r="634" spans="1:6" s="152" customFormat="1">
      <c r="A634" s="152">
        <v>507</v>
      </c>
      <c r="B634" s="153" t="s">
        <v>1189</v>
      </c>
      <c r="C634" s="152" t="s">
        <v>638</v>
      </c>
      <c r="D634" s="152">
        <v>1</v>
      </c>
      <c r="E634" s="153"/>
      <c r="F634" s="153"/>
    </row>
    <row r="635" spans="1:6" s="152" customFormat="1">
      <c r="A635" s="152">
        <v>508</v>
      </c>
      <c r="B635" s="153" t="s">
        <v>1190</v>
      </c>
      <c r="C635" s="152" t="s">
        <v>647</v>
      </c>
      <c r="D635" s="152">
        <v>1</v>
      </c>
      <c r="E635" s="153"/>
      <c r="F635" s="153"/>
    </row>
    <row r="636" spans="1:6" s="152" customFormat="1">
      <c r="A636" s="152">
        <v>509</v>
      </c>
      <c r="B636" s="153" t="s">
        <v>1191</v>
      </c>
      <c r="C636" s="152" t="s">
        <v>645</v>
      </c>
      <c r="D636" s="152">
        <v>1</v>
      </c>
      <c r="E636" s="153"/>
      <c r="F636" s="153"/>
    </row>
    <row r="637" spans="1:6" s="152" customFormat="1">
      <c r="A637" s="152">
        <v>510</v>
      </c>
      <c r="B637" s="153" t="s">
        <v>1192</v>
      </c>
      <c r="C637" s="152" t="s">
        <v>646</v>
      </c>
      <c r="D637" s="152">
        <v>1</v>
      </c>
      <c r="E637" s="153"/>
      <c r="F637" s="153"/>
    </row>
    <row r="638" spans="1:6" s="152" customFormat="1">
      <c r="A638" s="152">
        <v>511</v>
      </c>
      <c r="B638" s="153" t="s">
        <v>1193</v>
      </c>
      <c r="C638" s="152" t="s">
        <v>636</v>
      </c>
      <c r="D638" s="152">
        <v>1</v>
      </c>
      <c r="E638" s="153"/>
      <c r="F638" s="153"/>
    </row>
    <row r="639" spans="1:6" s="152" customFormat="1">
      <c r="A639" s="152">
        <v>512</v>
      </c>
      <c r="B639" s="153" t="s">
        <v>1194</v>
      </c>
      <c r="C639" s="152" t="s">
        <v>637</v>
      </c>
      <c r="D639" s="152">
        <v>1</v>
      </c>
      <c r="E639" s="153"/>
      <c r="F639" s="153"/>
    </row>
    <row r="640" spans="1:6" s="152" customFormat="1">
      <c r="A640" s="152">
        <v>513</v>
      </c>
      <c r="B640" s="153" t="s">
        <v>1195</v>
      </c>
      <c r="C640" s="152" t="s">
        <v>638</v>
      </c>
      <c r="D640" s="152">
        <v>1</v>
      </c>
      <c r="E640" s="153"/>
      <c r="F640" s="153"/>
    </row>
    <row r="641" spans="1:6" s="152" customFormat="1">
      <c r="A641" s="152">
        <v>514</v>
      </c>
      <c r="B641" s="153" t="s">
        <v>1196</v>
      </c>
      <c r="C641" s="152" t="s">
        <v>647</v>
      </c>
      <c r="D641" s="152">
        <v>1</v>
      </c>
      <c r="E641" s="153"/>
      <c r="F641" s="153"/>
    </row>
    <row r="642" spans="1:6" s="152" customFormat="1">
      <c r="A642" s="152">
        <v>515</v>
      </c>
      <c r="B642" s="153" t="s">
        <v>1197</v>
      </c>
      <c r="C642" s="152" t="s">
        <v>645</v>
      </c>
      <c r="D642" s="152">
        <v>1</v>
      </c>
      <c r="E642" s="153"/>
      <c r="F642" s="153"/>
    </row>
    <row r="643" spans="1:6" s="152" customFormat="1">
      <c r="A643" s="152">
        <v>516</v>
      </c>
      <c r="B643" s="153" t="s">
        <v>1198</v>
      </c>
      <c r="C643" s="152" t="s">
        <v>646</v>
      </c>
      <c r="D643" s="152">
        <v>1</v>
      </c>
      <c r="E643" s="153"/>
      <c r="F643" s="153"/>
    </row>
    <row r="644" spans="1:6" s="152" customFormat="1">
      <c r="A644" s="152">
        <v>517</v>
      </c>
      <c r="B644" s="153" t="s">
        <v>1199</v>
      </c>
      <c r="C644" s="152" t="s">
        <v>636</v>
      </c>
      <c r="D644" s="152">
        <v>1</v>
      </c>
      <c r="E644" s="153"/>
      <c r="F644" s="153"/>
    </row>
    <row r="645" spans="1:6" s="152" customFormat="1">
      <c r="A645" s="152">
        <v>518</v>
      </c>
      <c r="B645" s="153" t="s">
        <v>1200</v>
      </c>
      <c r="C645" s="152" t="s">
        <v>637</v>
      </c>
      <c r="D645" s="152">
        <v>1</v>
      </c>
      <c r="E645" s="153"/>
      <c r="F645" s="153"/>
    </row>
    <row r="646" spans="1:6" s="152" customFormat="1">
      <c r="A646" s="152">
        <v>519</v>
      </c>
      <c r="B646" s="153" t="s">
        <v>1201</v>
      </c>
      <c r="C646" s="152" t="s">
        <v>638</v>
      </c>
      <c r="D646" s="152">
        <v>1</v>
      </c>
      <c r="E646" s="153"/>
      <c r="F646" s="153"/>
    </row>
    <row r="647" spans="1:6" s="152" customFormat="1">
      <c r="A647" s="152">
        <v>520</v>
      </c>
      <c r="B647" s="153" t="s">
        <v>1202</v>
      </c>
      <c r="C647" s="152" t="s">
        <v>647</v>
      </c>
      <c r="D647" s="152">
        <v>1</v>
      </c>
      <c r="E647" s="153"/>
      <c r="F647" s="153"/>
    </row>
    <row r="648" spans="1:6" s="152" customFormat="1">
      <c r="A648" s="152">
        <v>521</v>
      </c>
      <c r="B648" s="153" t="s">
        <v>1203</v>
      </c>
      <c r="C648" s="152" t="s">
        <v>645</v>
      </c>
      <c r="D648" s="152">
        <v>1</v>
      </c>
      <c r="E648" s="153"/>
      <c r="F648" s="153"/>
    </row>
    <row r="649" spans="1:6" s="152" customFormat="1">
      <c r="A649" s="152">
        <v>522</v>
      </c>
      <c r="B649" s="153" t="s">
        <v>1204</v>
      </c>
      <c r="C649" s="152" t="s">
        <v>646</v>
      </c>
      <c r="D649" s="152">
        <v>1</v>
      </c>
      <c r="E649" s="153"/>
      <c r="F649" s="153"/>
    </row>
    <row r="650" spans="1:6" s="152" customFormat="1">
      <c r="A650" s="152">
        <v>523</v>
      </c>
      <c r="B650" s="153" t="s">
        <v>1205</v>
      </c>
      <c r="C650" s="152" t="s">
        <v>636</v>
      </c>
      <c r="D650" s="152">
        <v>1</v>
      </c>
      <c r="E650" s="153"/>
      <c r="F650" s="153"/>
    </row>
    <row r="651" spans="1:6" s="152" customFormat="1">
      <c r="A651" s="152">
        <v>524</v>
      </c>
      <c r="B651" s="153" t="s">
        <v>1206</v>
      </c>
      <c r="C651" s="152" t="s">
        <v>637</v>
      </c>
      <c r="D651" s="152">
        <v>1</v>
      </c>
      <c r="E651" s="153"/>
      <c r="F651" s="153"/>
    </row>
    <row r="652" spans="1:6" s="152" customFormat="1">
      <c r="A652" s="152">
        <v>525</v>
      </c>
      <c r="B652" s="153" t="s">
        <v>1207</v>
      </c>
      <c r="C652" s="152" t="s">
        <v>638</v>
      </c>
      <c r="D652" s="152">
        <v>1</v>
      </c>
      <c r="E652" s="153"/>
      <c r="F652" s="153"/>
    </row>
    <row r="653" spans="1:6" s="152" customFormat="1">
      <c r="A653" s="152">
        <v>526</v>
      </c>
      <c r="B653" s="153" t="s">
        <v>1208</v>
      </c>
      <c r="C653" s="152" t="s">
        <v>647</v>
      </c>
      <c r="D653" s="152">
        <v>1</v>
      </c>
      <c r="E653" s="153"/>
      <c r="F653" s="153"/>
    </row>
    <row r="654" spans="1:6" s="152" customFormat="1">
      <c r="A654" s="152">
        <v>527</v>
      </c>
      <c r="B654" s="153" t="s">
        <v>1209</v>
      </c>
      <c r="C654" s="152" t="s">
        <v>645</v>
      </c>
      <c r="D654" s="152">
        <v>1</v>
      </c>
      <c r="E654" s="153"/>
      <c r="F654" s="153"/>
    </row>
    <row r="655" spans="1:6" s="152" customFormat="1">
      <c r="A655" s="152">
        <v>528</v>
      </c>
      <c r="B655" s="153" t="s">
        <v>1210</v>
      </c>
      <c r="C655" s="152" t="s">
        <v>646</v>
      </c>
      <c r="D655" s="152">
        <v>1</v>
      </c>
      <c r="E655" s="153"/>
      <c r="F655" s="153"/>
    </row>
    <row r="656" spans="1:6" s="152" customFormat="1">
      <c r="A656" s="152">
        <v>529</v>
      </c>
      <c r="B656" s="153" t="s">
        <v>1211</v>
      </c>
      <c r="C656" s="152" t="s">
        <v>636</v>
      </c>
      <c r="D656" s="152">
        <v>1</v>
      </c>
      <c r="E656" s="153"/>
      <c r="F656" s="153"/>
    </row>
    <row r="657" spans="1:6" s="152" customFormat="1">
      <c r="A657" s="152">
        <v>530</v>
      </c>
      <c r="B657" s="153" t="s">
        <v>1212</v>
      </c>
      <c r="C657" s="152" t="s">
        <v>637</v>
      </c>
      <c r="D657" s="152">
        <v>1</v>
      </c>
      <c r="E657" s="153"/>
      <c r="F657" s="153"/>
    </row>
    <row r="658" spans="1:6" s="152" customFormat="1">
      <c r="A658" s="152">
        <v>531</v>
      </c>
      <c r="B658" s="153" t="s">
        <v>1213</v>
      </c>
      <c r="C658" s="152" t="s">
        <v>638</v>
      </c>
      <c r="D658" s="152">
        <v>1</v>
      </c>
      <c r="E658" s="153"/>
      <c r="F658" s="153"/>
    </row>
    <row r="659" spans="1:6" s="152" customFormat="1">
      <c r="A659" s="152">
        <v>532</v>
      </c>
      <c r="B659" s="153" t="s">
        <v>1214</v>
      </c>
      <c r="C659" s="152" t="s">
        <v>647</v>
      </c>
      <c r="D659" s="152">
        <v>1</v>
      </c>
      <c r="E659" s="153"/>
      <c r="F659" s="153"/>
    </row>
    <row r="660" spans="1:6" s="152" customFormat="1">
      <c r="A660" s="152">
        <v>533</v>
      </c>
      <c r="B660" s="153" t="s">
        <v>1215</v>
      </c>
      <c r="C660" s="152" t="s">
        <v>645</v>
      </c>
      <c r="D660" s="152">
        <v>1</v>
      </c>
      <c r="E660" s="153"/>
      <c r="F660" s="153"/>
    </row>
    <row r="661" spans="1:6" s="152" customFormat="1">
      <c r="A661" s="152">
        <v>534</v>
      </c>
      <c r="B661" s="153" t="s">
        <v>1216</v>
      </c>
      <c r="C661" s="152" t="s">
        <v>646</v>
      </c>
      <c r="D661" s="152">
        <v>1</v>
      </c>
      <c r="E661" s="153"/>
      <c r="F661" s="153"/>
    </row>
    <row r="662" spans="1:6" s="152" customFormat="1">
      <c r="A662" s="152">
        <v>535</v>
      </c>
      <c r="B662" s="153" t="s">
        <v>1217</v>
      </c>
      <c r="C662" s="152" t="s">
        <v>636</v>
      </c>
      <c r="D662" s="152">
        <v>1</v>
      </c>
      <c r="E662" s="153"/>
      <c r="F662" s="153"/>
    </row>
    <row r="663" spans="1:6" s="152" customFormat="1">
      <c r="A663" s="152">
        <v>536</v>
      </c>
      <c r="B663" s="153" t="s">
        <v>1218</v>
      </c>
      <c r="C663" s="152" t="s">
        <v>637</v>
      </c>
      <c r="D663" s="152">
        <v>1</v>
      </c>
      <c r="E663" s="153"/>
      <c r="F663" s="153"/>
    </row>
    <row r="664" spans="1:6" s="152" customFormat="1">
      <c r="A664" s="152">
        <v>537</v>
      </c>
      <c r="B664" s="153" t="s">
        <v>1219</v>
      </c>
      <c r="C664" s="152" t="s">
        <v>638</v>
      </c>
      <c r="D664" s="152">
        <v>1</v>
      </c>
      <c r="E664" s="153"/>
      <c r="F664" s="153"/>
    </row>
    <row r="665" spans="1:6" s="152" customFormat="1">
      <c r="A665" s="152">
        <v>538</v>
      </c>
      <c r="B665" s="153" t="s">
        <v>1220</v>
      </c>
      <c r="C665" s="152" t="s">
        <v>647</v>
      </c>
      <c r="D665" s="152">
        <v>1</v>
      </c>
      <c r="E665" s="153"/>
      <c r="F665" s="153"/>
    </row>
    <row r="666" spans="1:6" s="152" customFormat="1">
      <c r="A666" s="152">
        <v>539</v>
      </c>
      <c r="B666" s="153" t="s">
        <v>1221</v>
      </c>
      <c r="C666" s="152" t="s">
        <v>645</v>
      </c>
      <c r="D666" s="152">
        <v>1</v>
      </c>
      <c r="E666" s="153"/>
      <c r="F666" s="153"/>
    </row>
    <row r="667" spans="1:6" s="152" customFormat="1">
      <c r="A667" s="152">
        <v>540</v>
      </c>
      <c r="B667" s="153" t="s">
        <v>1222</v>
      </c>
      <c r="C667" s="152" t="s">
        <v>646</v>
      </c>
      <c r="D667" s="152">
        <v>1</v>
      </c>
      <c r="E667" s="153"/>
      <c r="F667" s="153"/>
    </row>
    <row r="668" spans="1:6" s="152" customFormat="1">
      <c r="A668" s="152">
        <v>541</v>
      </c>
      <c r="B668" s="153" t="s">
        <v>1223</v>
      </c>
      <c r="C668" s="152" t="s">
        <v>636</v>
      </c>
      <c r="D668" s="152">
        <v>1</v>
      </c>
      <c r="E668" s="153"/>
      <c r="F668" s="153"/>
    </row>
    <row r="669" spans="1:6" s="152" customFormat="1">
      <c r="A669" s="152">
        <v>542</v>
      </c>
      <c r="B669" s="153" t="s">
        <v>1224</v>
      </c>
      <c r="C669" s="152" t="s">
        <v>637</v>
      </c>
      <c r="D669" s="152">
        <v>1</v>
      </c>
      <c r="E669" s="153"/>
      <c r="F669" s="153"/>
    </row>
    <row r="670" spans="1:6" s="152" customFormat="1">
      <c r="A670" s="152">
        <v>543</v>
      </c>
      <c r="B670" s="153" t="s">
        <v>1225</v>
      </c>
      <c r="C670" s="152" t="s">
        <v>638</v>
      </c>
      <c r="D670" s="152">
        <v>1</v>
      </c>
      <c r="E670" s="153"/>
      <c r="F670" s="153"/>
    </row>
    <row r="671" spans="1:6" s="152" customFormat="1">
      <c r="A671" s="152">
        <v>544</v>
      </c>
      <c r="B671" s="153" t="s">
        <v>1226</v>
      </c>
      <c r="C671" s="152" t="s">
        <v>647</v>
      </c>
      <c r="D671" s="152">
        <v>1</v>
      </c>
      <c r="E671" s="153"/>
      <c r="F671" s="153"/>
    </row>
    <row r="672" spans="1:6" s="152" customFormat="1">
      <c r="A672" s="152">
        <v>545</v>
      </c>
      <c r="B672" s="153" t="s">
        <v>1227</v>
      </c>
      <c r="C672" s="152" t="s">
        <v>645</v>
      </c>
      <c r="D672" s="152">
        <v>1</v>
      </c>
      <c r="E672" s="153"/>
      <c r="F672" s="153"/>
    </row>
    <row r="673" spans="1:6" s="152" customFormat="1">
      <c r="A673" s="152">
        <v>546</v>
      </c>
      <c r="B673" s="153" t="s">
        <v>1228</v>
      </c>
      <c r="C673" s="152" t="s">
        <v>646</v>
      </c>
      <c r="D673" s="152">
        <v>1</v>
      </c>
      <c r="E673" s="153"/>
      <c r="F673" s="153"/>
    </row>
    <row r="674" spans="1:6" s="152" customFormat="1">
      <c r="A674" s="152">
        <v>547</v>
      </c>
      <c r="B674" s="153" t="s">
        <v>1229</v>
      </c>
      <c r="C674" s="152" t="s">
        <v>636</v>
      </c>
      <c r="D674" s="152">
        <v>1</v>
      </c>
      <c r="E674" s="153"/>
      <c r="F674" s="153"/>
    </row>
    <row r="675" spans="1:6" s="152" customFormat="1">
      <c r="A675" s="152">
        <v>548</v>
      </c>
      <c r="B675" s="153" t="s">
        <v>1230</v>
      </c>
      <c r="C675" s="152" t="s">
        <v>637</v>
      </c>
      <c r="D675" s="152">
        <v>1</v>
      </c>
      <c r="E675" s="153"/>
      <c r="F675" s="153"/>
    </row>
    <row r="676" spans="1:6" s="152" customFormat="1">
      <c r="A676" s="152">
        <v>549</v>
      </c>
      <c r="B676" s="153" t="s">
        <v>1231</v>
      </c>
      <c r="C676" s="152" t="s">
        <v>638</v>
      </c>
      <c r="D676" s="152">
        <v>1</v>
      </c>
      <c r="E676" s="153"/>
      <c r="F676" s="153"/>
    </row>
    <row r="677" spans="1:6" s="152" customFormat="1">
      <c r="A677" s="152">
        <v>550</v>
      </c>
      <c r="B677" s="153" t="s">
        <v>1232</v>
      </c>
      <c r="C677" s="152" t="s">
        <v>647</v>
      </c>
      <c r="D677" s="152">
        <v>1</v>
      </c>
      <c r="E677" s="153"/>
      <c r="F677" s="153"/>
    </row>
    <row r="678" spans="1:6" s="152" customFormat="1">
      <c r="A678" s="152">
        <v>551</v>
      </c>
      <c r="B678" s="153" t="s">
        <v>1233</v>
      </c>
      <c r="C678" s="152" t="s">
        <v>645</v>
      </c>
      <c r="D678" s="152">
        <v>1</v>
      </c>
      <c r="E678" s="153"/>
      <c r="F678" s="153"/>
    </row>
    <row r="679" spans="1:6" s="152" customFormat="1">
      <c r="A679" s="152">
        <v>552</v>
      </c>
      <c r="B679" s="153" t="s">
        <v>1234</v>
      </c>
      <c r="C679" s="152" t="s">
        <v>646</v>
      </c>
      <c r="D679" s="152">
        <v>1</v>
      </c>
      <c r="E679" s="153"/>
      <c r="F679" s="153"/>
    </row>
    <row r="680" spans="1:6" s="152" customFormat="1">
      <c r="A680" s="152">
        <v>553</v>
      </c>
      <c r="B680" s="153" t="s">
        <v>1235</v>
      </c>
      <c r="C680" s="152" t="s">
        <v>636</v>
      </c>
      <c r="D680" s="152">
        <v>1</v>
      </c>
      <c r="E680" s="153"/>
      <c r="F680" s="153"/>
    </row>
    <row r="681" spans="1:6" s="152" customFormat="1">
      <c r="A681" s="152">
        <v>554</v>
      </c>
      <c r="B681" s="153" t="s">
        <v>1236</v>
      </c>
      <c r="C681" s="152" t="s">
        <v>637</v>
      </c>
      <c r="D681" s="152">
        <v>1</v>
      </c>
      <c r="E681" s="153"/>
      <c r="F681" s="153"/>
    </row>
    <row r="682" spans="1:6" s="152" customFormat="1">
      <c r="A682" s="152">
        <v>555</v>
      </c>
      <c r="B682" s="153" t="s">
        <v>1237</v>
      </c>
      <c r="C682" s="152" t="s">
        <v>638</v>
      </c>
      <c r="D682" s="152">
        <v>1</v>
      </c>
      <c r="E682" s="153"/>
      <c r="F682" s="153"/>
    </row>
    <row r="683" spans="1:6" s="152" customFormat="1">
      <c r="A683" s="152">
        <v>556</v>
      </c>
      <c r="B683" s="153" t="s">
        <v>1238</v>
      </c>
      <c r="C683" s="152" t="s">
        <v>647</v>
      </c>
      <c r="D683" s="152">
        <v>1</v>
      </c>
      <c r="E683" s="153"/>
      <c r="F683" s="153"/>
    </row>
    <row r="684" spans="1:6" s="152" customFormat="1">
      <c r="A684" s="152">
        <v>557</v>
      </c>
      <c r="B684" s="153" t="s">
        <v>1239</v>
      </c>
      <c r="C684" s="152" t="s">
        <v>645</v>
      </c>
      <c r="D684" s="152">
        <v>1</v>
      </c>
      <c r="E684" s="153"/>
      <c r="F684" s="153"/>
    </row>
    <row r="685" spans="1:6" s="152" customFormat="1">
      <c r="A685" s="152">
        <v>558</v>
      </c>
      <c r="B685" s="153" t="s">
        <v>1240</v>
      </c>
      <c r="C685" s="152" t="s">
        <v>646</v>
      </c>
      <c r="D685" s="152">
        <v>1</v>
      </c>
      <c r="E685" s="153"/>
      <c r="F685" s="153"/>
    </row>
    <row r="686" spans="1:6" s="152" customFormat="1">
      <c r="A686" s="152">
        <v>559</v>
      </c>
      <c r="B686" s="153" t="s">
        <v>1241</v>
      </c>
      <c r="C686" s="152" t="s">
        <v>636</v>
      </c>
      <c r="D686" s="152">
        <v>1</v>
      </c>
      <c r="E686" s="153"/>
      <c r="F686" s="153"/>
    </row>
    <row r="687" spans="1:6" s="152" customFormat="1">
      <c r="A687" s="152">
        <v>560</v>
      </c>
      <c r="B687" s="153" t="s">
        <v>1242</v>
      </c>
      <c r="C687" s="152" t="s">
        <v>637</v>
      </c>
      <c r="D687" s="152">
        <v>1</v>
      </c>
      <c r="E687" s="153"/>
      <c r="F687" s="153"/>
    </row>
    <row r="688" spans="1:6" s="152" customFormat="1">
      <c r="A688" s="152">
        <v>561</v>
      </c>
      <c r="B688" s="153" t="s">
        <v>1243</v>
      </c>
      <c r="C688" s="152" t="s">
        <v>638</v>
      </c>
      <c r="D688" s="152">
        <v>1</v>
      </c>
      <c r="E688" s="153"/>
      <c r="F688" s="153"/>
    </row>
    <row r="689" spans="1:6" s="152" customFormat="1">
      <c r="A689" s="152">
        <v>562</v>
      </c>
      <c r="B689" s="153" t="s">
        <v>1244</v>
      </c>
      <c r="C689" s="152" t="s">
        <v>647</v>
      </c>
      <c r="D689" s="152">
        <v>1</v>
      </c>
      <c r="E689" s="153"/>
      <c r="F689" s="153"/>
    </row>
    <row r="690" spans="1:6" s="152" customFormat="1">
      <c r="A690" s="152">
        <v>563</v>
      </c>
      <c r="B690" s="153" t="s">
        <v>1245</v>
      </c>
      <c r="C690" s="152" t="s">
        <v>645</v>
      </c>
      <c r="D690" s="152">
        <v>1</v>
      </c>
      <c r="E690" s="153"/>
      <c r="F690" s="153"/>
    </row>
    <row r="691" spans="1:6" s="152" customFormat="1">
      <c r="A691" s="152">
        <v>564</v>
      </c>
      <c r="B691" s="153" t="s">
        <v>1246</v>
      </c>
      <c r="C691" s="152" t="s">
        <v>646</v>
      </c>
      <c r="D691" s="152">
        <v>1</v>
      </c>
      <c r="E691" s="153"/>
      <c r="F691" s="153"/>
    </row>
    <row r="692" spans="1:6" s="152" customFormat="1">
      <c r="A692" s="152">
        <v>565</v>
      </c>
      <c r="B692" s="153" t="s">
        <v>1247</v>
      </c>
      <c r="C692" s="152" t="s">
        <v>636</v>
      </c>
      <c r="D692" s="152">
        <v>1</v>
      </c>
      <c r="E692" s="153"/>
      <c r="F692" s="153"/>
    </row>
    <row r="693" spans="1:6" s="152" customFormat="1">
      <c r="A693" s="152">
        <v>566</v>
      </c>
      <c r="B693" s="153" t="s">
        <v>1248</v>
      </c>
      <c r="C693" s="152" t="s">
        <v>637</v>
      </c>
      <c r="D693" s="152">
        <v>1</v>
      </c>
      <c r="E693" s="153"/>
      <c r="F693" s="153"/>
    </row>
    <row r="694" spans="1:6" s="152" customFormat="1">
      <c r="A694" s="152">
        <v>567</v>
      </c>
      <c r="B694" s="153" t="s">
        <v>1249</v>
      </c>
      <c r="C694" s="152" t="s">
        <v>638</v>
      </c>
      <c r="D694" s="152">
        <v>1</v>
      </c>
      <c r="E694" s="153"/>
      <c r="F694" s="153"/>
    </row>
    <row r="695" spans="1:6" s="152" customFormat="1">
      <c r="A695" s="152">
        <v>568</v>
      </c>
      <c r="B695" s="153" t="s">
        <v>1250</v>
      </c>
      <c r="C695" s="152" t="s">
        <v>647</v>
      </c>
      <c r="D695" s="152">
        <v>1</v>
      </c>
      <c r="E695" s="153"/>
      <c r="F695" s="153"/>
    </row>
    <row r="696" spans="1:6" s="152" customFormat="1">
      <c r="A696" s="152">
        <v>569</v>
      </c>
      <c r="B696" s="153" t="s">
        <v>1251</v>
      </c>
      <c r="C696" s="152" t="s">
        <v>645</v>
      </c>
      <c r="D696" s="152">
        <v>1</v>
      </c>
      <c r="E696" s="153"/>
      <c r="F696" s="153"/>
    </row>
    <row r="697" spans="1:6" s="152" customFormat="1">
      <c r="A697" s="152">
        <v>570</v>
      </c>
      <c r="B697" s="153" t="s">
        <v>1252</v>
      </c>
      <c r="C697" s="152" t="s">
        <v>646</v>
      </c>
      <c r="D697" s="152">
        <v>1</v>
      </c>
      <c r="E697" s="153"/>
      <c r="F697" s="153"/>
    </row>
    <row r="698" spans="1:6" s="152" customFormat="1">
      <c r="A698" s="152">
        <v>571</v>
      </c>
      <c r="B698" s="153" t="s">
        <v>1253</v>
      </c>
      <c r="C698" s="152" t="s">
        <v>636</v>
      </c>
      <c r="D698" s="152">
        <v>1</v>
      </c>
      <c r="E698" s="153"/>
      <c r="F698" s="153"/>
    </row>
    <row r="699" spans="1:6" s="152" customFormat="1">
      <c r="A699" s="152">
        <v>572</v>
      </c>
      <c r="B699" s="153" t="s">
        <v>1254</v>
      </c>
      <c r="C699" s="152" t="s">
        <v>637</v>
      </c>
      <c r="D699" s="152">
        <v>1</v>
      </c>
      <c r="E699" s="153"/>
      <c r="F699" s="153"/>
    </row>
    <row r="700" spans="1:6" s="152" customFormat="1">
      <c r="A700" s="152">
        <v>573</v>
      </c>
      <c r="B700" s="153" t="s">
        <v>1255</v>
      </c>
      <c r="C700" s="152" t="s">
        <v>638</v>
      </c>
      <c r="D700" s="152">
        <v>1</v>
      </c>
      <c r="E700" s="153"/>
      <c r="F700" s="153"/>
    </row>
    <row r="701" spans="1:6" s="152" customFormat="1">
      <c r="A701" s="152">
        <v>574</v>
      </c>
      <c r="B701" s="153" t="s">
        <v>1256</v>
      </c>
      <c r="C701" s="152" t="s">
        <v>647</v>
      </c>
      <c r="D701" s="152">
        <v>1</v>
      </c>
      <c r="E701" s="153"/>
      <c r="F701" s="153"/>
    </row>
    <row r="702" spans="1:6" s="152" customFormat="1">
      <c r="A702" s="152">
        <v>575</v>
      </c>
      <c r="B702" s="153" t="s">
        <v>1257</v>
      </c>
      <c r="C702" s="152" t="s">
        <v>645</v>
      </c>
      <c r="D702" s="152">
        <v>1</v>
      </c>
      <c r="E702" s="153"/>
      <c r="F702" s="153"/>
    </row>
    <row r="703" spans="1:6" s="152" customFormat="1">
      <c r="A703" s="152">
        <v>576</v>
      </c>
      <c r="B703" s="153" t="s">
        <v>1258</v>
      </c>
      <c r="C703" s="152" t="s">
        <v>646</v>
      </c>
      <c r="D703" s="152">
        <v>1</v>
      </c>
      <c r="E703" s="153"/>
      <c r="F703" s="153"/>
    </row>
    <row r="704" spans="1:6" s="152" customFormat="1">
      <c r="A704" s="152">
        <v>577</v>
      </c>
      <c r="B704" s="153" t="s">
        <v>1259</v>
      </c>
      <c r="C704" s="152" t="s">
        <v>636</v>
      </c>
      <c r="D704" s="152">
        <v>1</v>
      </c>
      <c r="E704" s="153"/>
      <c r="F704" s="153"/>
    </row>
    <row r="705" spans="1:6" s="152" customFormat="1">
      <c r="A705" s="152">
        <v>578</v>
      </c>
      <c r="B705" s="153" t="s">
        <v>1260</v>
      </c>
      <c r="C705" s="152" t="s">
        <v>637</v>
      </c>
      <c r="D705" s="152">
        <v>1</v>
      </c>
      <c r="E705" s="153"/>
      <c r="F705" s="153"/>
    </row>
    <row r="706" spans="1:6" s="152" customFormat="1">
      <c r="A706" s="152">
        <v>579</v>
      </c>
      <c r="B706" s="153" t="s">
        <v>1261</v>
      </c>
      <c r="C706" s="152" t="s">
        <v>638</v>
      </c>
      <c r="D706" s="152">
        <v>1</v>
      </c>
      <c r="E706" s="153"/>
      <c r="F706" s="153"/>
    </row>
    <row r="707" spans="1:6" s="152" customFormat="1">
      <c r="A707" s="152">
        <v>580</v>
      </c>
      <c r="B707" s="153" t="s">
        <v>1262</v>
      </c>
      <c r="C707" s="152" t="s">
        <v>647</v>
      </c>
      <c r="D707" s="152">
        <v>1</v>
      </c>
      <c r="E707" s="153"/>
      <c r="F707" s="153"/>
    </row>
    <row r="708" spans="1:6" s="152" customFormat="1">
      <c r="A708" s="152">
        <v>581</v>
      </c>
      <c r="B708" s="153" t="s">
        <v>1263</v>
      </c>
      <c r="C708" s="152" t="s">
        <v>645</v>
      </c>
      <c r="D708" s="152">
        <v>1</v>
      </c>
      <c r="E708" s="153"/>
      <c r="F708" s="153"/>
    </row>
    <row r="709" spans="1:6" s="152" customFormat="1">
      <c r="A709" s="152">
        <v>582</v>
      </c>
      <c r="B709" s="153" t="s">
        <v>1264</v>
      </c>
      <c r="C709" s="152" t="s">
        <v>646</v>
      </c>
      <c r="D709" s="152">
        <v>1</v>
      </c>
      <c r="E709" s="153"/>
      <c r="F709" s="153"/>
    </row>
    <row r="710" spans="1:6" s="152" customFormat="1">
      <c r="A710" s="152">
        <v>583</v>
      </c>
      <c r="B710" s="153" t="s">
        <v>1265</v>
      </c>
      <c r="C710" s="152" t="s">
        <v>636</v>
      </c>
      <c r="D710" s="152">
        <v>1</v>
      </c>
      <c r="E710" s="153"/>
      <c r="F710" s="153"/>
    </row>
    <row r="711" spans="1:6" s="152" customFormat="1">
      <c r="A711" s="152">
        <v>584</v>
      </c>
      <c r="B711" s="153" t="s">
        <v>1266</v>
      </c>
      <c r="C711" s="152" t="s">
        <v>637</v>
      </c>
      <c r="D711" s="152">
        <v>1</v>
      </c>
      <c r="E711" s="153"/>
      <c r="F711" s="153"/>
    </row>
    <row r="712" spans="1:6" s="152" customFormat="1">
      <c r="A712" s="152">
        <v>585</v>
      </c>
      <c r="B712" s="153" t="s">
        <v>1267</v>
      </c>
      <c r="C712" s="152" t="s">
        <v>638</v>
      </c>
      <c r="D712" s="152">
        <v>1</v>
      </c>
      <c r="E712" s="153"/>
      <c r="F712" s="153"/>
    </row>
    <row r="713" spans="1:6" s="152" customFormat="1">
      <c r="A713" s="152">
        <v>586</v>
      </c>
      <c r="B713" s="153" t="s">
        <v>1268</v>
      </c>
      <c r="C713" s="152" t="s">
        <v>647</v>
      </c>
      <c r="D713" s="152">
        <v>1</v>
      </c>
      <c r="E713" s="153"/>
      <c r="F713" s="153"/>
    </row>
    <row r="714" spans="1:6" s="152" customFormat="1">
      <c r="A714" s="152">
        <v>587</v>
      </c>
      <c r="B714" s="153" t="s">
        <v>1269</v>
      </c>
      <c r="C714" s="152" t="s">
        <v>645</v>
      </c>
      <c r="D714" s="152">
        <v>1</v>
      </c>
      <c r="E714" s="153"/>
      <c r="F714" s="153"/>
    </row>
    <row r="715" spans="1:6" s="152" customFormat="1">
      <c r="A715" s="152">
        <v>588</v>
      </c>
      <c r="B715" s="153" t="s">
        <v>1270</v>
      </c>
      <c r="C715" s="152" t="s">
        <v>646</v>
      </c>
      <c r="D715" s="152">
        <v>1</v>
      </c>
      <c r="E715" s="153"/>
      <c r="F715" s="153"/>
    </row>
    <row r="716" spans="1:6" s="152" customFormat="1">
      <c r="A716" s="152">
        <v>589</v>
      </c>
      <c r="B716" s="153" t="s">
        <v>1271</v>
      </c>
      <c r="C716" s="152" t="s">
        <v>636</v>
      </c>
      <c r="D716" s="152">
        <v>1</v>
      </c>
      <c r="E716" s="153"/>
      <c r="F716" s="153"/>
    </row>
    <row r="717" spans="1:6" s="152" customFormat="1">
      <c r="A717" s="152">
        <v>590</v>
      </c>
      <c r="B717" s="153" t="s">
        <v>1272</v>
      </c>
      <c r="C717" s="152" t="s">
        <v>637</v>
      </c>
      <c r="D717" s="152">
        <v>1</v>
      </c>
      <c r="E717" s="153"/>
      <c r="F717" s="153"/>
    </row>
    <row r="718" spans="1:6" s="152" customFormat="1">
      <c r="A718" s="152">
        <v>591</v>
      </c>
      <c r="B718" s="153" t="s">
        <v>1273</v>
      </c>
      <c r="C718" s="152" t="s">
        <v>638</v>
      </c>
      <c r="D718" s="152">
        <v>1</v>
      </c>
      <c r="E718" s="153"/>
      <c r="F718" s="153"/>
    </row>
    <row r="719" spans="1:6" s="152" customFormat="1">
      <c r="A719" s="152">
        <v>592</v>
      </c>
      <c r="B719" s="153" t="s">
        <v>1274</v>
      </c>
      <c r="C719" s="152" t="s">
        <v>647</v>
      </c>
      <c r="D719" s="152">
        <v>1</v>
      </c>
      <c r="E719" s="153"/>
      <c r="F719" s="153"/>
    </row>
    <row r="720" spans="1:6" s="152" customFormat="1">
      <c r="A720" s="152">
        <v>593</v>
      </c>
      <c r="B720" s="153" t="s">
        <v>1275</v>
      </c>
      <c r="C720" s="152" t="s">
        <v>645</v>
      </c>
      <c r="D720" s="152">
        <v>1</v>
      </c>
      <c r="E720" s="153"/>
      <c r="F720" s="153"/>
    </row>
    <row r="721" spans="1:6" s="152" customFormat="1">
      <c r="A721" s="152">
        <v>594</v>
      </c>
      <c r="B721" s="153" t="s">
        <v>1276</v>
      </c>
      <c r="C721" s="152" t="s">
        <v>646</v>
      </c>
      <c r="D721" s="152">
        <v>1</v>
      </c>
      <c r="E721" s="153"/>
      <c r="F721" s="153"/>
    </row>
    <row r="722" spans="1:6" s="152" customFormat="1">
      <c r="A722" s="152">
        <v>595</v>
      </c>
      <c r="B722" s="153" t="s">
        <v>1277</v>
      </c>
      <c r="C722" s="152" t="s">
        <v>636</v>
      </c>
      <c r="D722" s="152">
        <v>1</v>
      </c>
      <c r="E722" s="153"/>
      <c r="F722" s="153"/>
    </row>
    <row r="723" spans="1:6" s="152" customFormat="1">
      <c r="A723" s="152">
        <v>596</v>
      </c>
      <c r="B723" s="153" t="s">
        <v>1278</v>
      </c>
      <c r="C723" s="152" t="s">
        <v>637</v>
      </c>
      <c r="D723" s="152">
        <v>1</v>
      </c>
      <c r="E723" s="153"/>
      <c r="F723" s="153"/>
    </row>
    <row r="724" spans="1:6" s="152" customFormat="1">
      <c r="A724" s="152">
        <v>597</v>
      </c>
      <c r="B724" s="153" t="s">
        <v>1279</v>
      </c>
      <c r="C724" s="152" t="s">
        <v>638</v>
      </c>
      <c r="D724" s="152">
        <v>1</v>
      </c>
      <c r="E724" s="153"/>
      <c r="F724" s="153"/>
    </row>
    <row r="725" spans="1:6" s="152" customFormat="1">
      <c r="A725" s="152">
        <v>598</v>
      </c>
      <c r="B725" s="153" t="s">
        <v>827</v>
      </c>
      <c r="C725" s="152" t="s">
        <v>647</v>
      </c>
      <c r="D725" s="152">
        <v>1</v>
      </c>
      <c r="E725" s="153"/>
      <c r="F725" s="153"/>
    </row>
    <row r="726" spans="1:6" s="152" customFormat="1">
      <c r="A726" s="152">
        <v>599</v>
      </c>
      <c r="B726" s="153" t="s">
        <v>1280</v>
      </c>
      <c r="C726" s="152" t="s">
        <v>645</v>
      </c>
      <c r="D726" s="152">
        <v>1</v>
      </c>
      <c r="E726" s="153"/>
      <c r="F726" s="153"/>
    </row>
    <row r="727" spans="1:6" s="152" customFormat="1">
      <c r="A727" s="152">
        <v>600</v>
      </c>
      <c r="B727" s="153" t="s">
        <v>1281</v>
      </c>
      <c r="C727" s="152" t="s">
        <v>646</v>
      </c>
      <c r="D727" s="152">
        <v>1</v>
      </c>
      <c r="E727" s="153"/>
      <c r="F727" s="153"/>
    </row>
    <row r="728" spans="1:6" s="152" customFormat="1">
      <c r="A728" s="152">
        <v>601</v>
      </c>
      <c r="B728" s="153" t="s">
        <v>1282</v>
      </c>
      <c r="C728" s="152" t="s">
        <v>636</v>
      </c>
      <c r="D728" s="152">
        <v>1</v>
      </c>
      <c r="E728" s="153"/>
      <c r="F728" s="153"/>
    </row>
    <row r="729" spans="1:6" s="152" customFormat="1">
      <c r="A729" s="152">
        <v>602</v>
      </c>
      <c r="B729" s="153" t="s">
        <v>1283</v>
      </c>
      <c r="C729" s="152" t="s">
        <v>637</v>
      </c>
      <c r="D729" s="152">
        <v>1</v>
      </c>
      <c r="E729" s="153"/>
      <c r="F729" s="153"/>
    </row>
    <row r="730" spans="1:6" s="152" customFormat="1">
      <c r="A730" s="152">
        <v>603</v>
      </c>
      <c r="B730" s="153" t="s">
        <v>1284</v>
      </c>
      <c r="C730" s="152" t="s">
        <v>638</v>
      </c>
      <c r="D730" s="152">
        <v>1</v>
      </c>
      <c r="E730" s="153"/>
      <c r="F730" s="153"/>
    </row>
    <row r="731" spans="1:6" s="152" customFormat="1">
      <c r="A731" s="152">
        <v>604</v>
      </c>
      <c r="B731" s="153" t="s">
        <v>1285</v>
      </c>
      <c r="C731" s="152" t="s">
        <v>647</v>
      </c>
      <c r="D731" s="152">
        <v>1</v>
      </c>
      <c r="E731" s="153"/>
      <c r="F731" s="153"/>
    </row>
    <row r="732" spans="1:6" s="152" customFormat="1">
      <c r="A732" s="152">
        <v>605</v>
      </c>
      <c r="B732" s="153" t="s">
        <v>1286</v>
      </c>
      <c r="C732" s="152" t="s">
        <v>645</v>
      </c>
      <c r="D732" s="152">
        <v>1</v>
      </c>
      <c r="E732" s="153"/>
      <c r="F732" s="153"/>
    </row>
    <row r="733" spans="1:6" s="152" customFormat="1">
      <c r="A733" s="152">
        <v>606</v>
      </c>
      <c r="B733" s="153" t="s">
        <v>1287</v>
      </c>
      <c r="C733" s="152" t="s">
        <v>646</v>
      </c>
      <c r="D733" s="152">
        <v>1</v>
      </c>
      <c r="E733" s="153"/>
      <c r="F733" s="153"/>
    </row>
    <row r="734" spans="1:6" s="152" customFormat="1">
      <c r="A734" s="152">
        <v>607</v>
      </c>
      <c r="B734" s="153" t="s">
        <v>1288</v>
      </c>
      <c r="C734" s="152" t="s">
        <v>636</v>
      </c>
      <c r="D734" s="152">
        <v>1</v>
      </c>
      <c r="E734" s="153"/>
      <c r="F734" s="153"/>
    </row>
    <row r="735" spans="1:6" s="152" customFormat="1">
      <c r="A735" s="152">
        <v>608</v>
      </c>
      <c r="B735" s="153" t="s">
        <v>1289</v>
      </c>
      <c r="C735" s="152" t="s">
        <v>637</v>
      </c>
      <c r="D735" s="152">
        <v>1</v>
      </c>
      <c r="E735" s="153"/>
      <c r="F735" s="153"/>
    </row>
    <row r="736" spans="1:6" s="152" customFormat="1">
      <c r="A736" s="152">
        <v>609</v>
      </c>
      <c r="B736" s="153" t="s">
        <v>1290</v>
      </c>
      <c r="C736" s="152" t="s">
        <v>638</v>
      </c>
      <c r="D736" s="152">
        <v>1</v>
      </c>
      <c r="E736" s="153"/>
      <c r="F736" s="153"/>
    </row>
    <row r="737" spans="1:6" s="152" customFormat="1">
      <c r="A737" s="152">
        <v>610</v>
      </c>
      <c r="B737" s="153" t="s">
        <v>1291</v>
      </c>
      <c r="C737" s="152" t="s">
        <v>647</v>
      </c>
      <c r="D737" s="152">
        <v>1</v>
      </c>
      <c r="E737" s="153"/>
      <c r="F737" s="153"/>
    </row>
    <row r="738" spans="1:6" s="152" customFormat="1">
      <c r="A738" s="152">
        <v>611</v>
      </c>
      <c r="B738" s="153" t="s">
        <v>1292</v>
      </c>
      <c r="C738" s="152" t="s">
        <v>645</v>
      </c>
      <c r="D738" s="152">
        <v>1</v>
      </c>
      <c r="E738" s="153"/>
      <c r="F738" s="153"/>
    </row>
    <row r="739" spans="1:6" s="152" customFormat="1">
      <c r="A739" s="152">
        <v>612</v>
      </c>
      <c r="B739" s="153" t="s">
        <v>1293</v>
      </c>
      <c r="C739" s="152" t="s">
        <v>646</v>
      </c>
      <c r="D739" s="152">
        <v>1</v>
      </c>
      <c r="E739" s="153"/>
      <c r="F739" s="153"/>
    </row>
    <row r="740" spans="1:6" s="152" customFormat="1">
      <c r="A740" s="152">
        <v>613</v>
      </c>
      <c r="B740" s="153" t="s">
        <v>1294</v>
      </c>
      <c r="C740" s="152" t="s">
        <v>636</v>
      </c>
      <c r="D740" s="152">
        <v>1</v>
      </c>
      <c r="E740" s="153"/>
      <c r="F740" s="153"/>
    </row>
    <row r="741" spans="1:6" s="152" customFormat="1">
      <c r="A741" s="152">
        <v>614</v>
      </c>
      <c r="B741" s="153" t="s">
        <v>1089</v>
      </c>
      <c r="C741" s="152" t="s">
        <v>637</v>
      </c>
      <c r="D741" s="152">
        <v>1</v>
      </c>
      <c r="E741" s="153"/>
      <c r="F741" s="153"/>
    </row>
    <row r="742" spans="1:6" s="152" customFormat="1">
      <c r="A742" s="152">
        <v>615</v>
      </c>
      <c r="B742" s="153" t="s">
        <v>1295</v>
      </c>
      <c r="C742" s="152" t="s">
        <v>638</v>
      </c>
      <c r="D742" s="152">
        <v>1</v>
      </c>
      <c r="E742" s="153"/>
      <c r="F742" s="153"/>
    </row>
    <row r="743" spans="1:6" s="152" customFormat="1">
      <c r="A743" s="152">
        <v>616</v>
      </c>
      <c r="B743" s="153" t="s">
        <v>1296</v>
      </c>
      <c r="C743" s="152" t="s">
        <v>647</v>
      </c>
      <c r="D743" s="152">
        <v>1</v>
      </c>
      <c r="E743" s="153"/>
      <c r="F743" s="153"/>
    </row>
    <row r="744" spans="1:6" s="152" customFormat="1">
      <c r="A744" s="152">
        <v>617</v>
      </c>
      <c r="B744" s="153" t="s">
        <v>1297</v>
      </c>
      <c r="C744" s="152" t="s">
        <v>645</v>
      </c>
      <c r="D744" s="152">
        <v>1</v>
      </c>
      <c r="E744" s="153"/>
      <c r="F744" s="153"/>
    </row>
    <row r="745" spans="1:6" s="152" customFormat="1">
      <c r="A745" s="152">
        <v>618</v>
      </c>
      <c r="B745" s="153" t="s">
        <v>1298</v>
      </c>
      <c r="C745" s="152" t="s">
        <v>646</v>
      </c>
      <c r="D745" s="152">
        <v>1</v>
      </c>
      <c r="E745" s="153"/>
      <c r="F745" s="153"/>
    </row>
    <row r="746" spans="1:6" s="152" customFormat="1">
      <c r="A746" s="152">
        <v>619</v>
      </c>
      <c r="B746" s="153" t="s">
        <v>1299</v>
      </c>
      <c r="C746" s="152" t="s">
        <v>636</v>
      </c>
      <c r="D746" s="152">
        <v>1</v>
      </c>
      <c r="E746" s="153"/>
      <c r="F746" s="153"/>
    </row>
    <row r="747" spans="1:6" s="152" customFormat="1">
      <c r="A747" s="152">
        <v>620</v>
      </c>
      <c r="B747" s="153" t="s">
        <v>1300</v>
      </c>
      <c r="C747" s="152" t="s">
        <v>637</v>
      </c>
      <c r="D747" s="152">
        <v>1</v>
      </c>
      <c r="E747" s="153"/>
      <c r="F747" s="153"/>
    </row>
    <row r="748" spans="1:6" s="152" customFormat="1">
      <c r="A748" s="152">
        <v>621</v>
      </c>
      <c r="B748" s="153" t="s">
        <v>1301</v>
      </c>
      <c r="C748" s="152" t="s">
        <v>638</v>
      </c>
      <c r="D748" s="152">
        <v>1</v>
      </c>
      <c r="E748" s="153"/>
      <c r="F748" s="153"/>
    </row>
    <row r="749" spans="1:6" s="152" customFormat="1">
      <c r="A749" s="152">
        <v>622</v>
      </c>
      <c r="B749" s="153" t="s">
        <v>1302</v>
      </c>
      <c r="C749" s="152" t="s">
        <v>647</v>
      </c>
      <c r="D749" s="152">
        <v>1</v>
      </c>
      <c r="E749" s="153"/>
      <c r="F749" s="153"/>
    </row>
    <row r="750" spans="1:6" s="152" customFormat="1">
      <c r="A750" s="152">
        <v>623</v>
      </c>
      <c r="B750" s="153" t="s">
        <v>1303</v>
      </c>
      <c r="C750" s="152" t="s">
        <v>645</v>
      </c>
      <c r="D750" s="152">
        <v>1</v>
      </c>
      <c r="E750" s="153"/>
      <c r="F750" s="153"/>
    </row>
    <row r="751" spans="1:6" s="152" customFormat="1">
      <c r="A751" s="152">
        <v>624</v>
      </c>
      <c r="B751" s="153" t="s">
        <v>1304</v>
      </c>
      <c r="C751" s="152" t="s">
        <v>646</v>
      </c>
      <c r="D751" s="152">
        <v>1</v>
      </c>
      <c r="E751" s="153"/>
      <c r="F751" s="153"/>
    </row>
    <row r="752" spans="1:6" s="152" customFormat="1">
      <c r="A752" s="152">
        <v>625</v>
      </c>
      <c r="B752" s="153" t="s">
        <v>1305</v>
      </c>
      <c r="C752" s="152" t="s">
        <v>636</v>
      </c>
      <c r="D752" s="152">
        <v>1</v>
      </c>
      <c r="E752" s="153"/>
      <c r="F752" s="153"/>
    </row>
    <row r="753" spans="1:6" s="152" customFormat="1">
      <c r="A753" s="152">
        <v>626</v>
      </c>
      <c r="B753" s="153" t="s">
        <v>1306</v>
      </c>
      <c r="C753" s="152" t="s">
        <v>637</v>
      </c>
      <c r="D753" s="152">
        <v>1</v>
      </c>
      <c r="E753" s="153"/>
      <c r="F753" s="153"/>
    </row>
    <row r="754" spans="1:6" s="152" customFormat="1">
      <c r="A754" s="152">
        <v>627</v>
      </c>
      <c r="B754" s="153" t="s">
        <v>1307</v>
      </c>
      <c r="C754" s="152" t="s">
        <v>638</v>
      </c>
      <c r="D754" s="152">
        <v>1</v>
      </c>
      <c r="E754" s="153"/>
      <c r="F754" s="153"/>
    </row>
    <row r="755" spans="1:6" s="152" customFormat="1">
      <c r="A755" s="152">
        <v>628</v>
      </c>
      <c r="B755" s="153" t="s">
        <v>1308</v>
      </c>
      <c r="C755" s="152" t="s">
        <v>647</v>
      </c>
      <c r="D755" s="152">
        <v>1</v>
      </c>
      <c r="E755" s="153"/>
      <c r="F755" s="153"/>
    </row>
    <row r="756" spans="1:6" s="152" customFormat="1">
      <c r="A756" s="152">
        <v>629</v>
      </c>
      <c r="B756" s="153" t="s">
        <v>1309</v>
      </c>
      <c r="C756" s="152" t="s">
        <v>645</v>
      </c>
      <c r="D756" s="152">
        <v>1</v>
      </c>
      <c r="E756" s="153"/>
      <c r="F756" s="153"/>
    </row>
    <row r="757" spans="1:6" s="152" customFormat="1">
      <c r="A757" s="152">
        <v>630</v>
      </c>
      <c r="B757" s="153" t="s">
        <v>1310</v>
      </c>
      <c r="C757" s="152" t="s">
        <v>646</v>
      </c>
      <c r="D757" s="152">
        <v>1</v>
      </c>
      <c r="E757" s="153"/>
      <c r="F757" s="153"/>
    </row>
    <row r="758" spans="1:6" s="152" customFormat="1">
      <c r="A758" s="152">
        <v>631</v>
      </c>
      <c r="B758" s="153" t="s">
        <v>1311</v>
      </c>
      <c r="C758" s="152" t="s">
        <v>636</v>
      </c>
      <c r="D758" s="152">
        <v>1</v>
      </c>
      <c r="E758" s="153"/>
      <c r="F758" s="153"/>
    </row>
    <row r="759" spans="1:6" s="152" customFormat="1">
      <c r="A759" s="152">
        <v>632</v>
      </c>
      <c r="B759" s="153" t="s">
        <v>1312</v>
      </c>
      <c r="C759" s="152" t="s">
        <v>637</v>
      </c>
      <c r="D759" s="152">
        <v>1</v>
      </c>
      <c r="E759" s="153"/>
      <c r="F759" s="153"/>
    </row>
    <row r="760" spans="1:6" s="152" customFormat="1">
      <c r="A760" s="152">
        <v>633</v>
      </c>
      <c r="B760" s="153" t="s">
        <v>1313</v>
      </c>
      <c r="C760" s="152" t="s">
        <v>638</v>
      </c>
      <c r="D760" s="152">
        <v>1</v>
      </c>
      <c r="E760" s="153"/>
      <c r="F760" s="153"/>
    </row>
    <row r="761" spans="1:6" s="152" customFormat="1">
      <c r="A761" s="152">
        <v>634</v>
      </c>
      <c r="B761" s="153" t="s">
        <v>1314</v>
      </c>
      <c r="C761" s="152" t="s">
        <v>647</v>
      </c>
      <c r="D761" s="152">
        <v>1</v>
      </c>
      <c r="E761" s="153"/>
      <c r="F761" s="153"/>
    </row>
    <row r="762" spans="1:6" s="152" customFormat="1">
      <c r="A762" s="152">
        <v>635</v>
      </c>
      <c r="B762" s="153" t="s">
        <v>1315</v>
      </c>
      <c r="C762" s="152" t="s">
        <v>645</v>
      </c>
      <c r="D762" s="152">
        <v>1</v>
      </c>
      <c r="E762" s="153"/>
      <c r="F762" s="153"/>
    </row>
    <row r="763" spans="1:6" s="152" customFormat="1">
      <c r="A763" s="152">
        <v>636</v>
      </c>
      <c r="B763" s="153" t="s">
        <v>1316</v>
      </c>
      <c r="C763" s="152" t="s">
        <v>646</v>
      </c>
      <c r="D763" s="152">
        <v>1</v>
      </c>
      <c r="E763" s="153"/>
      <c r="F763" s="153"/>
    </row>
    <row r="764" spans="1:6" s="152" customFormat="1">
      <c r="A764" s="152">
        <v>637</v>
      </c>
      <c r="B764" s="153" t="s">
        <v>1317</v>
      </c>
      <c r="C764" s="152" t="s">
        <v>636</v>
      </c>
      <c r="D764" s="152">
        <v>1</v>
      </c>
      <c r="E764" s="153"/>
      <c r="F764" s="153"/>
    </row>
    <row r="765" spans="1:6" s="152" customFormat="1">
      <c r="A765" s="152">
        <v>638</v>
      </c>
      <c r="B765" s="153" t="s">
        <v>1318</v>
      </c>
      <c r="C765" s="152" t="s">
        <v>637</v>
      </c>
      <c r="D765" s="152">
        <v>1</v>
      </c>
      <c r="E765" s="153"/>
      <c r="F765" s="153"/>
    </row>
    <row r="766" spans="1:6" s="152" customFormat="1">
      <c r="A766" s="152">
        <v>639</v>
      </c>
      <c r="B766" s="153" t="s">
        <v>1319</v>
      </c>
      <c r="C766" s="152" t="s">
        <v>638</v>
      </c>
      <c r="D766" s="152">
        <v>1</v>
      </c>
      <c r="E766" s="153"/>
      <c r="F766" s="153"/>
    </row>
    <row r="767" spans="1:6" s="152" customFormat="1">
      <c r="A767" s="152">
        <v>640</v>
      </c>
      <c r="B767" s="153" t="s">
        <v>1320</v>
      </c>
      <c r="C767" s="152" t="s">
        <v>647</v>
      </c>
      <c r="D767" s="152">
        <v>1</v>
      </c>
      <c r="E767" s="153"/>
      <c r="F767" s="153"/>
    </row>
    <row r="768" spans="1:6" s="152" customFormat="1">
      <c r="A768" s="152">
        <v>641</v>
      </c>
      <c r="B768" s="153" t="s">
        <v>1321</v>
      </c>
      <c r="C768" s="152" t="s">
        <v>645</v>
      </c>
      <c r="D768" s="152">
        <v>1</v>
      </c>
      <c r="E768" s="153"/>
      <c r="F768" s="153"/>
    </row>
    <row r="769" spans="1:6" s="152" customFormat="1">
      <c r="A769" s="152">
        <v>642</v>
      </c>
      <c r="B769" s="153" t="s">
        <v>1322</v>
      </c>
      <c r="C769" s="152" t="s">
        <v>646</v>
      </c>
      <c r="D769" s="152">
        <v>1</v>
      </c>
      <c r="E769" s="153"/>
      <c r="F769" s="153"/>
    </row>
    <row r="770" spans="1:6" s="152" customFormat="1">
      <c r="A770" s="152">
        <v>643</v>
      </c>
      <c r="B770" s="153" t="s">
        <v>1323</v>
      </c>
      <c r="C770" s="152" t="s">
        <v>636</v>
      </c>
      <c r="D770" s="152">
        <v>1</v>
      </c>
      <c r="E770" s="153"/>
      <c r="F770" s="153"/>
    </row>
    <row r="771" spans="1:6" s="152" customFormat="1">
      <c r="A771" s="152">
        <v>644</v>
      </c>
      <c r="B771" s="153" t="s">
        <v>1324</v>
      </c>
      <c r="C771" s="152" t="s">
        <v>637</v>
      </c>
      <c r="D771" s="152">
        <v>1</v>
      </c>
      <c r="E771" s="153"/>
      <c r="F771" s="153"/>
    </row>
    <row r="772" spans="1:6" s="152" customFormat="1">
      <c r="A772" s="152">
        <v>645</v>
      </c>
      <c r="B772" s="153" t="s">
        <v>1325</v>
      </c>
      <c r="C772" s="152" t="s">
        <v>638</v>
      </c>
      <c r="D772" s="152">
        <v>1</v>
      </c>
      <c r="E772" s="153"/>
      <c r="F772" s="153"/>
    </row>
    <row r="773" spans="1:6" s="152" customFormat="1">
      <c r="A773" s="152">
        <v>646</v>
      </c>
      <c r="B773" s="153" t="s">
        <v>1326</v>
      </c>
      <c r="C773" s="152" t="s">
        <v>647</v>
      </c>
      <c r="D773" s="152">
        <v>1</v>
      </c>
      <c r="E773" s="153"/>
      <c r="F773" s="153"/>
    </row>
    <row r="774" spans="1:6" s="152" customFormat="1">
      <c r="A774" s="152">
        <v>647</v>
      </c>
      <c r="B774" s="153" t="s">
        <v>1327</v>
      </c>
      <c r="C774" s="152" t="s">
        <v>645</v>
      </c>
      <c r="D774" s="152">
        <v>1</v>
      </c>
      <c r="E774" s="153"/>
      <c r="F774" s="153"/>
    </row>
    <row r="775" spans="1:6" s="152" customFormat="1">
      <c r="A775" s="152">
        <v>648</v>
      </c>
      <c r="B775" s="153" t="s">
        <v>1328</v>
      </c>
      <c r="C775" s="152" t="s">
        <v>646</v>
      </c>
      <c r="D775" s="152">
        <v>1</v>
      </c>
      <c r="E775" s="153"/>
      <c r="F775" s="153"/>
    </row>
    <row r="776" spans="1:6" s="152" customFormat="1">
      <c r="A776" s="152">
        <v>649</v>
      </c>
      <c r="B776" s="153" t="s">
        <v>1329</v>
      </c>
      <c r="C776" s="152" t="s">
        <v>636</v>
      </c>
      <c r="D776" s="152">
        <v>1</v>
      </c>
      <c r="E776" s="153"/>
      <c r="F776" s="153"/>
    </row>
    <row r="777" spans="1:6" s="152" customFormat="1">
      <c r="A777" s="152">
        <v>650</v>
      </c>
      <c r="B777" s="153" t="s">
        <v>1330</v>
      </c>
      <c r="C777" s="152" t="s">
        <v>637</v>
      </c>
      <c r="D777" s="152">
        <v>1</v>
      </c>
      <c r="E777" s="153"/>
      <c r="F777" s="153"/>
    </row>
    <row r="778" spans="1:6" s="152" customFormat="1">
      <c r="A778" s="152">
        <v>651</v>
      </c>
      <c r="B778" s="153" t="s">
        <v>1331</v>
      </c>
      <c r="C778" s="152" t="s">
        <v>638</v>
      </c>
      <c r="D778" s="152">
        <v>1</v>
      </c>
      <c r="E778" s="153"/>
      <c r="F778" s="153"/>
    </row>
    <row r="779" spans="1:6" s="152" customFormat="1">
      <c r="A779" s="152">
        <v>652</v>
      </c>
      <c r="B779" s="153" t="s">
        <v>1332</v>
      </c>
      <c r="C779" s="152" t="s">
        <v>647</v>
      </c>
      <c r="D779" s="152">
        <v>1</v>
      </c>
      <c r="E779" s="153"/>
      <c r="F779" s="153"/>
    </row>
    <row r="780" spans="1:6" s="152" customFormat="1">
      <c r="A780" s="152">
        <v>653</v>
      </c>
      <c r="B780" s="153" t="s">
        <v>1333</v>
      </c>
      <c r="C780" s="152" t="s">
        <v>645</v>
      </c>
      <c r="D780" s="152">
        <v>1</v>
      </c>
      <c r="E780" s="153"/>
      <c r="F780" s="153"/>
    </row>
    <row r="781" spans="1:6" s="152" customFormat="1">
      <c r="A781" s="152">
        <v>654</v>
      </c>
      <c r="B781" s="153" t="s">
        <v>1334</v>
      </c>
      <c r="C781" s="152" t="s">
        <v>646</v>
      </c>
      <c r="D781" s="152">
        <v>1</v>
      </c>
      <c r="E781" s="153"/>
      <c r="F781" s="153"/>
    </row>
    <row r="782" spans="1:6" s="152" customFormat="1">
      <c r="A782" s="152">
        <v>655</v>
      </c>
      <c r="B782" s="153" t="s">
        <v>1335</v>
      </c>
      <c r="C782" s="152" t="s">
        <v>636</v>
      </c>
      <c r="D782" s="152">
        <v>1</v>
      </c>
      <c r="E782" s="153"/>
      <c r="F782" s="153"/>
    </row>
    <row r="783" spans="1:6" s="152" customFormat="1">
      <c r="A783" s="152">
        <v>656</v>
      </c>
      <c r="B783" s="153" t="s">
        <v>1336</v>
      </c>
      <c r="C783" s="152" t="s">
        <v>637</v>
      </c>
      <c r="D783" s="152">
        <v>1</v>
      </c>
      <c r="E783" s="153"/>
      <c r="F783" s="153"/>
    </row>
    <row r="784" spans="1:6" s="152" customFormat="1">
      <c r="A784" s="152">
        <v>657</v>
      </c>
      <c r="B784" s="153" t="s">
        <v>1337</v>
      </c>
      <c r="C784" s="152" t="s">
        <v>638</v>
      </c>
      <c r="D784" s="152">
        <v>1</v>
      </c>
      <c r="E784" s="153"/>
      <c r="F784" s="153"/>
    </row>
    <row r="785" spans="1:6" s="152" customFormat="1">
      <c r="A785" s="152">
        <v>658</v>
      </c>
      <c r="B785" s="153" t="s">
        <v>1338</v>
      </c>
      <c r="C785" s="152" t="s">
        <v>647</v>
      </c>
      <c r="D785" s="152">
        <v>1</v>
      </c>
      <c r="E785" s="153"/>
      <c r="F785" s="153"/>
    </row>
    <row r="786" spans="1:6" s="152" customFormat="1">
      <c r="A786" s="152">
        <v>659</v>
      </c>
      <c r="B786" s="153" t="s">
        <v>1339</v>
      </c>
      <c r="C786" s="152" t="s">
        <v>645</v>
      </c>
      <c r="D786" s="152">
        <v>1</v>
      </c>
      <c r="E786" s="153"/>
      <c r="F786" s="153"/>
    </row>
    <row r="787" spans="1:6" s="152" customFormat="1">
      <c r="A787" s="152">
        <v>660</v>
      </c>
      <c r="B787" s="153" t="s">
        <v>1340</v>
      </c>
      <c r="C787" s="152" t="s">
        <v>646</v>
      </c>
      <c r="D787" s="152">
        <v>1</v>
      </c>
      <c r="E787" s="153"/>
      <c r="F787" s="153"/>
    </row>
    <row r="788" spans="1:6" s="152" customFormat="1">
      <c r="A788" s="152">
        <v>661</v>
      </c>
      <c r="B788" s="153" t="s">
        <v>1341</v>
      </c>
      <c r="C788" s="152" t="s">
        <v>636</v>
      </c>
      <c r="D788" s="152">
        <v>1</v>
      </c>
      <c r="E788" s="153"/>
      <c r="F788" s="153"/>
    </row>
    <row r="789" spans="1:6" s="152" customFormat="1">
      <c r="A789" s="152">
        <v>662</v>
      </c>
      <c r="B789" s="153" t="s">
        <v>1342</v>
      </c>
      <c r="C789" s="152" t="s">
        <v>637</v>
      </c>
      <c r="D789" s="152">
        <v>1</v>
      </c>
      <c r="E789" s="153"/>
      <c r="F789" s="153"/>
    </row>
    <row r="790" spans="1:6" s="152" customFormat="1">
      <c r="A790" s="152">
        <v>663</v>
      </c>
      <c r="B790" s="153" t="s">
        <v>1343</v>
      </c>
      <c r="C790" s="152" t="s">
        <v>638</v>
      </c>
      <c r="D790" s="152">
        <v>1</v>
      </c>
      <c r="E790" s="153"/>
      <c r="F790" s="153"/>
    </row>
    <row r="791" spans="1:6" s="152" customFormat="1">
      <c r="A791" s="152">
        <v>664</v>
      </c>
      <c r="B791" s="153" t="s">
        <v>1344</v>
      </c>
      <c r="C791" s="152" t="s">
        <v>647</v>
      </c>
      <c r="D791" s="152">
        <v>1</v>
      </c>
      <c r="E791" s="153"/>
      <c r="F791" s="153"/>
    </row>
    <row r="792" spans="1:6" s="152" customFormat="1">
      <c r="A792" s="152">
        <v>665</v>
      </c>
      <c r="B792" s="153" t="s">
        <v>1345</v>
      </c>
      <c r="C792" s="152" t="s">
        <v>645</v>
      </c>
      <c r="D792" s="152">
        <v>1</v>
      </c>
      <c r="E792" s="153"/>
      <c r="F792" s="153"/>
    </row>
    <row r="793" spans="1:6" s="152" customFormat="1">
      <c r="A793" s="152">
        <v>666</v>
      </c>
      <c r="B793" s="153" t="s">
        <v>1346</v>
      </c>
      <c r="C793" s="152" t="s">
        <v>646</v>
      </c>
      <c r="D793" s="152">
        <v>1</v>
      </c>
      <c r="E793" s="153"/>
      <c r="F793" s="153"/>
    </row>
    <row r="794" spans="1:6" s="152" customFormat="1">
      <c r="A794" s="152">
        <v>667</v>
      </c>
      <c r="B794" s="153" t="s">
        <v>1347</v>
      </c>
      <c r="C794" s="152" t="s">
        <v>636</v>
      </c>
      <c r="D794" s="152">
        <v>1</v>
      </c>
      <c r="E794" s="153"/>
      <c r="F794" s="153"/>
    </row>
    <row r="795" spans="1:6" s="152" customFormat="1">
      <c r="A795" s="152">
        <v>668</v>
      </c>
      <c r="B795" s="153" t="s">
        <v>1348</v>
      </c>
      <c r="C795" s="152" t="s">
        <v>637</v>
      </c>
      <c r="D795" s="152">
        <v>1</v>
      </c>
      <c r="E795" s="153"/>
      <c r="F795" s="153"/>
    </row>
    <row r="796" spans="1:6" s="152" customFormat="1">
      <c r="A796" s="152">
        <v>669</v>
      </c>
      <c r="B796" s="153" t="s">
        <v>1349</v>
      </c>
      <c r="C796" s="152" t="s">
        <v>638</v>
      </c>
      <c r="D796" s="152">
        <v>1</v>
      </c>
      <c r="E796" s="153"/>
      <c r="F796" s="153"/>
    </row>
    <row r="797" spans="1:6" s="152" customFormat="1">
      <c r="A797" s="152">
        <v>670</v>
      </c>
      <c r="B797" s="153" t="s">
        <v>1350</v>
      </c>
      <c r="C797" s="152" t="s">
        <v>647</v>
      </c>
      <c r="D797" s="152">
        <v>1</v>
      </c>
      <c r="E797" s="153"/>
      <c r="F797" s="153"/>
    </row>
    <row r="798" spans="1:6" s="152" customFormat="1">
      <c r="A798" s="152">
        <v>671</v>
      </c>
      <c r="B798" s="153" t="s">
        <v>1351</v>
      </c>
      <c r="C798" s="152" t="s">
        <v>645</v>
      </c>
      <c r="D798" s="152">
        <v>1</v>
      </c>
      <c r="E798" s="153"/>
      <c r="F798" s="153"/>
    </row>
    <row r="799" spans="1:6" s="152" customFormat="1">
      <c r="A799" s="152">
        <v>672</v>
      </c>
      <c r="B799" s="153" t="s">
        <v>1352</v>
      </c>
      <c r="C799" s="152" t="s">
        <v>646</v>
      </c>
      <c r="D799" s="152">
        <v>1</v>
      </c>
      <c r="E799" s="153"/>
      <c r="F799" s="153"/>
    </row>
    <row r="800" spans="1:6" s="152" customFormat="1">
      <c r="A800" s="152">
        <v>673</v>
      </c>
      <c r="B800" s="153" t="s">
        <v>1353</v>
      </c>
      <c r="C800" s="152" t="s">
        <v>636</v>
      </c>
      <c r="D800" s="152">
        <v>1</v>
      </c>
      <c r="E800" s="153"/>
      <c r="F800" s="153"/>
    </row>
    <row r="801" spans="1:6" s="152" customFormat="1">
      <c r="A801" s="152">
        <v>674</v>
      </c>
      <c r="B801" s="153" t="s">
        <v>1354</v>
      </c>
      <c r="C801" s="152" t="s">
        <v>637</v>
      </c>
      <c r="D801" s="152">
        <v>1</v>
      </c>
      <c r="E801" s="153"/>
      <c r="F801" s="153"/>
    </row>
    <row r="802" spans="1:6" s="152" customFormat="1">
      <c r="A802" s="152">
        <v>675</v>
      </c>
      <c r="B802" s="153" t="s">
        <v>1355</v>
      </c>
      <c r="C802" s="152" t="s">
        <v>638</v>
      </c>
      <c r="D802" s="152">
        <v>1</v>
      </c>
      <c r="E802" s="153"/>
      <c r="F802" s="153"/>
    </row>
    <row r="803" spans="1:6" s="152" customFormat="1">
      <c r="A803" s="152">
        <v>676</v>
      </c>
      <c r="B803" s="153" t="s">
        <v>1356</v>
      </c>
      <c r="C803" s="152" t="s">
        <v>647</v>
      </c>
      <c r="D803" s="152">
        <v>1</v>
      </c>
      <c r="E803" s="153"/>
      <c r="F803" s="153"/>
    </row>
    <row r="804" spans="1:6" s="152" customFormat="1">
      <c r="A804" s="152">
        <v>677</v>
      </c>
      <c r="B804" s="153" t="s">
        <v>1357</v>
      </c>
      <c r="C804" s="152" t="s">
        <v>645</v>
      </c>
      <c r="D804" s="152">
        <v>1</v>
      </c>
      <c r="E804" s="153"/>
      <c r="F804" s="153"/>
    </row>
    <row r="805" spans="1:6" s="152" customFormat="1">
      <c r="A805" s="152">
        <v>678</v>
      </c>
      <c r="B805" s="153" t="s">
        <v>1358</v>
      </c>
      <c r="C805" s="152" t="s">
        <v>646</v>
      </c>
      <c r="D805" s="152">
        <v>1</v>
      </c>
      <c r="E805" s="153"/>
      <c r="F805" s="153"/>
    </row>
    <row r="806" spans="1:6" s="152" customFormat="1">
      <c r="A806" s="152">
        <v>679</v>
      </c>
      <c r="B806" s="153" t="s">
        <v>1359</v>
      </c>
      <c r="C806" s="152" t="s">
        <v>636</v>
      </c>
      <c r="D806" s="152">
        <v>1</v>
      </c>
      <c r="E806" s="153"/>
      <c r="F806" s="153"/>
    </row>
    <row r="807" spans="1:6" s="152" customFormat="1">
      <c r="A807" s="152">
        <v>680</v>
      </c>
      <c r="B807" s="153" t="s">
        <v>1360</v>
      </c>
      <c r="C807" s="152" t="s">
        <v>637</v>
      </c>
      <c r="D807" s="152">
        <v>1</v>
      </c>
      <c r="E807" s="153"/>
      <c r="F807" s="153"/>
    </row>
    <row r="808" spans="1:6" s="152" customFormat="1">
      <c r="A808" s="152">
        <v>681</v>
      </c>
      <c r="B808" s="153" t="s">
        <v>1361</v>
      </c>
      <c r="C808" s="152" t="s">
        <v>638</v>
      </c>
      <c r="D808" s="152">
        <v>1</v>
      </c>
      <c r="E808" s="153"/>
      <c r="F808" s="153"/>
    </row>
    <row r="809" spans="1:6" s="152" customFormat="1">
      <c r="A809" s="152">
        <v>682</v>
      </c>
      <c r="B809" s="153" t="s">
        <v>1362</v>
      </c>
      <c r="C809" s="152" t="s">
        <v>647</v>
      </c>
      <c r="D809" s="152">
        <v>1</v>
      </c>
      <c r="E809" s="153"/>
      <c r="F809" s="153"/>
    </row>
    <row r="810" spans="1:6" s="152" customFormat="1">
      <c r="A810" s="152">
        <v>683</v>
      </c>
      <c r="B810" s="153" t="s">
        <v>1363</v>
      </c>
      <c r="C810" s="152" t="s">
        <v>645</v>
      </c>
      <c r="D810" s="152">
        <v>1</v>
      </c>
      <c r="E810" s="153"/>
      <c r="F810" s="153"/>
    </row>
    <row r="811" spans="1:6" s="152" customFormat="1">
      <c r="A811" s="152">
        <v>684</v>
      </c>
      <c r="B811" s="153" t="s">
        <v>1364</v>
      </c>
      <c r="C811" s="152" t="s">
        <v>646</v>
      </c>
      <c r="D811" s="152">
        <v>1</v>
      </c>
      <c r="E811" s="153"/>
      <c r="F811" s="153"/>
    </row>
    <row r="812" spans="1:6" s="152" customFormat="1">
      <c r="A812" s="152">
        <v>685</v>
      </c>
      <c r="B812" s="153" t="s">
        <v>1365</v>
      </c>
      <c r="C812" s="152" t="s">
        <v>636</v>
      </c>
      <c r="D812" s="152">
        <v>1</v>
      </c>
      <c r="E812" s="153"/>
      <c r="F812" s="153"/>
    </row>
    <row r="813" spans="1:6" s="152" customFormat="1">
      <c r="A813" s="152">
        <v>686</v>
      </c>
      <c r="B813" s="153" t="s">
        <v>1366</v>
      </c>
      <c r="C813" s="152" t="s">
        <v>637</v>
      </c>
      <c r="D813" s="152">
        <v>1</v>
      </c>
      <c r="E813" s="153"/>
      <c r="F813" s="153"/>
    </row>
    <row r="814" spans="1:6" s="152" customFormat="1">
      <c r="A814" s="152">
        <v>687</v>
      </c>
      <c r="B814" s="153" t="s">
        <v>1367</v>
      </c>
      <c r="C814" s="152" t="s">
        <v>638</v>
      </c>
      <c r="D814" s="152">
        <v>1</v>
      </c>
      <c r="E814" s="153"/>
      <c r="F814" s="153"/>
    </row>
    <row r="815" spans="1:6" s="152" customFormat="1">
      <c r="A815" s="152">
        <v>688</v>
      </c>
      <c r="B815" s="153" t="s">
        <v>1368</v>
      </c>
      <c r="C815" s="152" t="s">
        <v>647</v>
      </c>
      <c r="D815" s="152">
        <v>1</v>
      </c>
      <c r="E815" s="153"/>
      <c r="F815" s="153"/>
    </row>
    <row r="816" spans="1:6" s="152" customFormat="1">
      <c r="A816" s="152">
        <v>689</v>
      </c>
      <c r="B816" s="153" t="s">
        <v>1369</v>
      </c>
      <c r="C816" s="152" t="s">
        <v>645</v>
      </c>
      <c r="D816" s="152">
        <v>1</v>
      </c>
      <c r="E816" s="153"/>
      <c r="F816" s="153"/>
    </row>
    <row r="817" spans="1:6" s="152" customFormat="1">
      <c r="A817" s="152">
        <v>690</v>
      </c>
      <c r="B817" s="153" t="s">
        <v>1370</v>
      </c>
      <c r="C817" s="152" t="s">
        <v>646</v>
      </c>
      <c r="D817" s="152">
        <v>1</v>
      </c>
      <c r="E817" s="153"/>
      <c r="F817" s="153"/>
    </row>
    <row r="818" spans="1:6" s="152" customFormat="1">
      <c r="A818" s="152">
        <v>691</v>
      </c>
      <c r="B818" s="153" t="s">
        <v>1371</v>
      </c>
      <c r="C818" s="152" t="s">
        <v>636</v>
      </c>
      <c r="D818" s="152">
        <v>1</v>
      </c>
      <c r="E818" s="153"/>
      <c r="F818" s="153"/>
    </row>
    <row r="819" spans="1:6" s="152" customFormat="1">
      <c r="A819" s="152">
        <v>692</v>
      </c>
      <c r="B819" s="153" t="s">
        <v>1372</v>
      </c>
      <c r="C819" s="152" t="s">
        <v>637</v>
      </c>
      <c r="D819" s="152">
        <v>1</v>
      </c>
      <c r="E819" s="153"/>
      <c r="F819" s="153"/>
    </row>
    <row r="820" spans="1:6" s="152" customFormat="1">
      <c r="A820" s="152">
        <v>693</v>
      </c>
      <c r="B820" s="153" t="s">
        <v>1373</v>
      </c>
      <c r="C820" s="152" t="s">
        <v>638</v>
      </c>
      <c r="D820" s="152">
        <v>1</v>
      </c>
      <c r="E820" s="153"/>
      <c r="F820" s="153"/>
    </row>
    <row r="821" spans="1:6" s="152" customFormat="1">
      <c r="A821" s="152">
        <v>694</v>
      </c>
      <c r="B821" s="153" t="s">
        <v>1374</v>
      </c>
      <c r="C821" s="152" t="s">
        <v>647</v>
      </c>
      <c r="D821" s="152">
        <v>1</v>
      </c>
      <c r="E821" s="153"/>
      <c r="F821" s="153"/>
    </row>
    <row r="822" spans="1:6" s="152" customFormat="1">
      <c r="A822" s="152">
        <v>695</v>
      </c>
      <c r="B822" s="153" t="s">
        <v>1375</v>
      </c>
      <c r="C822" s="152" t="s">
        <v>645</v>
      </c>
      <c r="D822" s="152">
        <v>1</v>
      </c>
      <c r="E822" s="153"/>
      <c r="F822" s="153"/>
    </row>
    <row r="823" spans="1:6" s="152" customFormat="1">
      <c r="A823" s="152">
        <v>696</v>
      </c>
      <c r="B823" s="153" t="s">
        <v>1376</v>
      </c>
      <c r="C823" s="152" t="s">
        <v>646</v>
      </c>
      <c r="D823" s="152">
        <v>1</v>
      </c>
      <c r="E823" s="153"/>
      <c r="F823" s="153"/>
    </row>
    <row r="824" spans="1:6" s="152" customFormat="1">
      <c r="A824" s="152">
        <v>697</v>
      </c>
      <c r="B824" s="153" t="s">
        <v>1377</v>
      </c>
      <c r="C824" s="152" t="s">
        <v>636</v>
      </c>
      <c r="D824" s="152">
        <v>1</v>
      </c>
      <c r="E824" s="153"/>
      <c r="F824" s="153"/>
    </row>
    <row r="825" spans="1:6" s="152" customFormat="1">
      <c r="A825" s="152">
        <v>698</v>
      </c>
      <c r="B825" s="153" t="s">
        <v>1378</v>
      </c>
      <c r="C825" s="152" t="s">
        <v>637</v>
      </c>
      <c r="D825" s="152">
        <v>1</v>
      </c>
      <c r="E825" s="153"/>
      <c r="F825" s="153"/>
    </row>
    <row r="826" spans="1:6" s="152" customFormat="1">
      <c r="A826" s="152">
        <v>699</v>
      </c>
      <c r="B826" s="153" t="s">
        <v>1379</v>
      </c>
      <c r="C826" s="152" t="s">
        <v>638</v>
      </c>
      <c r="D826" s="152">
        <v>1</v>
      </c>
      <c r="E826" s="153"/>
      <c r="F826" s="153"/>
    </row>
    <row r="827" spans="1:6" s="152" customFormat="1">
      <c r="A827" s="152">
        <v>700</v>
      </c>
      <c r="B827" s="153" t="s">
        <v>1380</v>
      </c>
      <c r="C827" s="152" t="s">
        <v>647</v>
      </c>
      <c r="D827" s="152">
        <v>1</v>
      </c>
      <c r="E827" s="153"/>
      <c r="F827" s="153"/>
    </row>
    <row r="828" spans="1:6" s="152" customFormat="1">
      <c r="A828" s="152">
        <v>701</v>
      </c>
      <c r="B828" s="153" t="s">
        <v>1381</v>
      </c>
      <c r="C828" s="152" t="s">
        <v>645</v>
      </c>
      <c r="D828" s="152">
        <v>1</v>
      </c>
      <c r="E828" s="153"/>
      <c r="F828" s="153"/>
    </row>
    <row r="829" spans="1:6" s="152" customFormat="1">
      <c r="A829" s="152">
        <v>702</v>
      </c>
      <c r="B829" s="153" t="s">
        <v>1382</v>
      </c>
      <c r="C829" s="152" t="s">
        <v>646</v>
      </c>
      <c r="D829" s="152">
        <v>1</v>
      </c>
      <c r="E829" s="153"/>
      <c r="F829" s="153"/>
    </row>
    <row r="830" spans="1:6" s="152" customFormat="1">
      <c r="A830" s="152">
        <v>703</v>
      </c>
      <c r="B830" s="153" t="s">
        <v>1383</v>
      </c>
      <c r="C830" s="152" t="s">
        <v>636</v>
      </c>
      <c r="D830" s="152">
        <v>1</v>
      </c>
      <c r="E830" s="153"/>
      <c r="F830" s="153"/>
    </row>
    <row r="831" spans="1:6" s="152" customFormat="1">
      <c r="A831" s="152">
        <v>704</v>
      </c>
      <c r="B831" s="153" t="s">
        <v>1384</v>
      </c>
      <c r="C831" s="152" t="s">
        <v>637</v>
      </c>
      <c r="D831" s="152">
        <v>1</v>
      </c>
      <c r="E831" s="153"/>
      <c r="F831" s="153"/>
    </row>
    <row r="832" spans="1:6" s="152" customFormat="1">
      <c r="A832" s="152">
        <v>705</v>
      </c>
      <c r="B832" s="153" t="s">
        <v>1385</v>
      </c>
      <c r="C832" s="152" t="s">
        <v>638</v>
      </c>
      <c r="D832" s="152">
        <v>1</v>
      </c>
      <c r="E832" s="153"/>
      <c r="F832" s="153"/>
    </row>
    <row r="833" spans="1:6" s="152" customFormat="1">
      <c r="A833" s="152">
        <v>706</v>
      </c>
      <c r="B833" s="153" t="s">
        <v>1386</v>
      </c>
      <c r="C833" s="152" t="s">
        <v>647</v>
      </c>
      <c r="D833" s="152">
        <v>1</v>
      </c>
      <c r="E833" s="153"/>
      <c r="F833" s="153"/>
    </row>
    <row r="834" spans="1:6" s="152" customFormat="1">
      <c r="A834" s="152">
        <v>707</v>
      </c>
      <c r="B834" s="153" t="s">
        <v>1387</v>
      </c>
      <c r="C834" s="152" t="s">
        <v>645</v>
      </c>
      <c r="D834" s="152">
        <v>1</v>
      </c>
      <c r="E834" s="153"/>
      <c r="F834" s="153"/>
    </row>
    <row r="835" spans="1:6" s="152" customFormat="1">
      <c r="A835" s="152">
        <v>708</v>
      </c>
      <c r="B835" s="153" t="s">
        <v>919</v>
      </c>
      <c r="C835" s="152" t="s">
        <v>646</v>
      </c>
      <c r="D835" s="152">
        <v>1</v>
      </c>
      <c r="E835" s="153"/>
      <c r="F835" s="153"/>
    </row>
    <row r="836" spans="1:6" s="152" customFormat="1">
      <c r="A836" s="152">
        <v>709</v>
      </c>
      <c r="B836" s="153" t="s">
        <v>1388</v>
      </c>
      <c r="C836" s="152" t="s">
        <v>636</v>
      </c>
      <c r="D836" s="152">
        <v>1</v>
      </c>
      <c r="E836" s="153"/>
      <c r="F836" s="153"/>
    </row>
    <row r="837" spans="1:6" s="152" customFormat="1">
      <c r="A837" s="152">
        <v>710</v>
      </c>
      <c r="B837" s="153" t="s">
        <v>1389</v>
      </c>
      <c r="C837" s="152" t="s">
        <v>637</v>
      </c>
      <c r="D837" s="152">
        <v>1</v>
      </c>
      <c r="E837" s="153"/>
      <c r="F837" s="153"/>
    </row>
    <row r="838" spans="1:6" s="152" customFormat="1">
      <c r="A838" s="152">
        <v>711</v>
      </c>
      <c r="B838" s="153" t="s">
        <v>1390</v>
      </c>
      <c r="C838" s="152" t="s">
        <v>638</v>
      </c>
      <c r="D838" s="152">
        <v>1</v>
      </c>
      <c r="E838" s="153"/>
      <c r="F838" s="153"/>
    </row>
    <row r="839" spans="1:6" s="152" customFormat="1">
      <c r="A839" s="152">
        <v>712</v>
      </c>
      <c r="B839" s="153" t="s">
        <v>1391</v>
      </c>
      <c r="C839" s="152" t="s">
        <v>647</v>
      </c>
      <c r="D839" s="152">
        <v>1</v>
      </c>
      <c r="E839" s="153"/>
      <c r="F839" s="153"/>
    </row>
    <row r="840" spans="1:6" s="152" customFormat="1">
      <c r="A840" s="152">
        <v>713</v>
      </c>
      <c r="B840" s="153" t="s">
        <v>1392</v>
      </c>
      <c r="C840" s="152" t="s">
        <v>645</v>
      </c>
      <c r="D840" s="152">
        <v>1</v>
      </c>
      <c r="E840" s="153"/>
      <c r="F840" s="153"/>
    </row>
    <row r="841" spans="1:6" s="152" customFormat="1">
      <c r="A841" s="152">
        <v>714</v>
      </c>
      <c r="B841" s="153" t="s">
        <v>1393</v>
      </c>
      <c r="C841" s="152" t="s">
        <v>646</v>
      </c>
      <c r="D841" s="152">
        <v>1</v>
      </c>
      <c r="E841" s="153"/>
      <c r="F841" s="153"/>
    </row>
    <row r="842" spans="1:6" s="152" customFormat="1">
      <c r="A842" s="152">
        <v>715</v>
      </c>
      <c r="B842" s="153" t="s">
        <v>1394</v>
      </c>
      <c r="C842" s="152" t="s">
        <v>636</v>
      </c>
      <c r="D842" s="152">
        <v>1</v>
      </c>
      <c r="E842" s="153"/>
      <c r="F842" s="153"/>
    </row>
    <row r="843" spans="1:6" s="152" customFormat="1">
      <c r="A843" s="152">
        <v>716</v>
      </c>
      <c r="B843" s="153" t="s">
        <v>1395</v>
      </c>
      <c r="C843" s="152" t="s">
        <v>637</v>
      </c>
      <c r="D843" s="152">
        <v>1</v>
      </c>
      <c r="E843" s="153"/>
      <c r="F843" s="153"/>
    </row>
    <row r="844" spans="1:6" s="152" customFormat="1">
      <c r="A844" s="152">
        <v>717</v>
      </c>
      <c r="B844" s="153" t="s">
        <v>1396</v>
      </c>
      <c r="C844" s="152" t="s">
        <v>638</v>
      </c>
      <c r="D844" s="152">
        <v>1</v>
      </c>
      <c r="E844" s="153"/>
      <c r="F844" s="153"/>
    </row>
    <row r="845" spans="1:6" s="152" customFormat="1">
      <c r="A845" s="152">
        <v>718</v>
      </c>
      <c r="B845" s="153" t="s">
        <v>1397</v>
      </c>
      <c r="C845" s="152" t="s">
        <v>647</v>
      </c>
      <c r="D845" s="152">
        <v>1</v>
      </c>
      <c r="E845" s="153"/>
      <c r="F845" s="153"/>
    </row>
    <row r="846" spans="1:6" s="152" customFormat="1">
      <c r="A846" s="152">
        <v>719</v>
      </c>
      <c r="B846" s="153" t="s">
        <v>1398</v>
      </c>
      <c r="C846" s="152" t="s">
        <v>645</v>
      </c>
      <c r="D846" s="152">
        <v>1</v>
      </c>
      <c r="E846" s="153"/>
      <c r="F846" s="153"/>
    </row>
    <row r="847" spans="1:6" s="152" customFormat="1">
      <c r="A847" s="152">
        <v>720</v>
      </c>
      <c r="B847" s="153" t="s">
        <v>1399</v>
      </c>
      <c r="C847" s="152" t="s">
        <v>646</v>
      </c>
      <c r="D847" s="152">
        <v>1</v>
      </c>
      <c r="E847" s="153"/>
      <c r="F847" s="153"/>
    </row>
    <row r="848" spans="1:6" s="152" customFormat="1">
      <c r="A848" s="152">
        <v>721</v>
      </c>
      <c r="B848" s="153" t="s">
        <v>1400</v>
      </c>
      <c r="C848" s="152" t="s">
        <v>636</v>
      </c>
      <c r="D848" s="152">
        <v>1</v>
      </c>
      <c r="E848" s="153"/>
      <c r="F848" s="153"/>
    </row>
    <row r="849" spans="1:6" s="152" customFormat="1">
      <c r="A849" s="152">
        <v>722</v>
      </c>
      <c r="B849" s="153" t="s">
        <v>1401</v>
      </c>
      <c r="C849" s="152" t="s">
        <v>637</v>
      </c>
      <c r="D849" s="152">
        <v>1</v>
      </c>
      <c r="E849" s="153"/>
      <c r="F849" s="153"/>
    </row>
    <row r="850" spans="1:6" s="152" customFormat="1">
      <c r="A850" s="152">
        <v>723</v>
      </c>
      <c r="B850" s="153" t="s">
        <v>1402</v>
      </c>
      <c r="C850" s="152" t="s">
        <v>638</v>
      </c>
      <c r="D850" s="152">
        <v>1</v>
      </c>
      <c r="E850" s="153"/>
      <c r="F850" s="153"/>
    </row>
    <row r="851" spans="1:6" s="152" customFormat="1">
      <c r="A851" s="152">
        <v>724</v>
      </c>
      <c r="B851" s="153" t="s">
        <v>1403</v>
      </c>
      <c r="C851" s="152" t="s">
        <v>647</v>
      </c>
      <c r="D851" s="152">
        <v>1</v>
      </c>
      <c r="E851" s="153"/>
      <c r="F851" s="153"/>
    </row>
    <row r="852" spans="1:6" s="152" customFormat="1">
      <c r="A852" s="152">
        <v>725</v>
      </c>
      <c r="B852" s="153" t="s">
        <v>1404</v>
      </c>
      <c r="C852" s="152" t="s">
        <v>645</v>
      </c>
      <c r="D852" s="152">
        <v>1</v>
      </c>
      <c r="E852" s="153"/>
      <c r="F852" s="153"/>
    </row>
    <row r="853" spans="1:6" s="152" customFormat="1">
      <c r="A853" s="152">
        <v>726</v>
      </c>
      <c r="B853" s="153" t="s">
        <v>1405</v>
      </c>
      <c r="C853" s="152" t="s">
        <v>646</v>
      </c>
      <c r="D853" s="152">
        <v>1</v>
      </c>
      <c r="E853" s="153"/>
      <c r="F853" s="153"/>
    </row>
    <row r="854" spans="1:6" s="152" customFormat="1">
      <c r="A854" s="152">
        <v>727</v>
      </c>
      <c r="B854" s="153" t="s">
        <v>1406</v>
      </c>
      <c r="C854" s="152" t="s">
        <v>636</v>
      </c>
      <c r="D854" s="152">
        <v>1</v>
      </c>
      <c r="E854" s="153"/>
      <c r="F854" s="153"/>
    </row>
    <row r="855" spans="1:6" s="152" customFormat="1">
      <c r="A855" s="152">
        <v>728</v>
      </c>
      <c r="B855" s="153" t="s">
        <v>1407</v>
      </c>
      <c r="C855" s="152" t="s">
        <v>637</v>
      </c>
      <c r="D855" s="152">
        <v>1</v>
      </c>
      <c r="E855" s="153"/>
      <c r="F855" s="153"/>
    </row>
    <row r="856" spans="1:6" s="152" customFormat="1">
      <c r="A856" s="152">
        <v>729</v>
      </c>
      <c r="B856" s="153" t="s">
        <v>1408</v>
      </c>
      <c r="C856" s="152" t="s">
        <v>638</v>
      </c>
      <c r="D856" s="152">
        <v>1</v>
      </c>
      <c r="E856" s="153"/>
      <c r="F856" s="153"/>
    </row>
    <row r="857" spans="1:6" s="152" customFormat="1">
      <c r="A857" s="152">
        <v>730</v>
      </c>
      <c r="B857" s="153" t="s">
        <v>1409</v>
      </c>
      <c r="C857" s="152" t="s">
        <v>647</v>
      </c>
      <c r="D857" s="152">
        <v>1</v>
      </c>
      <c r="E857" s="153"/>
      <c r="F857" s="153"/>
    </row>
    <row r="858" spans="1:6" s="152" customFormat="1">
      <c r="A858" s="152">
        <v>731</v>
      </c>
      <c r="B858" s="153" t="s">
        <v>1410</v>
      </c>
      <c r="C858" s="152" t="s">
        <v>645</v>
      </c>
      <c r="D858" s="152">
        <v>1</v>
      </c>
      <c r="E858" s="153"/>
      <c r="F858" s="153"/>
    </row>
    <row r="859" spans="1:6" s="152" customFormat="1">
      <c r="A859" s="152">
        <v>732</v>
      </c>
      <c r="B859" s="153" t="s">
        <v>1411</v>
      </c>
      <c r="C859" s="152" t="s">
        <v>646</v>
      </c>
      <c r="D859" s="152">
        <v>1</v>
      </c>
      <c r="E859" s="153"/>
      <c r="F859" s="153"/>
    </row>
    <row r="860" spans="1:6" s="152" customFormat="1">
      <c r="A860" s="152">
        <v>733</v>
      </c>
      <c r="B860" s="153" t="s">
        <v>1412</v>
      </c>
      <c r="C860" s="152" t="s">
        <v>636</v>
      </c>
      <c r="D860" s="152">
        <v>1</v>
      </c>
      <c r="E860" s="153"/>
      <c r="F860" s="153"/>
    </row>
    <row r="861" spans="1:6" s="152" customFormat="1">
      <c r="A861" s="152">
        <v>734</v>
      </c>
      <c r="B861" s="153" t="s">
        <v>1413</v>
      </c>
      <c r="C861" s="152" t="s">
        <v>637</v>
      </c>
      <c r="D861" s="152">
        <v>1</v>
      </c>
      <c r="E861" s="153"/>
      <c r="F861" s="153"/>
    </row>
    <row r="862" spans="1:6" s="152" customFormat="1">
      <c r="A862" s="152">
        <v>735</v>
      </c>
      <c r="B862" s="153" t="s">
        <v>1414</v>
      </c>
      <c r="C862" s="152" t="s">
        <v>638</v>
      </c>
      <c r="D862" s="152">
        <v>1</v>
      </c>
      <c r="E862" s="153"/>
      <c r="F862" s="153"/>
    </row>
    <row r="863" spans="1:6" s="152" customFormat="1">
      <c r="A863" s="152">
        <v>736</v>
      </c>
      <c r="B863" s="153" t="s">
        <v>1415</v>
      </c>
      <c r="C863" s="152" t="s">
        <v>647</v>
      </c>
      <c r="D863" s="152">
        <v>1</v>
      </c>
      <c r="E863" s="153"/>
      <c r="F863" s="153"/>
    </row>
    <row r="864" spans="1:6" s="152" customFormat="1">
      <c r="A864" s="152">
        <v>737</v>
      </c>
      <c r="B864" s="153" t="s">
        <v>1416</v>
      </c>
      <c r="C864" s="152" t="s">
        <v>645</v>
      </c>
      <c r="D864" s="152">
        <v>1</v>
      </c>
      <c r="E864" s="153"/>
      <c r="F864" s="153"/>
    </row>
    <row r="865" spans="1:6" s="152" customFormat="1">
      <c r="A865" s="152">
        <v>738</v>
      </c>
      <c r="B865" s="153" t="s">
        <v>1417</v>
      </c>
      <c r="C865" s="152" t="s">
        <v>646</v>
      </c>
      <c r="D865" s="152">
        <v>1</v>
      </c>
      <c r="E865" s="153"/>
      <c r="F865" s="153"/>
    </row>
    <row r="866" spans="1:6" s="152" customFormat="1">
      <c r="A866" s="152">
        <v>739</v>
      </c>
      <c r="B866" s="153" t="s">
        <v>1418</v>
      </c>
      <c r="C866" s="152" t="s">
        <v>636</v>
      </c>
      <c r="D866" s="152">
        <v>1</v>
      </c>
      <c r="E866" s="153"/>
      <c r="F866" s="153"/>
    </row>
    <row r="867" spans="1:6" s="152" customFormat="1">
      <c r="A867" s="152">
        <v>740</v>
      </c>
      <c r="B867" s="153" t="s">
        <v>1419</v>
      </c>
      <c r="C867" s="152" t="s">
        <v>637</v>
      </c>
      <c r="D867" s="152">
        <v>1</v>
      </c>
      <c r="E867" s="153"/>
      <c r="F867" s="153"/>
    </row>
    <row r="868" spans="1:6" s="152" customFormat="1">
      <c r="A868" s="152">
        <v>741</v>
      </c>
      <c r="B868" s="153" t="s">
        <v>1420</v>
      </c>
      <c r="C868" s="152" t="s">
        <v>638</v>
      </c>
      <c r="D868" s="152">
        <v>1</v>
      </c>
      <c r="E868" s="153"/>
      <c r="F868" s="153"/>
    </row>
    <row r="869" spans="1:6" s="152" customFormat="1">
      <c r="A869" s="152">
        <v>742</v>
      </c>
      <c r="B869" s="153" t="s">
        <v>1421</v>
      </c>
      <c r="C869" s="152" t="s">
        <v>647</v>
      </c>
      <c r="D869" s="152">
        <v>1</v>
      </c>
      <c r="E869" s="153"/>
      <c r="F869" s="153"/>
    </row>
    <row r="870" spans="1:6" s="152" customFormat="1">
      <c r="A870" s="152">
        <v>743</v>
      </c>
      <c r="B870" s="153" t="s">
        <v>1422</v>
      </c>
      <c r="C870" s="152" t="s">
        <v>645</v>
      </c>
      <c r="D870" s="152">
        <v>1</v>
      </c>
      <c r="E870" s="153"/>
      <c r="F870" s="153"/>
    </row>
    <row r="871" spans="1:6" s="152" customFormat="1">
      <c r="A871" s="152">
        <v>744</v>
      </c>
      <c r="B871" s="153" t="s">
        <v>1423</v>
      </c>
      <c r="C871" s="152" t="s">
        <v>646</v>
      </c>
      <c r="D871" s="152">
        <v>1</v>
      </c>
      <c r="E871" s="153"/>
      <c r="F871" s="153"/>
    </row>
    <row r="872" spans="1:6" s="152" customFormat="1">
      <c r="A872" s="152">
        <v>745</v>
      </c>
      <c r="B872" s="153" t="s">
        <v>1424</v>
      </c>
      <c r="C872" s="152" t="s">
        <v>636</v>
      </c>
      <c r="D872" s="152">
        <v>1</v>
      </c>
      <c r="E872" s="153"/>
      <c r="F872" s="153"/>
    </row>
    <row r="873" spans="1:6" s="152" customFormat="1">
      <c r="A873" s="152">
        <v>746</v>
      </c>
      <c r="B873" s="153" t="s">
        <v>1425</v>
      </c>
      <c r="C873" s="152" t="s">
        <v>637</v>
      </c>
      <c r="D873" s="152">
        <v>1</v>
      </c>
      <c r="E873" s="153"/>
      <c r="F873" s="153"/>
    </row>
    <row r="874" spans="1:6" s="152" customFormat="1">
      <c r="A874" s="152">
        <v>747</v>
      </c>
      <c r="B874" s="153" t="s">
        <v>1426</v>
      </c>
      <c r="C874" s="152" t="s">
        <v>638</v>
      </c>
      <c r="D874" s="152">
        <v>1</v>
      </c>
      <c r="E874" s="153"/>
      <c r="F874" s="153"/>
    </row>
    <row r="875" spans="1:6" s="152" customFormat="1">
      <c r="A875" s="152">
        <v>748</v>
      </c>
      <c r="B875" s="153" t="s">
        <v>1427</v>
      </c>
      <c r="C875" s="152" t="s">
        <v>647</v>
      </c>
      <c r="D875" s="152">
        <v>1</v>
      </c>
      <c r="E875" s="153"/>
      <c r="F875" s="153"/>
    </row>
    <row r="876" spans="1:6" s="152" customFormat="1">
      <c r="A876" s="152">
        <v>749</v>
      </c>
      <c r="B876" s="153" t="s">
        <v>1428</v>
      </c>
      <c r="C876" s="152" t="s">
        <v>645</v>
      </c>
      <c r="D876" s="152">
        <v>1</v>
      </c>
      <c r="E876" s="153"/>
      <c r="F876" s="153"/>
    </row>
    <row r="877" spans="1:6" s="152" customFormat="1">
      <c r="A877" s="152">
        <v>750</v>
      </c>
      <c r="B877" s="153" t="s">
        <v>1429</v>
      </c>
      <c r="C877" s="152" t="s">
        <v>646</v>
      </c>
      <c r="D877" s="152">
        <v>1</v>
      </c>
      <c r="E877" s="153"/>
      <c r="F877" s="153"/>
    </row>
    <row r="878" spans="1:6" s="152" customFormat="1">
      <c r="A878" s="152">
        <v>751</v>
      </c>
      <c r="B878" s="153" t="s">
        <v>1430</v>
      </c>
      <c r="C878" s="152" t="s">
        <v>636</v>
      </c>
      <c r="D878" s="152">
        <v>1</v>
      </c>
      <c r="E878" s="153"/>
      <c r="F878" s="153"/>
    </row>
    <row r="879" spans="1:6" s="152" customFormat="1">
      <c r="A879" s="152">
        <v>752</v>
      </c>
      <c r="B879" s="153" t="s">
        <v>1431</v>
      </c>
      <c r="C879" s="152" t="s">
        <v>637</v>
      </c>
      <c r="D879" s="152">
        <v>1</v>
      </c>
      <c r="E879" s="153"/>
      <c r="F879" s="153"/>
    </row>
    <row r="880" spans="1:6" s="152" customFormat="1">
      <c r="A880" s="152">
        <v>753</v>
      </c>
      <c r="B880" s="153" t="s">
        <v>1432</v>
      </c>
      <c r="C880" s="152" t="s">
        <v>638</v>
      </c>
      <c r="D880" s="152">
        <v>1</v>
      </c>
      <c r="E880" s="153"/>
      <c r="F880" s="153"/>
    </row>
    <row r="881" spans="1:6" s="152" customFormat="1">
      <c r="A881" s="152">
        <v>754</v>
      </c>
      <c r="B881" s="153" t="s">
        <v>1433</v>
      </c>
      <c r="C881" s="152" t="s">
        <v>647</v>
      </c>
      <c r="D881" s="152">
        <v>1</v>
      </c>
      <c r="E881" s="153"/>
      <c r="F881" s="153"/>
    </row>
    <row r="882" spans="1:6" s="152" customFormat="1">
      <c r="A882" s="152">
        <v>755</v>
      </c>
      <c r="B882" s="153" t="s">
        <v>1434</v>
      </c>
      <c r="C882" s="152" t="s">
        <v>645</v>
      </c>
      <c r="D882" s="152">
        <v>1</v>
      </c>
      <c r="E882" s="153"/>
      <c r="F882" s="153"/>
    </row>
    <row r="883" spans="1:6" s="152" customFormat="1">
      <c r="A883" s="152">
        <v>756</v>
      </c>
      <c r="B883" s="153" t="s">
        <v>1435</v>
      </c>
      <c r="C883" s="152" t="s">
        <v>646</v>
      </c>
      <c r="D883" s="152">
        <v>1</v>
      </c>
      <c r="E883" s="153"/>
      <c r="F883" s="153"/>
    </row>
    <row r="884" spans="1:6" s="152" customFormat="1">
      <c r="A884" s="152">
        <v>757</v>
      </c>
      <c r="B884" s="153" t="s">
        <v>1436</v>
      </c>
      <c r="C884" s="152" t="s">
        <v>636</v>
      </c>
      <c r="D884" s="152">
        <v>1</v>
      </c>
      <c r="E884" s="153"/>
      <c r="F884" s="153"/>
    </row>
    <row r="885" spans="1:6" s="152" customFormat="1">
      <c r="A885" s="152">
        <v>758</v>
      </c>
      <c r="B885" s="153" t="s">
        <v>1437</v>
      </c>
      <c r="C885" s="152" t="s">
        <v>637</v>
      </c>
      <c r="D885" s="152">
        <v>1</v>
      </c>
      <c r="E885" s="153"/>
      <c r="F885" s="153"/>
    </row>
    <row r="886" spans="1:6" s="152" customFormat="1">
      <c r="A886" s="152">
        <v>759</v>
      </c>
      <c r="B886" s="153" t="s">
        <v>1438</v>
      </c>
      <c r="C886" s="152" t="s">
        <v>638</v>
      </c>
      <c r="D886" s="152">
        <v>1</v>
      </c>
      <c r="E886" s="153"/>
      <c r="F886" s="153"/>
    </row>
    <row r="887" spans="1:6" s="152" customFormat="1">
      <c r="A887" s="152">
        <v>760</v>
      </c>
      <c r="B887" s="153" t="s">
        <v>1439</v>
      </c>
      <c r="C887" s="152" t="s">
        <v>647</v>
      </c>
      <c r="D887" s="152">
        <v>1</v>
      </c>
      <c r="E887" s="153"/>
      <c r="F887" s="153"/>
    </row>
    <row r="888" spans="1:6" s="152" customFormat="1">
      <c r="A888" s="152">
        <v>761</v>
      </c>
      <c r="B888" s="153" t="s">
        <v>1440</v>
      </c>
      <c r="C888" s="152" t="s">
        <v>645</v>
      </c>
      <c r="D888" s="152">
        <v>1</v>
      </c>
      <c r="E888" s="153"/>
      <c r="F888" s="153"/>
    </row>
    <row r="889" spans="1:6" s="152" customFormat="1">
      <c r="A889" s="152">
        <v>762</v>
      </c>
      <c r="B889" s="153" t="s">
        <v>1441</v>
      </c>
      <c r="C889" s="152" t="s">
        <v>646</v>
      </c>
      <c r="D889" s="152">
        <v>1</v>
      </c>
      <c r="E889" s="153"/>
      <c r="F889" s="153"/>
    </row>
    <row r="890" spans="1:6" s="152" customFormat="1">
      <c r="A890" s="152">
        <v>763</v>
      </c>
      <c r="B890" s="153" t="s">
        <v>1442</v>
      </c>
      <c r="C890" s="152" t="s">
        <v>636</v>
      </c>
      <c r="D890" s="152">
        <v>1</v>
      </c>
      <c r="E890" s="153"/>
      <c r="F890" s="153"/>
    </row>
    <row r="891" spans="1:6" s="152" customFormat="1">
      <c r="A891" s="152">
        <v>764</v>
      </c>
      <c r="B891" s="153" t="s">
        <v>1443</v>
      </c>
      <c r="C891" s="152" t="s">
        <v>637</v>
      </c>
      <c r="D891" s="152">
        <v>1</v>
      </c>
      <c r="E891" s="153"/>
      <c r="F891" s="153"/>
    </row>
    <row r="892" spans="1:6" s="152" customFormat="1">
      <c r="A892" s="152">
        <v>765</v>
      </c>
      <c r="B892" s="153" t="s">
        <v>1444</v>
      </c>
      <c r="C892" s="152" t="s">
        <v>638</v>
      </c>
      <c r="D892" s="152">
        <v>1</v>
      </c>
      <c r="E892" s="153"/>
      <c r="F892" s="153"/>
    </row>
    <row r="893" spans="1:6" s="152" customFormat="1">
      <c r="A893" s="152">
        <v>766</v>
      </c>
      <c r="B893" s="153" t="s">
        <v>1445</v>
      </c>
      <c r="C893" s="152" t="s">
        <v>647</v>
      </c>
      <c r="D893" s="152">
        <v>1</v>
      </c>
      <c r="E893" s="153"/>
      <c r="F893" s="153"/>
    </row>
    <row r="894" spans="1:6" s="152" customFormat="1">
      <c r="A894" s="152">
        <v>767</v>
      </c>
      <c r="B894" s="153" t="s">
        <v>1446</v>
      </c>
      <c r="C894" s="152" t="s">
        <v>645</v>
      </c>
      <c r="D894" s="152">
        <v>1</v>
      </c>
      <c r="E894" s="153"/>
      <c r="F894" s="153"/>
    </row>
    <row r="895" spans="1:6" s="152" customFormat="1">
      <c r="A895" s="152">
        <v>768</v>
      </c>
      <c r="B895" s="153" t="s">
        <v>1447</v>
      </c>
      <c r="C895" s="152" t="s">
        <v>646</v>
      </c>
      <c r="D895" s="152">
        <v>1</v>
      </c>
      <c r="E895" s="153"/>
      <c r="F895" s="153"/>
    </row>
    <row r="896" spans="1:6" s="152" customFormat="1">
      <c r="A896" s="152">
        <v>769</v>
      </c>
      <c r="B896" s="153" t="s">
        <v>1448</v>
      </c>
      <c r="C896" s="152" t="s">
        <v>636</v>
      </c>
      <c r="D896" s="152">
        <v>1</v>
      </c>
      <c r="E896" s="153"/>
      <c r="F896" s="153"/>
    </row>
    <row r="897" spans="1:6" s="152" customFormat="1">
      <c r="A897" s="152">
        <v>770</v>
      </c>
      <c r="B897" s="153" t="s">
        <v>1449</v>
      </c>
      <c r="C897" s="152" t="s">
        <v>637</v>
      </c>
      <c r="D897" s="152">
        <v>1</v>
      </c>
      <c r="E897" s="153"/>
      <c r="F897" s="153"/>
    </row>
    <row r="898" spans="1:6" s="152" customFormat="1">
      <c r="A898" s="152">
        <v>771</v>
      </c>
      <c r="B898" s="153" t="s">
        <v>1450</v>
      </c>
      <c r="C898" s="152" t="s">
        <v>638</v>
      </c>
      <c r="D898" s="152">
        <v>1</v>
      </c>
      <c r="E898" s="153"/>
      <c r="F898" s="153"/>
    </row>
    <row r="899" spans="1:6" s="152" customFormat="1">
      <c r="A899" s="152">
        <v>772</v>
      </c>
      <c r="B899" s="153" t="s">
        <v>1451</v>
      </c>
      <c r="C899" s="152" t="s">
        <v>647</v>
      </c>
      <c r="D899" s="152">
        <v>1</v>
      </c>
      <c r="E899" s="153"/>
      <c r="F899" s="153"/>
    </row>
    <row r="900" spans="1:6" s="152" customFormat="1">
      <c r="A900" s="152">
        <v>773</v>
      </c>
      <c r="B900" s="153" t="s">
        <v>1452</v>
      </c>
      <c r="C900" s="152" t="s">
        <v>645</v>
      </c>
      <c r="D900" s="152">
        <v>1</v>
      </c>
      <c r="E900" s="153"/>
      <c r="F900" s="153"/>
    </row>
    <row r="901" spans="1:6" s="152" customFormat="1">
      <c r="A901" s="152">
        <v>774</v>
      </c>
      <c r="B901" s="153" t="s">
        <v>1453</v>
      </c>
      <c r="C901" s="152" t="s">
        <v>646</v>
      </c>
      <c r="D901" s="152">
        <v>1</v>
      </c>
      <c r="E901" s="153"/>
      <c r="F901" s="153"/>
    </row>
    <row r="902" spans="1:6" s="152" customFormat="1">
      <c r="A902" s="152">
        <v>775</v>
      </c>
      <c r="B902" s="153" t="s">
        <v>1454</v>
      </c>
      <c r="C902" s="152" t="s">
        <v>636</v>
      </c>
      <c r="D902" s="152">
        <v>1</v>
      </c>
      <c r="E902" s="153"/>
      <c r="F902" s="153"/>
    </row>
    <row r="903" spans="1:6" s="152" customFormat="1">
      <c r="A903" s="152">
        <v>776</v>
      </c>
      <c r="B903" s="153" t="s">
        <v>961</v>
      </c>
      <c r="C903" s="152" t="s">
        <v>637</v>
      </c>
      <c r="D903" s="152">
        <v>1</v>
      </c>
      <c r="E903" s="153"/>
      <c r="F903" s="153"/>
    </row>
    <row r="904" spans="1:6" s="152" customFormat="1">
      <c r="A904" s="152">
        <v>777</v>
      </c>
      <c r="B904" s="153" t="s">
        <v>1455</v>
      </c>
      <c r="C904" s="152" t="s">
        <v>638</v>
      </c>
      <c r="D904" s="152">
        <v>1</v>
      </c>
      <c r="E904" s="153"/>
      <c r="F904" s="153"/>
    </row>
    <row r="905" spans="1:6" s="152" customFormat="1">
      <c r="A905" s="152">
        <v>778</v>
      </c>
      <c r="B905" s="153" t="s">
        <v>1456</v>
      </c>
      <c r="C905" s="152" t="s">
        <v>647</v>
      </c>
      <c r="D905" s="152">
        <v>1</v>
      </c>
      <c r="E905" s="153"/>
      <c r="F905" s="153"/>
    </row>
    <row r="906" spans="1:6" s="152" customFormat="1">
      <c r="A906" s="152">
        <v>779</v>
      </c>
      <c r="B906" s="153" t="s">
        <v>1457</v>
      </c>
      <c r="C906" s="152" t="s">
        <v>645</v>
      </c>
      <c r="D906" s="152">
        <v>1</v>
      </c>
      <c r="E906" s="153"/>
      <c r="F906" s="153"/>
    </row>
    <row r="907" spans="1:6" s="152" customFormat="1">
      <c r="A907" s="152">
        <v>780</v>
      </c>
      <c r="B907" s="153" t="s">
        <v>1458</v>
      </c>
      <c r="C907" s="152" t="s">
        <v>646</v>
      </c>
      <c r="D907" s="152">
        <v>1</v>
      </c>
      <c r="E907" s="153"/>
      <c r="F907" s="153"/>
    </row>
    <row r="908" spans="1:6" s="152" customFormat="1">
      <c r="A908" s="152">
        <v>781</v>
      </c>
      <c r="B908" s="153" t="s">
        <v>1459</v>
      </c>
      <c r="C908" s="152" t="s">
        <v>636</v>
      </c>
      <c r="D908" s="152">
        <v>1</v>
      </c>
      <c r="E908" s="153"/>
      <c r="F908" s="153"/>
    </row>
    <row r="909" spans="1:6" s="152" customFormat="1">
      <c r="A909" s="152">
        <v>782</v>
      </c>
      <c r="B909" s="153" t="s">
        <v>1460</v>
      </c>
      <c r="C909" s="152" t="s">
        <v>637</v>
      </c>
      <c r="D909" s="152">
        <v>1</v>
      </c>
      <c r="E909" s="153"/>
      <c r="F909" s="153"/>
    </row>
    <row r="910" spans="1:6" s="152" customFormat="1">
      <c r="A910" s="152">
        <v>783</v>
      </c>
      <c r="B910" s="153" t="s">
        <v>1461</v>
      </c>
      <c r="C910" s="152" t="s">
        <v>638</v>
      </c>
      <c r="D910" s="152">
        <v>1</v>
      </c>
      <c r="E910" s="153"/>
      <c r="F910" s="153"/>
    </row>
    <row r="911" spans="1:6" s="152" customFormat="1">
      <c r="A911" s="152">
        <v>784</v>
      </c>
      <c r="B911" s="153" t="s">
        <v>1462</v>
      </c>
      <c r="C911" s="152" t="s">
        <v>647</v>
      </c>
      <c r="D911" s="152">
        <v>1</v>
      </c>
      <c r="E911" s="153"/>
      <c r="F911" s="153"/>
    </row>
    <row r="912" spans="1:6" s="152" customFormat="1">
      <c r="A912" s="152">
        <v>785</v>
      </c>
      <c r="B912" s="153" t="s">
        <v>967</v>
      </c>
      <c r="C912" s="152" t="s">
        <v>645</v>
      </c>
      <c r="D912" s="152">
        <v>1</v>
      </c>
      <c r="E912" s="153"/>
      <c r="F912" s="153"/>
    </row>
    <row r="913" spans="1:6" s="152" customFormat="1">
      <c r="A913" s="152">
        <v>786</v>
      </c>
      <c r="B913" s="153" t="s">
        <v>1463</v>
      </c>
      <c r="C913" s="152" t="s">
        <v>646</v>
      </c>
      <c r="D913" s="152">
        <v>1</v>
      </c>
      <c r="E913" s="153"/>
      <c r="F913" s="153"/>
    </row>
    <row r="914" spans="1:6" s="152" customFormat="1">
      <c r="A914" s="152">
        <v>787</v>
      </c>
      <c r="B914" s="153" t="s">
        <v>1464</v>
      </c>
      <c r="C914" s="152" t="s">
        <v>636</v>
      </c>
      <c r="D914" s="152">
        <v>1</v>
      </c>
      <c r="E914" s="153"/>
      <c r="F914" s="153"/>
    </row>
    <row r="915" spans="1:6" s="152" customFormat="1">
      <c r="A915" s="152">
        <v>788</v>
      </c>
      <c r="B915" s="153" t="s">
        <v>1465</v>
      </c>
      <c r="C915" s="152" t="s">
        <v>637</v>
      </c>
      <c r="D915" s="152">
        <v>1</v>
      </c>
      <c r="E915" s="153"/>
      <c r="F915" s="153"/>
    </row>
    <row r="916" spans="1:6" s="152" customFormat="1">
      <c r="A916" s="152">
        <v>789</v>
      </c>
      <c r="B916" s="153" t="s">
        <v>1466</v>
      </c>
      <c r="C916" s="152" t="s">
        <v>638</v>
      </c>
      <c r="D916" s="152">
        <v>1</v>
      </c>
      <c r="E916" s="153"/>
      <c r="F916" s="153"/>
    </row>
    <row r="917" spans="1:6" s="152" customFormat="1">
      <c r="A917" s="152">
        <v>790</v>
      </c>
      <c r="B917" s="153" t="s">
        <v>1467</v>
      </c>
      <c r="C917" s="152" t="s">
        <v>647</v>
      </c>
      <c r="D917" s="152">
        <v>1</v>
      </c>
      <c r="E917" s="153"/>
      <c r="F917" s="153"/>
    </row>
    <row r="918" spans="1:6" s="152" customFormat="1">
      <c r="A918" s="152">
        <v>791</v>
      </c>
      <c r="B918" s="153" t="s">
        <v>1468</v>
      </c>
      <c r="C918" s="152" t="s">
        <v>645</v>
      </c>
      <c r="D918" s="152">
        <v>1</v>
      </c>
      <c r="E918" s="153"/>
      <c r="F918" s="153"/>
    </row>
    <row r="919" spans="1:6" s="152" customFormat="1">
      <c r="A919" s="152">
        <v>792</v>
      </c>
      <c r="B919" s="153" t="s">
        <v>1469</v>
      </c>
      <c r="C919" s="152" t="s">
        <v>646</v>
      </c>
      <c r="D919" s="152">
        <v>1</v>
      </c>
      <c r="E919" s="153"/>
      <c r="F919" s="153"/>
    </row>
    <row r="920" spans="1:6" s="152" customFormat="1">
      <c r="A920" s="152">
        <v>793</v>
      </c>
      <c r="B920" s="153" t="s">
        <v>1470</v>
      </c>
      <c r="C920" s="152" t="s">
        <v>636</v>
      </c>
      <c r="D920" s="152">
        <v>1</v>
      </c>
      <c r="E920" s="153"/>
      <c r="F920" s="153"/>
    </row>
    <row r="921" spans="1:6" s="152" customFormat="1">
      <c r="A921" s="152">
        <v>794</v>
      </c>
      <c r="B921" s="153" t="s">
        <v>1471</v>
      </c>
      <c r="C921" s="152" t="s">
        <v>637</v>
      </c>
      <c r="D921" s="152">
        <v>1</v>
      </c>
      <c r="E921" s="153"/>
      <c r="F921" s="153"/>
    </row>
    <row r="922" spans="1:6" s="152" customFormat="1">
      <c r="A922" s="152">
        <v>795</v>
      </c>
      <c r="B922" s="153" t="s">
        <v>1472</v>
      </c>
      <c r="C922" s="152" t="s">
        <v>638</v>
      </c>
      <c r="D922" s="152">
        <v>1</v>
      </c>
      <c r="E922" s="153"/>
      <c r="F922" s="153"/>
    </row>
    <row r="923" spans="1:6" s="152" customFormat="1">
      <c r="A923" s="152">
        <v>796</v>
      </c>
      <c r="B923" s="153" t="s">
        <v>1473</v>
      </c>
      <c r="C923" s="152" t="s">
        <v>647</v>
      </c>
      <c r="D923" s="152">
        <v>1</v>
      </c>
      <c r="E923" s="153"/>
      <c r="F923" s="153"/>
    </row>
    <row r="924" spans="1:6" s="152" customFormat="1">
      <c r="A924" s="152">
        <v>797</v>
      </c>
      <c r="B924" s="153" t="s">
        <v>1474</v>
      </c>
      <c r="C924" s="152" t="s">
        <v>645</v>
      </c>
      <c r="D924" s="152">
        <v>1</v>
      </c>
      <c r="E924" s="153"/>
      <c r="F924" s="153"/>
    </row>
    <row r="925" spans="1:6" s="152" customFormat="1">
      <c r="A925" s="152">
        <v>798</v>
      </c>
      <c r="B925" s="153" t="s">
        <v>1475</v>
      </c>
      <c r="C925" s="152" t="s">
        <v>646</v>
      </c>
      <c r="D925" s="152">
        <v>1</v>
      </c>
      <c r="E925" s="153"/>
      <c r="F925" s="153"/>
    </row>
    <row r="926" spans="1:6" s="152" customFormat="1">
      <c r="A926" s="152">
        <v>799</v>
      </c>
      <c r="B926" s="153" t="s">
        <v>1476</v>
      </c>
      <c r="C926" s="152" t="s">
        <v>636</v>
      </c>
      <c r="D926" s="152">
        <v>1</v>
      </c>
      <c r="E926" s="153"/>
      <c r="F926" s="153"/>
    </row>
    <row r="927" spans="1:6" s="152" customFormat="1">
      <c r="A927" s="152">
        <v>800</v>
      </c>
      <c r="B927" s="153" t="s">
        <v>1477</v>
      </c>
      <c r="C927" s="152" t="s">
        <v>637</v>
      </c>
      <c r="D927" s="152">
        <v>1</v>
      </c>
      <c r="E927" s="153"/>
      <c r="F927" s="153"/>
    </row>
    <row r="928" spans="1:6" s="152" customFormat="1">
      <c r="A928" s="152">
        <v>801</v>
      </c>
      <c r="B928" s="153" t="s">
        <v>1478</v>
      </c>
      <c r="C928" s="152" t="s">
        <v>638</v>
      </c>
      <c r="D928" s="152">
        <v>1</v>
      </c>
      <c r="E928" s="153"/>
      <c r="F928" s="153"/>
    </row>
    <row r="929" spans="1:6" s="152" customFormat="1">
      <c r="A929" s="152">
        <v>802</v>
      </c>
      <c r="B929" s="153" t="s">
        <v>1479</v>
      </c>
      <c r="C929" s="152" t="s">
        <v>647</v>
      </c>
      <c r="D929" s="152">
        <v>1</v>
      </c>
      <c r="E929" s="153"/>
      <c r="F929" s="153"/>
    </row>
    <row r="930" spans="1:6" s="152" customFormat="1">
      <c r="A930" s="152">
        <v>803</v>
      </c>
      <c r="B930" s="153" t="s">
        <v>1480</v>
      </c>
      <c r="C930" s="152" t="s">
        <v>645</v>
      </c>
      <c r="D930" s="152">
        <v>1</v>
      </c>
      <c r="E930" s="153"/>
      <c r="F930" s="153"/>
    </row>
    <row r="931" spans="1:6" s="152" customFormat="1">
      <c r="A931" s="152">
        <v>804</v>
      </c>
      <c r="B931" s="153" t="s">
        <v>1481</v>
      </c>
      <c r="C931" s="152" t="s">
        <v>646</v>
      </c>
      <c r="D931" s="152">
        <v>1</v>
      </c>
      <c r="E931" s="153"/>
      <c r="F931" s="153"/>
    </row>
    <row r="932" spans="1:6" s="152" customFormat="1">
      <c r="A932" s="152">
        <v>805</v>
      </c>
      <c r="B932" s="153" t="s">
        <v>1482</v>
      </c>
      <c r="C932" s="152" t="s">
        <v>636</v>
      </c>
      <c r="D932" s="152">
        <v>1</v>
      </c>
      <c r="E932" s="153"/>
      <c r="F932" s="153"/>
    </row>
    <row r="933" spans="1:6" s="152" customFormat="1">
      <c r="A933" s="152">
        <v>806</v>
      </c>
      <c r="B933" s="153" t="s">
        <v>1483</v>
      </c>
      <c r="C933" s="152" t="s">
        <v>637</v>
      </c>
      <c r="D933" s="152">
        <v>1</v>
      </c>
      <c r="E933" s="153"/>
      <c r="F933" s="153"/>
    </row>
    <row r="934" spans="1:6" s="152" customFormat="1">
      <c r="A934" s="152">
        <v>807</v>
      </c>
      <c r="B934" s="153" t="s">
        <v>1484</v>
      </c>
      <c r="C934" s="152" t="s">
        <v>638</v>
      </c>
      <c r="D934" s="152">
        <v>1</v>
      </c>
      <c r="E934" s="153"/>
      <c r="F934" s="153"/>
    </row>
    <row r="935" spans="1:6" s="152" customFormat="1">
      <c r="A935" s="152">
        <v>808</v>
      </c>
      <c r="B935" s="153" t="s">
        <v>1485</v>
      </c>
      <c r="C935" s="152" t="s">
        <v>647</v>
      </c>
      <c r="D935" s="152">
        <v>1</v>
      </c>
      <c r="E935" s="153"/>
      <c r="F935" s="153"/>
    </row>
    <row r="936" spans="1:6" s="152" customFormat="1">
      <c r="A936" s="152">
        <v>809</v>
      </c>
      <c r="B936" s="153" t="s">
        <v>1486</v>
      </c>
      <c r="C936" s="152" t="s">
        <v>645</v>
      </c>
      <c r="D936" s="152">
        <v>1</v>
      </c>
      <c r="E936" s="153"/>
      <c r="F936" s="153"/>
    </row>
    <row r="937" spans="1:6" s="152" customFormat="1">
      <c r="A937" s="152">
        <v>810</v>
      </c>
      <c r="B937" s="153" t="s">
        <v>1487</v>
      </c>
      <c r="C937" s="152" t="s">
        <v>646</v>
      </c>
      <c r="D937" s="152">
        <v>1</v>
      </c>
      <c r="E937" s="153"/>
      <c r="F937" s="153"/>
    </row>
    <row r="938" spans="1:6" s="152" customFormat="1">
      <c r="A938" s="152">
        <v>811</v>
      </c>
      <c r="B938" s="153" t="s">
        <v>1488</v>
      </c>
      <c r="C938" s="152" t="s">
        <v>636</v>
      </c>
      <c r="D938" s="152">
        <v>1</v>
      </c>
      <c r="E938" s="153"/>
      <c r="F938" s="153"/>
    </row>
    <row r="939" spans="1:6" s="152" customFormat="1">
      <c r="A939" s="152">
        <v>812</v>
      </c>
      <c r="B939" s="153" t="s">
        <v>1489</v>
      </c>
      <c r="C939" s="152" t="s">
        <v>637</v>
      </c>
      <c r="D939" s="152">
        <v>1</v>
      </c>
      <c r="E939" s="153"/>
      <c r="F939" s="153"/>
    </row>
    <row r="940" spans="1:6" s="152" customFormat="1">
      <c r="A940" s="152">
        <v>813</v>
      </c>
      <c r="B940" s="153" t="s">
        <v>1490</v>
      </c>
      <c r="C940" s="152" t="s">
        <v>638</v>
      </c>
      <c r="D940" s="152">
        <v>1</v>
      </c>
      <c r="E940" s="153"/>
      <c r="F940" s="153"/>
    </row>
    <row r="941" spans="1:6" s="152" customFormat="1">
      <c r="A941" s="152">
        <v>814</v>
      </c>
      <c r="B941" s="153" t="s">
        <v>1491</v>
      </c>
      <c r="C941" s="152" t="s">
        <v>647</v>
      </c>
      <c r="D941" s="152">
        <v>1</v>
      </c>
      <c r="E941" s="153"/>
      <c r="F941" s="153"/>
    </row>
    <row r="942" spans="1:6" s="152" customFormat="1">
      <c r="A942" s="152">
        <v>815</v>
      </c>
      <c r="B942" s="153" t="s">
        <v>1492</v>
      </c>
      <c r="C942" s="152" t="s">
        <v>645</v>
      </c>
      <c r="D942" s="152">
        <v>1</v>
      </c>
      <c r="E942" s="153"/>
      <c r="F942" s="153"/>
    </row>
    <row r="943" spans="1:6" s="152" customFormat="1">
      <c r="A943" s="152">
        <v>816</v>
      </c>
      <c r="B943" s="153" t="s">
        <v>1493</v>
      </c>
      <c r="C943" s="152" t="s">
        <v>646</v>
      </c>
      <c r="D943" s="152">
        <v>1</v>
      </c>
      <c r="E943" s="153"/>
      <c r="F943" s="153"/>
    </row>
    <row r="944" spans="1:6" s="152" customFormat="1">
      <c r="A944" s="152">
        <v>817</v>
      </c>
      <c r="B944" s="153" t="s">
        <v>1494</v>
      </c>
      <c r="C944" s="152" t="s">
        <v>636</v>
      </c>
      <c r="D944" s="152">
        <v>1</v>
      </c>
      <c r="E944" s="153"/>
      <c r="F944" s="153"/>
    </row>
    <row r="945" spans="1:6" s="152" customFormat="1">
      <c r="A945" s="152">
        <v>818</v>
      </c>
      <c r="B945" s="153" t="s">
        <v>1495</v>
      </c>
      <c r="C945" s="152" t="s">
        <v>637</v>
      </c>
      <c r="D945" s="152">
        <v>1</v>
      </c>
      <c r="E945" s="153"/>
      <c r="F945" s="153"/>
    </row>
    <row r="946" spans="1:6" s="152" customFormat="1">
      <c r="A946" s="152">
        <v>819</v>
      </c>
      <c r="B946" s="153" t="s">
        <v>1496</v>
      </c>
      <c r="C946" s="152" t="s">
        <v>638</v>
      </c>
      <c r="D946" s="152">
        <v>1</v>
      </c>
      <c r="E946" s="153"/>
      <c r="F946" s="153"/>
    </row>
    <row r="947" spans="1:6" s="152" customFormat="1">
      <c r="A947" s="152">
        <v>820</v>
      </c>
      <c r="B947" s="153" t="s">
        <v>1497</v>
      </c>
      <c r="C947" s="152" t="s">
        <v>647</v>
      </c>
      <c r="D947" s="152">
        <v>1</v>
      </c>
      <c r="E947" s="153"/>
      <c r="F947" s="153"/>
    </row>
    <row r="948" spans="1:6" s="152" customFormat="1">
      <c r="A948" s="152">
        <v>821</v>
      </c>
      <c r="B948" s="153" t="s">
        <v>1498</v>
      </c>
      <c r="C948" s="152" t="s">
        <v>645</v>
      </c>
      <c r="D948" s="152">
        <v>1</v>
      </c>
      <c r="E948" s="153"/>
      <c r="F948" s="153"/>
    </row>
    <row r="949" spans="1:6" s="152" customFormat="1">
      <c r="A949" s="152">
        <v>822</v>
      </c>
      <c r="B949" s="153" t="s">
        <v>1499</v>
      </c>
      <c r="C949" s="152" t="s">
        <v>646</v>
      </c>
      <c r="D949" s="152">
        <v>1</v>
      </c>
      <c r="E949" s="153"/>
      <c r="F949" s="153"/>
    </row>
    <row r="950" spans="1:6" s="152" customFormat="1">
      <c r="A950" s="152">
        <v>823</v>
      </c>
      <c r="B950" s="153" t="s">
        <v>1500</v>
      </c>
      <c r="C950" s="152" t="s">
        <v>636</v>
      </c>
      <c r="D950" s="152">
        <v>1</v>
      </c>
      <c r="E950" s="153"/>
      <c r="F950" s="153"/>
    </row>
    <row r="951" spans="1:6" s="152" customFormat="1">
      <c r="A951" s="152">
        <v>824</v>
      </c>
      <c r="B951" s="153" t="s">
        <v>1501</v>
      </c>
      <c r="C951" s="152" t="s">
        <v>637</v>
      </c>
      <c r="D951" s="152">
        <v>1</v>
      </c>
      <c r="E951" s="153"/>
      <c r="F951" s="153"/>
    </row>
    <row r="952" spans="1:6" s="152" customFormat="1">
      <c r="A952" s="152">
        <v>825</v>
      </c>
      <c r="B952" s="153" t="s">
        <v>1502</v>
      </c>
      <c r="C952" s="152" t="s">
        <v>638</v>
      </c>
      <c r="D952" s="152">
        <v>1</v>
      </c>
      <c r="E952" s="153"/>
      <c r="F952" s="153"/>
    </row>
    <row r="953" spans="1:6" s="152" customFormat="1">
      <c r="A953" s="152">
        <v>826</v>
      </c>
      <c r="B953" s="153" t="s">
        <v>1503</v>
      </c>
      <c r="C953" s="152" t="s">
        <v>647</v>
      </c>
      <c r="D953" s="152">
        <v>1</v>
      </c>
      <c r="E953" s="153"/>
      <c r="F953" s="153"/>
    </row>
    <row r="954" spans="1:6" s="152" customFormat="1">
      <c r="A954" s="152">
        <v>827</v>
      </c>
      <c r="B954" s="153" t="s">
        <v>1504</v>
      </c>
      <c r="C954" s="152" t="s">
        <v>645</v>
      </c>
      <c r="D954" s="152">
        <v>1</v>
      </c>
      <c r="E954" s="153"/>
      <c r="F954" s="153"/>
    </row>
    <row r="955" spans="1:6" s="152" customFormat="1">
      <c r="A955" s="152">
        <v>828</v>
      </c>
      <c r="B955" s="153" t="s">
        <v>1505</v>
      </c>
      <c r="C955" s="152" t="s">
        <v>646</v>
      </c>
      <c r="D955" s="152">
        <v>1</v>
      </c>
      <c r="E955" s="153"/>
      <c r="F955" s="153"/>
    </row>
    <row r="956" spans="1:6" s="152" customFormat="1">
      <c r="A956" s="152">
        <v>829</v>
      </c>
      <c r="B956" s="153" t="s">
        <v>1506</v>
      </c>
      <c r="C956" s="152" t="s">
        <v>636</v>
      </c>
      <c r="D956" s="152">
        <v>1</v>
      </c>
      <c r="E956" s="153"/>
      <c r="F956" s="153"/>
    </row>
    <row r="957" spans="1:6" s="152" customFormat="1">
      <c r="A957" s="152">
        <v>830</v>
      </c>
      <c r="B957" s="153" t="s">
        <v>1507</v>
      </c>
      <c r="C957" s="152" t="s">
        <v>637</v>
      </c>
      <c r="D957" s="152">
        <v>1</v>
      </c>
      <c r="E957" s="153"/>
      <c r="F957" s="153"/>
    </row>
    <row r="958" spans="1:6" s="152" customFormat="1">
      <c r="A958" s="152">
        <v>831</v>
      </c>
      <c r="B958" s="153" t="s">
        <v>1508</v>
      </c>
      <c r="C958" s="152" t="s">
        <v>638</v>
      </c>
      <c r="D958" s="152">
        <v>1</v>
      </c>
      <c r="E958" s="153"/>
      <c r="F958" s="153"/>
    </row>
    <row r="959" spans="1:6" s="152" customFormat="1">
      <c r="A959" s="152">
        <v>832</v>
      </c>
      <c r="B959" s="153" t="s">
        <v>1509</v>
      </c>
      <c r="C959" s="152" t="s">
        <v>647</v>
      </c>
      <c r="D959" s="152">
        <v>1</v>
      </c>
      <c r="E959" s="153"/>
      <c r="F959" s="153"/>
    </row>
    <row r="960" spans="1:6" s="152" customFormat="1">
      <c r="A960" s="152">
        <v>833</v>
      </c>
      <c r="B960" s="153" t="s">
        <v>1510</v>
      </c>
      <c r="C960" s="152" t="s">
        <v>645</v>
      </c>
      <c r="D960" s="152">
        <v>1</v>
      </c>
      <c r="E960" s="153"/>
      <c r="F960" s="153"/>
    </row>
    <row r="961" spans="1:6" s="152" customFormat="1">
      <c r="A961" s="152">
        <v>834</v>
      </c>
      <c r="B961" s="153" t="s">
        <v>1511</v>
      </c>
      <c r="C961" s="152" t="s">
        <v>646</v>
      </c>
      <c r="D961" s="152">
        <v>1</v>
      </c>
      <c r="E961" s="153"/>
      <c r="F961" s="153"/>
    </row>
    <row r="962" spans="1:6" s="152" customFormat="1">
      <c r="A962" s="152">
        <v>835</v>
      </c>
      <c r="B962" s="153" t="s">
        <v>1512</v>
      </c>
      <c r="C962" s="152" t="s">
        <v>636</v>
      </c>
      <c r="D962" s="152">
        <v>1</v>
      </c>
      <c r="E962" s="153"/>
      <c r="F962" s="153"/>
    </row>
    <row r="963" spans="1:6" s="152" customFormat="1">
      <c r="A963" s="152">
        <v>836</v>
      </c>
      <c r="B963" s="153" t="s">
        <v>1513</v>
      </c>
      <c r="C963" s="152" t="s">
        <v>637</v>
      </c>
      <c r="D963" s="152">
        <v>1</v>
      </c>
      <c r="E963" s="153"/>
      <c r="F963" s="153"/>
    </row>
    <row r="964" spans="1:6" s="152" customFormat="1">
      <c r="A964" s="152">
        <v>837</v>
      </c>
      <c r="B964" s="153" t="s">
        <v>1514</v>
      </c>
      <c r="C964" s="152" t="s">
        <v>638</v>
      </c>
      <c r="D964" s="152">
        <v>1</v>
      </c>
      <c r="E964" s="153"/>
      <c r="F964" s="153"/>
    </row>
    <row r="965" spans="1:6" s="152" customFormat="1">
      <c r="A965" s="152">
        <v>838</v>
      </c>
      <c r="B965" s="153" t="s">
        <v>1515</v>
      </c>
      <c r="C965" s="152" t="s">
        <v>647</v>
      </c>
      <c r="D965" s="152">
        <v>1</v>
      </c>
      <c r="E965" s="153"/>
      <c r="F965" s="153"/>
    </row>
    <row r="966" spans="1:6" s="152" customFormat="1">
      <c r="A966" s="152">
        <v>839</v>
      </c>
      <c r="B966" s="153" t="s">
        <v>1516</v>
      </c>
      <c r="C966" s="152" t="s">
        <v>645</v>
      </c>
      <c r="D966" s="152">
        <v>1</v>
      </c>
      <c r="E966" s="153"/>
      <c r="F966" s="153"/>
    </row>
    <row r="967" spans="1:6" s="152" customFormat="1">
      <c r="A967" s="152">
        <v>840</v>
      </c>
      <c r="B967" s="153" t="s">
        <v>1517</v>
      </c>
      <c r="C967" s="152" t="s">
        <v>646</v>
      </c>
      <c r="D967" s="152">
        <v>1</v>
      </c>
      <c r="E967" s="153"/>
      <c r="F967" s="153"/>
    </row>
    <row r="968" spans="1:6" s="152" customFormat="1">
      <c r="A968" s="152">
        <v>841</v>
      </c>
      <c r="B968" s="153" t="s">
        <v>1518</v>
      </c>
      <c r="C968" s="152" t="s">
        <v>636</v>
      </c>
      <c r="D968" s="152">
        <v>1</v>
      </c>
      <c r="E968" s="153"/>
      <c r="F968" s="153"/>
    </row>
    <row r="969" spans="1:6" s="152" customFormat="1">
      <c r="A969" s="152">
        <v>842</v>
      </c>
      <c r="B969" s="153" t="s">
        <v>1519</v>
      </c>
      <c r="C969" s="152" t="s">
        <v>637</v>
      </c>
      <c r="D969" s="152">
        <v>1</v>
      </c>
      <c r="E969" s="153"/>
      <c r="F969" s="153"/>
    </row>
    <row r="970" spans="1:6" s="152" customFormat="1">
      <c r="A970" s="152">
        <v>843</v>
      </c>
      <c r="B970" s="153" t="s">
        <v>1520</v>
      </c>
      <c r="C970" s="152" t="s">
        <v>638</v>
      </c>
      <c r="D970" s="152">
        <v>1</v>
      </c>
      <c r="E970" s="153"/>
      <c r="F970" s="153"/>
    </row>
    <row r="971" spans="1:6" s="152" customFormat="1">
      <c r="A971" s="152">
        <v>844</v>
      </c>
      <c r="B971" s="153" t="s">
        <v>1521</v>
      </c>
      <c r="C971" s="152" t="s">
        <v>647</v>
      </c>
      <c r="D971" s="152">
        <v>1</v>
      </c>
      <c r="E971" s="153"/>
      <c r="F971" s="153"/>
    </row>
    <row r="972" spans="1:6" s="152" customFormat="1">
      <c r="A972" s="152">
        <v>845</v>
      </c>
      <c r="B972" s="153" t="s">
        <v>1522</v>
      </c>
      <c r="C972" s="152" t="s">
        <v>645</v>
      </c>
      <c r="D972" s="152">
        <v>1</v>
      </c>
      <c r="E972" s="153"/>
      <c r="F972" s="153"/>
    </row>
    <row r="973" spans="1:6" s="152" customFormat="1">
      <c r="A973" s="152">
        <v>846</v>
      </c>
      <c r="B973" s="153" t="s">
        <v>1523</v>
      </c>
      <c r="C973" s="152" t="s">
        <v>646</v>
      </c>
      <c r="D973" s="152">
        <v>1</v>
      </c>
      <c r="E973" s="153"/>
      <c r="F973" s="153"/>
    </row>
    <row r="974" spans="1:6" s="152" customFormat="1">
      <c r="A974" s="152">
        <v>847</v>
      </c>
      <c r="B974" s="153" t="s">
        <v>1524</v>
      </c>
      <c r="C974" s="152" t="s">
        <v>636</v>
      </c>
      <c r="D974" s="152">
        <v>1</v>
      </c>
      <c r="E974" s="153"/>
      <c r="F974" s="153"/>
    </row>
    <row r="975" spans="1:6" s="152" customFormat="1">
      <c r="A975" s="152">
        <v>848</v>
      </c>
      <c r="B975" s="153" t="s">
        <v>1525</v>
      </c>
      <c r="C975" s="152" t="s">
        <v>637</v>
      </c>
      <c r="D975" s="152">
        <v>1</v>
      </c>
      <c r="E975" s="153"/>
      <c r="F975" s="153"/>
    </row>
    <row r="976" spans="1:6" s="152" customFormat="1">
      <c r="A976" s="152">
        <v>849</v>
      </c>
      <c r="B976" s="153" t="s">
        <v>1526</v>
      </c>
      <c r="C976" s="152" t="s">
        <v>638</v>
      </c>
      <c r="D976" s="152">
        <v>1</v>
      </c>
      <c r="E976" s="153"/>
      <c r="F976" s="153"/>
    </row>
    <row r="977" spans="1:6" s="152" customFormat="1">
      <c r="A977" s="152">
        <v>850</v>
      </c>
      <c r="B977" s="153" t="s">
        <v>1527</v>
      </c>
      <c r="C977" s="152" t="s">
        <v>647</v>
      </c>
      <c r="D977" s="152">
        <v>1</v>
      </c>
      <c r="E977" s="153"/>
      <c r="F977" s="153"/>
    </row>
    <row r="978" spans="1:6" s="152" customFormat="1">
      <c r="A978" s="152">
        <v>851</v>
      </c>
      <c r="B978" s="153" t="s">
        <v>1528</v>
      </c>
      <c r="C978" s="152" t="s">
        <v>645</v>
      </c>
      <c r="D978" s="152">
        <v>1</v>
      </c>
      <c r="E978" s="153"/>
      <c r="F978" s="153"/>
    </row>
    <row r="979" spans="1:6" s="152" customFormat="1">
      <c r="A979" s="152">
        <v>852</v>
      </c>
      <c r="B979" s="153" t="s">
        <v>1529</v>
      </c>
      <c r="C979" s="152" t="s">
        <v>646</v>
      </c>
      <c r="D979" s="152">
        <v>1</v>
      </c>
      <c r="E979" s="153"/>
      <c r="F979" s="153"/>
    </row>
    <row r="980" spans="1:6" s="152" customFormat="1">
      <c r="A980" s="152">
        <v>853</v>
      </c>
      <c r="B980" s="153" t="s">
        <v>1530</v>
      </c>
      <c r="C980" s="152" t="s">
        <v>636</v>
      </c>
      <c r="D980" s="152">
        <v>1</v>
      </c>
      <c r="E980" s="153"/>
      <c r="F980" s="153"/>
    </row>
    <row r="981" spans="1:6" s="152" customFormat="1">
      <c r="A981" s="152">
        <v>854</v>
      </c>
      <c r="B981" s="153" t="s">
        <v>1531</v>
      </c>
      <c r="C981" s="152" t="s">
        <v>637</v>
      </c>
      <c r="D981" s="152">
        <v>1</v>
      </c>
      <c r="E981" s="153"/>
      <c r="F981" s="153"/>
    </row>
    <row r="982" spans="1:6" s="152" customFormat="1">
      <c r="A982" s="152">
        <v>855</v>
      </c>
      <c r="B982" s="153" t="s">
        <v>1532</v>
      </c>
      <c r="C982" s="152" t="s">
        <v>638</v>
      </c>
      <c r="D982" s="152">
        <v>1</v>
      </c>
      <c r="E982" s="153"/>
      <c r="F982" s="153"/>
    </row>
    <row r="983" spans="1:6" s="152" customFormat="1">
      <c r="A983" s="152">
        <v>856</v>
      </c>
      <c r="B983" s="153" t="s">
        <v>1533</v>
      </c>
      <c r="C983" s="152" t="s">
        <v>647</v>
      </c>
      <c r="D983" s="152">
        <v>1</v>
      </c>
      <c r="E983" s="153"/>
      <c r="F983" s="153"/>
    </row>
    <row r="984" spans="1:6" s="152" customFormat="1">
      <c r="A984" s="152">
        <v>857</v>
      </c>
      <c r="B984" s="153" t="s">
        <v>1534</v>
      </c>
      <c r="C984" s="152" t="s">
        <v>645</v>
      </c>
      <c r="D984" s="152">
        <v>1</v>
      </c>
      <c r="E984" s="153"/>
      <c r="F984" s="153"/>
    </row>
    <row r="985" spans="1:6" s="152" customFormat="1">
      <c r="A985" s="152">
        <v>858</v>
      </c>
      <c r="B985" s="153" t="s">
        <v>1535</v>
      </c>
      <c r="C985" s="152" t="s">
        <v>646</v>
      </c>
      <c r="D985" s="152">
        <v>1</v>
      </c>
      <c r="E985" s="153"/>
      <c r="F985" s="153"/>
    </row>
    <row r="986" spans="1:6" s="152" customFormat="1">
      <c r="A986" s="152">
        <v>859</v>
      </c>
      <c r="B986" s="153" t="s">
        <v>1536</v>
      </c>
      <c r="C986" s="152" t="s">
        <v>636</v>
      </c>
      <c r="D986" s="152">
        <v>1</v>
      </c>
      <c r="E986" s="153"/>
      <c r="F986" s="153"/>
    </row>
    <row r="987" spans="1:6" s="152" customFormat="1">
      <c r="A987" s="152">
        <v>860</v>
      </c>
      <c r="B987" s="153" t="s">
        <v>1537</v>
      </c>
      <c r="C987" s="152" t="s">
        <v>637</v>
      </c>
      <c r="D987" s="152">
        <v>1</v>
      </c>
      <c r="E987" s="153"/>
      <c r="F987" s="153"/>
    </row>
    <row r="988" spans="1:6" s="152" customFormat="1">
      <c r="A988" s="152">
        <v>861</v>
      </c>
      <c r="B988" s="153" t="s">
        <v>1538</v>
      </c>
      <c r="C988" s="152" t="s">
        <v>638</v>
      </c>
      <c r="D988" s="152">
        <v>1</v>
      </c>
      <c r="E988" s="153"/>
      <c r="F988" s="153"/>
    </row>
    <row r="989" spans="1:6" s="152" customFormat="1">
      <c r="A989" s="152">
        <v>862</v>
      </c>
      <c r="B989" s="153" t="s">
        <v>1539</v>
      </c>
      <c r="C989" s="152" t="s">
        <v>647</v>
      </c>
      <c r="D989" s="152">
        <v>1</v>
      </c>
      <c r="E989" s="153"/>
      <c r="F989" s="153"/>
    </row>
    <row r="990" spans="1:6" s="152" customFormat="1">
      <c r="A990" s="152">
        <v>863</v>
      </c>
      <c r="B990" s="153" t="s">
        <v>1540</v>
      </c>
      <c r="C990" s="152" t="s">
        <v>645</v>
      </c>
      <c r="D990" s="152">
        <v>1</v>
      </c>
      <c r="E990" s="153"/>
      <c r="F990" s="153"/>
    </row>
    <row r="991" spans="1:6" s="152" customFormat="1">
      <c r="A991" s="152">
        <v>864</v>
      </c>
      <c r="B991" s="153" t="s">
        <v>1541</v>
      </c>
      <c r="C991" s="152" t="s">
        <v>646</v>
      </c>
      <c r="D991" s="152">
        <v>1</v>
      </c>
      <c r="E991" s="153"/>
      <c r="F991" s="153"/>
    </row>
    <row r="992" spans="1:6" s="152" customFormat="1">
      <c r="A992" s="152">
        <v>865</v>
      </c>
      <c r="B992" s="153" t="s">
        <v>1542</v>
      </c>
      <c r="C992" s="152" t="s">
        <v>636</v>
      </c>
      <c r="D992" s="152">
        <v>1</v>
      </c>
      <c r="E992" s="153"/>
      <c r="F992" s="153"/>
    </row>
    <row r="993" spans="1:6" s="152" customFormat="1">
      <c r="A993" s="152">
        <v>866</v>
      </c>
      <c r="B993" s="153" t="s">
        <v>1543</v>
      </c>
      <c r="C993" s="152" t="s">
        <v>637</v>
      </c>
      <c r="D993" s="152">
        <v>1</v>
      </c>
      <c r="E993" s="153"/>
      <c r="F993" s="153"/>
    </row>
    <row r="994" spans="1:6" s="152" customFormat="1">
      <c r="A994" s="152">
        <v>867</v>
      </c>
      <c r="B994" s="153" t="s">
        <v>1544</v>
      </c>
      <c r="C994" s="152" t="s">
        <v>638</v>
      </c>
      <c r="D994" s="152">
        <v>1</v>
      </c>
      <c r="E994" s="153"/>
      <c r="F994" s="153"/>
    </row>
    <row r="995" spans="1:6" s="152" customFormat="1">
      <c r="A995" s="152">
        <v>868</v>
      </c>
      <c r="B995" s="153" t="s">
        <v>1545</v>
      </c>
      <c r="C995" s="152" t="s">
        <v>647</v>
      </c>
      <c r="D995" s="152">
        <v>1</v>
      </c>
      <c r="E995" s="153"/>
      <c r="F995" s="153"/>
    </row>
    <row r="996" spans="1:6" s="152" customFormat="1">
      <c r="A996" s="152">
        <v>869</v>
      </c>
      <c r="B996" s="153" t="s">
        <v>1546</v>
      </c>
      <c r="C996" s="152" t="s">
        <v>645</v>
      </c>
      <c r="D996" s="152">
        <v>1</v>
      </c>
      <c r="E996" s="153"/>
      <c r="F996" s="153"/>
    </row>
    <row r="997" spans="1:6" s="152" customFormat="1">
      <c r="A997" s="152">
        <v>870</v>
      </c>
      <c r="B997" s="153" t="s">
        <v>1547</v>
      </c>
      <c r="C997" s="152" t="s">
        <v>646</v>
      </c>
      <c r="D997" s="152">
        <v>1</v>
      </c>
      <c r="E997" s="153"/>
      <c r="F997" s="153"/>
    </row>
    <row r="998" spans="1:6" s="152" customFormat="1">
      <c r="A998" s="152">
        <v>871</v>
      </c>
      <c r="B998" s="153" t="s">
        <v>1548</v>
      </c>
      <c r="C998" s="152" t="s">
        <v>636</v>
      </c>
      <c r="D998" s="152">
        <v>1</v>
      </c>
      <c r="E998" s="153"/>
      <c r="F998" s="153"/>
    </row>
    <row r="999" spans="1:6" s="152" customFormat="1">
      <c r="A999" s="152">
        <v>872</v>
      </c>
      <c r="B999" s="153" t="s">
        <v>1549</v>
      </c>
      <c r="C999" s="152" t="s">
        <v>637</v>
      </c>
      <c r="D999" s="152">
        <v>1</v>
      </c>
      <c r="E999" s="153"/>
      <c r="F999" s="153"/>
    </row>
    <row r="1000" spans="1:6" s="152" customFormat="1">
      <c r="A1000" s="152">
        <v>873</v>
      </c>
      <c r="B1000" s="153" t="s">
        <v>1550</v>
      </c>
      <c r="C1000" s="152" t="s">
        <v>638</v>
      </c>
      <c r="D1000" s="152">
        <v>1</v>
      </c>
      <c r="E1000" s="153"/>
      <c r="F1000" s="153"/>
    </row>
    <row r="1001" spans="1:6" s="152" customFormat="1">
      <c r="A1001" s="152">
        <v>874</v>
      </c>
      <c r="B1001" s="153" t="s">
        <v>1535</v>
      </c>
      <c r="C1001" s="152" t="s">
        <v>647</v>
      </c>
      <c r="D1001" s="152">
        <v>1</v>
      </c>
      <c r="E1001" s="153"/>
      <c r="F1001" s="153"/>
    </row>
    <row r="1002" spans="1:6" s="152" customFormat="1">
      <c r="A1002" s="152">
        <v>875</v>
      </c>
      <c r="B1002" s="153" t="s">
        <v>1551</v>
      </c>
      <c r="C1002" s="152" t="s">
        <v>645</v>
      </c>
      <c r="D1002" s="152">
        <v>1</v>
      </c>
      <c r="E1002" s="153"/>
      <c r="F1002" s="153"/>
    </row>
    <row r="1003" spans="1:6" s="152" customFormat="1">
      <c r="A1003" s="152">
        <v>876</v>
      </c>
      <c r="B1003" s="153" t="s">
        <v>1552</v>
      </c>
      <c r="C1003" s="152" t="s">
        <v>646</v>
      </c>
      <c r="D1003" s="152">
        <v>1</v>
      </c>
      <c r="E1003" s="153"/>
      <c r="F1003" s="153"/>
    </row>
    <row r="1004" spans="1:6" s="152" customFormat="1">
      <c r="A1004" s="152">
        <v>877</v>
      </c>
      <c r="B1004" s="153" t="s">
        <v>1553</v>
      </c>
      <c r="C1004" s="152" t="s">
        <v>636</v>
      </c>
      <c r="D1004" s="152">
        <v>1</v>
      </c>
      <c r="E1004" s="153"/>
      <c r="F1004" s="153"/>
    </row>
    <row r="1005" spans="1:6" s="152" customFormat="1">
      <c r="A1005" s="152">
        <v>878</v>
      </c>
      <c r="B1005" s="153" t="s">
        <v>1554</v>
      </c>
      <c r="C1005" s="152" t="s">
        <v>637</v>
      </c>
      <c r="D1005" s="152">
        <v>1</v>
      </c>
      <c r="E1005" s="153"/>
      <c r="F1005" s="153"/>
    </row>
    <row r="1006" spans="1:6" s="152" customFormat="1">
      <c r="A1006" s="152">
        <v>879</v>
      </c>
      <c r="B1006" s="153" t="s">
        <v>1555</v>
      </c>
      <c r="C1006" s="152" t="s">
        <v>638</v>
      </c>
      <c r="D1006" s="152">
        <v>1</v>
      </c>
      <c r="E1006" s="153"/>
      <c r="F1006" s="153"/>
    </row>
    <row r="1007" spans="1:6" s="152" customFormat="1">
      <c r="A1007" s="152">
        <v>880</v>
      </c>
      <c r="B1007" s="153" t="s">
        <v>1556</v>
      </c>
      <c r="C1007" s="152" t="s">
        <v>647</v>
      </c>
      <c r="D1007" s="152">
        <v>1</v>
      </c>
      <c r="E1007" s="153"/>
      <c r="F1007" s="153"/>
    </row>
    <row r="1008" spans="1:6" s="152" customFormat="1">
      <c r="A1008" s="152">
        <v>881</v>
      </c>
      <c r="B1008" s="153" t="s">
        <v>1557</v>
      </c>
      <c r="C1008" s="152" t="s">
        <v>645</v>
      </c>
      <c r="D1008" s="152">
        <v>1</v>
      </c>
      <c r="E1008" s="153"/>
      <c r="F1008" s="153"/>
    </row>
    <row r="1009" spans="1:6" s="152" customFormat="1">
      <c r="A1009" s="152">
        <v>882</v>
      </c>
      <c r="B1009" s="153" t="s">
        <v>1558</v>
      </c>
      <c r="C1009" s="152" t="s">
        <v>646</v>
      </c>
      <c r="D1009" s="152">
        <v>1</v>
      </c>
      <c r="E1009" s="153"/>
      <c r="F1009" s="153"/>
    </row>
    <row r="1010" spans="1:6" s="152" customFormat="1">
      <c r="A1010" s="152">
        <v>883</v>
      </c>
      <c r="B1010" s="153" t="s">
        <v>1559</v>
      </c>
      <c r="C1010" s="152" t="s">
        <v>636</v>
      </c>
      <c r="D1010" s="152">
        <v>1</v>
      </c>
      <c r="E1010" s="153"/>
      <c r="F1010" s="153"/>
    </row>
    <row r="1011" spans="1:6" s="152" customFormat="1">
      <c r="A1011" s="152">
        <v>884</v>
      </c>
      <c r="B1011" s="153" t="s">
        <v>1560</v>
      </c>
      <c r="C1011" s="152" t="s">
        <v>637</v>
      </c>
      <c r="D1011" s="152">
        <v>1</v>
      </c>
      <c r="E1011" s="153"/>
      <c r="F1011" s="153"/>
    </row>
    <row r="1012" spans="1:6" s="152" customFormat="1">
      <c r="A1012" s="152">
        <v>885</v>
      </c>
      <c r="B1012" s="153" t="s">
        <v>1561</v>
      </c>
      <c r="C1012" s="152" t="s">
        <v>638</v>
      </c>
      <c r="D1012" s="152">
        <v>1</v>
      </c>
      <c r="E1012" s="153"/>
      <c r="F1012" s="153"/>
    </row>
    <row r="1013" spans="1:6" s="152" customFormat="1">
      <c r="A1013" s="152">
        <v>886</v>
      </c>
      <c r="B1013" s="153" t="s">
        <v>1562</v>
      </c>
      <c r="C1013" s="152" t="s">
        <v>647</v>
      </c>
      <c r="D1013" s="152">
        <v>1</v>
      </c>
      <c r="E1013" s="153"/>
      <c r="F1013" s="153"/>
    </row>
    <row r="1014" spans="1:6" s="152" customFormat="1">
      <c r="A1014" s="152">
        <v>887</v>
      </c>
      <c r="B1014" s="153" t="s">
        <v>1563</v>
      </c>
      <c r="C1014" s="152" t="s">
        <v>645</v>
      </c>
      <c r="D1014" s="152">
        <v>1</v>
      </c>
      <c r="E1014" s="153"/>
      <c r="F1014" s="153"/>
    </row>
    <row r="1015" spans="1:6" s="152" customFormat="1">
      <c r="A1015" s="152">
        <v>888</v>
      </c>
      <c r="B1015" s="153" t="s">
        <v>1564</v>
      </c>
      <c r="C1015" s="152" t="s">
        <v>646</v>
      </c>
      <c r="D1015" s="152">
        <v>1</v>
      </c>
      <c r="E1015" s="153"/>
      <c r="F1015" s="153"/>
    </row>
    <row r="1016" spans="1:6" s="152" customFormat="1">
      <c r="A1016" s="152">
        <v>889</v>
      </c>
      <c r="B1016" s="153" t="s">
        <v>1565</v>
      </c>
      <c r="C1016" s="152" t="s">
        <v>636</v>
      </c>
      <c r="D1016" s="152">
        <v>1</v>
      </c>
      <c r="E1016" s="153"/>
      <c r="F1016" s="153"/>
    </row>
    <row r="1017" spans="1:6" s="152" customFormat="1">
      <c r="A1017" s="152">
        <v>890</v>
      </c>
      <c r="B1017" s="153" t="s">
        <v>1566</v>
      </c>
      <c r="C1017" s="152" t="s">
        <v>637</v>
      </c>
      <c r="D1017" s="152">
        <v>1</v>
      </c>
      <c r="E1017" s="153"/>
      <c r="F1017" s="153"/>
    </row>
    <row r="1018" spans="1:6" s="152" customFormat="1">
      <c r="A1018" s="152">
        <v>891</v>
      </c>
      <c r="B1018" s="153" t="s">
        <v>1567</v>
      </c>
      <c r="C1018" s="152" t="s">
        <v>638</v>
      </c>
      <c r="D1018" s="152">
        <v>1</v>
      </c>
      <c r="E1018" s="153"/>
      <c r="F1018" s="153"/>
    </row>
    <row r="1019" spans="1:6" s="152" customFormat="1">
      <c r="A1019" s="152">
        <v>892</v>
      </c>
      <c r="B1019" s="153" t="s">
        <v>1551</v>
      </c>
      <c r="C1019" s="152" t="s">
        <v>647</v>
      </c>
      <c r="D1019" s="152">
        <v>1</v>
      </c>
      <c r="E1019" s="153"/>
      <c r="F1019" s="153"/>
    </row>
    <row r="1020" spans="1:6" s="152" customFormat="1">
      <c r="A1020" s="152">
        <v>893</v>
      </c>
      <c r="B1020" s="153" t="s">
        <v>1568</v>
      </c>
      <c r="C1020" s="152" t="s">
        <v>645</v>
      </c>
      <c r="D1020" s="152">
        <v>1</v>
      </c>
      <c r="E1020" s="153"/>
      <c r="F1020" s="153"/>
    </row>
    <row r="1021" spans="1:6" s="152" customFormat="1">
      <c r="A1021" s="152">
        <v>894</v>
      </c>
      <c r="B1021" s="153" t="s">
        <v>1569</v>
      </c>
      <c r="C1021" s="152" t="s">
        <v>646</v>
      </c>
      <c r="D1021" s="152">
        <v>1</v>
      </c>
      <c r="E1021" s="153"/>
      <c r="F1021" s="153"/>
    </row>
    <row r="1022" spans="1:6" s="152" customFormat="1">
      <c r="A1022" s="152">
        <v>895</v>
      </c>
      <c r="B1022" s="153" t="s">
        <v>1570</v>
      </c>
      <c r="C1022" s="152" t="s">
        <v>636</v>
      </c>
      <c r="D1022" s="152">
        <v>1</v>
      </c>
      <c r="E1022" s="153"/>
      <c r="F1022" s="153"/>
    </row>
    <row r="1023" spans="1:6" s="152" customFormat="1">
      <c r="A1023" s="152">
        <v>896</v>
      </c>
      <c r="B1023" s="153" t="s">
        <v>1571</v>
      </c>
      <c r="C1023" s="152" t="s">
        <v>637</v>
      </c>
      <c r="D1023" s="152">
        <v>1</v>
      </c>
      <c r="E1023" s="153"/>
      <c r="F1023" s="153"/>
    </row>
    <row r="1024" spans="1:6" s="152" customFormat="1">
      <c r="A1024" s="152">
        <v>897</v>
      </c>
      <c r="B1024" s="153" t="s">
        <v>1572</v>
      </c>
      <c r="C1024" s="152" t="s">
        <v>638</v>
      </c>
      <c r="D1024" s="152">
        <v>1</v>
      </c>
      <c r="E1024" s="153"/>
      <c r="F1024" s="153"/>
    </row>
    <row r="1025" spans="1:6" s="152" customFormat="1">
      <c r="A1025" s="152">
        <v>898</v>
      </c>
      <c r="B1025" s="153" t="s">
        <v>1573</v>
      </c>
      <c r="C1025" s="152" t="s">
        <v>647</v>
      </c>
      <c r="D1025" s="152">
        <v>1</v>
      </c>
      <c r="E1025" s="153"/>
      <c r="F1025" s="153"/>
    </row>
    <row r="1026" spans="1:6" s="152" customFormat="1">
      <c r="A1026" s="152">
        <v>899</v>
      </c>
      <c r="B1026" s="153" t="s">
        <v>1574</v>
      </c>
      <c r="C1026" s="152" t="s">
        <v>645</v>
      </c>
      <c r="D1026" s="152">
        <v>1</v>
      </c>
      <c r="E1026" s="153"/>
      <c r="F1026" s="153"/>
    </row>
    <row r="1027" spans="1:6" s="152" customFormat="1">
      <c r="A1027" s="152">
        <v>900</v>
      </c>
      <c r="B1027" s="153" t="s">
        <v>1575</v>
      </c>
      <c r="C1027" s="152" t="s">
        <v>646</v>
      </c>
      <c r="D1027" s="152">
        <v>1</v>
      </c>
      <c r="E1027" s="153"/>
      <c r="F1027" s="153"/>
    </row>
    <row r="1028" spans="1:6" s="152" customFormat="1">
      <c r="A1028" s="152">
        <v>901</v>
      </c>
      <c r="B1028" s="153" t="s">
        <v>1576</v>
      </c>
      <c r="C1028" s="152" t="s">
        <v>636</v>
      </c>
      <c r="D1028" s="152">
        <v>1</v>
      </c>
      <c r="E1028" s="153"/>
      <c r="F1028" s="153"/>
    </row>
    <row r="1029" spans="1:6" s="152" customFormat="1">
      <c r="A1029" s="152">
        <v>902</v>
      </c>
      <c r="B1029" s="153" t="s">
        <v>1577</v>
      </c>
      <c r="C1029" s="152" t="s">
        <v>637</v>
      </c>
      <c r="D1029" s="152">
        <v>1</v>
      </c>
      <c r="E1029" s="153"/>
      <c r="F1029" s="153"/>
    </row>
    <row r="1030" spans="1:6" s="152" customFormat="1">
      <c r="A1030" s="152">
        <v>903</v>
      </c>
      <c r="B1030" s="153" t="s">
        <v>1578</v>
      </c>
      <c r="C1030" s="152" t="s">
        <v>638</v>
      </c>
      <c r="D1030" s="152">
        <v>1</v>
      </c>
      <c r="E1030" s="153"/>
      <c r="F1030" s="153"/>
    </row>
    <row r="1031" spans="1:6" s="152" customFormat="1">
      <c r="A1031" s="152">
        <v>904</v>
      </c>
      <c r="B1031" s="153" t="s">
        <v>1579</v>
      </c>
      <c r="C1031" s="152" t="s">
        <v>647</v>
      </c>
      <c r="D1031" s="152">
        <v>1</v>
      </c>
      <c r="E1031" s="153"/>
      <c r="F1031" s="153"/>
    </row>
    <row r="1032" spans="1:6" s="152" customFormat="1">
      <c r="A1032" s="152">
        <v>905</v>
      </c>
      <c r="B1032" s="153" t="s">
        <v>1580</v>
      </c>
      <c r="C1032" s="152" t="s">
        <v>645</v>
      </c>
      <c r="D1032" s="152">
        <v>1</v>
      </c>
      <c r="E1032" s="153"/>
      <c r="F1032" s="153"/>
    </row>
    <row r="1033" spans="1:6" s="152" customFormat="1">
      <c r="A1033" s="152">
        <v>906</v>
      </c>
      <c r="B1033" s="153" t="s">
        <v>1581</v>
      </c>
      <c r="C1033" s="152" t="s">
        <v>646</v>
      </c>
      <c r="D1033" s="152">
        <v>1</v>
      </c>
      <c r="E1033" s="153"/>
      <c r="F1033" s="153"/>
    </row>
    <row r="1034" spans="1:6" s="152" customFormat="1">
      <c r="A1034" s="152">
        <v>907</v>
      </c>
      <c r="B1034" s="153" t="s">
        <v>1582</v>
      </c>
      <c r="C1034" s="152" t="s">
        <v>636</v>
      </c>
      <c r="D1034" s="152">
        <v>1</v>
      </c>
      <c r="E1034" s="153"/>
      <c r="F1034" s="153"/>
    </row>
    <row r="1035" spans="1:6" s="152" customFormat="1">
      <c r="A1035" s="152">
        <v>908</v>
      </c>
      <c r="B1035" s="153" t="s">
        <v>1583</v>
      </c>
      <c r="C1035" s="152" t="s">
        <v>637</v>
      </c>
      <c r="D1035" s="152">
        <v>1</v>
      </c>
      <c r="E1035" s="153"/>
      <c r="F1035" s="153"/>
    </row>
    <row r="1036" spans="1:6" s="152" customFormat="1">
      <c r="A1036" s="152">
        <v>909</v>
      </c>
      <c r="B1036" s="153" t="s">
        <v>1584</v>
      </c>
      <c r="C1036" s="152" t="s">
        <v>638</v>
      </c>
      <c r="D1036" s="152">
        <v>1</v>
      </c>
      <c r="E1036" s="153"/>
      <c r="F1036" s="153"/>
    </row>
    <row r="1037" spans="1:6" s="152" customFormat="1">
      <c r="A1037" s="152">
        <v>910</v>
      </c>
      <c r="B1037" s="153" t="s">
        <v>1585</v>
      </c>
      <c r="C1037" s="152" t="s">
        <v>647</v>
      </c>
      <c r="D1037" s="152">
        <v>1</v>
      </c>
      <c r="E1037" s="153"/>
      <c r="F1037" s="153"/>
    </row>
    <row r="1038" spans="1:6" s="152" customFormat="1">
      <c r="A1038" s="152">
        <v>911</v>
      </c>
      <c r="B1038" s="153" t="s">
        <v>1586</v>
      </c>
      <c r="C1038" s="152" t="s">
        <v>645</v>
      </c>
      <c r="D1038" s="152">
        <v>1</v>
      </c>
      <c r="E1038" s="153"/>
      <c r="F1038" s="153"/>
    </row>
    <row r="1039" spans="1:6" s="152" customFormat="1">
      <c r="A1039" s="152">
        <v>912</v>
      </c>
      <c r="B1039" s="153" t="s">
        <v>1587</v>
      </c>
      <c r="C1039" s="152" t="s">
        <v>646</v>
      </c>
      <c r="D1039" s="152">
        <v>1</v>
      </c>
      <c r="E1039" s="153"/>
      <c r="F1039" s="153"/>
    </row>
    <row r="1040" spans="1:6" s="152" customFormat="1">
      <c r="A1040" s="152">
        <v>913</v>
      </c>
      <c r="B1040" s="153" t="s">
        <v>1588</v>
      </c>
      <c r="C1040" s="152" t="s">
        <v>636</v>
      </c>
      <c r="D1040" s="152">
        <v>1</v>
      </c>
      <c r="E1040" s="153"/>
      <c r="F1040" s="153"/>
    </row>
    <row r="1041" spans="1:6" s="152" customFormat="1">
      <c r="A1041" s="152">
        <v>914</v>
      </c>
      <c r="B1041" s="153" t="s">
        <v>1589</v>
      </c>
      <c r="C1041" s="152" t="s">
        <v>637</v>
      </c>
      <c r="D1041" s="152">
        <v>1</v>
      </c>
      <c r="E1041" s="153"/>
      <c r="F1041" s="153"/>
    </row>
    <row r="1042" spans="1:6" s="152" customFormat="1">
      <c r="A1042" s="152">
        <v>915</v>
      </c>
      <c r="B1042" s="153" t="s">
        <v>1590</v>
      </c>
      <c r="C1042" s="152" t="s">
        <v>638</v>
      </c>
      <c r="D1042" s="152">
        <v>1</v>
      </c>
      <c r="E1042" s="153"/>
      <c r="F1042" s="153"/>
    </row>
    <row r="1043" spans="1:6" s="152" customFormat="1">
      <c r="A1043" s="152">
        <v>916</v>
      </c>
      <c r="B1043" s="153" t="s">
        <v>1591</v>
      </c>
      <c r="C1043" s="152" t="s">
        <v>647</v>
      </c>
      <c r="D1043" s="152">
        <v>1</v>
      </c>
      <c r="E1043" s="153"/>
      <c r="F1043" s="153"/>
    </row>
    <row r="1044" spans="1:6" s="152" customFormat="1">
      <c r="A1044" s="152">
        <v>917</v>
      </c>
      <c r="B1044" s="153" t="s">
        <v>1592</v>
      </c>
      <c r="C1044" s="152" t="s">
        <v>645</v>
      </c>
      <c r="D1044" s="152">
        <v>1</v>
      </c>
      <c r="E1044" s="153"/>
      <c r="F1044" s="153"/>
    </row>
    <row r="1045" spans="1:6" s="152" customFormat="1">
      <c r="A1045" s="152">
        <v>918</v>
      </c>
      <c r="B1045" s="153" t="s">
        <v>1593</v>
      </c>
      <c r="C1045" s="152" t="s">
        <v>646</v>
      </c>
      <c r="D1045" s="152">
        <v>1</v>
      </c>
      <c r="E1045" s="153"/>
      <c r="F1045" s="153"/>
    </row>
    <row r="1046" spans="1:6" s="152" customFormat="1">
      <c r="A1046" s="152">
        <v>919</v>
      </c>
      <c r="B1046" s="153" t="s">
        <v>1594</v>
      </c>
      <c r="C1046" s="152" t="s">
        <v>636</v>
      </c>
      <c r="D1046" s="152">
        <v>1</v>
      </c>
      <c r="E1046" s="153"/>
      <c r="F1046" s="153"/>
    </row>
    <row r="1047" spans="1:6" s="152" customFormat="1">
      <c r="A1047" s="152">
        <v>920</v>
      </c>
      <c r="B1047" s="153" t="s">
        <v>1595</v>
      </c>
      <c r="C1047" s="152" t="s">
        <v>637</v>
      </c>
      <c r="D1047" s="152">
        <v>1</v>
      </c>
      <c r="E1047" s="153"/>
      <c r="F1047" s="153"/>
    </row>
    <row r="1048" spans="1:6" s="152" customFormat="1">
      <c r="A1048" s="152">
        <v>921</v>
      </c>
      <c r="B1048" s="153" t="s">
        <v>1596</v>
      </c>
      <c r="C1048" s="152" t="s">
        <v>638</v>
      </c>
      <c r="D1048" s="152">
        <v>1</v>
      </c>
      <c r="E1048" s="153"/>
      <c r="F1048" s="153"/>
    </row>
    <row r="1049" spans="1:6" s="152" customFormat="1">
      <c r="A1049" s="152">
        <v>922</v>
      </c>
      <c r="B1049" s="153" t="s">
        <v>1597</v>
      </c>
      <c r="C1049" s="152" t="s">
        <v>647</v>
      </c>
      <c r="D1049" s="152">
        <v>1</v>
      </c>
      <c r="E1049" s="153"/>
      <c r="F1049" s="153"/>
    </row>
    <row r="1050" spans="1:6" s="152" customFormat="1">
      <c r="A1050" s="152">
        <v>923</v>
      </c>
      <c r="B1050" s="153" t="s">
        <v>1598</v>
      </c>
      <c r="C1050" s="152" t="s">
        <v>645</v>
      </c>
      <c r="D1050" s="152">
        <v>1</v>
      </c>
      <c r="E1050" s="153"/>
      <c r="F1050" s="153"/>
    </row>
    <row r="1051" spans="1:6" s="152" customFormat="1">
      <c r="A1051" s="152">
        <v>924</v>
      </c>
      <c r="B1051" s="153" t="s">
        <v>1599</v>
      </c>
      <c r="C1051" s="152" t="s">
        <v>646</v>
      </c>
      <c r="D1051" s="152">
        <v>1</v>
      </c>
      <c r="E1051" s="153"/>
      <c r="F1051" s="153"/>
    </row>
    <row r="1052" spans="1:6" s="152" customFormat="1">
      <c r="A1052" s="152">
        <v>925</v>
      </c>
      <c r="B1052" s="153" t="s">
        <v>1600</v>
      </c>
      <c r="C1052" s="152" t="s">
        <v>636</v>
      </c>
      <c r="D1052" s="152">
        <v>1</v>
      </c>
      <c r="E1052" s="153"/>
      <c r="F1052" s="153"/>
    </row>
    <row r="1053" spans="1:6" s="152" customFormat="1">
      <c r="A1053" s="152">
        <v>926</v>
      </c>
      <c r="B1053" s="153" t="s">
        <v>1601</v>
      </c>
      <c r="C1053" s="152" t="s">
        <v>637</v>
      </c>
      <c r="D1053" s="152">
        <v>1</v>
      </c>
      <c r="E1053" s="153"/>
      <c r="F1053" s="153"/>
    </row>
    <row r="1054" spans="1:6" s="152" customFormat="1">
      <c r="A1054" s="152">
        <v>927</v>
      </c>
      <c r="B1054" s="153" t="s">
        <v>1602</v>
      </c>
      <c r="C1054" s="152" t="s">
        <v>638</v>
      </c>
      <c r="D1054" s="152">
        <v>1</v>
      </c>
      <c r="E1054" s="153"/>
      <c r="F1054" s="153"/>
    </row>
    <row r="1055" spans="1:6" s="152" customFormat="1">
      <c r="A1055" s="152">
        <v>928</v>
      </c>
      <c r="B1055" s="153" t="s">
        <v>1585</v>
      </c>
      <c r="C1055" s="152" t="s">
        <v>647</v>
      </c>
      <c r="D1055" s="152">
        <v>1</v>
      </c>
      <c r="E1055" s="153"/>
      <c r="F1055" s="153"/>
    </row>
    <row r="1056" spans="1:6" s="152" customFormat="1">
      <c r="A1056" s="152">
        <v>929</v>
      </c>
      <c r="B1056" s="153" t="s">
        <v>1603</v>
      </c>
      <c r="C1056" s="152" t="s">
        <v>645</v>
      </c>
      <c r="D1056" s="152">
        <v>1</v>
      </c>
      <c r="E1056" s="153"/>
      <c r="F1056" s="153"/>
    </row>
    <row r="1057" spans="1:6" s="152" customFormat="1">
      <c r="A1057" s="152">
        <v>930</v>
      </c>
      <c r="B1057" s="153" t="s">
        <v>1604</v>
      </c>
      <c r="C1057" s="152" t="s">
        <v>646</v>
      </c>
      <c r="D1057" s="152">
        <v>1</v>
      </c>
      <c r="E1057" s="153"/>
      <c r="F1057" s="153"/>
    </row>
    <row r="1058" spans="1:6" s="152" customFormat="1">
      <c r="A1058" s="152">
        <v>931</v>
      </c>
      <c r="B1058" s="153" t="s">
        <v>1605</v>
      </c>
      <c r="C1058" s="152" t="s">
        <v>636</v>
      </c>
      <c r="D1058" s="152">
        <v>1</v>
      </c>
      <c r="E1058" s="153"/>
      <c r="F1058" s="153"/>
    </row>
    <row r="1059" spans="1:6" s="152" customFormat="1">
      <c r="A1059" s="152">
        <v>932</v>
      </c>
      <c r="B1059" s="153" t="s">
        <v>1606</v>
      </c>
      <c r="C1059" s="152" t="s">
        <v>637</v>
      </c>
      <c r="D1059" s="152">
        <v>1</v>
      </c>
      <c r="E1059" s="153"/>
      <c r="F1059" s="153"/>
    </row>
    <row r="1060" spans="1:6" s="152" customFormat="1">
      <c r="A1060" s="152">
        <v>933</v>
      </c>
      <c r="B1060" s="153" t="s">
        <v>1607</v>
      </c>
      <c r="C1060" s="152" t="s">
        <v>638</v>
      </c>
      <c r="D1060" s="152">
        <v>1</v>
      </c>
      <c r="E1060" s="153"/>
      <c r="F1060" s="153"/>
    </row>
    <row r="1061" spans="1:6" s="152" customFormat="1">
      <c r="A1061" s="152">
        <v>934</v>
      </c>
      <c r="B1061" s="153" t="s">
        <v>1608</v>
      </c>
      <c r="C1061" s="152" t="s">
        <v>647</v>
      </c>
      <c r="D1061" s="152">
        <v>1</v>
      </c>
      <c r="E1061" s="153"/>
      <c r="F1061" s="153"/>
    </row>
    <row r="1062" spans="1:6" s="152" customFormat="1">
      <c r="A1062" s="152">
        <v>935</v>
      </c>
      <c r="B1062" s="153" t="s">
        <v>1585</v>
      </c>
      <c r="C1062" s="152" t="s">
        <v>645</v>
      </c>
      <c r="D1062" s="152">
        <v>1</v>
      </c>
      <c r="E1062" s="153"/>
      <c r="F1062" s="153"/>
    </row>
    <row r="1063" spans="1:6" s="152" customFormat="1">
      <c r="A1063" s="152">
        <v>936</v>
      </c>
      <c r="B1063" s="153" t="s">
        <v>1609</v>
      </c>
      <c r="C1063" s="152" t="s">
        <v>646</v>
      </c>
      <c r="D1063" s="152">
        <v>1</v>
      </c>
      <c r="E1063" s="153"/>
      <c r="F1063" s="153"/>
    </row>
    <row r="1064" spans="1:6" s="152" customFormat="1">
      <c r="A1064" s="152">
        <v>937</v>
      </c>
      <c r="B1064" s="153" t="s">
        <v>1610</v>
      </c>
      <c r="C1064" s="152" t="s">
        <v>636</v>
      </c>
      <c r="D1064" s="152">
        <v>1</v>
      </c>
      <c r="E1064" s="153"/>
      <c r="F1064" s="153"/>
    </row>
    <row r="1065" spans="1:6" s="152" customFormat="1">
      <c r="A1065" s="152">
        <v>938</v>
      </c>
      <c r="B1065" s="153" t="s">
        <v>1611</v>
      </c>
      <c r="C1065" s="152" t="s">
        <v>637</v>
      </c>
      <c r="D1065" s="152">
        <v>1</v>
      </c>
      <c r="E1065" s="153"/>
      <c r="F1065" s="153"/>
    </row>
    <row r="1066" spans="1:6" s="152" customFormat="1">
      <c r="A1066" s="152">
        <v>939</v>
      </c>
      <c r="B1066" s="153" t="s">
        <v>1612</v>
      </c>
      <c r="C1066" s="152" t="s">
        <v>638</v>
      </c>
      <c r="D1066" s="152">
        <v>1</v>
      </c>
      <c r="E1066" s="153"/>
      <c r="F1066" s="153"/>
    </row>
    <row r="1067" spans="1:6" s="152" customFormat="1">
      <c r="A1067" s="152">
        <v>940</v>
      </c>
      <c r="B1067" s="153" t="s">
        <v>1613</v>
      </c>
      <c r="C1067" s="152" t="s">
        <v>647</v>
      </c>
      <c r="D1067" s="152">
        <v>1</v>
      </c>
      <c r="E1067" s="153"/>
      <c r="F1067" s="153"/>
    </row>
    <row r="1068" spans="1:6" s="152" customFormat="1">
      <c r="A1068" s="152">
        <v>941</v>
      </c>
      <c r="B1068" s="153" t="s">
        <v>1614</v>
      </c>
      <c r="C1068" s="152" t="s">
        <v>645</v>
      </c>
      <c r="D1068" s="152">
        <v>1</v>
      </c>
      <c r="E1068" s="153"/>
      <c r="F1068" s="153"/>
    </row>
    <row r="1069" spans="1:6" s="152" customFormat="1">
      <c r="A1069" s="152">
        <v>942</v>
      </c>
      <c r="B1069" s="153" t="s">
        <v>1615</v>
      </c>
      <c r="C1069" s="152" t="s">
        <v>646</v>
      </c>
      <c r="D1069" s="152">
        <v>1</v>
      </c>
      <c r="E1069" s="153"/>
      <c r="F1069" s="153"/>
    </row>
    <row r="1070" spans="1:6" s="152" customFormat="1">
      <c r="A1070" s="152">
        <v>943</v>
      </c>
      <c r="B1070" s="153" t="s">
        <v>1616</v>
      </c>
      <c r="C1070" s="152" t="s">
        <v>636</v>
      </c>
      <c r="D1070" s="152">
        <v>1</v>
      </c>
      <c r="E1070" s="153"/>
      <c r="F1070" s="153"/>
    </row>
    <row r="1071" spans="1:6" s="152" customFormat="1">
      <c r="A1071" s="152">
        <v>944</v>
      </c>
      <c r="B1071" s="153" t="s">
        <v>1617</v>
      </c>
      <c r="C1071" s="152" t="s">
        <v>637</v>
      </c>
      <c r="D1071" s="152">
        <v>1</v>
      </c>
      <c r="E1071" s="153"/>
      <c r="F1071" s="153"/>
    </row>
    <row r="1072" spans="1:6" s="152" customFormat="1">
      <c r="A1072" s="152">
        <v>945</v>
      </c>
      <c r="B1072" s="153" t="s">
        <v>1618</v>
      </c>
      <c r="C1072" s="152" t="s">
        <v>638</v>
      </c>
      <c r="D1072" s="152">
        <v>1</v>
      </c>
      <c r="E1072" s="153"/>
      <c r="F1072" s="153"/>
    </row>
    <row r="1073" spans="1:6" s="152" customFormat="1">
      <c r="A1073" s="152">
        <v>946</v>
      </c>
      <c r="B1073" s="153" t="s">
        <v>1619</v>
      </c>
      <c r="C1073" s="152" t="s">
        <v>647</v>
      </c>
      <c r="D1073" s="152">
        <v>1</v>
      </c>
      <c r="E1073" s="153"/>
      <c r="F1073" s="153"/>
    </row>
    <row r="1074" spans="1:6" s="152" customFormat="1">
      <c r="A1074" s="152">
        <v>947</v>
      </c>
      <c r="B1074" s="153" t="s">
        <v>1620</v>
      </c>
      <c r="C1074" s="152" t="s">
        <v>645</v>
      </c>
      <c r="D1074" s="152">
        <v>1</v>
      </c>
      <c r="E1074" s="153"/>
      <c r="F1074" s="153"/>
    </row>
    <row r="1075" spans="1:6" s="152" customFormat="1">
      <c r="A1075" s="152">
        <v>948</v>
      </c>
      <c r="B1075" s="153" t="s">
        <v>1621</v>
      </c>
      <c r="C1075" s="152" t="s">
        <v>646</v>
      </c>
      <c r="D1075" s="152">
        <v>1</v>
      </c>
      <c r="E1075" s="153"/>
      <c r="F1075" s="153"/>
    </row>
    <row r="1076" spans="1:6" s="152" customFormat="1">
      <c r="A1076" s="152">
        <v>949</v>
      </c>
      <c r="B1076" s="153" t="s">
        <v>1622</v>
      </c>
      <c r="C1076" s="152" t="s">
        <v>636</v>
      </c>
      <c r="D1076" s="152">
        <v>1</v>
      </c>
      <c r="E1076" s="153"/>
      <c r="F1076" s="153"/>
    </row>
    <row r="1077" spans="1:6" s="152" customFormat="1">
      <c r="A1077" s="152">
        <v>950</v>
      </c>
      <c r="B1077" s="153" t="s">
        <v>1623</v>
      </c>
      <c r="C1077" s="152" t="s">
        <v>637</v>
      </c>
      <c r="D1077" s="152">
        <v>1</v>
      </c>
      <c r="E1077" s="153"/>
      <c r="F1077" s="153"/>
    </row>
    <row r="1078" spans="1:6" s="152" customFormat="1">
      <c r="A1078" s="152">
        <v>951</v>
      </c>
      <c r="B1078" s="153" t="s">
        <v>1624</v>
      </c>
      <c r="C1078" s="152" t="s">
        <v>638</v>
      </c>
      <c r="D1078" s="152">
        <v>1</v>
      </c>
      <c r="E1078" s="153"/>
      <c r="F1078" s="153"/>
    </row>
    <row r="1079" spans="1:6" s="152" customFormat="1">
      <c r="A1079" s="152">
        <v>952</v>
      </c>
      <c r="B1079" s="153" t="s">
        <v>1625</v>
      </c>
      <c r="C1079" s="152" t="s">
        <v>647</v>
      </c>
      <c r="D1079" s="152">
        <v>1</v>
      </c>
      <c r="E1079" s="153"/>
      <c r="F1079" s="153"/>
    </row>
    <row r="1080" spans="1:6" s="152" customFormat="1">
      <c r="A1080" s="152">
        <v>953</v>
      </c>
      <c r="B1080" s="153" t="s">
        <v>1626</v>
      </c>
      <c r="C1080" s="152" t="s">
        <v>645</v>
      </c>
      <c r="D1080" s="152">
        <v>1</v>
      </c>
      <c r="E1080" s="153"/>
      <c r="F1080" s="153"/>
    </row>
    <row r="1081" spans="1:6" s="152" customFormat="1">
      <c r="A1081" s="152">
        <v>954</v>
      </c>
      <c r="B1081" s="153" t="s">
        <v>1627</v>
      </c>
      <c r="C1081" s="152" t="s">
        <v>646</v>
      </c>
      <c r="D1081" s="152">
        <v>1</v>
      </c>
      <c r="E1081" s="153"/>
      <c r="F1081" s="153"/>
    </row>
    <row r="1082" spans="1:6" s="152" customFormat="1">
      <c r="A1082" s="152">
        <v>955</v>
      </c>
      <c r="B1082" s="153" t="s">
        <v>1628</v>
      </c>
      <c r="C1082" s="152" t="s">
        <v>636</v>
      </c>
      <c r="D1082" s="152">
        <v>1</v>
      </c>
      <c r="E1082" s="153"/>
      <c r="F1082" s="153"/>
    </row>
    <row r="1083" spans="1:6" s="152" customFormat="1">
      <c r="A1083" s="152">
        <v>956</v>
      </c>
      <c r="B1083" s="153" t="s">
        <v>1629</v>
      </c>
      <c r="C1083" s="152" t="s">
        <v>637</v>
      </c>
      <c r="D1083" s="152">
        <v>1</v>
      </c>
      <c r="E1083" s="153"/>
      <c r="F1083" s="153"/>
    </row>
    <row r="1084" spans="1:6" s="152" customFormat="1">
      <c r="A1084" s="152">
        <v>957</v>
      </c>
      <c r="B1084" s="153" t="s">
        <v>1630</v>
      </c>
      <c r="C1084" s="152" t="s">
        <v>638</v>
      </c>
      <c r="D1084" s="152">
        <v>1</v>
      </c>
      <c r="E1084" s="153"/>
      <c r="F1084" s="153"/>
    </row>
    <row r="1085" spans="1:6" s="152" customFormat="1">
      <c r="A1085" s="152">
        <v>958</v>
      </c>
      <c r="B1085" s="153" t="s">
        <v>1631</v>
      </c>
      <c r="C1085" s="152" t="s">
        <v>647</v>
      </c>
      <c r="D1085" s="152">
        <v>1</v>
      </c>
      <c r="E1085" s="153"/>
      <c r="F1085" s="153"/>
    </row>
    <row r="1086" spans="1:6" s="152" customFormat="1">
      <c r="A1086" s="152">
        <v>959</v>
      </c>
      <c r="B1086" s="153" t="s">
        <v>1632</v>
      </c>
      <c r="C1086" s="152" t="s">
        <v>645</v>
      </c>
      <c r="D1086" s="152">
        <v>1</v>
      </c>
      <c r="E1086" s="153"/>
      <c r="F1086" s="153"/>
    </row>
    <row r="1087" spans="1:6" s="152" customFormat="1">
      <c r="A1087" s="152">
        <v>960</v>
      </c>
      <c r="B1087" s="153" t="s">
        <v>1600</v>
      </c>
      <c r="C1087" s="152" t="s">
        <v>646</v>
      </c>
      <c r="D1087" s="152">
        <v>1</v>
      </c>
      <c r="E1087" s="153"/>
      <c r="F1087" s="153"/>
    </row>
    <row r="1088" spans="1:6" s="152" customFormat="1">
      <c r="A1088" s="152">
        <v>961</v>
      </c>
      <c r="B1088" s="153" t="s">
        <v>1633</v>
      </c>
      <c r="C1088" s="152" t="s">
        <v>636</v>
      </c>
      <c r="D1088" s="152">
        <v>1</v>
      </c>
      <c r="E1088" s="153"/>
      <c r="F1088" s="153"/>
    </row>
    <row r="1089" spans="1:6" s="152" customFormat="1">
      <c r="A1089" s="152">
        <v>962</v>
      </c>
      <c r="B1089" s="153" t="s">
        <v>1634</v>
      </c>
      <c r="C1089" s="152" t="s">
        <v>637</v>
      </c>
      <c r="D1089" s="152">
        <v>1</v>
      </c>
      <c r="E1089" s="153"/>
      <c r="F1089" s="153"/>
    </row>
    <row r="1090" spans="1:6" s="152" customFormat="1">
      <c r="A1090" s="152">
        <v>963</v>
      </c>
      <c r="B1090" s="153" t="s">
        <v>1635</v>
      </c>
      <c r="C1090" s="152" t="s">
        <v>638</v>
      </c>
      <c r="D1090" s="152">
        <v>1</v>
      </c>
      <c r="E1090" s="153"/>
      <c r="F1090" s="153"/>
    </row>
    <row r="1091" spans="1:6" s="152" customFormat="1">
      <c r="A1091" s="152">
        <v>964</v>
      </c>
      <c r="B1091" s="153" t="s">
        <v>1636</v>
      </c>
      <c r="C1091" s="152" t="s">
        <v>647</v>
      </c>
      <c r="D1091" s="152">
        <v>1</v>
      </c>
      <c r="E1091" s="153"/>
      <c r="F1091" s="153"/>
    </row>
    <row r="1092" spans="1:6" s="152" customFormat="1">
      <c r="A1092" s="152">
        <v>965</v>
      </c>
      <c r="B1092" s="153" t="s">
        <v>1637</v>
      </c>
      <c r="C1092" s="152" t="s">
        <v>645</v>
      </c>
      <c r="D1092" s="152">
        <v>1</v>
      </c>
      <c r="E1092" s="153"/>
      <c r="F1092" s="153"/>
    </row>
    <row r="1093" spans="1:6" s="152" customFormat="1">
      <c r="A1093" s="152">
        <v>966</v>
      </c>
      <c r="B1093" s="153" t="s">
        <v>1638</v>
      </c>
      <c r="C1093" s="152" t="s">
        <v>646</v>
      </c>
      <c r="D1093" s="152">
        <v>1</v>
      </c>
      <c r="E1093" s="153"/>
      <c r="F1093" s="153"/>
    </row>
    <row r="1094" spans="1:6" s="152" customFormat="1">
      <c r="A1094" s="152">
        <v>967</v>
      </c>
      <c r="B1094" s="153" t="s">
        <v>1639</v>
      </c>
      <c r="C1094" s="152" t="s">
        <v>636</v>
      </c>
      <c r="D1094" s="152">
        <v>1</v>
      </c>
      <c r="E1094" s="153"/>
      <c r="F1094" s="153"/>
    </row>
    <row r="1095" spans="1:6" s="152" customFormat="1">
      <c r="A1095" s="152">
        <v>968</v>
      </c>
      <c r="B1095" s="153" t="s">
        <v>1640</v>
      </c>
      <c r="C1095" s="152" t="s">
        <v>637</v>
      </c>
      <c r="D1095" s="152">
        <v>1</v>
      </c>
      <c r="E1095" s="153"/>
      <c r="F1095" s="153"/>
    </row>
    <row r="1096" spans="1:6" s="152" customFormat="1">
      <c r="A1096" s="152">
        <v>969</v>
      </c>
      <c r="B1096" s="153" t="s">
        <v>1641</v>
      </c>
      <c r="C1096" s="152" t="s">
        <v>638</v>
      </c>
      <c r="D1096" s="152">
        <v>1</v>
      </c>
      <c r="E1096" s="153"/>
      <c r="F1096" s="153"/>
    </row>
    <row r="1097" spans="1:6" s="152" customFormat="1">
      <c r="A1097" s="152">
        <v>970</v>
      </c>
      <c r="B1097" s="153" t="s">
        <v>1642</v>
      </c>
      <c r="C1097" s="152" t="s">
        <v>647</v>
      </c>
      <c r="D1097" s="152">
        <v>1</v>
      </c>
      <c r="E1097" s="153"/>
      <c r="F1097" s="153"/>
    </row>
    <row r="1098" spans="1:6" s="152" customFormat="1">
      <c r="A1098" s="152">
        <v>971</v>
      </c>
      <c r="B1098" s="153" t="s">
        <v>1643</v>
      </c>
      <c r="C1098" s="152" t="s">
        <v>645</v>
      </c>
      <c r="D1098" s="152">
        <v>1</v>
      </c>
      <c r="E1098" s="153"/>
      <c r="F1098" s="153"/>
    </row>
    <row r="1099" spans="1:6" s="152" customFormat="1">
      <c r="A1099" s="152">
        <v>972</v>
      </c>
      <c r="B1099" s="153" t="s">
        <v>1644</v>
      </c>
      <c r="C1099" s="152" t="s">
        <v>646</v>
      </c>
      <c r="D1099" s="152">
        <v>1</v>
      </c>
      <c r="E1099" s="153"/>
      <c r="F1099" s="153"/>
    </row>
    <row r="1100" spans="1:6" s="152" customFormat="1">
      <c r="A1100" s="152">
        <v>973</v>
      </c>
      <c r="B1100" s="153" t="s">
        <v>1645</v>
      </c>
      <c r="C1100" s="152" t="s">
        <v>636</v>
      </c>
      <c r="D1100" s="152">
        <v>1</v>
      </c>
      <c r="E1100" s="153"/>
      <c r="F1100" s="153"/>
    </row>
    <row r="1101" spans="1:6" s="152" customFormat="1">
      <c r="A1101" s="152">
        <v>974</v>
      </c>
      <c r="B1101" s="153" t="s">
        <v>1646</v>
      </c>
      <c r="C1101" s="152" t="s">
        <v>637</v>
      </c>
      <c r="D1101" s="152">
        <v>1</v>
      </c>
      <c r="E1101" s="153"/>
      <c r="F1101" s="153"/>
    </row>
    <row r="1102" spans="1:6" s="152" customFormat="1">
      <c r="A1102" s="152">
        <v>975</v>
      </c>
      <c r="B1102" s="153" t="s">
        <v>1647</v>
      </c>
      <c r="C1102" s="152" t="s">
        <v>638</v>
      </c>
      <c r="D1102" s="152">
        <v>1</v>
      </c>
      <c r="E1102" s="153"/>
      <c r="F1102" s="153"/>
    </row>
    <row r="1103" spans="1:6" s="152" customFormat="1">
      <c r="A1103" s="152">
        <v>976</v>
      </c>
      <c r="B1103" s="153" t="s">
        <v>1648</v>
      </c>
      <c r="C1103" s="152" t="s">
        <v>647</v>
      </c>
      <c r="D1103" s="152">
        <v>1</v>
      </c>
      <c r="E1103" s="153"/>
      <c r="F1103" s="153"/>
    </row>
    <row r="1104" spans="1:6" s="152" customFormat="1">
      <c r="A1104" s="152">
        <v>977</v>
      </c>
      <c r="B1104" s="153" t="s">
        <v>1649</v>
      </c>
      <c r="C1104" s="152" t="s">
        <v>645</v>
      </c>
      <c r="D1104" s="152">
        <v>1</v>
      </c>
      <c r="E1104" s="153"/>
      <c r="F1104" s="153"/>
    </row>
    <row r="1105" spans="1:6" s="152" customFormat="1">
      <c r="A1105" s="152">
        <v>978</v>
      </c>
      <c r="B1105" s="153" t="s">
        <v>1650</v>
      </c>
      <c r="C1105" s="152" t="s">
        <v>646</v>
      </c>
      <c r="D1105" s="152">
        <v>1</v>
      </c>
      <c r="E1105" s="153"/>
      <c r="F1105" s="153"/>
    </row>
    <row r="1106" spans="1:6" s="152" customFormat="1">
      <c r="A1106" s="152">
        <v>979</v>
      </c>
      <c r="B1106" s="153" t="s">
        <v>1216</v>
      </c>
      <c r="C1106" s="152" t="s">
        <v>636</v>
      </c>
      <c r="D1106" s="152">
        <v>1</v>
      </c>
      <c r="E1106" s="153"/>
      <c r="F1106" s="153"/>
    </row>
    <row r="1107" spans="1:6" s="152" customFormat="1">
      <c r="A1107" s="152">
        <v>980</v>
      </c>
      <c r="B1107" s="153" t="s">
        <v>1651</v>
      </c>
      <c r="C1107" s="152" t="s">
        <v>637</v>
      </c>
      <c r="D1107" s="152">
        <v>1</v>
      </c>
      <c r="E1107" s="153"/>
      <c r="F1107" s="153"/>
    </row>
    <row r="1108" spans="1:6" s="152" customFormat="1">
      <c r="A1108" s="152">
        <v>981</v>
      </c>
      <c r="B1108" s="153" t="s">
        <v>1652</v>
      </c>
      <c r="C1108" s="152" t="s">
        <v>638</v>
      </c>
      <c r="D1108" s="152">
        <v>1</v>
      </c>
      <c r="E1108" s="153"/>
      <c r="F1108" s="153"/>
    </row>
    <row r="1109" spans="1:6" s="152" customFormat="1">
      <c r="A1109" s="152">
        <v>982</v>
      </c>
      <c r="B1109" s="153" t="s">
        <v>1653</v>
      </c>
      <c r="C1109" s="152" t="s">
        <v>647</v>
      </c>
      <c r="D1109" s="152">
        <v>1</v>
      </c>
      <c r="E1109" s="153"/>
      <c r="F1109" s="153"/>
    </row>
    <row r="1110" spans="1:6" s="152" customFormat="1">
      <c r="A1110" s="152">
        <v>983</v>
      </c>
      <c r="B1110" s="153" t="s">
        <v>1654</v>
      </c>
      <c r="C1110" s="152" t="s">
        <v>645</v>
      </c>
      <c r="D1110" s="152">
        <v>1</v>
      </c>
      <c r="E1110" s="153"/>
      <c r="F1110" s="153"/>
    </row>
    <row r="1111" spans="1:6" s="152" customFormat="1">
      <c r="A1111" s="152">
        <v>984</v>
      </c>
      <c r="B1111" s="153" t="s">
        <v>1655</v>
      </c>
      <c r="C1111" s="152" t="s">
        <v>646</v>
      </c>
      <c r="D1111" s="152">
        <v>1</v>
      </c>
      <c r="E1111" s="153"/>
      <c r="F1111" s="153"/>
    </row>
    <row r="1112" spans="1:6" s="152" customFormat="1">
      <c r="A1112" s="152">
        <v>985</v>
      </c>
      <c r="B1112" s="153" t="s">
        <v>1656</v>
      </c>
      <c r="C1112" s="152" t="s">
        <v>636</v>
      </c>
      <c r="D1112" s="152">
        <v>1</v>
      </c>
      <c r="E1112" s="153"/>
      <c r="F1112" s="153"/>
    </row>
    <row r="1113" spans="1:6" s="152" customFormat="1">
      <c r="A1113" s="152">
        <v>986</v>
      </c>
      <c r="B1113" s="153" t="s">
        <v>1657</v>
      </c>
      <c r="C1113" s="152" t="s">
        <v>637</v>
      </c>
      <c r="D1113" s="152">
        <v>1</v>
      </c>
      <c r="E1113" s="153"/>
      <c r="F1113" s="153"/>
    </row>
    <row r="1114" spans="1:6" s="152" customFormat="1">
      <c r="A1114" s="152">
        <v>987</v>
      </c>
      <c r="B1114" s="153" t="s">
        <v>1658</v>
      </c>
      <c r="C1114" s="152" t="s">
        <v>638</v>
      </c>
      <c r="D1114" s="152">
        <v>1</v>
      </c>
      <c r="E1114" s="153"/>
      <c r="F1114" s="153"/>
    </row>
    <row r="1115" spans="1:6" s="152" customFormat="1">
      <c r="A1115" s="152">
        <v>988</v>
      </c>
      <c r="B1115" s="153" t="s">
        <v>1052</v>
      </c>
      <c r="C1115" s="152" t="s">
        <v>647</v>
      </c>
      <c r="D1115" s="152">
        <v>1</v>
      </c>
      <c r="E1115" s="153"/>
      <c r="F1115" s="153"/>
    </row>
    <row r="1116" spans="1:6" s="152" customFormat="1">
      <c r="A1116" s="152">
        <v>989</v>
      </c>
      <c r="B1116" s="153" t="s">
        <v>1659</v>
      </c>
      <c r="C1116" s="152" t="s">
        <v>645</v>
      </c>
      <c r="D1116" s="152">
        <v>1</v>
      </c>
      <c r="E1116" s="153"/>
      <c r="F1116" s="153"/>
    </row>
    <row r="1117" spans="1:6" s="152" customFormat="1">
      <c r="A1117" s="152">
        <v>990</v>
      </c>
      <c r="B1117" s="153" t="s">
        <v>1660</v>
      </c>
      <c r="C1117" s="152" t="s">
        <v>646</v>
      </c>
      <c r="D1117" s="152">
        <v>1</v>
      </c>
      <c r="E1117" s="153"/>
      <c r="F1117" s="153"/>
    </row>
    <row r="1118" spans="1:6" s="152" customFormat="1">
      <c r="A1118" s="152">
        <v>991</v>
      </c>
      <c r="B1118" s="153" t="s">
        <v>1661</v>
      </c>
      <c r="C1118" s="152" t="s">
        <v>636</v>
      </c>
      <c r="D1118" s="152">
        <v>1</v>
      </c>
      <c r="E1118" s="153"/>
      <c r="F1118" s="153"/>
    </row>
    <row r="1119" spans="1:6" s="152" customFormat="1">
      <c r="A1119" s="152">
        <v>992</v>
      </c>
      <c r="B1119" s="153" t="s">
        <v>1662</v>
      </c>
      <c r="C1119" s="152" t="s">
        <v>637</v>
      </c>
      <c r="D1119" s="152">
        <v>1</v>
      </c>
      <c r="E1119" s="153"/>
      <c r="F1119" s="153"/>
    </row>
    <row r="1120" spans="1:6" s="152" customFormat="1">
      <c r="A1120" s="152">
        <v>993</v>
      </c>
      <c r="B1120" s="153" t="s">
        <v>1663</v>
      </c>
      <c r="C1120" s="152" t="s">
        <v>638</v>
      </c>
      <c r="D1120" s="152">
        <v>1</v>
      </c>
      <c r="E1120" s="153"/>
      <c r="F1120" s="153"/>
    </row>
    <row r="1121" spans="1:6" s="152" customFormat="1">
      <c r="A1121" s="152">
        <v>994</v>
      </c>
      <c r="B1121" s="153" t="s">
        <v>1664</v>
      </c>
      <c r="C1121" s="152" t="s">
        <v>647</v>
      </c>
      <c r="D1121" s="152">
        <v>1</v>
      </c>
      <c r="E1121" s="153"/>
      <c r="F1121" s="153"/>
    </row>
    <row r="1122" spans="1:6" s="152" customFormat="1">
      <c r="A1122" s="152">
        <v>995</v>
      </c>
      <c r="B1122" s="153" t="s">
        <v>1665</v>
      </c>
      <c r="C1122" s="152" t="s">
        <v>645</v>
      </c>
      <c r="D1122" s="152">
        <v>1</v>
      </c>
      <c r="E1122" s="153"/>
      <c r="F1122" s="153"/>
    </row>
    <row r="1123" spans="1:6" s="152" customFormat="1">
      <c r="A1123" s="152">
        <v>996</v>
      </c>
      <c r="B1123" s="153" t="s">
        <v>1666</v>
      </c>
      <c r="C1123" s="152" t="s">
        <v>646</v>
      </c>
      <c r="D1123" s="152">
        <v>1</v>
      </c>
      <c r="E1123" s="153"/>
      <c r="F1123" s="153"/>
    </row>
    <row r="1124" spans="1:6" s="152" customFormat="1">
      <c r="A1124" s="152">
        <v>997</v>
      </c>
      <c r="B1124" s="153" t="s">
        <v>1667</v>
      </c>
      <c r="C1124" s="152" t="s">
        <v>636</v>
      </c>
      <c r="D1124" s="152">
        <v>1</v>
      </c>
      <c r="E1124" s="153"/>
      <c r="F1124" s="153"/>
    </row>
    <row r="1125" spans="1:6" s="152" customFormat="1">
      <c r="A1125" s="152">
        <v>998</v>
      </c>
      <c r="B1125" s="153" t="s">
        <v>1668</v>
      </c>
      <c r="C1125" s="152" t="s">
        <v>637</v>
      </c>
      <c r="D1125" s="152">
        <v>1</v>
      </c>
      <c r="E1125" s="153"/>
      <c r="F1125" s="153"/>
    </row>
    <row r="1126" spans="1:6" s="152" customFormat="1">
      <c r="A1126" s="152">
        <v>999</v>
      </c>
      <c r="B1126" s="153" t="s">
        <v>1669</v>
      </c>
      <c r="C1126" s="152" t="s">
        <v>638</v>
      </c>
      <c r="D1126" s="152">
        <v>1</v>
      </c>
      <c r="E1126" s="153"/>
      <c r="F1126" s="153"/>
    </row>
    <row r="1127" spans="1:6" s="152" customFormat="1">
      <c r="A1127" s="152">
        <v>1000</v>
      </c>
      <c r="B1127" s="153" t="s">
        <v>1670</v>
      </c>
      <c r="C1127" s="152" t="s">
        <v>647</v>
      </c>
      <c r="D1127" s="152">
        <v>1</v>
      </c>
      <c r="E1127" s="153"/>
      <c r="F1127" s="153"/>
    </row>
    <row r="1128" spans="1:6" s="152" customFormat="1">
      <c r="A1128" s="152">
        <v>1001</v>
      </c>
      <c r="B1128" s="153" t="s">
        <v>1671</v>
      </c>
      <c r="C1128" s="152" t="s">
        <v>645</v>
      </c>
      <c r="D1128" s="152">
        <v>1</v>
      </c>
      <c r="E1128" s="153"/>
      <c r="F1128" s="153"/>
    </row>
    <row r="1129" spans="1:6" s="152" customFormat="1">
      <c r="A1129" s="152">
        <v>1002</v>
      </c>
      <c r="B1129" s="153" t="s">
        <v>1672</v>
      </c>
      <c r="C1129" s="152" t="s">
        <v>646</v>
      </c>
      <c r="D1129" s="152">
        <v>1</v>
      </c>
      <c r="E1129" s="153"/>
      <c r="F1129" s="153"/>
    </row>
    <row r="1130" spans="1:6" s="152" customFormat="1">
      <c r="A1130" s="152">
        <v>1003</v>
      </c>
      <c r="B1130" s="153" t="s">
        <v>1673</v>
      </c>
      <c r="C1130" s="152" t="s">
        <v>636</v>
      </c>
      <c r="D1130" s="152">
        <v>1</v>
      </c>
      <c r="E1130" s="153"/>
      <c r="F1130" s="153"/>
    </row>
    <row r="1131" spans="1:6" s="152" customFormat="1">
      <c r="A1131" s="152">
        <v>1004</v>
      </c>
      <c r="B1131" s="153" t="s">
        <v>1674</v>
      </c>
      <c r="C1131" s="152" t="s">
        <v>637</v>
      </c>
      <c r="D1131" s="152">
        <v>1</v>
      </c>
      <c r="E1131" s="153"/>
      <c r="F1131" s="153"/>
    </row>
    <row r="1132" spans="1:6" s="152" customFormat="1">
      <c r="A1132" s="152">
        <v>1005</v>
      </c>
      <c r="B1132" s="153" t="s">
        <v>1675</v>
      </c>
      <c r="C1132" s="152" t="s">
        <v>638</v>
      </c>
      <c r="D1132" s="152">
        <v>1</v>
      </c>
      <c r="E1132" s="153"/>
      <c r="F1132" s="153"/>
    </row>
    <row r="1133" spans="1:6" s="152" customFormat="1">
      <c r="A1133" s="152">
        <v>1006</v>
      </c>
      <c r="B1133" s="153" t="s">
        <v>1676</v>
      </c>
      <c r="C1133" s="152" t="s">
        <v>647</v>
      </c>
      <c r="D1133" s="152">
        <v>1</v>
      </c>
      <c r="E1133" s="153"/>
      <c r="F1133" s="153"/>
    </row>
    <row r="1134" spans="1:6" s="152" customFormat="1">
      <c r="A1134" s="152">
        <v>1007</v>
      </c>
      <c r="B1134" s="153" t="s">
        <v>1677</v>
      </c>
      <c r="C1134" s="152" t="s">
        <v>645</v>
      </c>
      <c r="D1134" s="152">
        <v>1</v>
      </c>
      <c r="E1134" s="153"/>
      <c r="F1134" s="153"/>
    </row>
    <row r="1135" spans="1:6" s="152" customFormat="1">
      <c r="A1135" s="152">
        <v>1008</v>
      </c>
      <c r="B1135" s="153" t="s">
        <v>1678</v>
      </c>
      <c r="C1135" s="152" t="s">
        <v>646</v>
      </c>
      <c r="D1135" s="152">
        <v>1</v>
      </c>
      <c r="E1135" s="153"/>
      <c r="F1135" s="153"/>
    </row>
    <row r="1136" spans="1:6" s="152" customFormat="1">
      <c r="A1136" s="152">
        <v>1009</v>
      </c>
      <c r="B1136" s="153" t="s">
        <v>1679</v>
      </c>
      <c r="C1136" s="152" t="s">
        <v>636</v>
      </c>
      <c r="D1136" s="152">
        <v>1</v>
      </c>
      <c r="E1136" s="153"/>
      <c r="F1136" s="153"/>
    </row>
    <row r="1137" spans="1:6" s="152" customFormat="1">
      <c r="A1137" s="152">
        <v>1010</v>
      </c>
      <c r="B1137" s="153" t="s">
        <v>1680</v>
      </c>
      <c r="C1137" s="152" t="s">
        <v>637</v>
      </c>
      <c r="D1137" s="152">
        <v>1</v>
      </c>
      <c r="E1137" s="153"/>
      <c r="F1137" s="153"/>
    </row>
    <row r="1138" spans="1:6" s="152" customFormat="1">
      <c r="A1138" s="152">
        <v>1011</v>
      </c>
      <c r="B1138" s="153" t="s">
        <v>1681</v>
      </c>
      <c r="C1138" s="152" t="s">
        <v>638</v>
      </c>
      <c r="D1138" s="152">
        <v>1</v>
      </c>
      <c r="E1138" s="153"/>
      <c r="F1138" s="153"/>
    </row>
    <row r="1139" spans="1:6" s="152" customFormat="1">
      <c r="A1139" s="152">
        <v>1012</v>
      </c>
      <c r="B1139" s="153" t="s">
        <v>1682</v>
      </c>
      <c r="C1139" s="152" t="s">
        <v>647</v>
      </c>
      <c r="D1139" s="152">
        <v>1</v>
      </c>
      <c r="E1139" s="153"/>
      <c r="F1139" s="153"/>
    </row>
    <row r="1140" spans="1:6" s="152" customFormat="1">
      <c r="A1140" s="152">
        <v>1013</v>
      </c>
      <c r="B1140" s="153" t="s">
        <v>1683</v>
      </c>
      <c r="C1140" s="152" t="s">
        <v>645</v>
      </c>
      <c r="D1140" s="152">
        <v>1</v>
      </c>
      <c r="E1140" s="153"/>
      <c r="F1140" s="153"/>
    </row>
    <row r="1141" spans="1:6" s="152" customFormat="1">
      <c r="A1141" s="152">
        <v>1014</v>
      </c>
      <c r="B1141" s="153" t="s">
        <v>1684</v>
      </c>
      <c r="C1141" s="152" t="s">
        <v>646</v>
      </c>
      <c r="D1141" s="152">
        <v>1</v>
      </c>
      <c r="E1141" s="153"/>
      <c r="F1141" s="153"/>
    </row>
    <row r="1142" spans="1:6" s="152" customFormat="1">
      <c r="A1142" s="152">
        <v>1015</v>
      </c>
      <c r="B1142" s="153" t="s">
        <v>1685</v>
      </c>
      <c r="C1142" s="152" t="s">
        <v>636</v>
      </c>
      <c r="D1142" s="152">
        <v>1</v>
      </c>
      <c r="E1142" s="153"/>
      <c r="F1142" s="153"/>
    </row>
    <row r="1143" spans="1:6" s="152" customFormat="1">
      <c r="A1143" s="152">
        <v>1016</v>
      </c>
      <c r="B1143" s="153" t="s">
        <v>1686</v>
      </c>
      <c r="C1143" s="152" t="s">
        <v>637</v>
      </c>
      <c r="D1143" s="152">
        <v>1</v>
      </c>
      <c r="E1143" s="153"/>
      <c r="F1143" s="153"/>
    </row>
    <row r="1144" spans="1:6" s="152" customFormat="1">
      <c r="A1144" s="152">
        <v>1017</v>
      </c>
      <c r="B1144" s="153" t="s">
        <v>1687</v>
      </c>
      <c r="C1144" s="152" t="s">
        <v>638</v>
      </c>
      <c r="D1144" s="152">
        <v>1</v>
      </c>
      <c r="E1144" s="153"/>
      <c r="F1144" s="153"/>
    </row>
    <row r="1145" spans="1:6" s="152" customFormat="1">
      <c r="A1145" s="152">
        <v>1018</v>
      </c>
      <c r="B1145" s="153" t="s">
        <v>1688</v>
      </c>
      <c r="C1145" s="152" t="s">
        <v>647</v>
      </c>
      <c r="D1145" s="152">
        <v>1</v>
      </c>
      <c r="E1145" s="153"/>
      <c r="F1145" s="153"/>
    </row>
    <row r="1146" spans="1:6" s="152" customFormat="1">
      <c r="A1146" s="152">
        <v>1019</v>
      </c>
      <c r="B1146" s="153" t="s">
        <v>1689</v>
      </c>
      <c r="C1146" s="152" t="s">
        <v>645</v>
      </c>
      <c r="D1146" s="152">
        <v>1</v>
      </c>
      <c r="E1146" s="153"/>
      <c r="F1146" s="153"/>
    </row>
    <row r="1147" spans="1:6" s="152" customFormat="1">
      <c r="A1147" s="152">
        <v>1020</v>
      </c>
      <c r="B1147" s="153" t="s">
        <v>1690</v>
      </c>
      <c r="C1147" s="152" t="s">
        <v>646</v>
      </c>
      <c r="D1147" s="152">
        <v>1</v>
      </c>
      <c r="E1147" s="153"/>
      <c r="F1147" s="153"/>
    </row>
    <row r="1148" spans="1:6" s="152" customFormat="1">
      <c r="A1148" s="152">
        <v>1021</v>
      </c>
      <c r="B1148" s="153" t="s">
        <v>1691</v>
      </c>
      <c r="C1148" s="152" t="s">
        <v>636</v>
      </c>
      <c r="D1148" s="152">
        <v>1</v>
      </c>
      <c r="E1148" s="153"/>
      <c r="F1148" s="153"/>
    </row>
    <row r="1149" spans="1:6" s="152" customFormat="1">
      <c r="A1149" s="152">
        <v>1022</v>
      </c>
      <c r="B1149" s="153" t="s">
        <v>1692</v>
      </c>
      <c r="C1149" s="152" t="s">
        <v>637</v>
      </c>
      <c r="D1149" s="152">
        <v>1</v>
      </c>
      <c r="E1149" s="153"/>
      <c r="F1149" s="153"/>
    </row>
    <row r="1150" spans="1:6" s="152" customFormat="1">
      <c r="A1150" s="152">
        <v>1023</v>
      </c>
      <c r="B1150" s="153" t="s">
        <v>1693</v>
      </c>
      <c r="C1150" s="152" t="s">
        <v>638</v>
      </c>
      <c r="D1150" s="152">
        <v>1</v>
      </c>
      <c r="E1150" s="153"/>
      <c r="F1150" s="153"/>
    </row>
    <row r="1151" spans="1:6" s="152" customFormat="1">
      <c r="A1151" s="152">
        <v>1024</v>
      </c>
      <c r="B1151" s="153" t="s">
        <v>1694</v>
      </c>
      <c r="C1151" s="152" t="s">
        <v>647</v>
      </c>
      <c r="D1151" s="152">
        <v>1</v>
      </c>
      <c r="E1151" s="153"/>
      <c r="F1151" s="153"/>
    </row>
    <row r="1152" spans="1:6" s="152" customFormat="1">
      <c r="A1152" s="152">
        <v>1025</v>
      </c>
      <c r="B1152" s="153" t="s">
        <v>1695</v>
      </c>
      <c r="C1152" s="152" t="s">
        <v>645</v>
      </c>
      <c r="D1152" s="152">
        <v>1</v>
      </c>
      <c r="E1152" s="153"/>
      <c r="F1152" s="153"/>
    </row>
    <row r="1153" spans="1:6" s="152" customFormat="1">
      <c r="A1153" s="152">
        <v>1026</v>
      </c>
      <c r="B1153" s="153" t="s">
        <v>1696</v>
      </c>
      <c r="C1153" s="152" t="s">
        <v>646</v>
      </c>
      <c r="D1153" s="152">
        <v>1</v>
      </c>
      <c r="E1153" s="153"/>
      <c r="F1153" s="153"/>
    </row>
    <row r="1154" spans="1:6" s="152" customFormat="1">
      <c r="A1154" s="152">
        <v>1027</v>
      </c>
      <c r="B1154" s="153" t="s">
        <v>1697</v>
      </c>
      <c r="C1154" s="152" t="s">
        <v>636</v>
      </c>
      <c r="D1154" s="152">
        <v>1</v>
      </c>
      <c r="E1154" s="153"/>
      <c r="F1154" s="153"/>
    </row>
    <row r="1155" spans="1:6" s="152" customFormat="1">
      <c r="A1155" s="152">
        <v>1028</v>
      </c>
      <c r="B1155" s="153" t="s">
        <v>1698</v>
      </c>
      <c r="C1155" s="152" t="s">
        <v>637</v>
      </c>
      <c r="D1155" s="152">
        <v>1</v>
      </c>
      <c r="E1155" s="153"/>
      <c r="F1155" s="153"/>
    </row>
    <row r="1156" spans="1:6" s="152" customFormat="1">
      <c r="A1156" s="152">
        <v>1029</v>
      </c>
      <c r="B1156" s="153" t="s">
        <v>1699</v>
      </c>
      <c r="C1156" s="152" t="s">
        <v>638</v>
      </c>
      <c r="D1156" s="152">
        <v>1</v>
      </c>
      <c r="E1156" s="153"/>
      <c r="F1156" s="153"/>
    </row>
    <row r="1157" spans="1:6" s="152" customFormat="1">
      <c r="A1157" s="152">
        <v>1030</v>
      </c>
      <c r="B1157" s="153" t="s">
        <v>1700</v>
      </c>
      <c r="C1157" s="152" t="s">
        <v>647</v>
      </c>
      <c r="D1157" s="152">
        <v>1</v>
      </c>
      <c r="E1157" s="153"/>
      <c r="F1157" s="153"/>
    </row>
    <row r="1158" spans="1:6" s="152" customFormat="1">
      <c r="A1158" s="152">
        <v>1031</v>
      </c>
      <c r="B1158" s="153" t="s">
        <v>1701</v>
      </c>
      <c r="C1158" s="152" t="s">
        <v>645</v>
      </c>
      <c r="D1158" s="152">
        <v>1</v>
      </c>
      <c r="E1158" s="153"/>
      <c r="F1158" s="153"/>
    </row>
    <row r="1159" spans="1:6" s="152" customFormat="1">
      <c r="A1159" s="152">
        <v>1032</v>
      </c>
      <c r="B1159" s="153" t="s">
        <v>1702</v>
      </c>
      <c r="C1159" s="152" t="s">
        <v>646</v>
      </c>
      <c r="D1159" s="152">
        <v>1</v>
      </c>
      <c r="E1159" s="153"/>
      <c r="F1159" s="153"/>
    </row>
    <row r="1160" spans="1:6" s="152" customFormat="1">
      <c r="A1160" s="152">
        <v>1033</v>
      </c>
      <c r="B1160" s="153" t="s">
        <v>1382</v>
      </c>
      <c r="C1160" s="152" t="s">
        <v>636</v>
      </c>
      <c r="D1160" s="152">
        <v>1</v>
      </c>
      <c r="E1160" s="153"/>
      <c r="F1160" s="153"/>
    </row>
    <row r="1161" spans="1:6" s="152" customFormat="1">
      <c r="A1161" s="152">
        <v>1034</v>
      </c>
      <c r="B1161" s="153" t="s">
        <v>1703</v>
      </c>
      <c r="C1161" s="152" t="s">
        <v>637</v>
      </c>
      <c r="D1161" s="152">
        <v>1</v>
      </c>
      <c r="E1161" s="153"/>
      <c r="F1161" s="153"/>
    </row>
    <row r="1162" spans="1:6" s="152" customFormat="1">
      <c r="A1162" s="152">
        <v>1035</v>
      </c>
      <c r="B1162" s="153" t="s">
        <v>1704</v>
      </c>
      <c r="C1162" s="152" t="s">
        <v>638</v>
      </c>
      <c r="D1162" s="152">
        <v>1</v>
      </c>
      <c r="E1162" s="153"/>
      <c r="F1162" s="153"/>
    </row>
    <row r="1163" spans="1:6" s="152" customFormat="1">
      <c r="A1163" s="152">
        <v>1036</v>
      </c>
      <c r="B1163" s="153" t="s">
        <v>1705</v>
      </c>
      <c r="C1163" s="152" t="s">
        <v>647</v>
      </c>
      <c r="D1163" s="152">
        <v>1</v>
      </c>
      <c r="E1163" s="153"/>
      <c r="F1163" s="153"/>
    </row>
    <row r="1164" spans="1:6" s="152" customFormat="1">
      <c r="A1164" s="152">
        <v>1037</v>
      </c>
      <c r="B1164" s="153" t="s">
        <v>1706</v>
      </c>
      <c r="C1164" s="152" t="s">
        <v>645</v>
      </c>
      <c r="D1164" s="152">
        <v>1</v>
      </c>
      <c r="E1164" s="153"/>
      <c r="F1164" s="153"/>
    </row>
    <row r="1165" spans="1:6" s="152" customFormat="1">
      <c r="A1165" s="152">
        <v>1038</v>
      </c>
      <c r="B1165" s="153" t="s">
        <v>1707</v>
      </c>
      <c r="C1165" s="152" t="s">
        <v>646</v>
      </c>
      <c r="D1165" s="152">
        <v>1</v>
      </c>
      <c r="E1165" s="153"/>
      <c r="F1165" s="153"/>
    </row>
    <row r="1166" spans="1:6" s="152" customFormat="1">
      <c r="A1166" s="152">
        <v>1039</v>
      </c>
      <c r="B1166" s="153" t="s">
        <v>1708</v>
      </c>
      <c r="C1166" s="152" t="s">
        <v>636</v>
      </c>
      <c r="D1166" s="152">
        <v>1</v>
      </c>
      <c r="E1166" s="153"/>
      <c r="F1166" s="153"/>
    </row>
    <row r="1167" spans="1:6" s="152" customFormat="1">
      <c r="A1167" s="152">
        <v>1040</v>
      </c>
      <c r="B1167" s="153" t="s">
        <v>1709</v>
      </c>
      <c r="C1167" s="152" t="s">
        <v>637</v>
      </c>
      <c r="D1167" s="152">
        <v>1</v>
      </c>
      <c r="E1167" s="153"/>
      <c r="F1167" s="153"/>
    </row>
    <row r="1168" spans="1:6" s="152" customFormat="1">
      <c r="A1168" s="152">
        <v>1041</v>
      </c>
      <c r="B1168" s="153" t="s">
        <v>1710</v>
      </c>
      <c r="C1168" s="152" t="s">
        <v>638</v>
      </c>
      <c r="D1168" s="152">
        <v>1</v>
      </c>
      <c r="E1168" s="153"/>
      <c r="F1168" s="153"/>
    </row>
    <row r="1169" spans="1:6" s="152" customFormat="1">
      <c r="A1169" s="152">
        <v>1042</v>
      </c>
      <c r="B1169" s="153" t="s">
        <v>1711</v>
      </c>
      <c r="C1169" s="152" t="s">
        <v>647</v>
      </c>
      <c r="D1169" s="152">
        <v>1</v>
      </c>
      <c r="E1169" s="153"/>
      <c r="F1169" s="153"/>
    </row>
    <row r="1170" spans="1:6" s="152" customFormat="1">
      <c r="A1170" s="152">
        <v>1043</v>
      </c>
      <c r="B1170" s="153" t="s">
        <v>1712</v>
      </c>
      <c r="C1170" s="152" t="s">
        <v>645</v>
      </c>
      <c r="D1170" s="152">
        <v>1</v>
      </c>
      <c r="E1170" s="153"/>
      <c r="F1170" s="153"/>
    </row>
    <row r="1171" spans="1:6" s="152" customFormat="1">
      <c r="A1171" s="152">
        <v>1044</v>
      </c>
      <c r="B1171" s="153" t="s">
        <v>1713</v>
      </c>
      <c r="C1171" s="152" t="s">
        <v>646</v>
      </c>
      <c r="D1171" s="152">
        <v>1</v>
      </c>
      <c r="E1171" s="153"/>
      <c r="F1171" s="153"/>
    </row>
    <row r="1172" spans="1:6" s="152" customFormat="1">
      <c r="A1172" s="152">
        <v>1045</v>
      </c>
      <c r="B1172" s="153" t="s">
        <v>1714</v>
      </c>
      <c r="C1172" s="152" t="s">
        <v>636</v>
      </c>
      <c r="D1172" s="152">
        <v>1</v>
      </c>
      <c r="E1172" s="153"/>
      <c r="F1172" s="153"/>
    </row>
    <row r="1173" spans="1:6" s="152" customFormat="1">
      <c r="A1173" s="152">
        <v>1046</v>
      </c>
      <c r="B1173" s="153" t="s">
        <v>1715</v>
      </c>
      <c r="C1173" s="152" t="s">
        <v>637</v>
      </c>
      <c r="D1173" s="152">
        <v>1</v>
      </c>
      <c r="E1173" s="153"/>
      <c r="F1173" s="153"/>
    </row>
    <row r="1174" spans="1:6" s="152" customFormat="1">
      <c r="A1174" s="152">
        <v>1047</v>
      </c>
      <c r="B1174" s="153" t="s">
        <v>1716</v>
      </c>
      <c r="C1174" s="152" t="s">
        <v>638</v>
      </c>
      <c r="D1174" s="152">
        <v>1</v>
      </c>
      <c r="E1174" s="153"/>
      <c r="F1174" s="153"/>
    </row>
    <row r="1175" spans="1:6" s="152" customFormat="1">
      <c r="A1175" s="152">
        <v>1048</v>
      </c>
      <c r="B1175" s="153" t="s">
        <v>1717</v>
      </c>
      <c r="C1175" s="152" t="s">
        <v>647</v>
      </c>
      <c r="D1175" s="152">
        <v>1</v>
      </c>
      <c r="E1175" s="153"/>
      <c r="F1175" s="153"/>
    </row>
    <row r="1176" spans="1:6" s="152" customFormat="1">
      <c r="A1176" s="152">
        <v>1049</v>
      </c>
      <c r="B1176" s="153" t="s">
        <v>1718</v>
      </c>
      <c r="C1176" s="152" t="s">
        <v>645</v>
      </c>
      <c r="D1176" s="152">
        <v>1</v>
      </c>
      <c r="E1176" s="153"/>
      <c r="F1176" s="153"/>
    </row>
    <row r="1177" spans="1:6" s="152" customFormat="1">
      <c r="A1177" s="152">
        <v>1050</v>
      </c>
      <c r="B1177" s="153" t="s">
        <v>1719</v>
      </c>
      <c r="C1177" s="152" t="s">
        <v>646</v>
      </c>
      <c r="D1177" s="152">
        <v>1</v>
      </c>
      <c r="E1177" s="153"/>
      <c r="F1177" s="153"/>
    </row>
    <row r="1178" spans="1:6" s="152" customFormat="1">
      <c r="A1178" s="152">
        <v>1051</v>
      </c>
      <c r="B1178" s="153" t="s">
        <v>1262</v>
      </c>
      <c r="C1178" s="152" t="s">
        <v>636</v>
      </c>
      <c r="D1178" s="152">
        <v>1</v>
      </c>
      <c r="E1178" s="153"/>
      <c r="F1178" s="153"/>
    </row>
    <row r="1179" spans="1:6" s="152" customFormat="1">
      <c r="A1179" s="152">
        <v>1052</v>
      </c>
      <c r="B1179" s="153" t="s">
        <v>1720</v>
      </c>
      <c r="C1179" s="152" t="s">
        <v>637</v>
      </c>
      <c r="D1179" s="152">
        <v>1</v>
      </c>
      <c r="E1179" s="153"/>
      <c r="F1179" s="153"/>
    </row>
    <row r="1180" spans="1:6" s="152" customFormat="1">
      <c r="A1180" s="152">
        <v>1053</v>
      </c>
      <c r="B1180" s="153" t="s">
        <v>1721</v>
      </c>
      <c r="C1180" s="152" t="s">
        <v>638</v>
      </c>
      <c r="D1180" s="152">
        <v>1</v>
      </c>
      <c r="E1180" s="153"/>
      <c r="F1180" s="153"/>
    </row>
    <row r="1181" spans="1:6" s="152" customFormat="1">
      <c r="A1181" s="152">
        <v>1054</v>
      </c>
      <c r="B1181" s="153" t="s">
        <v>1722</v>
      </c>
      <c r="C1181" s="152" t="s">
        <v>647</v>
      </c>
      <c r="D1181" s="152">
        <v>1</v>
      </c>
      <c r="E1181" s="153"/>
      <c r="F1181" s="153"/>
    </row>
    <row r="1182" spans="1:6" s="152" customFormat="1">
      <c r="A1182" s="152">
        <v>1055</v>
      </c>
      <c r="B1182" s="153" t="s">
        <v>1723</v>
      </c>
      <c r="C1182" s="152" t="s">
        <v>645</v>
      </c>
      <c r="D1182" s="152">
        <v>1</v>
      </c>
      <c r="E1182" s="153"/>
      <c r="F1182" s="153"/>
    </row>
    <row r="1183" spans="1:6" s="152" customFormat="1">
      <c r="A1183" s="152">
        <v>1056</v>
      </c>
      <c r="B1183" s="153" t="s">
        <v>1724</v>
      </c>
      <c r="C1183" s="152" t="s">
        <v>646</v>
      </c>
      <c r="D1183" s="152">
        <v>1</v>
      </c>
      <c r="E1183" s="153"/>
      <c r="F1183" s="153"/>
    </row>
    <row r="1184" spans="1:6" s="152" customFormat="1">
      <c r="A1184" s="152">
        <v>1057</v>
      </c>
      <c r="B1184" s="153" t="s">
        <v>1725</v>
      </c>
      <c r="C1184" s="152" t="s">
        <v>636</v>
      </c>
      <c r="D1184" s="152">
        <v>1</v>
      </c>
      <c r="E1184" s="153"/>
      <c r="F1184" s="153"/>
    </row>
    <row r="1185" spans="1:6" s="152" customFormat="1">
      <c r="A1185" s="152">
        <v>1058</v>
      </c>
      <c r="B1185" s="153" t="s">
        <v>1726</v>
      </c>
      <c r="C1185" s="152" t="s">
        <v>637</v>
      </c>
      <c r="D1185" s="152">
        <v>1</v>
      </c>
      <c r="E1185" s="153"/>
      <c r="F1185" s="153"/>
    </row>
    <row r="1186" spans="1:6" s="152" customFormat="1">
      <c r="A1186" s="152">
        <v>1059</v>
      </c>
      <c r="B1186" s="153" t="s">
        <v>1727</v>
      </c>
      <c r="C1186" s="152" t="s">
        <v>638</v>
      </c>
      <c r="D1186" s="152">
        <v>1</v>
      </c>
      <c r="E1186" s="153"/>
      <c r="F1186" s="153"/>
    </row>
    <row r="1187" spans="1:6" s="152" customFormat="1">
      <c r="A1187" s="152">
        <v>1060</v>
      </c>
      <c r="B1187" s="153" t="s">
        <v>1728</v>
      </c>
      <c r="C1187" s="152" t="s">
        <v>647</v>
      </c>
      <c r="D1187" s="152">
        <v>1</v>
      </c>
      <c r="E1187" s="153"/>
      <c r="F1187" s="153"/>
    </row>
    <row r="1188" spans="1:6" s="152" customFormat="1">
      <c r="A1188" s="152">
        <v>1061</v>
      </c>
      <c r="B1188" s="153" t="s">
        <v>1729</v>
      </c>
      <c r="C1188" s="152" t="s">
        <v>645</v>
      </c>
      <c r="D1188" s="152">
        <v>1</v>
      </c>
      <c r="E1188" s="153"/>
      <c r="F1188" s="153"/>
    </row>
    <row r="1189" spans="1:6" s="152" customFormat="1">
      <c r="A1189" s="152">
        <v>1062</v>
      </c>
      <c r="B1189" s="153" t="s">
        <v>1730</v>
      </c>
      <c r="C1189" s="152" t="s">
        <v>646</v>
      </c>
      <c r="D1189" s="152">
        <v>1</v>
      </c>
      <c r="E1189" s="153"/>
      <c r="F1189" s="153"/>
    </row>
    <row r="1190" spans="1:6" s="152" customFormat="1">
      <c r="A1190" s="152">
        <v>1063</v>
      </c>
      <c r="B1190" s="153" t="s">
        <v>1731</v>
      </c>
      <c r="C1190" s="152" t="s">
        <v>636</v>
      </c>
      <c r="D1190" s="152">
        <v>1</v>
      </c>
      <c r="E1190" s="153"/>
      <c r="F1190" s="153"/>
    </row>
    <row r="1191" spans="1:6" s="152" customFormat="1">
      <c r="A1191" s="152">
        <v>1064</v>
      </c>
      <c r="B1191" s="153" t="s">
        <v>1732</v>
      </c>
      <c r="C1191" s="152" t="s">
        <v>637</v>
      </c>
      <c r="D1191" s="152">
        <v>1</v>
      </c>
      <c r="E1191" s="153"/>
      <c r="F1191" s="153"/>
    </row>
    <row r="1192" spans="1:6" s="152" customFormat="1">
      <c r="A1192" s="152">
        <v>1065</v>
      </c>
      <c r="B1192" s="153" t="s">
        <v>1733</v>
      </c>
      <c r="C1192" s="152" t="s">
        <v>638</v>
      </c>
      <c r="D1192" s="152">
        <v>1</v>
      </c>
      <c r="E1192" s="153"/>
      <c r="F1192" s="153"/>
    </row>
    <row r="1193" spans="1:6" s="152" customFormat="1">
      <c r="A1193" s="152">
        <v>1066</v>
      </c>
      <c r="B1193" s="153" t="s">
        <v>1734</v>
      </c>
      <c r="C1193" s="152" t="s">
        <v>647</v>
      </c>
      <c r="D1193" s="152">
        <v>1</v>
      </c>
      <c r="E1193" s="153"/>
      <c r="F1193" s="153"/>
    </row>
    <row r="1194" spans="1:6" s="152" customFormat="1">
      <c r="A1194" s="152">
        <v>1067</v>
      </c>
      <c r="B1194" s="153" t="s">
        <v>1735</v>
      </c>
      <c r="C1194" s="152" t="s">
        <v>645</v>
      </c>
      <c r="D1194" s="152">
        <v>1</v>
      </c>
      <c r="E1194" s="153"/>
      <c r="F1194" s="153"/>
    </row>
    <row r="1195" spans="1:6" s="152" customFormat="1">
      <c r="A1195" s="152">
        <v>1068</v>
      </c>
      <c r="B1195" s="153" t="s">
        <v>1736</v>
      </c>
      <c r="C1195" s="152" t="s">
        <v>646</v>
      </c>
      <c r="D1195" s="152">
        <v>1</v>
      </c>
      <c r="E1195" s="153"/>
      <c r="F1195" s="153"/>
    </row>
    <row r="1196" spans="1:6" s="152" customFormat="1">
      <c r="A1196" s="152">
        <v>1069</v>
      </c>
      <c r="B1196" s="153" t="s">
        <v>1737</v>
      </c>
      <c r="C1196" s="152" t="s">
        <v>636</v>
      </c>
      <c r="D1196" s="152">
        <v>1</v>
      </c>
      <c r="E1196" s="153"/>
      <c r="F1196" s="153"/>
    </row>
    <row r="1197" spans="1:6" s="152" customFormat="1">
      <c r="A1197" s="152">
        <v>1070</v>
      </c>
      <c r="B1197" s="153" t="s">
        <v>1738</v>
      </c>
      <c r="C1197" s="152" t="s">
        <v>637</v>
      </c>
      <c r="D1197" s="152">
        <v>1</v>
      </c>
      <c r="E1197" s="153"/>
      <c r="F1197" s="153"/>
    </row>
    <row r="1198" spans="1:6" s="152" customFormat="1">
      <c r="A1198" s="152">
        <v>1071</v>
      </c>
      <c r="B1198" s="153" t="s">
        <v>1739</v>
      </c>
      <c r="C1198" s="152" t="s">
        <v>638</v>
      </c>
      <c r="D1198" s="152">
        <v>1</v>
      </c>
      <c r="E1198" s="153"/>
      <c r="F1198" s="153"/>
    </row>
    <row r="1199" spans="1:6" s="152" customFormat="1">
      <c r="A1199" s="152">
        <v>1072</v>
      </c>
      <c r="B1199" s="153" t="s">
        <v>1740</v>
      </c>
      <c r="C1199" s="152" t="s">
        <v>647</v>
      </c>
      <c r="D1199" s="152">
        <v>1</v>
      </c>
      <c r="E1199" s="153"/>
      <c r="F1199" s="153"/>
    </row>
    <row r="1200" spans="1:6" s="152" customFormat="1">
      <c r="A1200" s="152">
        <v>1073</v>
      </c>
      <c r="B1200" s="153" t="s">
        <v>1741</v>
      </c>
      <c r="C1200" s="152" t="s">
        <v>645</v>
      </c>
      <c r="D1200" s="152">
        <v>1</v>
      </c>
      <c r="E1200" s="153"/>
      <c r="F1200" s="153"/>
    </row>
    <row r="1201" spans="1:6" s="152" customFormat="1">
      <c r="A1201" s="152">
        <v>1074</v>
      </c>
      <c r="B1201" s="153" t="s">
        <v>1742</v>
      </c>
      <c r="C1201" s="152" t="s">
        <v>646</v>
      </c>
      <c r="D1201" s="152">
        <v>1</v>
      </c>
      <c r="E1201" s="153"/>
      <c r="F1201" s="153"/>
    </row>
    <row r="1202" spans="1:6" s="152" customFormat="1">
      <c r="A1202" s="152">
        <v>1075</v>
      </c>
      <c r="B1202" s="153" t="s">
        <v>1743</v>
      </c>
      <c r="C1202" s="152" t="s">
        <v>636</v>
      </c>
      <c r="D1202" s="152">
        <v>1</v>
      </c>
      <c r="E1202" s="153"/>
      <c r="F1202" s="153"/>
    </row>
    <row r="1203" spans="1:6" s="152" customFormat="1">
      <c r="A1203" s="152">
        <v>1076</v>
      </c>
      <c r="B1203" s="153" t="s">
        <v>1744</v>
      </c>
      <c r="C1203" s="152" t="s">
        <v>637</v>
      </c>
      <c r="D1203" s="152">
        <v>1</v>
      </c>
      <c r="E1203" s="153"/>
      <c r="F1203" s="153"/>
    </row>
    <row r="1204" spans="1:6" s="152" customFormat="1">
      <c r="A1204" s="152">
        <v>1077</v>
      </c>
      <c r="B1204" s="153" t="s">
        <v>1692</v>
      </c>
      <c r="C1204" s="152" t="s">
        <v>638</v>
      </c>
      <c r="D1204" s="152">
        <v>1</v>
      </c>
      <c r="E1204" s="153"/>
      <c r="F1204" s="153"/>
    </row>
    <row r="1205" spans="1:6" s="152" customFormat="1">
      <c r="A1205" s="152">
        <v>1078</v>
      </c>
      <c r="B1205" s="153" t="s">
        <v>1745</v>
      </c>
      <c r="C1205" s="152" t="s">
        <v>647</v>
      </c>
      <c r="D1205" s="152">
        <v>1</v>
      </c>
      <c r="E1205" s="153"/>
      <c r="F1205" s="153"/>
    </row>
    <row r="1206" spans="1:6" s="152" customFormat="1">
      <c r="A1206" s="152">
        <v>1079</v>
      </c>
      <c r="B1206" s="153" t="s">
        <v>1746</v>
      </c>
      <c r="C1206" s="152" t="s">
        <v>645</v>
      </c>
      <c r="D1206" s="152">
        <v>1</v>
      </c>
      <c r="E1206" s="153"/>
      <c r="F1206" s="153"/>
    </row>
    <row r="1207" spans="1:6" s="152" customFormat="1">
      <c r="A1207" s="152">
        <v>1080</v>
      </c>
      <c r="B1207" s="153" t="s">
        <v>1747</v>
      </c>
      <c r="C1207" s="152" t="s">
        <v>646</v>
      </c>
      <c r="D1207" s="152">
        <v>1</v>
      </c>
      <c r="E1207" s="153"/>
      <c r="F1207" s="153"/>
    </row>
    <row r="1208" spans="1:6" s="152" customFormat="1">
      <c r="A1208" s="152">
        <v>1081</v>
      </c>
      <c r="B1208" s="153" t="s">
        <v>1748</v>
      </c>
      <c r="C1208" s="152" t="s">
        <v>636</v>
      </c>
      <c r="D1208" s="152">
        <v>1</v>
      </c>
      <c r="E1208" s="153"/>
      <c r="F1208" s="153"/>
    </row>
    <row r="1209" spans="1:6" s="152" customFormat="1">
      <c r="A1209" s="152">
        <v>1082</v>
      </c>
      <c r="B1209" s="153" t="s">
        <v>1749</v>
      </c>
      <c r="C1209" s="152" t="s">
        <v>637</v>
      </c>
      <c r="D1209" s="152">
        <v>1</v>
      </c>
      <c r="E1209" s="153"/>
      <c r="F1209" s="153"/>
    </row>
    <row r="1210" spans="1:6" s="152" customFormat="1">
      <c r="A1210" s="152">
        <v>1083</v>
      </c>
      <c r="B1210" s="153" t="s">
        <v>1750</v>
      </c>
      <c r="C1210" s="152" t="s">
        <v>638</v>
      </c>
      <c r="D1210" s="152">
        <v>1</v>
      </c>
      <c r="E1210" s="153"/>
      <c r="F1210" s="153"/>
    </row>
    <row r="1211" spans="1:6" s="152" customFormat="1">
      <c r="A1211" s="152">
        <v>1084</v>
      </c>
      <c r="B1211" s="153" t="s">
        <v>1751</v>
      </c>
      <c r="C1211" s="152" t="s">
        <v>647</v>
      </c>
      <c r="D1211" s="152">
        <v>1</v>
      </c>
      <c r="E1211" s="153"/>
      <c r="F1211" s="153"/>
    </row>
    <row r="1212" spans="1:6" s="152" customFormat="1">
      <c r="A1212" s="152">
        <v>1085</v>
      </c>
      <c r="B1212" s="153" t="s">
        <v>1752</v>
      </c>
      <c r="C1212" s="152" t="s">
        <v>645</v>
      </c>
      <c r="D1212" s="152">
        <v>1</v>
      </c>
      <c r="E1212" s="153"/>
      <c r="F1212" s="153"/>
    </row>
    <row r="1213" spans="1:6" s="152" customFormat="1">
      <c r="A1213" s="152">
        <v>1086</v>
      </c>
      <c r="B1213" s="153" t="s">
        <v>1753</v>
      </c>
      <c r="C1213" s="152" t="s">
        <v>646</v>
      </c>
      <c r="D1213" s="152">
        <v>1</v>
      </c>
      <c r="E1213" s="153"/>
      <c r="F1213" s="153"/>
    </row>
    <row r="1214" spans="1:6" s="152" customFormat="1">
      <c r="A1214" s="152">
        <v>1087</v>
      </c>
      <c r="B1214" s="153" t="s">
        <v>1754</v>
      </c>
      <c r="C1214" s="152" t="s">
        <v>636</v>
      </c>
      <c r="D1214" s="152">
        <v>1</v>
      </c>
      <c r="E1214" s="153"/>
      <c r="F1214" s="153"/>
    </row>
    <row r="1215" spans="1:6" s="152" customFormat="1">
      <c r="A1215" s="152">
        <v>1088</v>
      </c>
      <c r="B1215" s="153" t="s">
        <v>1755</v>
      </c>
      <c r="C1215" s="152" t="s">
        <v>637</v>
      </c>
      <c r="D1215" s="152">
        <v>1</v>
      </c>
      <c r="E1215" s="153"/>
      <c r="F1215" s="153"/>
    </row>
    <row r="1216" spans="1:6" s="152" customFormat="1">
      <c r="A1216" s="152">
        <v>1089</v>
      </c>
      <c r="B1216" s="153" t="s">
        <v>1756</v>
      </c>
      <c r="C1216" s="152" t="s">
        <v>638</v>
      </c>
      <c r="D1216" s="152">
        <v>1</v>
      </c>
      <c r="E1216" s="153"/>
      <c r="F1216" s="153"/>
    </row>
    <row r="1217" spans="1:6" s="152" customFormat="1">
      <c r="A1217" s="152">
        <v>1090</v>
      </c>
      <c r="B1217" s="153" t="s">
        <v>1757</v>
      </c>
      <c r="C1217" s="152" t="s">
        <v>647</v>
      </c>
      <c r="D1217" s="152">
        <v>1</v>
      </c>
      <c r="E1217" s="153"/>
      <c r="F1217" s="153"/>
    </row>
    <row r="1218" spans="1:6" s="152" customFormat="1">
      <c r="A1218" s="152">
        <v>1091</v>
      </c>
      <c r="B1218" s="153" t="s">
        <v>1758</v>
      </c>
      <c r="C1218" s="152" t="s">
        <v>645</v>
      </c>
      <c r="D1218" s="152">
        <v>1</v>
      </c>
      <c r="E1218" s="153"/>
      <c r="F1218" s="153"/>
    </row>
    <row r="1219" spans="1:6" s="152" customFormat="1">
      <c r="A1219" s="152">
        <v>1092</v>
      </c>
      <c r="B1219" s="153" t="s">
        <v>1759</v>
      </c>
      <c r="C1219" s="152" t="s">
        <v>646</v>
      </c>
      <c r="D1219" s="152">
        <v>1</v>
      </c>
      <c r="E1219" s="153"/>
      <c r="F1219" s="153"/>
    </row>
    <row r="1220" spans="1:6" s="152" customFormat="1">
      <c r="A1220" s="152">
        <v>1093</v>
      </c>
      <c r="B1220" s="153" t="s">
        <v>1760</v>
      </c>
      <c r="C1220" s="152" t="s">
        <v>636</v>
      </c>
      <c r="D1220" s="152">
        <v>1</v>
      </c>
      <c r="E1220" s="153"/>
      <c r="F1220" s="153"/>
    </row>
    <row r="1221" spans="1:6" s="152" customFormat="1">
      <c r="A1221" s="152">
        <v>1094</v>
      </c>
      <c r="B1221" s="153" t="s">
        <v>1761</v>
      </c>
      <c r="C1221" s="152" t="s">
        <v>637</v>
      </c>
      <c r="D1221" s="152">
        <v>1</v>
      </c>
      <c r="E1221" s="153"/>
      <c r="F1221" s="153"/>
    </row>
    <row r="1222" spans="1:6" s="152" customFormat="1">
      <c r="A1222" s="152">
        <v>1095</v>
      </c>
      <c r="B1222" s="153" t="s">
        <v>1762</v>
      </c>
      <c r="C1222" s="152" t="s">
        <v>638</v>
      </c>
      <c r="D1222" s="152">
        <v>1</v>
      </c>
      <c r="E1222" s="153"/>
      <c r="F1222" s="153"/>
    </row>
    <row r="1223" spans="1:6" s="152" customFormat="1">
      <c r="A1223" s="152">
        <v>1096</v>
      </c>
      <c r="B1223" s="153" t="s">
        <v>1763</v>
      </c>
      <c r="C1223" s="152" t="s">
        <v>647</v>
      </c>
      <c r="D1223" s="152">
        <v>1</v>
      </c>
      <c r="E1223" s="153"/>
      <c r="F1223" s="153"/>
    </row>
    <row r="1224" spans="1:6" s="152" customFormat="1">
      <c r="A1224" s="152">
        <v>1097</v>
      </c>
      <c r="B1224" s="153" t="s">
        <v>1764</v>
      </c>
      <c r="C1224" s="152" t="s">
        <v>645</v>
      </c>
      <c r="D1224" s="152">
        <v>1</v>
      </c>
      <c r="E1224" s="153"/>
      <c r="F1224" s="153"/>
    </row>
    <row r="1225" spans="1:6" s="152" customFormat="1">
      <c r="A1225" s="152">
        <v>1098</v>
      </c>
      <c r="B1225" s="153" t="s">
        <v>1765</v>
      </c>
      <c r="C1225" s="152" t="s">
        <v>646</v>
      </c>
      <c r="D1225" s="152">
        <v>1</v>
      </c>
      <c r="E1225" s="153"/>
      <c r="F1225" s="153"/>
    </row>
    <row r="1226" spans="1:6" s="152" customFormat="1">
      <c r="A1226" s="152">
        <v>1099</v>
      </c>
      <c r="B1226" s="153" t="s">
        <v>1766</v>
      </c>
      <c r="C1226" s="152" t="s">
        <v>636</v>
      </c>
      <c r="D1226" s="152">
        <v>1</v>
      </c>
      <c r="E1226" s="153"/>
      <c r="F1226" s="153"/>
    </row>
    <row r="1227" spans="1:6" s="152" customFormat="1">
      <c r="A1227" s="152">
        <v>1100</v>
      </c>
      <c r="B1227" s="153" t="s">
        <v>1767</v>
      </c>
      <c r="C1227" s="152" t="s">
        <v>637</v>
      </c>
      <c r="D1227" s="152">
        <v>1</v>
      </c>
      <c r="E1227" s="153"/>
      <c r="F1227" s="153"/>
    </row>
    <row r="1228" spans="1:6" s="152" customFormat="1">
      <c r="A1228" s="152">
        <v>1101</v>
      </c>
      <c r="B1228" s="153" t="s">
        <v>1768</v>
      </c>
      <c r="C1228" s="152" t="s">
        <v>638</v>
      </c>
      <c r="D1228" s="152">
        <v>1</v>
      </c>
      <c r="E1228" s="153"/>
      <c r="F1228" s="153"/>
    </row>
    <row r="1229" spans="1:6" s="152" customFormat="1">
      <c r="A1229" s="152">
        <v>1102</v>
      </c>
      <c r="B1229" s="153" t="s">
        <v>1769</v>
      </c>
      <c r="C1229" s="152" t="s">
        <v>647</v>
      </c>
      <c r="D1229" s="152">
        <v>1</v>
      </c>
      <c r="E1229" s="153"/>
      <c r="F1229" s="153"/>
    </row>
    <row r="1230" spans="1:6" s="152" customFormat="1">
      <c r="A1230" s="152">
        <v>1103</v>
      </c>
      <c r="B1230" s="153" t="s">
        <v>1770</v>
      </c>
      <c r="C1230" s="152" t="s">
        <v>645</v>
      </c>
      <c r="D1230" s="152">
        <v>1</v>
      </c>
      <c r="E1230" s="153"/>
      <c r="F1230" s="153"/>
    </row>
    <row r="1231" spans="1:6" s="152" customFormat="1">
      <c r="A1231" s="152">
        <v>1104</v>
      </c>
      <c r="B1231" s="153" t="s">
        <v>1771</v>
      </c>
      <c r="C1231" s="152" t="s">
        <v>646</v>
      </c>
      <c r="D1231" s="152">
        <v>1</v>
      </c>
      <c r="E1231" s="153"/>
      <c r="F1231" s="153"/>
    </row>
    <row r="1232" spans="1:6" s="152" customFormat="1">
      <c r="A1232" s="152">
        <v>1105</v>
      </c>
      <c r="B1232" s="153" t="s">
        <v>1772</v>
      </c>
      <c r="C1232" s="152" t="s">
        <v>636</v>
      </c>
      <c r="D1232" s="152">
        <v>1</v>
      </c>
      <c r="E1232" s="153"/>
      <c r="F1232" s="153"/>
    </row>
    <row r="1233" spans="1:6" s="152" customFormat="1">
      <c r="A1233" s="152">
        <v>1106</v>
      </c>
      <c r="B1233" s="153" t="s">
        <v>1773</v>
      </c>
      <c r="C1233" s="152" t="s">
        <v>637</v>
      </c>
      <c r="D1233" s="152">
        <v>1</v>
      </c>
      <c r="E1233" s="153"/>
      <c r="F1233" s="153"/>
    </row>
    <row r="1234" spans="1:6" s="152" customFormat="1">
      <c r="A1234" s="152">
        <v>1107</v>
      </c>
      <c r="B1234" s="153" t="s">
        <v>1774</v>
      </c>
      <c r="C1234" s="152" t="s">
        <v>638</v>
      </c>
      <c r="D1234" s="152">
        <v>1</v>
      </c>
      <c r="E1234" s="153"/>
      <c r="F1234" s="153"/>
    </row>
    <row r="1235" spans="1:6" s="152" customFormat="1">
      <c r="A1235" s="152">
        <v>1108</v>
      </c>
      <c r="B1235" s="153" t="s">
        <v>1775</v>
      </c>
      <c r="C1235" s="152" t="s">
        <v>647</v>
      </c>
      <c r="D1235" s="152">
        <v>1</v>
      </c>
      <c r="E1235" s="153"/>
      <c r="F1235" s="153"/>
    </row>
    <row r="1236" spans="1:6" s="152" customFormat="1">
      <c r="A1236" s="152">
        <v>1109</v>
      </c>
      <c r="B1236" s="153" t="s">
        <v>1776</v>
      </c>
      <c r="C1236" s="152" t="s">
        <v>645</v>
      </c>
      <c r="D1236" s="152">
        <v>1</v>
      </c>
      <c r="E1236" s="153"/>
      <c r="F1236" s="153"/>
    </row>
    <row r="1237" spans="1:6" s="152" customFormat="1">
      <c r="A1237" s="152">
        <v>1110</v>
      </c>
      <c r="B1237" s="153" t="s">
        <v>1777</v>
      </c>
      <c r="C1237" s="152" t="s">
        <v>646</v>
      </c>
      <c r="D1237" s="152">
        <v>1</v>
      </c>
      <c r="E1237" s="153"/>
      <c r="F1237" s="153"/>
    </row>
    <row r="1238" spans="1:6" s="152" customFormat="1">
      <c r="A1238" s="152">
        <v>1111</v>
      </c>
      <c r="B1238" s="153" t="s">
        <v>1777</v>
      </c>
      <c r="C1238" s="152" t="s">
        <v>636</v>
      </c>
      <c r="D1238" s="152">
        <v>1</v>
      </c>
      <c r="E1238" s="153"/>
      <c r="F1238" s="153"/>
    </row>
    <row r="1239" spans="1:6" s="152" customFormat="1">
      <c r="A1239" s="152">
        <v>1112</v>
      </c>
      <c r="B1239" s="153" t="s">
        <v>1777</v>
      </c>
      <c r="C1239" s="152" t="s">
        <v>637</v>
      </c>
      <c r="D1239" s="152">
        <v>1</v>
      </c>
      <c r="E1239" s="153"/>
      <c r="F1239" s="153"/>
    </row>
    <row r="1240" spans="1:6" s="152" customFormat="1">
      <c r="A1240" s="152">
        <v>1113</v>
      </c>
      <c r="B1240" s="153" t="s">
        <v>1777</v>
      </c>
      <c r="C1240" s="152" t="s">
        <v>638</v>
      </c>
      <c r="D1240" s="152">
        <v>1</v>
      </c>
      <c r="E1240" s="153"/>
      <c r="F1240" s="153"/>
    </row>
    <row r="1241" spans="1:6" s="152" customFormat="1">
      <c r="A1241" s="152">
        <v>1114</v>
      </c>
      <c r="B1241" s="153" t="s">
        <v>1778</v>
      </c>
      <c r="C1241" s="152" t="s">
        <v>647</v>
      </c>
      <c r="D1241" s="152">
        <v>1</v>
      </c>
      <c r="E1241" s="153"/>
      <c r="F1241" s="153"/>
    </row>
    <row r="1242" spans="1:6" s="152" customFormat="1">
      <c r="A1242" s="152">
        <v>1115</v>
      </c>
      <c r="B1242" s="153" t="s">
        <v>1778</v>
      </c>
      <c r="C1242" s="152" t="s">
        <v>645</v>
      </c>
      <c r="D1242" s="152">
        <v>1</v>
      </c>
      <c r="E1242" s="153"/>
      <c r="F1242" s="153"/>
    </row>
    <row r="1243" spans="1:6" s="152" customFormat="1">
      <c r="A1243" s="152">
        <v>1116</v>
      </c>
      <c r="B1243" s="153" t="s">
        <v>1778</v>
      </c>
      <c r="C1243" s="152" t="s">
        <v>646</v>
      </c>
      <c r="D1243" s="152">
        <v>1</v>
      </c>
      <c r="E1243" s="153"/>
      <c r="F1243" s="153"/>
    </row>
    <row r="1244" spans="1:6" s="152" customFormat="1">
      <c r="A1244" s="152">
        <v>1117</v>
      </c>
      <c r="B1244" s="153" t="s">
        <v>1778</v>
      </c>
      <c r="C1244" s="152" t="s">
        <v>636</v>
      </c>
      <c r="D1244" s="152">
        <v>1</v>
      </c>
      <c r="E1244" s="153"/>
      <c r="F1244" s="153"/>
    </row>
    <row r="1245" spans="1:6" s="152" customFormat="1">
      <c r="A1245" s="152">
        <v>1118</v>
      </c>
      <c r="B1245" s="153" t="s">
        <v>1779</v>
      </c>
      <c r="C1245" s="152" t="s">
        <v>637</v>
      </c>
      <c r="D1245" s="152">
        <v>1</v>
      </c>
      <c r="E1245" s="153"/>
      <c r="F1245" s="153"/>
    </row>
    <row r="1246" spans="1:6" s="152" customFormat="1">
      <c r="A1246" s="152">
        <v>1119</v>
      </c>
      <c r="B1246" s="153" t="s">
        <v>1777</v>
      </c>
      <c r="C1246" s="152" t="s">
        <v>638</v>
      </c>
      <c r="D1246" s="152">
        <v>1</v>
      </c>
      <c r="E1246" s="153"/>
      <c r="F1246" s="153"/>
    </row>
    <row r="1247" spans="1:6" s="152" customFormat="1">
      <c r="A1247" s="152">
        <v>1120</v>
      </c>
      <c r="B1247" s="153" t="s">
        <v>1777</v>
      </c>
      <c r="C1247" s="152" t="s">
        <v>647</v>
      </c>
      <c r="D1247" s="152">
        <v>1</v>
      </c>
      <c r="E1247" s="153"/>
      <c r="F1247" s="153"/>
    </row>
    <row r="1248" spans="1:6" s="152" customFormat="1">
      <c r="A1248" s="152">
        <v>1121</v>
      </c>
      <c r="B1248" s="153" t="s">
        <v>1780</v>
      </c>
      <c r="C1248" s="152" t="s">
        <v>645</v>
      </c>
      <c r="D1248" s="152">
        <v>1</v>
      </c>
      <c r="E1248" s="153"/>
      <c r="F1248" s="153"/>
    </row>
    <row r="1249" spans="1:6" s="152" customFormat="1">
      <c r="A1249" s="152">
        <v>1122</v>
      </c>
      <c r="B1249" s="153" t="s">
        <v>1781</v>
      </c>
      <c r="C1249" s="152" t="s">
        <v>646</v>
      </c>
      <c r="D1249" s="152">
        <v>1</v>
      </c>
      <c r="E1249" s="153"/>
      <c r="F1249" s="153"/>
    </row>
    <row r="1250" spans="1:6" s="152" customFormat="1">
      <c r="A1250" s="152">
        <v>1123</v>
      </c>
      <c r="B1250" s="153" t="s">
        <v>1782</v>
      </c>
      <c r="C1250" s="152" t="s">
        <v>636</v>
      </c>
      <c r="D1250" s="152">
        <v>1</v>
      </c>
      <c r="E1250" s="153"/>
      <c r="F1250" s="153"/>
    </row>
    <row r="1251" spans="1:6" s="152" customFormat="1">
      <c r="A1251" s="152">
        <v>1124</v>
      </c>
      <c r="B1251" s="153" t="s">
        <v>1783</v>
      </c>
      <c r="C1251" s="152" t="s">
        <v>637</v>
      </c>
      <c r="D1251" s="152">
        <v>1</v>
      </c>
      <c r="E1251" s="153"/>
      <c r="F1251" s="153"/>
    </row>
    <row r="1252" spans="1:6" s="152" customFormat="1">
      <c r="A1252" s="152">
        <v>1125</v>
      </c>
      <c r="B1252" s="153" t="s">
        <v>1784</v>
      </c>
      <c r="C1252" s="152" t="s">
        <v>638</v>
      </c>
      <c r="D1252" s="152">
        <v>1</v>
      </c>
      <c r="E1252" s="153"/>
      <c r="F1252" s="153"/>
    </row>
    <row r="1253" spans="1:6" s="152" customFormat="1">
      <c r="A1253" s="152">
        <v>1126</v>
      </c>
      <c r="B1253" s="153" t="s">
        <v>1785</v>
      </c>
      <c r="C1253" s="152" t="s">
        <v>647</v>
      </c>
      <c r="D1253" s="152">
        <v>1</v>
      </c>
      <c r="E1253" s="153"/>
      <c r="F1253" s="153"/>
    </row>
    <row r="1254" spans="1:6" s="152" customFormat="1">
      <c r="A1254" s="152">
        <v>1127</v>
      </c>
      <c r="B1254" s="153" t="s">
        <v>1786</v>
      </c>
      <c r="C1254" s="152" t="s">
        <v>645</v>
      </c>
      <c r="D1254" s="152">
        <v>1</v>
      </c>
      <c r="E1254" s="153"/>
      <c r="F1254" s="153"/>
    </row>
    <row r="1255" spans="1:6" s="152" customFormat="1">
      <c r="A1255" s="152">
        <v>1128</v>
      </c>
      <c r="B1255" s="153" t="s">
        <v>1787</v>
      </c>
      <c r="C1255" s="152" t="s">
        <v>646</v>
      </c>
      <c r="D1255" s="152">
        <v>1</v>
      </c>
      <c r="E1255" s="153"/>
      <c r="F1255" s="153"/>
    </row>
    <row r="1256" spans="1:6" s="152" customFormat="1">
      <c r="A1256" s="152">
        <v>1129</v>
      </c>
      <c r="B1256" s="153" t="s">
        <v>1788</v>
      </c>
      <c r="C1256" s="152" t="s">
        <v>636</v>
      </c>
      <c r="D1256" s="152">
        <v>1</v>
      </c>
      <c r="E1256" s="153"/>
      <c r="F1256" s="153"/>
    </row>
    <row r="1257" spans="1:6" s="152" customFormat="1">
      <c r="A1257" s="152">
        <v>1130</v>
      </c>
      <c r="B1257" s="153" t="s">
        <v>1789</v>
      </c>
      <c r="C1257" s="152" t="s">
        <v>637</v>
      </c>
      <c r="D1257" s="152">
        <v>1</v>
      </c>
      <c r="E1257" s="153"/>
      <c r="F1257" s="153"/>
    </row>
    <row r="1258" spans="1:6" s="152" customFormat="1">
      <c r="A1258" s="152">
        <v>1131</v>
      </c>
      <c r="B1258" s="153" t="s">
        <v>1790</v>
      </c>
      <c r="C1258" s="152" t="s">
        <v>638</v>
      </c>
      <c r="D1258" s="152">
        <v>1</v>
      </c>
      <c r="E1258" s="153"/>
      <c r="F1258" s="153"/>
    </row>
    <row r="1259" spans="1:6" s="152" customFormat="1">
      <c r="A1259" s="152">
        <v>1132</v>
      </c>
      <c r="B1259" s="153" t="s">
        <v>1791</v>
      </c>
      <c r="C1259" s="152" t="s">
        <v>647</v>
      </c>
      <c r="D1259" s="152">
        <v>1</v>
      </c>
      <c r="E1259" s="153"/>
      <c r="F1259" s="153"/>
    </row>
    <row r="1260" spans="1:6" s="152" customFormat="1">
      <c r="A1260" s="152">
        <v>1133</v>
      </c>
      <c r="B1260" s="153" t="s">
        <v>1792</v>
      </c>
      <c r="C1260" s="152" t="s">
        <v>645</v>
      </c>
      <c r="D1260" s="152">
        <v>1</v>
      </c>
      <c r="E1260" s="153"/>
      <c r="F1260" s="153"/>
    </row>
    <row r="1261" spans="1:6" s="152" customFormat="1">
      <c r="A1261" s="152">
        <v>1134</v>
      </c>
      <c r="B1261" s="153" t="s">
        <v>1793</v>
      </c>
      <c r="C1261" s="152" t="s">
        <v>646</v>
      </c>
      <c r="D1261" s="152">
        <v>1</v>
      </c>
      <c r="E1261" s="153"/>
      <c r="F1261" s="153"/>
    </row>
    <row r="1262" spans="1:6" s="152" customFormat="1">
      <c r="A1262" s="152">
        <v>1135</v>
      </c>
      <c r="B1262" s="153" t="s">
        <v>1794</v>
      </c>
      <c r="C1262" s="152" t="s">
        <v>636</v>
      </c>
      <c r="D1262" s="152">
        <v>1</v>
      </c>
      <c r="E1262" s="153"/>
      <c r="F1262" s="153"/>
    </row>
    <row r="1263" spans="1:6" s="152" customFormat="1">
      <c r="A1263" s="152">
        <v>1136</v>
      </c>
      <c r="B1263" s="153" t="s">
        <v>1795</v>
      </c>
      <c r="C1263" s="152" t="s">
        <v>637</v>
      </c>
      <c r="D1263" s="152">
        <v>1</v>
      </c>
      <c r="E1263" s="153"/>
      <c r="F1263" s="153"/>
    </row>
    <row r="1264" spans="1:6" s="152" customFormat="1">
      <c r="A1264" s="152">
        <v>1137</v>
      </c>
      <c r="B1264" s="153" t="s">
        <v>1796</v>
      </c>
      <c r="C1264" s="152" t="s">
        <v>638</v>
      </c>
      <c r="D1264" s="152">
        <v>1</v>
      </c>
      <c r="E1264" s="153"/>
      <c r="F1264" s="153"/>
    </row>
    <row r="1265" spans="1:6" s="152" customFormat="1">
      <c r="A1265" s="152">
        <v>1138</v>
      </c>
      <c r="B1265" s="153" t="s">
        <v>1797</v>
      </c>
      <c r="C1265" s="152" t="s">
        <v>647</v>
      </c>
      <c r="D1265" s="152">
        <v>1</v>
      </c>
      <c r="E1265" s="153"/>
      <c r="F1265" s="153"/>
    </row>
    <row r="1266" spans="1:6" s="152" customFormat="1">
      <c r="A1266" s="152">
        <v>1139</v>
      </c>
      <c r="B1266" s="153" t="s">
        <v>1798</v>
      </c>
      <c r="C1266" s="152" t="s">
        <v>645</v>
      </c>
      <c r="D1266" s="152">
        <v>1</v>
      </c>
      <c r="E1266" s="153"/>
      <c r="F1266" s="153"/>
    </row>
    <row r="1267" spans="1:6" s="152" customFormat="1">
      <c r="A1267" s="152">
        <v>1140</v>
      </c>
      <c r="B1267" s="153" t="s">
        <v>1799</v>
      </c>
      <c r="C1267" s="152" t="s">
        <v>646</v>
      </c>
      <c r="D1267" s="152">
        <v>1</v>
      </c>
      <c r="E1267" s="153"/>
      <c r="F1267" s="153"/>
    </row>
    <row r="1268" spans="1:6" s="152" customFormat="1">
      <c r="A1268" s="152">
        <v>1141</v>
      </c>
      <c r="B1268" s="153" t="s">
        <v>1800</v>
      </c>
      <c r="C1268" s="152" t="s">
        <v>636</v>
      </c>
      <c r="D1268" s="152">
        <v>1</v>
      </c>
      <c r="E1268" s="153"/>
      <c r="F1268" s="153"/>
    </row>
    <row r="1269" spans="1:6" s="152" customFormat="1">
      <c r="A1269" s="152">
        <v>1142</v>
      </c>
      <c r="B1269" s="153" t="s">
        <v>1801</v>
      </c>
      <c r="C1269" s="152" t="s">
        <v>637</v>
      </c>
      <c r="D1269" s="152">
        <v>1</v>
      </c>
      <c r="E1269" s="153"/>
      <c r="F1269" s="153"/>
    </row>
    <row r="1270" spans="1:6" s="152" customFormat="1">
      <c r="A1270" s="152">
        <v>1143</v>
      </c>
      <c r="B1270" s="153" t="s">
        <v>1802</v>
      </c>
      <c r="C1270" s="152" t="s">
        <v>638</v>
      </c>
      <c r="D1270" s="152">
        <v>1</v>
      </c>
      <c r="E1270" s="153"/>
      <c r="F1270" s="153"/>
    </row>
    <row r="1271" spans="1:6" s="152" customFormat="1">
      <c r="A1271" s="152">
        <v>1144</v>
      </c>
      <c r="B1271" s="153" t="s">
        <v>1803</v>
      </c>
      <c r="C1271" s="152" t="s">
        <v>647</v>
      </c>
      <c r="D1271" s="152">
        <v>1</v>
      </c>
      <c r="E1271" s="153"/>
      <c r="F1271" s="153"/>
    </row>
    <row r="1272" spans="1:6" s="152" customFormat="1">
      <c r="A1272" s="152">
        <v>1145</v>
      </c>
      <c r="B1272" s="153" t="s">
        <v>1804</v>
      </c>
      <c r="C1272" s="152" t="s">
        <v>645</v>
      </c>
      <c r="D1272" s="152">
        <v>1</v>
      </c>
      <c r="E1272" s="153"/>
      <c r="F1272" s="153"/>
    </row>
    <row r="1273" spans="1:6" s="152" customFormat="1">
      <c r="A1273" s="152">
        <v>1146</v>
      </c>
      <c r="B1273" s="153" t="s">
        <v>1805</v>
      </c>
      <c r="C1273" s="152" t="s">
        <v>646</v>
      </c>
      <c r="D1273" s="152">
        <v>1</v>
      </c>
      <c r="E1273" s="153"/>
      <c r="F1273" s="153"/>
    </row>
    <row r="1274" spans="1:6" s="152" customFormat="1">
      <c r="A1274" s="152">
        <v>1147</v>
      </c>
      <c r="B1274" s="153" t="s">
        <v>1806</v>
      </c>
      <c r="C1274" s="152" t="s">
        <v>636</v>
      </c>
      <c r="D1274" s="152">
        <v>1</v>
      </c>
      <c r="E1274" s="153"/>
      <c r="F1274" s="153"/>
    </row>
    <row r="1275" spans="1:6" s="152" customFormat="1">
      <c r="A1275" s="152">
        <v>1148</v>
      </c>
      <c r="B1275" s="153" t="s">
        <v>1807</v>
      </c>
      <c r="C1275" s="152" t="s">
        <v>637</v>
      </c>
      <c r="D1275" s="152">
        <v>1</v>
      </c>
      <c r="E1275" s="153"/>
      <c r="F1275" s="153"/>
    </row>
    <row r="1276" spans="1:6" s="152" customFormat="1">
      <c r="A1276" s="152">
        <v>1149</v>
      </c>
      <c r="B1276" s="153" t="s">
        <v>1808</v>
      </c>
      <c r="C1276" s="152" t="s">
        <v>638</v>
      </c>
      <c r="D1276" s="152">
        <v>1</v>
      </c>
      <c r="E1276" s="153"/>
      <c r="F1276" s="153"/>
    </row>
    <row r="1277" spans="1:6" s="152" customFormat="1">
      <c r="A1277" s="152">
        <v>1150</v>
      </c>
      <c r="B1277" s="153" t="s">
        <v>1809</v>
      </c>
      <c r="C1277" s="152" t="s">
        <v>647</v>
      </c>
      <c r="D1277" s="152">
        <v>1</v>
      </c>
      <c r="E1277" s="153"/>
      <c r="F1277" s="153"/>
    </row>
    <row r="1278" spans="1:6" s="152" customFormat="1">
      <c r="A1278" s="152">
        <v>1151</v>
      </c>
      <c r="B1278" s="153" t="s">
        <v>1810</v>
      </c>
      <c r="C1278" s="152" t="s">
        <v>645</v>
      </c>
      <c r="D1278" s="152">
        <v>1</v>
      </c>
      <c r="E1278" s="153"/>
      <c r="F1278" s="153"/>
    </row>
    <row r="1279" spans="1:6" s="152" customFormat="1">
      <c r="A1279" s="152">
        <v>1152</v>
      </c>
      <c r="B1279" s="153" t="s">
        <v>1811</v>
      </c>
      <c r="C1279" s="152" t="s">
        <v>646</v>
      </c>
      <c r="D1279" s="152">
        <v>1</v>
      </c>
      <c r="E1279" s="153"/>
      <c r="F1279" s="153"/>
    </row>
    <row r="1280" spans="1:6" s="152" customFormat="1">
      <c r="A1280" s="152">
        <v>1153</v>
      </c>
      <c r="B1280" s="153" t="s">
        <v>1812</v>
      </c>
      <c r="C1280" s="152" t="s">
        <v>636</v>
      </c>
      <c r="D1280" s="152">
        <v>1</v>
      </c>
      <c r="E1280" s="153"/>
      <c r="F1280" s="153"/>
    </row>
    <row r="1281" spans="1:6" s="152" customFormat="1">
      <c r="A1281" s="152">
        <v>1154</v>
      </c>
      <c r="B1281" s="153" t="s">
        <v>1813</v>
      </c>
      <c r="C1281" s="152" t="s">
        <v>637</v>
      </c>
      <c r="D1281" s="152">
        <v>1</v>
      </c>
      <c r="E1281" s="153"/>
      <c r="F1281" s="153"/>
    </row>
    <row r="1282" spans="1:6" s="152" customFormat="1">
      <c r="A1282" s="152">
        <v>1155</v>
      </c>
      <c r="B1282" s="153" t="s">
        <v>1814</v>
      </c>
      <c r="C1282" s="152" t="s">
        <v>638</v>
      </c>
      <c r="D1282" s="152">
        <v>1</v>
      </c>
      <c r="E1282" s="153"/>
      <c r="F1282" s="153"/>
    </row>
    <row r="1283" spans="1:6" s="152" customFormat="1">
      <c r="A1283" s="152">
        <v>1156</v>
      </c>
      <c r="B1283" s="153" t="s">
        <v>1815</v>
      </c>
      <c r="C1283" s="152" t="s">
        <v>647</v>
      </c>
      <c r="D1283" s="152">
        <v>1</v>
      </c>
      <c r="E1283" s="153"/>
      <c r="F1283" s="153"/>
    </row>
    <row r="1284" spans="1:6" s="152" customFormat="1">
      <c r="A1284" s="152">
        <v>1157</v>
      </c>
      <c r="B1284" s="153" t="s">
        <v>1816</v>
      </c>
      <c r="C1284" s="152" t="s">
        <v>645</v>
      </c>
      <c r="D1284" s="152">
        <v>1</v>
      </c>
      <c r="E1284" s="153"/>
      <c r="F1284" s="153"/>
    </row>
    <row r="1285" spans="1:6" s="152" customFormat="1">
      <c r="A1285" s="152">
        <v>1158</v>
      </c>
      <c r="B1285" s="153" t="s">
        <v>1817</v>
      </c>
      <c r="C1285" s="152" t="s">
        <v>646</v>
      </c>
      <c r="D1285" s="152">
        <v>1</v>
      </c>
      <c r="E1285" s="153"/>
      <c r="F1285" s="153"/>
    </row>
    <row r="1286" spans="1:6" s="152" customFormat="1">
      <c r="A1286" s="152">
        <v>1159</v>
      </c>
      <c r="B1286" s="153" t="s">
        <v>1818</v>
      </c>
      <c r="C1286" s="152" t="s">
        <v>636</v>
      </c>
      <c r="D1286" s="152">
        <v>1</v>
      </c>
      <c r="E1286" s="153"/>
      <c r="F1286" s="153"/>
    </row>
    <row r="1287" spans="1:6" s="152" customFormat="1">
      <c r="A1287" s="152">
        <v>1160</v>
      </c>
      <c r="B1287" s="153" t="s">
        <v>1819</v>
      </c>
      <c r="C1287" s="152" t="s">
        <v>637</v>
      </c>
      <c r="D1287" s="152">
        <v>1</v>
      </c>
      <c r="E1287" s="153"/>
      <c r="F1287" s="153"/>
    </row>
    <row r="1288" spans="1:6" s="152" customFormat="1">
      <c r="A1288" s="152">
        <v>1161</v>
      </c>
      <c r="B1288" s="153" t="s">
        <v>1820</v>
      </c>
      <c r="C1288" s="152" t="s">
        <v>638</v>
      </c>
      <c r="D1288" s="152">
        <v>1</v>
      </c>
      <c r="E1288" s="153"/>
      <c r="F1288" s="153"/>
    </row>
    <row r="1289" spans="1:6" s="152" customFormat="1">
      <c r="A1289" s="152">
        <v>1162</v>
      </c>
      <c r="B1289" s="153" t="s">
        <v>1821</v>
      </c>
      <c r="C1289" s="152" t="s">
        <v>647</v>
      </c>
      <c r="D1289" s="152">
        <v>1</v>
      </c>
      <c r="E1289" s="153"/>
      <c r="F1289" s="153"/>
    </row>
    <row r="1290" spans="1:6" s="152" customFormat="1">
      <c r="A1290" s="152">
        <v>1163</v>
      </c>
      <c r="B1290" s="153" t="s">
        <v>1822</v>
      </c>
      <c r="C1290" s="152" t="s">
        <v>645</v>
      </c>
      <c r="D1290" s="152">
        <v>1</v>
      </c>
      <c r="E1290" s="153"/>
      <c r="F1290" s="153"/>
    </row>
    <row r="1291" spans="1:6" s="152" customFormat="1">
      <c r="A1291" s="152">
        <v>1164</v>
      </c>
      <c r="B1291" s="153" t="s">
        <v>1823</v>
      </c>
      <c r="C1291" s="152" t="s">
        <v>646</v>
      </c>
      <c r="D1291" s="152">
        <v>1</v>
      </c>
      <c r="E1291" s="153"/>
      <c r="F1291" s="153"/>
    </row>
    <row r="1292" spans="1:6" s="152" customFormat="1">
      <c r="A1292" s="152">
        <v>1165</v>
      </c>
      <c r="B1292" s="153" t="s">
        <v>1824</v>
      </c>
      <c r="C1292" s="152" t="s">
        <v>636</v>
      </c>
      <c r="D1292" s="152">
        <v>1</v>
      </c>
      <c r="E1292" s="153"/>
      <c r="F1292" s="153"/>
    </row>
    <row r="1293" spans="1:6" s="152" customFormat="1">
      <c r="A1293" s="152">
        <v>1166</v>
      </c>
      <c r="B1293" s="153" t="s">
        <v>1825</v>
      </c>
      <c r="C1293" s="152" t="s">
        <v>637</v>
      </c>
      <c r="D1293" s="152">
        <v>1</v>
      </c>
      <c r="E1293" s="153"/>
      <c r="F1293" s="153"/>
    </row>
    <row r="1294" spans="1:6" s="152" customFormat="1">
      <c r="A1294" s="152">
        <v>1167</v>
      </c>
      <c r="B1294" s="153" t="s">
        <v>1826</v>
      </c>
      <c r="C1294" s="152" t="s">
        <v>638</v>
      </c>
      <c r="D1294" s="152">
        <v>1</v>
      </c>
      <c r="E1294" s="153"/>
      <c r="F1294" s="153"/>
    </row>
    <row r="1295" spans="1:6" s="152" customFormat="1">
      <c r="A1295" s="152">
        <v>1168</v>
      </c>
      <c r="B1295" s="153" t="s">
        <v>1827</v>
      </c>
      <c r="C1295" s="152" t="s">
        <v>647</v>
      </c>
      <c r="D1295" s="152">
        <v>1</v>
      </c>
      <c r="E1295" s="153"/>
      <c r="F1295" s="153"/>
    </row>
    <row r="1296" spans="1:6" s="152" customFormat="1">
      <c r="A1296" s="152">
        <v>1169</v>
      </c>
      <c r="B1296" s="153" t="s">
        <v>1828</v>
      </c>
      <c r="C1296" s="152" t="s">
        <v>645</v>
      </c>
      <c r="D1296" s="152">
        <v>1</v>
      </c>
      <c r="E1296" s="153"/>
      <c r="F1296" s="153"/>
    </row>
    <row r="1297" spans="1:6" s="152" customFormat="1">
      <c r="A1297" s="152">
        <v>1170</v>
      </c>
      <c r="B1297" s="153" t="s">
        <v>1829</v>
      </c>
      <c r="C1297" s="152" t="s">
        <v>646</v>
      </c>
      <c r="D1297" s="152">
        <v>1</v>
      </c>
      <c r="E1297" s="153"/>
      <c r="F1297" s="153"/>
    </row>
    <row r="1298" spans="1:6" s="152" customFormat="1">
      <c r="A1298" s="152">
        <v>1171</v>
      </c>
      <c r="B1298" s="153" t="s">
        <v>1830</v>
      </c>
      <c r="C1298" s="152" t="s">
        <v>636</v>
      </c>
      <c r="D1298" s="152">
        <v>1</v>
      </c>
      <c r="E1298" s="153"/>
      <c r="F1298" s="153"/>
    </row>
    <row r="1299" spans="1:6" s="152" customFormat="1">
      <c r="A1299" s="152">
        <v>1172</v>
      </c>
      <c r="B1299" s="153" t="s">
        <v>1831</v>
      </c>
      <c r="C1299" s="152" t="s">
        <v>637</v>
      </c>
      <c r="D1299" s="152">
        <v>1</v>
      </c>
      <c r="E1299" s="153"/>
      <c r="F1299" s="153"/>
    </row>
    <row r="1300" spans="1:6" s="152" customFormat="1">
      <c r="A1300" s="152">
        <v>1173</v>
      </c>
      <c r="B1300" s="153" t="s">
        <v>1832</v>
      </c>
      <c r="C1300" s="152" t="s">
        <v>638</v>
      </c>
      <c r="D1300" s="152">
        <v>1</v>
      </c>
      <c r="E1300" s="153"/>
      <c r="F1300" s="153"/>
    </row>
    <row r="1301" spans="1:6" s="152" customFormat="1">
      <c r="A1301" s="152">
        <v>1174</v>
      </c>
      <c r="B1301" s="153" t="s">
        <v>1833</v>
      </c>
      <c r="C1301" s="152" t="s">
        <v>647</v>
      </c>
      <c r="D1301" s="152">
        <v>1</v>
      </c>
      <c r="E1301" s="153"/>
      <c r="F1301" s="153"/>
    </row>
    <row r="1302" spans="1:6" s="152" customFormat="1">
      <c r="A1302" s="152">
        <v>1175</v>
      </c>
      <c r="B1302" s="153" t="s">
        <v>1834</v>
      </c>
      <c r="C1302" s="152" t="s">
        <v>645</v>
      </c>
      <c r="D1302" s="152">
        <v>1</v>
      </c>
      <c r="E1302" s="153"/>
      <c r="F1302" s="153"/>
    </row>
    <row r="1303" spans="1:6" s="152" customFormat="1">
      <c r="A1303" s="152">
        <v>1176</v>
      </c>
      <c r="B1303" s="153" t="s">
        <v>1835</v>
      </c>
      <c r="C1303" s="152" t="s">
        <v>646</v>
      </c>
      <c r="D1303" s="152">
        <v>1</v>
      </c>
      <c r="E1303" s="153"/>
      <c r="F1303" s="153"/>
    </row>
    <row r="1304" spans="1:6" s="152" customFormat="1">
      <c r="A1304" s="152">
        <v>1177</v>
      </c>
      <c r="B1304" s="153" t="s">
        <v>1836</v>
      </c>
      <c r="C1304" s="152" t="s">
        <v>636</v>
      </c>
      <c r="D1304" s="152">
        <v>1</v>
      </c>
      <c r="E1304" s="153"/>
      <c r="F1304" s="153"/>
    </row>
    <row r="1305" spans="1:6" s="152" customFormat="1">
      <c r="A1305" s="152">
        <v>1178</v>
      </c>
      <c r="B1305" s="153" t="s">
        <v>1837</v>
      </c>
      <c r="C1305" s="152" t="s">
        <v>637</v>
      </c>
      <c r="D1305" s="152">
        <v>1</v>
      </c>
      <c r="E1305" s="153"/>
      <c r="F1305" s="153"/>
    </row>
    <row r="1306" spans="1:6" s="152" customFormat="1">
      <c r="A1306" s="152">
        <v>1179</v>
      </c>
      <c r="B1306" s="153" t="s">
        <v>1838</v>
      </c>
      <c r="C1306" s="152" t="s">
        <v>638</v>
      </c>
      <c r="D1306" s="152">
        <v>1</v>
      </c>
      <c r="E1306" s="153"/>
      <c r="F1306" s="153"/>
    </row>
    <row r="1307" spans="1:6" s="152" customFormat="1">
      <c r="A1307" s="152">
        <v>1180</v>
      </c>
      <c r="B1307" s="153" t="s">
        <v>1839</v>
      </c>
      <c r="C1307" s="152" t="s">
        <v>647</v>
      </c>
      <c r="D1307" s="152">
        <v>1</v>
      </c>
      <c r="E1307" s="153"/>
      <c r="F1307" s="153"/>
    </row>
    <row r="1308" spans="1:6" s="152" customFormat="1">
      <c r="A1308" s="152">
        <v>1181</v>
      </c>
      <c r="B1308" s="153" t="s">
        <v>1840</v>
      </c>
      <c r="C1308" s="152" t="s">
        <v>645</v>
      </c>
      <c r="D1308" s="152">
        <v>1</v>
      </c>
      <c r="E1308" s="153"/>
      <c r="F1308" s="153"/>
    </row>
    <row r="1309" spans="1:6" s="152" customFormat="1">
      <c r="A1309" s="152">
        <v>1182</v>
      </c>
      <c r="B1309" s="153" t="s">
        <v>1841</v>
      </c>
      <c r="C1309" s="152" t="s">
        <v>646</v>
      </c>
      <c r="D1309" s="152">
        <v>1</v>
      </c>
      <c r="E1309" s="153"/>
      <c r="F1309" s="153"/>
    </row>
    <row r="1310" spans="1:6" s="152" customFormat="1">
      <c r="A1310" s="152">
        <v>1183</v>
      </c>
      <c r="B1310" s="153" t="s">
        <v>1842</v>
      </c>
      <c r="C1310" s="152" t="s">
        <v>636</v>
      </c>
      <c r="D1310" s="152">
        <v>1</v>
      </c>
      <c r="E1310" s="153"/>
      <c r="F1310" s="153"/>
    </row>
    <row r="1311" spans="1:6" s="152" customFormat="1">
      <c r="A1311" s="152">
        <v>1184</v>
      </c>
      <c r="B1311" s="153" t="s">
        <v>1843</v>
      </c>
      <c r="C1311" s="152" t="s">
        <v>637</v>
      </c>
      <c r="D1311" s="152">
        <v>1</v>
      </c>
      <c r="E1311" s="153"/>
      <c r="F1311" s="153"/>
    </row>
    <row r="1312" spans="1:6" s="152" customFormat="1">
      <c r="A1312" s="152">
        <v>1185</v>
      </c>
      <c r="B1312" s="153" t="s">
        <v>1844</v>
      </c>
      <c r="C1312" s="152" t="s">
        <v>638</v>
      </c>
      <c r="D1312" s="152">
        <v>1</v>
      </c>
      <c r="E1312" s="153"/>
      <c r="F1312" s="153"/>
    </row>
    <row r="1313" spans="1:6" s="152" customFormat="1">
      <c r="A1313" s="152">
        <v>1186</v>
      </c>
      <c r="B1313" s="153" t="s">
        <v>1845</v>
      </c>
      <c r="C1313" s="152" t="s">
        <v>647</v>
      </c>
      <c r="D1313" s="152">
        <v>1</v>
      </c>
      <c r="E1313" s="153"/>
      <c r="F1313" s="153"/>
    </row>
    <row r="1314" spans="1:6" s="152" customFormat="1">
      <c r="A1314" s="152">
        <v>1187</v>
      </c>
      <c r="B1314" s="153" t="s">
        <v>1846</v>
      </c>
      <c r="C1314" s="152" t="s">
        <v>645</v>
      </c>
      <c r="D1314" s="152">
        <v>1</v>
      </c>
      <c r="E1314" s="153"/>
      <c r="F1314" s="153"/>
    </row>
    <row r="1315" spans="1:6" s="152" customFormat="1">
      <c r="A1315" s="152">
        <v>1188</v>
      </c>
      <c r="B1315" s="153" t="s">
        <v>1847</v>
      </c>
      <c r="C1315" s="152" t="s">
        <v>646</v>
      </c>
      <c r="D1315" s="152">
        <v>1</v>
      </c>
      <c r="E1315" s="153"/>
      <c r="F1315" s="153"/>
    </row>
    <row r="1316" spans="1:6" s="152" customFormat="1">
      <c r="A1316" s="152">
        <v>1189</v>
      </c>
      <c r="B1316" s="153" t="s">
        <v>1848</v>
      </c>
      <c r="C1316" s="152" t="s">
        <v>636</v>
      </c>
      <c r="D1316" s="152">
        <v>1</v>
      </c>
      <c r="E1316" s="153"/>
      <c r="F1316" s="153"/>
    </row>
    <row r="1317" spans="1:6" s="152" customFormat="1">
      <c r="A1317" s="152">
        <v>1190</v>
      </c>
      <c r="B1317" s="153" t="s">
        <v>1849</v>
      </c>
      <c r="C1317" s="152" t="s">
        <v>637</v>
      </c>
      <c r="D1317" s="152">
        <v>1</v>
      </c>
      <c r="E1317" s="153"/>
      <c r="F1317" s="153"/>
    </row>
    <row r="1318" spans="1:6" s="152" customFormat="1">
      <c r="A1318" s="152">
        <v>1191</v>
      </c>
      <c r="B1318" s="153" t="s">
        <v>1850</v>
      </c>
      <c r="C1318" s="152" t="s">
        <v>638</v>
      </c>
      <c r="D1318" s="152">
        <v>1</v>
      </c>
      <c r="E1318" s="153"/>
      <c r="F1318" s="153"/>
    </row>
    <row r="1319" spans="1:6" s="152" customFormat="1">
      <c r="A1319" s="152">
        <v>1192</v>
      </c>
      <c r="B1319" s="153" t="s">
        <v>3114</v>
      </c>
      <c r="C1319" s="152" t="s">
        <v>647</v>
      </c>
      <c r="D1319" s="152">
        <v>1</v>
      </c>
      <c r="E1319" s="153"/>
      <c r="F1319" s="153"/>
    </row>
    <row r="1320" spans="1:6" s="152" customFormat="1">
      <c r="A1320" s="152">
        <v>1193</v>
      </c>
      <c r="B1320" s="153" t="s">
        <v>1851</v>
      </c>
      <c r="C1320" s="152" t="s">
        <v>645</v>
      </c>
      <c r="D1320" s="152">
        <v>1</v>
      </c>
      <c r="E1320" s="153"/>
      <c r="F1320" s="153"/>
    </row>
    <row r="1321" spans="1:6" s="152" customFormat="1">
      <c r="A1321" s="152">
        <v>1194</v>
      </c>
      <c r="B1321" s="153" t="s">
        <v>1852</v>
      </c>
      <c r="C1321" s="152" t="s">
        <v>646</v>
      </c>
      <c r="D1321" s="152">
        <v>1</v>
      </c>
      <c r="E1321" s="153"/>
      <c r="F1321" s="153"/>
    </row>
    <row r="1322" spans="1:6" s="152" customFormat="1">
      <c r="A1322" s="152">
        <v>1195</v>
      </c>
      <c r="B1322" s="153" t="s">
        <v>1853</v>
      </c>
      <c r="C1322" s="152" t="s">
        <v>636</v>
      </c>
      <c r="D1322" s="152">
        <v>1</v>
      </c>
      <c r="E1322" s="153"/>
      <c r="F1322" s="153"/>
    </row>
    <row r="1323" spans="1:6" s="152" customFormat="1">
      <c r="A1323" s="152">
        <v>1196</v>
      </c>
      <c r="B1323" s="153" t="s">
        <v>1854</v>
      </c>
      <c r="C1323" s="152" t="s">
        <v>637</v>
      </c>
      <c r="D1323" s="152">
        <v>1</v>
      </c>
      <c r="E1323" s="153"/>
      <c r="F1323" s="153"/>
    </row>
    <row r="1324" spans="1:6" s="152" customFormat="1">
      <c r="A1324" s="152">
        <v>1197</v>
      </c>
      <c r="B1324" s="153" t="s">
        <v>1855</v>
      </c>
      <c r="C1324" s="152" t="s">
        <v>638</v>
      </c>
      <c r="D1324" s="152">
        <v>1</v>
      </c>
      <c r="E1324" s="153"/>
      <c r="F1324" s="153"/>
    </row>
    <row r="1325" spans="1:6" s="152" customFormat="1">
      <c r="A1325" s="152">
        <v>1198</v>
      </c>
      <c r="B1325" s="153" t="s">
        <v>1856</v>
      </c>
      <c r="C1325" s="152" t="s">
        <v>647</v>
      </c>
      <c r="D1325" s="152">
        <v>1</v>
      </c>
      <c r="E1325" s="153"/>
      <c r="F1325" s="153"/>
    </row>
    <row r="1326" spans="1:6" s="152" customFormat="1">
      <c r="A1326" s="152">
        <v>1199</v>
      </c>
      <c r="B1326" s="153" t="s">
        <v>1857</v>
      </c>
      <c r="C1326" s="152" t="s">
        <v>645</v>
      </c>
      <c r="D1326" s="152">
        <v>1</v>
      </c>
      <c r="E1326" s="153"/>
      <c r="F1326" s="153"/>
    </row>
    <row r="1327" spans="1:6" s="152" customFormat="1">
      <c r="A1327" s="152">
        <v>1200</v>
      </c>
      <c r="B1327" s="153" t="s">
        <v>1858</v>
      </c>
      <c r="C1327" s="152" t="s">
        <v>646</v>
      </c>
      <c r="D1327" s="152">
        <v>1</v>
      </c>
      <c r="E1327" s="153"/>
      <c r="F1327" s="153"/>
    </row>
    <row r="1328" spans="1:6" s="152" customFormat="1">
      <c r="A1328" s="152">
        <v>1201</v>
      </c>
      <c r="B1328" s="153" t="s">
        <v>1859</v>
      </c>
      <c r="C1328" s="152" t="s">
        <v>636</v>
      </c>
      <c r="D1328" s="152">
        <v>1</v>
      </c>
      <c r="E1328" s="153"/>
      <c r="F1328" s="153"/>
    </row>
    <row r="1329" spans="1:6" s="152" customFormat="1">
      <c r="A1329" s="152">
        <v>1202</v>
      </c>
      <c r="B1329" s="153" t="s">
        <v>1860</v>
      </c>
      <c r="C1329" s="152" t="s">
        <v>637</v>
      </c>
      <c r="D1329" s="152">
        <v>1</v>
      </c>
      <c r="E1329" s="153"/>
      <c r="F1329" s="153"/>
    </row>
    <row r="1330" spans="1:6" s="152" customFormat="1">
      <c r="A1330" s="152">
        <v>1203</v>
      </c>
      <c r="B1330" s="153" t="s">
        <v>1861</v>
      </c>
      <c r="C1330" s="152" t="s">
        <v>638</v>
      </c>
      <c r="D1330" s="152">
        <v>1</v>
      </c>
      <c r="E1330" s="153"/>
      <c r="F1330" s="153"/>
    </row>
    <row r="1331" spans="1:6" s="152" customFormat="1">
      <c r="A1331" s="152">
        <v>1204</v>
      </c>
      <c r="B1331" s="153" t="s">
        <v>1862</v>
      </c>
      <c r="C1331" s="152" t="s">
        <v>647</v>
      </c>
      <c r="D1331" s="152">
        <v>1</v>
      </c>
      <c r="E1331" s="153"/>
      <c r="F1331" s="153"/>
    </row>
    <row r="1332" spans="1:6" s="152" customFormat="1">
      <c r="A1332" s="152">
        <v>1205</v>
      </c>
      <c r="B1332" s="153" t="s">
        <v>1863</v>
      </c>
      <c r="C1332" s="152" t="s">
        <v>645</v>
      </c>
      <c r="D1332" s="152">
        <v>1</v>
      </c>
      <c r="E1332" s="153"/>
      <c r="F1332" s="153"/>
    </row>
    <row r="1333" spans="1:6" s="152" customFormat="1">
      <c r="A1333" s="152">
        <v>1206</v>
      </c>
      <c r="B1333" s="153" t="s">
        <v>1864</v>
      </c>
      <c r="C1333" s="152" t="s">
        <v>646</v>
      </c>
      <c r="D1333" s="152">
        <v>1</v>
      </c>
      <c r="E1333" s="153"/>
      <c r="F1333" s="153"/>
    </row>
    <row r="1334" spans="1:6" s="152" customFormat="1">
      <c r="A1334" s="152">
        <v>1207</v>
      </c>
      <c r="B1334" s="153" t="s">
        <v>1865</v>
      </c>
      <c r="C1334" s="152" t="s">
        <v>636</v>
      </c>
      <c r="D1334" s="152">
        <v>1</v>
      </c>
      <c r="E1334" s="153"/>
      <c r="F1334" s="153"/>
    </row>
    <row r="1335" spans="1:6" s="152" customFormat="1">
      <c r="A1335" s="152">
        <v>1208</v>
      </c>
      <c r="B1335" s="153" t="s">
        <v>1866</v>
      </c>
      <c r="C1335" s="152" t="s">
        <v>637</v>
      </c>
      <c r="D1335" s="152">
        <v>1</v>
      </c>
      <c r="E1335" s="153"/>
      <c r="F1335" s="153"/>
    </row>
    <row r="1336" spans="1:6" s="152" customFormat="1">
      <c r="A1336" s="152">
        <v>1209</v>
      </c>
      <c r="B1336" s="153" t="s">
        <v>1867</v>
      </c>
      <c r="C1336" s="152" t="s">
        <v>638</v>
      </c>
      <c r="D1336" s="152">
        <v>1</v>
      </c>
      <c r="E1336" s="153"/>
      <c r="F1336" s="153"/>
    </row>
    <row r="1337" spans="1:6" s="152" customFormat="1">
      <c r="A1337" s="152">
        <v>1210</v>
      </c>
      <c r="B1337" s="153" t="s">
        <v>1868</v>
      </c>
      <c r="C1337" s="152" t="s">
        <v>647</v>
      </c>
      <c r="D1337" s="152">
        <v>1</v>
      </c>
      <c r="E1337" s="153"/>
      <c r="F1337" s="153"/>
    </row>
    <row r="1338" spans="1:6" s="152" customFormat="1">
      <c r="A1338" s="152">
        <v>1211</v>
      </c>
      <c r="B1338" s="153" t="s">
        <v>1869</v>
      </c>
      <c r="C1338" s="152" t="s">
        <v>645</v>
      </c>
      <c r="D1338" s="152">
        <v>1</v>
      </c>
      <c r="E1338" s="153"/>
      <c r="F1338" s="153"/>
    </row>
    <row r="1339" spans="1:6" s="152" customFormat="1">
      <c r="A1339" s="152">
        <v>1212</v>
      </c>
      <c r="B1339" s="153" t="s">
        <v>1870</v>
      </c>
      <c r="C1339" s="152" t="s">
        <v>646</v>
      </c>
      <c r="D1339" s="152">
        <v>1</v>
      </c>
      <c r="E1339" s="153"/>
      <c r="F1339" s="153"/>
    </row>
    <row r="1340" spans="1:6" s="152" customFormat="1">
      <c r="A1340" s="152">
        <v>1213</v>
      </c>
      <c r="B1340" s="153" t="s">
        <v>1871</v>
      </c>
      <c r="C1340" s="152" t="s">
        <v>636</v>
      </c>
      <c r="D1340" s="152">
        <v>1</v>
      </c>
      <c r="E1340" s="153"/>
      <c r="F1340" s="153"/>
    </row>
    <row r="1341" spans="1:6" s="152" customFormat="1">
      <c r="A1341" s="152">
        <v>1214</v>
      </c>
      <c r="B1341" s="153" t="s">
        <v>1872</v>
      </c>
      <c r="C1341" s="152" t="s">
        <v>637</v>
      </c>
      <c r="D1341" s="152">
        <v>1</v>
      </c>
      <c r="E1341" s="153"/>
      <c r="F1341" s="153"/>
    </row>
    <row r="1342" spans="1:6" s="152" customFormat="1">
      <c r="A1342" s="152">
        <v>1215</v>
      </c>
      <c r="B1342" s="153" t="s">
        <v>1873</v>
      </c>
      <c r="C1342" s="152" t="s">
        <v>638</v>
      </c>
      <c r="D1342" s="152">
        <v>1</v>
      </c>
      <c r="E1342" s="153"/>
      <c r="F1342" s="153"/>
    </row>
    <row r="1343" spans="1:6" s="152" customFormat="1">
      <c r="A1343" s="152">
        <v>1216</v>
      </c>
      <c r="B1343" s="153" t="s">
        <v>1874</v>
      </c>
      <c r="C1343" s="152" t="s">
        <v>647</v>
      </c>
      <c r="D1343" s="152">
        <v>1</v>
      </c>
      <c r="E1343" s="153"/>
      <c r="F1343" s="153"/>
    </row>
    <row r="1344" spans="1:6" s="152" customFormat="1">
      <c r="A1344" s="152">
        <v>1217</v>
      </c>
      <c r="B1344" s="153" t="s">
        <v>1875</v>
      </c>
      <c r="C1344" s="152" t="s">
        <v>645</v>
      </c>
      <c r="D1344" s="152">
        <v>1</v>
      </c>
      <c r="E1344" s="153"/>
      <c r="F1344" s="153"/>
    </row>
    <row r="1345" spans="1:6" s="152" customFormat="1">
      <c r="A1345" s="152">
        <v>1218</v>
      </c>
      <c r="B1345" s="153" t="s">
        <v>1876</v>
      </c>
      <c r="C1345" s="152" t="s">
        <v>646</v>
      </c>
      <c r="D1345" s="152">
        <v>1</v>
      </c>
      <c r="E1345" s="153"/>
      <c r="F1345" s="153"/>
    </row>
    <row r="1346" spans="1:6" s="152" customFormat="1">
      <c r="A1346" s="152">
        <v>1219</v>
      </c>
      <c r="B1346" s="153" t="s">
        <v>1877</v>
      </c>
      <c r="C1346" s="152" t="s">
        <v>636</v>
      </c>
      <c r="D1346" s="152">
        <v>1</v>
      </c>
      <c r="E1346" s="153"/>
      <c r="F1346" s="153"/>
    </row>
    <row r="1347" spans="1:6" s="152" customFormat="1">
      <c r="A1347" s="152">
        <v>1220</v>
      </c>
      <c r="B1347" s="153" t="s">
        <v>1878</v>
      </c>
      <c r="C1347" s="152" t="s">
        <v>637</v>
      </c>
      <c r="D1347" s="152">
        <v>1</v>
      </c>
      <c r="E1347" s="153"/>
      <c r="F1347" s="153"/>
    </row>
    <row r="1348" spans="1:6" s="152" customFormat="1">
      <c r="A1348" s="152">
        <v>1221</v>
      </c>
      <c r="B1348" s="153" t="s">
        <v>1879</v>
      </c>
      <c r="C1348" s="152" t="s">
        <v>638</v>
      </c>
      <c r="D1348" s="152">
        <v>1</v>
      </c>
      <c r="E1348" s="153"/>
      <c r="F1348" s="153"/>
    </row>
    <row r="1349" spans="1:6" s="152" customFormat="1">
      <c r="A1349" s="152">
        <v>1222</v>
      </c>
      <c r="B1349" s="153" t="s">
        <v>1880</v>
      </c>
      <c r="C1349" s="152" t="s">
        <v>647</v>
      </c>
      <c r="D1349" s="152">
        <v>1</v>
      </c>
      <c r="E1349" s="153"/>
      <c r="F1349" s="153"/>
    </row>
    <row r="1350" spans="1:6" s="152" customFormat="1">
      <c r="A1350" s="152">
        <v>1223</v>
      </c>
      <c r="B1350" s="153" t="s">
        <v>1881</v>
      </c>
      <c r="C1350" s="152" t="s">
        <v>645</v>
      </c>
      <c r="D1350" s="152">
        <v>1</v>
      </c>
      <c r="E1350" s="153"/>
      <c r="F1350" s="153"/>
    </row>
    <row r="1351" spans="1:6" s="152" customFormat="1">
      <c r="A1351" s="152">
        <v>1224</v>
      </c>
      <c r="B1351" s="153" t="s">
        <v>1882</v>
      </c>
      <c r="C1351" s="152" t="s">
        <v>646</v>
      </c>
      <c r="D1351" s="152">
        <v>1</v>
      </c>
      <c r="E1351" s="153"/>
      <c r="F1351" s="153"/>
    </row>
    <row r="1352" spans="1:6" s="152" customFormat="1">
      <c r="A1352" s="152">
        <v>1225</v>
      </c>
      <c r="B1352" s="153" t="s">
        <v>1868</v>
      </c>
      <c r="C1352" s="152" t="s">
        <v>636</v>
      </c>
      <c r="D1352" s="152">
        <v>1</v>
      </c>
      <c r="E1352" s="153"/>
      <c r="F1352" s="153"/>
    </row>
    <row r="1353" spans="1:6" s="152" customFormat="1">
      <c r="A1353" s="152">
        <v>1226</v>
      </c>
      <c r="B1353" s="153" t="s">
        <v>1883</v>
      </c>
      <c r="C1353" s="152" t="s">
        <v>637</v>
      </c>
      <c r="D1353" s="152">
        <v>1</v>
      </c>
      <c r="E1353" s="153"/>
      <c r="F1353" s="153"/>
    </row>
    <row r="1354" spans="1:6" s="152" customFormat="1">
      <c r="A1354" s="152">
        <v>1227</v>
      </c>
      <c r="B1354" s="153" t="s">
        <v>1884</v>
      </c>
      <c r="C1354" s="152" t="s">
        <v>638</v>
      </c>
      <c r="D1354" s="152">
        <v>1</v>
      </c>
      <c r="E1354" s="153"/>
      <c r="F1354" s="153"/>
    </row>
    <row r="1355" spans="1:6" s="152" customFormat="1">
      <c r="A1355" s="152">
        <v>1228</v>
      </c>
      <c r="B1355" s="153" t="s">
        <v>1885</v>
      </c>
      <c r="C1355" s="152" t="s">
        <v>647</v>
      </c>
      <c r="D1355" s="152">
        <v>1</v>
      </c>
      <c r="E1355" s="153"/>
      <c r="F1355" s="153"/>
    </row>
    <row r="1356" spans="1:6" s="152" customFormat="1">
      <c r="A1356" s="152">
        <v>1229</v>
      </c>
      <c r="B1356" s="153" t="s">
        <v>1886</v>
      </c>
      <c r="C1356" s="152" t="s">
        <v>645</v>
      </c>
      <c r="D1356" s="152">
        <v>1</v>
      </c>
      <c r="E1356" s="153"/>
      <c r="F1356" s="153"/>
    </row>
    <row r="1357" spans="1:6" s="152" customFormat="1">
      <c r="A1357" s="152">
        <v>1230</v>
      </c>
      <c r="B1357" s="153" t="s">
        <v>1887</v>
      </c>
      <c r="C1357" s="152" t="s">
        <v>646</v>
      </c>
      <c r="D1357" s="152">
        <v>1</v>
      </c>
      <c r="E1357" s="153"/>
      <c r="F1357" s="153"/>
    </row>
    <row r="1358" spans="1:6" s="152" customFormat="1">
      <c r="A1358" s="152">
        <v>1231</v>
      </c>
      <c r="B1358" s="153" t="s">
        <v>1888</v>
      </c>
      <c r="C1358" s="152" t="s">
        <v>636</v>
      </c>
      <c r="D1358" s="152">
        <v>1</v>
      </c>
      <c r="E1358" s="153"/>
      <c r="F1358" s="153"/>
    </row>
    <row r="1359" spans="1:6" s="152" customFormat="1">
      <c r="A1359" s="152">
        <v>1232</v>
      </c>
      <c r="B1359" s="153" t="s">
        <v>1889</v>
      </c>
      <c r="C1359" s="152" t="s">
        <v>637</v>
      </c>
      <c r="D1359" s="152">
        <v>1</v>
      </c>
      <c r="E1359" s="153"/>
      <c r="F1359" s="153"/>
    </row>
    <row r="1360" spans="1:6" s="152" customFormat="1">
      <c r="A1360" s="152">
        <v>1233</v>
      </c>
      <c r="B1360" s="153" t="s">
        <v>1890</v>
      </c>
      <c r="C1360" s="152" t="s">
        <v>638</v>
      </c>
      <c r="D1360" s="152">
        <v>1</v>
      </c>
      <c r="E1360" s="153"/>
      <c r="F1360" s="153"/>
    </row>
    <row r="1361" spans="1:6" s="152" customFormat="1">
      <c r="A1361" s="152">
        <v>1234</v>
      </c>
      <c r="B1361" s="153" t="s">
        <v>1891</v>
      </c>
      <c r="C1361" s="152" t="s">
        <v>647</v>
      </c>
      <c r="D1361" s="152">
        <v>1</v>
      </c>
      <c r="E1361" s="153"/>
      <c r="F1361" s="153"/>
    </row>
    <row r="1362" spans="1:6" s="152" customFormat="1">
      <c r="A1362" s="152">
        <v>1235</v>
      </c>
      <c r="B1362" s="153" t="s">
        <v>1892</v>
      </c>
      <c r="C1362" s="152" t="s">
        <v>645</v>
      </c>
      <c r="D1362" s="152">
        <v>1</v>
      </c>
      <c r="E1362" s="153"/>
      <c r="F1362" s="153"/>
    </row>
    <row r="1363" spans="1:6" s="152" customFormat="1">
      <c r="A1363" s="152">
        <v>1236</v>
      </c>
      <c r="B1363" s="153" t="s">
        <v>1893</v>
      </c>
      <c r="C1363" s="152" t="s">
        <v>646</v>
      </c>
      <c r="D1363" s="152">
        <v>1</v>
      </c>
      <c r="E1363" s="153"/>
      <c r="F1363" s="153"/>
    </row>
    <row r="1364" spans="1:6" s="152" customFormat="1">
      <c r="A1364" s="152">
        <v>1237</v>
      </c>
      <c r="B1364" s="153" t="s">
        <v>1894</v>
      </c>
      <c r="C1364" s="152" t="s">
        <v>636</v>
      </c>
      <c r="D1364" s="152">
        <v>1</v>
      </c>
      <c r="E1364" s="153"/>
      <c r="F1364" s="153"/>
    </row>
    <row r="1365" spans="1:6" s="152" customFormat="1">
      <c r="A1365" s="152">
        <v>1238</v>
      </c>
      <c r="B1365" s="153" t="s">
        <v>1895</v>
      </c>
      <c r="C1365" s="152" t="s">
        <v>637</v>
      </c>
      <c r="D1365" s="152">
        <v>1</v>
      </c>
      <c r="E1365" s="153"/>
      <c r="F1365" s="153"/>
    </row>
    <row r="1366" spans="1:6" s="152" customFormat="1">
      <c r="A1366" s="152">
        <v>1239</v>
      </c>
      <c r="B1366" s="153" t="s">
        <v>1896</v>
      </c>
      <c r="C1366" s="152" t="s">
        <v>638</v>
      </c>
      <c r="D1366" s="152">
        <v>1</v>
      </c>
      <c r="E1366" s="153"/>
      <c r="F1366" s="153"/>
    </row>
    <row r="1367" spans="1:6" s="152" customFormat="1">
      <c r="A1367" s="152">
        <v>1240</v>
      </c>
      <c r="B1367" s="153" t="s">
        <v>1897</v>
      </c>
      <c r="C1367" s="152" t="s">
        <v>647</v>
      </c>
      <c r="D1367" s="152">
        <v>1</v>
      </c>
      <c r="E1367" s="153"/>
      <c r="F1367" s="153"/>
    </row>
    <row r="1368" spans="1:6" s="152" customFormat="1">
      <c r="A1368" s="152">
        <v>1241</v>
      </c>
      <c r="B1368" s="153" t="s">
        <v>1898</v>
      </c>
      <c r="C1368" s="152" t="s">
        <v>645</v>
      </c>
      <c r="D1368" s="152">
        <v>1</v>
      </c>
      <c r="E1368" s="153"/>
      <c r="F1368" s="153"/>
    </row>
    <row r="1369" spans="1:6" s="152" customFormat="1">
      <c r="A1369" s="152">
        <v>1242</v>
      </c>
      <c r="B1369" s="153" t="s">
        <v>1899</v>
      </c>
      <c r="C1369" s="152" t="s">
        <v>646</v>
      </c>
      <c r="D1369" s="152">
        <v>1</v>
      </c>
      <c r="E1369" s="153"/>
      <c r="F1369" s="153"/>
    </row>
    <row r="1370" spans="1:6" s="152" customFormat="1">
      <c r="A1370" s="152">
        <v>1243</v>
      </c>
      <c r="B1370" s="153" t="s">
        <v>1900</v>
      </c>
      <c r="C1370" s="152" t="s">
        <v>636</v>
      </c>
      <c r="D1370" s="152">
        <v>1</v>
      </c>
      <c r="E1370" s="153"/>
      <c r="F1370" s="153"/>
    </row>
    <row r="1371" spans="1:6" s="152" customFormat="1">
      <c r="A1371" s="152">
        <v>1244</v>
      </c>
      <c r="B1371" s="153" t="s">
        <v>1901</v>
      </c>
      <c r="C1371" s="152" t="s">
        <v>637</v>
      </c>
      <c r="D1371" s="152">
        <v>1</v>
      </c>
      <c r="E1371" s="153"/>
      <c r="F1371" s="153"/>
    </row>
    <row r="1372" spans="1:6" s="152" customFormat="1">
      <c r="A1372" s="152">
        <v>1245</v>
      </c>
      <c r="B1372" s="153" t="s">
        <v>1902</v>
      </c>
      <c r="C1372" s="152" t="s">
        <v>638</v>
      </c>
      <c r="D1372" s="152">
        <v>1</v>
      </c>
      <c r="E1372" s="153"/>
      <c r="F1372" s="153"/>
    </row>
    <row r="1373" spans="1:6" s="152" customFormat="1">
      <c r="A1373" s="152">
        <v>1246</v>
      </c>
      <c r="B1373" s="153" t="s">
        <v>1903</v>
      </c>
      <c r="C1373" s="152" t="s">
        <v>647</v>
      </c>
      <c r="D1373" s="152">
        <v>1</v>
      </c>
      <c r="E1373" s="153"/>
      <c r="F1373" s="153"/>
    </row>
    <row r="1374" spans="1:6" s="152" customFormat="1">
      <c r="A1374" s="152">
        <v>1247</v>
      </c>
      <c r="B1374" s="153" t="s">
        <v>1904</v>
      </c>
      <c r="C1374" s="152" t="s">
        <v>645</v>
      </c>
      <c r="D1374" s="152">
        <v>1</v>
      </c>
      <c r="E1374" s="153"/>
      <c r="F1374" s="153"/>
    </row>
    <row r="1375" spans="1:6" s="152" customFormat="1">
      <c r="A1375" s="152">
        <v>1248</v>
      </c>
      <c r="B1375" s="153" t="s">
        <v>1905</v>
      </c>
      <c r="C1375" s="152" t="s">
        <v>646</v>
      </c>
      <c r="D1375" s="152">
        <v>1</v>
      </c>
      <c r="E1375" s="153"/>
      <c r="F1375" s="153"/>
    </row>
    <row r="1376" spans="1:6" s="152" customFormat="1">
      <c r="A1376" s="152">
        <v>1249</v>
      </c>
      <c r="B1376" s="153" t="s">
        <v>1906</v>
      </c>
      <c r="C1376" s="152" t="s">
        <v>636</v>
      </c>
      <c r="D1376" s="152">
        <v>1</v>
      </c>
      <c r="E1376" s="153"/>
      <c r="F1376" s="153"/>
    </row>
    <row r="1377" spans="1:6" s="152" customFormat="1">
      <c r="A1377" s="152">
        <v>1250</v>
      </c>
      <c r="B1377" s="153" t="s">
        <v>1907</v>
      </c>
      <c r="C1377" s="152" t="s">
        <v>637</v>
      </c>
      <c r="D1377" s="152">
        <v>1</v>
      </c>
      <c r="E1377" s="153"/>
      <c r="F1377" s="153"/>
    </row>
    <row r="1378" spans="1:6" s="152" customFormat="1">
      <c r="A1378" s="152">
        <v>1251</v>
      </c>
      <c r="B1378" s="153" t="s">
        <v>1908</v>
      </c>
      <c r="C1378" s="152" t="s">
        <v>638</v>
      </c>
      <c r="D1378" s="152">
        <v>1</v>
      </c>
      <c r="E1378" s="153"/>
      <c r="F1378" s="153"/>
    </row>
    <row r="1379" spans="1:6" s="152" customFormat="1">
      <c r="A1379" s="152">
        <v>1252</v>
      </c>
      <c r="B1379" s="153" t="s">
        <v>1909</v>
      </c>
      <c r="C1379" s="152" t="s">
        <v>647</v>
      </c>
      <c r="D1379" s="152">
        <v>1</v>
      </c>
      <c r="E1379" s="153"/>
      <c r="F1379" s="153"/>
    </row>
    <row r="1380" spans="1:6" s="152" customFormat="1">
      <c r="A1380" s="152">
        <v>1253</v>
      </c>
      <c r="B1380" s="153" t="s">
        <v>1910</v>
      </c>
      <c r="C1380" s="152" t="s">
        <v>645</v>
      </c>
      <c r="D1380" s="152">
        <v>1</v>
      </c>
      <c r="E1380" s="153"/>
      <c r="F1380" s="153"/>
    </row>
    <row r="1381" spans="1:6" s="152" customFormat="1">
      <c r="A1381" s="152">
        <v>1254</v>
      </c>
      <c r="B1381" s="153" t="s">
        <v>1911</v>
      </c>
      <c r="C1381" s="152" t="s">
        <v>646</v>
      </c>
      <c r="D1381" s="152">
        <v>1</v>
      </c>
      <c r="E1381" s="153"/>
      <c r="F1381" s="153"/>
    </row>
    <row r="1382" spans="1:6" s="152" customFormat="1">
      <c r="A1382" s="152">
        <v>1255</v>
      </c>
      <c r="B1382" s="153" t="s">
        <v>1912</v>
      </c>
      <c r="C1382" s="152" t="s">
        <v>636</v>
      </c>
      <c r="D1382" s="152">
        <v>1</v>
      </c>
      <c r="E1382" s="153"/>
      <c r="F1382" s="153"/>
    </row>
    <row r="1383" spans="1:6" s="152" customFormat="1">
      <c r="A1383" s="152">
        <v>1256</v>
      </c>
      <c r="B1383" s="153" t="s">
        <v>1913</v>
      </c>
      <c r="C1383" s="152" t="s">
        <v>637</v>
      </c>
      <c r="D1383" s="152">
        <v>1</v>
      </c>
      <c r="E1383" s="153"/>
      <c r="F1383" s="153"/>
    </row>
    <row r="1384" spans="1:6" s="152" customFormat="1">
      <c r="A1384" s="152">
        <v>1257</v>
      </c>
      <c r="B1384" s="153" t="s">
        <v>1753</v>
      </c>
      <c r="C1384" s="152" t="s">
        <v>638</v>
      </c>
      <c r="D1384" s="152">
        <v>1</v>
      </c>
      <c r="E1384" s="153"/>
      <c r="F1384" s="153"/>
    </row>
    <row r="1385" spans="1:6" s="152" customFormat="1">
      <c r="A1385" s="152">
        <v>1258</v>
      </c>
      <c r="B1385" s="153" t="s">
        <v>1914</v>
      </c>
      <c r="C1385" s="152" t="s">
        <v>647</v>
      </c>
      <c r="D1385" s="152">
        <v>1</v>
      </c>
      <c r="E1385" s="153"/>
      <c r="F1385" s="153"/>
    </row>
    <row r="1386" spans="1:6" s="152" customFormat="1">
      <c r="A1386" s="152">
        <v>1259</v>
      </c>
      <c r="B1386" s="153" t="s">
        <v>1915</v>
      </c>
      <c r="C1386" s="152" t="s">
        <v>645</v>
      </c>
      <c r="D1386" s="152">
        <v>1</v>
      </c>
      <c r="E1386" s="153"/>
      <c r="F1386" s="153"/>
    </row>
    <row r="1387" spans="1:6" s="152" customFormat="1">
      <c r="A1387" s="152">
        <v>1260</v>
      </c>
      <c r="B1387" s="153" t="s">
        <v>1916</v>
      </c>
      <c r="C1387" s="152" t="s">
        <v>646</v>
      </c>
      <c r="D1387" s="152">
        <v>1</v>
      </c>
      <c r="E1387" s="153"/>
      <c r="F1387" s="153"/>
    </row>
    <row r="1388" spans="1:6" s="152" customFormat="1">
      <c r="A1388" s="152">
        <v>1261</v>
      </c>
      <c r="B1388" s="153" t="s">
        <v>1917</v>
      </c>
      <c r="C1388" s="152" t="s">
        <v>636</v>
      </c>
      <c r="D1388" s="152">
        <v>1</v>
      </c>
      <c r="E1388" s="153"/>
      <c r="F1388" s="153"/>
    </row>
    <row r="1389" spans="1:6" s="152" customFormat="1">
      <c r="A1389" s="152">
        <v>1262</v>
      </c>
      <c r="B1389" s="153" t="s">
        <v>1918</v>
      </c>
      <c r="C1389" s="152" t="s">
        <v>637</v>
      </c>
      <c r="D1389" s="152">
        <v>1</v>
      </c>
      <c r="E1389" s="153"/>
      <c r="F1389" s="153"/>
    </row>
    <row r="1390" spans="1:6" s="152" customFormat="1">
      <c r="A1390" s="152">
        <v>1263</v>
      </c>
      <c r="B1390" s="153" t="s">
        <v>1919</v>
      </c>
      <c r="C1390" s="152" t="s">
        <v>638</v>
      </c>
      <c r="D1390" s="152">
        <v>1</v>
      </c>
      <c r="E1390" s="153"/>
      <c r="F1390" s="153"/>
    </row>
    <row r="1391" spans="1:6" s="152" customFormat="1">
      <c r="A1391" s="152">
        <v>1264</v>
      </c>
      <c r="B1391" s="153" t="s">
        <v>1920</v>
      </c>
      <c r="C1391" s="152" t="s">
        <v>647</v>
      </c>
      <c r="D1391" s="152">
        <v>1</v>
      </c>
      <c r="E1391" s="153"/>
      <c r="F1391" s="153"/>
    </row>
    <row r="1392" spans="1:6" s="152" customFormat="1">
      <c r="A1392" s="152">
        <v>1265</v>
      </c>
      <c r="B1392" s="153" t="s">
        <v>1921</v>
      </c>
      <c r="C1392" s="152" t="s">
        <v>645</v>
      </c>
      <c r="D1392" s="152">
        <v>1</v>
      </c>
      <c r="E1392" s="153"/>
      <c r="F1392" s="153"/>
    </row>
    <row r="1393" spans="1:6" s="152" customFormat="1">
      <c r="A1393" s="152">
        <v>1266</v>
      </c>
      <c r="B1393" s="153" t="s">
        <v>1922</v>
      </c>
      <c r="C1393" s="152" t="s">
        <v>646</v>
      </c>
      <c r="D1393" s="152">
        <v>1</v>
      </c>
      <c r="E1393" s="153"/>
      <c r="F1393" s="153"/>
    </row>
    <row r="1394" spans="1:6" s="152" customFormat="1">
      <c r="A1394" s="152">
        <v>1267</v>
      </c>
      <c r="B1394" s="153" t="s">
        <v>1923</v>
      </c>
      <c r="C1394" s="152" t="s">
        <v>636</v>
      </c>
      <c r="D1394" s="152">
        <v>1</v>
      </c>
      <c r="E1394" s="153"/>
      <c r="F1394" s="153"/>
    </row>
    <row r="1395" spans="1:6" s="152" customFormat="1">
      <c r="A1395" s="152">
        <v>1268</v>
      </c>
      <c r="B1395" s="153" t="s">
        <v>1924</v>
      </c>
      <c r="C1395" s="152" t="s">
        <v>637</v>
      </c>
      <c r="D1395" s="152">
        <v>1</v>
      </c>
      <c r="E1395" s="153"/>
      <c r="F1395" s="153"/>
    </row>
    <row r="1396" spans="1:6" s="152" customFormat="1">
      <c r="A1396" s="152">
        <v>1269</v>
      </c>
      <c r="B1396" s="153" t="s">
        <v>1925</v>
      </c>
      <c r="C1396" s="152" t="s">
        <v>638</v>
      </c>
      <c r="D1396" s="152">
        <v>1</v>
      </c>
      <c r="E1396" s="153"/>
      <c r="F1396" s="153"/>
    </row>
    <row r="1397" spans="1:6" s="152" customFormat="1">
      <c r="A1397" s="152">
        <v>1270</v>
      </c>
      <c r="B1397" s="153" t="s">
        <v>1926</v>
      </c>
      <c r="C1397" s="152" t="s">
        <v>647</v>
      </c>
      <c r="D1397" s="152">
        <v>1</v>
      </c>
      <c r="E1397" s="153"/>
      <c r="F1397" s="153"/>
    </row>
    <row r="1398" spans="1:6" s="152" customFormat="1">
      <c r="A1398" s="152">
        <v>1271</v>
      </c>
      <c r="B1398" s="153" t="s">
        <v>1927</v>
      </c>
      <c r="C1398" s="152" t="s">
        <v>645</v>
      </c>
      <c r="D1398" s="152">
        <v>1</v>
      </c>
      <c r="E1398" s="153"/>
      <c r="F1398" s="153"/>
    </row>
    <row r="1399" spans="1:6" s="152" customFormat="1">
      <c r="A1399" s="152">
        <v>1272</v>
      </c>
      <c r="B1399" s="153" t="s">
        <v>1928</v>
      </c>
      <c r="C1399" s="152" t="s">
        <v>646</v>
      </c>
      <c r="D1399" s="152">
        <v>1</v>
      </c>
      <c r="E1399" s="153"/>
      <c r="F1399" s="153"/>
    </row>
    <row r="1400" spans="1:6" s="152" customFormat="1">
      <c r="A1400" s="152">
        <v>1273</v>
      </c>
      <c r="B1400" s="153" t="s">
        <v>1929</v>
      </c>
      <c r="C1400" s="152" t="s">
        <v>636</v>
      </c>
      <c r="D1400" s="152">
        <v>1</v>
      </c>
      <c r="E1400" s="153"/>
      <c r="F1400" s="153"/>
    </row>
    <row r="1401" spans="1:6" s="152" customFormat="1">
      <c r="A1401" s="152">
        <v>1274</v>
      </c>
      <c r="B1401" s="153" t="s">
        <v>1808</v>
      </c>
      <c r="C1401" s="152" t="s">
        <v>637</v>
      </c>
      <c r="D1401" s="152">
        <v>1</v>
      </c>
      <c r="E1401" s="153"/>
      <c r="F1401" s="153"/>
    </row>
    <row r="1402" spans="1:6" s="152" customFormat="1">
      <c r="A1402" s="152">
        <v>1275</v>
      </c>
      <c r="B1402" s="153" t="s">
        <v>1930</v>
      </c>
      <c r="C1402" s="152" t="s">
        <v>638</v>
      </c>
      <c r="D1402" s="152">
        <v>1</v>
      </c>
      <c r="E1402" s="153"/>
      <c r="F1402" s="153"/>
    </row>
    <row r="1403" spans="1:6" s="152" customFormat="1">
      <c r="A1403" s="152">
        <v>1276</v>
      </c>
      <c r="B1403" s="153" t="s">
        <v>1931</v>
      </c>
      <c r="C1403" s="152" t="s">
        <v>647</v>
      </c>
      <c r="D1403" s="152">
        <v>1</v>
      </c>
      <c r="E1403" s="153"/>
      <c r="F1403" s="153"/>
    </row>
    <row r="1404" spans="1:6" s="152" customFormat="1">
      <c r="A1404" s="152">
        <v>1277</v>
      </c>
      <c r="B1404" s="153" t="s">
        <v>1932</v>
      </c>
      <c r="C1404" s="152" t="s">
        <v>645</v>
      </c>
      <c r="D1404" s="152">
        <v>1</v>
      </c>
      <c r="E1404" s="153"/>
      <c r="F1404" s="153"/>
    </row>
    <row r="1405" spans="1:6" s="152" customFormat="1">
      <c r="A1405" s="152">
        <v>1278</v>
      </c>
      <c r="B1405" s="153" t="s">
        <v>1777</v>
      </c>
      <c r="C1405" s="152" t="s">
        <v>646</v>
      </c>
      <c r="D1405" s="152">
        <v>1</v>
      </c>
      <c r="E1405" s="153"/>
      <c r="F1405" s="153"/>
    </row>
    <row r="1406" spans="1:6" s="152" customFormat="1">
      <c r="A1406" s="152">
        <v>1279</v>
      </c>
      <c r="B1406" s="153" t="s">
        <v>1933</v>
      </c>
      <c r="C1406" s="152" t="s">
        <v>636</v>
      </c>
      <c r="D1406" s="152">
        <v>1</v>
      </c>
      <c r="E1406" s="153"/>
      <c r="F1406" s="153"/>
    </row>
    <row r="1407" spans="1:6" s="152" customFormat="1">
      <c r="A1407" s="152">
        <v>1280</v>
      </c>
      <c r="B1407" s="153" t="s">
        <v>1934</v>
      </c>
      <c r="C1407" s="152" t="s">
        <v>637</v>
      </c>
      <c r="D1407" s="152">
        <v>1</v>
      </c>
      <c r="E1407" s="153"/>
      <c r="F1407" s="153"/>
    </row>
    <row r="1408" spans="1:6" s="152" customFormat="1">
      <c r="A1408" s="152">
        <v>1281</v>
      </c>
      <c r="B1408" s="153" t="s">
        <v>1935</v>
      </c>
      <c r="C1408" s="152" t="s">
        <v>638</v>
      </c>
      <c r="D1408" s="152">
        <v>1</v>
      </c>
      <c r="E1408" s="153"/>
      <c r="F1408" s="153"/>
    </row>
    <row r="1409" spans="1:6" s="152" customFormat="1">
      <c r="A1409" s="152">
        <v>1282</v>
      </c>
      <c r="B1409" s="153" t="s">
        <v>1936</v>
      </c>
      <c r="C1409" s="152" t="s">
        <v>647</v>
      </c>
      <c r="D1409" s="152">
        <v>1</v>
      </c>
      <c r="E1409" s="153"/>
      <c r="F1409" s="153"/>
    </row>
    <row r="1410" spans="1:6" s="152" customFormat="1">
      <c r="A1410" s="152">
        <v>1283</v>
      </c>
      <c r="B1410" s="153" t="s">
        <v>1937</v>
      </c>
      <c r="C1410" s="152" t="s">
        <v>645</v>
      </c>
      <c r="D1410" s="152">
        <v>1</v>
      </c>
      <c r="E1410" s="153"/>
      <c r="F1410" s="153"/>
    </row>
  </sheetData>
  <autoFilter ref="A1:R1410"/>
  <phoneticPr fontId="1" type="noConversion"/>
  <pageMargins left="0.7" right="0.7" top="0.75" bottom="0.75" header="0.3" footer="0.3"/>
  <pageSetup paperSize="9" orientation="portrait" horizontalDpi="1200" verticalDpi="12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107"/>
  <sheetViews>
    <sheetView workbookViewId="0">
      <selection sqref="A1:E1"/>
    </sheetView>
  </sheetViews>
  <sheetFormatPr defaultColWidth="4" defaultRowHeight="13.2"/>
  <cols>
    <col min="1" max="1" width="4" style="158"/>
    <col min="2" max="2" width="5.88671875" style="158" bestFit="1" customWidth="1"/>
    <col min="3" max="10" width="4.109375" style="158" bestFit="1" customWidth="1"/>
    <col min="11" max="11" width="4.44140625" style="159" bestFit="1" customWidth="1"/>
    <col min="12" max="12" width="4.44140625" style="158" bestFit="1" customWidth="1"/>
    <col min="13" max="13" width="4.109375" style="158" bestFit="1" customWidth="1"/>
    <col min="14" max="15" width="4.44140625" style="158" bestFit="1" customWidth="1"/>
    <col min="16" max="20" width="4.109375" style="158" bestFit="1" customWidth="1"/>
    <col min="21" max="21" width="4" style="160"/>
    <col min="22" max="22" width="4" style="164"/>
    <col min="23" max="16384" width="4" style="156"/>
  </cols>
  <sheetData>
    <row r="1" spans="1:28">
      <c r="B1" s="158" t="s">
        <v>2001</v>
      </c>
      <c r="E1" s="158">
        <v>100</v>
      </c>
    </row>
    <row r="4" spans="1:28">
      <c r="A4" s="161" t="s">
        <v>1996</v>
      </c>
    </row>
    <row r="5" spans="1:28" s="157" customFormat="1">
      <c r="A5" s="161"/>
      <c r="B5" s="161" t="s">
        <v>1997</v>
      </c>
      <c r="C5" s="161"/>
      <c r="D5" s="161"/>
      <c r="E5" s="161"/>
      <c r="F5" s="161"/>
      <c r="G5" s="161"/>
      <c r="H5" s="161"/>
      <c r="I5" s="161"/>
      <c r="J5" s="161"/>
      <c r="K5" s="162"/>
      <c r="L5" s="161"/>
      <c r="M5" s="161"/>
      <c r="N5" s="161"/>
      <c r="O5" s="161"/>
      <c r="P5" s="161"/>
      <c r="Q5" s="161"/>
      <c r="R5" s="161"/>
      <c r="S5" s="161"/>
      <c r="T5" s="161"/>
      <c r="U5" s="163"/>
      <c r="V5" s="165"/>
    </row>
    <row r="6" spans="1:28" s="157" customFormat="1">
      <c r="A6" s="161" t="s">
        <v>1998</v>
      </c>
      <c r="B6" s="161" t="s">
        <v>1999</v>
      </c>
      <c r="C6" s="161"/>
      <c r="D6" s="161"/>
      <c r="E6" s="161"/>
      <c r="F6" s="161"/>
      <c r="G6" s="161"/>
      <c r="H6" s="161"/>
      <c r="I6" s="161"/>
      <c r="J6" s="161"/>
      <c r="K6" s="162" t="s">
        <v>2000</v>
      </c>
      <c r="L6" s="161" t="s">
        <v>2013</v>
      </c>
      <c r="M6" s="161"/>
      <c r="N6" s="161"/>
      <c r="O6" s="161"/>
      <c r="P6" s="161"/>
      <c r="Q6" s="161"/>
      <c r="R6" s="161"/>
      <c r="S6" s="161"/>
      <c r="T6" s="161"/>
      <c r="U6" s="163" t="s">
        <v>2014</v>
      </c>
      <c r="V6" s="165"/>
    </row>
    <row r="7" spans="1:28" s="157" customFormat="1">
      <c r="A7" s="161">
        <v>0</v>
      </c>
      <c r="B7" s="161" t="s">
        <v>2002</v>
      </c>
      <c r="C7" s="161" t="s">
        <v>2003</v>
      </c>
      <c r="D7" s="161" t="s">
        <v>2004</v>
      </c>
      <c r="E7" s="161" t="s">
        <v>2005</v>
      </c>
      <c r="F7" s="161" t="s">
        <v>2007</v>
      </c>
      <c r="G7" s="161" t="s">
        <v>2012</v>
      </c>
      <c r="H7" s="161" t="s">
        <v>2008</v>
      </c>
      <c r="I7" s="161" t="s">
        <v>2009</v>
      </c>
      <c r="J7" s="161" t="s">
        <v>2010</v>
      </c>
      <c r="K7" s="162"/>
      <c r="L7" s="161" t="s">
        <v>2002</v>
      </c>
      <c r="M7" s="161" t="s">
        <v>2003</v>
      </c>
      <c r="N7" s="161" t="s">
        <v>2004</v>
      </c>
      <c r="O7" s="161" t="s">
        <v>2005</v>
      </c>
      <c r="P7" s="161" t="s">
        <v>2007</v>
      </c>
      <c r="Q7" s="161" t="s">
        <v>2012</v>
      </c>
      <c r="R7" s="161" t="s">
        <v>2008</v>
      </c>
      <c r="S7" s="161" t="s">
        <v>2009</v>
      </c>
      <c r="T7" s="161" t="s">
        <v>2010</v>
      </c>
      <c r="U7" s="163"/>
      <c r="V7" s="165"/>
    </row>
    <row r="8" spans="1:28">
      <c r="A8" s="169">
        <v>1</v>
      </c>
      <c r="B8" s="170">
        <f>职业参数比例等级参数!$S$4*(A8/$E$1)</f>
        <v>0</v>
      </c>
      <c r="C8" s="170">
        <f>职业参数比例等级参数!$S$5*(A8/$E$1)</f>
        <v>0</v>
      </c>
      <c r="D8" s="170">
        <f>职业参数比例等级参数!$S$6*(A8/$E$1)</f>
        <v>3.2</v>
      </c>
      <c r="E8" s="170">
        <f>职业参数比例等级参数!$S$7*(A8/$E$1)</f>
        <v>2.4</v>
      </c>
      <c r="F8" s="170">
        <f>职业参数比例等级参数!$S$8*(A8/$E$1)</f>
        <v>1.92</v>
      </c>
      <c r="G8" s="170">
        <f>职业参数比例等级参数!$S$9*(A8/$E$1)</f>
        <v>1.44</v>
      </c>
      <c r="H8" s="170">
        <f>职业参数比例等级参数!$S$10*(A8/$E$1)</f>
        <v>0.192</v>
      </c>
      <c r="I8" s="170">
        <f>职业参数比例等级参数!$S$11*(A8/$E$1)</f>
        <v>0.38400000000000001</v>
      </c>
      <c r="J8" s="170">
        <f>职业参数比例等级参数!$S$12*(A8/$E$1)</f>
        <v>0.192</v>
      </c>
      <c r="K8" s="167">
        <v>200</v>
      </c>
      <c r="L8" s="170">
        <f>(职业参数比例等级参数!$S$4+职业参数比例等级参数!$W$4)*(A8/$E$1)</f>
        <v>0</v>
      </c>
      <c r="M8" s="170">
        <f>(职业参数比例等级参数!$S$5+职业参数比例等级参数!$W$5)*(A8/$E$1)</f>
        <v>0</v>
      </c>
      <c r="N8" s="170">
        <f>(职业参数比例等级参数!$S$6+职业参数比例等级参数!$W$6)*(A8/$E$1)</f>
        <v>5.6000000000000005</v>
      </c>
      <c r="O8" s="170">
        <f>(职业参数比例等级参数!$S$7+职业参数比例等级参数!$W$7)*(A8/$E$1)</f>
        <v>4.2</v>
      </c>
      <c r="P8" s="170">
        <f>(职业参数比例等级参数!$S$8+职业参数比例等级参数!$W$8)*(A8/$E$1)</f>
        <v>3.36</v>
      </c>
      <c r="Q8" s="170">
        <f>(职业参数比例等级参数!$S$9+职业参数比例等级参数!$W$9)*(A8/$E$1)</f>
        <v>2.52</v>
      </c>
      <c r="R8" s="170">
        <f>(职业参数比例等级参数!$S$10+职业参数比例等级参数!$W$10)*(A8/$E$1)</f>
        <v>0.33599999999999997</v>
      </c>
      <c r="S8" s="170">
        <f>(职业参数比例等级参数!$S$11+职业参数比例等级参数!$W$11)*(A8/$E$1)</f>
        <v>0.67199999999999993</v>
      </c>
      <c r="T8" s="170">
        <f>(职业参数比例等级参数!$S$12+职业参数比例等级参数!$W$12)*(A8/$E$1)</f>
        <v>0.33599999999999997</v>
      </c>
      <c r="U8" s="168">
        <v>5</v>
      </c>
    </row>
    <row r="9" spans="1:28">
      <c r="A9" s="169">
        <v>2</v>
      </c>
      <c r="B9" s="170">
        <f>职业参数比例等级参数!$S$4*(A9/$E$1)</f>
        <v>0</v>
      </c>
      <c r="C9" s="170">
        <f>职业参数比例等级参数!$S$5*(A9/$E$1)</f>
        <v>0</v>
      </c>
      <c r="D9" s="170">
        <f>职业参数比例等级参数!$S$6*(A9/$E$1)</f>
        <v>6.4</v>
      </c>
      <c r="E9" s="170">
        <f>职业参数比例等级参数!$S$7*(A9/$E$1)</f>
        <v>4.8</v>
      </c>
      <c r="F9" s="170">
        <f>职业参数比例等级参数!$S$8*(A9/$E$1)</f>
        <v>3.84</v>
      </c>
      <c r="G9" s="170">
        <f>职业参数比例等级参数!$S$9*(A9/$E$1)</f>
        <v>2.88</v>
      </c>
      <c r="H9" s="170">
        <f>职业参数比例等级参数!$S$10*(A9/$E$1)</f>
        <v>0.38400000000000001</v>
      </c>
      <c r="I9" s="170">
        <f>职业参数比例等级参数!$S$11*(A9/$E$1)</f>
        <v>0.76800000000000002</v>
      </c>
      <c r="J9" s="170">
        <f>职业参数比例等级参数!$S$12*(A9/$E$1)</f>
        <v>0.38400000000000001</v>
      </c>
      <c r="K9" s="167">
        <v>200</v>
      </c>
      <c r="L9" s="170">
        <f>(职业参数比例等级参数!$S$4+职业参数比例等级参数!$W$4)*(A9/$E$1)</f>
        <v>0</v>
      </c>
      <c r="M9" s="170">
        <f>(职业参数比例等级参数!$S$5+职业参数比例等级参数!$W$5)*(A9/$E$1)</f>
        <v>0</v>
      </c>
      <c r="N9" s="170">
        <f>(职业参数比例等级参数!$S$6+职业参数比例等级参数!$W$6)*(A9/$E$1)</f>
        <v>11.200000000000001</v>
      </c>
      <c r="O9" s="170">
        <f>(职业参数比例等级参数!$S$7+职业参数比例等级参数!$W$7)*(A9/$E$1)</f>
        <v>8.4</v>
      </c>
      <c r="P9" s="170">
        <f>(职业参数比例等级参数!$S$8+职业参数比例等级参数!$W$8)*(A9/$E$1)</f>
        <v>6.72</v>
      </c>
      <c r="Q9" s="170">
        <f>(职业参数比例等级参数!$S$9+职业参数比例等级参数!$W$9)*(A9/$E$1)</f>
        <v>5.04</v>
      </c>
      <c r="R9" s="170">
        <f>(职业参数比例等级参数!$S$10+职业参数比例等级参数!$W$10)*(A9/$E$1)</f>
        <v>0.67199999999999993</v>
      </c>
      <c r="S9" s="170">
        <f>(职业参数比例等级参数!$S$11+职业参数比例等级参数!$W$11)*(A9/$E$1)</f>
        <v>1.3439999999999999</v>
      </c>
      <c r="T9" s="170">
        <f>(职业参数比例等级参数!$S$12+职业参数比例等级参数!$W$12)*(A9/$E$1)</f>
        <v>0.67199999999999993</v>
      </c>
      <c r="U9" s="168">
        <v>5</v>
      </c>
    </row>
    <row r="10" spans="1:28">
      <c r="A10" s="169">
        <v>3</v>
      </c>
      <c r="B10" s="170">
        <f>职业参数比例等级参数!$S$4*(A10/$E$1)</f>
        <v>0</v>
      </c>
      <c r="C10" s="170">
        <f>职业参数比例等级参数!$S$5*(A10/$E$1)</f>
        <v>0</v>
      </c>
      <c r="D10" s="170">
        <f>职业参数比例等级参数!$S$6*(A10/$E$1)</f>
        <v>9.6</v>
      </c>
      <c r="E10" s="170">
        <f>职业参数比例等级参数!$S$7*(A10/$E$1)</f>
        <v>7.1999999999999993</v>
      </c>
      <c r="F10" s="170">
        <f>职业参数比例等级参数!$S$8*(A10/$E$1)</f>
        <v>5.76</v>
      </c>
      <c r="G10" s="170">
        <f>职业参数比例等级参数!$S$9*(A10/$E$1)</f>
        <v>4.32</v>
      </c>
      <c r="H10" s="170">
        <f>职业参数比例等级参数!$S$10*(A10/$E$1)</f>
        <v>0.57599999999999996</v>
      </c>
      <c r="I10" s="170">
        <f>职业参数比例等级参数!$S$11*(A10/$E$1)</f>
        <v>1.1519999999999999</v>
      </c>
      <c r="J10" s="170">
        <f>职业参数比例等级参数!$S$12*(A10/$E$1)</f>
        <v>0.57599999999999996</v>
      </c>
      <c r="K10" s="167">
        <v>200</v>
      </c>
      <c r="L10" s="170">
        <f>(职业参数比例等级参数!$S$4+职业参数比例等级参数!$W$4)*(A10/$E$1)</f>
        <v>0</v>
      </c>
      <c r="M10" s="170">
        <f>(职业参数比例等级参数!$S$5+职业参数比例等级参数!$W$5)*(A10/$E$1)</f>
        <v>0</v>
      </c>
      <c r="N10" s="170">
        <f>(职业参数比例等级参数!$S$6+职业参数比例等级参数!$W$6)*(A10/$E$1)</f>
        <v>16.8</v>
      </c>
      <c r="O10" s="170">
        <f>(职业参数比例等级参数!$S$7+职业参数比例等级参数!$W$7)*(A10/$E$1)</f>
        <v>12.6</v>
      </c>
      <c r="P10" s="170">
        <f>(职业参数比例等级参数!$S$8+职业参数比例等级参数!$W$8)*(A10/$E$1)</f>
        <v>10.08</v>
      </c>
      <c r="Q10" s="170">
        <f>(职业参数比例等级参数!$S$9+职业参数比例等级参数!$W$9)*(A10/$E$1)</f>
        <v>7.56</v>
      </c>
      <c r="R10" s="170">
        <f>(职业参数比例等级参数!$S$10+职业参数比例等级参数!$W$10)*(A10/$E$1)</f>
        <v>1.0079999999999998</v>
      </c>
      <c r="S10" s="170">
        <f>(职业参数比例等级参数!$S$11+职业参数比例等级参数!$W$11)*(A10/$E$1)</f>
        <v>2.0159999999999996</v>
      </c>
      <c r="T10" s="170">
        <f>(职业参数比例等级参数!$S$12+职业参数比例等级参数!$W$12)*(A10/$E$1)</f>
        <v>1.0079999999999998</v>
      </c>
      <c r="U10" s="168">
        <v>5</v>
      </c>
    </row>
    <row r="11" spans="1:28">
      <c r="A11" s="169">
        <v>4</v>
      </c>
      <c r="B11" s="170">
        <f>职业参数比例等级参数!$S$4*(A11/$E$1)</f>
        <v>0</v>
      </c>
      <c r="C11" s="170">
        <f>职业参数比例等级参数!$S$5*(A11/$E$1)</f>
        <v>0</v>
      </c>
      <c r="D11" s="170">
        <f>职业参数比例等级参数!$S$6*(A11/$E$1)</f>
        <v>12.8</v>
      </c>
      <c r="E11" s="170">
        <f>职业参数比例等级参数!$S$7*(A11/$E$1)</f>
        <v>9.6</v>
      </c>
      <c r="F11" s="170">
        <f>职业参数比例等级参数!$S$8*(A11/$E$1)</f>
        <v>7.68</v>
      </c>
      <c r="G11" s="170">
        <f>职业参数比例等级参数!$S$9*(A11/$E$1)</f>
        <v>5.76</v>
      </c>
      <c r="H11" s="170">
        <f>职业参数比例等级参数!$S$10*(A11/$E$1)</f>
        <v>0.76800000000000002</v>
      </c>
      <c r="I11" s="170">
        <f>职业参数比例等级参数!$S$11*(A11/$E$1)</f>
        <v>1.536</v>
      </c>
      <c r="J11" s="170">
        <f>职业参数比例等级参数!$S$12*(A11/$E$1)</f>
        <v>0.76800000000000002</v>
      </c>
      <c r="K11" s="167">
        <v>200</v>
      </c>
      <c r="L11" s="170">
        <f>(职业参数比例等级参数!$S$4+职业参数比例等级参数!$W$4)*(A11/$E$1)</f>
        <v>0</v>
      </c>
      <c r="M11" s="170">
        <f>(职业参数比例等级参数!$S$5+职业参数比例等级参数!$W$5)*(A11/$E$1)</f>
        <v>0</v>
      </c>
      <c r="N11" s="170">
        <f>(职业参数比例等级参数!$S$6+职业参数比例等级参数!$W$6)*(A11/$E$1)</f>
        <v>22.400000000000002</v>
      </c>
      <c r="O11" s="170">
        <f>(职业参数比例等级参数!$S$7+职业参数比例等级参数!$W$7)*(A11/$E$1)</f>
        <v>16.8</v>
      </c>
      <c r="P11" s="170">
        <f>(职业参数比例等级参数!$S$8+职业参数比例等级参数!$W$8)*(A11/$E$1)</f>
        <v>13.44</v>
      </c>
      <c r="Q11" s="170">
        <f>(职业参数比例等级参数!$S$9+职业参数比例等级参数!$W$9)*(A11/$E$1)</f>
        <v>10.08</v>
      </c>
      <c r="R11" s="170">
        <f>(职业参数比例等级参数!$S$10+职业参数比例等级参数!$W$10)*(A11/$E$1)</f>
        <v>1.3439999999999999</v>
      </c>
      <c r="S11" s="170">
        <f>(职业参数比例等级参数!$S$11+职业参数比例等级参数!$W$11)*(A11/$E$1)</f>
        <v>2.6879999999999997</v>
      </c>
      <c r="T11" s="170">
        <f>(职业参数比例等级参数!$S$12+职业参数比例等级参数!$W$12)*(A11/$E$1)</f>
        <v>1.3439999999999999</v>
      </c>
      <c r="U11" s="168">
        <v>5</v>
      </c>
      <c r="AB11" s="156" t="s">
        <v>2015</v>
      </c>
    </row>
    <row r="12" spans="1:28">
      <c r="A12" s="169">
        <v>5</v>
      </c>
      <c r="B12" s="170">
        <f>职业参数比例等级参数!$S$4*(A12/$E$1)</f>
        <v>0</v>
      </c>
      <c r="C12" s="170">
        <f>职业参数比例等级参数!$S$5*(A12/$E$1)</f>
        <v>0</v>
      </c>
      <c r="D12" s="170">
        <f>职业参数比例等级参数!$S$6*(A12/$E$1)</f>
        <v>16</v>
      </c>
      <c r="E12" s="170">
        <f>职业参数比例等级参数!$S$7*(A12/$E$1)</f>
        <v>12</v>
      </c>
      <c r="F12" s="170">
        <f>职业参数比例等级参数!$S$8*(A12/$E$1)</f>
        <v>9.6000000000000014</v>
      </c>
      <c r="G12" s="170">
        <f>职业参数比例等级参数!$S$9*(A12/$E$1)</f>
        <v>7.2</v>
      </c>
      <c r="H12" s="170">
        <f>职业参数比例等级参数!$S$10*(A12/$E$1)</f>
        <v>0.96</v>
      </c>
      <c r="I12" s="170">
        <f>职业参数比例等级参数!$S$11*(A12/$E$1)</f>
        <v>1.92</v>
      </c>
      <c r="J12" s="170">
        <f>职业参数比例等级参数!$S$12*(A12/$E$1)</f>
        <v>0.96</v>
      </c>
      <c r="K12" s="167">
        <v>200</v>
      </c>
      <c r="L12" s="170">
        <f>(职业参数比例等级参数!$S$4+职业参数比例等级参数!$W$4)*(A12/$E$1)</f>
        <v>0</v>
      </c>
      <c r="M12" s="170">
        <f>(职业参数比例等级参数!$S$5+职业参数比例等级参数!$W$5)*(A12/$E$1)</f>
        <v>0</v>
      </c>
      <c r="N12" s="170">
        <f>(职业参数比例等级参数!$S$6+职业参数比例等级参数!$W$6)*(A12/$E$1)</f>
        <v>28</v>
      </c>
      <c r="O12" s="170">
        <f>(职业参数比例等级参数!$S$7+职业参数比例等级参数!$W$7)*(A12/$E$1)</f>
        <v>21</v>
      </c>
      <c r="P12" s="170">
        <f>(职业参数比例等级参数!$S$8+职业参数比例等级参数!$W$8)*(A12/$E$1)</f>
        <v>16.8</v>
      </c>
      <c r="Q12" s="170">
        <f>(职业参数比例等级参数!$S$9+职业参数比例等级参数!$W$9)*(A12/$E$1)</f>
        <v>12.600000000000001</v>
      </c>
      <c r="R12" s="170">
        <f>(职业参数比例等级参数!$S$10+职业参数比例等级参数!$W$10)*(A12/$E$1)</f>
        <v>1.6799999999999997</v>
      </c>
      <c r="S12" s="170">
        <f>(职业参数比例等级参数!$S$11+职业参数比例等级参数!$W$11)*(A12/$E$1)</f>
        <v>3.3599999999999994</v>
      </c>
      <c r="T12" s="170">
        <f>(职业参数比例等级参数!$S$12+职业参数比例等级参数!$W$12)*(A12/$E$1)</f>
        <v>1.6799999999999997</v>
      </c>
      <c r="U12" s="168">
        <v>5</v>
      </c>
    </row>
    <row r="13" spans="1:28">
      <c r="A13" s="169">
        <v>6</v>
      </c>
      <c r="B13" s="170">
        <f>职业参数比例等级参数!$S$4*(A13/$E$1)</f>
        <v>0</v>
      </c>
      <c r="C13" s="170">
        <f>职业参数比例等级参数!$S$5*(A13/$E$1)</f>
        <v>0</v>
      </c>
      <c r="D13" s="170">
        <f>职业参数比例等级参数!$S$6*(A13/$E$1)</f>
        <v>19.2</v>
      </c>
      <c r="E13" s="170">
        <f>职业参数比例等级参数!$S$7*(A13/$E$1)</f>
        <v>14.399999999999999</v>
      </c>
      <c r="F13" s="170">
        <f>职业参数比例等级参数!$S$8*(A13/$E$1)</f>
        <v>11.52</v>
      </c>
      <c r="G13" s="170">
        <f>职业参数比例等级参数!$S$9*(A13/$E$1)</f>
        <v>8.64</v>
      </c>
      <c r="H13" s="170">
        <f>职业参数比例等级参数!$S$10*(A13/$E$1)</f>
        <v>1.1519999999999999</v>
      </c>
      <c r="I13" s="170">
        <f>职业参数比例等级参数!$S$11*(A13/$E$1)</f>
        <v>2.3039999999999998</v>
      </c>
      <c r="J13" s="170">
        <f>职业参数比例等级参数!$S$12*(A13/$E$1)</f>
        <v>1.1519999999999999</v>
      </c>
      <c r="K13" s="167">
        <v>200</v>
      </c>
      <c r="L13" s="170">
        <f>(职业参数比例等级参数!$S$4+职业参数比例等级参数!$W$4)*(A13/$E$1)</f>
        <v>0</v>
      </c>
      <c r="M13" s="170">
        <f>(职业参数比例等级参数!$S$5+职业参数比例等级参数!$W$5)*(A13/$E$1)</f>
        <v>0</v>
      </c>
      <c r="N13" s="170">
        <f>(职业参数比例等级参数!$S$6+职业参数比例等级参数!$W$6)*(A13/$E$1)</f>
        <v>33.6</v>
      </c>
      <c r="O13" s="170">
        <f>(职业参数比例等级参数!$S$7+职业参数比例等级参数!$W$7)*(A13/$E$1)</f>
        <v>25.2</v>
      </c>
      <c r="P13" s="170">
        <f>(职业参数比例等级参数!$S$8+职业参数比例等级参数!$W$8)*(A13/$E$1)</f>
        <v>20.16</v>
      </c>
      <c r="Q13" s="170">
        <f>(职业参数比例等级参数!$S$9+职业参数比例等级参数!$W$9)*(A13/$E$1)</f>
        <v>15.12</v>
      </c>
      <c r="R13" s="170">
        <f>(职业参数比例等级参数!$S$10+职业参数比例等级参数!$W$10)*(A13/$E$1)</f>
        <v>2.0159999999999996</v>
      </c>
      <c r="S13" s="170">
        <f>(职业参数比例等级参数!$S$11+职业参数比例等级参数!$W$11)*(A13/$E$1)</f>
        <v>4.0319999999999991</v>
      </c>
      <c r="T13" s="170">
        <f>(职业参数比例等级参数!$S$12+职业参数比例等级参数!$W$12)*(A13/$E$1)</f>
        <v>2.0159999999999996</v>
      </c>
      <c r="U13" s="168">
        <v>5</v>
      </c>
    </row>
    <row r="14" spans="1:28">
      <c r="A14" s="169">
        <v>7</v>
      </c>
      <c r="B14" s="170">
        <f>职业参数比例等级参数!$S$4*(A14/$E$1)</f>
        <v>0</v>
      </c>
      <c r="C14" s="170">
        <f>职业参数比例等级参数!$S$5*(A14/$E$1)</f>
        <v>0</v>
      </c>
      <c r="D14" s="170">
        <f>职业参数比例等级参数!$S$6*(A14/$E$1)</f>
        <v>22.400000000000002</v>
      </c>
      <c r="E14" s="170">
        <f>职业参数比例等级参数!$S$7*(A14/$E$1)</f>
        <v>16.8</v>
      </c>
      <c r="F14" s="170">
        <f>职业参数比例等级参数!$S$8*(A14/$E$1)</f>
        <v>13.440000000000001</v>
      </c>
      <c r="G14" s="170">
        <f>职业参数比例等级参数!$S$9*(A14/$E$1)</f>
        <v>10.080000000000002</v>
      </c>
      <c r="H14" s="170">
        <f>职业参数比例等级参数!$S$10*(A14/$E$1)</f>
        <v>1.3440000000000001</v>
      </c>
      <c r="I14" s="170">
        <f>职业参数比例等级参数!$S$11*(A14/$E$1)</f>
        <v>2.6880000000000002</v>
      </c>
      <c r="J14" s="170">
        <f>职业参数比例等级参数!$S$12*(A14/$E$1)</f>
        <v>1.3440000000000001</v>
      </c>
      <c r="K14" s="167">
        <v>200</v>
      </c>
      <c r="L14" s="170">
        <f>(职业参数比例等级参数!$S$4+职业参数比例等级参数!$W$4)*(A14/$E$1)</f>
        <v>0</v>
      </c>
      <c r="M14" s="170">
        <f>(职业参数比例等级参数!$S$5+职业参数比例等级参数!$W$5)*(A14/$E$1)</f>
        <v>0</v>
      </c>
      <c r="N14" s="170">
        <f>(职业参数比例等级参数!$S$6+职业参数比例等级参数!$W$6)*(A14/$E$1)</f>
        <v>39.200000000000003</v>
      </c>
      <c r="O14" s="170">
        <f>(职业参数比例等级参数!$S$7+职业参数比例等级参数!$W$7)*(A14/$E$1)</f>
        <v>29.400000000000002</v>
      </c>
      <c r="P14" s="170">
        <f>(职业参数比例等级参数!$S$8+职业参数比例等级参数!$W$8)*(A14/$E$1)</f>
        <v>23.520000000000003</v>
      </c>
      <c r="Q14" s="170">
        <f>(职业参数比例等级参数!$S$9+职业参数比例等级参数!$W$9)*(A14/$E$1)</f>
        <v>17.64</v>
      </c>
      <c r="R14" s="170">
        <f>(职业参数比例等级参数!$S$10+职业参数比例等级参数!$W$10)*(A14/$E$1)</f>
        <v>2.3519999999999999</v>
      </c>
      <c r="S14" s="170">
        <f>(职业参数比例等级参数!$S$11+职业参数比例等级参数!$W$11)*(A14/$E$1)</f>
        <v>4.7039999999999997</v>
      </c>
      <c r="T14" s="170">
        <f>(职业参数比例等级参数!$S$12+职业参数比例等级参数!$W$12)*(A14/$E$1)</f>
        <v>2.3519999999999999</v>
      </c>
      <c r="U14" s="168">
        <v>5</v>
      </c>
    </row>
    <row r="15" spans="1:28">
      <c r="A15" s="169">
        <v>8</v>
      </c>
      <c r="B15" s="170">
        <f>职业参数比例等级参数!$S$4*(A15/$E$1)</f>
        <v>0</v>
      </c>
      <c r="C15" s="170">
        <f>职业参数比例等级参数!$S$5*(A15/$E$1)</f>
        <v>0</v>
      </c>
      <c r="D15" s="170">
        <f>职业参数比例等级参数!$S$6*(A15/$E$1)</f>
        <v>25.6</v>
      </c>
      <c r="E15" s="170">
        <f>职业参数比例等级参数!$S$7*(A15/$E$1)</f>
        <v>19.2</v>
      </c>
      <c r="F15" s="170">
        <f>职业参数比例等级参数!$S$8*(A15/$E$1)</f>
        <v>15.36</v>
      </c>
      <c r="G15" s="170">
        <f>职业参数比例等级参数!$S$9*(A15/$E$1)</f>
        <v>11.52</v>
      </c>
      <c r="H15" s="170">
        <f>职业参数比例等级参数!$S$10*(A15/$E$1)</f>
        <v>1.536</v>
      </c>
      <c r="I15" s="170">
        <f>职业参数比例等级参数!$S$11*(A15/$E$1)</f>
        <v>3.0720000000000001</v>
      </c>
      <c r="J15" s="170">
        <f>职业参数比例等级参数!$S$12*(A15/$E$1)</f>
        <v>1.536</v>
      </c>
      <c r="K15" s="167">
        <v>200</v>
      </c>
      <c r="L15" s="170">
        <f>(职业参数比例等级参数!$S$4+职业参数比例等级参数!$W$4)*(A15/$E$1)</f>
        <v>0</v>
      </c>
      <c r="M15" s="170">
        <f>(职业参数比例等级参数!$S$5+职业参数比例等级参数!$W$5)*(A15/$E$1)</f>
        <v>0</v>
      </c>
      <c r="N15" s="170">
        <f>(职业参数比例等级参数!$S$6+职业参数比例等级参数!$W$6)*(A15/$E$1)</f>
        <v>44.800000000000004</v>
      </c>
      <c r="O15" s="170">
        <f>(职业参数比例等级参数!$S$7+职业参数比例等级参数!$W$7)*(A15/$E$1)</f>
        <v>33.6</v>
      </c>
      <c r="P15" s="170">
        <f>(职业参数比例等级参数!$S$8+职业参数比例等级参数!$W$8)*(A15/$E$1)</f>
        <v>26.88</v>
      </c>
      <c r="Q15" s="170">
        <f>(职业参数比例等级参数!$S$9+职业参数比例等级参数!$W$9)*(A15/$E$1)</f>
        <v>20.16</v>
      </c>
      <c r="R15" s="170">
        <f>(职业参数比例等级参数!$S$10+职业参数比例等级参数!$W$10)*(A15/$E$1)</f>
        <v>2.6879999999999997</v>
      </c>
      <c r="S15" s="170">
        <f>(职业参数比例等级参数!$S$11+职业参数比例等级参数!$W$11)*(A15/$E$1)</f>
        <v>5.3759999999999994</v>
      </c>
      <c r="T15" s="170">
        <f>(职业参数比例等级参数!$S$12+职业参数比例等级参数!$W$12)*(A15/$E$1)</f>
        <v>2.6879999999999997</v>
      </c>
      <c r="U15" s="168">
        <v>5</v>
      </c>
    </row>
    <row r="16" spans="1:28">
      <c r="A16" s="169">
        <v>9</v>
      </c>
      <c r="B16" s="170">
        <f>职业参数比例等级参数!$S$4*(A16/$E$1)</f>
        <v>0</v>
      </c>
      <c r="C16" s="170">
        <f>职业参数比例等级参数!$S$5*(A16/$E$1)</f>
        <v>0</v>
      </c>
      <c r="D16" s="170">
        <f>职业参数比例等级参数!$S$6*(A16/$E$1)</f>
        <v>28.799999999999997</v>
      </c>
      <c r="E16" s="170">
        <f>职业参数比例等级参数!$S$7*(A16/$E$1)</f>
        <v>21.599999999999998</v>
      </c>
      <c r="F16" s="170">
        <f>职业参数比例等级参数!$S$8*(A16/$E$1)</f>
        <v>17.28</v>
      </c>
      <c r="G16" s="170">
        <f>职业参数比例等级参数!$S$9*(A16/$E$1)</f>
        <v>12.959999999999999</v>
      </c>
      <c r="H16" s="170">
        <f>职业参数比例等级参数!$S$10*(A16/$E$1)</f>
        <v>1.728</v>
      </c>
      <c r="I16" s="170">
        <f>职业参数比例等级参数!$S$11*(A16/$E$1)</f>
        <v>3.456</v>
      </c>
      <c r="J16" s="170">
        <f>职业参数比例等级参数!$S$12*(A16/$E$1)</f>
        <v>1.728</v>
      </c>
      <c r="K16" s="167">
        <v>200</v>
      </c>
      <c r="L16" s="170">
        <f>(职业参数比例等级参数!$S$4+职业参数比例等级参数!$W$4)*(A16/$E$1)</f>
        <v>0</v>
      </c>
      <c r="M16" s="170">
        <f>(职业参数比例等级参数!$S$5+职业参数比例等级参数!$W$5)*(A16/$E$1)</f>
        <v>0</v>
      </c>
      <c r="N16" s="170">
        <f>(职业参数比例等级参数!$S$6+职业参数比例等级参数!$W$6)*(A16/$E$1)</f>
        <v>50.4</v>
      </c>
      <c r="O16" s="170">
        <f>(职业参数比例等级参数!$S$7+职业参数比例等级参数!$W$7)*(A16/$E$1)</f>
        <v>37.799999999999997</v>
      </c>
      <c r="P16" s="170">
        <f>(职业参数比例等级参数!$S$8+职业参数比例等级参数!$W$8)*(A16/$E$1)</f>
        <v>30.24</v>
      </c>
      <c r="Q16" s="170">
        <f>(职业参数比例等级参数!$S$9+职业参数比例等级参数!$W$9)*(A16/$E$1)</f>
        <v>22.68</v>
      </c>
      <c r="R16" s="170">
        <f>(职业参数比例等级参数!$S$10+职业参数比例等级参数!$W$10)*(A16/$E$1)</f>
        <v>3.0239999999999996</v>
      </c>
      <c r="S16" s="170">
        <f>(职业参数比例等级参数!$S$11+职业参数比例等级参数!$W$11)*(A16/$E$1)</f>
        <v>6.0479999999999992</v>
      </c>
      <c r="T16" s="170">
        <f>(职业参数比例等级参数!$S$12+职业参数比例等级参数!$W$12)*(A16/$E$1)</f>
        <v>3.0239999999999996</v>
      </c>
      <c r="U16" s="168">
        <v>5</v>
      </c>
    </row>
    <row r="17" spans="1:21">
      <c r="A17" s="158">
        <v>10</v>
      </c>
      <c r="B17" s="166">
        <f>职业参数比例等级参数!$S$4*(A17/$E$1)</f>
        <v>0</v>
      </c>
      <c r="C17" s="166">
        <f>职业参数比例等级参数!$S$5*(A17/$E$1)</f>
        <v>0</v>
      </c>
      <c r="D17" s="166">
        <f>职业参数比例等级参数!$S$6*(A17/$E$1)</f>
        <v>32</v>
      </c>
      <c r="E17" s="166">
        <f>职业参数比例等级参数!$S$7*(A17/$E$1)</f>
        <v>24</v>
      </c>
      <c r="F17" s="166">
        <f>职业参数比例等级参数!$S$8*(A17/$E$1)</f>
        <v>19.200000000000003</v>
      </c>
      <c r="G17" s="166">
        <f>职业参数比例等级参数!$S$9*(A17/$E$1)</f>
        <v>14.4</v>
      </c>
      <c r="H17" s="166">
        <f>职业参数比例等级参数!$S$10*(A17/$E$1)</f>
        <v>1.92</v>
      </c>
      <c r="I17" s="166">
        <f>职业参数比例等级参数!$S$11*(A17/$E$1)</f>
        <v>3.84</v>
      </c>
      <c r="J17" s="166">
        <f>职业参数比例等级参数!$S$12*(A17/$E$1)</f>
        <v>1.92</v>
      </c>
      <c r="K17" s="167">
        <v>200</v>
      </c>
      <c r="L17" s="166">
        <f>(职业参数比例等级参数!$S$4+职业参数比例等级参数!$W$4)*(A17/$E$1)</f>
        <v>0</v>
      </c>
      <c r="M17" s="166">
        <f>(职业参数比例等级参数!$S$5+职业参数比例等级参数!$W$5)*(A17/$E$1)</f>
        <v>0</v>
      </c>
      <c r="N17" s="166">
        <f>(职业参数比例等级参数!$S$6+职业参数比例等级参数!$W$6)*(A17/$E$1)</f>
        <v>56</v>
      </c>
      <c r="O17" s="166">
        <f>(职业参数比例等级参数!$S$7+职业参数比例等级参数!$W$7)*(A17/$E$1)</f>
        <v>42</v>
      </c>
      <c r="P17" s="166">
        <f>(职业参数比例等级参数!$S$8+职业参数比例等级参数!$W$8)*(A17/$E$1)</f>
        <v>33.6</v>
      </c>
      <c r="Q17" s="166">
        <f>(职业参数比例等级参数!$S$9+职业参数比例等级参数!$W$9)*(A17/$E$1)</f>
        <v>25.200000000000003</v>
      </c>
      <c r="R17" s="166">
        <f>(职业参数比例等级参数!$S$10+职业参数比例等级参数!$W$10)*(A17/$E$1)</f>
        <v>3.3599999999999994</v>
      </c>
      <c r="S17" s="166">
        <f>(职业参数比例等级参数!$S$11+职业参数比例等级参数!$W$11)*(A17/$E$1)</f>
        <v>6.7199999999999989</v>
      </c>
      <c r="T17" s="166">
        <f>(职业参数比例等级参数!$S$12+职业参数比例等级参数!$W$12)*(A17/$E$1)</f>
        <v>3.3599999999999994</v>
      </c>
      <c r="U17" s="168">
        <v>5</v>
      </c>
    </row>
    <row r="18" spans="1:21">
      <c r="A18" s="158">
        <v>11</v>
      </c>
      <c r="B18" s="166">
        <f>职业参数比例等级参数!$S$4*(A18/$E$1)</f>
        <v>0</v>
      </c>
      <c r="C18" s="166">
        <f>职业参数比例等级参数!$S$5*(A18/$E$1)</f>
        <v>0</v>
      </c>
      <c r="D18" s="166">
        <f>职业参数比例等级参数!$S$6*(A18/$E$1)</f>
        <v>35.200000000000003</v>
      </c>
      <c r="E18" s="166">
        <f>职业参数比例等级参数!$S$7*(A18/$E$1)</f>
        <v>26.4</v>
      </c>
      <c r="F18" s="166">
        <f>职业参数比例等级参数!$S$8*(A18/$E$1)</f>
        <v>21.12</v>
      </c>
      <c r="G18" s="166">
        <f>职业参数比例等级参数!$S$9*(A18/$E$1)</f>
        <v>15.84</v>
      </c>
      <c r="H18" s="166">
        <f>职业参数比例等级参数!$S$10*(A18/$E$1)</f>
        <v>2.1120000000000001</v>
      </c>
      <c r="I18" s="166">
        <f>职业参数比例等级参数!$S$11*(A18/$E$1)</f>
        <v>4.2240000000000002</v>
      </c>
      <c r="J18" s="166">
        <f>职业参数比例等级参数!$S$12*(A18/$E$1)</f>
        <v>2.1120000000000001</v>
      </c>
      <c r="K18" s="167">
        <v>200</v>
      </c>
      <c r="L18" s="166">
        <f>(职业参数比例等级参数!$S$4+职业参数比例等级参数!$W$4)*(A18/$E$1)</f>
        <v>0</v>
      </c>
      <c r="M18" s="166">
        <f>(职业参数比例等级参数!$S$5+职业参数比例等级参数!$W$5)*(A18/$E$1)</f>
        <v>0</v>
      </c>
      <c r="N18" s="166">
        <f>(职业参数比例等级参数!$S$6+职业参数比例等级参数!$W$6)*(A18/$E$1)</f>
        <v>61.6</v>
      </c>
      <c r="O18" s="166">
        <f>(职业参数比例等级参数!$S$7+职业参数比例等级参数!$W$7)*(A18/$E$1)</f>
        <v>46.2</v>
      </c>
      <c r="P18" s="166">
        <f>(职业参数比例等级参数!$S$8+职业参数比例等级参数!$W$8)*(A18/$E$1)</f>
        <v>36.96</v>
      </c>
      <c r="Q18" s="166">
        <f>(职业参数比例等级参数!$S$9+职业参数比例等级参数!$W$9)*(A18/$E$1)</f>
        <v>27.72</v>
      </c>
      <c r="R18" s="166">
        <f>(职业参数比例等级参数!$S$10+职业参数比例等级参数!$W$10)*(A18/$E$1)</f>
        <v>3.6959999999999993</v>
      </c>
      <c r="S18" s="166">
        <f>(职业参数比例等级参数!$S$11+职业参数比例等级参数!$W$11)*(A18/$E$1)</f>
        <v>7.3919999999999986</v>
      </c>
      <c r="T18" s="166">
        <f>(职业参数比例等级参数!$S$12+职业参数比例等级参数!$W$12)*(A18/$E$1)</f>
        <v>3.6959999999999993</v>
      </c>
      <c r="U18" s="168">
        <v>5</v>
      </c>
    </row>
    <row r="19" spans="1:21">
      <c r="A19" s="158">
        <v>12</v>
      </c>
      <c r="B19" s="166">
        <f>职业参数比例等级参数!$S$4*(A19/$E$1)</f>
        <v>0</v>
      </c>
      <c r="C19" s="166">
        <f>职业参数比例等级参数!$S$5*(A19/$E$1)</f>
        <v>0</v>
      </c>
      <c r="D19" s="166">
        <f>职业参数比例等级参数!$S$6*(A19/$E$1)</f>
        <v>38.4</v>
      </c>
      <c r="E19" s="166">
        <f>职业参数比例等级参数!$S$7*(A19/$E$1)</f>
        <v>28.799999999999997</v>
      </c>
      <c r="F19" s="166">
        <f>职业参数比例等级参数!$S$8*(A19/$E$1)</f>
        <v>23.04</v>
      </c>
      <c r="G19" s="166">
        <f>职业参数比例等级参数!$S$9*(A19/$E$1)</f>
        <v>17.28</v>
      </c>
      <c r="H19" s="166">
        <f>职业参数比例等级参数!$S$10*(A19/$E$1)</f>
        <v>2.3039999999999998</v>
      </c>
      <c r="I19" s="166">
        <f>职业参数比例等级参数!$S$11*(A19/$E$1)</f>
        <v>4.6079999999999997</v>
      </c>
      <c r="J19" s="166">
        <f>职业参数比例等级参数!$S$12*(A19/$E$1)</f>
        <v>2.3039999999999998</v>
      </c>
      <c r="K19" s="167">
        <v>200</v>
      </c>
      <c r="L19" s="166">
        <f>(职业参数比例等级参数!$S$4+职业参数比例等级参数!$W$4)*(A19/$E$1)</f>
        <v>0</v>
      </c>
      <c r="M19" s="166">
        <f>(职业参数比例等级参数!$S$5+职业参数比例等级参数!$W$5)*(A19/$E$1)</f>
        <v>0</v>
      </c>
      <c r="N19" s="166">
        <f>(职业参数比例等级参数!$S$6+职业参数比例等级参数!$W$6)*(A19/$E$1)</f>
        <v>67.2</v>
      </c>
      <c r="O19" s="166">
        <f>(职业参数比例等级参数!$S$7+职业参数比例等级参数!$W$7)*(A19/$E$1)</f>
        <v>50.4</v>
      </c>
      <c r="P19" s="166">
        <f>(职业参数比例等级参数!$S$8+职业参数比例等级参数!$W$8)*(A19/$E$1)</f>
        <v>40.32</v>
      </c>
      <c r="Q19" s="166">
        <f>(职业参数比例等级参数!$S$9+职业参数比例等级参数!$W$9)*(A19/$E$1)</f>
        <v>30.24</v>
      </c>
      <c r="R19" s="166">
        <f>(职业参数比例等级参数!$S$10+职业参数比例等级参数!$W$10)*(A19/$E$1)</f>
        <v>4.0319999999999991</v>
      </c>
      <c r="S19" s="166">
        <f>(职业参数比例等级参数!$S$11+职业参数比例等级参数!$W$11)*(A19/$E$1)</f>
        <v>8.0639999999999983</v>
      </c>
      <c r="T19" s="166">
        <f>(职业参数比例等级参数!$S$12+职业参数比例等级参数!$W$12)*(A19/$E$1)</f>
        <v>4.0319999999999991</v>
      </c>
      <c r="U19" s="168">
        <v>5</v>
      </c>
    </row>
    <row r="20" spans="1:21">
      <c r="A20" s="158">
        <v>13</v>
      </c>
      <c r="B20" s="166">
        <f>职业参数比例等级参数!$S$4*(A20/$E$1)</f>
        <v>0</v>
      </c>
      <c r="C20" s="166">
        <f>职业参数比例等级参数!$S$5*(A20/$E$1)</f>
        <v>0</v>
      </c>
      <c r="D20" s="166">
        <f>职业参数比例等级参数!$S$6*(A20/$E$1)</f>
        <v>41.6</v>
      </c>
      <c r="E20" s="166">
        <f>职业参数比例等级参数!$S$7*(A20/$E$1)</f>
        <v>31.200000000000003</v>
      </c>
      <c r="F20" s="166">
        <f>职业参数比例等级参数!$S$8*(A20/$E$1)</f>
        <v>24.96</v>
      </c>
      <c r="G20" s="166">
        <f>职业参数比例等级参数!$S$9*(A20/$E$1)</f>
        <v>18.72</v>
      </c>
      <c r="H20" s="166">
        <f>职业参数比例等级参数!$S$10*(A20/$E$1)</f>
        <v>2.496</v>
      </c>
      <c r="I20" s="166">
        <f>职业参数比例等级参数!$S$11*(A20/$E$1)</f>
        <v>4.992</v>
      </c>
      <c r="J20" s="166">
        <f>职业参数比例等级参数!$S$12*(A20/$E$1)</f>
        <v>2.496</v>
      </c>
      <c r="K20" s="167">
        <v>200</v>
      </c>
      <c r="L20" s="166">
        <f>(职业参数比例等级参数!$S$4+职业参数比例等级参数!$W$4)*(A20/$E$1)</f>
        <v>0</v>
      </c>
      <c r="M20" s="166">
        <f>(职业参数比例等级参数!$S$5+职业参数比例等级参数!$W$5)*(A20/$E$1)</f>
        <v>0</v>
      </c>
      <c r="N20" s="166">
        <f>(职业参数比例等级参数!$S$6+职业参数比例等级参数!$W$6)*(A20/$E$1)</f>
        <v>72.8</v>
      </c>
      <c r="O20" s="166">
        <f>(职业参数比例等级参数!$S$7+职业参数比例等级参数!$W$7)*(A20/$E$1)</f>
        <v>54.6</v>
      </c>
      <c r="P20" s="166">
        <f>(职业参数比例等级参数!$S$8+职业参数比例等级参数!$W$8)*(A20/$E$1)</f>
        <v>43.68</v>
      </c>
      <c r="Q20" s="166">
        <f>(职业参数比例等级参数!$S$9+职业参数比例等级参数!$W$9)*(A20/$E$1)</f>
        <v>32.76</v>
      </c>
      <c r="R20" s="166">
        <f>(职业参数比例等级参数!$S$10+职业参数比例等级参数!$W$10)*(A20/$E$1)</f>
        <v>4.3679999999999994</v>
      </c>
      <c r="S20" s="166">
        <f>(职业参数比例等级参数!$S$11+职业参数比例等级参数!$W$11)*(A20/$E$1)</f>
        <v>8.7359999999999989</v>
      </c>
      <c r="T20" s="166">
        <f>(职业参数比例等级参数!$S$12+职业参数比例等级参数!$W$12)*(A20/$E$1)</f>
        <v>4.3679999999999994</v>
      </c>
      <c r="U20" s="168">
        <v>5</v>
      </c>
    </row>
    <row r="21" spans="1:21">
      <c r="A21" s="158">
        <v>14</v>
      </c>
      <c r="B21" s="166">
        <f>职业参数比例等级参数!$S$4*(A21/$E$1)</f>
        <v>0</v>
      </c>
      <c r="C21" s="166">
        <f>职业参数比例等级参数!$S$5*(A21/$E$1)</f>
        <v>0</v>
      </c>
      <c r="D21" s="166">
        <f>职业参数比例等级参数!$S$6*(A21/$E$1)</f>
        <v>44.800000000000004</v>
      </c>
      <c r="E21" s="166">
        <f>职业参数比例等级参数!$S$7*(A21/$E$1)</f>
        <v>33.6</v>
      </c>
      <c r="F21" s="166">
        <f>职业参数比例等级参数!$S$8*(A21/$E$1)</f>
        <v>26.880000000000003</v>
      </c>
      <c r="G21" s="166">
        <f>职业参数比例等级参数!$S$9*(A21/$E$1)</f>
        <v>20.160000000000004</v>
      </c>
      <c r="H21" s="166">
        <f>职业参数比例等级参数!$S$10*(A21/$E$1)</f>
        <v>2.6880000000000002</v>
      </c>
      <c r="I21" s="166">
        <f>职业参数比例等级参数!$S$11*(A21/$E$1)</f>
        <v>5.3760000000000003</v>
      </c>
      <c r="J21" s="166">
        <f>职业参数比例等级参数!$S$12*(A21/$E$1)</f>
        <v>2.6880000000000002</v>
      </c>
      <c r="K21" s="167">
        <v>200</v>
      </c>
      <c r="L21" s="166">
        <f>(职业参数比例等级参数!$S$4+职业参数比例等级参数!$W$4)*(A21/$E$1)</f>
        <v>0</v>
      </c>
      <c r="M21" s="166">
        <f>(职业参数比例等级参数!$S$5+职业参数比例等级参数!$W$5)*(A21/$E$1)</f>
        <v>0</v>
      </c>
      <c r="N21" s="166">
        <f>(职业参数比例等级参数!$S$6+职业参数比例等级参数!$W$6)*(A21/$E$1)</f>
        <v>78.400000000000006</v>
      </c>
      <c r="O21" s="166">
        <f>(职业参数比例等级参数!$S$7+职业参数比例等级参数!$W$7)*(A21/$E$1)</f>
        <v>58.800000000000004</v>
      </c>
      <c r="P21" s="166">
        <f>(职业参数比例等级参数!$S$8+职业参数比例等级参数!$W$8)*(A21/$E$1)</f>
        <v>47.040000000000006</v>
      </c>
      <c r="Q21" s="166">
        <f>(职业参数比例等级参数!$S$9+职业参数比例等级参数!$W$9)*(A21/$E$1)</f>
        <v>35.28</v>
      </c>
      <c r="R21" s="166">
        <f>(职业参数比例等级参数!$S$10+职业参数比例等级参数!$W$10)*(A21/$E$1)</f>
        <v>4.7039999999999997</v>
      </c>
      <c r="S21" s="166">
        <f>(职业参数比例等级参数!$S$11+职业参数比例等级参数!$W$11)*(A21/$E$1)</f>
        <v>9.4079999999999995</v>
      </c>
      <c r="T21" s="166">
        <f>(职业参数比例等级参数!$S$12+职业参数比例等级参数!$W$12)*(A21/$E$1)</f>
        <v>4.7039999999999997</v>
      </c>
      <c r="U21" s="168">
        <v>5</v>
      </c>
    </row>
    <row r="22" spans="1:21">
      <c r="A22" s="158">
        <v>15</v>
      </c>
      <c r="B22" s="166">
        <f>职业参数比例等级参数!$S$4*(A22/$E$1)</f>
        <v>0</v>
      </c>
      <c r="C22" s="166">
        <f>职业参数比例等级参数!$S$5*(A22/$E$1)</f>
        <v>0</v>
      </c>
      <c r="D22" s="166">
        <f>职业参数比例等级参数!$S$6*(A22/$E$1)</f>
        <v>48</v>
      </c>
      <c r="E22" s="166">
        <f>职业参数比例等级参数!$S$7*(A22/$E$1)</f>
        <v>36</v>
      </c>
      <c r="F22" s="166">
        <f>职业参数比例等级参数!$S$8*(A22/$E$1)</f>
        <v>28.799999999999997</v>
      </c>
      <c r="G22" s="166">
        <f>职业参数比例等级参数!$S$9*(A22/$E$1)</f>
        <v>21.599999999999998</v>
      </c>
      <c r="H22" s="166">
        <f>职业参数比例等级参数!$S$10*(A22/$E$1)</f>
        <v>2.88</v>
      </c>
      <c r="I22" s="166">
        <f>职业参数比例等级参数!$S$11*(A22/$E$1)</f>
        <v>5.76</v>
      </c>
      <c r="J22" s="166">
        <f>职业参数比例等级参数!$S$12*(A22/$E$1)</f>
        <v>2.88</v>
      </c>
      <c r="K22" s="167">
        <v>200</v>
      </c>
      <c r="L22" s="166">
        <f>(职业参数比例等级参数!$S$4+职业参数比例等级参数!$W$4)*(A22/$E$1)</f>
        <v>0</v>
      </c>
      <c r="M22" s="166">
        <f>(职业参数比例等级参数!$S$5+职业参数比例等级参数!$W$5)*(A22/$E$1)</f>
        <v>0</v>
      </c>
      <c r="N22" s="166">
        <f>(职业参数比例等级参数!$S$6+职业参数比例等级参数!$W$6)*(A22/$E$1)</f>
        <v>84</v>
      </c>
      <c r="O22" s="166">
        <f>(职业参数比例等级参数!$S$7+职业参数比例等级参数!$W$7)*(A22/$E$1)</f>
        <v>63</v>
      </c>
      <c r="P22" s="166">
        <f>(职业参数比例等级参数!$S$8+职业参数比例等级参数!$W$8)*(A22/$E$1)</f>
        <v>50.4</v>
      </c>
      <c r="Q22" s="166">
        <f>(职业参数比例等级参数!$S$9+职业参数比例等级参数!$W$9)*(A22/$E$1)</f>
        <v>37.799999999999997</v>
      </c>
      <c r="R22" s="166">
        <f>(职业参数比例等级参数!$S$10+职业参数比例等级参数!$W$10)*(A22/$E$1)</f>
        <v>5.0399999999999991</v>
      </c>
      <c r="S22" s="166">
        <f>(职业参数比例等级参数!$S$11+职业参数比例等级参数!$W$11)*(A22/$E$1)</f>
        <v>10.079999999999998</v>
      </c>
      <c r="T22" s="166">
        <f>(职业参数比例等级参数!$S$12+职业参数比例等级参数!$W$12)*(A22/$E$1)</f>
        <v>5.0399999999999991</v>
      </c>
      <c r="U22" s="168">
        <v>5</v>
      </c>
    </row>
    <row r="23" spans="1:21">
      <c r="A23" s="158">
        <v>16</v>
      </c>
      <c r="B23" s="166">
        <f>职业参数比例等级参数!$S$4*(A23/$E$1)</f>
        <v>0</v>
      </c>
      <c r="C23" s="166">
        <f>职业参数比例等级参数!$S$5*(A23/$E$1)</f>
        <v>0</v>
      </c>
      <c r="D23" s="166">
        <f>职业参数比例等级参数!$S$6*(A23/$E$1)</f>
        <v>51.2</v>
      </c>
      <c r="E23" s="166">
        <f>职业参数比例等级参数!$S$7*(A23/$E$1)</f>
        <v>38.4</v>
      </c>
      <c r="F23" s="166">
        <f>职业参数比例等级参数!$S$8*(A23/$E$1)</f>
        <v>30.72</v>
      </c>
      <c r="G23" s="166">
        <f>职业参数比例等级参数!$S$9*(A23/$E$1)</f>
        <v>23.04</v>
      </c>
      <c r="H23" s="166">
        <f>职业参数比例等级参数!$S$10*(A23/$E$1)</f>
        <v>3.0720000000000001</v>
      </c>
      <c r="I23" s="166">
        <f>职业参数比例等级参数!$S$11*(A23/$E$1)</f>
        <v>6.1440000000000001</v>
      </c>
      <c r="J23" s="166">
        <f>职业参数比例等级参数!$S$12*(A23/$E$1)</f>
        <v>3.0720000000000001</v>
      </c>
      <c r="K23" s="167">
        <v>200</v>
      </c>
      <c r="L23" s="166">
        <f>(职业参数比例等级参数!$S$4+职业参数比例等级参数!$W$4)*(A23/$E$1)</f>
        <v>0</v>
      </c>
      <c r="M23" s="166">
        <f>(职业参数比例等级参数!$S$5+职业参数比例等级参数!$W$5)*(A23/$E$1)</f>
        <v>0</v>
      </c>
      <c r="N23" s="166">
        <f>(职业参数比例等级参数!$S$6+职业参数比例等级参数!$W$6)*(A23/$E$1)</f>
        <v>89.600000000000009</v>
      </c>
      <c r="O23" s="166">
        <f>(职业参数比例等级参数!$S$7+职业参数比例等级参数!$W$7)*(A23/$E$1)</f>
        <v>67.2</v>
      </c>
      <c r="P23" s="166">
        <f>(职业参数比例等级参数!$S$8+职业参数比例等级参数!$W$8)*(A23/$E$1)</f>
        <v>53.76</v>
      </c>
      <c r="Q23" s="166">
        <f>(职业参数比例等级参数!$S$9+职业参数比例等级参数!$W$9)*(A23/$E$1)</f>
        <v>40.32</v>
      </c>
      <c r="R23" s="166">
        <f>(职业参数比例等级参数!$S$10+职业参数比例等级参数!$W$10)*(A23/$E$1)</f>
        <v>5.3759999999999994</v>
      </c>
      <c r="S23" s="166">
        <f>(职业参数比例等级参数!$S$11+职业参数比例等级参数!$W$11)*(A23/$E$1)</f>
        <v>10.751999999999999</v>
      </c>
      <c r="T23" s="166">
        <f>(职业参数比例等级参数!$S$12+职业参数比例等级参数!$W$12)*(A23/$E$1)</f>
        <v>5.3759999999999994</v>
      </c>
      <c r="U23" s="168">
        <v>5</v>
      </c>
    </row>
    <row r="24" spans="1:21">
      <c r="A24" s="158">
        <v>17</v>
      </c>
      <c r="B24" s="166">
        <f>职业参数比例等级参数!$S$4*(A24/$E$1)</f>
        <v>0</v>
      </c>
      <c r="C24" s="166">
        <f>职业参数比例等级参数!$S$5*(A24/$E$1)</f>
        <v>0</v>
      </c>
      <c r="D24" s="166">
        <f>职业参数比例等级参数!$S$6*(A24/$E$1)</f>
        <v>54.400000000000006</v>
      </c>
      <c r="E24" s="166">
        <f>职业参数比例等级参数!$S$7*(A24/$E$1)</f>
        <v>40.800000000000004</v>
      </c>
      <c r="F24" s="166">
        <f>职业参数比例等级参数!$S$8*(A24/$E$1)</f>
        <v>32.64</v>
      </c>
      <c r="G24" s="166">
        <f>职业参数比例等级参数!$S$9*(A24/$E$1)</f>
        <v>24.48</v>
      </c>
      <c r="H24" s="166">
        <f>职业参数比例等级参数!$S$10*(A24/$E$1)</f>
        <v>3.2640000000000002</v>
      </c>
      <c r="I24" s="166">
        <f>职业参数比例等级参数!$S$11*(A24/$E$1)</f>
        <v>6.5280000000000005</v>
      </c>
      <c r="J24" s="166">
        <f>职业参数比例等级参数!$S$12*(A24/$E$1)</f>
        <v>3.2640000000000002</v>
      </c>
      <c r="K24" s="167">
        <v>200</v>
      </c>
      <c r="L24" s="166">
        <f>(职业参数比例等级参数!$S$4+职业参数比例等级参数!$W$4)*(A24/$E$1)</f>
        <v>0</v>
      </c>
      <c r="M24" s="166">
        <f>(职业参数比例等级参数!$S$5+职业参数比例等级参数!$W$5)*(A24/$E$1)</f>
        <v>0</v>
      </c>
      <c r="N24" s="166">
        <f>(职业参数比例等级参数!$S$6+职业参数比例等级参数!$W$6)*(A24/$E$1)</f>
        <v>95.2</v>
      </c>
      <c r="O24" s="166">
        <f>(职业参数比例等级参数!$S$7+职业参数比例等级参数!$W$7)*(A24/$E$1)</f>
        <v>71.400000000000006</v>
      </c>
      <c r="P24" s="166">
        <f>(职业参数比例等级参数!$S$8+职业参数比例等级参数!$W$8)*(A24/$E$1)</f>
        <v>57.120000000000005</v>
      </c>
      <c r="Q24" s="166">
        <f>(职业参数比例等级参数!$S$9+职业参数比例等级参数!$W$9)*(A24/$E$1)</f>
        <v>42.84</v>
      </c>
      <c r="R24" s="166">
        <f>(职业参数比例等级参数!$S$10+职业参数比例等级参数!$W$10)*(A24/$E$1)</f>
        <v>5.7119999999999997</v>
      </c>
      <c r="S24" s="166">
        <f>(职业参数比例等级参数!$S$11+职业参数比例等级参数!$W$11)*(A24/$E$1)</f>
        <v>11.423999999999999</v>
      </c>
      <c r="T24" s="166">
        <f>(职业参数比例等级参数!$S$12+职业参数比例等级参数!$W$12)*(A24/$E$1)</f>
        <v>5.7119999999999997</v>
      </c>
      <c r="U24" s="168">
        <v>5</v>
      </c>
    </row>
    <row r="25" spans="1:21">
      <c r="A25" s="158">
        <v>18</v>
      </c>
      <c r="B25" s="166">
        <f>职业参数比例等级参数!$S$4*(A25/$E$1)</f>
        <v>0</v>
      </c>
      <c r="C25" s="166">
        <f>职业参数比例等级参数!$S$5*(A25/$E$1)</f>
        <v>0</v>
      </c>
      <c r="D25" s="166">
        <f>职业参数比例等级参数!$S$6*(A25/$E$1)</f>
        <v>57.599999999999994</v>
      </c>
      <c r="E25" s="166">
        <f>职业参数比例等级参数!$S$7*(A25/$E$1)</f>
        <v>43.199999999999996</v>
      </c>
      <c r="F25" s="166">
        <f>职业参数比例等级参数!$S$8*(A25/$E$1)</f>
        <v>34.56</v>
      </c>
      <c r="G25" s="166">
        <f>职业参数比例等级参数!$S$9*(A25/$E$1)</f>
        <v>25.919999999999998</v>
      </c>
      <c r="H25" s="166">
        <f>职业参数比例等级参数!$S$10*(A25/$E$1)</f>
        <v>3.456</v>
      </c>
      <c r="I25" s="166">
        <f>职业参数比例等级参数!$S$11*(A25/$E$1)</f>
        <v>6.9119999999999999</v>
      </c>
      <c r="J25" s="166">
        <f>职业参数比例等级参数!$S$12*(A25/$E$1)</f>
        <v>3.456</v>
      </c>
      <c r="K25" s="167">
        <v>200</v>
      </c>
      <c r="L25" s="166">
        <f>(职业参数比例等级参数!$S$4+职业参数比例等级参数!$W$4)*(A25/$E$1)</f>
        <v>0</v>
      </c>
      <c r="M25" s="166">
        <f>(职业参数比例等级参数!$S$5+职业参数比例等级参数!$W$5)*(A25/$E$1)</f>
        <v>0</v>
      </c>
      <c r="N25" s="166">
        <f>(职业参数比例等级参数!$S$6+职业参数比例等级参数!$W$6)*(A25/$E$1)</f>
        <v>100.8</v>
      </c>
      <c r="O25" s="166">
        <f>(职业参数比例等级参数!$S$7+职业参数比例等级参数!$W$7)*(A25/$E$1)</f>
        <v>75.599999999999994</v>
      </c>
      <c r="P25" s="166">
        <f>(职业参数比例等级参数!$S$8+职业参数比例等级参数!$W$8)*(A25/$E$1)</f>
        <v>60.48</v>
      </c>
      <c r="Q25" s="166">
        <f>(职业参数比例等级参数!$S$9+职业参数比例等级参数!$W$9)*(A25/$E$1)</f>
        <v>45.36</v>
      </c>
      <c r="R25" s="166">
        <f>(职业参数比例等级参数!$S$10+职业参数比例等级参数!$W$10)*(A25/$E$1)</f>
        <v>6.0479999999999992</v>
      </c>
      <c r="S25" s="166">
        <f>(职业参数比例等级参数!$S$11+职业参数比例等级参数!$W$11)*(A25/$E$1)</f>
        <v>12.095999999999998</v>
      </c>
      <c r="T25" s="166">
        <f>(职业参数比例等级参数!$S$12+职业参数比例等级参数!$W$12)*(A25/$E$1)</f>
        <v>6.0479999999999992</v>
      </c>
      <c r="U25" s="168">
        <v>5</v>
      </c>
    </row>
    <row r="26" spans="1:21">
      <c r="A26" s="158">
        <v>19</v>
      </c>
      <c r="B26" s="166">
        <f>职业参数比例等级参数!$S$4*(A26/$E$1)</f>
        <v>0</v>
      </c>
      <c r="C26" s="166">
        <f>职业参数比例等级参数!$S$5*(A26/$E$1)</f>
        <v>0</v>
      </c>
      <c r="D26" s="166">
        <f>职业参数比例等级参数!$S$6*(A26/$E$1)</f>
        <v>60.8</v>
      </c>
      <c r="E26" s="166">
        <f>职业参数比例等级参数!$S$7*(A26/$E$1)</f>
        <v>45.6</v>
      </c>
      <c r="F26" s="166">
        <f>职业参数比例等级参数!$S$8*(A26/$E$1)</f>
        <v>36.480000000000004</v>
      </c>
      <c r="G26" s="166">
        <f>职业参数比例等级参数!$S$9*(A26/$E$1)</f>
        <v>27.36</v>
      </c>
      <c r="H26" s="166">
        <f>职业参数比例等级参数!$S$10*(A26/$E$1)</f>
        <v>3.6479999999999997</v>
      </c>
      <c r="I26" s="166">
        <f>职业参数比例等级参数!$S$11*(A26/$E$1)</f>
        <v>7.2959999999999994</v>
      </c>
      <c r="J26" s="166">
        <f>职业参数比例等级参数!$S$12*(A26/$E$1)</f>
        <v>3.6479999999999997</v>
      </c>
      <c r="K26" s="167">
        <v>200</v>
      </c>
      <c r="L26" s="166">
        <f>(职业参数比例等级参数!$S$4+职业参数比例等级参数!$W$4)*(A26/$E$1)</f>
        <v>0</v>
      </c>
      <c r="M26" s="166">
        <f>(职业参数比例等级参数!$S$5+职业参数比例等级参数!$W$5)*(A26/$E$1)</f>
        <v>0</v>
      </c>
      <c r="N26" s="166">
        <f>(职业参数比例等级参数!$S$6+职业参数比例等级参数!$W$6)*(A26/$E$1)</f>
        <v>106.4</v>
      </c>
      <c r="O26" s="166">
        <f>(职业参数比例等级参数!$S$7+职业参数比例等级参数!$W$7)*(A26/$E$1)</f>
        <v>79.8</v>
      </c>
      <c r="P26" s="166">
        <f>(职业参数比例等级参数!$S$8+职业参数比例等级参数!$W$8)*(A26/$E$1)</f>
        <v>63.84</v>
      </c>
      <c r="Q26" s="166">
        <f>(职业参数比例等级参数!$S$9+职业参数比例等级参数!$W$9)*(A26/$E$1)</f>
        <v>47.88</v>
      </c>
      <c r="R26" s="166">
        <f>(职业参数比例等级参数!$S$10+职业参数比例等级参数!$W$10)*(A26/$E$1)</f>
        <v>6.3839999999999986</v>
      </c>
      <c r="S26" s="166">
        <f>(职业参数比例等级参数!$S$11+职业参数比例等级参数!$W$11)*(A26/$E$1)</f>
        <v>12.767999999999997</v>
      </c>
      <c r="T26" s="166">
        <f>(职业参数比例等级参数!$S$12+职业参数比例等级参数!$W$12)*(A26/$E$1)</f>
        <v>6.3839999999999986</v>
      </c>
      <c r="U26" s="168">
        <v>5</v>
      </c>
    </row>
    <row r="27" spans="1:21">
      <c r="A27" s="158">
        <v>20</v>
      </c>
      <c r="B27" s="166">
        <f>职业参数比例等级参数!$S$4*(A27/$E$1)</f>
        <v>0</v>
      </c>
      <c r="C27" s="166">
        <f>职业参数比例等级参数!$S$5*(A27/$E$1)</f>
        <v>0</v>
      </c>
      <c r="D27" s="166">
        <f>职业参数比例等级参数!$S$6*(A27/$E$1)</f>
        <v>64</v>
      </c>
      <c r="E27" s="166">
        <f>职业参数比例等级参数!$S$7*(A27/$E$1)</f>
        <v>48</v>
      </c>
      <c r="F27" s="166">
        <f>职业参数比例等级参数!$S$8*(A27/$E$1)</f>
        <v>38.400000000000006</v>
      </c>
      <c r="G27" s="166">
        <f>职业参数比例等级参数!$S$9*(A27/$E$1)</f>
        <v>28.8</v>
      </c>
      <c r="H27" s="166">
        <f>职业参数比例等级参数!$S$10*(A27/$E$1)</f>
        <v>3.84</v>
      </c>
      <c r="I27" s="166">
        <f>职业参数比例等级参数!$S$11*(A27/$E$1)</f>
        <v>7.68</v>
      </c>
      <c r="J27" s="166">
        <f>职业参数比例等级参数!$S$12*(A27/$E$1)</f>
        <v>3.84</v>
      </c>
      <c r="K27" s="167">
        <v>200</v>
      </c>
      <c r="L27" s="166">
        <f>(职业参数比例等级参数!$S$4+职业参数比例等级参数!$W$4)*(A27/$E$1)</f>
        <v>0</v>
      </c>
      <c r="M27" s="166">
        <f>(职业参数比例等级参数!$S$5+职业参数比例等级参数!$W$5)*(A27/$E$1)</f>
        <v>0</v>
      </c>
      <c r="N27" s="166">
        <f>(职业参数比例等级参数!$S$6+职业参数比例等级参数!$W$6)*(A27/$E$1)</f>
        <v>112</v>
      </c>
      <c r="O27" s="166">
        <f>(职业参数比例等级参数!$S$7+职业参数比例等级参数!$W$7)*(A27/$E$1)</f>
        <v>84</v>
      </c>
      <c r="P27" s="166">
        <f>(职业参数比例等级参数!$S$8+职业参数比例等级参数!$W$8)*(A27/$E$1)</f>
        <v>67.2</v>
      </c>
      <c r="Q27" s="166">
        <f>(职业参数比例等级参数!$S$9+职业参数比例等级参数!$W$9)*(A27/$E$1)</f>
        <v>50.400000000000006</v>
      </c>
      <c r="R27" s="166">
        <f>(职业参数比例等级参数!$S$10+职业参数比例等级参数!$W$10)*(A27/$E$1)</f>
        <v>6.7199999999999989</v>
      </c>
      <c r="S27" s="166">
        <f>(职业参数比例等级参数!$S$11+职业参数比例等级参数!$W$11)*(A27/$E$1)</f>
        <v>13.439999999999998</v>
      </c>
      <c r="T27" s="166">
        <f>(职业参数比例等级参数!$S$12+职业参数比例等级参数!$W$12)*(A27/$E$1)</f>
        <v>6.7199999999999989</v>
      </c>
      <c r="U27" s="168">
        <v>5</v>
      </c>
    </row>
    <row r="28" spans="1:21">
      <c r="A28" s="158">
        <v>21</v>
      </c>
      <c r="B28" s="166">
        <f>职业参数比例等级参数!$S$4*(A28/$E$1)</f>
        <v>0</v>
      </c>
      <c r="C28" s="166">
        <f>职业参数比例等级参数!$S$5*(A28/$E$1)</f>
        <v>0</v>
      </c>
      <c r="D28" s="166">
        <f>职业参数比例等级参数!$S$6*(A28/$E$1)</f>
        <v>67.2</v>
      </c>
      <c r="E28" s="166">
        <f>职业参数比例等级参数!$S$7*(A28/$E$1)</f>
        <v>50.4</v>
      </c>
      <c r="F28" s="166">
        <f>职业参数比例等级参数!$S$8*(A28/$E$1)</f>
        <v>40.32</v>
      </c>
      <c r="G28" s="166">
        <f>职业参数比例等级参数!$S$9*(A28/$E$1)</f>
        <v>30.24</v>
      </c>
      <c r="H28" s="166">
        <f>职业参数比例等级参数!$S$10*(A28/$E$1)</f>
        <v>4.032</v>
      </c>
      <c r="I28" s="166">
        <f>职业参数比例等级参数!$S$11*(A28/$E$1)</f>
        <v>8.0640000000000001</v>
      </c>
      <c r="J28" s="166">
        <f>职业参数比例等级参数!$S$12*(A28/$E$1)</f>
        <v>4.032</v>
      </c>
      <c r="K28" s="167">
        <v>200</v>
      </c>
      <c r="L28" s="166">
        <f>(职业参数比例等级参数!$S$4+职业参数比例等级参数!$W$4)*(A28/$E$1)</f>
        <v>0</v>
      </c>
      <c r="M28" s="166">
        <f>(职业参数比例等级参数!$S$5+职业参数比例等级参数!$W$5)*(A28/$E$1)</f>
        <v>0</v>
      </c>
      <c r="N28" s="166">
        <f>(职业参数比例等级参数!$S$6+职业参数比例等级参数!$W$6)*(A28/$E$1)</f>
        <v>117.6</v>
      </c>
      <c r="O28" s="166">
        <f>(职业参数比例等级参数!$S$7+职业参数比例等级参数!$W$7)*(A28/$E$1)</f>
        <v>88.2</v>
      </c>
      <c r="P28" s="166">
        <f>(职业参数比例等级参数!$S$8+职业参数比例等级参数!$W$8)*(A28/$E$1)</f>
        <v>70.56</v>
      </c>
      <c r="Q28" s="166">
        <f>(职业参数比例等级参数!$S$9+职业参数比例等级参数!$W$9)*(A28/$E$1)</f>
        <v>52.919999999999995</v>
      </c>
      <c r="R28" s="166">
        <f>(职业参数比例等级参数!$S$10+职业参数比例等级参数!$W$10)*(A28/$E$1)</f>
        <v>7.0559999999999983</v>
      </c>
      <c r="S28" s="166">
        <f>(职业参数比例等级参数!$S$11+职业参数比例等级参数!$W$11)*(A28/$E$1)</f>
        <v>14.111999999999997</v>
      </c>
      <c r="T28" s="166">
        <f>(职业参数比例等级参数!$S$12+职业参数比例等级参数!$W$12)*(A28/$E$1)</f>
        <v>7.0559999999999983</v>
      </c>
      <c r="U28" s="168">
        <v>5</v>
      </c>
    </row>
    <row r="29" spans="1:21">
      <c r="A29" s="158">
        <v>22</v>
      </c>
      <c r="B29" s="166">
        <f>职业参数比例等级参数!$S$4*(A29/$E$1)</f>
        <v>0</v>
      </c>
      <c r="C29" s="166">
        <f>职业参数比例等级参数!$S$5*(A29/$E$1)</f>
        <v>0</v>
      </c>
      <c r="D29" s="166">
        <f>职业参数比例等级参数!$S$6*(A29/$E$1)</f>
        <v>70.400000000000006</v>
      </c>
      <c r="E29" s="166">
        <f>职业参数比例等级参数!$S$7*(A29/$E$1)</f>
        <v>52.8</v>
      </c>
      <c r="F29" s="166">
        <f>职业参数比例等级参数!$S$8*(A29/$E$1)</f>
        <v>42.24</v>
      </c>
      <c r="G29" s="166">
        <f>职业参数比例等级参数!$S$9*(A29/$E$1)</f>
        <v>31.68</v>
      </c>
      <c r="H29" s="166">
        <f>职业参数比例等级参数!$S$10*(A29/$E$1)</f>
        <v>4.2240000000000002</v>
      </c>
      <c r="I29" s="166">
        <f>职业参数比例等级参数!$S$11*(A29/$E$1)</f>
        <v>8.4480000000000004</v>
      </c>
      <c r="J29" s="166">
        <f>职业参数比例等级参数!$S$12*(A29/$E$1)</f>
        <v>4.2240000000000002</v>
      </c>
      <c r="K29" s="167">
        <v>200</v>
      </c>
      <c r="L29" s="166">
        <f>(职业参数比例等级参数!$S$4+职业参数比例等级参数!$W$4)*(A29/$E$1)</f>
        <v>0</v>
      </c>
      <c r="M29" s="166">
        <f>(职业参数比例等级参数!$S$5+职业参数比例等级参数!$W$5)*(A29/$E$1)</f>
        <v>0</v>
      </c>
      <c r="N29" s="166">
        <f>(职业参数比例等级参数!$S$6+职业参数比例等级参数!$W$6)*(A29/$E$1)</f>
        <v>123.2</v>
      </c>
      <c r="O29" s="166">
        <f>(职业参数比例等级参数!$S$7+职业参数比例等级参数!$W$7)*(A29/$E$1)</f>
        <v>92.4</v>
      </c>
      <c r="P29" s="166">
        <f>(职业参数比例等级参数!$S$8+职业参数比例等级参数!$W$8)*(A29/$E$1)</f>
        <v>73.92</v>
      </c>
      <c r="Q29" s="166">
        <f>(职业参数比例等级参数!$S$9+职业参数比例等级参数!$W$9)*(A29/$E$1)</f>
        <v>55.44</v>
      </c>
      <c r="R29" s="166">
        <f>(职业参数比例等级参数!$S$10+职业参数比例等级参数!$W$10)*(A29/$E$1)</f>
        <v>7.3919999999999986</v>
      </c>
      <c r="S29" s="166">
        <f>(职业参数比例等级参数!$S$11+职业参数比例等级参数!$W$11)*(A29/$E$1)</f>
        <v>14.783999999999997</v>
      </c>
      <c r="T29" s="166">
        <f>(职业参数比例等级参数!$S$12+职业参数比例等级参数!$W$12)*(A29/$E$1)</f>
        <v>7.3919999999999986</v>
      </c>
      <c r="U29" s="168">
        <v>5</v>
      </c>
    </row>
    <row r="30" spans="1:21">
      <c r="A30" s="158">
        <v>23</v>
      </c>
      <c r="B30" s="166">
        <f>职业参数比例等级参数!$S$4*(A30/$E$1)</f>
        <v>0</v>
      </c>
      <c r="C30" s="166">
        <f>职业参数比例等级参数!$S$5*(A30/$E$1)</f>
        <v>0</v>
      </c>
      <c r="D30" s="166">
        <f>职业参数比例等级参数!$S$6*(A30/$E$1)</f>
        <v>73.600000000000009</v>
      </c>
      <c r="E30" s="166">
        <f>职业参数比例等级参数!$S$7*(A30/$E$1)</f>
        <v>55.2</v>
      </c>
      <c r="F30" s="166">
        <f>职业参数比例等级参数!$S$8*(A30/$E$1)</f>
        <v>44.160000000000004</v>
      </c>
      <c r="G30" s="166">
        <f>职业参数比例等级参数!$S$9*(A30/$E$1)</f>
        <v>33.120000000000005</v>
      </c>
      <c r="H30" s="166">
        <f>职业参数比例等级参数!$S$10*(A30/$E$1)</f>
        <v>4.4160000000000004</v>
      </c>
      <c r="I30" s="166">
        <f>职业参数比例等级参数!$S$11*(A30/$E$1)</f>
        <v>8.8320000000000007</v>
      </c>
      <c r="J30" s="166">
        <f>职业参数比例等级参数!$S$12*(A30/$E$1)</f>
        <v>4.4160000000000004</v>
      </c>
      <c r="K30" s="167">
        <v>200</v>
      </c>
      <c r="L30" s="166">
        <f>(职业参数比例等级参数!$S$4+职业参数比例等级参数!$W$4)*(A30/$E$1)</f>
        <v>0</v>
      </c>
      <c r="M30" s="166">
        <f>(职业参数比例等级参数!$S$5+职业参数比例等级参数!$W$5)*(A30/$E$1)</f>
        <v>0</v>
      </c>
      <c r="N30" s="166">
        <f>(职业参数比例等级参数!$S$6+职业参数比例等级参数!$W$6)*(A30/$E$1)</f>
        <v>128.80000000000001</v>
      </c>
      <c r="O30" s="166">
        <f>(职业参数比例等级参数!$S$7+职业参数比例等级参数!$W$7)*(A30/$E$1)</f>
        <v>96.600000000000009</v>
      </c>
      <c r="P30" s="166">
        <f>(职业参数比例等级参数!$S$8+职业参数比例等级参数!$W$8)*(A30/$E$1)</f>
        <v>77.28</v>
      </c>
      <c r="Q30" s="166">
        <f>(职业参数比例等级参数!$S$9+职业参数比例等级参数!$W$9)*(A30/$E$1)</f>
        <v>57.96</v>
      </c>
      <c r="R30" s="166">
        <f>(职业参数比例等级参数!$S$10+职业参数比例等级参数!$W$10)*(A30/$E$1)</f>
        <v>7.7279999999999989</v>
      </c>
      <c r="S30" s="166">
        <f>(职业参数比例等级参数!$S$11+职业参数比例等级参数!$W$11)*(A30/$E$1)</f>
        <v>15.455999999999998</v>
      </c>
      <c r="T30" s="166">
        <f>(职业参数比例等级参数!$S$12+职业参数比例等级参数!$W$12)*(A30/$E$1)</f>
        <v>7.7279999999999989</v>
      </c>
      <c r="U30" s="168">
        <v>5</v>
      </c>
    </row>
    <row r="31" spans="1:21">
      <c r="A31" s="158">
        <v>24</v>
      </c>
      <c r="B31" s="166">
        <f>职业参数比例等级参数!$S$4*(A31/$E$1)</f>
        <v>0</v>
      </c>
      <c r="C31" s="166">
        <f>职业参数比例等级参数!$S$5*(A31/$E$1)</f>
        <v>0</v>
      </c>
      <c r="D31" s="166">
        <f>职业参数比例等级参数!$S$6*(A31/$E$1)</f>
        <v>76.8</v>
      </c>
      <c r="E31" s="166">
        <f>职业参数比例等级参数!$S$7*(A31/$E$1)</f>
        <v>57.599999999999994</v>
      </c>
      <c r="F31" s="166">
        <f>职业参数比例等级参数!$S$8*(A31/$E$1)</f>
        <v>46.08</v>
      </c>
      <c r="G31" s="166">
        <f>职业参数比例等级参数!$S$9*(A31/$E$1)</f>
        <v>34.56</v>
      </c>
      <c r="H31" s="166">
        <f>职业参数比例等级参数!$S$10*(A31/$E$1)</f>
        <v>4.6079999999999997</v>
      </c>
      <c r="I31" s="166">
        <f>职业参数比例等级参数!$S$11*(A31/$E$1)</f>
        <v>9.2159999999999993</v>
      </c>
      <c r="J31" s="166">
        <f>职业参数比例等级参数!$S$12*(A31/$E$1)</f>
        <v>4.6079999999999997</v>
      </c>
      <c r="K31" s="167">
        <v>200</v>
      </c>
      <c r="L31" s="166">
        <f>(职业参数比例等级参数!$S$4+职业参数比例等级参数!$W$4)*(A31/$E$1)</f>
        <v>0</v>
      </c>
      <c r="M31" s="166">
        <f>(职业参数比例等级参数!$S$5+职业参数比例等级参数!$W$5)*(A31/$E$1)</f>
        <v>0</v>
      </c>
      <c r="N31" s="166">
        <f>(职业参数比例等级参数!$S$6+职业参数比例等级参数!$W$6)*(A31/$E$1)</f>
        <v>134.4</v>
      </c>
      <c r="O31" s="166">
        <f>(职业参数比例等级参数!$S$7+职业参数比例等级参数!$W$7)*(A31/$E$1)</f>
        <v>100.8</v>
      </c>
      <c r="P31" s="166">
        <f>(职业参数比例等级参数!$S$8+职业参数比例等级参数!$W$8)*(A31/$E$1)</f>
        <v>80.64</v>
      </c>
      <c r="Q31" s="166">
        <f>(职业参数比例等级参数!$S$9+职业参数比例等级参数!$W$9)*(A31/$E$1)</f>
        <v>60.48</v>
      </c>
      <c r="R31" s="166">
        <f>(职业参数比例等级参数!$S$10+职业参数比例等级参数!$W$10)*(A31/$E$1)</f>
        <v>8.0639999999999983</v>
      </c>
      <c r="S31" s="166">
        <f>(职业参数比例等级参数!$S$11+职业参数比例等级参数!$W$11)*(A31/$E$1)</f>
        <v>16.127999999999997</v>
      </c>
      <c r="T31" s="166">
        <f>(职业参数比例等级参数!$S$12+职业参数比例等级参数!$W$12)*(A31/$E$1)</f>
        <v>8.0639999999999983</v>
      </c>
      <c r="U31" s="168">
        <v>5</v>
      </c>
    </row>
    <row r="32" spans="1:21">
      <c r="A32" s="158">
        <v>25</v>
      </c>
      <c r="B32" s="166">
        <f>职业参数比例等级参数!$S$4*(A32/$E$1)</f>
        <v>0</v>
      </c>
      <c r="C32" s="166">
        <f>职业参数比例等级参数!$S$5*(A32/$E$1)</f>
        <v>0</v>
      </c>
      <c r="D32" s="166">
        <f>职业参数比例等级参数!$S$6*(A32/$E$1)</f>
        <v>80</v>
      </c>
      <c r="E32" s="166">
        <f>职业参数比例等级参数!$S$7*(A32/$E$1)</f>
        <v>60</v>
      </c>
      <c r="F32" s="166">
        <f>职业参数比例等级参数!$S$8*(A32/$E$1)</f>
        <v>48</v>
      </c>
      <c r="G32" s="166">
        <f>职业参数比例等级参数!$S$9*(A32/$E$1)</f>
        <v>36</v>
      </c>
      <c r="H32" s="166">
        <f>职业参数比例等级参数!$S$10*(A32/$E$1)</f>
        <v>4.8</v>
      </c>
      <c r="I32" s="166">
        <f>职业参数比例等级参数!$S$11*(A32/$E$1)</f>
        <v>9.6</v>
      </c>
      <c r="J32" s="166">
        <f>职业参数比例等级参数!$S$12*(A32/$E$1)</f>
        <v>4.8</v>
      </c>
      <c r="K32" s="167">
        <v>200</v>
      </c>
      <c r="L32" s="166">
        <f>(职业参数比例等级参数!$S$4+职业参数比例等级参数!$W$4)*(A32/$E$1)</f>
        <v>0</v>
      </c>
      <c r="M32" s="166">
        <f>(职业参数比例等级参数!$S$5+职业参数比例等级参数!$W$5)*(A32/$E$1)</f>
        <v>0</v>
      </c>
      <c r="N32" s="166">
        <f>(职业参数比例等级参数!$S$6+职业参数比例等级参数!$W$6)*(A32/$E$1)</f>
        <v>140</v>
      </c>
      <c r="O32" s="166">
        <f>(职业参数比例等级参数!$S$7+职业参数比例等级参数!$W$7)*(A32/$E$1)</f>
        <v>105</v>
      </c>
      <c r="P32" s="166">
        <f>(职业参数比例等级参数!$S$8+职业参数比例等级参数!$W$8)*(A32/$E$1)</f>
        <v>84</v>
      </c>
      <c r="Q32" s="166">
        <f>(职业参数比例等级参数!$S$9+职业参数比例等级参数!$W$9)*(A32/$E$1)</f>
        <v>63</v>
      </c>
      <c r="R32" s="166">
        <f>(职业参数比例等级参数!$S$10+职业参数比例等级参数!$W$10)*(A32/$E$1)</f>
        <v>8.3999999999999986</v>
      </c>
      <c r="S32" s="166">
        <f>(职业参数比例等级参数!$S$11+职业参数比例等级参数!$W$11)*(A32/$E$1)</f>
        <v>16.799999999999997</v>
      </c>
      <c r="T32" s="166">
        <f>(职业参数比例等级参数!$S$12+职业参数比例等级参数!$W$12)*(A32/$E$1)</f>
        <v>8.3999999999999986</v>
      </c>
      <c r="U32" s="168">
        <v>5</v>
      </c>
    </row>
    <row r="33" spans="1:21">
      <c r="A33" s="158">
        <v>26</v>
      </c>
      <c r="B33" s="166">
        <f>职业参数比例等级参数!$S$4*(A33/$E$1)</f>
        <v>0</v>
      </c>
      <c r="C33" s="166">
        <f>职业参数比例等级参数!$S$5*(A33/$E$1)</f>
        <v>0</v>
      </c>
      <c r="D33" s="166">
        <f>职业参数比例等级参数!$S$6*(A33/$E$1)</f>
        <v>83.2</v>
      </c>
      <c r="E33" s="166">
        <f>职业参数比例等级参数!$S$7*(A33/$E$1)</f>
        <v>62.400000000000006</v>
      </c>
      <c r="F33" s="166">
        <f>职业参数比例等级参数!$S$8*(A33/$E$1)</f>
        <v>49.92</v>
      </c>
      <c r="G33" s="166">
        <f>职业参数比例等级参数!$S$9*(A33/$E$1)</f>
        <v>37.44</v>
      </c>
      <c r="H33" s="166">
        <f>职业参数比例等级参数!$S$10*(A33/$E$1)</f>
        <v>4.992</v>
      </c>
      <c r="I33" s="166">
        <f>职业参数比例等级参数!$S$11*(A33/$E$1)</f>
        <v>9.984</v>
      </c>
      <c r="J33" s="166">
        <f>职业参数比例等级参数!$S$12*(A33/$E$1)</f>
        <v>4.992</v>
      </c>
      <c r="K33" s="167">
        <v>200</v>
      </c>
      <c r="L33" s="166">
        <f>(职业参数比例等级参数!$S$4+职业参数比例等级参数!$W$4)*(A33/$E$1)</f>
        <v>0</v>
      </c>
      <c r="M33" s="166">
        <f>(职业参数比例等级参数!$S$5+职业参数比例等级参数!$W$5)*(A33/$E$1)</f>
        <v>0</v>
      </c>
      <c r="N33" s="166">
        <f>(职业参数比例等级参数!$S$6+职业参数比例等级参数!$W$6)*(A33/$E$1)</f>
        <v>145.6</v>
      </c>
      <c r="O33" s="166">
        <f>(职业参数比例等级参数!$S$7+职业参数比例等级参数!$W$7)*(A33/$E$1)</f>
        <v>109.2</v>
      </c>
      <c r="P33" s="166">
        <f>(职业参数比例等级参数!$S$8+职业参数比例等级参数!$W$8)*(A33/$E$1)</f>
        <v>87.36</v>
      </c>
      <c r="Q33" s="166">
        <f>(职业参数比例等级参数!$S$9+职业参数比例等级参数!$W$9)*(A33/$E$1)</f>
        <v>65.52</v>
      </c>
      <c r="R33" s="166">
        <f>(职业参数比例等级参数!$S$10+职业参数比例等级参数!$W$10)*(A33/$E$1)</f>
        <v>8.7359999999999989</v>
      </c>
      <c r="S33" s="166">
        <f>(职业参数比例等级参数!$S$11+职业参数比例等级参数!$W$11)*(A33/$E$1)</f>
        <v>17.471999999999998</v>
      </c>
      <c r="T33" s="166">
        <f>(职业参数比例等级参数!$S$12+职业参数比例等级参数!$W$12)*(A33/$E$1)</f>
        <v>8.7359999999999989</v>
      </c>
      <c r="U33" s="168">
        <v>5</v>
      </c>
    </row>
    <row r="34" spans="1:21">
      <c r="A34" s="158">
        <v>27</v>
      </c>
      <c r="B34" s="166">
        <f>职业参数比例等级参数!$S$4*(A34/$E$1)</f>
        <v>0</v>
      </c>
      <c r="C34" s="166">
        <f>职业参数比例等级参数!$S$5*(A34/$E$1)</f>
        <v>0</v>
      </c>
      <c r="D34" s="166">
        <f>职业参数比例等级参数!$S$6*(A34/$E$1)</f>
        <v>86.4</v>
      </c>
      <c r="E34" s="166">
        <f>职业参数比例等级参数!$S$7*(A34/$E$1)</f>
        <v>64.800000000000011</v>
      </c>
      <c r="F34" s="166">
        <f>职业参数比例等级参数!$S$8*(A34/$E$1)</f>
        <v>51.84</v>
      </c>
      <c r="G34" s="166">
        <f>职业参数比例等级参数!$S$9*(A34/$E$1)</f>
        <v>38.880000000000003</v>
      </c>
      <c r="H34" s="166">
        <f>职业参数比例等级参数!$S$10*(A34/$E$1)</f>
        <v>5.1840000000000002</v>
      </c>
      <c r="I34" s="166">
        <f>职业参数比例等级参数!$S$11*(A34/$E$1)</f>
        <v>10.368</v>
      </c>
      <c r="J34" s="166">
        <f>职业参数比例等级参数!$S$12*(A34/$E$1)</f>
        <v>5.1840000000000002</v>
      </c>
      <c r="K34" s="167">
        <v>200</v>
      </c>
      <c r="L34" s="166">
        <f>(职业参数比例等级参数!$S$4+职业参数比例等级参数!$W$4)*(A34/$E$1)</f>
        <v>0</v>
      </c>
      <c r="M34" s="166">
        <f>(职业参数比例等级参数!$S$5+职业参数比例等级参数!$W$5)*(A34/$E$1)</f>
        <v>0</v>
      </c>
      <c r="N34" s="166">
        <f>(职业参数比例等级参数!$S$6+职业参数比例等级参数!$W$6)*(A34/$E$1)</f>
        <v>151.20000000000002</v>
      </c>
      <c r="O34" s="166">
        <f>(职业参数比例等级参数!$S$7+职业参数比例等级参数!$W$7)*(A34/$E$1)</f>
        <v>113.4</v>
      </c>
      <c r="P34" s="166">
        <f>(职业参数比例等级参数!$S$8+职业参数比例等级参数!$W$8)*(A34/$E$1)</f>
        <v>90.72</v>
      </c>
      <c r="Q34" s="166">
        <f>(职业参数比例等级参数!$S$9+职业参数比例等级参数!$W$9)*(A34/$E$1)</f>
        <v>68.040000000000006</v>
      </c>
      <c r="R34" s="166">
        <f>(职业参数比例等级参数!$S$10+职业参数比例等级参数!$W$10)*(A34/$E$1)</f>
        <v>9.0719999999999992</v>
      </c>
      <c r="S34" s="166">
        <f>(职业参数比例等级参数!$S$11+职业参数比例等级参数!$W$11)*(A34/$E$1)</f>
        <v>18.143999999999998</v>
      </c>
      <c r="T34" s="166">
        <f>(职业参数比例等级参数!$S$12+职业参数比例等级参数!$W$12)*(A34/$E$1)</f>
        <v>9.0719999999999992</v>
      </c>
      <c r="U34" s="168">
        <v>5</v>
      </c>
    </row>
    <row r="35" spans="1:21">
      <c r="A35" s="158">
        <v>28</v>
      </c>
      <c r="B35" s="166">
        <f>职业参数比例等级参数!$S$4*(A35/$E$1)</f>
        <v>0</v>
      </c>
      <c r="C35" s="166">
        <f>职业参数比例等级参数!$S$5*(A35/$E$1)</f>
        <v>0</v>
      </c>
      <c r="D35" s="166">
        <f>职业参数比例等级参数!$S$6*(A35/$E$1)</f>
        <v>89.600000000000009</v>
      </c>
      <c r="E35" s="166">
        <f>职业参数比例等级参数!$S$7*(A35/$E$1)</f>
        <v>67.2</v>
      </c>
      <c r="F35" s="166">
        <f>职业参数比例等级参数!$S$8*(A35/$E$1)</f>
        <v>53.760000000000005</v>
      </c>
      <c r="G35" s="166">
        <f>职业参数比例等级参数!$S$9*(A35/$E$1)</f>
        <v>40.320000000000007</v>
      </c>
      <c r="H35" s="166">
        <f>职业参数比例等级参数!$S$10*(A35/$E$1)</f>
        <v>5.3760000000000003</v>
      </c>
      <c r="I35" s="166">
        <f>职业参数比例等级参数!$S$11*(A35/$E$1)</f>
        <v>10.752000000000001</v>
      </c>
      <c r="J35" s="166">
        <f>职业参数比例等级参数!$S$12*(A35/$E$1)</f>
        <v>5.3760000000000003</v>
      </c>
      <c r="K35" s="167">
        <v>200</v>
      </c>
      <c r="L35" s="166">
        <f>(职业参数比例等级参数!$S$4+职业参数比例等级参数!$W$4)*(A35/$E$1)</f>
        <v>0</v>
      </c>
      <c r="M35" s="166">
        <f>(职业参数比例等级参数!$S$5+职业参数比例等级参数!$W$5)*(A35/$E$1)</f>
        <v>0</v>
      </c>
      <c r="N35" s="166">
        <f>(职业参数比例等级参数!$S$6+职业参数比例等级参数!$W$6)*(A35/$E$1)</f>
        <v>156.80000000000001</v>
      </c>
      <c r="O35" s="166">
        <f>(职业参数比例等级参数!$S$7+职业参数比例等级参数!$W$7)*(A35/$E$1)</f>
        <v>117.60000000000001</v>
      </c>
      <c r="P35" s="166">
        <f>(职业参数比例等级参数!$S$8+职业参数比例等级参数!$W$8)*(A35/$E$1)</f>
        <v>94.080000000000013</v>
      </c>
      <c r="Q35" s="166">
        <f>(职业参数比例等级参数!$S$9+职业参数比例等级参数!$W$9)*(A35/$E$1)</f>
        <v>70.56</v>
      </c>
      <c r="R35" s="166">
        <f>(职业参数比例等级参数!$S$10+职业参数比例等级参数!$W$10)*(A35/$E$1)</f>
        <v>9.4079999999999995</v>
      </c>
      <c r="S35" s="166">
        <f>(职业参数比例等级参数!$S$11+职业参数比例等级参数!$W$11)*(A35/$E$1)</f>
        <v>18.815999999999999</v>
      </c>
      <c r="T35" s="166">
        <f>(职业参数比例等级参数!$S$12+职业参数比例等级参数!$W$12)*(A35/$E$1)</f>
        <v>9.4079999999999995</v>
      </c>
      <c r="U35" s="168">
        <v>5</v>
      </c>
    </row>
    <row r="36" spans="1:21">
      <c r="A36" s="158">
        <v>29</v>
      </c>
      <c r="B36" s="166">
        <f>职业参数比例等级参数!$S$4*(A36/$E$1)</f>
        <v>0</v>
      </c>
      <c r="C36" s="166">
        <f>职业参数比例等级参数!$S$5*(A36/$E$1)</f>
        <v>0</v>
      </c>
      <c r="D36" s="166">
        <f>职业参数比例等级参数!$S$6*(A36/$E$1)</f>
        <v>92.8</v>
      </c>
      <c r="E36" s="166">
        <f>职业参数比例等级参数!$S$7*(A36/$E$1)</f>
        <v>69.599999999999994</v>
      </c>
      <c r="F36" s="166">
        <f>职业参数比例等级参数!$S$8*(A36/$E$1)</f>
        <v>55.679999999999993</v>
      </c>
      <c r="G36" s="166">
        <f>职业参数比例等级参数!$S$9*(A36/$E$1)</f>
        <v>41.76</v>
      </c>
      <c r="H36" s="166">
        <f>职业参数比例等级参数!$S$10*(A36/$E$1)</f>
        <v>5.5679999999999996</v>
      </c>
      <c r="I36" s="166">
        <f>职业参数比例等级参数!$S$11*(A36/$E$1)</f>
        <v>11.135999999999999</v>
      </c>
      <c r="J36" s="166">
        <f>职业参数比例等级参数!$S$12*(A36/$E$1)</f>
        <v>5.5679999999999996</v>
      </c>
      <c r="K36" s="167">
        <v>200</v>
      </c>
      <c r="L36" s="166">
        <f>(职业参数比例等级参数!$S$4+职业参数比例等级参数!$W$4)*(A36/$E$1)</f>
        <v>0</v>
      </c>
      <c r="M36" s="166">
        <f>(职业参数比例等级参数!$S$5+职业参数比例等级参数!$W$5)*(A36/$E$1)</f>
        <v>0</v>
      </c>
      <c r="N36" s="166">
        <f>(职业参数比例等级参数!$S$6+职业参数比例等级参数!$W$6)*(A36/$E$1)</f>
        <v>162.39999999999998</v>
      </c>
      <c r="O36" s="166">
        <f>(职业参数比例等级参数!$S$7+职业参数比例等级参数!$W$7)*(A36/$E$1)</f>
        <v>121.8</v>
      </c>
      <c r="P36" s="166">
        <f>(职业参数比例等级参数!$S$8+职业参数比例等级参数!$W$8)*(A36/$E$1)</f>
        <v>97.44</v>
      </c>
      <c r="Q36" s="166">
        <f>(职业参数比例等级参数!$S$9+职业参数比例等级参数!$W$9)*(A36/$E$1)</f>
        <v>73.08</v>
      </c>
      <c r="R36" s="166">
        <f>(职业参数比例等级参数!$S$10+职业参数比例等级参数!$W$10)*(A36/$E$1)</f>
        <v>9.743999999999998</v>
      </c>
      <c r="S36" s="166">
        <f>(职业参数比例等级参数!$S$11+职业参数比例等级参数!$W$11)*(A36/$E$1)</f>
        <v>19.487999999999996</v>
      </c>
      <c r="T36" s="166">
        <f>(职业参数比例等级参数!$S$12+职业参数比例等级参数!$W$12)*(A36/$E$1)</f>
        <v>9.743999999999998</v>
      </c>
      <c r="U36" s="168">
        <v>5</v>
      </c>
    </row>
    <row r="37" spans="1:21">
      <c r="A37" s="158">
        <v>30</v>
      </c>
      <c r="B37" s="166">
        <f>职业参数比例等级参数!$S$4*(A37/$E$1)</f>
        <v>0</v>
      </c>
      <c r="C37" s="166">
        <f>职业参数比例等级参数!$S$5*(A37/$E$1)</f>
        <v>0</v>
      </c>
      <c r="D37" s="166">
        <f>职业参数比例等级参数!$S$6*(A37/$E$1)</f>
        <v>96</v>
      </c>
      <c r="E37" s="166">
        <f>职业参数比例等级参数!$S$7*(A37/$E$1)</f>
        <v>72</v>
      </c>
      <c r="F37" s="166">
        <f>职业参数比例等级参数!$S$8*(A37/$E$1)</f>
        <v>57.599999999999994</v>
      </c>
      <c r="G37" s="166">
        <f>职业参数比例等级参数!$S$9*(A37/$E$1)</f>
        <v>43.199999999999996</v>
      </c>
      <c r="H37" s="166">
        <f>职业参数比例等级参数!$S$10*(A37/$E$1)</f>
        <v>5.76</v>
      </c>
      <c r="I37" s="166">
        <f>职业参数比例等级参数!$S$11*(A37/$E$1)</f>
        <v>11.52</v>
      </c>
      <c r="J37" s="166">
        <f>职业参数比例等级参数!$S$12*(A37/$E$1)</f>
        <v>5.76</v>
      </c>
      <c r="K37" s="167">
        <v>200</v>
      </c>
      <c r="L37" s="166">
        <f>(职业参数比例等级参数!$S$4+职业参数比例等级参数!$W$4)*(A37/$E$1)</f>
        <v>0</v>
      </c>
      <c r="M37" s="166">
        <f>(职业参数比例等级参数!$S$5+职业参数比例等级参数!$W$5)*(A37/$E$1)</f>
        <v>0</v>
      </c>
      <c r="N37" s="166">
        <f>(职业参数比例等级参数!$S$6+职业参数比例等级参数!$W$6)*(A37/$E$1)</f>
        <v>168</v>
      </c>
      <c r="O37" s="166">
        <f>(职业参数比例等级参数!$S$7+职业参数比例等级参数!$W$7)*(A37/$E$1)</f>
        <v>126</v>
      </c>
      <c r="P37" s="166">
        <f>(职业参数比例等级参数!$S$8+职业参数比例等级参数!$W$8)*(A37/$E$1)</f>
        <v>100.8</v>
      </c>
      <c r="Q37" s="166">
        <f>(职业参数比例等级参数!$S$9+职业参数比例等级参数!$W$9)*(A37/$E$1)</f>
        <v>75.599999999999994</v>
      </c>
      <c r="R37" s="166">
        <f>(职业参数比例等级参数!$S$10+职业参数比例等级参数!$W$10)*(A37/$E$1)</f>
        <v>10.079999999999998</v>
      </c>
      <c r="S37" s="166">
        <f>(职业参数比例等级参数!$S$11+职业参数比例等级参数!$W$11)*(A37/$E$1)</f>
        <v>20.159999999999997</v>
      </c>
      <c r="T37" s="166">
        <f>(职业参数比例等级参数!$S$12+职业参数比例等级参数!$W$12)*(A37/$E$1)</f>
        <v>10.079999999999998</v>
      </c>
      <c r="U37" s="168">
        <v>5</v>
      </c>
    </row>
    <row r="38" spans="1:21">
      <c r="A38" s="158">
        <v>31</v>
      </c>
      <c r="B38" s="166">
        <f>职业参数比例等级参数!$S$4*(A38/$E$1)</f>
        <v>0</v>
      </c>
      <c r="C38" s="166">
        <f>职业参数比例等级参数!$S$5*(A38/$E$1)</f>
        <v>0</v>
      </c>
      <c r="D38" s="166">
        <f>职业参数比例等级参数!$S$6*(A38/$E$1)</f>
        <v>99.2</v>
      </c>
      <c r="E38" s="166">
        <f>职业参数比例等级参数!$S$7*(A38/$E$1)</f>
        <v>74.400000000000006</v>
      </c>
      <c r="F38" s="166">
        <f>职业参数比例等级参数!$S$8*(A38/$E$1)</f>
        <v>59.519999999999996</v>
      </c>
      <c r="G38" s="166">
        <f>职业参数比例等级参数!$S$9*(A38/$E$1)</f>
        <v>44.64</v>
      </c>
      <c r="H38" s="166">
        <f>职业参数比例等级参数!$S$10*(A38/$E$1)</f>
        <v>5.952</v>
      </c>
      <c r="I38" s="166">
        <f>职业参数比例等级参数!$S$11*(A38/$E$1)</f>
        <v>11.904</v>
      </c>
      <c r="J38" s="166">
        <f>职业参数比例等级参数!$S$12*(A38/$E$1)</f>
        <v>5.952</v>
      </c>
      <c r="K38" s="167">
        <v>200</v>
      </c>
      <c r="L38" s="166">
        <f>(职业参数比例等级参数!$S$4+职业参数比例等级参数!$W$4)*(A38/$E$1)</f>
        <v>0</v>
      </c>
      <c r="M38" s="166">
        <f>(职业参数比例等级参数!$S$5+职业参数比例等级参数!$W$5)*(A38/$E$1)</f>
        <v>0</v>
      </c>
      <c r="N38" s="166">
        <f>(职业参数比例等级参数!$S$6+职业参数比例等级参数!$W$6)*(A38/$E$1)</f>
        <v>173.6</v>
      </c>
      <c r="O38" s="166">
        <f>(职业参数比例等级参数!$S$7+职业参数比例等级参数!$W$7)*(A38/$E$1)</f>
        <v>130.19999999999999</v>
      </c>
      <c r="P38" s="166">
        <f>(职业参数比例等级参数!$S$8+职业参数比例等级参数!$W$8)*(A38/$E$1)</f>
        <v>104.16</v>
      </c>
      <c r="Q38" s="166">
        <f>(职业参数比例等级参数!$S$9+职业参数比例等级参数!$W$9)*(A38/$E$1)</f>
        <v>78.12</v>
      </c>
      <c r="R38" s="166">
        <f>(职业参数比例等级参数!$S$10+职业参数比例等级参数!$W$10)*(A38/$E$1)</f>
        <v>10.415999999999999</v>
      </c>
      <c r="S38" s="166">
        <f>(职业参数比例等级参数!$S$11+职业参数比例等级参数!$W$11)*(A38/$E$1)</f>
        <v>20.831999999999997</v>
      </c>
      <c r="T38" s="166">
        <f>(职业参数比例等级参数!$S$12+职业参数比例等级参数!$W$12)*(A38/$E$1)</f>
        <v>10.415999999999999</v>
      </c>
      <c r="U38" s="168">
        <v>5</v>
      </c>
    </row>
    <row r="39" spans="1:21">
      <c r="A39" s="158">
        <v>32</v>
      </c>
      <c r="B39" s="166">
        <f>职业参数比例等级参数!$S$4*(A39/$E$1)</f>
        <v>0</v>
      </c>
      <c r="C39" s="166">
        <f>职业参数比例等级参数!$S$5*(A39/$E$1)</f>
        <v>0</v>
      </c>
      <c r="D39" s="166">
        <f>职业参数比例等级参数!$S$6*(A39/$E$1)</f>
        <v>102.4</v>
      </c>
      <c r="E39" s="166">
        <f>职业参数比例等级参数!$S$7*(A39/$E$1)</f>
        <v>76.8</v>
      </c>
      <c r="F39" s="166">
        <f>职业参数比例等级参数!$S$8*(A39/$E$1)</f>
        <v>61.44</v>
      </c>
      <c r="G39" s="166">
        <f>职业参数比例等级参数!$S$9*(A39/$E$1)</f>
        <v>46.08</v>
      </c>
      <c r="H39" s="166">
        <f>职业参数比例等级参数!$S$10*(A39/$E$1)</f>
        <v>6.1440000000000001</v>
      </c>
      <c r="I39" s="166">
        <f>职业参数比例等级参数!$S$11*(A39/$E$1)</f>
        <v>12.288</v>
      </c>
      <c r="J39" s="166">
        <f>职业参数比例等级参数!$S$12*(A39/$E$1)</f>
        <v>6.1440000000000001</v>
      </c>
      <c r="K39" s="167">
        <v>200</v>
      </c>
      <c r="L39" s="166">
        <f>(职业参数比例等级参数!$S$4+职业参数比例等级参数!$W$4)*(A39/$E$1)</f>
        <v>0</v>
      </c>
      <c r="M39" s="166">
        <f>(职业参数比例等级参数!$S$5+职业参数比例等级参数!$W$5)*(A39/$E$1)</f>
        <v>0</v>
      </c>
      <c r="N39" s="166">
        <f>(职业参数比例等级参数!$S$6+职业参数比例等级参数!$W$6)*(A39/$E$1)</f>
        <v>179.20000000000002</v>
      </c>
      <c r="O39" s="166">
        <f>(职业参数比例等级参数!$S$7+职业参数比例等级参数!$W$7)*(A39/$E$1)</f>
        <v>134.4</v>
      </c>
      <c r="P39" s="166">
        <f>(职业参数比例等级参数!$S$8+职业参数比例等级参数!$W$8)*(A39/$E$1)</f>
        <v>107.52</v>
      </c>
      <c r="Q39" s="166">
        <f>(职业参数比例等级参数!$S$9+职业参数比例等级参数!$W$9)*(A39/$E$1)</f>
        <v>80.64</v>
      </c>
      <c r="R39" s="166">
        <f>(职业参数比例等级参数!$S$10+职业参数比例等级参数!$W$10)*(A39/$E$1)</f>
        <v>10.751999999999999</v>
      </c>
      <c r="S39" s="166">
        <f>(职业参数比例等级参数!$S$11+职业参数比例等级参数!$W$11)*(A39/$E$1)</f>
        <v>21.503999999999998</v>
      </c>
      <c r="T39" s="166">
        <f>(职业参数比例等级参数!$S$12+职业参数比例等级参数!$W$12)*(A39/$E$1)</f>
        <v>10.751999999999999</v>
      </c>
      <c r="U39" s="168">
        <v>5</v>
      </c>
    </row>
    <row r="40" spans="1:21">
      <c r="A40" s="158">
        <v>33</v>
      </c>
      <c r="B40" s="166">
        <f>职业参数比例等级参数!$S$4*(A40/$E$1)</f>
        <v>0</v>
      </c>
      <c r="C40" s="166">
        <f>职业参数比例等级参数!$S$5*(A40/$E$1)</f>
        <v>0</v>
      </c>
      <c r="D40" s="166">
        <f>职业参数比例等级参数!$S$6*(A40/$E$1)</f>
        <v>105.60000000000001</v>
      </c>
      <c r="E40" s="166">
        <f>职业参数比例等级参数!$S$7*(A40/$E$1)</f>
        <v>79.2</v>
      </c>
      <c r="F40" s="166">
        <f>职业参数比例等级参数!$S$8*(A40/$E$1)</f>
        <v>63.36</v>
      </c>
      <c r="G40" s="166">
        <f>职业参数比例等级参数!$S$9*(A40/$E$1)</f>
        <v>47.52</v>
      </c>
      <c r="H40" s="166">
        <f>职业参数比例等级参数!$S$10*(A40/$E$1)</f>
        <v>6.3360000000000003</v>
      </c>
      <c r="I40" s="166">
        <f>职业参数比例等级参数!$S$11*(A40/$E$1)</f>
        <v>12.672000000000001</v>
      </c>
      <c r="J40" s="166">
        <f>职业参数比例等级参数!$S$12*(A40/$E$1)</f>
        <v>6.3360000000000003</v>
      </c>
      <c r="K40" s="167">
        <v>200</v>
      </c>
      <c r="L40" s="166">
        <f>(职业参数比例等级参数!$S$4+职业参数比例等级参数!$W$4)*(A40/$E$1)</f>
        <v>0</v>
      </c>
      <c r="M40" s="166">
        <f>(职业参数比例等级参数!$S$5+职业参数比例等级参数!$W$5)*(A40/$E$1)</f>
        <v>0</v>
      </c>
      <c r="N40" s="166">
        <f>(职业参数比例等级参数!$S$6+职业参数比例等级参数!$W$6)*(A40/$E$1)</f>
        <v>184.8</v>
      </c>
      <c r="O40" s="166">
        <f>(职业参数比例等级参数!$S$7+职业参数比例等级参数!$W$7)*(A40/$E$1)</f>
        <v>138.6</v>
      </c>
      <c r="P40" s="166">
        <f>(职业参数比例等级参数!$S$8+职业参数比例等级参数!$W$8)*(A40/$E$1)</f>
        <v>110.88000000000001</v>
      </c>
      <c r="Q40" s="166">
        <f>(职业参数比例等级参数!$S$9+职业参数比例等级参数!$W$9)*(A40/$E$1)</f>
        <v>83.160000000000011</v>
      </c>
      <c r="R40" s="166">
        <f>(职业参数比例等级参数!$S$10+职业参数比例等级参数!$W$10)*(A40/$E$1)</f>
        <v>11.087999999999999</v>
      </c>
      <c r="S40" s="166">
        <f>(职业参数比例等级参数!$S$11+职业参数比例等级参数!$W$11)*(A40/$E$1)</f>
        <v>22.175999999999998</v>
      </c>
      <c r="T40" s="166">
        <f>(职业参数比例等级参数!$S$12+职业参数比例等级参数!$W$12)*(A40/$E$1)</f>
        <v>11.087999999999999</v>
      </c>
      <c r="U40" s="168">
        <v>5</v>
      </c>
    </row>
    <row r="41" spans="1:21">
      <c r="A41" s="158">
        <v>34</v>
      </c>
      <c r="B41" s="166">
        <f>职业参数比例等级参数!$S$4*(A41/$E$1)</f>
        <v>0</v>
      </c>
      <c r="C41" s="166">
        <f>职业参数比例等级参数!$S$5*(A41/$E$1)</f>
        <v>0</v>
      </c>
      <c r="D41" s="166">
        <f>职业参数比例等级参数!$S$6*(A41/$E$1)</f>
        <v>108.80000000000001</v>
      </c>
      <c r="E41" s="166">
        <f>职业参数比例等级参数!$S$7*(A41/$E$1)</f>
        <v>81.600000000000009</v>
      </c>
      <c r="F41" s="166">
        <f>职业参数比例等级参数!$S$8*(A41/$E$1)</f>
        <v>65.28</v>
      </c>
      <c r="G41" s="166">
        <f>职业参数比例等级参数!$S$9*(A41/$E$1)</f>
        <v>48.96</v>
      </c>
      <c r="H41" s="166">
        <f>职业参数比例等级参数!$S$10*(A41/$E$1)</f>
        <v>6.5280000000000005</v>
      </c>
      <c r="I41" s="166">
        <f>职业参数比例等级参数!$S$11*(A41/$E$1)</f>
        <v>13.056000000000001</v>
      </c>
      <c r="J41" s="166">
        <f>职业参数比例等级参数!$S$12*(A41/$E$1)</f>
        <v>6.5280000000000005</v>
      </c>
      <c r="K41" s="167">
        <v>200</v>
      </c>
      <c r="L41" s="166">
        <f>(职业参数比例等级参数!$S$4+职业参数比例等级参数!$W$4)*(A41/$E$1)</f>
        <v>0</v>
      </c>
      <c r="M41" s="166">
        <f>(职业参数比例等级参数!$S$5+职业参数比例等级参数!$W$5)*(A41/$E$1)</f>
        <v>0</v>
      </c>
      <c r="N41" s="166">
        <f>(职业参数比例等级参数!$S$6+职业参数比例等级参数!$W$6)*(A41/$E$1)</f>
        <v>190.4</v>
      </c>
      <c r="O41" s="166">
        <f>(职业参数比例等级参数!$S$7+职业参数比例等级参数!$W$7)*(A41/$E$1)</f>
        <v>142.80000000000001</v>
      </c>
      <c r="P41" s="166">
        <f>(职业参数比例等级参数!$S$8+职业参数比例等级参数!$W$8)*(A41/$E$1)</f>
        <v>114.24000000000001</v>
      </c>
      <c r="Q41" s="166">
        <f>(职业参数比例等级参数!$S$9+职业参数比例等级参数!$W$9)*(A41/$E$1)</f>
        <v>85.68</v>
      </c>
      <c r="R41" s="166">
        <f>(职业参数比例等级参数!$S$10+职业参数比例等级参数!$W$10)*(A41/$E$1)</f>
        <v>11.423999999999999</v>
      </c>
      <c r="S41" s="166">
        <f>(职业参数比例等级参数!$S$11+职业参数比例等级参数!$W$11)*(A41/$E$1)</f>
        <v>22.847999999999999</v>
      </c>
      <c r="T41" s="166">
        <f>(职业参数比例等级参数!$S$12+职业参数比例等级参数!$W$12)*(A41/$E$1)</f>
        <v>11.423999999999999</v>
      </c>
      <c r="U41" s="168">
        <v>5</v>
      </c>
    </row>
    <row r="42" spans="1:21">
      <c r="A42" s="158">
        <v>35</v>
      </c>
      <c r="B42" s="166">
        <f>职业参数比例等级参数!$S$4*(A42/$E$1)</f>
        <v>0</v>
      </c>
      <c r="C42" s="166">
        <f>职业参数比例等级参数!$S$5*(A42/$E$1)</f>
        <v>0</v>
      </c>
      <c r="D42" s="166">
        <f>职业参数比例等级参数!$S$6*(A42/$E$1)</f>
        <v>112</v>
      </c>
      <c r="E42" s="166">
        <f>职业参数比例等级参数!$S$7*(A42/$E$1)</f>
        <v>84</v>
      </c>
      <c r="F42" s="166">
        <f>职业参数比例等级参数!$S$8*(A42/$E$1)</f>
        <v>67.199999999999989</v>
      </c>
      <c r="G42" s="166">
        <f>职业参数比例等级参数!$S$9*(A42/$E$1)</f>
        <v>50.4</v>
      </c>
      <c r="H42" s="166">
        <f>职业参数比例等级参数!$S$10*(A42/$E$1)</f>
        <v>6.72</v>
      </c>
      <c r="I42" s="166">
        <f>职业参数比例等级参数!$S$11*(A42/$E$1)</f>
        <v>13.44</v>
      </c>
      <c r="J42" s="166">
        <f>职业参数比例等级参数!$S$12*(A42/$E$1)</f>
        <v>6.72</v>
      </c>
      <c r="K42" s="167">
        <v>200</v>
      </c>
      <c r="L42" s="166">
        <f>(职业参数比例等级参数!$S$4+职业参数比例等级参数!$W$4)*(A42/$E$1)</f>
        <v>0</v>
      </c>
      <c r="M42" s="166">
        <f>(职业参数比例等级参数!$S$5+职业参数比例等级参数!$W$5)*(A42/$E$1)</f>
        <v>0</v>
      </c>
      <c r="N42" s="166">
        <f>(职业参数比例等级参数!$S$6+职业参数比例等级参数!$W$6)*(A42/$E$1)</f>
        <v>196</v>
      </c>
      <c r="O42" s="166">
        <f>(职业参数比例等级参数!$S$7+职业参数比例等级参数!$W$7)*(A42/$E$1)</f>
        <v>147</v>
      </c>
      <c r="P42" s="166">
        <f>(职业参数比例等级参数!$S$8+职业参数比例等级参数!$W$8)*(A42/$E$1)</f>
        <v>117.6</v>
      </c>
      <c r="Q42" s="166">
        <f>(职业参数比例等级参数!$S$9+职业参数比例等级参数!$W$9)*(A42/$E$1)</f>
        <v>88.199999999999989</v>
      </c>
      <c r="R42" s="166">
        <f>(职业参数比例等级参数!$S$10+职业参数比例等级参数!$W$10)*(A42/$E$1)</f>
        <v>11.759999999999998</v>
      </c>
      <c r="S42" s="166">
        <f>(职业参数比例等级参数!$S$11+职业参数比例等级参数!$W$11)*(A42/$E$1)</f>
        <v>23.519999999999996</v>
      </c>
      <c r="T42" s="166">
        <f>(职业参数比例等级参数!$S$12+职业参数比例等级参数!$W$12)*(A42/$E$1)</f>
        <v>11.759999999999998</v>
      </c>
      <c r="U42" s="168">
        <v>5</v>
      </c>
    </row>
    <row r="43" spans="1:21">
      <c r="A43" s="158">
        <v>36</v>
      </c>
      <c r="B43" s="166">
        <f>职业参数比例等级参数!$S$4*(A43/$E$1)</f>
        <v>0</v>
      </c>
      <c r="C43" s="166">
        <f>职业参数比例等级参数!$S$5*(A43/$E$1)</f>
        <v>0</v>
      </c>
      <c r="D43" s="166">
        <f>职业参数比例等级参数!$S$6*(A43/$E$1)</f>
        <v>115.19999999999999</v>
      </c>
      <c r="E43" s="166">
        <f>职业参数比例等级参数!$S$7*(A43/$E$1)</f>
        <v>86.399999999999991</v>
      </c>
      <c r="F43" s="166">
        <f>职业参数比例等级参数!$S$8*(A43/$E$1)</f>
        <v>69.12</v>
      </c>
      <c r="G43" s="166">
        <f>职业参数比例等级参数!$S$9*(A43/$E$1)</f>
        <v>51.839999999999996</v>
      </c>
      <c r="H43" s="166">
        <f>职业参数比例等级参数!$S$10*(A43/$E$1)</f>
        <v>6.9119999999999999</v>
      </c>
      <c r="I43" s="166">
        <f>职业参数比例等级参数!$S$11*(A43/$E$1)</f>
        <v>13.824</v>
      </c>
      <c r="J43" s="166">
        <f>职业参数比例等级参数!$S$12*(A43/$E$1)</f>
        <v>6.9119999999999999</v>
      </c>
      <c r="K43" s="167">
        <v>200</v>
      </c>
      <c r="L43" s="166">
        <f>(职业参数比例等级参数!$S$4+职业参数比例等级参数!$W$4)*(A43/$E$1)</f>
        <v>0</v>
      </c>
      <c r="M43" s="166">
        <f>(职业参数比例等级参数!$S$5+职业参数比例等级参数!$W$5)*(A43/$E$1)</f>
        <v>0</v>
      </c>
      <c r="N43" s="166">
        <f>(职业参数比例等级参数!$S$6+职业参数比例等级参数!$W$6)*(A43/$E$1)</f>
        <v>201.6</v>
      </c>
      <c r="O43" s="166">
        <f>(职业参数比例等级参数!$S$7+职业参数比例等级参数!$W$7)*(A43/$E$1)</f>
        <v>151.19999999999999</v>
      </c>
      <c r="P43" s="166">
        <f>(职业参数比例等级参数!$S$8+职业参数比例等级参数!$W$8)*(A43/$E$1)</f>
        <v>120.96</v>
      </c>
      <c r="Q43" s="166">
        <f>(职业参数比例等级参数!$S$9+职业参数比例等级参数!$W$9)*(A43/$E$1)</f>
        <v>90.72</v>
      </c>
      <c r="R43" s="166">
        <f>(职业参数比例等级参数!$S$10+职业参数比例等级参数!$W$10)*(A43/$E$1)</f>
        <v>12.095999999999998</v>
      </c>
      <c r="S43" s="166">
        <f>(职业参数比例等级参数!$S$11+职业参数比例等级参数!$W$11)*(A43/$E$1)</f>
        <v>24.191999999999997</v>
      </c>
      <c r="T43" s="166">
        <f>(职业参数比例等级参数!$S$12+职业参数比例等级参数!$W$12)*(A43/$E$1)</f>
        <v>12.095999999999998</v>
      </c>
      <c r="U43" s="168">
        <v>5</v>
      </c>
    </row>
    <row r="44" spans="1:21">
      <c r="A44" s="158">
        <v>37</v>
      </c>
      <c r="B44" s="166">
        <f>职业参数比例等级参数!$S$4*(A44/$E$1)</f>
        <v>0</v>
      </c>
      <c r="C44" s="166">
        <f>职业参数比例等级参数!$S$5*(A44/$E$1)</f>
        <v>0</v>
      </c>
      <c r="D44" s="166">
        <f>职业参数比例等级参数!$S$6*(A44/$E$1)</f>
        <v>118.4</v>
      </c>
      <c r="E44" s="166">
        <f>职业参数比例等级参数!$S$7*(A44/$E$1)</f>
        <v>88.8</v>
      </c>
      <c r="F44" s="166">
        <f>职业参数比例等级参数!$S$8*(A44/$E$1)</f>
        <v>71.039999999999992</v>
      </c>
      <c r="G44" s="166">
        <f>职业参数比例等级参数!$S$9*(A44/$E$1)</f>
        <v>53.28</v>
      </c>
      <c r="H44" s="166">
        <f>职业参数比例等级参数!$S$10*(A44/$E$1)</f>
        <v>7.1040000000000001</v>
      </c>
      <c r="I44" s="166">
        <f>职业参数比例等级参数!$S$11*(A44/$E$1)</f>
        <v>14.208</v>
      </c>
      <c r="J44" s="166">
        <f>职业参数比例等级参数!$S$12*(A44/$E$1)</f>
        <v>7.1040000000000001</v>
      </c>
      <c r="K44" s="167">
        <v>200</v>
      </c>
      <c r="L44" s="166">
        <f>(职业参数比例等级参数!$S$4+职业参数比例等级参数!$W$4)*(A44/$E$1)</f>
        <v>0</v>
      </c>
      <c r="M44" s="166">
        <f>(职业参数比例等级参数!$S$5+职业参数比例等级参数!$W$5)*(A44/$E$1)</f>
        <v>0</v>
      </c>
      <c r="N44" s="166">
        <f>(职业参数比例等级参数!$S$6+职业参数比例等级参数!$W$6)*(A44/$E$1)</f>
        <v>207.2</v>
      </c>
      <c r="O44" s="166">
        <f>(职业参数比例等级参数!$S$7+职业参数比例等级参数!$W$7)*(A44/$E$1)</f>
        <v>155.4</v>
      </c>
      <c r="P44" s="166">
        <f>(职业参数比例等级参数!$S$8+职业参数比例等级参数!$W$8)*(A44/$E$1)</f>
        <v>124.32</v>
      </c>
      <c r="Q44" s="166">
        <f>(职业参数比例等级参数!$S$9+职业参数比例等级参数!$W$9)*(A44/$E$1)</f>
        <v>93.24</v>
      </c>
      <c r="R44" s="166">
        <f>(职业参数比例等级参数!$S$10+职业参数比例等级参数!$W$10)*(A44/$E$1)</f>
        <v>12.431999999999999</v>
      </c>
      <c r="S44" s="166">
        <f>(职业参数比例等级参数!$S$11+职业参数比例等级参数!$W$11)*(A44/$E$1)</f>
        <v>24.863999999999997</v>
      </c>
      <c r="T44" s="166">
        <f>(职业参数比例等级参数!$S$12+职业参数比例等级参数!$W$12)*(A44/$E$1)</f>
        <v>12.431999999999999</v>
      </c>
      <c r="U44" s="168">
        <v>5</v>
      </c>
    </row>
    <row r="45" spans="1:21">
      <c r="A45" s="158">
        <v>38</v>
      </c>
      <c r="B45" s="166">
        <f>职业参数比例等级参数!$S$4*(A45/$E$1)</f>
        <v>0</v>
      </c>
      <c r="C45" s="166">
        <f>职业参数比例等级参数!$S$5*(A45/$E$1)</f>
        <v>0</v>
      </c>
      <c r="D45" s="166">
        <f>职业参数比例等级参数!$S$6*(A45/$E$1)</f>
        <v>121.6</v>
      </c>
      <c r="E45" s="166">
        <f>职业参数比例等级参数!$S$7*(A45/$E$1)</f>
        <v>91.2</v>
      </c>
      <c r="F45" s="166">
        <f>职业参数比例等级参数!$S$8*(A45/$E$1)</f>
        <v>72.960000000000008</v>
      </c>
      <c r="G45" s="166">
        <f>职业参数比例等级参数!$S$9*(A45/$E$1)</f>
        <v>54.72</v>
      </c>
      <c r="H45" s="166">
        <f>职业参数比例等级参数!$S$10*(A45/$E$1)</f>
        <v>7.2959999999999994</v>
      </c>
      <c r="I45" s="166">
        <f>职业参数比例等级参数!$S$11*(A45/$E$1)</f>
        <v>14.591999999999999</v>
      </c>
      <c r="J45" s="166">
        <f>职业参数比例等级参数!$S$12*(A45/$E$1)</f>
        <v>7.2959999999999994</v>
      </c>
      <c r="K45" s="167">
        <v>200</v>
      </c>
      <c r="L45" s="166">
        <f>(职业参数比例等级参数!$S$4+职业参数比例等级参数!$W$4)*(A45/$E$1)</f>
        <v>0</v>
      </c>
      <c r="M45" s="166">
        <f>(职业参数比例等级参数!$S$5+职业参数比例等级参数!$W$5)*(A45/$E$1)</f>
        <v>0</v>
      </c>
      <c r="N45" s="166">
        <f>(职业参数比例等级参数!$S$6+职业参数比例等级参数!$W$6)*(A45/$E$1)</f>
        <v>212.8</v>
      </c>
      <c r="O45" s="166">
        <f>(职业参数比例等级参数!$S$7+职业参数比例等级参数!$W$7)*(A45/$E$1)</f>
        <v>159.6</v>
      </c>
      <c r="P45" s="166">
        <f>(职业参数比例等级参数!$S$8+职业参数比例等级参数!$W$8)*(A45/$E$1)</f>
        <v>127.68</v>
      </c>
      <c r="Q45" s="166">
        <f>(职业参数比例等级参数!$S$9+职业参数比例等级参数!$W$9)*(A45/$E$1)</f>
        <v>95.76</v>
      </c>
      <c r="R45" s="166">
        <f>(职业参数比例等级参数!$S$10+职业参数比例等级参数!$W$10)*(A45/$E$1)</f>
        <v>12.767999999999997</v>
      </c>
      <c r="S45" s="166">
        <f>(职业参数比例等级参数!$S$11+职业参数比例等级参数!$W$11)*(A45/$E$1)</f>
        <v>25.535999999999994</v>
      </c>
      <c r="T45" s="166">
        <f>(职业参数比例等级参数!$S$12+职业参数比例等级参数!$W$12)*(A45/$E$1)</f>
        <v>12.767999999999997</v>
      </c>
      <c r="U45" s="168">
        <v>5</v>
      </c>
    </row>
    <row r="46" spans="1:21">
      <c r="A46" s="158">
        <v>39</v>
      </c>
      <c r="B46" s="166">
        <f>职业参数比例等级参数!$S$4*(A46/$E$1)</f>
        <v>0</v>
      </c>
      <c r="C46" s="166">
        <f>职业参数比例等级参数!$S$5*(A46/$E$1)</f>
        <v>0</v>
      </c>
      <c r="D46" s="166">
        <f>职业参数比例等级参数!$S$6*(A46/$E$1)</f>
        <v>124.80000000000001</v>
      </c>
      <c r="E46" s="166">
        <f>职业参数比例等级参数!$S$7*(A46/$E$1)</f>
        <v>93.600000000000009</v>
      </c>
      <c r="F46" s="166">
        <f>职业参数比例等级参数!$S$8*(A46/$E$1)</f>
        <v>74.88</v>
      </c>
      <c r="G46" s="166">
        <f>职业参数比例等级参数!$S$9*(A46/$E$1)</f>
        <v>56.160000000000004</v>
      </c>
      <c r="H46" s="166">
        <f>职业参数比例等级参数!$S$10*(A46/$E$1)</f>
        <v>7.4879999999999995</v>
      </c>
      <c r="I46" s="166">
        <f>职业参数比例等级参数!$S$11*(A46/$E$1)</f>
        <v>14.975999999999999</v>
      </c>
      <c r="J46" s="166">
        <f>职业参数比例等级参数!$S$12*(A46/$E$1)</f>
        <v>7.4879999999999995</v>
      </c>
      <c r="K46" s="167">
        <v>200</v>
      </c>
      <c r="L46" s="166">
        <f>(职业参数比例等级参数!$S$4+职业参数比例等级参数!$W$4)*(A46/$E$1)</f>
        <v>0</v>
      </c>
      <c r="M46" s="166">
        <f>(职业参数比例等级参数!$S$5+职业参数比例等级参数!$W$5)*(A46/$E$1)</f>
        <v>0</v>
      </c>
      <c r="N46" s="166">
        <f>(职业参数比例等级参数!$S$6+职业参数比例等级参数!$W$6)*(A46/$E$1)</f>
        <v>218.4</v>
      </c>
      <c r="O46" s="166">
        <f>(职业参数比例等级参数!$S$7+职业参数比例等级参数!$W$7)*(A46/$E$1)</f>
        <v>163.80000000000001</v>
      </c>
      <c r="P46" s="166">
        <f>(职业参数比例等级参数!$S$8+职业参数比例等级参数!$W$8)*(A46/$E$1)</f>
        <v>131.04</v>
      </c>
      <c r="Q46" s="166">
        <f>(职业参数比例等级参数!$S$9+职业参数比例等级参数!$W$9)*(A46/$E$1)</f>
        <v>98.28</v>
      </c>
      <c r="R46" s="166">
        <f>(职业参数比例等级参数!$S$10+职业参数比例等级参数!$W$10)*(A46/$E$1)</f>
        <v>13.103999999999997</v>
      </c>
      <c r="S46" s="166">
        <f>(职业参数比例等级参数!$S$11+职业参数比例等级参数!$W$11)*(A46/$E$1)</f>
        <v>26.207999999999995</v>
      </c>
      <c r="T46" s="166">
        <f>(职业参数比例等级参数!$S$12+职业参数比例等级参数!$W$12)*(A46/$E$1)</f>
        <v>13.103999999999997</v>
      </c>
      <c r="U46" s="168">
        <v>5</v>
      </c>
    </row>
    <row r="47" spans="1:21">
      <c r="A47" s="158">
        <v>40</v>
      </c>
      <c r="B47" s="166">
        <f>职业参数比例等级参数!$S$4*(A47/$E$1)</f>
        <v>0</v>
      </c>
      <c r="C47" s="166">
        <f>职业参数比例等级参数!$S$5*(A47/$E$1)</f>
        <v>0</v>
      </c>
      <c r="D47" s="166">
        <f>职业参数比例等级参数!$S$6*(A47/$E$1)</f>
        <v>128</v>
      </c>
      <c r="E47" s="166">
        <f>职业参数比例等级参数!$S$7*(A47/$E$1)</f>
        <v>96</v>
      </c>
      <c r="F47" s="166">
        <f>职业参数比例等级参数!$S$8*(A47/$E$1)</f>
        <v>76.800000000000011</v>
      </c>
      <c r="G47" s="166">
        <f>职业参数比例等级参数!$S$9*(A47/$E$1)</f>
        <v>57.6</v>
      </c>
      <c r="H47" s="166">
        <f>职业参数比例等级参数!$S$10*(A47/$E$1)</f>
        <v>7.68</v>
      </c>
      <c r="I47" s="166">
        <f>职业参数比例等级参数!$S$11*(A47/$E$1)</f>
        <v>15.36</v>
      </c>
      <c r="J47" s="166">
        <f>职业参数比例等级参数!$S$12*(A47/$E$1)</f>
        <v>7.68</v>
      </c>
      <c r="K47" s="167">
        <v>200</v>
      </c>
      <c r="L47" s="166">
        <f>(职业参数比例等级参数!$S$4+职业参数比例等级参数!$W$4)*(A47/$E$1)</f>
        <v>0</v>
      </c>
      <c r="M47" s="166">
        <f>(职业参数比例等级参数!$S$5+职业参数比例等级参数!$W$5)*(A47/$E$1)</f>
        <v>0</v>
      </c>
      <c r="N47" s="166">
        <f>(职业参数比例等级参数!$S$6+职业参数比例等级参数!$W$6)*(A47/$E$1)</f>
        <v>224</v>
      </c>
      <c r="O47" s="166">
        <f>(职业参数比例等级参数!$S$7+职业参数比例等级参数!$W$7)*(A47/$E$1)</f>
        <v>168</v>
      </c>
      <c r="P47" s="166">
        <f>(职业参数比例等级参数!$S$8+职业参数比例等级参数!$W$8)*(A47/$E$1)</f>
        <v>134.4</v>
      </c>
      <c r="Q47" s="166">
        <f>(职业参数比例等级参数!$S$9+职业参数比例等级参数!$W$9)*(A47/$E$1)</f>
        <v>100.80000000000001</v>
      </c>
      <c r="R47" s="166">
        <f>(职业参数比例等级参数!$S$10+职业参数比例等级参数!$W$10)*(A47/$E$1)</f>
        <v>13.439999999999998</v>
      </c>
      <c r="S47" s="166">
        <f>(职业参数比例等级参数!$S$11+职业参数比例等级参数!$W$11)*(A47/$E$1)</f>
        <v>26.879999999999995</v>
      </c>
      <c r="T47" s="166">
        <f>(职业参数比例等级参数!$S$12+职业参数比例等级参数!$W$12)*(A47/$E$1)</f>
        <v>13.439999999999998</v>
      </c>
      <c r="U47" s="168">
        <v>5</v>
      </c>
    </row>
    <row r="48" spans="1:21">
      <c r="A48" s="158">
        <v>41</v>
      </c>
      <c r="B48" s="166">
        <f>职业参数比例等级参数!$S$4*(A48/$E$1)</f>
        <v>0</v>
      </c>
      <c r="C48" s="166">
        <f>职业参数比例等级参数!$S$5*(A48/$E$1)</f>
        <v>0</v>
      </c>
      <c r="D48" s="166">
        <f>职业参数比例等级参数!$S$6*(A48/$E$1)</f>
        <v>131.19999999999999</v>
      </c>
      <c r="E48" s="166">
        <f>职业参数比例等级参数!$S$7*(A48/$E$1)</f>
        <v>98.399999999999991</v>
      </c>
      <c r="F48" s="166">
        <f>职业参数比例等级参数!$S$8*(A48/$E$1)</f>
        <v>78.72</v>
      </c>
      <c r="G48" s="166">
        <f>职业参数比例等级参数!$S$9*(A48/$E$1)</f>
        <v>59.04</v>
      </c>
      <c r="H48" s="166">
        <f>职业参数比例等级参数!$S$10*(A48/$E$1)</f>
        <v>7.871999999999999</v>
      </c>
      <c r="I48" s="166">
        <f>职业参数比例等级参数!$S$11*(A48/$E$1)</f>
        <v>15.743999999999998</v>
      </c>
      <c r="J48" s="166">
        <f>职业参数比例等级参数!$S$12*(A48/$E$1)</f>
        <v>7.871999999999999</v>
      </c>
      <c r="K48" s="167">
        <v>200</v>
      </c>
      <c r="L48" s="166">
        <f>(职业参数比例等级参数!$S$4+职业参数比例等级参数!$W$4)*(A48/$E$1)</f>
        <v>0</v>
      </c>
      <c r="M48" s="166">
        <f>(职业参数比例等级参数!$S$5+职业参数比例等级参数!$W$5)*(A48/$E$1)</f>
        <v>0</v>
      </c>
      <c r="N48" s="166">
        <f>(职业参数比例等级参数!$S$6+职业参数比例等级参数!$W$6)*(A48/$E$1)</f>
        <v>229.6</v>
      </c>
      <c r="O48" s="166">
        <f>(职业参数比例等级参数!$S$7+职业参数比例等级参数!$W$7)*(A48/$E$1)</f>
        <v>172.2</v>
      </c>
      <c r="P48" s="166">
        <f>(职业参数比例等级参数!$S$8+职业参数比例等级参数!$W$8)*(A48/$E$1)</f>
        <v>137.76</v>
      </c>
      <c r="Q48" s="166">
        <f>(职业参数比例等级参数!$S$9+职业参数比例等级参数!$W$9)*(A48/$E$1)</f>
        <v>103.32</v>
      </c>
      <c r="R48" s="166">
        <f>(职业参数比例等级参数!$S$10+职业参数比例等级参数!$W$10)*(A48/$E$1)</f>
        <v>13.775999999999996</v>
      </c>
      <c r="S48" s="166">
        <f>(职业参数比例等级参数!$S$11+职业参数比例等级参数!$W$11)*(A48/$E$1)</f>
        <v>27.551999999999992</v>
      </c>
      <c r="T48" s="166">
        <f>(职业参数比例等级参数!$S$12+职业参数比例等级参数!$W$12)*(A48/$E$1)</f>
        <v>13.775999999999996</v>
      </c>
      <c r="U48" s="168">
        <v>5</v>
      </c>
    </row>
    <row r="49" spans="1:21">
      <c r="A49" s="158">
        <v>42</v>
      </c>
      <c r="B49" s="166">
        <f>职业参数比例等级参数!$S$4*(A49/$E$1)</f>
        <v>0</v>
      </c>
      <c r="C49" s="166">
        <f>职业参数比例等级参数!$S$5*(A49/$E$1)</f>
        <v>0</v>
      </c>
      <c r="D49" s="166">
        <f>职业参数比例等级参数!$S$6*(A49/$E$1)</f>
        <v>134.4</v>
      </c>
      <c r="E49" s="166">
        <f>职业参数比例等级参数!$S$7*(A49/$E$1)</f>
        <v>100.8</v>
      </c>
      <c r="F49" s="166">
        <f>职业参数比例等级参数!$S$8*(A49/$E$1)</f>
        <v>80.64</v>
      </c>
      <c r="G49" s="166">
        <f>职业参数比例等级参数!$S$9*(A49/$E$1)</f>
        <v>60.48</v>
      </c>
      <c r="H49" s="166">
        <f>职业参数比例等级参数!$S$10*(A49/$E$1)</f>
        <v>8.0640000000000001</v>
      </c>
      <c r="I49" s="166">
        <f>职业参数比例等级参数!$S$11*(A49/$E$1)</f>
        <v>16.128</v>
      </c>
      <c r="J49" s="166">
        <f>职业参数比例等级参数!$S$12*(A49/$E$1)</f>
        <v>8.0640000000000001</v>
      </c>
      <c r="K49" s="167">
        <v>200</v>
      </c>
      <c r="L49" s="166">
        <f>(职业参数比例等级参数!$S$4+职业参数比例等级参数!$W$4)*(A49/$E$1)</f>
        <v>0</v>
      </c>
      <c r="M49" s="166">
        <f>(职业参数比例等级参数!$S$5+职业参数比例等级参数!$W$5)*(A49/$E$1)</f>
        <v>0</v>
      </c>
      <c r="N49" s="166">
        <f>(职业参数比例等级参数!$S$6+职业参数比例等级参数!$W$6)*(A49/$E$1)</f>
        <v>235.2</v>
      </c>
      <c r="O49" s="166">
        <f>(职业参数比例等级参数!$S$7+职业参数比例等级参数!$W$7)*(A49/$E$1)</f>
        <v>176.4</v>
      </c>
      <c r="P49" s="166">
        <f>(职业参数比例等级参数!$S$8+职业参数比例等级参数!$W$8)*(A49/$E$1)</f>
        <v>141.12</v>
      </c>
      <c r="Q49" s="166">
        <f>(职业参数比例等级参数!$S$9+职业参数比例等级参数!$W$9)*(A49/$E$1)</f>
        <v>105.83999999999999</v>
      </c>
      <c r="R49" s="166">
        <f>(职业参数比例等级参数!$S$10+职业参数比例等级参数!$W$10)*(A49/$E$1)</f>
        <v>14.111999999999997</v>
      </c>
      <c r="S49" s="166">
        <f>(职业参数比例等级参数!$S$11+职业参数比例等级参数!$W$11)*(A49/$E$1)</f>
        <v>28.223999999999993</v>
      </c>
      <c r="T49" s="166">
        <f>(职业参数比例等级参数!$S$12+职业参数比例等级参数!$W$12)*(A49/$E$1)</f>
        <v>14.111999999999997</v>
      </c>
      <c r="U49" s="168">
        <v>5</v>
      </c>
    </row>
    <row r="50" spans="1:21">
      <c r="A50" s="158">
        <v>43</v>
      </c>
      <c r="B50" s="166">
        <f>职业参数比例等级参数!$S$4*(A50/$E$1)</f>
        <v>0</v>
      </c>
      <c r="C50" s="166">
        <f>职业参数比例等级参数!$S$5*(A50/$E$1)</f>
        <v>0</v>
      </c>
      <c r="D50" s="166">
        <f>职业参数比例等级参数!$S$6*(A50/$E$1)</f>
        <v>137.6</v>
      </c>
      <c r="E50" s="166">
        <f>职业参数比例等级参数!$S$7*(A50/$E$1)</f>
        <v>103.2</v>
      </c>
      <c r="F50" s="166">
        <f>职业参数比例等级参数!$S$8*(A50/$E$1)</f>
        <v>82.56</v>
      </c>
      <c r="G50" s="166">
        <f>职业参数比例等级参数!$S$9*(A50/$E$1)</f>
        <v>61.92</v>
      </c>
      <c r="H50" s="166">
        <f>职业参数比例等级参数!$S$10*(A50/$E$1)</f>
        <v>8.2560000000000002</v>
      </c>
      <c r="I50" s="166">
        <f>职业参数比例等级参数!$S$11*(A50/$E$1)</f>
        <v>16.512</v>
      </c>
      <c r="J50" s="166">
        <f>职业参数比例等级参数!$S$12*(A50/$E$1)</f>
        <v>8.2560000000000002</v>
      </c>
      <c r="K50" s="167">
        <v>200</v>
      </c>
      <c r="L50" s="166">
        <f>(职业参数比例等级参数!$S$4+职业参数比例等级参数!$W$4)*(A50/$E$1)</f>
        <v>0</v>
      </c>
      <c r="M50" s="166">
        <f>(职业参数比例等级参数!$S$5+职业参数比例等级参数!$W$5)*(A50/$E$1)</f>
        <v>0</v>
      </c>
      <c r="N50" s="166">
        <f>(职业参数比例等级参数!$S$6+职业参数比例等级参数!$W$6)*(A50/$E$1)</f>
        <v>240.79999999999998</v>
      </c>
      <c r="O50" s="166">
        <f>(职业参数比例等级参数!$S$7+职业参数比例等级参数!$W$7)*(A50/$E$1)</f>
        <v>180.6</v>
      </c>
      <c r="P50" s="166">
        <f>(职业参数比例等级参数!$S$8+职业参数比例等级参数!$W$8)*(A50/$E$1)</f>
        <v>144.47999999999999</v>
      </c>
      <c r="Q50" s="166">
        <f>(职业参数比例等级参数!$S$9+职业参数比例等级参数!$W$9)*(A50/$E$1)</f>
        <v>108.36</v>
      </c>
      <c r="R50" s="166">
        <f>(职业参数比例等级参数!$S$10+职业参数比例等级参数!$W$10)*(A50/$E$1)</f>
        <v>14.447999999999997</v>
      </c>
      <c r="S50" s="166">
        <f>(职业参数比例等级参数!$S$11+职业参数比例等级参数!$W$11)*(A50/$E$1)</f>
        <v>28.895999999999994</v>
      </c>
      <c r="T50" s="166">
        <f>(职业参数比例等级参数!$S$12+职业参数比例等级参数!$W$12)*(A50/$E$1)</f>
        <v>14.447999999999997</v>
      </c>
      <c r="U50" s="168">
        <v>5</v>
      </c>
    </row>
    <row r="51" spans="1:21">
      <c r="A51" s="158">
        <v>44</v>
      </c>
      <c r="B51" s="166">
        <f>职业参数比例等级参数!$S$4*(A51/$E$1)</f>
        <v>0</v>
      </c>
      <c r="C51" s="166">
        <f>职业参数比例等级参数!$S$5*(A51/$E$1)</f>
        <v>0</v>
      </c>
      <c r="D51" s="166">
        <f>职业参数比例等级参数!$S$6*(A51/$E$1)</f>
        <v>140.80000000000001</v>
      </c>
      <c r="E51" s="166">
        <f>职业参数比例等级参数!$S$7*(A51/$E$1)</f>
        <v>105.6</v>
      </c>
      <c r="F51" s="166">
        <f>职业参数比例等级参数!$S$8*(A51/$E$1)</f>
        <v>84.48</v>
      </c>
      <c r="G51" s="166">
        <f>职业参数比例等级参数!$S$9*(A51/$E$1)</f>
        <v>63.36</v>
      </c>
      <c r="H51" s="166">
        <f>职业参数比例等级参数!$S$10*(A51/$E$1)</f>
        <v>8.4480000000000004</v>
      </c>
      <c r="I51" s="166">
        <f>职业参数比例等级参数!$S$11*(A51/$E$1)</f>
        <v>16.896000000000001</v>
      </c>
      <c r="J51" s="166">
        <f>职业参数比例等级参数!$S$12*(A51/$E$1)</f>
        <v>8.4480000000000004</v>
      </c>
      <c r="K51" s="167">
        <v>200</v>
      </c>
      <c r="L51" s="166">
        <f>(职业参数比例等级参数!$S$4+职业参数比例等级参数!$W$4)*(A51/$E$1)</f>
        <v>0</v>
      </c>
      <c r="M51" s="166">
        <f>(职业参数比例等级参数!$S$5+职业参数比例等级参数!$W$5)*(A51/$E$1)</f>
        <v>0</v>
      </c>
      <c r="N51" s="166">
        <f>(职业参数比例等级参数!$S$6+职业参数比例等级参数!$W$6)*(A51/$E$1)</f>
        <v>246.4</v>
      </c>
      <c r="O51" s="166">
        <f>(职业参数比例等级参数!$S$7+职业参数比例等级参数!$W$7)*(A51/$E$1)</f>
        <v>184.8</v>
      </c>
      <c r="P51" s="166">
        <f>(职业参数比例等级参数!$S$8+职业参数比例等级参数!$W$8)*(A51/$E$1)</f>
        <v>147.84</v>
      </c>
      <c r="Q51" s="166">
        <f>(职业参数比例等级参数!$S$9+职业参数比例等级参数!$W$9)*(A51/$E$1)</f>
        <v>110.88</v>
      </c>
      <c r="R51" s="166">
        <f>(职业参数比例等级参数!$S$10+职业参数比例等级参数!$W$10)*(A51/$E$1)</f>
        <v>14.783999999999997</v>
      </c>
      <c r="S51" s="166">
        <f>(职业参数比例等级参数!$S$11+职业参数比例等级参数!$W$11)*(A51/$E$1)</f>
        <v>29.567999999999994</v>
      </c>
      <c r="T51" s="166">
        <f>(职业参数比例等级参数!$S$12+职业参数比例等级参数!$W$12)*(A51/$E$1)</f>
        <v>14.783999999999997</v>
      </c>
      <c r="U51" s="168">
        <v>5</v>
      </c>
    </row>
    <row r="52" spans="1:21">
      <c r="A52" s="158">
        <v>45</v>
      </c>
      <c r="B52" s="166">
        <f>职业参数比例等级参数!$S$4*(A52/$E$1)</f>
        <v>0</v>
      </c>
      <c r="C52" s="166">
        <f>职业参数比例等级参数!$S$5*(A52/$E$1)</f>
        <v>0</v>
      </c>
      <c r="D52" s="166">
        <f>职业参数比例等级参数!$S$6*(A52/$E$1)</f>
        <v>144</v>
      </c>
      <c r="E52" s="166">
        <f>职业参数比例等级参数!$S$7*(A52/$E$1)</f>
        <v>108</v>
      </c>
      <c r="F52" s="166">
        <f>职业参数比例等级参数!$S$8*(A52/$E$1)</f>
        <v>86.4</v>
      </c>
      <c r="G52" s="166">
        <f>职业参数比例等级参数!$S$9*(A52/$E$1)</f>
        <v>64.8</v>
      </c>
      <c r="H52" s="166">
        <f>职业参数比例等级参数!$S$10*(A52/$E$1)</f>
        <v>8.64</v>
      </c>
      <c r="I52" s="166">
        <f>职业参数比例等级参数!$S$11*(A52/$E$1)</f>
        <v>17.28</v>
      </c>
      <c r="J52" s="166">
        <f>职业参数比例等级参数!$S$12*(A52/$E$1)</f>
        <v>8.64</v>
      </c>
      <c r="K52" s="167">
        <v>200</v>
      </c>
      <c r="L52" s="166">
        <f>(职业参数比例等级参数!$S$4+职业参数比例等级参数!$W$4)*(A52/$E$1)</f>
        <v>0</v>
      </c>
      <c r="M52" s="166">
        <f>(职业参数比例等级参数!$S$5+职业参数比例等级参数!$W$5)*(A52/$E$1)</f>
        <v>0</v>
      </c>
      <c r="N52" s="166">
        <f>(职业参数比例等级参数!$S$6+职业参数比例等级参数!$W$6)*(A52/$E$1)</f>
        <v>252</v>
      </c>
      <c r="O52" s="166">
        <f>(职业参数比例等级参数!$S$7+职业参数比例等级参数!$W$7)*(A52/$E$1)</f>
        <v>189</v>
      </c>
      <c r="P52" s="166">
        <f>(职业参数比例等级参数!$S$8+职业参数比例等级参数!$W$8)*(A52/$E$1)</f>
        <v>151.20000000000002</v>
      </c>
      <c r="Q52" s="166">
        <f>(职业参数比例等级参数!$S$9+职业参数比例等级参数!$W$9)*(A52/$E$1)</f>
        <v>113.4</v>
      </c>
      <c r="R52" s="166">
        <f>(职业参数比例等级参数!$S$10+职业参数比例等级参数!$W$10)*(A52/$E$1)</f>
        <v>15.119999999999997</v>
      </c>
      <c r="S52" s="166">
        <f>(职业参数比例等级参数!$S$11+职业参数比例等级参数!$W$11)*(A52/$E$1)</f>
        <v>30.239999999999995</v>
      </c>
      <c r="T52" s="166">
        <f>(职业参数比例等级参数!$S$12+职业参数比例等级参数!$W$12)*(A52/$E$1)</f>
        <v>15.119999999999997</v>
      </c>
      <c r="U52" s="168">
        <v>5</v>
      </c>
    </row>
    <row r="53" spans="1:21">
      <c r="A53" s="158">
        <v>46</v>
      </c>
      <c r="B53" s="166">
        <f>职业参数比例等级参数!$S$4*(A53/$E$1)</f>
        <v>0</v>
      </c>
      <c r="C53" s="166">
        <f>职业参数比例等级参数!$S$5*(A53/$E$1)</f>
        <v>0</v>
      </c>
      <c r="D53" s="166">
        <f>职业参数比例等级参数!$S$6*(A53/$E$1)</f>
        <v>147.20000000000002</v>
      </c>
      <c r="E53" s="166">
        <f>职业参数比例等级参数!$S$7*(A53/$E$1)</f>
        <v>110.4</v>
      </c>
      <c r="F53" s="166">
        <f>职业参数比例等级参数!$S$8*(A53/$E$1)</f>
        <v>88.320000000000007</v>
      </c>
      <c r="G53" s="166">
        <f>职业参数比例等级参数!$S$9*(A53/$E$1)</f>
        <v>66.240000000000009</v>
      </c>
      <c r="H53" s="166">
        <f>职业参数比例等级参数!$S$10*(A53/$E$1)</f>
        <v>8.8320000000000007</v>
      </c>
      <c r="I53" s="166">
        <f>职业参数比例等级参数!$S$11*(A53/$E$1)</f>
        <v>17.664000000000001</v>
      </c>
      <c r="J53" s="166">
        <f>职业参数比例等级参数!$S$12*(A53/$E$1)</f>
        <v>8.8320000000000007</v>
      </c>
      <c r="K53" s="167">
        <v>200</v>
      </c>
      <c r="L53" s="166">
        <f>(职业参数比例等级参数!$S$4+职业参数比例等级参数!$W$4)*(A53/$E$1)</f>
        <v>0</v>
      </c>
      <c r="M53" s="166">
        <f>(职业参数比例等级参数!$S$5+职业参数比例等级参数!$W$5)*(A53/$E$1)</f>
        <v>0</v>
      </c>
      <c r="N53" s="166">
        <f>(职业参数比例等级参数!$S$6+职业参数比例等级参数!$W$6)*(A53/$E$1)</f>
        <v>257.60000000000002</v>
      </c>
      <c r="O53" s="166">
        <f>(职业参数比例等级参数!$S$7+职业参数比例等级参数!$W$7)*(A53/$E$1)</f>
        <v>193.20000000000002</v>
      </c>
      <c r="P53" s="166">
        <f>(职业参数比例等级参数!$S$8+职业参数比例等级参数!$W$8)*(A53/$E$1)</f>
        <v>154.56</v>
      </c>
      <c r="Q53" s="166">
        <f>(职业参数比例等级参数!$S$9+职业参数比例等级参数!$W$9)*(A53/$E$1)</f>
        <v>115.92</v>
      </c>
      <c r="R53" s="166">
        <f>(职业参数比例等级参数!$S$10+职业参数比例等级参数!$W$10)*(A53/$E$1)</f>
        <v>15.455999999999998</v>
      </c>
      <c r="S53" s="166">
        <f>(职业参数比例等级参数!$S$11+职业参数比例等级参数!$W$11)*(A53/$E$1)</f>
        <v>30.911999999999995</v>
      </c>
      <c r="T53" s="166">
        <f>(职业参数比例等级参数!$S$12+职业参数比例等级参数!$W$12)*(A53/$E$1)</f>
        <v>15.455999999999998</v>
      </c>
      <c r="U53" s="168">
        <v>5</v>
      </c>
    </row>
    <row r="54" spans="1:21">
      <c r="A54" s="158">
        <v>47</v>
      </c>
      <c r="B54" s="166">
        <f>职业参数比例等级参数!$S$4*(A54/$E$1)</f>
        <v>0</v>
      </c>
      <c r="C54" s="166">
        <f>职业参数比例等级参数!$S$5*(A54/$E$1)</f>
        <v>0</v>
      </c>
      <c r="D54" s="166">
        <f>职业参数比例等级参数!$S$6*(A54/$E$1)</f>
        <v>150.39999999999998</v>
      </c>
      <c r="E54" s="166">
        <f>职业参数比例等级参数!$S$7*(A54/$E$1)</f>
        <v>112.8</v>
      </c>
      <c r="F54" s="166">
        <f>职业参数比例等级参数!$S$8*(A54/$E$1)</f>
        <v>90.24</v>
      </c>
      <c r="G54" s="166">
        <f>职业参数比例等级参数!$S$9*(A54/$E$1)</f>
        <v>67.679999999999993</v>
      </c>
      <c r="H54" s="166">
        <f>职业参数比例等级参数!$S$10*(A54/$E$1)</f>
        <v>9.0239999999999991</v>
      </c>
      <c r="I54" s="166">
        <f>职业参数比例等级参数!$S$11*(A54/$E$1)</f>
        <v>18.047999999999998</v>
      </c>
      <c r="J54" s="166">
        <f>职业参数比例等级参数!$S$12*(A54/$E$1)</f>
        <v>9.0239999999999991</v>
      </c>
      <c r="K54" s="167">
        <v>200</v>
      </c>
      <c r="L54" s="166">
        <f>(职业参数比例等级参数!$S$4+职业参数比例等级参数!$W$4)*(A54/$E$1)</f>
        <v>0</v>
      </c>
      <c r="M54" s="166">
        <f>(职业参数比例等级参数!$S$5+职业参数比例等级参数!$W$5)*(A54/$E$1)</f>
        <v>0</v>
      </c>
      <c r="N54" s="166">
        <f>(职业参数比例等级参数!$S$6+职业参数比例等级参数!$W$6)*(A54/$E$1)</f>
        <v>263.2</v>
      </c>
      <c r="O54" s="166">
        <f>(职业参数比例等级参数!$S$7+职业参数比例等级参数!$W$7)*(A54/$E$1)</f>
        <v>197.39999999999998</v>
      </c>
      <c r="P54" s="166">
        <f>(职业参数比例等级参数!$S$8+职业参数比例等级参数!$W$8)*(A54/$E$1)</f>
        <v>157.91999999999999</v>
      </c>
      <c r="Q54" s="166">
        <f>(职业参数比例等级参数!$S$9+职业参数比例等级参数!$W$9)*(A54/$E$1)</f>
        <v>118.44</v>
      </c>
      <c r="R54" s="166">
        <f>(职业参数比例等级参数!$S$10+职业参数比例等级参数!$W$10)*(A54/$E$1)</f>
        <v>15.791999999999996</v>
      </c>
      <c r="S54" s="166">
        <f>(职业参数比例等级参数!$S$11+职业参数比例等级参数!$W$11)*(A54/$E$1)</f>
        <v>31.583999999999993</v>
      </c>
      <c r="T54" s="166">
        <f>(职业参数比例等级参数!$S$12+职业参数比例等级参数!$W$12)*(A54/$E$1)</f>
        <v>15.791999999999996</v>
      </c>
      <c r="U54" s="168">
        <v>5</v>
      </c>
    </row>
    <row r="55" spans="1:21">
      <c r="A55" s="158">
        <v>48</v>
      </c>
      <c r="B55" s="166">
        <f>职业参数比例等级参数!$S$4*(A55/$E$1)</f>
        <v>0</v>
      </c>
      <c r="C55" s="166">
        <f>职业参数比例等级参数!$S$5*(A55/$E$1)</f>
        <v>0</v>
      </c>
      <c r="D55" s="166">
        <f>职业参数比例等级参数!$S$6*(A55/$E$1)</f>
        <v>153.6</v>
      </c>
      <c r="E55" s="166">
        <f>职业参数比例等级参数!$S$7*(A55/$E$1)</f>
        <v>115.19999999999999</v>
      </c>
      <c r="F55" s="166">
        <f>职业参数比例等级参数!$S$8*(A55/$E$1)</f>
        <v>92.16</v>
      </c>
      <c r="G55" s="166">
        <f>职业参数比例等级参数!$S$9*(A55/$E$1)</f>
        <v>69.12</v>
      </c>
      <c r="H55" s="166">
        <f>职业参数比例等级参数!$S$10*(A55/$E$1)</f>
        <v>9.2159999999999993</v>
      </c>
      <c r="I55" s="166">
        <f>职业参数比例等级参数!$S$11*(A55/$E$1)</f>
        <v>18.431999999999999</v>
      </c>
      <c r="J55" s="166">
        <f>职业参数比例等级参数!$S$12*(A55/$E$1)</f>
        <v>9.2159999999999993</v>
      </c>
      <c r="K55" s="167">
        <v>200</v>
      </c>
      <c r="L55" s="166">
        <f>(职业参数比例等级参数!$S$4+职业参数比例等级参数!$W$4)*(A55/$E$1)</f>
        <v>0</v>
      </c>
      <c r="M55" s="166">
        <f>(职业参数比例等级参数!$S$5+职业参数比例等级参数!$W$5)*(A55/$E$1)</f>
        <v>0</v>
      </c>
      <c r="N55" s="166">
        <f>(职业参数比例等级参数!$S$6+职业参数比例等级参数!$W$6)*(A55/$E$1)</f>
        <v>268.8</v>
      </c>
      <c r="O55" s="166">
        <f>(职业参数比例等级参数!$S$7+职业参数比例等级参数!$W$7)*(A55/$E$1)</f>
        <v>201.6</v>
      </c>
      <c r="P55" s="166">
        <f>(职业参数比例等级参数!$S$8+职业参数比例等级参数!$W$8)*(A55/$E$1)</f>
        <v>161.28</v>
      </c>
      <c r="Q55" s="166">
        <f>(职业参数比例等级参数!$S$9+职业参数比例等级参数!$W$9)*(A55/$E$1)</f>
        <v>120.96</v>
      </c>
      <c r="R55" s="166">
        <f>(职业参数比例等级参数!$S$10+职业参数比例等级参数!$W$10)*(A55/$E$1)</f>
        <v>16.127999999999997</v>
      </c>
      <c r="S55" s="166">
        <f>(职业参数比例等级参数!$S$11+职业参数比例等级参数!$W$11)*(A55/$E$1)</f>
        <v>32.255999999999993</v>
      </c>
      <c r="T55" s="166">
        <f>(职业参数比例等级参数!$S$12+职业参数比例等级参数!$W$12)*(A55/$E$1)</f>
        <v>16.127999999999997</v>
      </c>
      <c r="U55" s="168">
        <v>5</v>
      </c>
    </row>
    <row r="56" spans="1:21">
      <c r="A56" s="158">
        <v>49</v>
      </c>
      <c r="B56" s="166">
        <f>职业参数比例等级参数!$S$4*(A56/$E$1)</f>
        <v>0</v>
      </c>
      <c r="C56" s="166">
        <f>职业参数比例等级参数!$S$5*(A56/$E$1)</f>
        <v>0</v>
      </c>
      <c r="D56" s="166">
        <f>职业参数比例等级参数!$S$6*(A56/$E$1)</f>
        <v>156.80000000000001</v>
      </c>
      <c r="E56" s="166">
        <f>职业参数比例等级参数!$S$7*(A56/$E$1)</f>
        <v>117.6</v>
      </c>
      <c r="F56" s="166">
        <f>职业参数比例等级参数!$S$8*(A56/$E$1)</f>
        <v>94.08</v>
      </c>
      <c r="G56" s="166">
        <f>职业参数比例等级参数!$S$9*(A56/$E$1)</f>
        <v>70.56</v>
      </c>
      <c r="H56" s="166">
        <f>职业参数比例等级参数!$S$10*(A56/$E$1)</f>
        <v>9.4079999999999995</v>
      </c>
      <c r="I56" s="166">
        <f>职业参数比例等级参数!$S$11*(A56/$E$1)</f>
        <v>18.815999999999999</v>
      </c>
      <c r="J56" s="166">
        <f>职业参数比例等级参数!$S$12*(A56/$E$1)</f>
        <v>9.4079999999999995</v>
      </c>
      <c r="K56" s="167">
        <v>200</v>
      </c>
      <c r="L56" s="166">
        <f>(职业参数比例等级参数!$S$4+职业参数比例等级参数!$W$4)*(A56/$E$1)</f>
        <v>0</v>
      </c>
      <c r="M56" s="166">
        <f>(职业参数比例等级参数!$S$5+职业参数比例等级参数!$W$5)*(A56/$E$1)</f>
        <v>0</v>
      </c>
      <c r="N56" s="166">
        <f>(职业参数比例等级参数!$S$6+职业参数比例等级参数!$W$6)*(A56/$E$1)</f>
        <v>274.39999999999998</v>
      </c>
      <c r="O56" s="166">
        <f>(职业参数比例等级参数!$S$7+职业参数比例等级参数!$W$7)*(A56/$E$1)</f>
        <v>205.79999999999998</v>
      </c>
      <c r="P56" s="166">
        <f>(职业参数比例等级参数!$S$8+职业参数比例等级参数!$W$8)*(A56/$E$1)</f>
        <v>164.64</v>
      </c>
      <c r="Q56" s="166">
        <f>(职业参数比例等级参数!$S$9+职业参数比例等级参数!$W$9)*(A56/$E$1)</f>
        <v>123.48</v>
      </c>
      <c r="R56" s="166">
        <f>(职业参数比例等级参数!$S$10+职业参数比例等级参数!$W$10)*(A56/$E$1)</f>
        <v>16.463999999999999</v>
      </c>
      <c r="S56" s="166">
        <f>(职业参数比例等级参数!$S$11+职业参数比例等级参数!$W$11)*(A56/$E$1)</f>
        <v>32.927999999999997</v>
      </c>
      <c r="T56" s="166">
        <f>(职业参数比例等级参数!$S$12+职业参数比例等级参数!$W$12)*(A56/$E$1)</f>
        <v>16.463999999999999</v>
      </c>
      <c r="U56" s="168">
        <v>5</v>
      </c>
    </row>
    <row r="57" spans="1:21">
      <c r="A57" s="158">
        <v>50</v>
      </c>
      <c r="B57" s="166">
        <f>职业参数比例等级参数!$S$4*(A57/$E$1)</f>
        <v>0</v>
      </c>
      <c r="C57" s="166">
        <f>职业参数比例等级参数!$S$5*(A57/$E$1)</f>
        <v>0</v>
      </c>
      <c r="D57" s="166">
        <f>职业参数比例等级参数!$S$6*(A57/$E$1)</f>
        <v>160</v>
      </c>
      <c r="E57" s="166">
        <f>职业参数比例等级参数!$S$7*(A57/$E$1)</f>
        <v>120</v>
      </c>
      <c r="F57" s="166">
        <f>职业参数比例等级参数!$S$8*(A57/$E$1)</f>
        <v>96</v>
      </c>
      <c r="G57" s="166">
        <f>职业参数比例等级参数!$S$9*(A57/$E$1)</f>
        <v>72</v>
      </c>
      <c r="H57" s="166">
        <f>职业参数比例等级参数!$S$10*(A57/$E$1)</f>
        <v>9.6</v>
      </c>
      <c r="I57" s="166">
        <f>职业参数比例等级参数!$S$11*(A57/$E$1)</f>
        <v>19.2</v>
      </c>
      <c r="J57" s="166">
        <f>职业参数比例等级参数!$S$12*(A57/$E$1)</f>
        <v>9.6</v>
      </c>
      <c r="K57" s="167">
        <v>200</v>
      </c>
      <c r="L57" s="166">
        <f>(职业参数比例等级参数!$S$4+职业参数比例等级参数!$W$4)*(A57/$E$1)</f>
        <v>0</v>
      </c>
      <c r="M57" s="166">
        <f>(职业参数比例等级参数!$S$5+职业参数比例等级参数!$W$5)*(A57/$E$1)</f>
        <v>0</v>
      </c>
      <c r="N57" s="166">
        <f>(职业参数比例等级参数!$S$6+职业参数比例等级参数!$W$6)*(A57/$E$1)</f>
        <v>280</v>
      </c>
      <c r="O57" s="166">
        <f>(职业参数比例等级参数!$S$7+职业参数比例等级参数!$W$7)*(A57/$E$1)</f>
        <v>210</v>
      </c>
      <c r="P57" s="166">
        <f>(职业参数比例等级参数!$S$8+职业参数比例等级参数!$W$8)*(A57/$E$1)</f>
        <v>168</v>
      </c>
      <c r="Q57" s="166">
        <f>(职业参数比例等级参数!$S$9+职业参数比例等级参数!$W$9)*(A57/$E$1)</f>
        <v>126</v>
      </c>
      <c r="R57" s="166">
        <f>(职业参数比例等级参数!$S$10+职业参数比例等级参数!$W$10)*(A57/$E$1)</f>
        <v>16.799999999999997</v>
      </c>
      <c r="S57" s="166">
        <f>(职业参数比例等级参数!$S$11+职业参数比例等级参数!$W$11)*(A57/$E$1)</f>
        <v>33.599999999999994</v>
      </c>
      <c r="T57" s="166">
        <f>(职业参数比例等级参数!$S$12+职业参数比例等级参数!$W$12)*(A57/$E$1)</f>
        <v>16.799999999999997</v>
      </c>
      <c r="U57" s="168">
        <v>5</v>
      </c>
    </row>
    <row r="58" spans="1:21">
      <c r="A58" s="158">
        <v>51</v>
      </c>
      <c r="B58" s="166">
        <f>职业参数比例等级参数!$S$4*(A58/$E$1)</f>
        <v>0</v>
      </c>
      <c r="C58" s="166">
        <f>职业参数比例等级参数!$S$5*(A58/$E$1)</f>
        <v>0</v>
      </c>
      <c r="D58" s="166">
        <f>职业参数比例等级参数!$S$6*(A58/$E$1)</f>
        <v>163.19999999999999</v>
      </c>
      <c r="E58" s="166">
        <f>职业参数比例等级参数!$S$7*(A58/$E$1)</f>
        <v>122.4</v>
      </c>
      <c r="F58" s="166">
        <f>职业参数比例等级参数!$S$8*(A58/$E$1)</f>
        <v>97.92</v>
      </c>
      <c r="G58" s="166">
        <f>职业参数比例等级参数!$S$9*(A58/$E$1)</f>
        <v>73.44</v>
      </c>
      <c r="H58" s="166">
        <f>职业参数比例等级参数!$S$10*(A58/$E$1)</f>
        <v>9.7919999999999998</v>
      </c>
      <c r="I58" s="166">
        <f>职业参数比例等级参数!$S$11*(A58/$E$1)</f>
        <v>19.584</v>
      </c>
      <c r="J58" s="166">
        <f>职业参数比例等级参数!$S$12*(A58/$E$1)</f>
        <v>9.7919999999999998</v>
      </c>
      <c r="K58" s="167">
        <v>200</v>
      </c>
      <c r="L58" s="166">
        <f>(职业参数比例等级参数!$S$4+职业参数比例等级参数!$W$4)*(A58/$E$1)</f>
        <v>0</v>
      </c>
      <c r="M58" s="166">
        <f>(职业参数比例等级参数!$S$5+职业参数比例等级参数!$W$5)*(A58/$E$1)</f>
        <v>0</v>
      </c>
      <c r="N58" s="166">
        <f>(职业参数比例等级参数!$S$6+职业参数比例等级参数!$W$6)*(A58/$E$1)</f>
        <v>285.60000000000002</v>
      </c>
      <c r="O58" s="166">
        <f>(职业参数比例等级参数!$S$7+职业参数比例等级参数!$W$7)*(A58/$E$1)</f>
        <v>214.20000000000002</v>
      </c>
      <c r="P58" s="166">
        <f>(职业参数比例等级参数!$S$8+职业参数比例等级参数!$W$8)*(A58/$E$1)</f>
        <v>171.36</v>
      </c>
      <c r="Q58" s="166">
        <f>(职业参数比例等级参数!$S$9+职业参数比例等级参数!$W$9)*(A58/$E$1)</f>
        <v>128.52000000000001</v>
      </c>
      <c r="R58" s="166">
        <f>(职业参数比例等级参数!$S$10+职业参数比例等级参数!$W$10)*(A58/$E$1)</f>
        <v>17.135999999999996</v>
      </c>
      <c r="S58" s="166">
        <f>(职业参数比例等级参数!$S$11+职业参数比例等级参数!$W$11)*(A58/$E$1)</f>
        <v>34.271999999999991</v>
      </c>
      <c r="T58" s="166">
        <f>(职业参数比例等级参数!$S$12+职业参数比例等级参数!$W$12)*(A58/$E$1)</f>
        <v>17.135999999999996</v>
      </c>
      <c r="U58" s="168">
        <v>5</v>
      </c>
    </row>
    <row r="59" spans="1:21">
      <c r="A59" s="158">
        <v>52</v>
      </c>
      <c r="B59" s="166">
        <f>职业参数比例等级参数!$S$4*(A59/$E$1)</f>
        <v>0</v>
      </c>
      <c r="C59" s="166">
        <f>职业参数比例等级参数!$S$5*(A59/$E$1)</f>
        <v>0</v>
      </c>
      <c r="D59" s="166">
        <f>职业参数比例等级参数!$S$6*(A59/$E$1)</f>
        <v>166.4</v>
      </c>
      <c r="E59" s="166">
        <f>职业参数比例等级参数!$S$7*(A59/$E$1)</f>
        <v>124.80000000000001</v>
      </c>
      <c r="F59" s="166">
        <f>职业参数比例等级参数!$S$8*(A59/$E$1)</f>
        <v>99.84</v>
      </c>
      <c r="G59" s="166">
        <f>职业参数比例等级参数!$S$9*(A59/$E$1)</f>
        <v>74.88</v>
      </c>
      <c r="H59" s="166">
        <f>职业参数比例等级参数!$S$10*(A59/$E$1)</f>
        <v>9.984</v>
      </c>
      <c r="I59" s="166">
        <f>职业参数比例等级参数!$S$11*(A59/$E$1)</f>
        <v>19.968</v>
      </c>
      <c r="J59" s="166">
        <f>职业参数比例等级参数!$S$12*(A59/$E$1)</f>
        <v>9.984</v>
      </c>
      <c r="K59" s="167">
        <v>200</v>
      </c>
      <c r="L59" s="166">
        <f>(职业参数比例等级参数!$S$4+职业参数比例等级参数!$W$4)*(A59/$E$1)</f>
        <v>0</v>
      </c>
      <c r="M59" s="166">
        <f>(职业参数比例等级参数!$S$5+职业参数比例等级参数!$W$5)*(A59/$E$1)</f>
        <v>0</v>
      </c>
      <c r="N59" s="166">
        <f>(职业参数比例等级参数!$S$6+职业参数比例等级参数!$W$6)*(A59/$E$1)</f>
        <v>291.2</v>
      </c>
      <c r="O59" s="166">
        <f>(职业参数比例等级参数!$S$7+职业参数比例等级参数!$W$7)*(A59/$E$1)</f>
        <v>218.4</v>
      </c>
      <c r="P59" s="166">
        <f>(职业参数比例等级参数!$S$8+职业参数比例等级参数!$W$8)*(A59/$E$1)</f>
        <v>174.72</v>
      </c>
      <c r="Q59" s="166">
        <f>(职业参数比例等级参数!$S$9+职业参数比例等级参数!$W$9)*(A59/$E$1)</f>
        <v>131.04</v>
      </c>
      <c r="R59" s="166">
        <f>(职业参数比例等级参数!$S$10+职业参数比例等级参数!$W$10)*(A59/$E$1)</f>
        <v>17.471999999999998</v>
      </c>
      <c r="S59" s="166">
        <f>(职业参数比例等级参数!$S$11+职业参数比例等级参数!$W$11)*(A59/$E$1)</f>
        <v>34.943999999999996</v>
      </c>
      <c r="T59" s="166">
        <f>(职业参数比例等级参数!$S$12+职业参数比例等级参数!$W$12)*(A59/$E$1)</f>
        <v>17.471999999999998</v>
      </c>
      <c r="U59" s="168">
        <v>5</v>
      </c>
    </row>
    <row r="60" spans="1:21">
      <c r="A60" s="158">
        <v>53</v>
      </c>
      <c r="B60" s="166">
        <f>职业参数比例等级参数!$S$4*(A60/$E$1)</f>
        <v>0</v>
      </c>
      <c r="C60" s="166">
        <f>职业参数比例等级参数!$S$5*(A60/$E$1)</f>
        <v>0</v>
      </c>
      <c r="D60" s="166">
        <f>职业参数比例等级参数!$S$6*(A60/$E$1)</f>
        <v>169.60000000000002</v>
      </c>
      <c r="E60" s="166">
        <f>职业参数比例等级参数!$S$7*(A60/$E$1)</f>
        <v>127.2</v>
      </c>
      <c r="F60" s="166">
        <f>职业参数比例等级参数!$S$8*(A60/$E$1)</f>
        <v>101.76</v>
      </c>
      <c r="G60" s="166">
        <f>职业参数比例等级参数!$S$9*(A60/$E$1)</f>
        <v>76.320000000000007</v>
      </c>
      <c r="H60" s="166">
        <f>职业参数比例等级参数!$S$10*(A60/$E$1)</f>
        <v>10.176</v>
      </c>
      <c r="I60" s="166">
        <f>职业参数比例等级参数!$S$11*(A60/$E$1)</f>
        <v>20.352</v>
      </c>
      <c r="J60" s="166">
        <f>职业参数比例等级参数!$S$12*(A60/$E$1)</f>
        <v>10.176</v>
      </c>
      <c r="K60" s="167">
        <v>200</v>
      </c>
      <c r="L60" s="166">
        <f>(职业参数比例等级参数!$S$4+职业参数比例等级参数!$W$4)*(A60/$E$1)</f>
        <v>0</v>
      </c>
      <c r="M60" s="166">
        <f>(职业参数比例等级参数!$S$5+职业参数比例等级参数!$W$5)*(A60/$E$1)</f>
        <v>0</v>
      </c>
      <c r="N60" s="166">
        <f>(职业参数比例等级参数!$S$6+职业参数比例等级参数!$W$6)*(A60/$E$1)</f>
        <v>296.8</v>
      </c>
      <c r="O60" s="166">
        <f>(职业参数比例等级参数!$S$7+职业参数比例等级参数!$W$7)*(A60/$E$1)</f>
        <v>222.60000000000002</v>
      </c>
      <c r="P60" s="166">
        <f>(职业参数比例等级参数!$S$8+职业参数比例等级参数!$W$8)*(A60/$E$1)</f>
        <v>178.08</v>
      </c>
      <c r="Q60" s="166">
        <f>(职业参数比例等级参数!$S$9+职业参数比例等级参数!$W$9)*(A60/$E$1)</f>
        <v>133.56</v>
      </c>
      <c r="R60" s="166">
        <f>(职业参数比例等级参数!$S$10+职业参数比例等级参数!$W$10)*(A60/$E$1)</f>
        <v>17.807999999999996</v>
      </c>
      <c r="S60" s="166">
        <f>(职业参数比例等级参数!$S$11+职业参数比例等级参数!$W$11)*(A60/$E$1)</f>
        <v>35.615999999999993</v>
      </c>
      <c r="T60" s="166">
        <f>(职业参数比例等级参数!$S$12+职业参数比例等级参数!$W$12)*(A60/$E$1)</f>
        <v>17.807999999999996</v>
      </c>
      <c r="U60" s="168">
        <v>5</v>
      </c>
    </row>
    <row r="61" spans="1:21">
      <c r="A61" s="158">
        <v>54</v>
      </c>
      <c r="B61" s="166">
        <f>职业参数比例等级参数!$S$4*(A61/$E$1)</f>
        <v>0</v>
      </c>
      <c r="C61" s="166">
        <f>职业参数比例等级参数!$S$5*(A61/$E$1)</f>
        <v>0</v>
      </c>
      <c r="D61" s="166">
        <f>职业参数比例等级参数!$S$6*(A61/$E$1)</f>
        <v>172.8</v>
      </c>
      <c r="E61" s="166">
        <f>职业参数比例等级参数!$S$7*(A61/$E$1)</f>
        <v>129.60000000000002</v>
      </c>
      <c r="F61" s="166">
        <f>职业参数比例等级参数!$S$8*(A61/$E$1)</f>
        <v>103.68</v>
      </c>
      <c r="G61" s="166">
        <f>职业参数比例等级参数!$S$9*(A61/$E$1)</f>
        <v>77.760000000000005</v>
      </c>
      <c r="H61" s="166">
        <f>职业参数比例等级参数!$S$10*(A61/$E$1)</f>
        <v>10.368</v>
      </c>
      <c r="I61" s="166">
        <f>职业参数比例等级参数!$S$11*(A61/$E$1)</f>
        <v>20.736000000000001</v>
      </c>
      <c r="J61" s="166">
        <f>职业参数比例等级参数!$S$12*(A61/$E$1)</f>
        <v>10.368</v>
      </c>
      <c r="K61" s="167">
        <v>200</v>
      </c>
      <c r="L61" s="166">
        <f>(职业参数比例等级参数!$S$4+职业参数比例等级参数!$W$4)*(A61/$E$1)</f>
        <v>0</v>
      </c>
      <c r="M61" s="166">
        <f>(职业参数比例等级参数!$S$5+职业参数比例等级参数!$W$5)*(A61/$E$1)</f>
        <v>0</v>
      </c>
      <c r="N61" s="166">
        <f>(职业参数比例等级参数!$S$6+职业参数比例等级参数!$W$6)*(A61/$E$1)</f>
        <v>302.40000000000003</v>
      </c>
      <c r="O61" s="166">
        <f>(职业参数比例等级参数!$S$7+职业参数比例等级参数!$W$7)*(A61/$E$1)</f>
        <v>226.8</v>
      </c>
      <c r="P61" s="166">
        <f>(职业参数比例等级参数!$S$8+职业参数比例等级参数!$W$8)*(A61/$E$1)</f>
        <v>181.44</v>
      </c>
      <c r="Q61" s="166">
        <f>(职业参数比例等级参数!$S$9+职业参数比例等级参数!$W$9)*(A61/$E$1)</f>
        <v>136.08000000000001</v>
      </c>
      <c r="R61" s="166">
        <f>(职业参数比例等级参数!$S$10+职业参数比例等级参数!$W$10)*(A61/$E$1)</f>
        <v>18.143999999999998</v>
      </c>
      <c r="S61" s="166">
        <f>(职业参数比例等级参数!$S$11+职业参数比例等级参数!$W$11)*(A61/$E$1)</f>
        <v>36.287999999999997</v>
      </c>
      <c r="T61" s="166">
        <f>(职业参数比例等级参数!$S$12+职业参数比例等级参数!$W$12)*(A61/$E$1)</f>
        <v>18.143999999999998</v>
      </c>
      <c r="U61" s="168">
        <v>5</v>
      </c>
    </row>
    <row r="62" spans="1:21">
      <c r="A62" s="158">
        <v>55</v>
      </c>
      <c r="B62" s="166">
        <f>职业参数比例等级参数!$S$4*(A62/$E$1)</f>
        <v>0</v>
      </c>
      <c r="C62" s="166">
        <f>职业参数比例等级参数!$S$5*(A62/$E$1)</f>
        <v>0</v>
      </c>
      <c r="D62" s="166">
        <f>职业参数比例等级参数!$S$6*(A62/$E$1)</f>
        <v>176</v>
      </c>
      <c r="E62" s="166">
        <f>职业参数比例等级参数!$S$7*(A62/$E$1)</f>
        <v>132</v>
      </c>
      <c r="F62" s="166">
        <f>职业参数比例等级参数!$S$8*(A62/$E$1)</f>
        <v>105.60000000000001</v>
      </c>
      <c r="G62" s="166">
        <f>职业参数比例等级参数!$S$9*(A62/$E$1)</f>
        <v>79.2</v>
      </c>
      <c r="H62" s="166">
        <f>职业参数比例等级参数!$S$10*(A62/$E$1)</f>
        <v>10.56</v>
      </c>
      <c r="I62" s="166">
        <f>职业参数比例等级参数!$S$11*(A62/$E$1)</f>
        <v>21.12</v>
      </c>
      <c r="J62" s="166">
        <f>职业参数比例等级参数!$S$12*(A62/$E$1)</f>
        <v>10.56</v>
      </c>
      <c r="K62" s="167">
        <v>200</v>
      </c>
      <c r="L62" s="166">
        <f>(职业参数比例等级参数!$S$4+职业参数比例等级参数!$W$4)*(A62/$E$1)</f>
        <v>0</v>
      </c>
      <c r="M62" s="166">
        <f>(职业参数比例等级参数!$S$5+职业参数比例等级参数!$W$5)*(A62/$E$1)</f>
        <v>0</v>
      </c>
      <c r="N62" s="166">
        <f>(职业参数比例等级参数!$S$6+职业参数比例等级参数!$W$6)*(A62/$E$1)</f>
        <v>308</v>
      </c>
      <c r="O62" s="166">
        <f>(职业参数比例等级参数!$S$7+职业参数比例等级参数!$W$7)*(A62/$E$1)</f>
        <v>231.00000000000003</v>
      </c>
      <c r="P62" s="166">
        <f>(职业参数比例等级参数!$S$8+职业参数比例等级参数!$W$8)*(A62/$E$1)</f>
        <v>184.8</v>
      </c>
      <c r="Q62" s="166">
        <f>(职业参数比例等级参数!$S$9+职业参数比例等级参数!$W$9)*(A62/$E$1)</f>
        <v>138.60000000000002</v>
      </c>
      <c r="R62" s="166">
        <f>(职业参数比例等级参数!$S$10+职业参数比例等级参数!$W$10)*(A62/$E$1)</f>
        <v>18.479999999999997</v>
      </c>
      <c r="S62" s="166">
        <f>(职业参数比例等级参数!$S$11+职业参数比例等级参数!$W$11)*(A62/$E$1)</f>
        <v>36.959999999999994</v>
      </c>
      <c r="T62" s="166">
        <f>(职业参数比例等级参数!$S$12+职业参数比例等级参数!$W$12)*(A62/$E$1)</f>
        <v>18.479999999999997</v>
      </c>
      <c r="U62" s="168">
        <v>5</v>
      </c>
    </row>
    <row r="63" spans="1:21">
      <c r="A63" s="158">
        <v>56</v>
      </c>
      <c r="B63" s="166">
        <f>职业参数比例等级参数!$S$4*(A63/$E$1)</f>
        <v>0</v>
      </c>
      <c r="C63" s="166">
        <f>职业参数比例等级参数!$S$5*(A63/$E$1)</f>
        <v>0</v>
      </c>
      <c r="D63" s="166">
        <f>职业参数比例等级参数!$S$6*(A63/$E$1)</f>
        <v>179.20000000000002</v>
      </c>
      <c r="E63" s="166">
        <f>职业参数比例等级参数!$S$7*(A63/$E$1)</f>
        <v>134.4</v>
      </c>
      <c r="F63" s="166">
        <f>职业参数比例等级参数!$S$8*(A63/$E$1)</f>
        <v>107.52000000000001</v>
      </c>
      <c r="G63" s="166">
        <f>职业参数比例等级参数!$S$9*(A63/$E$1)</f>
        <v>80.640000000000015</v>
      </c>
      <c r="H63" s="166">
        <f>职业参数比例等级参数!$S$10*(A63/$E$1)</f>
        <v>10.752000000000001</v>
      </c>
      <c r="I63" s="166">
        <f>职业参数比例等级参数!$S$11*(A63/$E$1)</f>
        <v>21.504000000000001</v>
      </c>
      <c r="J63" s="166">
        <f>职业参数比例等级参数!$S$12*(A63/$E$1)</f>
        <v>10.752000000000001</v>
      </c>
      <c r="K63" s="167">
        <v>200</v>
      </c>
      <c r="L63" s="166">
        <f>(职业参数比例等级参数!$S$4+职业参数比例等级参数!$W$4)*(A63/$E$1)</f>
        <v>0</v>
      </c>
      <c r="M63" s="166">
        <f>(职业参数比例等级参数!$S$5+职业参数比例等级参数!$W$5)*(A63/$E$1)</f>
        <v>0</v>
      </c>
      <c r="N63" s="166">
        <f>(职业参数比例等级参数!$S$6+职业参数比例等级参数!$W$6)*(A63/$E$1)</f>
        <v>313.60000000000002</v>
      </c>
      <c r="O63" s="166">
        <f>(职业参数比例等级参数!$S$7+职业参数比例等级参数!$W$7)*(A63/$E$1)</f>
        <v>235.20000000000002</v>
      </c>
      <c r="P63" s="166">
        <f>(职业参数比例等级参数!$S$8+职业参数比例等级参数!$W$8)*(A63/$E$1)</f>
        <v>188.16000000000003</v>
      </c>
      <c r="Q63" s="166">
        <f>(职业参数比例等级参数!$S$9+职业参数比例等级参数!$W$9)*(A63/$E$1)</f>
        <v>141.12</v>
      </c>
      <c r="R63" s="166">
        <f>(职业参数比例等级参数!$S$10+职业参数比例等级参数!$W$10)*(A63/$E$1)</f>
        <v>18.815999999999999</v>
      </c>
      <c r="S63" s="166">
        <f>(职业参数比例等级参数!$S$11+职业参数比例等级参数!$W$11)*(A63/$E$1)</f>
        <v>37.631999999999998</v>
      </c>
      <c r="T63" s="166">
        <f>(职业参数比例等级参数!$S$12+职业参数比例等级参数!$W$12)*(A63/$E$1)</f>
        <v>18.815999999999999</v>
      </c>
      <c r="U63" s="168">
        <v>5</v>
      </c>
    </row>
    <row r="64" spans="1:21">
      <c r="A64" s="158">
        <v>57</v>
      </c>
      <c r="B64" s="166">
        <f>职业参数比例等级参数!$S$4*(A64/$E$1)</f>
        <v>0</v>
      </c>
      <c r="C64" s="166">
        <f>职业参数比例等级参数!$S$5*(A64/$E$1)</f>
        <v>0</v>
      </c>
      <c r="D64" s="166">
        <f>职业参数比例等级参数!$S$6*(A64/$E$1)</f>
        <v>182.39999999999998</v>
      </c>
      <c r="E64" s="166">
        <f>职业参数比例等级参数!$S$7*(A64/$E$1)</f>
        <v>136.79999999999998</v>
      </c>
      <c r="F64" s="166">
        <f>职业参数比例等级参数!$S$8*(A64/$E$1)</f>
        <v>109.44</v>
      </c>
      <c r="G64" s="166">
        <f>职业参数比例等级参数!$S$9*(A64/$E$1)</f>
        <v>82.08</v>
      </c>
      <c r="H64" s="166">
        <f>职业参数比例等级参数!$S$10*(A64/$E$1)</f>
        <v>10.943999999999999</v>
      </c>
      <c r="I64" s="166">
        <f>职业参数比例等级参数!$S$11*(A64/$E$1)</f>
        <v>21.887999999999998</v>
      </c>
      <c r="J64" s="166">
        <f>职业参数比例等级参数!$S$12*(A64/$E$1)</f>
        <v>10.943999999999999</v>
      </c>
      <c r="K64" s="167">
        <v>200</v>
      </c>
      <c r="L64" s="166">
        <f>(职业参数比例等级参数!$S$4+职业参数比例等级参数!$W$4)*(A64/$E$1)</f>
        <v>0</v>
      </c>
      <c r="M64" s="166">
        <f>(职业参数比例等级参数!$S$5+职业参数比例等级参数!$W$5)*(A64/$E$1)</f>
        <v>0</v>
      </c>
      <c r="N64" s="166">
        <f>(职业参数比例等级参数!$S$6+职业参数比例等级参数!$W$6)*(A64/$E$1)</f>
        <v>319.2</v>
      </c>
      <c r="O64" s="166">
        <f>(职业参数比例等级参数!$S$7+职业参数比例等级参数!$W$7)*(A64/$E$1)</f>
        <v>239.39999999999998</v>
      </c>
      <c r="P64" s="166">
        <f>(职业参数比例等级参数!$S$8+职业参数比例等级参数!$W$8)*(A64/$E$1)</f>
        <v>191.51999999999998</v>
      </c>
      <c r="Q64" s="166">
        <f>(职业参数比例等级参数!$S$9+职业参数比例等级参数!$W$9)*(A64/$E$1)</f>
        <v>143.63999999999999</v>
      </c>
      <c r="R64" s="166">
        <f>(职业参数比例等级参数!$S$10+职业参数比例等级参数!$W$10)*(A64/$E$1)</f>
        <v>19.151999999999994</v>
      </c>
      <c r="S64" s="166">
        <f>(职业参数比例等级参数!$S$11+职业参数比例等级参数!$W$11)*(A64/$E$1)</f>
        <v>38.303999999999988</v>
      </c>
      <c r="T64" s="166">
        <f>(职业参数比例等级参数!$S$12+职业参数比例等级参数!$W$12)*(A64/$E$1)</f>
        <v>19.151999999999994</v>
      </c>
      <c r="U64" s="168">
        <v>5</v>
      </c>
    </row>
    <row r="65" spans="1:21">
      <c r="A65" s="158">
        <v>58</v>
      </c>
      <c r="B65" s="166">
        <f>职业参数比例等级参数!$S$4*(A65/$E$1)</f>
        <v>0</v>
      </c>
      <c r="C65" s="166">
        <f>职业参数比例等级参数!$S$5*(A65/$E$1)</f>
        <v>0</v>
      </c>
      <c r="D65" s="166">
        <f>职业参数比例等级参数!$S$6*(A65/$E$1)</f>
        <v>185.6</v>
      </c>
      <c r="E65" s="166">
        <f>职业参数比例等级参数!$S$7*(A65/$E$1)</f>
        <v>139.19999999999999</v>
      </c>
      <c r="F65" s="166">
        <f>职业参数比例等级参数!$S$8*(A65/$E$1)</f>
        <v>111.35999999999999</v>
      </c>
      <c r="G65" s="166">
        <f>职业参数比例等级参数!$S$9*(A65/$E$1)</f>
        <v>83.52</v>
      </c>
      <c r="H65" s="166">
        <f>职业参数比例等级参数!$S$10*(A65/$E$1)</f>
        <v>11.135999999999999</v>
      </c>
      <c r="I65" s="166">
        <f>职业参数比例等级参数!$S$11*(A65/$E$1)</f>
        <v>22.271999999999998</v>
      </c>
      <c r="J65" s="166">
        <f>职业参数比例等级参数!$S$12*(A65/$E$1)</f>
        <v>11.135999999999999</v>
      </c>
      <c r="K65" s="167">
        <v>200</v>
      </c>
      <c r="L65" s="166">
        <f>(职业参数比例等级参数!$S$4+职业参数比例等级参数!$W$4)*(A65/$E$1)</f>
        <v>0</v>
      </c>
      <c r="M65" s="166">
        <f>(职业参数比例等级参数!$S$5+职业参数比例等级参数!$W$5)*(A65/$E$1)</f>
        <v>0</v>
      </c>
      <c r="N65" s="166">
        <f>(职业参数比例等级参数!$S$6+职业参数比例等级参数!$W$6)*(A65/$E$1)</f>
        <v>324.79999999999995</v>
      </c>
      <c r="O65" s="166">
        <f>(职业参数比例等级参数!$S$7+职业参数比例等级参数!$W$7)*(A65/$E$1)</f>
        <v>243.6</v>
      </c>
      <c r="P65" s="166">
        <f>(职业参数比例等级参数!$S$8+职业参数比例等级参数!$W$8)*(A65/$E$1)</f>
        <v>194.88</v>
      </c>
      <c r="Q65" s="166">
        <f>(职业参数比例等级参数!$S$9+职业参数比例等级参数!$W$9)*(A65/$E$1)</f>
        <v>146.16</v>
      </c>
      <c r="R65" s="166">
        <f>(职业参数比例等级参数!$S$10+职业参数比例等级参数!$W$10)*(A65/$E$1)</f>
        <v>19.487999999999996</v>
      </c>
      <c r="S65" s="166">
        <f>(职业参数比例等级参数!$S$11+职业参数比例等级参数!$W$11)*(A65/$E$1)</f>
        <v>38.975999999999992</v>
      </c>
      <c r="T65" s="166">
        <f>(职业参数比例等级参数!$S$12+职业参数比例等级参数!$W$12)*(A65/$E$1)</f>
        <v>19.487999999999996</v>
      </c>
      <c r="U65" s="168">
        <v>5</v>
      </c>
    </row>
    <row r="66" spans="1:21">
      <c r="A66" s="158">
        <v>59</v>
      </c>
      <c r="B66" s="166">
        <f>职业参数比例等级参数!$S$4*(A66/$E$1)</f>
        <v>0</v>
      </c>
      <c r="C66" s="166">
        <f>职业参数比例等级参数!$S$5*(A66/$E$1)</f>
        <v>0</v>
      </c>
      <c r="D66" s="166">
        <f>职业参数比例等级参数!$S$6*(A66/$E$1)</f>
        <v>188.79999999999998</v>
      </c>
      <c r="E66" s="166">
        <f>职业参数比例等级参数!$S$7*(A66/$E$1)</f>
        <v>141.6</v>
      </c>
      <c r="F66" s="166">
        <f>职业参数比例等级参数!$S$8*(A66/$E$1)</f>
        <v>113.28</v>
      </c>
      <c r="G66" s="166">
        <f>职业参数比例等级参数!$S$9*(A66/$E$1)</f>
        <v>84.96</v>
      </c>
      <c r="H66" s="166">
        <f>职业参数比例等级参数!$S$10*(A66/$E$1)</f>
        <v>11.327999999999999</v>
      </c>
      <c r="I66" s="166">
        <f>职业参数比例等级参数!$S$11*(A66/$E$1)</f>
        <v>22.655999999999999</v>
      </c>
      <c r="J66" s="166">
        <f>职业参数比例等级参数!$S$12*(A66/$E$1)</f>
        <v>11.327999999999999</v>
      </c>
      <c r="K66" s="167">
        <v>200</v>
      </c>
      <c r="L66" s="166">
        <f>(职业参数比例等级参数!$S$4+职业参数比例等级参数!$W$4)*(A66/$E$1)</f>
        <v>0</v>
      </c>
      <c r="M66" s="166">
        <f>(职业参数比例等级参数!$S$5+职业参数比例等级参数!$W$5)*(A66/$E$1)</f>
        <v>0</v>
      </c>
      <c r="N66" s="166">
        <f>(职业参数比例等级参数!$S$6+职业参数比例等级参数!$W$6)*(A66/$E$1)</f>
        <v>330.4</v>
      </c>
      <c r="O66" s="166">
        <f>(职业参数比例等级参数!$S$7+职业参数比例等级参数!$W$7)*(A66/$E$1)</f>
        <v>247.79999999999998</v>
      </c>
      <c r="P66" s="166">
        <f>(职业参数比例等级参数!$S$8+职业参数比例等级参数!$W$8)*(A66/$E$1)</f>
        <v>198.23999999999998</v>
      </c>
      <c r="Q66" s="166">
        <f>(职业参数比例等级参数!$S$9+职业参数比例等级参数!$W$9)*(A66/$E$1)</f>
        <v>148.67999999999998</v>
      </c>
      <c r="R66" s="166">
        <f>(职业参数比例等级参数!$S$10+职业参数比例等级参数!$W$10)*(A66/$E$1)</f>
        <v>19.823999999999995</v>
      </c>
      <c r="S66" s="166">
        <f>(职业参数比例等级参数!$S$11+职业参数比例等级参数!$W$11)*(A66/$E$1)</f>
        <v>39.647999999999989</v>
      </c>
      <c r="T66" s="166">
        <f>(职业参数比例等级参数!$S$12+职业参数比例等级参数!$W$12)*(A66/$E$1)</f>
        <v>19.823999999999995</v>
      </c>
      <c r="U66" s="168">
        <v>5</v>
      </c>
    </row>
    <row r="67" spans="1:21">
      <c r="A67" s="158">
        <v>60</v>
      </c>
      <c r="B67" s="166">
        <f>职业参数比例等级参数!$S$4*(A67/$E$1)</f>
        <v>0</v>
      </c>
      <c r="C67" s="166">
        <f>职业参数比例等级参数!$S$5*(A67/$E$1)</f>
        <v>0</v>
      </c>
      <c r="D67" s="166">
        <f>职业参数比例等级参数!$S$6*(A67/$E$1)</f>
        <v>192</v>
      </c>
      <c r="E67" s="166">
        <f>职业参数比例等级参数!$S$7*(A67/$E$1)</f>
        <v>144</v>
      </c>
      <c r="F67" s="166">
        <f>职业参数比例等级参数!$S$8*(A67/$E$1)</f>
        <v>115.19999999999999</v>
      </c>
      <c r="G67" s="166">
        <f>职业参数比例等级参数!$S$9*(A67/$E$1)</f>
        <v>86.399999999999991</v>
      </c>
      <c r="H67" s="166">
        <f>职业参数比例等级参数!$S$10*(A67/$E$1)</f>
        <v>11.52</v>
      </c>
      <c r="I67" s="166">
        <f>职业参数比例等级参数!$S$11*(A67/$E$1)</f>
        <v>23.04</v>
      </c>
      <c r="J67" s="166">
        <f>职业参数比例等级参数!$S$12*(A67/$E$1)</f>
        <v>11.52</v>
      </c>
      <c r="K67" s="167">
        <v>200</v>
      </c>
      <c r="L67" s="166">
        <f>(职业参数比例等级参数!$S$4+职业参数比例等级参数!$W$4)*(A67/$E$1)</f>
        <v>0</v>
      </c>
      <c r="M67" s="166">
        <f>(职业参数比例等级参数!$S$5+职业参数比例等级参数!$W$5)*(A67/$E$1)</f>
        <v>0</v>
      </c>
      <c r="N67" s="166">
        <f>(职业参数比例等级参数!$S$6+职业参数比例等级参数!$W$6)*(A67/$E$1)</f>
        <v>336</v>
      </c>
      <c r="O67" s="166">
        <f>(职业参数比例等级参数!$S$7+职业参数比例等级参数!$W$7)*(A67/$E$1)</f>
        <v>252</v>
      </c>
      <c r="P67" s="166">
        <f>(职业参数比例等级参数!$S$8+职业参数比例等级参数!$W$8)*(A67/$E$1)</f>
        <v>201.6</v>
      </c>
      <c r="Q67" s="166">
        <f>(职业参数比例等级参数!$S$9+职业参数比例等级参数!$W$9)*(A67/$E$1)</f>
        <v>151.19999999999999</v>
      </c>
      <c r="R67" s="166">
        <f>(职业参数比例等级参数!$S$10+职业参数比例等级参数!$W$10)*(A67/$E$1)</f>
        <v>20.159999999999997</v>
      </c>
      <c r="S67" s="166">
        <f>(职业参数比例等级参数!$S$11+职业参数比例等级参数!$W$11)*(A67/$E$1)</f>
        <v>40.319999999999993</v>
      </c>
      <c r="T67" s="166">
        <f>(职业参数比例等级参数!$S$12+职业参数比例等级参数!$W$12)*(A67/$E$1)</f>
        <v>20.159999999999997</v>
      </c>
      <c r="U67" s="168">
        <v>5</v>
      </c>
    </row>
    <row r="68" spans="1:21">
      <c r="A68" s="158">
        <v>61</v>
      </c>
      <c r="B68" s="166">
        <f>职业参数比例等级参数!$S$4*(A68/$E$1)</f>
        <v>0</v>
      </c>
      <c r="C68" s="166">
        <f>职业参数比例等级参数!$S$5*(A68/$E$1)</f>
        <v>0</v>
      </c>
      <c r="D68" s="166">
        <f>职业参数比例等级参数!$S$6*(A68/$E$1)</f>
        <v>195.2</v>
      </c>
      <c r="E68" s="166">
        <f>职业参数比例等级参数!$S$7*(A68/$E$1)</f>
        <v>146.4</v>
      </c>
      <c r="F68" s="166">
        <f>职业参数比例等级参数!$S$8*(A68/$E$1)</f>
        <v>117.12</v>
      </c>
      <c r="G68" s="166">
        <f>职业参数比例等级参数!$S$9*(A68/$E$1)</f>
        <v>87.84</v>
      </c>
      <c r="H68" s="166">
        <f>职业参数比例等级参数!$S$10*(A68/$E$1)</f>
        <v>11.712</v>
      </c>
      <c r="I68" s="166">
        <f>职业参数比例等级参数!$S$11*(A68/$E$1)</f>
        <v>23.423999999999999</v>
      </c>
      <c r="J68" s="166">
        <f>职业参数比例等级参数!$S$12*(A68/$E$1)</f>
        <v>11.712</v>
      </c>
      <c r="K68" s="167">
        <v>200</v>
      </c>
      <c r="L68" s="166">
        <f>(职业参数比例等级参数!$S$4+职业参数比例等级参数!$W$4)*(A68/$E$1)</f>
        <v>0</v>
      </c>
      <c r="M68" s="166">
        <f>(职业参数比例等级参数!$S$5+职业参数比例等级参数!$W$5)*(A68/$E$1)</f>
        <v>0</v>
      </c>
      <c r="N68" s="166">
        <f>(职业参数比例等级参数!$S$6+职业参数比例等级参数!$W$6)*(A68/$E$1)</f>
        <v>341.59999999999997</v>
      </c>
      <c r="O68" s="166">
        <f>(职业参数比例等级参数!$S$7+职业参数比例等级参数!$W$7)*(A68/$E$1)</f>
        <v>256.2</v>
      </c>
      <c r="P68" s="166">
        <f>(职业参数比例等级参数!$S$8+职业参数比例等级参数!$W$8)*(A68/$E$1)</f>
        <v>204.96</v>
      </c>
      <c r="Q68" s="166">
        <f>(职业参数比例等级参数!$S$9+职业参数比例等级参数!$W$9)*(A68/$E$1)</f>
        <v>153.72</v>
      </c>
      <c r="R68" s="166">
        <f>(职业参数比例等级参数!$S$10+职业参数比例等级参数!$W$10)*(A68/$E$1)</f>
        <v>20.495999999999995</v>
      </c>
      <c r="S68" s="166">
        <f>(职业参数比例等级参数!$S$11+职业参数比例等级参数!$W$11)*(A68/$E$1)</f>
        <v>40.99199999999999</v>
      </c>
      <c r="T68" s="166">
        <f>(职业参数比例等级参数!$S$12+职业参数比例等级参数!$W$12)*(A68/$E$1)</f>
        <v>20.495999999999995</v>
      </c>
      <c r="U68" s="168">
        <v>5</v>
      </c>
    </row>
    <row r="69" spans="1:21">
      <c r="A69" s="158">
        <v>62</v>
      </c>
      <c r="B69" s="166">
        <f>职业参数比例等级参数!$S$4*(A69/$E$1)</f>
        <v>0</v>
      </c>
      <c r="C69" s="166">
        <f>职业参数比例等级参数!$S$5*(A69/$E$1)</f>
        <v>0</v>
      </c>
      <c r="D69" s="166">
        <f>职业参数比例等级参数!$S$6*(A69/$E$1)</f>
        <v>198.4</v>
      </c>
      <c r="E69" s="166">
        <f>职业参数比例等级参数!$S$7*(A69/$E$1)</f>
        <v>148.80000000000001</v>
      </c>
      <c r="F69" s="166">
        <f>职业参数比例等级参数!$S$8*(A69/$E$1)</f>
        <v>119.03999999999999</v>
      </c>
      <c r="G69" s="166">
        <f>职业参数比例等级参数!$S$9*(A69/$E$1)</f>
        <v>89.28</v>
      </c>
      <c r="H69" s="166">
        <f>职业参数比例等级参数!$S$10*(A69/$E$1)</f>
        <v>11.904</v>
      </c>
      <c r="I69" s="166">
        <f>职业参数比例等级参数!$S$11*(A69/$E$1)</f>
        <v>23.808</v>
      </c>
      <c r="J69" s="166">
        <f>职业参数比例等级参数!$S$12*(A69/$E$1)</f>
        <v>11.904</v>
      </c>
      <c r="K69" s="167">
        <v>200</v>
      </c>
      <c r="L69" s="166">
        <f>(职业参数比例等级参数!$S$4+职业参数比例等级参数!$W$4)*(A69/$E$1)</f>
        <v>0</v>
      </c>
      <c r="M69" s="166">
        <f>(职业参数比例等级参数!$S$5+职业参数比例等级参数!$W$5)*(A69/$E$1)</f>
        <v>0</v>
      </c>
      <c r="N69" s="166">
        <f>(职业参数比例等级参数!$S$6+职业参数比例等级参数!$W$6)*(A69/$E$1)</f>
        <v>347.2</v>
      </c>
      <c r="O69" s="166">
        <f>(职业参数比例等级参数!$S$7+职业参数比例等级参数!$W$7)*(A69/$E$1)</f>
        <v>260.39999999999998</v>
      </c>
      <c r="P69" s="166">
        <f>(职业参数比例等级参数!$S$8+职业参数比例等级参数!$W$8)*(A69/$E$1)</f>
        <v>208.32</v>
      </c>
      <c r="Q69" s="166">
        <f>(职业参数比例等级参数!$S$9+职业参数比例等级参数!$W$9)*(A69/$E$1)</f>
        <v>156.24</v>
      </c>
      <c r="R69" s="166">
        <f>(职业参数比例等级参数!$S$10+职业参数比例等级参数!$W$10)*(A69/$E$1)</f>
        <v>20.831999999999997</v>
      </c>
      <c r="S69" s="166">
        <f>(职业参数比例等级参数!$S$11+职业参数比例等级参数!$W$11)*(A69/$E$1)</f>
        <v>41.663999999999994</v>
      </c>
      <c r="T69" s="166">
        <f>(职业参数比例等级参数!$S$12+职业参数比例等级参数!$W$12)*(A69/$E$1)</f>
        <v>20.831999999999997</v>
      </c>
      <c r="U69" s="168">
        <v>5</v>
      </c>
    </row>
    <row r="70" spans="1:21">
      <c r="A70" s="158">
        <v>63</v>
      </c>
      <c r="B70" s="166">
        <f>职业参数比例等级参数!$S$4*(A70/$E$1)</f>
        <v>0</v>
      </c>
      <c r="C70" s="166">
        <f>职业参数比例等级参数!$S$5*(A70/$E$1)</f>
        <v>0</v>
      </c>
      <c r="D70" s="166">
        <f>职业参数比例等级参数!$S$6*(A70/$E$1)</f>
        <v>201.6</v>
      </c>
      <c r="E70" s="166">
        <f>职业参数比例等级参数!$S$7*(A70/$E$1)</f>
        <v>151.19999999999999</v>
      </c>
      <c r="F70" s="166">
        <f>职业参数比例等级参数!$S$8*(A70/$E$1)</f>
        <v>120.96000000000001</v>
      </c>
      <c r="G70" s="166">
        <f>职业参数比例等级参数!$S$9*(A70/$E$1)</f>
        <v>90.72</v>
      </c>
      <c r="H70" s="166">
        <f>职业参数比例等级参数!$S$10*(A70/$E$1)</f>
        <v>12.096</v>
      </c>
      <c r="I70" s="166">
        <f>职业参数比例等级参数!$S$11*(A70/$E$1)</f>
        <v>24.192</v>
      </c>
      <c r="J70" s="166">
        <f>职业参数比例等级参数!$S$12*(A70/$E$1)</f>
        <v>12.096</v>
      </c>
      <c r="K70" s="167">
        <v>200</v>
      </c>
      <c r="L70" s="166">
        <f>(职业参数比例等级参数!$S$4+职业参数比例等级参数!$W$4)*(A70/$E$1)</f>
        <v>0</v>
      </c>
      <c r="M70" s="166">
        <f>(职业参数比例等级参数!$S$5+职业参数比例等级参数!$W$5)*(A70/$E$1)</f>
        <v>0</v>
      </c>
      <c r="N70" s="166">
        <f>(职业参数比例等级参数!$S$6+职业参数比例等级参数!$W$6)*(A70/$E$1)</f>
        <v>352.8</v>
      </c>
      <c r="O70" s="166">
        <f>(职业参数比例等级参数!$S$7+职业参数比例等级参数!$W$7)*(A70/$E$1)</f>
        <v>264.60000000000002</v>
      </c>
      <c r="P70" s="166">
        <f>(职业参数比例等级参数!$S$8+职业参数比例等级参数!$W$8)*(A70/$E$1)</f>
        <v>211.68</v>
      </c>
      <c r="Q70" s="166">
        <f>(职业参数比例等级参数!$S$9+职业参数比例等级参数!$W$9)*(A70/$E$1)</f>
        <v>158.76</v>
      </c>
      <c r="R70" s="166">
        <f>(职业参数比例等级参数!$S$10+职业参数比例等级参数!$W$10)*(A70/$E$1)</f>
        <v>21.167999999999996</v>
      </c>
      <c r="S70" s="166">
        <f>(职业参数比例等级参数!$S$11+职业参数比例等级参数!$W$11)*(A70/$E$1)</f>
        <v>42.335999999999991</v>
      </c>
      <c r="T70" s="166">
        <f>(职业参数比例等级参数!$S$12+职业参数比例等级参数!$W$12)*(A70/$E$1)</f>
        <v>21.167999999999996</v>
      </c>
      <c r="U70" s="168">
        <v>5</v>
      </c>
    </row>
    <row r="71" spans="1:21">
      <c r="A71" s="158">
        <v>64</v>
      </c>
      <c r="B71" s="166">
        <f>职业参数比例等级参数!$S$4*(A71/$E$1)</f>
        <v>0</v>
      </c>
      <c r="C71" s="166">
        <f>职业参数比例等级参数!$S$5*(A71/$E$1)</f>
        <v>0</v>
      </c>
      <c r="D71" s="166">
        <f>职业参数比例等级参数!$S$6*(A71/$E$1)</f>
        <v>204.8</v>
      </c>
      <c r="E71" s="166">
        <f>职业参数比例等级参数!$S$7*(A71/$E$1)</f>
        <v>153.6</v>
      </c>
      <c r="F71" s="166">
        <f>职业参数比例等级参数!$S$8*(A71/$E$1)</f>
        <v>122.88</v>
      </c>
      <c r="G71" s="166">
        <f>职业参数比例等级参数!$S$9*(A71/$E$1)</f>
        <v>92.16</v>
      </c>
      <c r="H71" s="166">
        <f>职业参数比例等级参数!$S$10*(A71/$E$1)</f>
        <v>12.288</v>
      </c>
      <c r="I71" s="166">
        <f>职业参数比例等级参数!$S$11*(A71/$E$1)</f>
        <v>24.576000000000001</v>
      </c>
      <c r="J71" s="166">
        <f>职业参数比例等级参数!$S$12*(A71/$E$1)</f>
        <v>12.288</v>
      </c>
      <c r="K71" s="167">
        <v>200</v>
      </c>
      <c r="L71" s="166">
        <f>(职业参数比例等级参数!$S$4+职业参数比例等级参数!$W$4)*(A71/$E$1)</f>
        <v>0</v>
      </c>
      <c r="M71" s="166">
        <f>(职业参数比例等级参数!$S$5+职业参数比例等级参数!$W$5)*(A71/$E$1)</f>
        <v>0</v>
      </c>
      <c r="N71" s="166">
        <f>(职业参数比例等级参数!$S$6+职业参数比例等级参数!$W$6)*(A71/$E$1)</f>
        <v>358.40000000000003</v>
      </c>
      <c r="O71" s="166">
        <f>(职业参数比例等级参数!$S$7+职业参数比例等级参数!$W$7)*(A71/$E$1)</f>
        <v>268.8</v>
      </c>
      <c r="P71" s="166">
        <f>(职业参数比例等级参数!$S$8+职业参数比例等级参数!$W$8)*(A71/$E$1)</f>
        <v>215.04</v>
      </c>
      <c r="Q71" s="166">
        <f>(职业参数比例等级参数!$S$9+职业参数比例等级参数!$W$9)*(A71/$E$1)</f>
        <v>161.28</v>
      </c>
      <c r="R71" s="166">
        <f>(职业参数比例等级参数!$S$10+职业参数比例等级参数!$W$10)*(A71/$E$1)</f>
        <v>21.503999999999998</v>
      </c>
      <c r="S71" s="166">
        <f>(职业参数比例等级参数!$S$11+职业参数比例等级参数!$W$11)*(A71/$E$1)</f>
        <v>43.007999999999996</v>
      </c>
      <c r="T71" s="166">
        <f>(职业参数比例等级参数!$S$12+职业参数比例等级参数!$W$12)*(A71/$E$1)</f>
        <v>21.503999999999998</v>
      </c>
      <c r="U71" s="168">
        <v>5</v>
      </c>
    </row>
    <row r="72" spans="1:21">
      <c r="A72" s="158">
        <v>65</v>
      </c>
      <c r="B72" s="166">
        <f>职业参数比例等级参数!$S$4*(A72/$E$1)</f>
        <v>0</v>
      </c>
      <c r="C72" s="166">
        <f>职业参数比例等级参数!$S$5*(A72/$E$1)</f>
        <v>0</v>
      </c>
      <c r="D72" s="166">
        <f>职业参数比例等级参数!$S$6*(A72/$E$1)</f>
        <v>208</v>
      </c>
      <c r="E72" s="166">
        <f>职业参数比例等级参数!$S$7*(A72/$E$1)</f>
        <v>156</v>
      </c>
      <c r="F72" s="166">
        <f>职业参数比例等级参数!$S$8*(A72/$E$1)</f>
        <v>124.80000000000001</v>
      </c>
      <c r="G72" s="166">
        <f>职业参数比例等级参数!$S$9*(A72/$E$1)</f>
        <v>93.600000000000009</v>
      </c>
      <c r="H72" s="166">
        <f>职业参数比例等级参数!$S$10*(A72/$E$1)</f>
        <v>12.48</v>
      </c>
      <c r="I72" s="166">
        <f>职业参数比例等级参数!$S$11*(A72/$E$1)</f>
        <v>24.96</v>
      </c>
      <c r="J72" s="166">
        <f>职业参数比例等级参数!$S$12*(A72/$E$1)</f>
        <v>12.48</v>
      </c>
      <c r="K72" s="167">
        <v>200</v>
      </c>
      <c r="L72" s="166">
        <f>(职业参数比例等级参数!$S$4+职业参数比例等级参数!$W$4)*(A72/$E$1)</f>
        <v>0</v>
      </c>
      <c r="M72" s="166">
        <f>(职业参数比例等级参数!$S$5+职业参数比例等级参数!$W$5)*(A72/$E$1)</f>
        <v>0</v>
      </c>
      <c r="N72" s="166">
        <f>(职业参数比例等级参数!$S$6+职业参数比例等级参数!$W$6)*(A72/$E$1)</f>
        <v>364</v>
      </c>
      <c r="O72" s="166">
        <f>(职业参数比例等级参数!$S$7+职业参数比例等级参数!$W$7)*(A72/$E$1)</f>
        <v>273</v>
      </c>
      <c r="P72" s="166">
        <f>(职业参数比例等级参数!$S$8+职业参数比例等级参数!$W$8)*(A72/$E$1)</f>
        <v>218.4</v>
      </c>
      <c r="Q72" s="166">
        <f>(职业参数比例等级参数!$S$9+职业参数比例等级参数!$W$9)*(A72/$E$1)</f>
        <v>163.80000000000001</v>
      </c>
      <c r="R72" s="166">
        <f>(职业参数比例等级参数!$S$10+职业参数比例等级参数!$W$10)*(A72/$E$1)</f>
        <v>21.839999999999996</v>
      </c>
      <c r="S72" s="166">
        <f>(职业参数比例等级参数!$S$11+职业参数比例等级参数!$W$11)*(A72/$E$1)</f>
        <v>43.679999999999993</v>
      </c>
      <c r="T72" s="166">
        <f>(职业参数比例等级参数!$S$12+职业参数比例等级参数!$W$12)*(A72/$E$1)</f>
        <v>21.839999999999996</v>
      </c>
      <c r="U72" s="168">
        <v>5</v>
      </c>
    </row>
    <row r="73" spans="1:21">
      <c r="A73" s="158">
        <v>66</v>
      </c>
      <c r="B73" s="166">
        <f>职业参数比例等级参数!$S$4*(A73/$E$1)</f>
        <v>0</v>
      </c>
      <c r="C73" s="166">
        <f>职业参数比例等级参数!$S$5*(A73/$E$1)</f>
        <v>0</v>
      </c>
      <c r="D73" s="166">
        <f>职业参数比例等级参数!$S$6*(A73/$E$1)</f>
        <v>211.20000000000002</v>
      </c>
      <c r="E73" s="166">
        <f>职业参数比例等级参数!$S$7*(A73/$E$1)</f>
        <v>158.4</v>
      </c>
      <c r="F73" s="166">
        <f>职业参数比例等级参数!$S$8*(A73/$E$1)</f>
        <v>126.72</v>
      </c>
      <c r="G73" s="166">
        <f>职业参数比例等级参数!$S$9*(A73/$E$1)</f>
        <v>95.04</v>
      </c>
      <c r="H73" s="166">
        <f>职业参数比例等级参数!$S$10*(A73/$E$1)</f>
        <v>12.672000000000001</v>
      </c>
      <c r="I73" s="166">
        <f>职业参数比例等级参数!$S$11*(A73/$E$1)</f>
        <v>25.344000000000001</v>
      </c>
      <c r="J73" s="166">
        <f>职业参数比例等级参数!$S$12*(A73/$E$1)</f>
        <v>12.672000000000001</v>
      </c>
      <c r="K73" s="167">
        <v>200</v>
      </c>
      <c r="L73" s="166">
        <f>(职业参数比例等级参数!$S$4+职业参数比例等级参数!$W$4)*(A73/$E$1)</f>
        <v>0</v>
      </c>
      <c r="M73" s="166">
        <f>(职业参数比例等级参数!$S$5+职业参数比例等级参数!$W$5)*(A73/$E$1)</f>
        <v>0</v>
      </c>
      <c r="N73" s="166">
        <f>(职业参数比例等级参数!$S$6+职业参数比例等级参数!$W$6)*(A73/$E$1)</f>
        <v>369.6</v>
      </c>
      <c r="O73" s="166">
        <f>(职业参数比例等级参数!$S$7+职业参数比例等级参数!$W$7)*(A73/$E$1)</f>
        <v>277.2</v>
      </c>
      <c r="P73" s="166">
        <f>(职业参数比例等级参数!$S$8+职业参数比例等级参数!$W$8)*(A73/$E$1)</f>
        <v>221.76000000000002</v>
      </c>
      <c r="Q73" s="166">
        <f>(职业参数比例等级参数!$S$9+职业参数比例等级参数!$W$9)*(A73/$E$1)</f>
        <v>166.32000000000002</v>
      </c>
      <c r="R73" s="166">
        <f>(职业参数比例等级参数!$S$10+职业参数比例等级参数!$W$10)*(A73/$E$1)</f>
        <v>22.175999999999998</v>
      </c>
      <c r="S73" s="166">
        <f>(职业参数比例等级参数!$S$11+职业参数比例等级参数!$W$11)*(A73/$E$1)</f>
        <v>44.351999999999997</v>
      </c>
      <c r="T73" s="166">
        <f>(职业参数比例等级参数!$S$12+职业参数比例等级参数!$W$12)*(A73/$E$1)</f>
        <v>22.175999999999998</v>
      </c>
      <c r="U73" s="168">
        <v>5</v>
      </c>
    </row>
    <row r="74" spans="1:21">
      <c r="A74" s="158">
        <v>67</v>
      </c>
      <c r="B74" s="166">
        <f>职业参数比例等级参数!$S$4*(A74/$E$1)</f>
        <v>0</v>
      </c>
      <c r="C74" s="166">
        <f>职业参数比例等级参数!$S$5*(A74/$E$1)</f>
        <v>0</v>
      </c>
      <c r="D74" s="166">
        <f>职业参数比例等级参数!$S$6*(A74/$E$1)</f>
        <v>214.4</v>
      </c>
      <c r="E74" s="166">
        <f>职业参数比例等级参数!$S$7*(A74/$E$1)</f>
        <v>160.80000000000001</v>
      </c>
      <c r="F74" s="166">
        <f>职业参数比例等级参数!$S$8*(A74/$E$1)</f>
        <v>128.64000000000001</v>
      </c>
      <c r="G74" s="166">
        <f>职业参数比例等级参数!$S$9*(A74/$E$1)</f>
        <v>96.48</v>
      </c>
      <c r="H74" s="166">
        <f>职业参数比例等级参数!$S$10*(A74/$E$1)</f>
        <v>12.864000000000001</v>
      </c>
      <c r="I74" s="166">
        <f>职业参数比例等级参数!$S$11*(A74/$E$1)</f>
        <v>25.728000000000002</v>
      </c>
      <c r="J74" s="166">
        <f>职业参数比例等级参数!$S$12*(A74/$E$1)</f>
        <v>12.864000000000001</v>
      </c>
      <c r="K74" s="167">
        <v>200</v>
      </c>
      <c r="L74" s="166">
        <f>(职业参数比例等级参数!$S$4+职业参数比例等级参数!$W$4)*(A74/$E$1)</f>
        <v>0</v>
      </c>
      <c r="M74" s="166">
        <f>(职业参数比例等级参数!$S$5+职业参数比例等级参数!$W$5)*(A74/$E$1)</f>
        <v>0</v>
      </c>
      <c r="N74" s="166">
        <f>(职业参数比例等级参数!$S$6+职业参数比例等级参数!$W$6)*(A74/$E$1)</f>
        <v>375.20000000000005</v>
      </c>
      <c r="O74" s="166">
        <f>(职业参数比例等级参数!$S$7+职业参数比例等级参数!$W$7)*(A74/$E$1)</f>
        <v>281.40000000000003</v>
      </c>
      <c r="P74" s="166">
        <f>(职业参数比例等级参数!$S$8+职业参数比例等级参数!$W$8)*(A74/$E$1)</f>
        <v>225.12</v>
      </c>
      <c r="Q74" s="166">
        <f>(职业参数比例等级参数!$S$9+职业参数比例等级参数!$W$9)*(A74/$E$1)</f>
        <v>168.84</v>
      </c>
      <c r="R74" s="166">
        <f>(职业参数比例等级参数!$S$10+职业参数比例等级参数!$W$10)*(A74/$E$1)</f>
        <v>22.511999999999997</v>
      </c>
      <c r="S74" s="166">
        <f>(职业参数比例等级参数!$S$11+职业参数比例等级参数!$W$11)*(A74/$E$1)</f>
        <v>45.023999999999994</v>
      </c>
      <c r="T74" s="166">
        <f>(职业参数比例等级参数!$S$12+职业参数比例等级参数!$W$12)*(A74/$E$1)</f>
        <v>22.511999999999997</v>
      </c>
      <c r="U74" s="168">
        <v>5</v>
      </c>
    </row>
    <row r="75" spans="1:21">
      <c r="A75" s="158">
        <v>68</v>
      </c>
      <c r="B75" s="166">
        <f>职业参数比例等级参数!$S$4*(A75/$E$1)</f>
        <v>0</v>
      </c>
      <c r="C75" s="166">
        <f>职业参数比例等级参数!$S$5*(A75/$E$1)</f>
        <v>0</v>
      </c>
      <c r="D75" s="166">
        <f>职业参数比例等级参数!$S$6*(A75/$E$1)</f>
        <v>217.60000000000002</v>
      </c>
      <c r="E75" s="166">
        <f>职业参数比例等级参数!$S$7*(A75/$E$1)</f>
        <v>163.20000000000002</v>
      </c>
      <c r="F75" s="166">
        <f>职业参数比例等级参数!$S$8*(A75/$E$1)</f>
        <v>130.56</v>
      </c>
      <c r="G75" s="166">
        <f>职业参数比例等级参数!$S$9*(A75/$E$1)</f>
        <v>97.92</v>
      </c>
      <c r="H75" s="166">
        <f>职业参数比例等级参数!$S$10*(A75/$E$1)</f>
        <v>13.056000000000001</v>
      </c>
      <c r="I75" s="166">
        <f>职业参数比例等级参数!$S$11*(A75/$E$1)</f>
        <v>26.112000000000002</v>
      </c>
      <c r="J75" s="166">
        <f>职业参数比例等级参数!$S$12*(A75/$E$1)</f>
        <v>13.056000000000001</v>
      </c>
      <c r="K75" s="167">
        <v>200</v>
      </c>
      <c r="L75" s="166">
        <f>(职业参数比例等级参数!$S$4+职业参数比例等级参数!$W$4)*(A75/$E$1)</f>
        <v>0</v>
      </c>
      <c r="M75" s="166">
        <f>(职业参数比例等级参数!$S$5+职业参数比例等级参数!$W$5)*(A75/$E$1)</f>
        <v>0</v>
      </c>
      <c r="N75" s="166">
        <f>(职业参数比例等级参数!$S$6+职业参数比例等级参数!$W$6)*(A75/$E$1)</f>
        <v>380.8</v>
      </c>
      <c r="O75" s="166">
        <f>(职业参数比例等级参数!$S$7+职业参数比例等级参数!$W$7)*(A75/$E$1)</f>
        <v>285.60000000000002</v>
      </c>
      <c r="P75" s="166">
        <f>(职业参数比例等级参数!$S$8+职业参数比例等级参数!$W$8)*(A75/$E$1)</f>
        <v>228.48000000000002</v>
      </c>
      <c r="Q75" s="166">
        <f>(职业参数比例等级参数!$S$9+职业参数比例等级参数!$W$9)*(A75/$E$1)</f>
        <v>171.36</v>
      </c>
      <c r="R75" s="166">
        <f>(职业参数比例等级参数!$S$10+职业参数比例等级参数!$W$10)*(A75/$E$1)</f>
        <v>22.847999999999999</v>
      </c>
      <c r="S75" s="166">
        <f>(职业参数比例等级参数!$S$11+职业参数比例等级参数!$W$11)*(A75/$E$1)</f>
        <v>45.695999999999998</v>
      </c>
      <c r="T75" s="166">
        <f>(职业参数比例等级参数!$S$12+职业参数比例等级参数!$W$12)*(A75/$E$1)</f>
        <v>22.847999999999999</v>
      </c>
      <c r="U75" s="168">
        <v>5</v>
      </c>
    </row>
    <row r="76" spans="1:21">
      <c r="A76" s="158">
        <v>69</v>
      </c>
      <c r="B76" s="166">
        <f>职业参数比例等级参数!$S$4*(A76/$E$1)</f>
        <v>0</v>
      </c>
      <c r="C76" s="166">
        <f>职业参数比例等级参数!$S$5*(A76/$E$1)</f>
        <v>0</v>
      </c>
      <c r="D76" s="166">
        <f>职业参数比例等级参数!$S$6*(A76/$E$1)</f>
        <v>220.79999999999998</v>
      </c>
      <c r="E76" s="166">
        <f>职业参数比例等级参数!$S$7*(A76/$E$1)</f>
        <v>165.6</v>
      </c>
      <c r="F76" s="166">
        <f>职业参数比例等级参数!$S$8*(A76/$E$1)</f>
        <v>132.47999999999999</v>
      </c>
      <c r="G76" s="166">
        <f>职业参数比例等级参数!$S$9*(A76/$E$1)</f>
        <v>99.359999999999985</v>
      </c>
      <c r="H76" s="166">
        <f>职业参数比例等级参数!$S$10*(A76/$E$1)</f>
        <v>13.247999999999999</v>
      </c>
      <c r="I76" s="166">
        <f>职业参数比例等级参数!$S$11*(A76/$E$1)</f>
        <v>26.495999999999999</v>
      </c>
      <c r="J76" s="166">
        <f>职业参数比例等级参数!$S$12*(A76/$E$1)</f>
        <v>13.247999999999999</v>
      </c>
      <c r="K76" s="167">
        <v>200</v>
      </c>
      <c r="L76" s="166">
        <f>(职业参数比例等级参数!$S$4+职业参数比例等级参数!$W$4)*(A76/$E$1)</f>
        <v>0</v>
      </c>
      <c r="M76" s="166">
        <f>(职业参数比例等级参数!$S$5+职业参数比例等级参数!$W$5)*(A76/$E$1)</f>
        <v>0</v>
      </c>
      <c r="N76" s="166">
        <f>(职业参数比例等级参数!$S$6+职业参数比例等级参数!$W$6)*(A76/$E$1)</f>
        <v>386.4</v>
      </c>
      <c r="O76" s="166">
        <f>(职业参数比例等级参数!$S$7+职业参数比例等级参数!$W$7)*(A76/$E$1)</f>
        <v>289.79999999999995</v>
      </c>
      <c r="P76" s="166">
        <f>(职业参数比例等级参数!$S$8+职业参数比例等级参数!$W$8)*(A76/$E$1)</f>
        <v>231.83999999999997</v>
      </c>
      <c r="Q76" s="166">
        <f>(职业参数比例等级参数!$S$9+职业参数比例等级参数!$W$9)*(A76/$E$1)</f>
        <v>173.88</v>
      </c>
      <c r="R76" s="166">
        <f>(职业参数比例等级参数!$S$10+职业参数比例等级参数!$W$10)*(A76/$E$1)</f>
        <v>23.183999999999994</v>
      </c>
      <c r="S76" s="166">
        <f>(职业参数比例等级参数!$S$11+职业参数比例等级参数!$W$11)*(A76/$E$1)</f>
        <v>46.367999999999988</v>
      </c>
      <c r="T76" s="166">
        <f>(职业参数比例等级参数!$S$12+职业参数比例等级参数!$W$12)*(A76/$E$1)</f>
        <v>23.183999999999994</v>
      </c>
      <c r="U76" s="168">
        <v>5</v>
      </c>
    </row>
    <row r="77" spans="1:21">
      <c r="A77" s="158">
        <v>70</v>
      </c>
      <c r="B77" s="166">
        <f>职业参数比例等级参数!$S$4*(A77/$E$1)</f>
        <v>0</v>
      </c>
      <c r="C77" s="166">
        <f>职业参数比例等级参数!$S$5*(A77/$E$1)</f>
        <v>0</v>
      </c>
      <c r="D77" s="166">
        <f>职业参数比例等级参数!$S$6*(A77/$E$1)</f>
        <v>224</v>
      </c>
      <c r="E77" s="166">
        <f>职业参数比例等级参数!$S$7*(A77/$E$1)</f>
        <v>168</v>
      </c>
      <c r="F77" s="166">
        <f>职业参数比例等级参数!$S$8*(A77/$E$1)</f>
        <v>134.39999999999998</v>
      </c>
      <c r="G77" s="166">
        <f>职业参数比例等级参数!$S$9*(A77/$E$1)</f>
        <v>100.8</v>
      </c>
      <c r="H77" s="166">
        <f>职业参数比例等级参数!$S$10*(A77/$E$1)</f>
        <v>13.44</v>
      </c>
      <c r="I77" s="166">
        <f>职业参数比例等级参数!$S$11*(A77/$E$1)</f>
        <v>26.88</v>
      </c>
      <c r="J77" s="166">
        <f>职业参数比例等级参数!$S$12*(A77/$E$1)</f>
        <v>13.44</v>
      </c>
      <c r="K77" s="167">
        <v>200</v>
      </c>
      <c r="L77" s="166">
        <f>(职业参数比例等级参数!$S$4+职业参数比例等级参数!$W$4)*(A77/$E$1)</f>
        <v>0</v>
      </c>
      <c r="M77" s="166">
        <f>(职业参数比例等级参数!$S$5+职业参数比例等级参数!$W$5)*(A77/$E$1)</f>
        <v>0</v>
      </c>
      <c r="N77" s="166">
        <f>(职业参数比例等级参数!$S$6+职业参数比例等级参数!$W$6)*(A77/$E$1)</f>
        <v>392</v>
      </c>
      <c r="O77" s="166">
        <f>(职业参数比例等级参数!$S$7+职业参数比例等级参数!$W$7)*(A77/$E$1)</f>
        <v>294</v>
      </c>
      <c r="P77" s="166">
        <f>(职业参数比例等级参数!$S$8+职业参数比例等级参数!$W$8)*(A77/$E$1)</f>
        <v>235.2</v>
      </c>
      <c r="Q77" s="166">
        <f>(职业参数比例等级参数!$S$9+职业参数比例等级参数!$W$9)*(A77/$E$1)</f>
        <v>176.39999999999998</v>
      </c>
      <c r="R77" s="166">
        <f>(职业参数比例等级参数!$S$10+职业参数比例等级参数!$W$10)*(A77/$E$1)</f>
        <v>23.519999999999996</v>
      </c>
      <c r="S77" s="166">
        <f>(职业参数比例等级参数!$S$11+职业参数比例等级参数!$W$11)*(A77/$E$1)</f>
        <v>47.039999999999992</v>
      </c>
      <c r="T77" s="166">
        <f>(职业参数比例等级参数!$S$12+职业参数比例等级参数!$W$12)*(A77/$E$1)</f>
        <v>23.519999999999996</v>
      </c>
      <c r="U77" s="168">
        <v>5</v>
      </c>
    </row>
    <row r="78" spans="1:21">
      <c r="A78" s="158">
        <v>71</v>
      </c>
      <c r="B78" s="166">
        <f>职业参数比例等级参数!$S$4*(A78/$E$1)</f>
        <v>0</v>
      </c>
      <c r="C78" s="166">
        <f>职业参数比例等级参数!$S$5*(A78/$E$1)</f>
        <v>0</v>
      </c>
      <c r="D78" s="166">
        <f>职业参数比例等级参数!$S$6*(A78/$E$1)</f>
        <v>227.2</v>
      </c>
      <c r="E78" s="166">
        <f>职业参数比例等级参数!$S$7*(A78/$E$1)</f>
        <v>170.39999999999998</v>
      </c>
      <c r="F78" s="166">
        <f>职业参数比例等级参数!$S$8*(A78/$E$1)</f>
        <v>136.32</v>
      </c>
      <c r="G78" s="166">
        <f>职业参数比例等级参数!$S$9*(A78/$E$1)</f>
        <v>102.24</v>
      </c>
      <c r="H78" s="166">
        <f>职业参数比例等级参数!$S$10*(A78/$E$1)</f>
        <v>13.632</v>
      </c>
      <c r="I78" s="166">
        <f>职业参数比例等级参数!$S$11*(A78/$E$1)</f>
        <v>27.263999999999999</v>
      </c>
      <c r="J78" s="166">
        <f>职业参数比例等级参数!$S$12*(A78/$E$1)</f>
        <v>13.632</v>
      </c>
      <c r="K78" s="167">
        <v>200</v>
      </c>
      <c r="L78" s="166">
        <f>(职业参数比例等级参数!$S$4+职业参数比例等级参数!$W$4)*(A78/$E$1)</f>
        <v>0</v>
      </c>
      <c r="M78" s="166">
        <f>(职业参数比例等级参数!$S$5+职业参数比例等级参数!$W$5)*(A78/$E$1)</f>
        <v>0</v>
      </c>
      <c r="N78" s="166">
        <f>(职业参数比例等级参数!$S$6+职业参数比例等级参数!$W$6)*(A78/$E$1)</f>
        <v>397.59999999999997</v>
      </c>
      <c r="O78" s="166">
        <f>(职业参数比例等级参数!$S$7+职业参数比例等级参数!$W$7)*(A78/$E$1)</f>
        <v>298.2</v>
      </c>
      <c r="P78" s="166">
        <f>(职业参数比例等级参数!$S$8+职业参数比例等级参数!$W$8)*(A78/$E$1)</f>
        <v>238.56</v>
      </c>
      <c r="Q78" s="166">
        <f>(职业参数比例等级参数!$S$9+职业参数比例等级参数!$W$9)*(A78/$E$1)</f>
        <v>178.92</v>
      </c>
      <c r="R78" s="166">
        <f>(职业参数比例等级参数!$S$10+职业参数比例等级参数!$W$10)*(A78/$E$1)</f>
        <v>23.855999999999995</v>
      </c>
      <c r="S78" s="166">
        <f>(职业参数比例等级参数!$S$11+职业参数比例等级参数!$W$11)*(A78/$E$1)</f>
        <v>47.711999999999989</v>
      </c>
      <c r="T78" s="166">
        <f>(职业参数比例等级参数!$S$12+职业参数比例等级参数!$W$12)*(A78/$E$1)</f>
        <v>23.855999999999995</v>
      </c>
      <c r="U78" s="168">
        <v>5</v>
      </c>
    </row>
    <row r="79" spans="1:21">
      <c r="A79" s="158">
        <v>72</v>
      </c>
      <c r="B79" s="166">
        <f>职业参数比例等级参数!$S$4*(A79/$E$1)</f>
        <v>0</v>
      </c>
      <c r="C79" s="166">
        <f>职业参数比例等级参数!$S$5*(A79/$E$1)</f>
        <v>0</v>
      </c>
      <c r="D79" s="166">
        <f>职业参数比例等级参数!$S$6*(A79/$E$1)</f>
        <v>230.39999999999998</v>
      </c>
      <c r="E79" s="166">
        <f>职业参数比例等级参数!$S$7*(A79/$E$1)</f>
        <v>172.79999999999998</v>
      </c>
      <c r="F79" s="166">
        <f>职业参数比例等级参数!$S$8*(A79/$E$1)</f>
        <v>138.24</v>
      </c>
      <c r="G79" s="166">
        <f>职业参数比例等级参数!$S$9*(A79/$E$1)</f>
        <v>103.67999999999999</v>
      </c>
      <c r="H79" s="166">
        <f>职业参数比例等级参数!$S$10*(A79/$E$1)</f>
        <v>13.824</v>
      </c>
      <c r="I79" s="166">
        <f>职业参数比例等级参数!$S$11*(A79/$E$1)</f>
        <v>27.648</v>
      </c>
      <c r="J79" s="166">
        <f>职业参数比例等级参数!$S$12*(A79/$E$1)</f>
        <v>13.824</v>
      </c>
      <c r="K79" s="167">
        <v>200</v>
      </c>
      <c r="L79" s="166">
        <f>(职业参数比例等级参数!$S$4+职业参数比例等级参数!$W$4)*(A79/$E$1)</f>
        <v>0</v>
      </c>
      <c r="M79" s="166">
        <f>(职业参数比例等级参数!$S$5+职业参数比例等级参数!$W$5)*(A79/$E$1)</f>
        <v>0</v>
      </c>
      <c r="N79" s="166">
        <f>(职业参数比例等级参数!$S$6+职业参数比例等级参数!$W$6)*(A79/$E$1)</f>
        <v>403.2</v>
      </c>
      <c r="O79" s="166">
        <f>(职业参数比例等级参数!$S$7+职业参数比例等级参数!$W$7)*(A79/$E$1)</f>
        <v>302.39999999999998</v>
      </c>
      <c r="P79" s="166">
        <f>(职业参数比例等级参数!$S$8+职业参数比例等级参数!$W$8)*(A79/$E$1)</f>
        <v>241.92</v>
      </c>
      <c r="Q79" s="166">
        <f>(职业参数比例等级参数!$S$9+职业参数比例等级参数!$W$9)*(A79/$E$1)</f>
        <v>181.44</v>
      </c>
      <c r="R79" s="166">
        <f>(职业参数比例等级参数!$S$10+职业参数比例等级参数!$W$10)*(A79/$E$1)</f>
        <v>24.191999999999997</v>
      </c>
      <c r="S79" s="166">
        <f>(职业参数比例等级参数!$S$11+职业参数比例等级参数!$W$11)*(A79/$E$1)</f>
        <v>48.383999999999993</v>
      </c>
      <c r="T79" s="166">
        <f>(职业参数比例等级参数!$S$12+职业参数比例等级参数!$W$12)*(A79/$E$1)</f>
        <v>24.191999999999997</v>
      </c>
      <c r="U79" s="168">
        <v>5</v>
      </c>
    </row>
    <row r="80" spans="1:21">
      <c r="A80" s="158">
        <v>73</v>
      </c>
      <c r="B80" s="166">
        <f>职业参数比例等级参数!$S$4*(A80/$E$1)</f>
        <v>0</v>
      </c>
      <c r="C80" s="166">
        <f>职业参数比例等级参数!$S$5*(A80/$E$1)</f>
        <v>0</v>
      </c>
      <c r="D80" s="166">
        <f>职业参数比例等级参数!$S$6*(A80/$E$1)</f>
        <v>233.6</v>
      </c>
      <c r="E80" s="166">
        <f>职业参数比例等级参数!$S$7*(A80/$E$1)</f>
        <v>175.2</v>
      </c>
      <c r="F80" s="166">
        <f>职业参数比例等级参数!$S$8*(A80/$E$1)</f>
        <v>140.16</v>
      </c>
      <c r="G80" s="166">
        <f>职业参数比例等级参数!$S$9*(A80/$E$1)</f>
        <v>105.12</v>
      </c>
      <c r="H80" s="166">
        <f>职业参数比例等级参数!$S$10*(A80/$E$1)</f>
        <v>14.016</v>
      </c>
      <c r="I80" s="166">
        <f>职业参数比例等级参数!$S$11*(A80/$E$1)</f>
        <v>28.032</v>
      </c>
      <c r="J80" s="166">
        <f>职业参数比例等级参数!$S$12*(A80/$E$1)</f>
        <v>14.016</v>
      </c>
      <c r="K80" s="167">
        <v>200</v>
      </c>
      <c r="L80" s="166">
        <f>(职业参数比例等级参数!$S$4+职业参数比例等级参数!$W$4)*(A80/$E$1)</f>
        <v>0</v>
      </c>
      <c r="M80" s="166">
        <f>(职业参数比例等级参数!$S$5+职业参数比例等级参数!$W$5)*(A80/$E$1)</f>
        <v>0</v>
      </c>
      <c r="N80" s="166">
        <f>(职业参数比例等级参数!$S$6+职业参数比例等级参数!$W$6)*(A80/$E$1)</f>
        <v>408.8</v>
      </c>
      <c r="O80" s="166">
        <f>(职业参数比例等级参数!$S$7+职业参数比例等级参数!$W$7)*(A80/$E$1)</f>
        <v>306.59999999999997</v>
      </c>
      <c r="P80" s="166">
        <f>(职业参数比例等级参数!$S$8+职业参数比例等级参数!$W$8)*(A80/$E$1)</f>
        <v>245.28</v>
      </c>
      <c r="Q80" s="166">
        <f>(职业参数比例等级参数!$S$9+职业参数比例等级参数!$W$9)*(A80/$E$1)</f>
        <v>183.96</v>
      </c>
      <c r="R80" s="166">
        <f>(职业参数比例等级参数!$S$10+职业参数比例等级参数!$W$10)*(A80/$E$1)</f>
        <v>24.527999999999995</v>
      </c>
      <c r="S80" s="166">
        <f>(职业参数比例等级参数!$S$11+职业参数比例等级参数!$W$11)*(A80/$E$1)</f>
        <v>49.05599999999999</v>
      </c>
      <c r="T80" s="166">
        <f>(职业参数比例等级参数!$S$12+职业参数比例等级参数!$W$12)*(A80/$E$1)</f>
        <v>24.527999999999995</v>
      </c>
      <c r="U80" s="168">
        <v>5</v>
      </c>
    </row>
    <row r="81" spans="1:21">
      <c r="A81" s="158">
        <v>74</v>
      </c>
      <c r="B81" s="166">
        <f>职业参数比例等级参数!$S$4*(A81/$E$1)</f>
        <v>0</v>
      </c>
      <c r="C81" s="166">
        <f>职业参数比例等级参数!$S$5*(A81/$E$1)</f>
        <v>0</v>
      </c>
      <c r="D81" s="166">
        <f>职业参数比例等级参数!$S$6*(A81/$E$1)</f>
        <v>236.8</v>
      </c>
      <c r="E81" s="166">
        <f>职业参数比例等级参数!$S$7*(A81/$E$1)</f>
        <v>177.6</v>
      </c>
      <c r="F81" s="166">
        <f>职业参数比例等级参数!$S$8*(A81/$E$1)</f>
        <v>142.07999999999998</v>
      </c>
      <c r="G81" s="166">
        <f>职业参数比例等级参数!$S$9*(A81/$E$1)</f>
        <v>106.56</v>
      </c>
      <c r="H81" s="166">
        <f>职业参数比例等级参数!$S$10*(A81/$E$1)</f>
        <v>14.208</v>
      </c>
      <c r="I81" s="166">
        <f>职业参数比例等级参数!$S$11*(A81/$E$1)</f>
        <v>28.416</v>
      </c>
      <c r="J81" s="166">
        <f>职业参数比例等级参数!$S$12*(A81/$E$1)</f>
        <v>14.208</v>
      </c>
      <c r="K81" s="167">
        <v>200</v>
      </c>
      <c r="L81" s="166">
        <f>(职业参数比例等级参数!$S$4+职业参数比例等级参数!$W$4)*(A81/$E$1)</f>
        <v>0</v>
      </c>
      <c r="M81" s="166">
        <f>(职业参数比例等级参数!$S$5+职业参数比例等级参数!$W$5)*(A81/$E$1)</f>
        <v>0</v>
      </c>
      <c r="N81" s="166">
        <f>(职业参数比例等级参数!$S$6+职业参数比例等级参数!$W$6)*(A81/$E$1)</f>
        <v>414.4</v>
      </c>
      <c r="O81" s="166">
        <f>(职业参数比例等级参数!$S$7+职业参数比例等级参数!$W$7)*(A81/$E$1)</f>
        <v>310.8</v>
      </c>
      <c r="P81" s="166">
        <f>(职业参数比例等级参数!$S$8+职业参数比例等级参数!$W$8)*(A81/$E$1)</f>
        <v>248.64</v>
      </c>
      <c r="Q81" s="166">
        <f>(职业参数比例等级参数!$S$9+职业参数比例等级参数!$W$9)*(A81/$E$1)</f>
        <v>186.48</v>
      </c>
      <c r="R81" s="166">
        <f>(职业参数比例等级参数!$S$10+职业参数比例等级参数!$W$10)*(A81/$E$1)</f>
        <v>24.863999999999997</v>
      </c>
      <c r="S81" s="166">
        <f>(职业参数比例等级参数!$S$11+职业参数比例等级参数!$W$11)*(A81/$E$1)</f>
        <v>49.727999999999994</v>
      </c>
      <c r="T81" s="166">
        <f>(职业参数比例等级参数!$S$12+职业参数比例等级参数!$W$12)*(A81/$E$1)</f>
        <v>24.863999999999997</v>
      </c>
      <c r="U81" s="168">
        <v>5</v>
      </c>
    </row>
    <row r="82" spans="1:21">
      <c r="A82" s="158">
        <v>75</v>
      </c>
      <c r="B82" s="166">
        <f>职业参数比例等级参数!$S$4*(A82/$E$1)</f>
        <v>0</v>
      </c>
      <c r="C82" s="166">
        <f>职业参数比例等级参数!$S$5*(A82/$E$1)</f>
        <v>0</v>
      </c>
      <c r="D82" s="166">
        <f>职业参数比例等级参数!$S$6*(A82/$E$1)</f>
        <v>240</v>
      </c>
      <c r="E82" s="166">
        <f>职业参数比例等级参数!$S$7*(A82/$E$1)</f>
        <v>180</v>
      </c>
      <c r="F82" s="166">
        <f>职业参数比例等级参数!$S$8*(A82/$E$1)</f>
        <v>144</v>
      </c>
      <c r="G82" s="166">
        <f>职业参数比例等级参数!$S$9*(A82/$E$1)</f>
        <v>108</v>
      </c>
      <c r="H82" s="166">
        <f>职业参数比例等级参数!$S$10*(A82/$E$1)</f>
        <v>14.399999999999999</v>
      </c>
      <c r="I82" s="166">
        <f>职业参数比例等级参数!$S$11*(A82/$E$1)</f>
        <v>28.799999999999997</v>
      </c>
      <c r="J82" s="166">
        <f>职业参数比例等级参数!$S$12*(A82/$E$1)</f>
        <v>14.399999999999999</v>
      </c>
      <c r="K82" s="167">
        <v>200</v>
      </c>
      <c r="L82" s="166">
        <f>(职业参数比例等级参数!$S$4+职业参数比例等级参数!$W$4)*(A82/$E$1)</f>
        <v>0</v>
      </c>
      <c r="M82" s="166">
        <f>(职业参数比例等级参数!$S$5+职业参数比例等级参数!$W$5)*(A82/$E$1)</f>
        <v>0</v>
      </c>
      <c r="N82" s="166">
        <f>(职业参数比例等级参数!$S$6+职业参数比例等级参数!$W$6)*(A82/$E$1)</f>
        <v>420</v>
      </c>
      <c r="O82" s="166">
        <f>(职业参数比例等级参数!$S$7+职业参数比例等级参数!$W$7)*(A82/$E$1)</f>
        <v>315</v>
      </c>
      <c r="P82" s="166">
        <f>(职业参数比例等级参数!$S$8+职业参数比例等级参数!$W$8)*(A82/$E$1)</f>
        <v>252</v>
      </c>
      <c r="Q82" s="166">
        <f>(职业参数比例等级参数!$S$9+职业参数比例等级参数!$W$9)*(A82/$E$1)</f>
        <v>189</v>
      </c>
      <c r="R82" s="166">
        <f>(职业参数比例等级参数!$S$10+职业参数比例等级参数!$W$10)*(A82/$E$1)</f>
        <v>25.199999999999996</v>
      </c>
      <c r="S82" s="166">
        <f>(职业参数比例等级参数!$S$11+职业参数比例等级参数!$W$11)*(A82/$E$1)</f>
        <v>50.399999999999991</v>
      </c>
      <c r="T82" s="166">
        <f>(职业参数比例等级参数!$S$12+职业参数比例等级参数!$W$12)*(A82/$E$1)</f>
        <v>25.199999999999996</v>
      </c>
      <c r="U82" s="168">
        <v>5</v>
      </c>
    </row>
    <row r="83" spans="1:21">
      <c r="A83" s="158">
        <v>76</v>
      </c>
      <c r="B83" s="166">
        <f>职业参数比例等级参数!$S$4*(A83/$E$1)</f>
        <v>0</v>
      </c>
      <c r="C83" s="166">
        <f>职业参数比例等级参数!$S$5*(A83/$E$1)</f>
        <v>0</v>
      </c>
      <c r="D83" s="166">
        <f>职业参数比例等级参数!$S$6*(A83/$E$1)</f>
        <v>243.2</v>
      </c>
      <c r="E83" s="166">
        <f>职业参数比例等级参数!$S$7*(A83/$E$1)</f>
        <v>182.4</v>
      </c>
      <c r="F83" s="166">
        <f>职业参数比例等级参数!$S$8*(A83/$E$1)</f>
        <v>145.92000000000002</v>
      </c>
      <c r="G83" s="166">
        <f>职业参数比例等级参数!$S$9*(A83/$E$1)</f>
        <v>109.44</v>
      </c>
      <c r="H83" s="166">
        <f>职业参数比例等级参数!$S$10*(A83/$E$1)</f>
        <v>14.591999999999999</v>
      </c>
      <c r="I83" s="166">
        <f>职业参数比例等级参数!$S$11*(A83/$E$1)</f>
        <v>29.183999999999997</v>
      </c>
      <c r="J83" s="166">
        <f>职业参数比例等级参数!$S$12*(A83/$E$1)</f>
        <v>14.591999999999999</v>
      </c>
      <c r="K83" s="167">
        <v>200</v>
      </c>
      <c r="L83" s="166">
        <f>(职业参数比例等级参数!$S$4+职业参数比例等级参数!$W$4)*(A83/$E$1)</f>
        <v>0</v>
      </c>
      <c r="M83" s="166">
        <f>(职业参数比例等级参数!$S$5+职业参数比例等级参数!$W$5)*(A83/$E$1)</f>
        <v>0</v>
      </c>
      <c r="N83" s="166">
        <f>(职业参数比例等级参数!$S$6+职业参数比例等级参数!$W$6)*(A83/$E$1)</f>
        <v>425.6</v>
      </c>
      <c r="O83" s="166">
        <f>(职业参数比例等级参数!$S$7+职业参数比例等级参数!$W$7)*(A83/$E$1)</f>
        <v>319.2</v>
      </c>
      <c r="P83" s="166">
        <f>(职业参数比例等级参数!$S$8+职业参数比例等级参数!$W$8)*(A83/$E$1)</f>
        <v>255.36</v>
      </c>
      <c r="Q83" s="166">
        <f>(职业参数比例等级参数!$S$9+职业参数比例等级参数!$W$9)*(A83/$E$1)</f>
        <v>191.52</v>
      </c>
      <c r="R83" s="166">
        <f>(职业参数比例等级参数!$S$10+职业参数比例等级参数!$W$10)*(A83/$E$1)</f>
        <v>25.535999999999994</v>
      </c>
      <c r="S83" s="166">
        <f>(职业参数比例等级参数!$S$11+职业参数比例等级参数!$W$11)*(A83/$E$1)</f>
        <v>51.071999999999989</v>
      </c>
      <c r="T83" s="166">
        <f>(职业参数比例等级参数!$S$12+职业参数比例等级参数!$W$12)*(A83/$E$1)</f>
        <v>25.535999999999994</v>
      </c>
      <c r="U83" s="168">
        <v>5</v>
      </c>
    </row>
    <row r="84" spans="1:21">
      <c r="A84" s="158">
        <v>77</v>
      </c>
      <c r="B84" s="166">
        <f>职业参数比例等级参数!$S$4*(A84/$E$1)</f>
        <v>0</v>
      </c>
      <c r="C84" s="166">
        <f>职业参数比例等级参数!$S$5*(A84/$E$1)</f>
        <v>0</v>
      </c>
      <c r="D84" s="166">
        <f>职业参数比例等级参数!$S$6*(A84/$E$1)</f>
        <v>246.4</v>
      </c>
      <c r="E84" s="166">
        <f>职业参数比例等级参数!$S$7*(A84/$E$1)</f>
        <v>184.8</v>
      </c>
      <c r="F84" s="166">
        <f>职业参数比例等级参数!$S$8*(A84/$E$1)</f>
        <v>147.84</v>
      </c>
      <c r="G84" s="166">
        <f>职业参数比例等级参数!$S$9*(A84/$E$1)</f>
        <v>110.88</v>
      </c>
      <c r="H84" s="166">
        <f>职业参数比例等级参数!$S$10*(A84/$E$1)</f>
        <v>14.783999999999999</v>
      </c>
      <c r="I84" s="166">
        <f>职业参数比例等级参数!$S$11*(A84/$E$1)</f>
        <v>29.567999999999998</v>
      </c>
      <c r="J84" s="166">
        <f>职业参数比例等级参数!$S$12*(A84/$E$1)</f>
        <v>14.783999999999999</v>
      </c>
      <c r="K84" s="167">
        <v>200</v>
      </c>
      <c r="L84" s="166">
        <f>(职业参数比例等级参数!$S$4+职业参数比例等级参数!$W$4)*(A84/$E$1)</f>
        <v>0</v>
      </c>
      <c r="M84" s="166">
        <f>(职业参数比例等级参数!$S$5+职业参数比例等级参数!$W$5)*(A84/$E$1)</f>
        <v>0</v>
      </c>
      <c r="N84" s="166">
        <f>(职业参数比例等级参数!$S$6+职业参数比例等级参数!$W$6)*(A84/$E$1)</f>
        <v>431.2</v>
      </c>
      <c r="O84" s="166">
        <f>(职业参数比例等级参数!$S$7+职业参数比例等级参数!$W$7)*(A84/$E$1)</f>
        <v>323.40000000000003</v>
      </c>
      <c r="P84" s="166">
        <f>(职业参数比例等级参数!$S$8+职业参数比例等级参数!$W$8)*(A84/$E$1)</f>
        <v>258.72000000000003</v>
      </c>
      <c r="Q84" s="166">
        <f>(职业参数比例等级参数!$S$9+职业参数比例等级参数!$W$9)*(A84/$E$1)</f>
        <v>194.04</v>
      </c>
      <c r="R84" s="166">
        <f>(职业参数比例等级参数!$S$10+职业参数比例等级参数!$W$10)*(A84/$E$1)</f>
        <v>25.871999999999996</v>
      </c>
      <c r="S84" s="166">
        <f>(职业参数比例等级参数!$S$11+职业参数比例等级参数!$W$11)*(A84/$E$1)</f>
        <v>51.743999999999993</v>
      </c>
      <c r="T84" s="166">
        <f>(职业参数比例等级参数!$S$12+职业参数比例等级参数!$W$12)*(A84/$E$1)</f>
        <v>25.871999999999996</v>
      </c>
      <c r="U84" s="168">
        <v>5</v>
      </c>
    </row>
    <row r="85" spans="1:21">
      <c r="A85" s="158">
        <v>78</v>
      </c>
      <c r="B85" s="166">
        <f>职业参数比例等级参数!$S$4*(A85/$E$1)</f>
        <v>0</v>
      </c>
      <c r="C85" s="166">
        <f>职业参数比例等级参数!$S$5*(A85/$E$1)</f>
        <v>0</v>
      </c>
      <c r="D85" s="166">
        <f>职业参数比例等级参数!$S$6*(A85/$E$1)</f>
        <v>249.60000000000002</v>
      </c>
      <c r="E85" s="166">
        <f>职业参数比例等级参数!$S$7*(A85/$E$1)</f>
        <v>187.20000000000002</v>
      </c>
      <c r="F85" s="166">
        <f>职业参数比例等级参数!$S$8*(A85/$E$1)</f>
        <v>149.76</v>
      </c>
      <c r="G85" s="166">
        <f>职业参数比例等级参数!$S$9*(A85/$E$1)</f>
        <v>112.32000000000001</v>
      </c>
      <c r="H85" s="166">
        <f>职业参数比例等级参数!$S$10*(A85/$E$1)</f>
        <v>14.975999999999999</v>
      </c>
      <c r="I85" s="166">
        <f>职业参数比例等级参数!$S$11*(A85/$E$1)</f>
        <v>29.951999999999998</v>
      </c>
      <c r="J85" s="166">
        <f>职业参数比例等级参数!$S$12*(A85/$E$1)</f>
        <v>14.975999999999999</v>
      </c>
      <c r="K85" s="167">
        <v>200</v>
      </c>
      <c r="L85" s="166">
        <f>(职业参数比例等级参数!$S$4+职业参数比例等级参数!$W$4)*(A85/$E$1)</f>
        <v>0</v>
      </c>
      <c r="M85" s="166">
        <f>(职业参数比例等级参数!$S$5+职业参数比例等级参数!$W$5)*(A85/$E$1)</f>
        <v>0</v>
      </c>
      <c r="N85" s="166">
        <f>(职业参数比例等级参数!$S$6+职业参数比例等级参数!$W$6)*(A85/$E$1)</f>
        <v>436.8</v>
      </c>
      <c r="O85" s="166">
        <f>(职业参数比例等级参数!$S$7+职业参数比例等级参数!$W$7)*(A85/$E$1)</f>
        <v>327.60000000000002</v>
      </c>
      <c r="P85" s="166">
        <f>(职业参数比例等级参数!$S$8+职业参数比例等级参数!$W$8)*(A85/$E$1)</f>
        <v>262.08</v>
      </c>
      <c r="Q85" s="166">
        <f>(职业参数比例等级参数!$S$9+职业参数比例等级参数!$W$9)*(A85/$E$1)</f>
        <v>196.56</v>
      </c>
      <c r="R85" s="166">
        <f>(职业参数比例等级参数!$S$10+职业参数比例等级参数!$W$10)*(A85/$E$1)</f>
        <v>26.207999999999995</v>
      </c>
      <c r="S85" s="166">
        <f>(职业参数比例等级参数!$S$11+职业参数比例等级参数!$W$11)*(A85/$E$1)</f>
        <v>52.41599999999999</v>
      </c>
      <c r="T85" s="166">
        <f>(职业参数比例等级参数!$S$12+职业参数比例等级参数!$W$12)*(A85/$E$1)</f>
        <v>26.207999999999995</v>
      </c>
      <c r="U85" s="168">
        <v>5</v>
      </c>
    </row>
    <row r="86" spans="1:21">
      <c r="A86" s="158">
        <v>79</v>
      </c>
      <c r="B86" s="166">
        <f>职业参数比例等级参数!$S$4*(A86/$E$1)</f>
        <v>0</v>
      </c>
      <c r="C86" s="166">
        <f>职业参数比例等级参数!$S$5*(A86/$E$1)</f>
        <v>0</v>
      </c>
      <c r="D86" s="166">
        <f>职业参数比例等级参数!$S$6*(A86/$E$1)</f>
        <v>252.8</v>
      </c>
      <c r="E86" s="166">
        <f>职业参数比例等级参数!$S$7*(A86/$E$1)</f>
        <v>189.60000000000002</v>
      </c>
      <c r="F86" s="166">
        <f>职业参数比例等级参数!$S$8*(A86/$E$1)</f>
        <v>151.68</v>
      </c>
      <c r="G86" s="166">
        <f>职业参数比例等级参数!$S$9*(A86/$E$1)</f>
        <v>113.76</v>
      </c>
      <c r="H86" s="166">
        <f>职业参数比例等级参数!$S$10*(A86/$E$1)</f>
        <v>15.167999999999999</v>
      </c>
      <c r="I86" s="166">
        <f>职业参数比例等级参数!$S$11*(A86/$E$1)</f>
        <v>30.335999999999999</v>
      </c>
      <c r="J86" s="166">
        <f>职业参数比例等级参数!$S$12*(A86/$E$1)</f>
        <v>15.167999999999999</v>
      </c>
      <c r="K86" s="167">
        <v>200</v>
      </c>
      <c r="L86" s="166">
        <f>(职业参数比例等级参数!$S$4+职业参数比例等级参数!$W$4)*(A86/$E$1)</f>
        <v>0</v>
      </c>
      <c r="M86" s="166">
        <f>(职业参数比例等级参数!$S$5+职业参数比例等级参数!$W$5)*(A86/$E$1)</f>
        <v>0</v>
      </c>
      <c r="N86" s="166">
        <f>(职业参数比例等级参数!$S$6+职业参数比例等级参数!$W$6)*(A86/$E$1)</f>
        <v>442.40000000000003</v>
      </c>
      <c r="O86" s="166">
        <f>(职业参数比例等级参数!$S$7+职业参数比例等级参数!$W$7)*(A86/$E$1)</f>
        <v>331.8</v>
      </c>
      <c r="P86" s="166">
        <f>(职业参数比例等级参数!$S$8+职业参数比例等级参数!$W$8)*(A86/$E$1)</f>
        <v>265.44</v>
      </c>
      <c r="Q86" s="166">
        <f>(职业参数比例等级参数!$S$9+职业参数比例等级参数!$W$9)*(A86/$E$1)</f>
        <v>199.08</v>
      </c>
      <c r="R86" s="166">
        <f>(职业参数比例等级参数!$S$10+职业参数比例等级参数!$W$10)*(A86/$E$1)</f>
        <v>26.543999999999997</v>
      </c>
      <c r="S86" s="166">
        <f>(职业参数比例等级参数!$S$11+职业参数比例等级参数!$W$11)*(A86/$E$1)</f>
        <v>53.087999999999994</v>
      </c>
      <c r="T86" s="166">
        <f>(职业参数比例等级参数!$S$12+职业参数比例等级参数!$W$12)*(A86/$E$1)</f>
        <v>26.543999999999997</v>
      </c>
      <c r="U86" s="168">
        <v>5</v>
      </c>
    </row>
    <row r="87" spans="1:21">
      <c r="A87" s="158">
        <v>80</v>
      </c>
      <c r="B87" s="166">
        <f>职业参数比例等级参数!$S$4*(A87/$E$1)</f>
        <v>0</v>
      </c>
      <c r="C87" s="166">
        <f>职业参数比例等级参数!$S$5*(A87/$E$1)</f>
        <v>0</v>
      </c>
      <c r="D87" s="166">
        <f>职业参数比例等级参数!$S$6*(A87/$E$1)</f>
        <v>256</v>
      </c>
      <c r="E87" s="166">
        <f>职业参数比例等级参数!$S$7*(A87/$E$1)</f>
        <v>192</v>
      </c>
      <c r="F87" s="166">
        <f>职业参数比例等级参数!$S$8*(A87/$E$1)</f>
        <v>153.60000000000002</v>
      </c>
      <c r="G87" s="166">
        <f>职业参数比例等级参数!$S$9*(A87/$E$1)</f>
        <v>115.2</v>
      </c>
      <c r="H87" s="166">
        <f>职业参数比例等级参数!$S$10*(A87/$E$1)</f>
        <v>15.36</v>
      </c>
      <c r="I87" s="166">
        <f>职业参数比例等级参数!$S$11*(A87/$E$1)</f>
        <v>30.72</v>
      </c>
      <c r="J87" s="166">
        <f>职业参数比例等级参数!$S$12*(A87/$E$1)</f>
        <v>15.36</v>
      </c>
      <c r="K87" s="167">
        <v>200</v>
      </c>
      <c r="L87" s="166">
        <f>(职业参数比例等级参数!$S$4+职业参数比例等级参数!$W$4)*(A87/$E$1)</f>
        <v>0</v>
      </c>
      <c r="M87" s="166">
        <f>(职业参数比例等级参数!$S$5+职业参数比例等级参数!$W$5)*(A87/$E$1)</f>
        <v>0</v>
      </c>
      <c r="N87" s="166">
        <f>(职业参数比例等级参数!$S$6+职业参数比例等级参数!$W$6)*(A87/$E$1)</f>
        <v>448</v>
      </c>
      <c r="O87" s="166">
        <f>(职业参数比例等级参数!$S$7+职业参数比例等级参数!$W$7)*(A87/$E$1)</f>
        <v>336</v>
      </c>
      <c r="P87" s="166">
        <f>(职业参数比例等级参数!$S$8+职业参数比例等级参数!$W$8)*(A87/$E$1)</f>
        <v>268.8</v>
      </c>
      <c r="Q87" s="166">
        <f>(职业参数比例等级参数!$S$9+职业参数比例等级参数!$W$9)*(A87/$E$1)</f>
        <v>201.60000000000002</v>
      </c>
      <c r="R87" s="166">
        <f>(职业参数比例等级参数!$S$10+职业参数比例等级参数!$W$10)*(A87/$E$1)</f>
        <v>26.879999999999995</v>
      </c>
      <c r="S87" s="166">
        <f>(职业参数比例等级参数!$S$11+职业参数比例等级参数!$W$11)*(A87/$E$1)</f>
        <v>53.759999999999991</v>
      </c>
      <c r="T87" s="166">
        <f>(职业参数比例等级参数!$S$12+职业参数比例等级参数!$W$12)*(A87/$E$1)</f>
        <v>26.879999999999995</v>
      </c>
      <c r="U87" s="168">
        <v>5</v>
      </c>
    </row>
    <row r="88" spans="1:21">
      <c r="A88" s="158">
        <v>81</v>
      </c>
      <c r="B88" s="166">
        <f>职业参数比例等级参数!$S$4*(A88/$E$1)</f>
        <v>0</v>
      </c>
      <c r="C88" s="166">
        <f>职业参数比例等级参数!$S$5*(A88/$E$1)</f>
        <v>0</v>
      </c>
      <c r="D88" s="166">
        <f>职业参数比例等级参数!$S$6*(A88/$E$1)</f>
        <v>259.20000000000005</v>
      </c>
      <c r="E88" s="166">
        <f>职业参数比例等级参数!$S$7*(A88/$E$1)</f>
        <v>194.4</v>
      </c>
      <c r="F88" s="166">
        <f>职业参数比例等级参数!$S$8*(A88/$E$1)</f>
        <v>155.52000000000001</v>
      </c>
      <c r="G88" s="166">
        <f>职业参数比例等级参数!$S$9*(A88/$E$1)</f>
        <v>116.64000000000001</v>
      </c>
      <c r="H88" s="166">
        <f>职业参数比例等级参数!$S$10*(A88/$E$1)</f>
        <v>15.552</v>
      </c>
      <c r="I88" s="166">
        <f>职业参数比例等级参数!$S$11*(A88/$E$1)</f>
        <v>31.103999999999999</v>
      </c>
      <c r="J88" s="166">
        <f>职业参数比例等级参数!$S$12*(A88/$E$1)</f>
        <v>15.552</v>
      </c>
      <c r="K88" s="167">
        <v>200</v>
      </c>
      <c r="L88" s="166">
        <f>(职业参数比例等级参数!$S$4+职业参数比例等级参数!$W$4)*(A88/$E$1)</f>
        <v>0</v>
      </c>
      <c r="M88" s="166">
        <f>(职业参数比例等级参数!$S$5+职业参数比例等级参数!$W$5)*(A88/$E$1)</f>
        <v>0</v>
      </c>
      <c r="N88" s="166">
        <f>(职业参数比例等级参数!$S$6+职业参数比例等级参数!$W$6)*(A88/$E$1)</f>
        <v>453.6</v>
      </c>
      <c r="O88" s="166">
        <f>(职业参数比例等级参数!$S$7+职业参数比例等级参数!$W$7)*(A88/$E$1)</f>
        <v>340.20000000000005</v>
      </c>
      <c r="P88" s="166">
        <f>(职业参数比例等级参数!$S$8+职业参数比例等级参数!$W$8)*(A88/$E$1)</f>
        <v>272.16000000000003</v>
      </c>
      <c r="Q88" s="166">
        <f>(职业参数比例等级参数!$S$9+职业参数比例等级参数!$W$9)*(A88/$E$1)</f>
        <v>204.12</v>
      </c>
      <c r="R88" s="166">
        <f>(职业参数比例等级参数!$S$10+职业参数比例等级参数!$W$10)*(A88/$E$1)</f>
        <v>27.215999999999998</v>
      </c>
      <c r="S88" s="166">
        <f>(职业参数比例等级参数!$S$11+职业参数比例等级参数!$W$11)*(A88/$E$1)</f>
        <v>54.431999999999995</v>
      </c>
      <c r="T88" s="166">
        <f>(职业参数比例等级参数!$S$12+职业参数比例等级参数!$W$12)*(A88/$E$1)</f>
        <v>27.215999999999998</v>
      </c>
      <c r="U88" s="168">
        <v>5</v>
      </c>
    </row>
    <row r="89" spans="1:21">
      <c r="A89" s="158">
        <v>82</v>
      </c>
      <c r="B89" s="166">
        <f>职业参数比例等级参数!$S$4*(A89/$E$1)</f>
        <v>0</v>
      </c>
      <c r="C89" s="166">
        <f>职业参数比例等级参数!$S$5*(A89/$E$1)</f>
        <v>0</v>
      </c>
      <c r="D89" s="166">
        <f>职业参数比例等级参数!$S$6*(A89/$E$1)</f>
        <v>262.39999999999998</v>
      </c>
      <c r="E89" s="166">
        <f>职业参数比例等级参数!$S$7*(A89/$E$1)</f>
        <v>196.79999999999998</v>
      </c>
      <c r="F89" s="166">
        <f>职业参数比例等级参数!$S$8*(A89/$E$1)</f>
        <v>157.44</v>
      </c>
      <c r="G89" s="166">
        <f>职业参数比例等级参数!$S$9*(A89/$E$1)</f>
        <v>118.08</v>
      </c>
      <c r="H89" s="166">
        <f>职业参数比例等级参数!$S$10*(A89/$E$1)</f>
        <v>15.743999999999998</v>
      </c>
      <c r="I89" s="166">
        <f>职业参数比例等级参数!$S$11*(A89/$E$1)</f>
        <v>31.487999999999996</v>
      </c>
      <c r="J89" s="166">
        <f>职业参数比例等级参数!$S$12*(A89/$E$1)</f>
        <v>15.743999999999998</v>
      </c>
      <c r="K89" s="167">
        <v>200</v>
      </c>
      <c r="L89" s="166">
        <f>(职业参数比例等级参数!$S$4+职业参数比例等级参数!$W$4)*(A89/$E$1)</f>
        <v>0</v>
      </c>
      <c r="M89" s="166">
        <f>(职业参数比例等级参数!$S$5+职业参数比例等级参数!$W$5)*(A89/$E$1)</f>
        <v>0</v>
      </c>
      <c r="N89" s="166">
        <f>(职业参数比例等级参数!$S$6+职业参数比例等级参数!$W$6)*(A89/$E$1)</f>
        <v>459.2</v>
      </c>
      <c r="O89" s="166">
        <f>(职业参数比例等级参数!$S$7+职业参数比例等级参数!$W$7)*(A89/$E$1)</f>
        <v>344.4</v>
      </c>
      <c r="P89" s="166">
        <f>(职业参数比例等级参数!$S$8+职业参数比例等级参数!$W$8)*(A89/$E$1)</f>
        <v>275.52</v>
      </c>
      <c r="Q89" s="166">
        <f>(职业参数比例等级参数!$S$9+职业参数比例等级参数!$W$9)*(A89/$E$1)</f>
        <v>206.64</v>
      </c>
      <c r="R89" s="166">
        <f>(职业参数比例等级参数!$S$10+职业参数比例等级参数!$W$10)*(A89/$E$1)</f>
        <v>27.551999999999992</v>
      </c>
      <c r="S89" s="166">
        <f>(职业参数比例等级参数!$S$11+职业参数比例等级参数!$W$11)*(A89/$E$1)</f>
        <v>55.103999999999985</v>
      </c>
      <c r="T89" s="166">
        <f>(职业参数比例等级参数!$S$12+职业参数比例等级参数!$W$12)*(A89/$E$1)</f>
        <v>27.551999999999992</v>
      </c>
      <c r="U89" s="168">
        <v>5</v>
      </c>
    </row>
    <row r="90" spans="1:21">
      <c r="A90" s="158">
        <v>83</v>
      </c>
      <c r="B90" s="166">
        <f>职业参数比例等级参数!$S$4*(A90/$E$1)</f>
        <v>0</v>
      </c>
      <c r="C90" s="166">
        <f>职业参数比例等级参数!$S$5*(A90/$E$1)</f>
        <v>0</v>
      </c>
      <c r="D90" s="166">
        <f>职业参数比例等级参数!$S$6*(A90/$E$1)</f>
        <v>265.59999999999997</v>
      </c>
      <c r="E90" s="166">
        <f>职业参数比例等级参数!$S$7*(A90/$E$1)</f>
        <v>199.2</v>
      </c>
      <c r="F90" s="166">
        <f>职业参数比例等级参数!$S$8*(A90/$E$1)</f>
        <v>159.35999999999999</v>
      </c>
      <c r="G90" s="166">
        <f>职业参数比例等级参数!$S$9*(A90/$E$1)</f>
        <v>119.52</v>
      </c>
      <c r="H90" s="166">
        <f>职业参数比例等级参数!$S$10*(A90/$E$1)</f>
        <v>15.935999999999998</v>
      </c>
      <c r="I90" s="166">
        <f>职业参数比例等级参数!$S$11*(A90/$E$1)</f>
        <v>31.871999999999996</v>
      </c>
      <c r="J90" s="166">
        <f>职业参数比例等级参数!$S$12*(A90/$E$1)</f>
        <v>15.935999999999998</v>
      </c>
      <c r="K90" s="167">
        <v>200</v>
      </c>
      <c r="L90" s="166">
        <f>(职业参数比例等级参数!$S$4+职业参数比例等级参数!$W$4)*(A90/$E$1)</f>
        <v>0</v>
      </c>
      <c r="M90" s="166">
        <f>(职业参数比例等级参数!$S$5+职业参数比例等级参数!$W$5)*(A90/$E$1)</f>
        <v>0</v>
      </c>
      <c r="N90" s="166">
        <f>(职业参数比例等级参数!$S$6+职业参数比例等级参数!$W$6)*(A90/$E$1)</f>
        <v>464.79999999999995</v>
      </c>
      <c r="O90" s="166">
        <f>(职业参数比例等级参数!$S$7+职业参数比例等级参数!$W$7)*(A90/$E$1)</f>
        <v>348.59999999999997</v>
      </c>
      <c r="P90" s="166">
        <f>(职业参数比例等级参数!$S$8+职业参数比例等级参数!$W$8)*(A90/$E$1)</f>
        <v>278.88</v>
      </c>
      <c r="Q90" s="166">
        <f>(职业参数比例等级参数!$S$9+职业参数比例等级参数!$W$9)*(A90/$E$1)</f>
        <v>209.16</v>
      </c>
      <c r="R90" s="166">
        <f>(职业参数比例等级参数!$S$10+职业参数比例等级参数!$W$10)*(A90/$E$1)</f>
        <v>27.887999999999995</v>
      </c>
      <c r="S90" s="166">
        <f>(职业参数比例等级参数!$S$11+职业参数比例等级参数!$W$11)*(A90/$E$1)</f>
        <v>55.775999999999989</v>
      </c>
      <c r="T90" s="166">
        <f>(职业参数比例等级参数!$S$12+职业参数比例等级参数!$W$12)*(A90/$E$1)</f>
        <v>27.887999999999995</v>
      </c>
      <c r="U90" s="168">
        <v>5</v>
      </c>
    </row>
    <row r="91" spans="1:21">
      <c r="A91" s="158">
        <v>84</v>
      </c>
      <c r="B91" s="166">
        <f>职业参数比例等级参数!$S$4*(A91/$E$1)</f>
        <v>0</v>
      </c>
      <c r="C91" s="166">
        <f>职业参数比例等级参数!$S$5*(A91/$E$1)</f>
        <v>0</v>
      </c>
      <c r="D91" s="166">
        <f>职业参数比例等级参数!$S$6*(A91/$E$1)</f>
        <v>268.8</v>
      </c>
      <c r="E91" s="166">
        <f>职业参数比例等级参数!$S$7*(A91/$E$1)</f>
        <v>201.6</v>
      </c>
      <c r="F91" s="166">
        <f>职业参数比例等级参数!$S$8*(A91/$E$1)</f>
        <v>161.28</v>
      </c>
      <c r="G91" s="166">
        <f>职业参数比例等级参数!$S$9*(A91/$E$1)</f>
        <v>120.96</v>
      </c>
      <c r="H91" s="166">
        <f>职业参数比例等级参数!$S$10*(A91/$E$1)</f>
        <v>16.128</v>
      </c>
      <c r="I91" s="166">
        <f>职业参数比例等级参数!$S$11*(A91/$E$1)</f>
        <v>32.256</v>
      </c>
      <c r="J91" s="166">
        <f>职业参数比例等级参数!$S$12*(A91/$E$1)</f>
        <v>16.128</v>
      </c>
      <c r="K91" s="167">
        <v>200</v>
      </c>
      <c r="L91" s="166">
        <f>(职业参数比例等级参数!$S$4+职业参数比例等级参数!$W$4)*(A91/$E$1)</f>
        <v>0</v>
      </c>
      <c r="M91" s="166">
        <f>(职业参数比例等级参数!$S$5+职业参数比例等级参数!$W$5)*(A91/$E$1)</f>
        <v>0</v>
      </c>
      <c r="N91" s="166">
        <f>(职业参数比例等级参数!$S$6+职业参数比例等级参数!$W$6)*(A91/$E$1)</f>
        <v>470.4</v>
      </c>
      <c r="O91" s="166">
        <f>(职业参数比例等级参数!$S$7+职业参数比例等级参数!$W$7)*(A91/$E$1)</f>
        <v>352.8</v>
      </c>
      <c r="P91" s="166">
        <f>(职业参数比例等级参数!$S$8+职业参数比例等级参数!$W$8)*(A91/$E$1)</f>
        <v>282.24</v>
      </c>
      <c r="Q91" s="166">
        <f>(职业参数比例等级参数!$S$9+职业参数比例等级参数!$W$9)*(A91/$E$1)</f>
        <v>211.67999999999998</v>
      </c>
      <c r="R91" s="166">
        <f>(职业参数比例等级参数!$S$10+职业参数比例等级参数!$W$10)*(A91/$E$1)</f>
        <v>28.223999999999993</v>
      </c>
      <c r="S91" s="166">
        <f>(职业参数比例等级参数!$S$11+职业参数比例等级参数!$W$11)*(A91/$E$1)</f>
        <v>56.447999999999986</v>
      </c>
      <c r="T91" s="166">
        <f>(职业参数比例等级参数!$S$12+职业参数比例等级参数!$W$12)*(A91/$E$1)</f>
        <v>28.223999999999993</v>
      </c>
      <c r="U91" s="168">
        <v>5</v>
      </c>
    </row>
    <row r="92" spans="1:21">
      <c r="A92" s="158">
        <v>85</v>
      </c>
      <c r="B92" s="166">
        <f>职业参数比例等级参数!$S$4*(A92/$E$1)</f>
        <v>0</v>
      </c>
      <c r="C92" s="166">
        <f>职业参数比例等级参数!$S$5*(A92/$E$1)</f>
        <v>0</v>
      </c>
      <c r="D92" s="166">
        <f>职业参数比例等级参数!$S$6*(A92/$E$1)</f>
        <v>272</v>
      </c>
      <c r="E92" s="166">
        <f>职业参数比例等级参数!$S$7*(A92/$E$1)</f>
        <v>204</v>
      </c>
      <c r="F92" s="166">
        <f>职业参数比例等级参数!$S$8*(A92/$E$1)</f>
        <v>163.19999999999999</v>
      </c>
      <c r="G92" s="166">
        <f>职业参数比例等级参数!$S$9*(A92/$E$1)</f>
        <v>122.39999999999999</v>
      </c>
      <c r="H92" s="166">
        <f>职业参数比例等级参数!$S$10*(A92/$E$1)</f>
        <v>16.32</v>
      </c>
      <c r="I92" s="166">
        <f>职业参数比例等级参数!$S$11*(A92/$E$1)</f>
        <v>32.64</v>
      </c>
      <c r="J92" s="166">
        <f>职业参数比例等级参数!$S$12*(A92/$E$1)</f>
        <v>16.32</v>
      </c>
      <c r="K92" s="167">
        <v>200</v>
      </c>
      <c r="L92" s="166">
        <f>(职业参数比例等级参数!$S$4+职业参数比例等级参数!$W$4)*(A92/$E$1)</f>
        <v>0</v>
      </c>
      <c r="M92" s="166">
        <f>(职业参数比例等级参数!$S$5+职业参数比例等级参数!$W$5)*(A92/$E$1)</f>
        <v>0</v>
      </c>
      <c r="N92" s="166">
        <f>(职业参数比例等级参数!$S$6+职业参数比例等级参数!$W$6)*(A92/$E$1)</f>
        <v>476</v>
      </c>
      <c r="O92" s="166">
        <f>(职业参数比例等级参数!$S$7+职业参数比例等级参数!$W$7)*(A92/$E$1)</f>
        <v>357</v>
      </c>
      <c r="P92" s="166">
        <f>(职业参数比例等级参数!$S$8+职业参数比例等级参数!$W$8)*(A92/$E$1)</f>
        <v>285.59999999999997</v>
      </c>
      <c r="Q92" s="166">
        <f>(职业参数比例等级参数!$S$9+职业参数比例等级参数!$W$9)*(A92/$E$1)</f>
        <v>214.2</v>
      </c>
      <c r="R92" s="166">
        <f>(职业参数比例等级参数!$S$10+职业参数比例等级参数!$W$10)*(A92/$E$1)</f>
        <v>28.559999999999995</v>
      </c>
      <c r="S92" s="166">
        <f>(职业参数比例等级参数!$S$11+职业参数比例等级参数!$W$11)*(A92/$E$1)</f>
        <v>57.11999999999999</v>
      </c>
      <c r="T92" s="166">
        <f>(职业参数比例等级参数!$S$12+职业参数比例等级参数!$W$12)*(A92/$E$1)</f>
        <v>28.559999999999995</v>
      </c>
      <c r="U92" s="168">
        <v>5</v>
      </c>
    </row>
    <row r="93" spans="1:21">
      <c r="A93" s="158">
        <v>86</v>
      </c>
      <c r="B93" s="166">
        <f>职业参数比例等级参数!$S$4*(A93/$E$1)</f>
        <v>0</v>
      </c>
      <c r="C93" s="166">
        <f>职业参数比例等级参数!$S$5*(A93/$E$1)</f>
        <v>0</v>
      </c>
      <c r="D93" s="166">
        <f>职业参数比例等级参数!$S$6*(A93/$E$1)</f>
        <v>275.2</v>
      </c>
      <c r="E93" s="166">
        <f>职业参数比例等级参数!$S$7*(A93/$E$1)</f>
        <v>206.4</v>
      </c>
      <c r="F93" s="166">
        <f>职业参数比例等级参数!$S$8*(A93/$E$1)</f>
        <v>165.12</v>
      </c>
      <c r="G93" s="166">
        <f>职业参数比例等级参数!$S$9*(A93/$E$1)</f>
        <v>123.84</v>
      </c>
      <c r="H93" s="166">
        <f>职业参数比例等级参数!$S$10*(A93/$E$1)</f>
        <v>16.512</v>
      </c>
      <c r="I93" s="166">
        <f>职业参数比例等级参数!$S$11*(A93/$E$1)</f>
        <v>33.024000000000001</v>
      </c>
      <c r="J93" s="166">
        <f>职业参数比例等级参数!$S$12*(A93/$E$1)</f>
        <v>16.512</v>
      </c>
      <c r="K93" s="167">
        <v>200</v>
      </c>
      <c r="L93" s="166">
        <f>(职业参数比例等级参数!$S$4+职业参数比例等级参数!$W$4)*(A93/$E$1)</f>
        <v>0</v>
      </c>
      <c r="M93" s="166">
        <f>(职业参数比例等级参数!$S$5+职业参数比例等级参数!$W$5)*(A93/$E$1)</f>
        <v>0</v>
      </c>
      <c r="N93" s="166">
        <f>(职业参数比例等级参数!$S$6+职业参数比例等级参数!$W$6)*(A93/$E$1)</f>
        <v>481.59999999999997</v>
      </c>
      <c r="O93" s="166">
        <f>(职业参数比例等级参数!$S$7+职业参数比例等级参数!$W$7)*(A93/$E$1)</f>
        <v>361.2</v>
      </c>
      <c r="P93" s="166">
        <f>(职业参数比例等级参数!$S$8+职业参数比例等级参数!$W$8)*(A93/$E$1)</f>
        <v>288.95999999999998</v>
      </c>
      <c r="Q93" s="166">
        <f>(职业参数比例等级参数!$S$9+职业参数比例等级参数!$W$9)*(A93/$E$1)</f>
        <v>216.72</v>
      </c>
      <c r="R93" s="166">
        <f>(职业参数比例等级参数!$S$10+职业参数比例等级参数!$W$10)*(A93/$E$1)</f>
        <v>28.895999999999994</v>
      </c>
      <c r="S93" s="166">
        <f>(职业参数比例等级参数!$S$11+职业参数比例等级参数!$W$11)*(A93/$E$1)</f>
        <v>57.791999999999987</v>
      </c>
      <c r="T93" s="166">
        <f>(职业参数比例等级参数!$S$12+职业参数比例等级参数!$W$12)*(A93/$E$1)</f>
        <v>28.895999999999994</v>
      </c>
      <c r="U93" s="168">
        <v>5</v>
      </c>
    </row>
    <row r="94" spans="1:21">
      <c r="A94" s="158">
        <v>87</v>
      </c>
      <c r="B94" s="166">
        <f>职业参数比例等级参数!$S$4*(A94/$E$1)</f>
        <v>0</v>
      </c>
      <c r="C94" s="166">
        <f>职业参数比例等级参数!$S$5*(A94/$E$1)</f>
        <v>0</v>
      </c>
      <c r="D94" s="166">
        <f>职业参数比例等级参数!$S$6*(A94/$E$1)</f>
        <v>278.39999999999998</v>
      </c>
      <c r="E94" s="166">
        <f>职业参数比例等级参数!$S$7*(A94/$E$1)</f>
        <v>208.8</v>
      </c>
      <c r="F94" s="166">
        <f>职业参数比例等级参数!$S$8*(A94/$E$1)</f>
        <v>167.04</v>
      </c>
      <c r="G94" s="166">
        <f>职业参数比例等级参数!$S$9*(A94/$E$1)</f>
        <v>125.28</v>
      </c>
      <c r="H94" s="166">
        <f>职业参数比例等级参数!$S$10*(A94/$E$1)</f>
        <v>16.704000000000001</v>
      </c>
      <c r="I94" s="166">
        <f>职业参数比例等级参数!$S$11*(A94/$E$1)</f>
        <v>33.408000000000001</v>
      </c>
      <c r="J94" s="166">
        <f>职业参数比例等级参数!$S$12*(A94/$E$1)</f>
        <v>16.704000000000001</v>
      </c>
      <c r="K94" s="167">
        <v>200</v>
      </c>
      <c r="L94" s="166">
        <f>(职业参数比例等级参数!$S$4+职业参数比例等级参数!$W$4)*(A94/$E$1)</f>
        <v>0</v>
      </c>
      <c r="M94" s="166">
        <f>(职业参数比例等级参数!$S$5+职业参数比例等级参数!$W$5)*(A94/$E$1)</f>
        <v>0</v>
      </c>
      <c r="N94" s="166">
        <f>(职业参数比例等级参数!$S$6+职业参数比例等级参数!$W$6)*(A94/$E$1)</f>
        <v>487.2</v>
      </c>
      <c r="O94" s="166">
        <f>(职业参数比例等级参数!$S$7+职业参数比例等级参数!$W$7)*(A94/$E$1)</f>
        <v>365.4</v>
      </c>
      <c r="P94" s="166">
        <f>(职业参数比例等级参数!$S$8+职业参数比例等级参数!$W$8)*(A94/$E$1)</f>
        <v>292.32</v>
      </c>
      <c r="Q94" s="166">
        <f>(职业参数比例等级参数!$S$9+职业参数比例等级参数!$W$9)*(A94/$E$1)</f>
        <v>219.24</v>
      </c>
      <c r="R94" s="166">
        <f>(职业参数比例等级参数!$S$10+职业参数比例等级参数!$W$10)*(A94/$E$1)</f>
        <v>29.231999999999996</v>
      </c>
      <c r="S94" s="166">
        <f>(职业参数比例等级参数!$S$11+职业参数比例等级参数!$W$11)*(A94/$E$1)</f>
        <v>58.463999999999992</v>
      </c>
      <c r="T94" s="166">
        <f>(职业参数比例等级参数!$S$12+职业参数比例等级参数!$W$12)*(A94/$E$1)</f>
        <v>29.231999999999996</v>
      </c>
      <c r="U94" s="168">
        <v>5</v>
      </c>
    </row>
    <row r="95" spans="1:21">
      <c r="A95" s="158">
        <v>88</v>
      </c>
      <c r="B95" s="166">
        <f>职业参数比例等级参数!$S$4*(A95/$E$1)</f>
        <v>0</v>
      </c>
      <c r="C95" s="166">
        <f>职业参数比例等级参数!$S$5*(A95/$E$1)</f>
        <v>0</v>
      </c>
      <c r="D95" s="166">
        <f>职业参数比例等级参数!$S$6*(A95/$E$1)</f>
        <v>281.60000000000002</v>
      </c>
      <c r="E95" s="166">
        <f>职业参数比例等级参数!$S$7*(A95/$E$1)</f>
        <v>211.2</v>
      </c>
      <c r="F95" s="166">
        <f>职业参数比例等级参数!$S$8*(A95/$E$1)</f>
        <v>168.96</v>
      </c>
      <c r="G95" s="166">
        <f>职业参数比例等级参数!$S$9*(A95/$E$1)</f>
        <v>126.72</v>
      </c>
      <c r="H95" s="166">
        <f>职业参数比例等级参数!$S$10*(A95/$E$1)</f>
        <v>16.896000000000001</v>
      </c>
      <c r="I95" s="166">
        <f>职业参数比例等级参数!$S$11*(A95/$E$1)</f>
        <v>33.792000000000002</v>
      </c>
      <c r="J95" s="166">
        <f>职业参数比例等级参数!$S$12*(A95/$E$1)</f>
        <v>16.896000000000001</v>
      </c>
      <c r="K95" s="167">
        <v>200</v>
      </c>
      <c r="L95" s="166">
        <f>(职业参数比例等级参数!$S$4+职业参数比例等级参数!$W$4)*(A95/$E$1)</f>
        <v>0</v>
      </c>
      <c r="M95" s="166">
        <f>(职业参数比例等级参数!$S$5+职业参数比例等级参数!$W$5)*(A95/$E$1)</f>
        <v>0</v>
      </c>
      <c r="N95" s="166">
        <f>(职业参数比例等级参数!$S$6+职业参数比例等级参数!$W$6)*(A95/$E$1)</f>
        <v>492.8</v>
      </c>
      <c r="O95" s="166">
        <f>(职业参数比例等级参数!$S$7+职业参数比例等级参数!$W$7)*(A95/$E$1)</f>
        <v>369.6</v>
      </c>
      <c r="P95" s="166">
        <f>(职业参数比例等级参数!$S$8+职业参数比例等级参数!$W$8)*(A95/$E$1)</f>
        <v>295.68</v>
      </c>
      <c r="Q95" s="166">
        <f>(职业参数比例等级参数!$S$9+职业参数比例等级参数!$W$9)*(A95/$E$1)</f>
        <v>221.76</v>
      </c>
      <c r="R95" s="166">
        <f>(职业参数比例等级参数!$S$10+职业参数比例等级参数!$W$10)*(A95/$E$1)</f>
        <v>29.567999999999994</v>
      </c>
      <c r="S95" s="166">
        <f>(职业参数比例等级参数!$S$11+职业参数比例等级参数!$W$11)*(A95/$E$1)</f>
        <v>59.135999999999989</v>
      </c>
      <c r="T95" s="166">
        <f>(职业参数比例等级参数!$S$12+职业参数比例等级参数!$W$12)*(A95/$E$1)</f>
        <v>29.567999999999994</v>
      </c>
      <c r="U95" s="168">
        <v>5</v>
      </c>
    </row>
    <row r="96" spans="1:21">
      <c r="A96" s="158">
        <v>89</v>
      </c>
      <c r="B96" s="166">
        <f>职业参数比例等级参数!$S$4*(A96/$E$1)</f>
        <v>0</v>
      </c>
      <c r="C96" s="166">
        <f>职业参数比例等级参数!$S$5*(A96/$E$1)</f>
        <v>0</v>
      </c>
      <c r="D96" s="166">
        <f>职业参数比例等级参数!$S$6*(A96/$E$1)</f>
        <v>284.8</v>
      </c>
      <c r="E96" s="166">
        <f>职业参数比例等级参数!$S$7*(A96/$E$1)</f>
        <v>213.6</v>
      </c>
      <c r="F96" s="166">
        <f>职业参数比例等级参数!$S$8*(A96/$E$1)</f>
        <v>170.88</v>
      </c>
      <c r="G96" s="166">
        <f>职业参数比例等级参数!$S$9*(A96/$E$1)</f>
        <v>128.16</v>
      </c>
      <c r="H96" s="166">
        <f>职业参数比例等级参数!$S$10*(A96/$E$1)</f>
        <v>17.088000000000001</v>
      </c>
      <c r="I96" s="166">
        <f>职业参数比例等级参数!$S$11*(A96/$E$1)</f>
        <v>34.176000000000002</v>
      </c>
      <c r="J96" s="166">
        <f>职业参数比例等级参数!$S$12*(A96/$E$1)</f>
        <v>17.088000000000001</v>
      </c>
      <c r="K96" s="167">
        <v>200</v>
      </c>
      <c r="L96" s="166">
        <f>(职业参数比例等级参数!$S$4+职业参数比例等级参数!$W$4)*(A96/$E$1)</f>
        <v>0</v>
      </c>
      <c r="M96" s="166">
        <f>(职业参数比例等级参数!$S$5+职业参数比例等级参数!$W$5)*(A96/$E$1)</f>
        <v>0</v>
      </c>
      <c r="N96" s="166">
        <f>(职业参数比例等级参数!$S$6+职业参数比例等级参数!$W$6)*(A96/$E$1)</f>
        <v>498.40000000000003</v>
      </c>
      <c r="O96" s="166">
        <f>(职业参数比例等级参数!$S$7+职业参数比例等级参数!$W$7)*(A96/$E$1)</f>
        <v>373.8</v>
      </c>
      <c r="P96" s="166">
        <f>(职业参数比例等级参数!$S$8+职业参数比例等级参数!$W$8)*(A96/$E$1)</f>
        <v>299.04000000000002</v>
      </c>
      <c r="Q96" s="166">
        <f>(职业参数比例等级参数!$S$9+职业参数比例等级参数!$W$9)*(A96/$E$1)</f>
        <v>224.28</v>
      </c>
      <c r="R96" s="166">
        <f>(职业参数比例等级参数!$S$10+职业参数比例等级参数!$W$10)*(A96/$E$1)</f>
        <v>29.903999999999996</v>
      </c>
      <c r="S96" s="166">
        <f>(职业参数比例等级参数!$S$11+职业参数比例等级参数!$W$11)*(A96/$E$1)</f>
        <v>59.807999999999993</v>
      </c>
      <c r="T96" s="166">
        <f>(职业参数比例等级参数!$S$12+职业参数比例等级参数!$W$12)*(A96/$E$1)</f>
        <v>29.903999999999996</v>
      </c>
      <c r="U96" s="168">
        <v>5</v>
      </c>
    </row>
    <row r="97" spans="1:21">
      <c r="A97" s="158">
        <v>90</v>
      </c>
      <c r="B97" s="166">
        <f>职业参数比例等级参数!$S$4*(A97/$E$1)</f>
        <v>0</v>
      </c>
      <c r="C97" s="166">
        <f>职业参数比例等级参数!$S$5*(A97/$E$1)</f>
        <v>0</v>
      </c>
      <c r="D97" s="166">
        <f>职业参数比例等级参数!$S$6*(A97/$E$1)</f>
        <v>288</v>
      </c>
      <c r="E97" s="166">
        <f>职业参数比例等级参数!$S$7*(A97/$E$1)</f>
        <v>216</v>
      </c>
      <c r="F97" s="166">
        <f>职业参数比例等级参数!$S$8*(A97/$E$1)</f>
        <v>172.8</v>
      </c>
      <c r="G97" s="166">
        <f>职业参数比例等级参数!$S$9*(A97/$E$1)</f>
        <v>129.6</v>
      </c>
      <c r="H97" s="166">
        <f>职业参数比例等级参数!$S$10*(A97/$E$1)</f>
        <v>17.28</v>
      </c>
      <c r="I97" s="166">
        <f>职业参数比例等级参数!$S$11*(A97/$E$1)</f>
        <v>34.56</v>
      </c>
      <c r="J97" s="166">
        <f>职业参数比例等级参数!$S$12*(A97/$E$1)</f>
        <v>17.28</v>
      </c>
      <c r="K97" s="167">
        <v>200</v>
      </c>
      <c r="L97" s="166">
        <f>(职业参数比例等级参数!$S$4+职业参数比例等级参数!$W$4)*(A97/$E$1)</f>
        <v>0</v>
      </c>
      <c r="M97" s="166">
        <f>(职业参数比例等级参数!$S$5+职业参数比例等级参数!$W$5)*(A97/$E$1)</f>
        <v>0</v>
      </c>
      <c r="N97" s="166">
        <f>(职业参数比例等级参数!$S$6+职业参数比例等级参数!$W$6)*(A97/$E$1)</f>
        <v>504</v>
      </c>
      <c r="O97" s="166">
        <f>(职业参数比例等级参数!$S$7+职业参数比例等级参数!$W$7)*(A97/$E$1)</f>
        <v>378</v>
      </c>
      <c r="P97" s="166">
        <f>(职业参数比例等级参数!$S$8+职业参数比例等级参数!$W$8)*(A97/$E$1)</f>
        <v>302.40000000000003</v>
      </c>
      <c r="Q97" s="166">
        <f>(职业参数比例等级参数!$S$9+职业参数比例等级参数!$W$9)*(A97/$E$1)</f>
        <v>226.8</v>
      </c>
      <c r="R97" s="166">
        <f>(职业参数比例等级参数!$S$10+职业参数比例等级参数!$W$10)*(A97/$E$1)</f>
        <v>30.239999999999995</v>
      </c>
      <c r="S97" s="166">
        <f>(职业参数比例等级参数!$S$11+职业参数比例等级参数!$W$11)*(A97/$E$1)</f>
        <v>60.47999999999999</v>
      </c>
      <c r="T97" s="166">
        <f>(职业参数比例等级参数!$S$12+职业参数比例等级参数!$W$12)*(A97/$E$1)</f>
        <v>30.239999999999995</v>
      </c>
      <c r="U97" s="168">
        <v>5</v>
      </c>
    </row>
    <row r="98" spans="1:21">
      <c r="A98" s="158">
        <v>91</v>
      </c>
      <c r="B98" s="166">
        <f>职业参数比例等级参数!$S$4*(A98/$E$1)</f>
        <v>0</v>
      </c>
      <c r="C98" s="166">
        <f>职业参数比例等级参数!$S$5*(A98/$E$1)</f>
        <v>0</v>
      </c>
      <c r="D98" s="166">
        <f>职业参数比例等级参数!$S$6*(A98/$E$1)</f>
        <v>291.2</v>
      </c>
      <c r="E98" s="166">
        <f>职业参数比例等级参数!$S$7*(A98/$E$1)</f>
        <v>218.4</v>
      </c>
      <c r="F98" s="166">
        <f>职业参数比例等级参数!$S$8*(A98/$E$1)</f>
        <v>174.72</v>
      </c>
      <c r="G98" s="166">
        <f>职业参数比例等级参数!$S$9*(A98/$E$1)</f>
        <v>131.04</v>
      </c>
      <c r="H98" s="166">
        <f>职业参数比例等级参数!$S$10*(A98/$E$1)</f>
        <v>17.472000000000001</v>
      </c>
      <c r="I98" s="166">
        <f>职业参数比例等级参数!$S$11*(A98/$E$1)</f>
        <v>34.944000000000003</v>
      </c>
      <c r="J98" s="166">
        <f>职业参数比例等级参数!$S$12*(A98/$E$1)</f>
        <v>17.472000000000001</v>
      </c>
      <c r="K98" s="167">
        <v>200</v>
      </c>
      <c r="L98" s="166">
        <f>(职业参数比例等级参数!$S$4+职业参数比例等级参数!$W$4)*(A98/$E$1)</f>
        <v>0</v>
      </c>
      <c r="M98" s="166">
        <f>(职业参数比例等级参数!$S$5+职业参数比例等级参数!$W$5)*(A98/$E$1)</f>
        <v>0</v>
      </c>
      <c r="N98" s="166">
        <f>(职业参数比例等级参数!$S$6+职业参数比例等级参数!$W$6)*(A98/$E$1)</f>
        <v>509.6</v>
      </c>
      <c r="O98" s="166">
        <f>(职业参数比例等级参数!$S$7+职业参数比例等级参数!$W$7)*(A98/$E$1)</f>
        <v>382.2</v>
      </c>
      <c r="P98" s="166">
        <f>(职业参数比例等级参数!$S$8+职业参数比例等级参数!$W$8)*(A98/$E$1)</f>
        <v>305.76</v>
      </c>
      <c r="Q98" s="166">
        <f>(职业参数比例等级参数!$S$9+职业参数比例等级参数!$W$9)*(A98/$E$1)</f>
        <v>229.32000000000002</v>
      </c>
      <c r="R98" s="166">
        <f>(职业参数比例等级参数!$S$10+职业参数比例等级参数!$W$10)*(A98/$E$1)</f>
        <v>30.575999999999997</v>
      </c>
      <c r="S98" s="166">
        <f>(职业参数比例等级参数!$S$11+职业参数比例等级参数!$W$11)*(A98/$E$1)</f>
        <v>61.151999999999994</v>
      </c>
      <c r="T98" s="166">
        <f>(职业参数比例等级参数!$S$12+职业参数比例等级参数!$W$12)*(A98/$E$1)</f>
        <v>30.575999999999997</v>
      </c>
      <c r="U98" s="168">
        <v>5</v>
      </c>
    </row>
    <row r="99" spans="1:21">
      <c r="A99" s="158">
        <v>92</v>
      </c>
      <c r="B99" s="166">
        <f>职业参数比例等级参数!$S$4*(A99/$E$1)</f>
        <v>0</v>
      </c>
      <c r="C99" s="166">
        <f>职业参数比例等级参数!$S$5*(A99/$E$1)</f>
        <v>0</v>
      </c>
      <c r="D99" s="166">
        <f>职业参数比例等级参数!$S$6*(A99/$E$1)</f>
        <v>294.40000000000003</v>
      </c>
      <c r="E99" s="166">
        <f>职业参数比例等级参数!$S$7*(A99/$E$1)</f>
        <v>220.8</v>
      </c>
      <c r="F99" s="166">
        <f>职业参数比例等级参数!$S$8*(A99/$E$1)</f>
        <v>176.64000000000001</v>
      </c>
      <c r="G99" s="166">
        <f>职业参数比例等级参数!$S$9*(A99/$E$1)</f>
        <v>132.48000000000002</v>
      </c>
      <c r="H99" s="166">
        <f>职业参数比例等级参数!$S$10*(A99/$E$1)</f>
        <v>17.664000000000001</v>
      </c>
      <c r="I99" s="166">
        <f>职业参数比例等级参数!$S$11*(A99/$E$1)</f>
        <v>35.328000000000003</v>
      </c>
      <c r="J99" s="166">
        <f>职业参数比例等级参数!$S$12*(A99/$E$1)</f>
        <v>17.664000000000001</v>
      </c>
      <c r="K99" s="167">
        <v>200</v>
      </c>
      <c r="L99" s="166">
        <f>(职业参数比例等级参数!$S$4+职业参数比例等级参数!$W$4)*(A99/$E$1)</f>
        <v>0</v>
      </c>
      <c r="M99" s="166">
        <f>(职业参数比例等级参数!$S$5+职业参数比例等级参数!$W$5)*(A99/$E$1)</f>
        <v>0</v>
      </c>
      <c r="N99" s="166">
        <f>(职业参数比例等级参数!$S$6+职业参数比例等级参数!$W$6)*(A99/$E$1)</f>
        <v>515.20000000000005</v>
      </c>
      <c r="O99" s="166">
        <f>(职业参数比例等级参数!$S$7+职业参数比例等级参数!$W$7)*(A99/$E$1)</f>
        <v>386.40000000000003</v>
      </c>
      <c r="P99" s="166">
        <f>(职业参数比例等级参数!$S$8+职业参数比例等级参数!$W$8)*(A99/$E$1)</f>
        <v>309.12</v>
      </c>
      <c r="Q99" s="166">
        <f>(职业参数比例等级参数!$S$9+职业参数比例等级参数!$W$9)*(A99/$E$1)</f>
        <v>231.84</v>
      </c>
      <c r="R99" s="166">
        <f>(职业参数比例等级参数!$S$10+职业参数比例等级参数!$W$10)*(A99/$E$1)</f>
        <v>30.911999999999995</v>
      </c>
      <c r="S99" s="166">
        <f>(职业参数比例等级参数!$S$11+职业参数比例等级参数!$W$11)*(A99/$E$1)</f>
        <v>61.823999999999991</v>
      </c>
      <c r="T99" s="166">
        <f>(职业参数比例等级参数!$S$12+职业参数比例等级参数!$W$12)*(A99/$E$1)</f>
        <v>30.911999999999995</v>
      </c>
      <c r="U99" s="168">
        <v>5</v>
      </c>
    </row>
    <row r="100" spans="1:21">
      <c r="A100" s="158">
        <v>93</v>
      </c>
      <c r="B100" s="166">
        <f>职业参数比例等级参数!$S$4*(A100/$E$1)</f>
        <v>0</v>
      </c>
      <c r="C100" s="166">
        <f>职业参数比例等级参数!$S$5*(A100/$E$1)</f>
        <v>0</v>
      </c>
      <c r="D100" s="166">
        <f>职业参数比例等级参数!$S$6*(A100/$E$1)</f>
        <v>297.60000000000002</v>
      </c>
      <c r="E100" s="166">
        <f>职业参数比例等级参数!$S$7*(A100/$E$1)</f>
        <v>223.20000000000002</v>
      </c>
      <c r="F100" s="166">
        <f>职业参数比例等级参数!$S$8*(A100/$E$1)</f>
        <v>178.56</v>
      </c>
      <c r="G100" s="166">
        <f>职业参数比例等级参数!$S$9*(A100/$E$1)</f>
        <v>133.92000000000002</v>
      </c>
      <c r="H100" s="166">
        <f>职业参数比例等级参数!$S$10*(A100/$E$1)</f>
        <v>17.856000000000002</v>
      </c>
      <c r="I100" s="166">
        <f>职业参数比例等级参数!$S$11*(A100/$E$1)</f>
        <v>35.712000000000003</v>
      </c>
      <c r="J100" s="166">
        <f>职业参数比例等级参数!$S$12*(A100/$E$1)</f>
        <v>17.856000000000002</v>
      </c>
      <c r="K100" s="167">
        <v>200</v>
      </c>
      <c r="L100" s="166">
        <f>(职业参数比例等级参数!$S$4+职业参数比例等级参数!$W$4)*(A100/$E$1)</f>
        <v>0</v>
      </c>
      <c r="M100" s="166">
        <f>(职业参数比例等级参数!$S$5+职业参数比例等级参数!$W$5)*(A100/$E$1)</f>
        <v>0</v>
      </c>
      <c r="N100" s="166">
        <f>(职业参数比例等级参数!$S$6+职业参数比例等级参数!$W$6)*(A100/$E$1)</f>
        <v>520.80000000000007</v>
      </c>
      <c r="O100" s="166">
        <f>(职业参数比例等级参数!$S$7+职业参数比例等级参数!$W$7)*(A100/$E$1)</f>
        <v>390.6</v>
      </c>
      <c r="P100" s="166">
        <f>(职业参数比例等级参数!$S$8+职业参数比例等级参数!$W$8)*(A100/$E$1)</f>
        <v>312.48</v>
      </c>
      <c r="Q100" s="166">
        <f>(职业参数比例等级参数!$S$9+职业参数比例等级参数!$W$9)*(A100/$E$1)</f>
        <v>234.36</v>
      </c>
      <c r="R100" s="166">
        <f>(职业参数比例等级参数!$S$10+职业参数比例等级参数!$W$10)*(A100/$E$1)</f>
        <v>31.247999999999998</v>
      </c>
      <c r="S100" s="166">
        <f>(职业参数比例等级参数!$S$11+职业参数比例等级参数!$W$11)*(A100/$E$1)</f>
        <v>62.495999999999995</v>
      </c>
      <c r="T100" s="166">
        <f>(职业参数比例等级参数!$S$12+职业参数比例等级参数!$W$12)*(A100/$E$1)</f>
        <v>31.247999999999998</v>
      </c>
      <c r="U100" s="168">
        <v>5</v>
      </c>
    </row>
    <row r="101" spans="1:21">
      <c r="A101" s="158">
        <v>94</v>
      </c>
      <c r="B101" s="166">
        <f>职业参数比例等级参数!$S$4*(A101/$E$1)</f>
        <v>0</v>
      </c>
      <c r="C101" s="166">
        <f>职业参数比例等级参数!$S$5*(A101/$E$1)</f>
        <v>0</v>
      </c>
      <c r="D101" s="166">
        <f>职业参数比例等级参数!$S$6*(A101/$E$1)</f>
        <v>300.79999999999995</v>
      </c>
      <c r="E101" s="166">
        <f>职业参数比例等级参数!$S$7*(A101/$E$1)</f>
        <v>225.6</v>
      </c>
      <c r="F101" s="166">
        <f>职业参数比例等级参数!$S$8*(A101/$E$1)</f>
        <v>180.48</v>
      </c>
      <c r="G101" s="166">
        <f>职业参数比例等级参数!$S$9*(A101/$E$1)</f>
        <v>135.35999999999999</v>
      </c>
      <c r="H101" s="166">
        <f>职业参数比例等级参数!$S$10*(A101/$E$1)</f>
        <v>18.047999999999998</v>
      </c>
      <c r="I101" s="166">
        <f>职业参数比例等级参数!$S$11*(A101/$E$1)</f>
        <v>36.095999999999997</v>
      </c>
      <c r="J101" s="166">
        <f>职业参数比例等级参数!$S$12*(A101/$E$1)</f>
        <v>18.047999999999998</v>
      </c>
      <c r="K101" s="167">
        <v>200</v>
      </c>
      <c r="L101" s="166">
        <f>(职业参数比例等级参数!$S$4+职业参数比例等级参数!$W$4)*(A101/$E$1)</f>
        <v>0</v>
      </c>
      <c r="M101" s="166">
        <f>(职业参数比例等级参数!$S$5+职业参数比例等级参数!$W$5)*(A101/$E$1)</f>
        <v>0</v>
      </c>
      <c r="N101" s="166">
        <f>(职业参数比例等级参数!$S$6+职业参数比例等级参数!$W$6)*(A101/$E$1)</f>
        <v>526.4</v>
      </c>
      <c r="O101" s="166">
        <f>(职业参数比例等级参数!$S$7+职业参数比例等级参数!$W$7)*(A101/$E$1)</f>
        <v>394.79999999999995</v>
      </c>
      <c r="P101" s="166">
        <f>(职业参数比例等级参数!$S$8+职业参数比例等级参数!$W$8)*(A101/$E$1)</f>
        <v>315.83999999999997</v>
      </c>
      <c r="Q101" s="166">
        <f>(职业参数比例等级参数!$S$9+职业参数比例等级参数!$W$9)*(A101/$E$1)</f>
        <v>236.88</v>
      </c>
      <c r="R101" s="166">
        <f>(职业参数比例等级参数!$S$10+职业参数比例等级参数!$W$10)*(A101/$E$1)</f>
        <v>31.583999999999993</v>
      </c>
      <c r="S101" s="166">
        <f>(职业参数比例等级参数!$S$11+职业参数比例等级参数!$W$11)*(A101/$E$1)</f>
        <v>63.167999999999985</v>
      </c>
      <c r="T101" s="166">
        <f>(职业参数比例等级参数!$S$12+职业参数比例等级参数!$W$12)*(A101/$E$1)</f>
        <v>31.583999999999993</v>
      </c>
      <c r="U101" s="168">
        <v>5</v>
      </c>
    </row>
    <row r="102" spans="1:21">
      <c r="A102" s="158">
        <v>95</v>
      </c>
      <c r="B102" s="166">
        <f>职业参数比例等级参数!$S$4*(A102/$E$1)</f>
        <v>0</v>
      </c>
      <c r="C102" s="166">
        <f>职业参数比例等级参数!$S$5*(A102/$E$1)</f>
        <v>0</v>
      </c>
      <c r="D102" s="166">
        <f>职业参数比例等级参数!$S$6*(A102/$E$1)</f>
        <v>304</v>
      </c>
      <c r="E102" s="166">
        <f>职业参数比例等级参数!$S$7*(A102/$E$1)</f>
        <v>228</v>
      </c>
      <c r="F102" s="166">
        <f>职业参数比例等级参数!$S$8*(A102/$E$1)</f>
        <v>182.39999999999998</v>
      </c>
      <c r="G102" s="166">
        <f>职业参数比例等级参数!$S$9*(A102/$E$1)</f>
        <v>136.79999999999998</v>
      </c>
      <c r="H102" s="166">
        <f>职业参数比例等级参数!$S$10*(A102/$E$1)</f>
        <v>18.239999999999998</v>
      </c>
      <c r="I102" s="166">
        <f>职业参数比例等级参数!$S$11*(A102/$E$1)</f>
        <v>36.479999999999997</v>
      </c>
      <c r="J102" s="166">
        <f>职业参数比例等级参数!$S$12*(A102/$E$1)</f>
        <v>18.239999999999998</v>
      </c>
      <c r="K102" s="167">
        <v>200</v>
      </c>
      <c r="L102" s="166">
        <f>(职业参数比例等级参数!$S$4+职业参数比例等级参数!$W$4)*(A102/$E$1)</f>
        <v>0</v>
      </c>
      <c r="M102" s="166">
        <f>(职业参数比例等级参数!$S$5+职业参数比例等级参数!$W$5)*(A102/$E$1)</f>
        <v>0</v>
      </c>
      <c r="N102" s="166">
        <f>(职业参数比例等级参数!$S$6+职业参数比例等级参数!$W$6)*(A102/$E$1)</f>
        <v>532</v>
      </c>
      <c r="O102" s="166">
        <f>(职业参数比例等级参数!$S$7+职业参数比例等级参数!$W$7)*(A102/$E$1)</f>
        <v>399</v>
      </c>
      <c r="P102" s="166">
        <f>(职业参数比例等级参数!$S$8+职业参数比例等级参数!$W$8)*(A102/$E$1)</f>
        <v>319.2</v>
      </c>
      <c r="Q102" s="166">
        <f>(职业参数比例等级参数!$S$9+职业参数比例等级参数!$W$9)*(A102/$E$1)</f>
        <v>239.39999999999998</v>
      </c>
      <c r="R102" s="166">
        <f>(职业参数比例等级参数!$S$10+职业参数比例等级参数!$W$10)*(A102/$E$1)</f>
        <v>31.919999999999995</v>
      </c>
      <c r="S102" s="166">
        <f>(职业参数比例等级参数!$S$11+职业参数比例等级参数!$W$11)*(A102/$E$1)</f>
        <v>63.839999999999989</v>
      </c>
      <c r="T102" s="166">
        <f>(职业参数比例等级参数!$S$12+职业参数比例等级参数!$W$12)*(A102/$E$1)</f>
        <v>31.919999999999995</v>
      </c>
      <c r="U102" s="168">
        <v>5</v>
      </c>
    </row>
    <row r="103" spans="1:21">
      <c r="A103" s="158">
        <v>96</v>
      </c>
      <c r="B103" s="166">
        <f>职业参数比例等级参数!$S$4*(A103/$E$1)</f>
        <v>0</v>
      </c>
      <c r="C103" s="166">
        <f>职业参数比例等级参数!$S$5*(A103/$E$1)</f>
        <v>0</v>
      </c>
      <c r="D103" s="166">
        <f>职业参数比例等级参数!$S$6*(A103/$E$1)</f>
        <v>307.2</v>
      </c>
      <c r="E103" s="166">
        <f>职业参数比例等级参数!$S$7*(A103/$E$1)</f>
        <v>230.39999999999998</v>
      </c>
      <c r="F103" s="166">
        <f>职业参数比例等级参数!$S$8*(A103/$E$1)</f>
        <v>184.32</v>
      </c>
      <c r="G103" s="166">
        <f>职业参数比例等级参数!$S$9*(A103/$E$1)</f>
        <v>138.24</v>
      </c>
      <c r="H103" s="166">
        <f>职业参数比例等级参数!$S$10*(A103/$E$1)</f>
        <v>18.431999999999999</v>
      </c>
      <c r="I103" s="166">
        <f>职业参数比例等级参数!$S$11*(A103/$E$1)</f>
        <v>36.863999999999997</v>
      </c>
      <c r="J103" s="166">
        <f>职业参数比例等级参数!$S$12*(A103/$E$1)</f>
        <v>18.431999999999999</v>
      </c>
      <c r="K103" s="167">
        <v>200</v>
      </c>
      <c r="L103" s="166">
        <f>(职业参数比例等级参数!$S$4+职业参数比例等级参数!$W$4)*(A103/$E$1)</f>
        <v>0</v>
      </c>
      <c r="M103" s="166">
        <f>(职业参数比例等级参数!$S$5+职业参数比例等级参数!$W$5)*(A103/$E$1)</f>
        <v>0</v>
      </c>
      <c r="N103" s="166">
        <f>(职业参数比例等级参数!$S$6+职业参数比例等级参数!$W$6)*(A103/$E$1)</f>
        <v>537.6</v>
      </c>
      <c r="O103" s="166">
        <f>(职业参数比例等级参数!$S$7+职业参数比例等级参数!$W$7)*(A103/$E$1)</f>
        <v>403.2</v>
      </c>
      <c r="P103" s="166">
        <f>(职业参数比例等级参数!$S$8+职业参数比例等级参数!$W$8)*(A103/$E$1)</f>
        <v>322.56</v>
      </c>
      <c r="Q103" s="166">
        <f>(职业参数比例等级参数!$S$9+职业参数比例等级参数!$W$9)*(A103/$E$1)</f>
        <v>241.92</v>
      </c>
      <c r="R103" s="166">
        <f>(职业参数比例等级参数!$S$10+职业参数比例等级参数!$W$10)*(A103/$E$1)</f>
        <v>32.255999999999993</v>
      </c>
      <c r="S103" s="166">
        <f>(职业参数比例等级参数!$S$11+职业参数比例等级参数!$W$11)*(A103/$E$1)</f>
        <v>64.511999999999986</v>
      </c>
      <c r="T103" s="166">
        <f>(职业参数比例等级参数!$S$12+职业参数比例等级参数!$W$12)*(A103/$E$1)</f>
        <v>32.255999999999993</v>
      </c>
      <c r="U103" s="168">
        <v>5</v>
      </c>
    </row>
    <row r="104" spans="1:21">
      <c r="A104" s="158">
        <v>97</v>
      </c>
      <c r="B104" s="166">
        <f>职业参数比例等级参数!$S$4*(A104/$E$1)</f>
        <v>0</v>
      </c>
      <c r="C104" s="166">
        <f>职业参数比例等级参数!$S$5*(A104/$E$1)</f>
        <v>0</v>
      </c>
      <c r="D104" s="166">
        <f>职业参数比例等级参数!$S$6*(A104/$E$1)</f>
        <v>310.39999999999998</v>
      </c>
      <c r="E104" s="166">
        <f>职业参数比例等级参数!$S$7*(A104/$E$1)</f>
        <v>232.79999999999998</v>
      </c>
      <c r="F104" s="166">
        <f>职业参数比例等级参数!$S$8*(A104/$E$1)</f>
        <v>186.24</v>
      </c>
      <c r="G104" s="166">
        <f>职业参数比例等级参数!$S$9*(A104/$E$1)</f>
        <v>139.68</v>
      </c>
      <c r="H104" s="166">
        <f>职业参数比例等级参数!$S$10*(A104/$E$1)</f>
        <v>18.623999999999999</v>
      </c>
      <c r="I104" s="166">
        <f>职业参数比例等级参数!$S$11*(A104/$E$1)</f>
        <v>37.247999999999998</v>
      </c>
      <c r="J104" s="166">
        <f>职业参数比例等级参数!$S$12*(A104/$E$1)</f>
        <v>18.623999999999999</v>
      </c>
      <c r="K104" s="167">
        <v>200</v>
      </c>
      <c r="L104" s="166">
        <f>(职业参数比例等级参数!$S$4+职业参数比例等级参数!$W$4)*(A104/$E$1)</f>
        <v>0</v>
      </c>
      <c r="M104" s="166">
        <f>(职业参数比例等级参数!$S$5+职业参数比例等级参数!$W$5)*(A104/$E$1)</f>
        <v>0</v>
      </c>
      <c r="N104" s="166">
        <f>(职业参数比例等级参数!$S$6+职业参数比例等级参数!$W$6)*(A104/$E$1)</f>
        <v>543.19999999999993</v>
      </c>
      <c r="O104" s="166">
        <f>(职业参数比例等级参数!$S$7+职业参数比例等级参数!$W$7)*(A104/$E$1)</f>
        <v>407.4</v>
      </c>
      <c r="P104" s="166">
        <f>(职业参数比例等级参数!$S$8+职业参数比例等级参数!$W$8)*(A104/$E$1)</f>
        <v>325.92</v>
      </c>
      <c r="Q104" s="166">
        <f>(职业参数比例等级参数!$S$9+职业参数比例等级参数!$W$9)*(A104/$E$1)</f>
        <v>244.44</v>
      </c>
      <c r="R104" s="166">
        <f>(职业参数比例等级参数!$S$10+职业参数比例等级参数!$W$10)*(A104/$E$1)</f>
        <v>32.591999999999992</v>
      </c>
      <c r="S104" s="166">
        <f>(职业参数比例等级参数!$S$11+职业参数比例等级参数!$W$11)*(A104/$E$1)</f>
        <v>65.183999999999983</v>
      </c>
      <c r="T104" s="166">
        <f>(职业参数比例等级参数!$S$12+职业参数比例等级参数!$W$12)*(A104/$E$1)</f>
        <v>32.591999999999992</v>
      </c>
      <c r="U104" s="168">
        <v>5</v>
      </c>
    </row>
    <row r="105" spans="1:21">
      <c r="A105" s="158">
        <v>98</v>
      </c>
      <c r="B105" s="166">
        <f>职业参数比例等级参数!$S$4*(A105/$E$1)</f>
        <v>0</v>
      </c>
      <c r="C105" s="166">
        <f>职业参数比例等级参数!$S$5*(A105/$E$1)</f>
        <v>0</v>
      </c>
      <c r="D105" s="166">
        <f>职业参数比例等级参数!$S$6*(A105/$E$1)</f>
        <v>313.60000000000002</v>
      </c>
      <c r="E105" s="166">
        <f>职业参数比例等级参数!$S$7*(A105/$E$1)</f>
        <v>235.2</v>
      </c>
      <c r="F105" s="166">
        <f>职业参数比例等级参数!$S$8*(A105/$E$1)</f>
        <v>188.16</v>
      </c>
      <c r="G105" s="166">
        <f>职业参数比例等级参数!$S$9*(A105/$E$1)</f>
        <v>141.12</v>
      </c>
      <c r="H105" s="166">
        <f>职业参数比例等级参数!$S$10*(A105/$E$1)</f>
        <v>18.815999999999999</v>
      </c>
      <c r="I105" s="166">
        <f>职业参数比例等级参数!$S$11*(A105/$E$1)</f>
        <v>37.631999999999998</v>
      </c>
      <c r="J105" s="166">
        <f>职业参数比例等级参数!$S$12*(A105/$E$1)</f>
        <v>18.815999999999999</v>
      </c>
      <c r="K105" s="167">
        <v>200</v>
      </c>
      <c r="L105" s="166">
        <f>(职业参数比例等级参数!$S$4+职业参数比例等级参数!$W$4)*(A105/$E$1)</f>
        <v>0</v>
      </c>
      <c r="M105" s="166">
        <f>(职业参数比例等级参数!$S$5+职业参数比例等级参数!$W$5)*(A105/$E$1)</f>
        <v>0</v>
      </c>
      <c r="N105" s="166">
        <f>(职业参数比例等级参数!$S$6+职业参数比例等级参数!$W$6)*(A105/$E$1)</f>
        <v>548.79999999999995</v>
      </c>
      <c r="O105" s="166">
        <f>(职业参数比例等级参数!$S$7+职业参数比例等级参数!$W$7)*(A105/$E$1)</f>
        <v>411.59999999999997</v>
      </c>
      <c r="P105" s="166">
        <f>(职业参数比例等级参数!$S$8+职业参数比例等级参数!$W$8)*(A105/$E$1)</f>
        <v>329.28</v>
      </c>
      <c r="Q105" s="166">
        <f>(职业参数比例等级参数!$S$9+职业参数比例等级参数!$W$9)*(A105/$E$1)</f>
        <v>246.96</v>
      </c>
      <c r="R105" s="166">
        <f>(职业参数比例等级参数!$S$10+职业参数比例等级参数!$W$10)*(A105/$E$1)</f>
        <v>32.927999999999997</v>
      </c>
      <c r="S105" s="166">
        <f>(职业参数比例等级参数!$S$11+职业参数比例等级参数!$W$11)*(A105/$E$1)</f>
        <v>65.855999999999995</v>
      </c>
      <c r="T105" s="166">
        <f>(职业参数比例等级参数!$S$12+职业参数比例等级参数!$W$12)*(A105/$E$1)</f>
        <v>32.927999999999997</v>
      </c>
      <c r="U105" s="168">
        <v>5</v>
      </c>
    </row>
    <row r="106" spans="1:21">
      <c r="A106" s="158">
        <v>99</v>
      </c>
      <c r="B106" s="166">
        <f>职业参数比例等级参数!$S$4*(A106/$E$1)</f>
        <v>0</v>
      </c>
      <c r="C106" s="166">
        <f>职业参数比例等级参数!$S$5*(A106/$E$1)</f>
        <v>0</v>
      </c>
      <c r="D106" s="166">
        <f>职业参数比例等级参数!$S$6*(A106/$E$1)</f>
        <v>316.8</v>
      </c>
      <c r="E106" s="166">
        <f>职业参数比例等级参数!$S$7*(A106/$E$1)</f>
        <v>237.6</v>
      </c>
      <c r="F106" s="166">
        <f>职业参数比例等级参数!$S$8*(A106/$E$1)</f>
        <v>190.07999999999998</v>
      </c>
      <c r="G106" s="166">
        <f>职业参数比例等级参数!$S$9*(A106/$E$1)</f>
        <v>142.56</v>
      </c>
      <c r="H106" s="166">
        <f>职业参数比例等级参数!$S$10*(A106/$E$1)</f>
        <v>19.007999999999999</v>
      </c>
      <c r="I106" s="166">
        <f>职业参数比例等级参数!$S$11*(A106/$E$1)</f>
        <v>38.015999999999998</v>
      </c>
      <c r="J106" s="166">
        <f>职业参数比例等级参数!$S$12*(A106/$E$1)</f>
        <v>19.007999999999999</v>
      </c>
      <c r="K106" s="167">
        <v>200</v>
      </c>
      <c r="L106" s="166">
        <f>(职业参数比例等级参数!$S$4+职业参数比例等级参数!$W$4)*(A106/$E$1)</f>
        <v>0</v>
      </c>
      <c r="M106" s="166">
        <f>(职业参数比例等级参数!$S$5+职业参数比例等级参数!$W$5)*(A106/$E$1)</f>
        <v>0</v>
      </c>
      <c r="N106" s="166">
        <f>(职业参数比例等级参数!$S$6+职业参数比例等级参数!$W$6)*(A106/$E$1)</f>
        <v>554.4</v>
      </c>
      <c r="O106" s="166">
        <f>(职业参数比例等级参数!$S$7+职业参数比例等级参数!$W$7)*(A106/$E$1)</f>
        <v>415.8</v>
      </c>
      <c r="P106" s="166">
        <f>(职业参数比例等级参数!$S$8+职业参数比例等级参数!$W$8)*(A106/$E$1)</f>
        <v>332.64</v>
      </c>
      <c r="Q106" s="166">
        <f>(职业参数比例等级参数!$S$9+职业参数比例等级参数!$W$9)*(A106/$E$1)</f>
        <v>249.48</v>
      </c>
      <c r="R106" s="166">
        <f>(职业参数比例等级参数!$S$10+职业参数比例等级参数!$W$10)*(A106/$E$1)</f>
        <v>33.263999999999996</v>
      </c>
      <c r="S106" s="166">
        <f>(职业参数比例等级参数!$S$11+职业参数比例等级参数!$W$11)*(A106/$E$1)</f>
        <v>66.527999999999992</v>
      </c>
      <c r="T106" s="166">
        <f>(职业参数比例等级参数!$S$12+职业参数比例等级参数!$W$12)*(A106/$E$1)</f>
        <v>33.263999999999996</v>
      </c>
      <c r="U106" s="168">
        <v>5</v>
      </c>
    </row>
    <row r="107" spans="1:21">
      <c r="A107" s="158">
        <v>100</v>
      </c>
      <c r="B107" s="166">
        <f>职业参数比例等级参数!$S$4*(A107/$E$1)</f>
        <v>0</v>
      </c>
      <c r="C107" s="166">
        <f>职业参数比例等级参数!$S$5*(A107/$E$1)</f>
        <v>0</v>
      </c>
      <c r="D107" s="166">
        <f>职业参数比例等级参数!$S$6*(A107/$E$1)</f>
        <v>320</v>
      </c>
      <c r="E107" s="166">
        <f>职业参数比例等级参数!$S$7*(A107/$E$1)</f>
        <v>240</v>
      </c>
      <c r="F107" s="166">
        <f>职业参数比例等级参数!$S$8*(A107/$E$1)</f>
        <v>192</v>
      </c>
      <c r="G107" s="166">
        <f>职业参数比例等级参数!$S$9*(A107/$E$1)</f>
        <v>144</v>
      </c>
      <c r="H107" s="166">
        <f>职业参数比例等级参数!$S$10*(A107/$E$1)</f>
        <v>19.2</v>
      </c>
      <c r="I107" s="166">
        <f>职业参数比例等级参数!$S$11*(A107/$E$1)</f>
        <v>38.4</v>
      </c>
      <c r="J107" s="166">
        <f>职业参数比例等级参数!$S$12*(A107/$E$1)</f>
        <v>19.2</v>
      </c>
      <c r="K107" s="167">
        <v>200</v>
      </c>
      <c r="L107" s="166">
        <f>(职业参数比例等级参数!$S$4+职业参数比例等级参数!$W$4)*(A107/$E$1)</f>
        <v>0</v>
      </c>
      <c r="M107" s="166">
        <f>(职业参数比例等级参数!$S$5+职业参数比例等级参数!$W$5)*(A107/$E$1)</f>
        <v>0</v>
      </c>
      <c r="N107" s="166">
        <f>(职业参数比例等级参数!$S$6+职业参数比例等级参数!$W$6)*(A107/$E$1)</f>
        <v>560</v>
      </c>
      <c r="O107" s="166">
        <f>(职业参数比例等级参数!$S$7+职业参数比例等级参数!$W$7)*(A107/$E$1)</f>
        <v>420</v>
      </c>
      <c r="P107" s="166">
        <f>(职业参数比例等级参数!$S$8+职业参数比例等级参数!$W$8)*(A107/$E$1)</f>
        <v>336</v>
      </c>
      <c r="Q107" s="166">
        <f>(职业参数比例等级参数!$S$9+职业参数比例等级参数!$W$9)*(A107/$E$1)</f>
        <v>252</v>
      </c>
      <c r="R107" s="166">
        <f>(职业参数比例等级参数!$S$10+职业参数比例等级参数!$W$10)*(A107/$E$1)</f>
        <v>33.599999999999994</v>
      </c>
      <c r="S107" s="166">
        <f>(职业参数比例等级参数!$S$11+职业参数比例等级参数!$W$11)*(A107/$E$1)</f>
        <v>67.199999999999989</v>
      </c>
      <c r="T107" s="166">
        <f>(职业参数比例等级参数!$S$12+职业参数比例等级参数!$W$12)*(A107/$E$1)</f>
        <v>33.599999999999994</v>
      </c>
      <c r="U107" s="168">
        <v>5</v>
      </c>
    </row>
  </sheetData>
  <phoneticPr fontId="1" type="noConversion"/>
  <pageMargins left="0.7" right="0.7" top="0.75" bottom="0.75" header="0.3" footer="0.3"/>
  <pageSetup paperSize="9"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4"/>
  <sheetViews>
    <sheetView workbookViewId="0">
      <selection activeCell="K12" sqref="K12"/>
    </sheetView>
  </sheetViews>
  <sheetFormatPr defaultRowHeight="14.4"/>
  <cols>
    <col min="2" max="2" width="11.109375" style="238" customWidth="1"/>
  </cols>
  <sheetData>
    <row r="1" spans="1:3" s="238" customFormat="1">
      <c r="B1" s="238" t="s">
        <v>3332</v>
      </c>
      <c r="C1" s="238" t="s">
        <v>3331</v>
      </c>
    </row>
    <row r="2" spans="1:3">
      <c r="A2">
        <v>1</v>
      </c>
    </row>
    <row r="3" spans="1:3">
      <c r="A3">
        <v>2</v>
      </c>
    </row>
    <row r="4" spans="1:3">
      <c r="A4">
        <v>3</v>
      </c>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N71"/>
  <sheetViews>
    <sheetView workbookViewId="0">
      <selection activeCell="L3" sqref="L3"/>
    </sheetView>
  </sheetViews>
  <sheetFormatPr defaultRowHeight="14.4"/>
  <cols>
    <col min="1" max="1" width="14.21875" customWidth="1"/>
    <col min="2" max="2" width="15.44140625" customWidth="1"/>
    <col min="3" max="3" width="8.88671875" style="64"/>
  </cols>
  <sheetData>
    <row r="1" spans="1:37" s="50" customFormat="1" ht="15" thickBot="1">
      <c r="B1" s="50" t="s">
        <v>648</v>
      </c>
      <c r="C1" s="64"/>
      <c r="G1" s="238">
        <f>G3+K3+O3+S3+W3+AI3+AA3+AE3</f>
        <v>0.77</v>
      </c>
      <c r="H1" s="238">
        <f>H3+L3+P3+T3+X3+AJ3</f>
        <v>0.5</v>
      </c>
      <c r="I1" s="238">
        <f>I3+M3+Q3+U3+Y3+AK3</f>
        <v>0.85000000000000009</v>
      </c>
    </row>
    <row r="2" spans="1:37" s="50" customFormat="1" ht="15" thickBot="1">
      <c r="A2" s="1">
        <v>1000</v>
      </c>
      <c r="B2" s="1">
        <v>2</v>
      </c>
      <c r="G2" s="123" t="s">
        <v>515</v>
      </c>
      <c r="H2" s="124" t="s">
        <v>516</v>
      </c>
      <c r="I2" s="125" t="s">
        <v>2427</v>
      </c>
      <c r="K2" s="123" t="s">
        <v>515</v>
      </c>
      <c r="L2" s="124" t="s">
        <v>517</v>
      </c>
      <c r="M2" s="125" t="s">
        <v>2427</v>
      </c>
      <c r="O2" s="123" t="s">
        <v>518</v>
      </c>
      <c r="P2" s="124" t="s">
        <v>519</v>
      </c>
      <c r="Q2" s="125" t="s">
        <v>2427</v>
      </c>
      <c r="R2" s="270"/>
      <c r="S2" s="271" t="s">
        <v>515</v>
      </c>
      <c r="T2" s="272" t="s">
        <v>2497</v>
      </c>
      <c r="U2" s="273" t="s">
        <v>2427</v>
      </c>
      <c r="V2" s="270"/>
      <c r="W2" s="271" t="s">
        <v>515</v>
      </c>
      <c r="X2" s="272" t="s">
        <v>2499</v>
      </c>
      <c r="Y2" s="273"/>
      <c r="Z2" s="270"/>
      <c r="AA2" s="271" t="s">
        <v>515</v>
      </c>
      <c r="AB2" s="272" t="s">
        <v>2501</v>
      </c>
      <c r="AC2" s="273"/>
      <c r="AD2" s="270"/>
      <c r="AE2" s="271" t="s">
        <v>515</v>
      </c>
      <c r="AF2" s="272" t="s">
        <v>2503</v>
      </c>
      <c r="AG2" s="273"/>
      <c r="AI2" s="123" t="s">
        <v>515</v>
      </c>
      <c r="AJ2" s="124" t="s">
        <v>2414</v>
      </c>
      <c r="AK2" s="125"/>
    </row>
    <row r="3" spans="1:37" s="50" customFormat="1">
      <c r="A3" s="213" t="s">
        <v>509</v>
      </c>
      <c r="B3" s="214" t="s">
        <v>521</v>
      </c>
      <c r="C3" s="214" t="s">
        <v>510</v>
      </c>
      <c r="D3" s="214" t="s">
        <v>511</v>
      </c>
      <c r="E3" s="215" t="s">
        <v>512</v>
      </c>
      <c r="F3" s="1"/>
      <c r="G3" s="126">
        <f>10/100</f>
        <v>0.1</v>
      </c>
      <c r="H3" s="121">
        <v>0.2</v>
      </c>
      <c r="I3" s="127">
        <v>0.5</v>
      </c>
      <c r="J3" s="1"/>
      <c r="K3" s="126">
        <f>20/100</f>
        <v>0.2</v>
      </c>
      <c r="L3" s="121">
        <v>0.2</v>
      </c>
      <c r="M3" s="127">
        <v>0.15</v>
      </c>
      <c r="N3" s="1"/>
      <c r="O3" s="126">
        <f>20/100</f>
        <v>0.2</v>
      </c>
      <c r="P3" s="121">
        <v>0.1</v>
      </c>
      <c r="Q3" s="127">
        <v>0.2</v>
      </c>
      <c r="R3" s="270"/>
      <c r="S3" s="274">
        <f>8/100</f>
        <v>0.08</v>
      </c>
      <c r="T3" s="274"/>
      <c r="U3" s="275"/>
      <c r="V3" s="270"/>
      <c r="W3" s="274">
        <f>6/100</f>
        <v>0.06</v>
      </c>
      <c r="X3" s="274"/>
      <c r="Y3" s="275"/>
      <c r="Z3" s="270"/>
      <c r="AA3" s="274">
        <f>6/100</f>
        <v>0.06</v>
      </c>
      <c r="AB3" s="274"/>
      <c r="AC3" s="275"/>
      <c r="AD3" s="270"/>
      <c r="AE3" s="274">
        <f>6/100</f>
        <v>0.06</v>
      </c>
      <c r="AF3" s="274"/>
      <c r="AG3" s="275"/>
      <c r="AI3" s="126">
        <f>1/100</f>
        <v>0.01</v>
      </c>
      <c r="AJ3" s="126"/>
      <c r="AK3" s="127"/>
    </row>
    <row r="4" spans="1:37" s="225" customFormat="1">
      <c r="A4" s="221" t="s">
        <v>513</v>
      </c>
      <c r="B4" s="222">
        <v>5000</v>
      </c>
      <c r="C4" s="223">
        <f>B4</f>
        <v>5000</v>
      </c>
      <c r="D4" s="223">
        <f>B4*0.8</f>
        <v>4000</v>
      </c>
      <c r="E4" s="224">
        <f>B4*0.8</f>
        <v>4000</v>
      </c>
      <c r="F4" s="247"/>
      <c r="G4" s="226">
        <f>C4*$H$3</f>
        <v>1000</v>
      </c>
      <c r="H4" s="226">
        <f t="shared" ref="H4:I5" si="0">D4*$H$3</f>
        <v>800</v>
      </c>
      <c r="I4" s="226">
        <f t="shared" si="0"/>
        <v>800</v>
      </c>
      <c r="J4" s="247"/>
      <c r="K4" s="226">
        <f t="shared" ref="K4:K9" si="1">C4*$K$3</f>
        <v>1000</v>
      </c>
      <c r="L4" s="227">
        <f t="shared" ref="L4:L9" si="2">D4*$K$3</f>
        <v>800</v>
      </c>
      <c r="M4" s="228">
        <f t="shared" ref="M4:M9" si="3">E4*$K$3</f>
        <v>800</v>
      </c>
      <c r="N4" s="247"/>
      <c r="O4" s="226">
        <f t="shared" ref="O4:O9" si="4">C4*$O$3</f>
        <v>1000</v>
      </c>
      <c r="P4" s="227">
        <f t="shared" ref="P4:P9" si="5">D4*$O$3</f>
        <v>800</v>
      </c>
      <c r="Q4" s="228">
        <f t="shared" ref="Q4:Q9" si="6">E4*$O$3</f>
        <v>800</v>
      </c>
      <c r="R4" s="276"/>
      <c r="S4" s="277"/>
      <c r="T4" s="278"/>
      <c r="U4" s="279"/>
      <c r="V4" s="280"/>
      <c r="W4" s="277"/>
      <c r="X4" s="278"/>
      <c r="Y4" s="279"/>
      <c r="Z4" s="280"/>
      <c r="AA4" s="277"/>
      <c r="AB4" s="278"/>
      <c r="AC4" s="279"/>
      <c r="AD4" s="280"/>
      <c r="AE4" s="277"/>
      <c r="AF4" s="278"/>
      <c r="AG4" s="279"/>
      <c r="AI4" s="226"/>
      <c r="AJ4" s="226"/>
      <c r="AK4" s="229"/>
    </row>
    <row r="5" spans="1:37" s="50" customFormat="1">
      <c r="A5" s="216" t="s">
        <v>514</v>
      </c>
      <c r="B5" s="211">
        <v>5000</v>
      </c>
      <c r="C5" s="212">
        <f>B5*0.5</f>
        <v>2500</v>
      </c>
      <c r="D5" s="212">
        <f>B5*0.75</f>
        <v>3750</v>
      </c>
      <c r="E5" s="217">
        <f>B5</f>
        <v>5000</v>
      </c>
      <c r="F5" s="1"/>
      <c r="G5" s="128">
        <f>C5*$H$3</f>
        <v>500</v>
      </c>
      <c r="H5" s="128">
        <f t="shared" si="0"/>
        <v>750</v>
      </c>
      <c r="I5" s="128">
        <f t="shared" si="0"/>
        <v>1000</v>
      </c>
      <c r="J5" s="1"/>
      <c r="K5" s="226">
        <f>C5*$L$3</f>
        <v>500</v>
      </c>
      <c r="L5" s="226">
        <f t="shared" ref="L5:M5" si="7">D5*$L$3</f>
        <v>750</v>
      </c>
      <c r="M5" s="226">
        <f t="shared" si="7"/>
        <v>1000</v>
      </c>
      <c r="N5" s="1"/>
      <c r="O5" s="226">
        <f>C5*$P$3</f>
        <v>250</v>
      </c>
      <c r="P5" s="226">
        <f t="shared" ref="P5" si="8">D5*$P$3</f>
        <v>375</v>
      </c>
      <c r="Q5" s="226">
        <f>E5*$P$3</f>
        <v>500</v>
      </c>
      <c r="R5" s="274"/>
      <c r="S5" s="281"/>
      <c r="T5" s="281"/>
      <c r="U5" s="281"/>
      <c r="V5" s="270"/>
      <c r="W5" s="281"/>
      <c r="X5" s="282"/>
      <c r="Y5" s="283"/>
      <c r="Z5" s="270"/>
      <c r="AA5" s="281"/>
      <c r="AB5" s="282"/>
      <c r="AC5" s="283"/>
      <c r="AD5" s="270"/>
      <c r="AE5" s="281"/>
      <c r="AF5" s="282"/>
      <c r="AG5" s="283"/>
      <c r="AI5" s="128"/>
      <c r="AJ5" s="128"/>
      <c r="AK5" s="219"/>
    </row>
    <row r="6" spans="1:37" s="50" customFormat="1">
      <c r="A6" s="216" t="s">
        <v>503</v>
      </c>
      <c r="B6" s="211">
        <v>4000</v>
      </c>
      <c r="C6" s="212">
        <f>B6</f>
        <v>4000</v>
      </c>
      <c r="D6" s="212">
        <f>B6*0.8</f>
        <v>3200</v>
      </c>
      <c r="E6" s="217">
        <f>B6*0.5</f>
        <v>2000</v>
      </c>
      <c r="F6"/>
      <c r="G6" s="128">
        <f t="shared" ref="G6:G9" si="9">C6*$G$3</f>
        <v>400</v>
      </c>
      <c r="H6" s="122">
        <f t="shared" ref="H6:H9" si="10">D6*$G$3</f>
        <v>320</v>
      </c>
      <c r="I6" s="129">
        <f t="shared" ref="I6:I9" si="11">E6*$G$3</f>
        <v>200</v>
      </c>
      <c r="J6"/>
      <c r="K6" s="128">
        <f t="shared" si="1"/>
        <v>800</v>
      </c>
      <c r="L6" s="122">
        <f t="shared" si="2"/>
        <v>640</v>
      </c>
      <c r="M6" s="129">
        <f t="shared" si="3"/>
        <v>400</v>
      </c>
      <c r="N6"/>
      <c r="O6" s="128">
        <f t="shared" si="4"/>
        <v>800</v>
      </c>
      <c r="P6" s="122">
        <f t="shared" si="5"/>
        <v>640</v>
      </c>
      <c r="Q6" s="129">
        <f t="shared" si="6"/>
        <v>400</v>
      </c>
      <c r="R6" s="274" t="s">
        <v>503</v>
      </c>
      <c r="S6" s="281">
        <f t="shared" ref="S6:S12" si="12">C6*$S$3</f>
        <v>320</v>
      </c>
      <c r="T6" s="282">
        <f t="shared" ref="T6:T12" si="13">D6*$S$3</f>
        <v>256</v>
      </c>
      <c r="U6" s="283">
        <f t="shared" ref="U6:U12" si="14">E6*$S$3</f>
        <v>160</v>
      </c>
      <c r="V6" s="274" t="s">
        <v>503</v>
      </c>
      <c r="W6" s="281">
        <f t="shared" ref="W6:W12" si="15">C6*$W$3</f>
        <v>240</v>
      </c>
      <c r="X6" s="282">
        <f t="shared" ref="X6:X12" si="16">D6*$W$3</f>
        <v>192</v>
      </c>
      <c r="Y6" s="283">
        <f t="shared" ref="Y6:Y12" si="17">E6*$W$3</f>
        <v>120</v>
      </c>
      <c r="Z6" s="274" t="s">
        <v>503</v>
      </c>
      <c r="AA6" s="281">
        <f>C6*$AA$3</f>
        <v>240</v>
      </c>
      <c r="AB6" s="281">
        <f t="shared" ref="AB6:AC12" si="18">D6*$AA$3</f>
        <v>192</v>
      </c>
      <c r="AC6" s="281">
        <f t="shared" si="18"/>
        <v>120</v>
      </c>
      <c r="AD6" s="274" t="s">
        <v>503</v>
      </c>
      <c r="AE6" s="281">
        <f>C6*$AE$3</f>
        <v>240</v>
      </c>
      <c r="AF6" s="281">
        <f t="shared" ref="AF6:AG10" si="19">D6*$AE$3</f>
        <v>192</v>
      </c>
      <c r="AG6" s="281">
        <f t="shared" si="19"/>
        <v>120</v>
      </c>
      <c r="AI6" s="128">
        <f>C6*$AI$3</f>
        <v>40</v>
      </c>
      <c r="AJ6" s="128">
        <f t="shared" ref="AJ6:AK12" si="20">D6*$AI$3</f>
        <v>32</v>
      </c>
      <c r="AK6" s="128">
        <f t="shared" si="20"/>
        <v>20</v>
      </c>
    </row>
    <row r="7" spans="1:37" s="50" customFormat="1">
      <c r="A7" s="216" t="s">
        <v>504</v>
      </c>
      <c r="B7" s="211">
        <v>3000</v>
      </c>
      <c r="C7" s="210">
        <f>B7</f>
        <v>3000</v>
      </c>
      <c r="D7" s="210">
        <f>B7*0.8</f>
        <v>2400</v>
      </c>
      <c r="E7" s="218">
        <f>B7*0.8</f>
        <v>2400</v>
      </c>
      <c r="F7"/>
      <c r="G7" s="128">
        <f t="shared" si="9"/>
        <v>300</v>
      </c>
      <c r="H7" s="122">
        <f t="shared" si="10"/>
        <v>240</v>
      </c>
      <c r="I7" s="129">
        <f t="shared" si="11"/>
        <v>240</v>
      </c>
      <c r="J7"/>
      <c r="K7" s="128">
        <f t="shared" si="1"/>
        <v>600</v>
      </c>
      <c r="L7" s="122">
        <f t="shared" si="2"/>
        <v>480</v>
      </c>
      <c r="M7" s="129">
        <f t="shared" si="3"/>
        <v>480</v>
      </c>
      <c r="N7"/>
      <c r="O7" s="128">
        <f t="shared" si="4"/>
        <v>600</v>
      </c>
      <c r="P7" s="122">
        <f t="shared" si="5"/>
        <v>480</v>
      </c>
      <c r="Q7" s="129">
        <f t="shared" si="6"/>
        <v>480</v>
      </c>
      <c r="R7" s="274" t="s">
        <v>438</v>
      </c>
      <c r="S7" s="281">
        <f t="shared" si="12"/>
        <v>240</v>
      </c>
      <c r="T7" s="282">
        <f t="shared" si="13"/>
        <v>192</v>
      </c>
      <c r="U7" s="283">
        <f t="shared" si="14"/>
        <v>192</v>
      </c>
      <c r="V7" s="274" t="s">
        <v>438</v>
      </c>
      <c r="W7" s="281">
        <f t="shared" si="15"/>
        <v>180</v>
      </c>
      <c r="X7" s="282">
        <f t="shared" si="16"/>
        <v>144</v>
      </c>
      <c r="Y7" s="283">
        <f t="shared" si="17"/>
        <v>144</v>
      </c>
      <c r="Z7" s="274" t="s">
        <v>438</v>
      </c>
      <c r="AA7" s="281">
        <f>C7*$AA$3</f>
        <v>180</v>
      </c>
      <c r="AB7" s="281">
        <f t="shared" si="18"/>
        <v>144</v>
      </c>
      <c r="AC7" s="281">
        <f t="shared" si="18"/>
        <v>144</v>
      </c>
      <c r="AD7" s="274" t="s">
        <v>438</v>
      </c>
      <c r="AE7" s="281">
        <f>C7*$AE$3</f>
        <v>180</v>
      </c>
      <c r="AF7" s="281">
        <f t="shared" si="19"/>
        <v>144</v>
      </c>
      <c r="AG7" s="281">
        <f t="shared" si="19"/>
        <v>144</v>
      </c>
      <c r="AI7" s="128">
        <f t="shared" ref="AI7:AI12" si="21">C7*$AI$3</f>
        <v>30</v>
      </c>
      <c r="AJ7" s="128">
        <f t="shared" si="20"/>
        <v>24</v>
      </c>
      <c r="AK7" s="128">
        <f t="shared" si="20"/>
        <v>24</v>
      </c>
    </row>
    <row r="8" spans="1:37" s="50" customFormat="1">
      <c r="A8" s="216" t="s">
        <v>505</v>
      </c>
      <c r="B8" s="211">
        <v>4000</v>
      </c>
      <c r="C8" s="210">
        <f>B8*0.6</f>
        <v>2400</v>
      </c>
      <c r="D8" s="210">
        <f>B8*0.8</f>
        <v>3200</v>
      </c>
      <c r="E8" s="218">
        <f>B8</f>
        <v>4000</v>
      </c>
      <c r="F8"/>
      <c r="G8" s="128">
        <f t="shared" si="9"/>
        <v>240</v>
      </c>
      <c r="H8" s="122">
        <f t="shared" si="10"/>
        <v>320</v>
      </c>
      <c r="I8" s="129">
        <f t="shared" si="11"/>
        <v>400</v>
      </c>
      <c r="J8"/>
      <c r="K8" s="128">
        <f t="shared" si="1"/>
        <v>480</v>
      </c>
      <c r="L8" s="122">
        <f t="shared" si="2"/>
        <v>640</v>
      </c>
      <c r="M8" s="129">
        <f t="shared" si="3"/>
        <v>800</v>
      </c>
      <c r="N8"/>
      <c r="O8" s="128">
        <f t="shared" si="4"/>
        <v>480</v>
      </c>
      <c r="P8" s="122">
        <f t="shared" si="5"/>
        <v>640</v>
      </c>
      <c r="Q8" s="129">
        <f t="shared" si="6"/>
        <v>800</v>
      </c>
      <c r="R8" s="274" t="s">
        <v>505</v>
      </c>
      <c r="S8" s="281">
        <f t="shared" si="12"/>
        <v>192</v>
      </c>
      <c r="T8" s="282">
        <f t="shared" si="13"/>
        <v>256</v>
      </c>
      <c r="U8" s="283">
        <f t="shared" si="14"/>
        <v>320</v>
      </c>
      <c r="V8" s="274" t="s">
        <v>505</v>
      </c>
      <c r="W8" s="281">
        <f t="shared" si="15"/>
        <v>144</v>
      </c>
      <c r="X8" s="282">
        <f t="shared" si="16"/>
        <v>192</v>
      </c>
      <c r="Y8" s="283">
        <f t="shared" si="17"/>
        <v>240</v>
      </c>
      <c r="Z8" s="274" t="s">
        <v>505</v>
      </c>
      <c r="AA8" s="281">
        <f>C8*$AA$3</f>
        <v>144</v>
      </c>
      <c r="AB8" s="281">
        <f t="shared" si="18"/>
        <v>192</v>
      </c>
      <c r="AC8" s="281">
        <f t="shared" si="18"/>
        <v>240</v>
      </c>
      <c r="AD8" s="274" t="s">
        <v>505</v>
      </c>
      <c r="AE8" s="281">
        <f>C8*$AE$3</f>
        <v>144</v>
      </c>
      <c r="AF8" s="281">
        <f t="shared" si="19"/>
        <v>192</v>
      </c>
      <c r="AG8" s="281">
        <f t="shared" si="19"/>
        <v>240</v>
      </c>
      <c r="AI8" s="128">
        <f t="shared" si="21"/>
        <v>24</v>
      </c>
      <c r="AJ8" s="128">
        <f t="shared" si="20"/>
        <v>32</v>
      </c>
      <c r="AK8" s="128">
        <f t="shared" si="20"/>
        <v>40</v>
      </c>
    </row>
    <row r="9" spans="1:37" s="50" customFormat="1">
      <c r="A9" s="216" t="s">
        <v>506</v>
      </c>
      <c r="B9" s="211">
        <v>3000</v>
      </c>
      <c r="C9" s="210">
        <f>B9*0.6</f>
        <v>1800</v>
      </c>
      <c r="D9" s="210">
        <f>B9*0.8</f>
        <v>2400</v>
      </c>
      <c r="E9" s="218">
        <f>B9</f>
        <v>3000</v>
      </c>
      <c r="F9"/>
      <c r="G9" s="128">
        <f t="shared" si="9"/>
        <v>180</v>
      </c>
      <c r="H9" s="122">
        <f t="shared" si="10"/>
        <v>240</v>
      </c>
      <c r="I9" s="129">
        <f t="shared" si="11"/>
        <v>300</v>
      </c>
      <c r="J9"/>
      <c r="K9" s="128">
        <f t="shared" si="1"/>
        <v>360</v>
      </c>
      <c r="L9" s="122">
        <f t="shared" si="2"/>
        <v>480</v>
      </c>
      <c r="M9" s="129">
        <f t="shared" si="3"/>
        <v>600</v>
      </c>
      <c r="N9"/>
      <c r="O9" s="128">
        <f t="shared" si="4"/>
        <v>360</v>
      </c>
      <c r="P9" s="122">
        <f t="shared" si="5"/>
        <v>480</v>
      </c>
      <c r="Q9" s="129">
        <f t="shared" si="6"/>
        <v>600</v>
      </c>
      <c r="R9" s="274" t="s">
        <v>506</v>
      </c>
      <c r="S9" s="281">
        <f t="shared" si="12"/>
        <v>144</v>
      </c>
      <c r="T9" s="282">
        <f t="shared" si="13"/>
        <v>192</v>
      </c>
      <c r="U9" s="283">
        <f t="shared" si="14"/>
        <v>240</v>
      </c>
      <c r="V9" s="274" t="s">
        <v>506</v>
      </c>
      <c r="W9" s="281">
        <f t="shared" si="15"/>
        <v>108</v>
      </c>
      <c r="X9" s="282">
        <f t="shared" si="16"/>
        <v>144</v>
      </c>
      <c r="Y9" s="283">
        <f t="shared" si="17"/>
        <v>180</v>
      </c>
      <c r="Z9" s="274" t="s">
        <v>506</v>
      </c>
      <c r="AA9" s="281">
        <f>C9*$AA$3</f>
        <v>108</v>
      </c>
      <c r="AB9" s="281">
        <f t="shared" si="18"/>
        <v>144</v>
      </c>
      <c r="AC9" s="281">
        <f t="shared" si="18"/>
        <v>180</v>
      </c>
      <c r="AD9" s="274" t="s">
        <v>506</v>
      </c>
      <c r="AE9" s="281">
        <f>C9*$AE$3</f>
        <v>108</v>
      </c>
      <c r="AF9" s="281">
        <f t="shared" si="19"/>
        <v>144</v>
      </c>
      <c r="AG9" s="281">
        <f t="shared" si="19"/>
        <v>180</v>
      </c>
      <c r="AI9" s="128">
        <f t="shared" si="21"/>
        <v>18</v>
      </c>
      <c r="AJ9" s="128">
        <f t="shared" si="20"/>
        <v>24</v>
      </c>
      <c r="AK9" s="128">
        <f t="shared" si="20"/>
        <v>30</v>
      </c>
    </row>
    <row r="10" spans="1:37" s="225" customFormat="1">
      <c r="A10" s="221" t="s">
        <v>141</v>
      </c>
      <c r="B10" s="222">
        <v>800</v>
      </c>
      <c r="C10" s="223">
        <f>B10*0.3</f>
        <v>240</v>
      </c>
      <c r="D10" s="223">
        <f>B10</f>
        <v>800</v>
      </c>
      <c r="E10" s="224">
        <f>B10*0.6</f>
        <v>480</v>
      </c>
      <c r="F10" s="225">
        <f>I3+M3+Q3+U3+Y3+AK3</f>
        <v>0.85000000000000009</v>
      </c>
      <c r="G10" s="226">
        <f t="shared" ref="G10:I12" si="22">C10*$I$3</f>
        <v>120</v>
      </c>
      <c r="H10" s="227">
        <f t="shared" si="22"/>
        <v>400</v>
      </c>
      <c r="I10" s="228">
        <f t="shared" si="22"/>
        <v>240</v>
      </c>
      <c r="K10" s="226">
        <f t="shared" ref="K10:M12" si="23">C10*$M$3</f>
        <v>36</v>
      </c>
      <c r="L10" s="227">
        <f t="shared" si="23"/>
        <v>120</v>
      </c>
      <c r="M10" s="228">
        <f t="shared" si="23"/>
        <v>72</v>
      </c>
      <c r="O10" s="226">
        <f t="shared" ref="O10:Q12" si="24">C10*$Q$3</f>
        <v>48</v>
      </c>
      <c r="P10" s="227">
        <f t="shared" si="24"/>
        <v>160</v>
      </c>
      <c r="Q10" s="228">
        <f t="shared" si="24"/>
        <v>96</v>
      </c>
      <c r="R10" s="276" t="s">
        <v>141</v>
      </c>
      <c r="S10" s="277">
        <f t="shared" si="12"/>
        <v>19.2</v>
      </c>
      <c r="T10" s="278">
        <f t="shared" si="13"/>
        <v>64</v>
      </c>
      <c r="U10" s="279">
        <f t="shared" si="14"/>
        <v>38.4</v>
      </c>
      <c r="V10" s="276" t="s">
        <v>141</v>
      </c>
      <c r="W10" s="277">
        <f t="shared" si="15"/>
        <v>14.399999999999999</v>
      </c>
      <c r="X10" s="278">
        <f t="shared" si="16"/>
        <v>48</v>
      </c>
      <c r="Y10" s="279">
        <f t="shared" si="17"/>
        <v>28.799999999999997</v>
      </c>
      <c r="Z10" s="276" t="s">
        <v>141</v>
      </c>
      <c r="AA10" s="277">
        <f>C10*$AA$3</f>
        <v>14.399999999999999</v>
      </c>
      <c r="AB10" s="277">
        <f t="shared" si="18"/>
        <v>48</v>
      </c>
      <c r="AC10" s="277">
        <f t="shared" si="18"/>
        <v>28.799999999999997</v>
      </c>
      <c r="AD10" s="276" t="s">
        <v>141</v>
      </c>
      <c r="AE10" s="277">
        <f>C10*$AE$3</f>
        <v>14.399999999999999</v>
      </c>
      <c r="AF10" s="277">
        <f t="shared" si="19"/>
        <v>48</v>
      </c>
      <c r="AG10" s="277">
        <f t="shared" si="19"/>
        <v>28.799999999999997</v>
      </c>
      <c r="AI10" s="128">
        <f t="shared" si="21"/>
        <v>2.4</v>
      </c>
      <c r="AJ10" s="128">
        <f t="shared" si="20"/>
        <v>8</v>
      </c>
      <c r="AK10" s="128">
        <f t="shared" si="20"/>
        <v>4.8</v>
      </c>
    </row>
    <row r="11" spans="1:37" s="225" customFormat="1">
      <c r="A11" s="221" t="s">
        <v>507</v>
      </c>
      <c r="B11" s="222">
        <v>1600</v>
      </c>
      <c r="C11" s="223">
        <f>B11*0.3</f>
        <v>480</v>
      </c>
      <c r="D11" s="223">
        <f>B11</f>
        <v>1600</v>
      </c>
      <c r="E11" s="224">
        <f>B11*0.6</f>
        <v>960</v>
      </c>
      <c r="G11" s="226">
        <f t="shared" si="22"/>
        <v>240</v>
      </c>
      <c r="H11" s="227">
        <f t="shared" si="22"/>
        <v>800</v>
      </c>
      <c r="I11" s="228">
        <f t="shared" si="22"/>
        <v>480</v>
      </c>
      <c r="K11" s="226">
        <f t="shared" si="23"/>
        <v>72</v>
      </c>
      <c r="L11" s="227">
        <f t="shared" si="23"/>
        <v>240</v>
      </c>
      <c r="M11" s="228">
        <f t="shared" si="23"/>
        <v>144</v>
      </c>
      <c r="O11" s="226">
        <f t="shared" si="24"/>
        <v>96</v>
      </c>
      <c r="P11" s="227">
        <f t="shared" si="24"/>
        <v>320</v>
      </c>
      <c r="Q11" s="228">
        <f t="shared" si="24"/>
        <v>192</v>
      </c>
      <c r="R11" s="276" t="s">
        <v>59</v>
      </c>
      <c r="S11" s="277">
        <f t="shared" si="12"/>
        <v>38.4</v>
      </c>
      <c r="T11" s="278">
        <f t="shared" si="13"/>
        <v>128</v>
      </c>
      <c r="U11" s="279">
        <f t="shared" si="14"/>
        <v>76.8</v>
      </c>
      <c r="V11" s="276" t="s">
        <v>59</v>
      </c>
      <c r="W11" s="277">
        <f t="shared" si="15"/>
        <v>28.799999999999997</v>
      </c>
      <c r="X11" s="278">
        <f t="shared" si="16"/>
        <v>96</v>
      </c>
      <c r="Y11" s="279">
        <f t="shared" si="17"/>
        <v>57.599999999999994</v>
      </c>
      <c r="Z11" s="276" t="s">
        <v>59</v>
      </c>
      <c r="AA11" s="277">
        <f t="shared" ref="AA11:AA12" si="25">C11*$AA$3</f>
        <v>28.799999999999997</v>
      </c>
      <c r="AB11" s="277">
        <f t="shared" si="18"/>
        <v>96</v>
      </c>
      <c r="AC11" s="277">
        <f t="shared" si="18"/>
        <v>57.599999999999994</v>
      </c>
      <c r="AD11" s="276" t="s">
        <v>59</v>
      </c>
      <c r="AE11" s="277">
        <f t="shared" ref="AE11:AE12" si="26">C11*$AE$3</f>
        <v>28.799999999999997</v>
      </c>
      <c r="AF11" s="277">
        <f t="shared" ref="AF11:AF12" si="27">D11*$AE$3</f>
        <v>96</v>
      </c>
      <c r="AG11" s="277">
        <f t="shared" ref="AG11:AG12" si="28">E11*$AE$3</f>
        <v>57.599999999999994</v>
      </c>
      <c r="AI11" s="128">
        <f t="shared" si="21"/>
        <v>4.8</v>
      </c>
      <c r="AJ11" s="128">
        <f t="shared" si="20"/>
        <v>16</v>
      </c>
      <c r="AK11" s="128">
        <f t="shared" si="20"/>
        <v>9.6</v>
      </c>
    </row>
    <row r="12" spans="1:37" s="225" customFormat="1" ht="15" thickBot="1">
      <c r="A12" s="230" t="s">
        <v>508</v>
      </c>
      <c r="B12" s="222">
        <v>800</v>
      </c>
      <c r="C12" s="231">
        <f>B12*0.3</f>
        <v>240</v>
      </c>
      <c r="D12" s="231">
        <f>B12</f>
        <v>800</v>
      </c>
      <c r="E12" s="232">
        <f>B12*0.6</f>
        <v>480</v>
      </c>
      <c r="G12" s="233">
        <f t="shared" si="22"/>
        <v>120</v>
      </c>
      <c r="H12" s="234">
        <f t="shared" si="22"/>
        <v>400</v>
      </c>
      <c r="I12" s="235">
        <f t="shared" si="22"/>
        <v>240</v>
      </c>
      <c r="K12" s="233">
        <f t="shared" si="23"/>
        <v>36</v>
      </c>
      <c r="L12" s="234">
        <f t="shared" si="23"/>
        <v>120</v>
      </c>
      <c r="M12" s="235">
        <f t="shared" si="23"/>
        <v>72</v>
      </c>
      <c r="O12" s="233">
        <f t="shared" si="24"/>
        <v>48</v>
      </c>
      <c r="P12" s="234">
        <f t="shared" si="24"/>
        <v>160</v>
      </c>
      <c r="Q12" s="235">
        <f t="shared" si="24"/>
        <v>96</v>
      </c>
      <c r="R12" s="284" t="s">
        <v>60</v>
      </c>
      <c r="S12" s="285">
        <f t="shared" si="12"/>
        <v>19.2</v>
      </c>
      <c r="T12" s="286">
        <f t="shared" si="13"/>
        <v>64</v>
      </c>
      <c r="U12" s="287">
        <f t="shared" si="14"/>
        <v>38.4</v>
      </c>
      <c r="V12" s="284" t="s">
        <v>60</v>
      </c>
      <c r="W12" s="285">
        <f t="shared" si="15"/>
        <v>14.399999999999999</v>
      </c>
      <c r="X12" s="286">
        <f t="shared" si="16"/>
        <v>48</v>
      </c>
      <c r="Y12" s="287">
        <f t="shared" si="17"/>
        <v>28.799999999999997</v>
      </c>
      <c r="Z12" s="284" t="s">
        <v>60</v>
      </c>
      <c r="AA12" s="277">
        <f t="shared" si="25"/>
        <v>14.399999999999999</v>
      </c>
      <c r="AB12" s="277">
        <f t="shared" si="18"/>
        <v>48</v>
      </c>
      <c r="AC12" s="277">
        <f t="shared" si="18"/>
        <v>28.799999999999997</v>
      </c>
      <c r="AD12" s="284" t="s">
        <v>60</v>
      </c>
      <c r="AE12" s="277">
        <f t="shared" si="26"/>
        <v>14.399999999999999</v>
      </c>
      <c r="AF12" s="277">
        <f t="shared" si="27"/>
        <v>48</v>
      </c>
      <c r="AG12" s="277">
        <f t="shared" si="28"/>
        <v>28.799999999999997</v>
      </c>
      <c r="AI12" s="128">
        <f t="shared" si="21"/>
        <v>2.4</v>
      </c>
      <c r="AJ12" s="128">
        <f t="shared" si="20"/>
        <v>8</v>
      </c>
      <c r="AK12" s="128">
        <f t="shared" si="20"/>
        <v>4.8</v>
      </c>
    </row>
    <row r="13" spans="1:37" s="50" customFormat="1">
      <c r="A13" s="1"/>
      <c r="B13" s="1"/>
      <c r="C13"/>
      <c r="D13"/>
      <c r="E13"/>
      <c r="F13"/>
      <c r="G13"/>
      <c r="H13"/>
      <c r="I13"/>
      <c r="J13"/>
      <c r="K13"/>
      <c r="L13"/>
      <c r="M13"/>
      <c r="N13"/>
      <c r="O13"/>
      <c r="P13"/>
      <c r="Q13"/>
    </row>
    <row r="14" spans="1:37" s="50" customFormat="1">
      <c r="A14" s="1"/>
      <c r="B14" s="1"/>
      <c r="C14"/>
      <c r="D14"/>
      <c r="E14"/>
      <c r="F14"/>
      <c r="G14" t="s">
        <v>566</v>
      </c>
      <c r="H14" t="s">
        <v>520</v>
      </c>
      <c r="I14"/>
      <c r="J14"/>
      <c r="K14" s="50" t="s">
        <v>565</v>
      </c>
      <c r="L14" s="50" t="s">
        <v>520</v>
      </c>
      <c r="M14"/>
      <c r="N14"/>
      <c r="O14" s="50" t="s">
        <v>564</v>
      </c>
      <c r="P14" s="50" t="s">
        <v>520</v>
      </c>
      <c r="Q14"/>
    </row>
    <row r="15" spans="1:37" s="50" customFormat="1" ht="15" thickBot="1">
      <c r="A15" s="1"/>
      <c r="B15" s="1">
        <f>B11/B10</f>
        <v>2</v>
      </c>
      <c r="C15" s="1">
        <f t="shared" ref="C15:E15" si="29">C11/C10</f>
        <v>2</v>
      </c>
      <c r="D15" s="1">
        <f t="shared" si="29"/>
        <v>2</v>
      </c>
      <c r="E15" s="1">
        <f t="shared" si="29"/>
        <v>2</v>
      </c>
      <c r="F15"/>
      <c r="G15">
        <f>1/110</f>
        <v>9.0909090909090905E-3</v>
      </c>
      <c r="H15"/>
      <c r="I15"/>
      <c r="J15"/>
      <c r="K15" s="50">
        <f>1/110</f>
        <v>9.0909090909090905E-3</v>
      </c>
      <c r="L15"/>
      <c r="M15"/>
      <c r="N15"/>
      <c r="O15" s="50">
        <f>1/110</f>
        <v>9.0909090909090905E-3</v>
      </c>
      <c r="P15"/>
      <c r="Q15"/>
    </row>
    <row r="16" spans="1:37" s="50" customFormat="1">
      <c r="A16" s="1"/>
      <c r="B16" s="1">
        <f>B12/B10</f>
        <v>1</v>
      </c>
      <c r="C16" s="1">
        <f t="shared" ref="C16:E16" si="30">C12/C10</f>
        <v>1</v>
      </c>
      <c r="D16" s="1">
        <f t="shared" si="30"/>
        <v>1</v>
      </c>
      <c r="E16" s="1">
        <f t="shared" si="30"/>
        <v>1</v>
      </c>
      <c r="F16" s="80"/>
      <c r="G16" s="71" t="s">
        <v>510</v>
      </c>
      <c r="H16" s="71" t="s">
        <v>511</v>
      </c>
      <c r="I16" s="72" t="s">
        <v>512</v>
      </c>
      <c r="J16"/>
      <c r="K16" s="70" t="s">
        <v>510</v>
      </c>
      <c r="L16" s="71" t="s">
        <v>511</v>
      </c>
      <c r="M16" s="72" t="s">
        <v>512</v>
      </c>
      <c r="N16"/>
      <c r="O16" s="70" t="s">
        <v>510</v>
      </c>
      <c r="P16" s="71" t="s">
        <v>511</v>
      </c>
      <c r="Q16" s="72" t="s">
        <v>512</v>
      </c>
      <c r="S16" s="50">
        <v>0.2</v>
      </c>
    </row>
    <row r="17" spans="1:32" s="50" customFormat="1">
      <c r="A17" s="1"/>
      <c r="B17" s="1"/>
      <c r="C17"/>
      <c r="D17"/>
      <c r="E17"/>
      <c r="F17" s="73" t="s">
        <v>513</v>
      </c>
      <c r="G17" s="81">
        <f t="shared" ref="G17:I25" si="31">G4*$G$15</f>
        <v>9.0909090909090899</v>
      </c>
      <c r="H17" s="81">
        <f t="shared" si="31"/>
        <v>7.2727272727272725</v>
      </c>
      <c r="I17" s="82">
        <f t="shared" si="31"/>
        <v>7.2727272727272725</v>
      </c>
      <c r="J17" s="65"/>
      <c r="K17" s="85">
        <f t="shared" ref="K17:M25" si="32">K4*$K$15</f>
        <v>9.0909090909090899</v>
      </c>
      <c r="L17" s="81">
        <f t="shared" si="32"/>
        <v>7.2727272727272725</v>
      </c>
      <c r="M17" s="82">
        <f t="shared" si="32"/>
        <v>7.2727272727272725</v>
      </c>
      <c r="N17" s="65"/>
      <c r="O17" s="85">
        <f t="shared" ref="O17:Q25" si="33">O4*$O$15</f>
        <v>9.0909090909090899</v>
      </c>
      <c r="P17" s="81">
        <f t="shared" si="33"/>
        <v>7.2727272727272725</v>
      </c>
      <c r="Q17" s="82">
        <f t="shared" si="33"/>
        <v>7.2727272727272725</v>
      </c>
      <c r="S17" s="50">
        <v>0.15</v>
      </c>
      <c r="T17" s="50">
        <v>0.1</v>
      </c>
    </row>
    <row r="18" spans="1:32" s="50" customFormat="1">
      <c r="A18" s="1"/>
      <c r="B18" s="1"/>
      <c r="C18"/>
      <c r="D18"/>
      <c r="E18"/>
      <c r="F18" s="73" t="s">
        <v>514</v>
      </c>
      <c r="G18" s="81">
        <f t="shared" si="31"/>
        <v>4.545454545454545</v>
      </c>
      <c r="H18" s="81">
        <f t="shared" si="31"/>
        <v>6.8181818181818175</v>
      </c>
      <c r="I18" s="82">
        <f t="shared" si="31"/>
        <v>9.0909090909090899</v>
      </c>
      <c r="J18" s="65"/>
      <c r="K18" s="85">
        <f t="shared" si="32"/>
        <v>4.545454545454545</v>
      </c>
      <c r="L18" s="81">
        <f t="shared" si="32"/>
        <v>6.8181818181818175</v>
      </c>
      <c r="M18" s="82">
        <f t="shared" si="32"/>
        <v>9.0909090909090899</v>
      </c>
      <c r="N18" s="65"/>
      <c r="O18" s="85">
        <f t="shared" si="33"/>
        <v>2.2727272727272725</v>
      </c>
      <c r="P18" s="81">
        <f t="shared" si="33"/>
        <v>3.4090909090909087</v>
      </c>
      <c r="Q18" s="82">
        <f t="shared" si="33"/>
        <v>4.545454545454545</v>
      </c>
    </row>
    <row r="19" spans="1:32" s="50" customFormat="1">
      <c r="A19" s="1"/>
      <c r="B19" s="1"/>
      <c r="C19"/>
      <c r="D19"/>
      <c r="E19"/>
      <c r="F19" s="73" t="s">
        <v>503</v>
      </c>
      <c r="G19" s="81">
        <f t="shared" si="31"/>
        <v>3.6363636363636362</v>
      </c>
      <c r="H19" s="81">
        <f t="shared" si="31"/>
        <v>2.9090909090909092</v>
      </c>
      <c r="I19" s="82">
        <f t="shared" si="31"/>
        <v>1.8181818181818181</v>
      </c>
      <c r="J19" s="65"/>
      <c r="K19" s="85">
        <f t="shared" si="32"/>
        <v>7.2727272727272725</v>
      </c>
      <c r="L19" s="81">
        <f t="shared" si="32"/>
        <v>5.8181818181818183</v>
      </c>
      <c r="M19" s="82">
        <f t="shared" si="32"/>
        <v>3.6363636363636362</v>
      </c>
      <c r="N19" s="65"/>
      <c r="O19" s="85">
        <f t="shared" si="33"/>
        <v>7.2727272727272725</v>
      </c>
      <c r="P19" s="81">
        <f t="shared" si="33"/>
        <v>5.8181818181818183</v>
      </c>
      <c r="Q19" s="82">
        <f t="shared" si="33"/>
        <v>3.6363636363636362</v>
      </c>
    </row>
    <row r="20" spans="1:32" s="50" customFormat="1">
      <c r="A20" s="1"/>
      <c r="B20" s="1"/>
      <c r="C20"/>
      <c r="D20"/>
      <c r="E20"/>
      <c r="F20" s="73" t="s">
        <v>504</v>
      </c>
      <c r="G20" s="81">
        <f t="shared" si="31"/>
        <v>2.7272727272727271</v>
      </c>
      <c r="H20" s="81">
        <f t="shared" si="31"/>
        <v>2.1818181818181817</v>
      </c>
      <c r="I20" s="82">
        <f t="shared" si="31"/>
        <v>2.1818181818181817</v>
      </c>
      <c r="J20" s="65"/>
      <c r="K20" s="85">
        <f t="shared" si="32"/>
        <v>5.4545454545454541</v>
      </c>
      <c r="L20" s="81">
        <f t="shared" si="32"/>
        <v>4.3636363636363633</v>
      </c>
      <c r="M20" s="82">
        <f t="shared" si="32"/>
        <v>4.3636363636363633</v>
      </c>
      <c r="N20" s="65"/>
      <c r="O20" s="85">
        <f t="shared" si="33"/>
        <v>5.4545454545454541</v>
      </c>
      <c r="P20" s="81">
        <f t="shared" si="33"/>
        <v>4.3636363636363633</v>
      </c>
      <c r="Q20" s="82">
        <f t="shared" si="33"/>
        <v>4.3636363636363633</v>
      </c>
    </row>
    <row r="21" spans="1:32" s="50" customFormat="1">
      <c r="A21" s="1"/>
      <c r="B21" s="1"/>
      <c r="C21"/>
      <c r="D21"/>
      <c r="E21"/>
      <c r="F21" s="73" t="s">
        <v>505</v>
      </c>
      <c r="G21" s="81">
        <f t="shared" si="31"/>
        <v>2.1818181818181817</v>
      </c>
      <c r="H21" s="81">
        <f t="shared" si="31"/>
        <v>2.9090909090909092</v>
      </c>
      <c r="I21" s="82">
        <f t="shared" si="31"/>
        <v>3.6363636363636362</v>
      </c>
      <c r="J21" s="65"/>
      <c r="K21" s="85">
        <f t="shared" si="32"/>
        <v>4.3636363636363633</v>
      </c>
      <c r="L21" s="81">
        <f t="shared" si="32"/>
        <v>5.8181818181818183</v>
      </c>
      <c r="M21" s="82">
        <f t="shared" si="32"/>
        <v>7.2727272727272725</v>
      </c>
      <c r="N21" s="65"/>
      <c r="O21" s="85">
        <f t="shared" si="33"/>
        <v>4.3636363636363633</v>
      </c>
      <c r="P21" s="81">
        <f t="shared" si="33"/>
        <v>5.8181818181818183</v>
      </c>
      <c r="Q21" s="82">
        <f t="shared" si="33"/>
        <v>7.2727272727272725</v>
      </c>
    </row>
    <row r="22" spans="1:32" s="50" customFormat="1">
      <c r="A22" s="1"/>
      <c r="B22" s="1"/>
      <c r="C22"/>
      <c r="D22"/>
      <c r="E22"/>
      <c r="F22" s="73" t="s">
        <v>506</v>
      </c>
      <c r="G22" s="81">
        <f t="shared" si="31"/>
        <v>1.6363636363636362</v>
      </c>
      <c r="H22" s="81">
        <f t="shared" si="31"/>
        <v>2.1818181818181817</v>
      </c>
      <c r="I22" s="82">
        <f t="shared" si="31"/>
        <v>2.7272727272727271</v>
      </c>
      <c r="J22" s="65"/>
      <c r="K22" s="85">
        <f t="shared" si="32"/>
        <v>3.2727272727272725</v>
      </c>
      <c r="L22" s="81">
        <f t="shared" si="32"/>
        <v>4.3636363636363633</v>
      </c>
      <c r="M22" s="82">
        <f t="shared" si="32"/>
        <v>5.4545454545454541</v>
      </c>
      <c r="N22" s="65"/>
      <c r="O22" s="85">
        <f t="shared" si="33"/>
        <v>3.2727272727272725</v>
      </c>
      <c r="P22" s="81">
        <f t="shared" si="33"/>
        <v>4.3636363636363633</v>
      </c>
      <c r="Q22" s="82">
        <f t="shared" si="33"/>
        <v>5.4545454545454541</v>
      </c>
    </row>
    <row r="23" spans="1:32" s="50" customFormat="1">
      <c r="A23" s="1"/>
      <c r="B23" s="1"/>
      <c r="C23"/>
      <c r="D23"/>
      <c r="E23"/>
      <c r="F23" s="73" t="s">
        <v>141</v>
      </c>
      <c r="G23" s="81">
        <f t="shared" si="31"/>
        <v>1.0909090909090908</v>
      </c>
      <c r="H23" s="81">
        <f t="shared" si="31"/>
        <v>3.6363636363636362</v>
      </c>
      <c r="I23" s="82">
        <f t="shared" si="31"/>
        <v>2.1818181818181817</v>
      </c>
      <c r="J23" s="65"/>
      <c r="K23" s="85">
        <f t="shared" si="32"/>
        <v>0.32727272727272727</v>
      </c>
      <c r="L23" s="81">
        <f t="shared" si="32"/>
        <v>1.0909090909090908</v>
      </c>
      <c r="M23" s="82">
        <f t="shared" si="32"/>
        <v>0.65454545454545454</v>
      </c>
      <c r="N23" s="65"/>
      <c r="O23" s="85">
        <f t="shared" si="33"/>
        <v>0.43636363636363634</v>
      </c>
      <c r="P23" s="81">
        <f t="shared" si="33"/>
        <v>1.4545454545454546</v>
      </c>
      <c r="Q23" s="82">
        <f t="shared" si="33"/>
        <v>0.87272727272727268</v>
      </c>
    </row>
    <row r="24" spans="1:32" s="50" customFormat="1">
      <c r="A24" s="1"/>
      <c r="B24" s="1"/>
      <c r="C24"/>
      <c r="D24"/>
      <c r="E24"/>
      <c r="F24" s="73" t="s">
        <v>507</v>
      </c>
      <c r="G24" s="81">
        <f>G11*$G$15</f>
        <v>2.1818181818181817</v>
      </c>
      <c r="H24" s="81">
        <f t="shared" si="31"/>
        <v>7.2727272727272725</v>
      </c>
      <c r="I24" s="82">
        <f t="shared" si="31"/>
        <v>4.3636363636363633</v>
      </c>
      <c r="J24" s="65"/>
      <c r="K24" s="85">
        <f t="shared" si="32"/>
        <v>0.65454545454545454</v>
      </c>
      <c r="L24" s="81">
        <f t="shared" si="32"/>
        <v>2.1818181818181817</v>
      </c>
      <c r="M24" s="82">
        <f t="shared" si="32"/>
        <v>1.3090909090909091</v>
      </c>
      <c r="N24" s="65"/>
      <c r="O24" s="85">
        <f t="shared" si="33"/>
        <v>0.87272727272727268</v>
      </c>
      <c r="P24" s="81">
        <f t="shared" si="33"/>
        <v>2.9090909090909092</v>
      </c>
      <c r="Q24" s="82">
        <f t="shared" si="33"/>
        <v>1.7454545454545454</v>
      </c>
    </row>
    <row r="25" spans="1:32" s="50" customFormat="1" ht="15" thickBot="1">
      <c r="A25" s="1"/>
      <c r="B25" s="1"/>
      <c r="C25"/>
      <c r="D25"/>
      <c r="E25"/>
      <c r="F25" s="77" t="s">
        <v>508</v>
      </c>
      <c r="G25" s="83">
        <f t="shared" si="31"/>
        <v>1.0909090909090908</v>
      </c>
      <c r="H25" s="83">
        <f t="shared" si="31"/>
        <v>3.6363636363636362</v>
      </c>
      <c r="I25" s="84">
        <f t="shared" si="31"/>
        <v>2.1818181818181817</v>
      </c>
      <c r="J25" s="65"/>
      <c r="K25" s="86">
        <f t="shared" si="32"/>
        <v>0.32727272727272727</v>
      </c>
      <c r="L25" s="83">
        <f t="shared" si="32"/>
        <v>1.0909090909090908</v>
      </c>
      <c r="M25" s="84">
        <f t="shared" si="32"/>
        <v>0.65454545454545454</v>
      </c>
      <c r="N25" s="65"/>
      <c r="O25" s="86">
        <f t="shared" si="33"/>
        <v>0.43636363636363634</v>
      </c>
      <c r="P25" s="83">
        <f t="shared" si="33"/>
        <v>1.4545454545454546</v>
      </c>
      <c r="Q25" s="84">
        <f t="shared" si="33"/>
        <v>0.87272727272727268</v>
      </c>
    </row>
    <row r="26" spans="1:32" s="50" customFormat="1" ht="15" thickBot="1">
      <c r="C26" s="64"/>
    </row>
    <row r="27" spans="1:32" s="50" customFormat="1" ht="15" thickBot="1">
      <c r="B27" s="120"/>
      <c r="C27" s="331" t="s">
        <v>620</v>
      </c>
      <c r="D27" s="331"/>
      <c r="E27" s="331"/>
      <c r="F27" s="327" t="s">
        <v>621</v>
      </c>
      <c r="G27" s="328"/>
      <c r="H27" s="329"/>
      <c r="I27" s="327" t="s">
        <v>592</v>
      </c>
      <c r="J27" s="328"/>
      <c r="K27" s="329"/>
      <c r="L27" s="327" t="s">
        <v>622</v>
      </c>
      <c r="M27" s="328"/>
      <c r="N27" s="329"/>
      <c r="O27" s="327" t="s">
        <v>623</v>
      </c>
      <c r="P27" s="328"/>
      <c r="Q27" s="329"/>
      <c r="R27" s="327" t="s">
        <v>625</v>
      </c>
      <c r="S27" s="328"/>
      <c r="T27" s="329"/>
      <c r="U27" s="327" t="s">
        <v>624</v>
      </c>
      <c r="V27" s="328"/>
      <c r="W27" s="329"/>
      <c r="X27" s="327" t="s">
        <v>626</v>
      </c>
      <c r="Y27" s="328"/>
      <c r="Z27" s="329"/>
      <c r="AA27" s="327" t="s">
        <v>627</v>
      </c>
      <c r="AB27" s="328"/>
      <c r="AC27" s="329"/>
      <c r="AD27" s="327" t="s">
        <v>628</v>
      </c>
      <c r="AE27" s="328"/>
      <c r="AF27" s="330"/>
    </row>
    <row r="28" spans="1:32" s="67" customFormat="1">
      <c r="B28" s="118" t="s">
        <v>546</v>
      </c>
      <c r="C28" s="89">
        <v>30</v>
      </c>
      <c r="D28" s="88">
        <v>29</v>
      </c>
      <c r="E28" s="89">
        <v>28</v>
      </c>
      <c r="F28" s="88">
        <v>27</v>
      </c>
      <c r="G28" s="89">
        <v>26</v>
      </c>
      <c r="H28" s="88">
        <v>25</v>
      </c>
      <c r="I28" s="89">
        <v>24</v>
      </c>
      <c r="J28" s="88">
        <v>23</v>
      </c>
      <c r="K28" s="89">
        <v>22</v>
      </c>
      <c r="L28" s="88">
        <v>21</v>
      </c>
      <c r="M28" s="89">
        <v>20</v>
      </c>
      <c r="N28" s="88">
        <v>19</v>
      </c>
      <c r="O28" s="89">
        <v>18</v>
      </c>
      <c r="P28" s="88">
        <v>17</v>
      </c>
      <c r="Q28" s="89">
        <v>16</v>
      </c>
      <c r="R28" s="88">
        <v>15</v>
      </c>
      <c r="S28" s="89">
        <v>14</v>
      </c>
      <c r="T28" s="88">
        <v>13</v>
      </c>
      <c r="U28" s="89">
        <v>12</v>
      </c>
      <c r="V28" s="88">
        <v>11</v>
      </c>
      <c r="W28" s="89">
        <v>10</v>
      </c>
      <c r="X28" s="88">
        <v>9</v>
      </c>
      <c r="Y28" s="89">
        <v>8</v>
      </c>
      <c r="Z28" s="88">
        <v>7</v>
      </c>
      <c r="AA28" s="89">
        <v>6</v>
      </c>
      <c r="AB28" s="88">
        <v>5</v>
      </c>
      <c r="AC28" s="89">
        <v>4</v>
      </c>
      <c r="AD28" s="88">
        <v>3</v>
      </c>
      <c r="AE28" s="89">
        <v>2</v>
      </c>
      <c r="AF28" s="119">
        <v>1</v>
      </c>
    </row>
    <row r="29" spans="1:32" s="65" customFormat="1">
      <c r="A29" s="65" t="s">
        <v>562</v>
      </c>
      <c r="B29" s="87" t="s">
        <v>547</v>
      </c>
      <c r="C29" s="81">
        <f>职业参数比例等级参数!K17+职业参数比例等级参数!G17</f>
        <v>18.18181818181818</v>
      </c>
      <c r="D29" s="81">
        <f>职业参数比例等级参数!$G$17+职业参数比例等级参数!$K$17*29/30</f>
        <v>17.878787878787875</v>
      </c>
      <c r="E29" s="81">
        <f>职业参数比例等级参数!$G$17+职业参数比例等级参数!$K$17*28/30</f>
        <v>17.575757575757571</v>
      </c>
      <c r="F29" s="81">
        <f>职业参数比例等级参数!$G$17+职业参数比例等级参数!$K$17*27/30</f>
        <v>17.272727272727273</v>
      </c>
      <c r="G29" s="81">
        <f>职业参数比例等级参数!$G$17+职业参数比例等级参数!$K$17*26/30</f>
        <v>16.969696969696969</v>
      </c>
      <c r="H29" s="81">
        <f>职业参数比例等级参数!$G$17+职业参数比例等级参数!$K$17*25/30</f>
        <v>16.666666666666664</v>
      </c>
      <c r="I29" s="81">
        <f>职业参数比例等级参数!$G$17+职业参数比例等级参数!$K$17*24/30</f>
        <v>16.36363636363636</v>
      </c>
      <c r="J29" s="81">
        <f>职业参数比例等级参数!$G$17+职业参数比例等级参数!$K$17*23/30</f>
        <v>16.060606060606059</v>
      </c>
      <c r="K29" s="81">
        <f>职业参数比例等级参数!$G$17+职业参数比例等级参数!$K$17*22/30</f>
        <v>15.757575757575756</v>
      </c>
      <c r="L29" s="81">
        <f>职业参数比例等级参数!$G$17+职业参数比例等级参数!$K$17*21/30</f>
        <v>15.454545454545453</v>
      </c>
      <c r="M29" s="81">
        <f>职业参数比例等级参数!$G$17+职业参数比例等级参数!$K$17*20/30</f>
        <v>15.15151515151515</v>
      </c>
      <c r="N29" s="81">
        <f>职业参数比例等级参数!$G$17+职业参数比例等级参数!$K$17*19/30</f>
        <v>14.848484848484848</v>
      </c>
      <c r="O29" s="81">
        <f>职业参数比例等级参数!$G$17+职业参数比例等级参数!$K$17*18/30</f>
        <v>14.545454545454543</v>
      </c>
      <c r="P29" s="81">
        <f>职业参数比例等级参数!$G$17+职业参数比例等级参数!$K$17*17/30</f>
        <v>14.242424242424242</v>
      </c>
      <c r="Q29" s="81">
        <f>职业参数比例等级参数!$G$17+职业参数比例等级参数!$K$17*16/30</f>
        <v>13.939393939393938</v>
      </c>
      <c r="R29" s="81">
        <f>职业参数比例等级参数!$G$17+职业参数比例等级参数!$K$17*15/30</f>
        <v>13.636363636363635</v>
      </c>
      <c r="S29" s="81">
        <f>职业参数比例等级参数!$G$17+职业参数比例等级参数!$K$17*14/30</f>
        <v>13.333333333333332</v>
      </c>
      <c r="T29" s="81">
        <f>职业参数比例等级参数!$G$17+职业参数比例等级参数!$K$17*13/30</f>
        <v>13.030303030303029</v>
      </c>
      <c r="U29" s="81">
        <f>职业参数比例等级参数!$G$17+职业参数比例等级参数!$K$17*12/30</f>
        <v>12.727272727272727</v>
      </c>
      <c r="V29" s="81">
        <f>职业参数比例等级参数!$G$17+职业参数比例等级参数!$K$17*11/30</f>
        <v>12.424242424242422</v>
      </c>
      <c r="W29" s="81">
        <f>职业参数比例等级参数!$G$17+职业参数比例等级参数!$K$17*10/30</f>
        <v>12.121212121212121</v>
      </c>
      <c r="X29" s="81">
        <f>职业参数比例等级参数!$G$17+职业参数比例等级参数!$K$17*9/30</f>
        <v>11.818181818181817</v>
      </c>
      <c r="Y29" s="81">
        <f>职业参数比例等级参数!$G$17+职业参数比例等级参数!$K$17*8/30</f>
        <v>11.515151515151514</v>
      </c>
      <c r="Z29" s="81">
        <f>职业参数比例等级参数!$G$17+职业参数比例等级参数!$K$17*7/30</f>
        <v>11.212121212121211</v>
      </c>
      <c r="AA29" s="81">
        <f>职业参数比例等级参数!$G$17+职业参数比例等级参数!$K$17*6/30</f>
        <v>10.909090909090908</v>
      </c>
      <c r="AB29" s="81">
        <f>职业参数比例等级参数!$G$17+职业参数比例等级参数!$K$17*5/30</f>
        <v>10.606060606060606</v>
      </c>
      <c r="AC29" s="81">
        <f>职业参数比例等级参数!$G$17+职业参数比例等级参数!$K$17*4/30</f>
        <v>10.303030303030301</v>
      </c>
      <c r="AD29" s="81">
        <f>职业参数比例等级参数!$G$17+职业参数比例等级参数!$K$17*3/30</f>
        <v>9.9999999999999982</v>
      </c>
      <c r="AE29" s="81">
        <f>职业参数比例等级参数!$G$17+职业参数比例等级参数!$K$17*2/30</f>
        <v>9.6969696969696955</v>
      </c>
      <c r="AF29" s="82">
        <f>职业参数比例等级参数!$G$17+职业参数比例等级参数!$K$17*1/30</f>
        <v>9.3939393939393927</v>
      </c>
    </row>
    <row r="30" spans="1:32" s="65" customFormat="1">
      <c r="B30" s="73" t="s">
        <v>548</v>
      </c>
      <c r="C30" s="81">
        <f>职业参数比例等级参数!$K$18*C28/30+职业参数比例等级参数!$G$18</f>
        <v>9.0909090909090899</v>
      </c>
      <c r="D30" s="81">
        <f>职业参数比例等级参数!$K$18*D28/30+职业参数比例等级参数!$G$18</f>
        <v>8.9393939393939377</v>
      </c>
      <c r="E30" s="81">
        <f>职业参数比例等级参数!$K$18*E28/30+职业参数比例等级参数!$G$18</f>
        <v>8.7878787878787854</v>
      </c>
      <c r="F30" s="81">
        <f>职业参数比例等级参数!$K$18*F28/30+职业参数比例等级参数!$G$18</f>
        <v>8.6363636363636367</v>
      </c>
      <c r="G30" s="81">
        <f>职业参数比例等级参数!$K$18*G28/30+职业参数比例等级参数!$G$18</f>
        <v>8.4848484848484844</v>
      </c>
      <c r="H30" s="81">
        <f>职业参数比例等级参数!$K$18*H28/30+职业参数比例等级参数!$G$18</f>
        <v>8.3333333333333321</v>
      </c>
      <c r="I30" s="81">
        <f>职业参数比例等级参数!$K$18*I28/30+职业参数比例等级参数!$G$18</f>
        <v>8.1818181818181799</v>
      </c>
      <c r="J30" s="81">
        <f>职业参数比例等级参数!$K$18*J28/30+职业参数比例等级参数!$G$18</f>
        <v>8.0303030303030294</v>
      </c>
      <c r="K30" s="81">
        <f>职业参数比例等级参数!$K$18*K28/30+职业参数比例等级参数!$G$18</f>
        <v>7.878787878787878</v>
      </c>
      <c r="L30" s="81">
        <f>职业参数比例等级参数!$K$18*L28/30+职业参数比例等级参数!$G$18</f>
        <v>7.7272727272727266</v>
      </c>
      <c r="M30" s="81">
        <f>职业参数比例等级参数!$K$18*M28/30+职业参数比例等级参数!$G$18</f>
        <v>7.5757575757575752</v>
      </c>
      <c r="N30" s="81">
        <f>职业参数比例等级参数!$K$18*N28/30+职业参数比例等级参数!$G$18</f>
        <v>7.4242424242424239</v>
      </c>
      <c r="O30" s="81">
        <f>职业参数比例等级参数!$K$18*O28/30+职业参数比例等级参数!$G$18</f>
        <v>7.2727272727272716</v>
      </c>
      <c r="P30" s="81">
        <f>职业参数比例等级参数!$K$18*P28/30+职业参数比例等级参数!$G$18</f>
        <v>7.1212121212121211</v>
      </c>
      <c r="Q30" s="81">
        <f>职业参数比例等级参数!$K$18*Q28/30+职业参数比例等级参数!$G$18</f>
        <v>6.9696969696969688</v>
      </c>
      <c r="R30" s="81">
        <f>职业参数比例等级参数!$K$18*R28/30+职业参数比例等级参数!$G$18</f>
        <v>6.8181818181818175</v>
      </c>
      <c r="S30" s="81">
        <f>职业参数比例等级参数!$K$18*S28/30+职业参数比例等级参数!$G$18</f>
        <v>6.6666666666666661</v>
      </c>
      <c r="T30" s="81">
        <f>职业参数比例等级参数!$K$18*T28/30+职业参数比例等级参数!$G$18</f>
        <v>6.5151515151515147</v>
      </c>
      <c r="U30" s="81">
        <f>职业参数比例等级参数!$K$18*U28/30+职业参数比例等级参数!$G$18</f>
        <v>6.3636363636363633</v>
      </c>
      <c r="V30" s="81">
        <f>职业参数比例等级参数!$K$18*V28/30+职业参数比例等级参数!$G$18</f>
        <v>6.212121212121211</v>
      </c>
      <c r="W30" s="81">
        <f>职业参数比例等级参数!$K$18*W28/30+职业参数比例等级参数!$G$18</f>
        <v>6.0606060606060606</v>
      </c>
      <c r="X30" s="81">
        <f>职业参数比例等级参数!$K$18*X28/30+职业参数比例等级参数!$G$18</f>
        <v>5.9090909090909083</v>
      </c>
      <c r="Y30" s="81">
        <f>职业参数比例等级参数!$K$18*Y28/30+职业参数比例等级参数!$G$18</f>
        <v>5.7575757575757569</v>
      </c>
      <c r="Z30" s="81">
        <f>职业参数比例等级参数!$K$18*Z28/30+职业参数比例等级参数!$G$18</f>
        <v>5.6060606060606055</v>
      </c>
      <c r="AA30" s="81">
        <f>职业参数比例等级参数!$K$18*AA28/30+职业参数比例等级参数!$G$18</f>
        <v>5.4545454545454541</v>
      </c>
      <c r="AB30" s="81">
        <f>职业参数比例等级参数!$K$18*AB28/30+职业参数比例等级参数!$G$18</f>
        <v>5.3030303030303028</v>
      </c>
      <c r="AC30" s="81">
        <f>职业参数比例等级参数!$K$18*AC28/30+职业参数比例等级参数!$G$18</f>
        <v>5.1515151515151505</v>
      </c>
      <c r="AD30" s="81">
        <f>职业参数比例等级参数!$K$18*AD28/30+职业参数比例等级参数!$G$18</f>
        <v>4.9999999999999991</v>
      </c>
      <c r="AE30" s="81">
        <f>职业参数比例等级参数!$K$18*AE28/30+职业参数比例等级参数!$G$18</f>
        <v>4.8484848484848477</v>
      </c>
      <c r="AF30" s="82">
        <f>职业参数比例等级参数!$K$18*AF28/30+职业参数比例等级参数!$G$18</f>
        <v>4.6969696969696964</v>
      </c>
    </row>
    <row r="31" spans="1:32" s="65" customFormat="1">
      <c r="B31" s="73" t="s">
        <v>550</v>
      </c>
      <c r="C31" s="81">
        <f>职业参数比例等级参数!$K$19*C28/30+职业参数比例等级参数!$G$19</f>
        <v>10.909090909090908</v>
      </c>
      <c r="D31" s="81">
        <f>职业参数比例等级参数!$K$19*D28/30+职业参数比例等级参数!$G$19</f>
        <v>10.666666666666666</v>
      </c>
      <c r="E31" s="81">
        <f>职业参数比例等级参数!$K$19*E28/30+职业参数比例等级参数!$G$19</f>
        <v>10.424242424242424</v>
      </c>
      <c r="F31" s="81">
        <f>职业参数比例等级参数!$K$19*F28/30+职业参数比例等级参数!$G$19</f>
        <v>10.181818181818182</v>
      </c>
      <c r="G31" s="81">
        <f>职业参数比例等级参数!$K$19*G28/30+职业参数比例等级参数!$G$19</f>
        <v>9.9393939393939394</v>
      </c>
      <c r="H31" s="81">
        <f>职业参数比例等级参数!$K$19*H28/30+职业参数比例等级参数!$G$19</f>
        <v>9.6969696969696972</v>
      </c>
      <c r="I31" s="81">
        <f>职业参数比例等级参数!$K$19*I28/30+职业参数比例等级参数!$G$19</f>
        <v>9.4545454545454533</v>
      </c>
      <c r="J31" s="81">
        <f>职业参数比例等级参数!$K$19*J28/30+职业参数比例等级参数!$G$19</f>
        <v>9.2121212121212128</v>
      </c>
      <c r="K31" s="81">
        <f>职业参数比例等级参数!$K$19*K28/30+职业参数比例等级参数!$G$19</f>
        <v>8.9696969696969688</v>
      </c>
      <c r="L31" s="81">
        <f>职业参数比例等级参数!$K$19*L28/30+职业参数比例等级参数!$G$19</f>
        <v>8.7272727272727266</v>
      </c>
      <c r="M31" s="81">
        <f>职业参数比例等级参数!$K$19*M28/30+职业参数比例等级参数!$G$19</f>
        <v>8.4848484848484844</v>
      </c>
      <c r="N31" s="81">
        <f>职业参数比例等级参数!$K$19*N28/30+职业参数比例等级参数!$G$19</f>
        <v>8.2424242424242422</v>
      </c>
      <c r="O31" s="81">
        <f>职业参数比例等级参数!$K$19*O28/30+职业参数比例等级参数!$G$19</f>
        <v>8</v>
      </c>
      <c r="P31" s="81">
        <f>职业参数比例等级参数!$K$19*P28/30+职业参数比例等级参数!$G$19</f>
        <v>7.7575757575757578</v>
      </c>
      <c r="Q31" s="81">
        <f>职业参数比例等级参数!$K$19*Q28/30+职业参数比例等级参数!$G$19</f>
        <v>7.5151515151515147</v>
      </c>
      <c r="R31" s="81">
        <f>职业参数比例等级参数!$K$19*R28/30+职业参数比例等级参数!$G$19</f>
        <v>7.2727272727272725</v>
      </c>
      <c r="S31" s="81">
        <f>职业参数比例等级参数!$K$19*S28/30+职业参数比例等级参数!$G$19</f>
        <v>7.0303030303030294</v>
      </c>
      <c r="T31" s="81">
        <f>职业参数比例等级参数!$K$19*T28/30+职业参数比例等级参数!$G$19</f>
        <v>6.7878787878787872</v>
      </c>
      <c r="U31" s="81">
        <f>职业参数比例等级参数!$K$19*U28/30+职业参数比例等级参数!$G$19</f>
        <v>6.545454545454545</v>
      </c>
      <c r="V31" s="81">
        <f>职业参数比例等级参数!$K$19*V28/30+职业参数比例等级参数!$G$19</f>
        <v>6.3030303030303028</v>
      </c>
      <c r="W31" s="81">
        <f>职业参数比例等级参数!$K$19*W28/30+职业参数比例等级参数!$G$19</f>
        <v>6.0606060606060606</v>
      </c>
      <c r="X31" s="81">
        <f>职业参数比例等级参数!$K$19*X28/30+职业参数比例等级参数!$G$19</f>
        <v>5.8181818181818183</v>
      </c>
      <c r="Y31" s="81">
        <f>职业参数比例等级参数!$K$19*Y28/30+职业参数比例等级参数!$G$19</f>
        <v>5.5757575757575752</v>
      </c>
      <c r="Z31" s="81">
        <f>职业参数比例等级参数!$K$19*Z28/30+职业参数比例等级参数!$G$19</f>
        <v>5.333333333333333</v>
      </c>
      <c r="AA31" s="81">
        <f>职业参数比例等级参数!$K$19*AA28/30+职业参数比例等级参数!$G$19</f>
        <v>5.0909090909090908</v>
      </c>
      <c r="AB31" s="81">
        <f>职业参数比例等级参数!$K$19*AB28/30+职业参数比例等级参数!$G$19</f>
        <v>4.8484848484848477</v>
      </c>
      <c r="AC31" s="81">
        <f>职业参数比例等级参数!$K$19*AC28/30+职业参数比例等级参数!$G$19</f>
        <v>4.6060606060606055</v>
      </c>
      <c r="AD31" s="81">
        <f>职业参数比例等级参数!$K$19*AD28/30+职业参数比例等级参数!$G$19</f>
        <v>4.3636363636363633</v>
      </c>
      <c r="AE31" s="81">
        <f>职业参数比例等级参数!$K$19*AE28/30+职业参数比例等级参数!$G$19</f>
        <v>4.1212121212121211</v>
      </c>
      <c r="AF31" s="82">
        <f>职业参数比例等级参数!$K$19*AF28/30+职业参数比例等级参数!$G$19</f>
        <v>3.8787878787878785</v>
      </c>
    </row>
    <row r="32" spans="1:32" s="65" customFormat="1">
      <c r="B32" s="73" t="s">
        <v>559</v>
      </c>
      <c r="C32" s="81">
        <f>职业参数比例等级参数!$K$20*C28/30+职业参数比例等级参数!$G$20</f>
        <v>8.1818181818181817</v>
      </c>
      <c r="D32" s="81">
        <f>职业参数比例等级参数!$K$20*D28/30+职业参数比例等级参数!$G$20</f>
        <v>7.9999999999999982</v>
      </c>
      <c r="E32" s="81">
        <f>职业参数比例等级参数!$K$20*E28/30+职业参数比例等级参数!$G$20</f>
        <v>7.8181818181818183</v>
      </c>
      <c r="F32" s="81">
        <f>职业参数比例等级参数!$K$20*F28/30+职业参数比例等级参数!$G$20</f>
        <v>7.6363636363636349</v>
      </c>
      <c r="G32" s="81">
        <f>职业参数比例等级参数!$K$20*G28/30+职业参数比例等级参数!$G$20</f>
        <v>7.454545454545455</v>
      </c>
      <c r="H32" s="81">
        <f>职业参数比例等级参数!$K$20*H28/30+职业参数比例等级参数!$G$20</f>
        <v>7.2727272727272716</v>
      </c>
      <c r="I32" s="81">
        <f>职业参数比例等级参数!$K$20*I28/30+职业参数比例等级参数!$G$20</f>
        <v>7.0909090909090899</v>
      </c>
      <c r="J32" s="81">
        <f>职业参数比例等级参数!$K$20*J28/30+职业参数比例等级参数!$G$20</f>
        <v>6.9090909090909083</v>
      </c>
      <c r="K32" s="81">
        <f>职业参数比例等级参数!$K$20*K28/30+职业参数比例等级参数!$G$20</f>
        <v>6.7272727272727266</v>
      </c>
      <c r="L32" s="81">
        <f>职业参数比例等级参数!$K$20*L28/30+职业参数比例等级参数!$G$20</f>
        <v>6.545454545454545</v>
      </c>
      <c r="M32" s="81">
        <f>职业参数比例等级参数!$K$20*M28/30+职业参数比例等级参数!$G$20</f>
        <v>6.3636363636363633</v>
      </c>
      <c r="N32" s="81">
        <f>职业参数比例等级参数!$K$20*N28/30+职业参数比例等级参数!$G$20</f>
        <v>6.1818181818181817</v>
      </c>
      <c r="O32" s="81">
        <f>职业参数比例等级参数!$K$20*O28/30+职业参数比例等级参数!$G$20</f>
        <v>6</v>
      </c>
      <c r="P32" s="81">
        <f>职业参数比例等级参数!$K$20*P28/30+职业参数比例等级参数!$G$20</f>
        <v>5.8181818181818183</v>
      </c>
      <c r="Q32" s="81">
        <f>职业参数比例等级参数!$K$20*Q28/30+职业参数比例等级参数!$G$20</f>
        <v>5.6363636363636358</v>
      </c>
      <c r="R32" s="81">
        <f>职业参数比例等级参数!$K$20*R28/30+职业参数比例等级参数!$G$20</f>
        <v>5.4545454545454541</v>
      </c>
      <c r="S32" s="81">
        <f>职业参数比例等级参数!$K$20*S28/30+职业参数比例等级参数!$G$20</f>
        <v>5.2727272727272725</v>
      </c>
      <c r="T32" s="81">
        <f>职业参数比例等级参数!$K$20*T28/30+职业参数比例等级参数!$G$20</f>
        <v>5.0909090909090908</v>
      </c>
      <c r="U32" s="81">
        <f>职业参数比例等级参数!$K$20*U28/30+职业参数比例等级参数!$G$20</f>
        <v>4.9090909090909083</v>
      </c>
      <c r="V32" s="81">
        <f>职业参数比例等级参数!$K$20*V28/30+职业参数比例等级参数!$G$20</f>
        <v>4.7272727272727266</v>
      </c>
      <c r="W32" s="81">
        <f>职业参数比例等级参数!$K$20*W28/30+职业参数比例等级参数!$G$20</f>
        <v>4.545454545454545</v>
      </c>
      <c r="X32" s="81">
        <f>职业参数比例等级参数!$K$20*X28/30+职业参数比例等级参数!$G$20</f>
        <v>4.3636363636363633</v>
      </c>
      <c r="Y32" s="81">
        <f>职业参数比例等级参数!$K$20*Y28/30+职业参数比例等级参数!$G$20</f>
        <v>4.1818181818181817</v>
      </c>
      <c r="Z32" s="81">
        <f>职业参数比例等级参数!$K$20*Z28/30+职业参数比例等级参数!$G$20</f>
        <v>4</v>
      </c>
      <c r="AA32" s="81">
        <f>职业参数比例等级参数!$K$20*AA28/30+职业参数比例等级参数!$G$20</f>
        <v>3.8181818181818179</v>
      </c>
      <c r="AB32" s="81">
        <f>职业参数比例等级参数!$K$20*AB28/30+职业参数比例等级参数!$G$20</f>
        <v>3.6363636363636358</v>
      </c>
      <c r="AC32" s="81">
        <f>职业参数比例等级参数!$K$20*AC28/30+职业参数比例等级参数!$G$20</f>
        <v>3.4545454545454541</v>
      </c>
      <c r="AD32" s="81">
        <f>职业参数比例等级参数!$K$20*AD28/30+职业参数比例等级参数!$G$20</f>
        <v>3.2727272727272725</v>
      </c>
      <c r="AE32" s="81">
        <f>职业参数比例等级参数!$K$20*AE28/30+职业参数比例等级参数!$G$20</f>
        <v>3.0909090909090908</v>
      </c>
      <c r="AF32" s="82">
        <f>职业参数比例等级参数!$K$20*AF28/30+职业参数比例等级参数!$G$20</f>
        <v>2.9090909090909087</v>
      </c>
    </row>
    <row r="33" spans="1:32" s="65" customFormat="1">
      <c r="B33" s="87" t="s">
        <v>505</v>
      </c>
      <c r="C33" s="81">
        <f>职业参数比例等级参数!$K$21*C28/30+职业参数比例等级参数!$G$21</f>
        <v>6.545454545454545</v>
      </c>
      <c r="D33" s="81">
        <f>职业参数比例等级参数!$K$21*D28/30+职业参数比例等级参数!$G$21</f>
        <v>6.3999999999999995</v>
      </c>
      <c r="E33" s="81">
        <f>职业参数比例等级参数!$K$21*E28/30+职业参数比例等级参数!$G$21</f>
        <v>6.254545454545454</v>
      </c>
      <c r="F33" s="81">
        <f>职业参数比例等级参数!$K$21*F28/30+职业参数比例等级参数!$G$21</f>
        <v>6.1090909090909093</v>
      </c>
      <c r="G33" s="81">
        <f>职业参数比例等级参数!$K$21*G28/30+职业参数比例等级参数!$G$21</f>
        <v>5.963636363636363</v>
      </c>
      <c r="H33" s="81">
        <f>职业参数比例等级参数!$K$21*H28/30+职业参数比例等级参数!$G$21</f>
        <v>5.8181818181818175</v>
      </c>
      <c r="I33" s="81">
        <f>职业参数比例等级参数!$K$21*I28/30+职业参数比例等级参数!$G$21</f>
        <v>5.672727272727272</v>
      </c>
      <c r="J33" s="81">
        <f>职业参数比例等级参数!$K$21*J28/30+职业参数比例等级参数!$G$21</f>
        <v>5.5272727272727273</v>
      </c>
      <c r="K33" s="81">
        <f>职业参数比例等级参数!$K$21*K28/30+职业参数比例等级参数!$G$21</f>
        <v>5.3818181818181818</v>
      </c>
      <c r="L33" s="81">
        <f>职业参数比例等级参数!$K$21*L28/30+职业参数比例等级参数!$G$21</f>
        <v>5.2363636363636363</v>
      </c>
      <c r="M33" s="81">
        <f>职业参数比例等级参数!$K$21*M28/30+职业参数比例等级参数!$G$21</f>
        <v>5.0909090909090899</v>
      </c>
      <c r="N33" s="81">
        <f>职业参数比例等级参数!$K$21*N28/30+职业参数比例等级参数!$G$21</f>
        <v>4.9454545454545453</v>
      </c>
      <c r="O33" s="81">
        <f>职业参数比例等级参数!$K$21*O28/30+职业参数比例等级参数!$G$21</f>
        <v>4.7999999999999989</v>
      </c>
      <c r="P33" s="81">
        <f>职业参数比例等级参数!$K$21*P28/30+职业参数比例等级参数!$G$21</f>
        <v>4.6545454545454543</v>
      </c>
      <c r="Q33" s="81">
        <f>职业参数比例等级参数!$K$21*Q28/30+职业参数比例等级参数!$G$21</f>
        <v>4.5090909090909088</v>
      </c>
      <c r="R33" s="81">
        <f>职业参数比例等级参数!$K$21*R28/30+职业参数比例等级参数!$G$21</f>
        <v>4.3636363636363633</v>
      </c>
      <c r="S33" s="81">
        <f>职业参数比例等级参数!$K$21*S28/30+职业参数比例等级参数!$G$21</f>
        <v>4.2181818181818178</v>
      </c>
      <c r="T33" s="81">
        <f>职业参数比例等级参数!$K$21*T28/30+职业参数比例等级参数!$G$21</f>
        <v>4.0727272727272723</v>
      </c>
      <c r="U33" s="81">
        <f>职业参数比例等级参数!$K$21*U28/30+职业参数比例等级参数!$G$21</f>
        <v>3.9272727272727268</v>
      </c>
      <c r="V33" s="81">
        <f>职业参数比例等级参数!$K$21*V28/30+职业参数比例等级参数!$G$21</f>
        <v>3.7818181818181817</v>
      </c>
      <c r="W33" s="81">
        <f>职业参数比例等级参数!$K$21*W28/30+职业参数比例等级参数!$G$21</f>
        <v>3.6363636363636358</v>
      </c>
      <c r="X33" s="81">
        <f>职业参数比例等级参数!$K$21*X28/30+职业参数比例等级参数!$G$21</f>
        <v>3.4909090909090903</v>
      </c>
      <c r="Y33" s="81">
        <f>职业参数比例等级参数!$K$21*Y28/30+职业参数比例等级参数!$G$21</f>
        <v>3.3454545454545452</v>
      </c>
      <c r="Z33" s="81">
        <f>职业参数比例等级参数!$K$21*Z28/30+职业参数比例等级参数!$G$21</f>
        <v>3.1999999999999997</v>
      </c>
      <c r="AA33" s="81">
        <f>职业参数比例等级参数!$K$21*AA28/30+职业参数比例等级参数!$G$21</f>
        <v>3.0545454545454542</v>
      </c>
      <c r="AB33" s="81">
        <f>职业参数比例等级参数!$K$21*AB28/30+职业参数比例等级参数!$G$21</f>
        <v>2.9090909090909087</v>
      </c>
      <c r="AC33" s="81">
        <f>职业参数比例等级参数!$K$21*AC28/30+职业参数比例等级参数!$G$21</f>
        <v>2.7636363636363637</v>
      </c>
      <c r="AD33" s="81">
        <f>职业参数比例等级参数!$K$21*AD28/30+职业参数比例等级参数!$G$21</f>
        <v>2.6181818181818182</v>
      </c>
      <c r="AE33" s="81">
        <f>职业参数比例等级参数!$K$21*AE28/30+职业参数比例等级参数!$G$21</f>
        <v>2.4727272727272727</v>
      </c>
      <c r="AF33" s="82">
        <f>职业参数比例等级参数!$K$21*AF28/30+职业参数比例等级参数!$G$21</f>
        <v>2.3272727272727272</v>
      </c>
    </row>
    <row r="34" spans="1:32" s="50" customFormat="1">
      <c r="B34" s="73" t="s">
        <v>506</v>
      </c>
      <c r="C34" s="81">
        <f>职业参数比例等级参数!$K$22*C28/30+职业参数比例等级参数!$G$22</f>
        <v>4.9090909090909083</v>
      </c>
      <c r="D34" s="81">
        <f>职业参数比例等级参数!$K$22*D28/30+职业参数比例等级参数!$G$22</f>
        <v>4.8</v>
      </c>
      <c r="E34" s="81">
        <f>职业参数比例等级参数!$K$22*E28/30+职业参数比例等级参数!$G$22</f>
        <v>4.6909090909090905</v>
      </c>
      <c r="F34" s="81">
        <f>职业参数比例等级参数!$K$22*F28/30+职业参数比例等级参数!$G$22</f>
        <v>4.581818181818182</v>
      </c>
      <c r="G34" s="81">
        <f>职业参数比例等级参数!$K$22*G28/30+职业参数比例等级参数!$G$22</f>
        <v>4.4727272727272727</v>
      </c>
      <c r="H34" s="81">
        <f>职业参数比例等级参数!$K$22*H28/30+职业参数比例等级参数!$G$22</f>
        <v>4.3636363636363633</v>
      </c>
      <c r="I34" s="81">
        <f>职业参数比例等级参数!$K$22*I28/30+职业参数比例等级参数!$G$22</f>
        <v>4.254545454545454</v>
      </c>
      <c r="J34" s="81">
        <f>职业参数比例等级参数!$K$22*J28/30+职业参数比例等级参数!$G$22</f>
        <v>4.1454545454545446</v>
      </c>
      <c r="K34" s="81">
        <f>职业参数比例等级参数!$K$22*K28/30+职业参数比例等级参数!$G$22</f>
        <v>4.0363636363636362</v>
      </c>
      <c r="L34" s="81">
        <f>职业参数比例等级参数!$K$22*L28/30+职业参数比例等级参数!$G$22</f>
        <v>3.9272727272727268</v>
      </c>
      <c r="M34" s="81">
        <f>职业参数比例等级参数!$K$22*M28/30+职业参数比例等级参数!$G$22</f>
        <v>3.8181818181818179</v>
      </c>
      <c r="N34" s="81">
        <f>职业参数比例等级参数!$K$22*N28/30+职业参数比例等级参数!$G$22</f>
        <v>3.709090909090909</v>
      </c>
      <c r="O34" s="81">
        <f>职业参数比例等级参数!$K$22*O28/30+职业参数比例等级参数!$G$22</f>
        <v>3.5999999999999996</v>
      </c>
      <c r="P34" s="81">
        <f>职业参数比例等级参数!$K$22*P28/30+职业参数比例等级参数!$G$22</f>
        <v>3.4909090909090907</v>
      </c>
      <c r="Q34" s="81">
        <f>职业参数比例等级参数!$K$22*Q28/30+职业参数比例等级参数!$G$22</f>
        <v>3.3818181818181818</v>
      </c>
      <c r="R34" s="81">
        <f>职业参数比例等级参数!$K$22*R28/30+职业参数比例等级参数!$G$22</f>
        <v>3.2727272727272725</v>
      </c>
      <c r="S34" s="81">
        <f>职业参数比例等级参数!$K$22*S28/30+职业参数比例等级参数!$G$22</f>
        <v>3.1636363636363631</v>
      </c>
      <c r="T34" s="81">
        <f>职业参数比例等级参数!$K$22*T28/30+职业参数比例等级参数!$G$22</f>
        <v>3.0545454545454542</v>
      </c>
      <c r="U34" s="81">
        <f>职业参数比例等级参数!$K$22*U28/30+职业参数比例等级参数!$G$22</f>
        <v>2.9454545454545453</v>
      </c>
      <c r="V34" s="81">
        <f>职业参数比例等级参数!$K$22*V28/30+职业参数比例等级参数!$G$22</f>
        <v>2.836363636363636</v>
      </c>
      <c r="W34" s="81">
        <f>职业参数比例等级参数!$K$22*W28/30+职业参数比例等级参数!$G$22</f>
        <v>2.7272727272727271</v>
      </c>
      <c r="X34" s="81">
        <f>职业参数比例等级参数!$K$22*X28/30+职业参数比例等级参数!$G$22</f>
        <v>2.6181818181818182</v>
      </c>
      <c r="Y34" s="81">
        <f>职业参数比例等级参数!$K$22*Y28/30+职业参数比例等级参数!$G$22</f>
        <v>2.5090909090909088</v>
      </c>
      <c r="Z34" s="81">
        <f>职业参数比例等级参数!$K$22*Z28/30+职业参数比例等级参数!$G$22</f>
        <v>2.4</v>
      </c>
      <c r="AA34" s="81">
        <f>职业参数比例等级参数!$K$22*AA28/30+职业参数比例等级参数!$G$22</f>
        <v>2.2909090909090906</v>
      </c>
      <c r="AB34" s="81">
        <f>职业参数比例等级参数!$K$22*AB28/30+职业参数比例等级参数!$G$22</f>
        <v>2.1818181818181817</v>
      </c>
      <c r="AC34" s="81">
        <f>职业参数比例等级参数!$K$22*AC28/30+职业参数比例等级参数!$G$22</f>
        <v>2.0727272727272728</v>
      </c>
      <c r="AD34" s="81">
        <f>职业参数比例等级参数!$K$22*AD28/30+职业参数比例等级参数!$G$22</f>
        <v>1.9636363636363634</v>
      </c>
      <c r="AE34" s="81">
        <f>职业参数比例等级参数!$K$22*AE28/30+职业参数比例等级参数!$G$22</f>
        <v>1.8545454545454545</v>
      </c>
      <c r="AF34" s="82">
        <f>职业参数比例等级参数!$K$22*AF28/30+职业参数比例等级参数!$G$22</f>
        <v>1.7454545454545454</v>
      </c>
    </row>
    <row r="35" spans="1:32" s="50" customFormat="1">
      <c r="B35" s="73" t="s">
        <v>560</v>
      </c>
      <c r="C35" s="81">
        <f>职业参数比例等级参数!$K$23*C28/30+职业参数比例等级参数!$G$23</f>
        <v>1.418181818181818</v>
      </c>
      <c r="D35" s="81">
        <f>职业参数比例等级参数!$K$23*D28/30+职业参数比例等级参数!$G$23</f>
        <v>1.4072727272727272</v>
      </c>
      <c r="E35" s="81">
        <f>职业参数比例等级参数!$K$23*E28/30+职业参数比例等级参数!$G$23</f>
        <v>1.3963636363636363</v>
      </c>
      <c r="F35" s="81">
        <f>职业参数比例等级参数!$K$23*F28/30+职业参数比例等级参数!$G$23</f>
        <v>1.3854545454545453</v>
      </c>
      <c r="G35" s="81">
        <f>职业参数比例等级参数!$K$23*G28/30+职业参数比例等级参数!$G$23</f>
        <v>1.3745454545454545</v>
      </c>
      <c r="H35" s="81">
        <f>职业参数比例等级参数!$K$23*H28/30+职业参数比例等级参数!$G$23</f>
        <v>1.3636363636363635</v>
      </c>
      <c r="I35" s="81">
        <f>职业参数比例等级参数!$K$23*I28/30+职业参数比例等级参数!$G$23</f>
        <v>1.3527272727272726</v>
      </c>
      <c r="J35" s="81">
        <f>职业参数比例等级参数!$K$23*J28/30+职业参数比例等级参数!$G$23</f>
        <v>1.3418181818181818</v>
      </c>
      <c r="K35" s="81">
        <f>职业参数比例等级参数!$K$23*K28/30+职业参数比例等级参数!$G$23</f>
        <v>1.3309090909090908</v>
      </c>
      <c r="L35" s="81">
        <f>职业参数比例等级参数!$K$23*L28/30+职业参数比例等级参数!$G$23</f>
        <v>1.3199999999999998</v>
      </c>
      <c r="M35" s="81">
        <f>职业参数比例等级参数!$K$23*M28/30+职业参数比例等级参数!$G$23</f>
        <v>1.3090909090909091</v>
      </c>
      <c r="N35" s="81">
        <f>职业参数比例等级参数!$K$23*N28/30+职业参数比例等级参数!$G$23</f>
        <v>1.2981818181818181</v>
      </c>
      <c r="O35" s="81">
        <f>职业参数比例等级参数!$K$23*O28/30+职业参数比例等级参数!$G$23</f>
        <v>1.2872727272727271</v>
      </c>
      <c r="P35" s="81">
        <f>职业参数比例等级参数!$K$23*P28/30+职业参数比例等级参数!$G$23</f>
        <v>1.2763636363636364</v>
      </c>
      <c r="Q35" s="81">
        <f>职业参数比例等级参数!$K$23*Q28/30+职业参数比例等级参数!$G$23</f>
        <v>1.2654545454545454</v>
      </c>
      <c r="R35" s="81">
        <f>职业参数比例等级参数!$K$23*R28/30+职业参数比例等级参数!$G$23</f>
        <v>1.2545454545454544</v>
      </c>
      <c r="S35" s="81">
        <f>职业参数比例等级参数!$K$23*S28/30+职业参数比例等级参数!$G$23</f>
        <v>1.2436363636363637</v>
      </c>
      <c r="T35" s="81">
        <f>职业参数比例等级参数!$K$23*T28/30+职业参数比例等级参数!$G$23</f>
        <v>1.2327272727272727</v>
      </c>
      <c r="U35" s="81">
        <f>职业参数比例等级参数!$K$23*U28/30+职业参数比例等级参数!$G$23</f>
        <v>1.2218181818181817</v>
      </c>
      <c r="V35" s="81">
        <f>职业参数比例等级参数!$K$23*V28/30+职业参数比例等级参数!$G$23</f>
        <v>1.2109090909090909</v>
      </c>
      <c r="W35" s="81">
        <f>职业参数比例等级参数!$K$23*W28/30+职业参数比例等级参数!$G$23</f>
        <v>1.2</v>
      </c>
      <c r="X35" s="81">
        <f>职业参数比例等级参数!$K$23*X28/30+职业参数比例等级参数!$G$23</f>
        <v>1.189090909090909</v>
      </c>
      <c r="Y35" s="81">
        <f>职业参数比例等级参数!$K$23*Y28/30+职业参数比例等级参数!$G$23</f>
        <v>1.178181818181818</v>
      </c>
      <c r="Z35" s="81">
        <f>职业参数比例等级参数!$K$23*Z28/30+职业参数比例等级参数!$G$23</f>
        <v>1.1672727272727272</v>
      </c>
      <c r="AA35" s="81">
        <f>职业参数比例等级参数!$K$23*AA28/30+职业参数比例等级参数!$G$23</f>
        <v>1.1563636363636363</v>
      </c>
      <c r="AB35" s="81">
        <f>职业参数比例等级参数!$K$23*AB28/30+职业参数比例等级参数!$G$23</f>
        <v>1.1454545454545453</v>
      </c>
      <c r="AC35" s="81">
        <f>职业参数比例等级参数!$K$23*AC28/30+职业参数比例等级参数!$G$23</f>
        <v>1.1345454545454545</v>
      </c>
      <c r="AD35" s="81">
        <f>职业参数比例等级参数!$K$23*AD28/30+职业参数比例等级参数!$G$23</f>
        <v>1.1236363636363635</v>
      </c>
      <c r="AE35" s="81">
        <f>职业参数比例等级参数!$K$23*AE28/30+职业参数比例等级参数!$G$23</f>
        <v>1.1127272727272726</v>
      </c>
      <c r="AF35" s="82">
        <f>职业参数比例等级参数!$K$23*AF28/30+职业参数比例等级参数!$G$23</f>
        <v>1.1018181818181818</v>
      </c>
    </row>
    <row r="36" spans="1:32" s="50" customFormat="1">
      <c r="B36" s="73" t="s">
        <v>561</v>
      </c>
      <c r="C36" s="81">
        <f>职业参数比例等级参数!$K$24*C28/30+职业参数比例等级参数!$G$24</f>
        <v>2.836363636363636</v>
      </c>
      <c r="D36" s="81">
        <f>职业参数比例等级参数!$K$24*D28/30+职业参数比例等级参数!$G$24</f>
        <v>2.8145454545454545</v>
      </c>
      <c r="E36" s="81">
        <f>职业参数比例等级参数!$K$24*E28/30+职业参数比例等级参数!$G$24</f>
        <v>2.7927272727272725</v>
      </c>
      <c r="F36" s="81">
        <f>职业参数比例等级参数!$K$24*F28/30+职业参数比例等级参数!$G$24</f>
        <v>2.7709090909090905</v>
      </c>
      <c r="G36" s="81">
        <f>职业参数比例等级参数!$K$24*G28/30+职业参数比例等级参数!$G$24</f>
        <v>2.749090909090909</v>
      </c>
      <c r="H36" s="81">
        <f>职业参数比例等级参数!$K$24*H28/30+职业参数比例等级参数!$G$24</f>
        <v>2.7272727272727271</v>
      </c>
      <c r="I36" s="81">
        <f>职业参数比例等级参数!$K$24*I28/30+职业参数比例等级参数!$G$24</f>
        <v>2.7054545454545451</v>
      </c>
      <c r="J36" s="81">
        <f>职业参数比例等级参数!$K$24*J28/30+职业参数比例等级参数!$G$24</f>
        <v>2.6836363636363636</v>
      </c>
      <c r="K36" s="81">
        <f>职业参数比例等级参数!$K$24*K28/30+职业参数比例等级参数!$G$24</f>
        <v>2.6618181818181816</v>
      </c>
      <c r="L36" s="81">
        <f>职业参数比例等级参数!$K$24*L28/30+职业参数比例等级参数!$G$24</f>
        <v>2.6399999999999997</v>
      </c>
      <c r="M36" s="81">
        <f>职业参数比例等级参数!$K$24*M28/30+职业参数比例等级参数!$G$24</f>
        <v>2.6181818181818182</v>
      </c>
      <c r="N36" s="81">
        <f>职业参数比例等级参数!$K$24*N28/30+职业参数比例等级参数!$G$24</f>
        <v>2.5963636363636362</v>
      </c>
      <c r="O36" s="81">
        <f>职业参数比例等级参数!$K$24*O28/30+职业参数比例等级参数!$G$24</f>
        <v>2.5745454545454542</v>
      </c>
      <c r="P36" s="81">
        <f>职业参数比例等级参数!$K$24*P28/30+职业参数比例等级参数!$G$24</f>
        <v>2.5527272727272727</v>
      </c>
      <c r="Q36" s="81">
        <f>职业参数比例等级参数!$K$24*Q28/30+职业参数比例等级参数!$G$24</f>
        <v>2.5309090909090908</v>
      </c>
      <c r="R36" s="81">
        <f>职业参数比例等级参数!$K$24*R28/30+职业参数比例等级参数!$G$24</f>
        <v>2.5090909090909088</v>
      </c>
      <c r="S36" s="81">
        <f>职业参数比例等级参数!$K$24*S28/30+职业参数比例等级参数!$G$24</f>
        <v>2.4872727272727273</v>
      </c>
      <c r="T36" s="81">
        <f>职业参数比例等级参数!$K$24*T28/30+职业参数比例等级参数!$G$24</f>
        <v>2.4654545454545453</v>
      </c>
      <c r="U36" s="81">
        <f>职业参数比例等级参数!$K$24*U28/30+职业参数比例等级参数!$G$24</f>
        <v>2.4436363636363634</v>
      </c>
      <c r="V36" s="81">
        <f>职业参数比例等级参数!$K$24*V28/30+职业参数比例等级参数!$G$24</f>
        <v>2.4218181818181819</v>
      </c>
      <c r="W36" s="81">
        <f>职业参数比例等级参数!$K$24*W28/30+职业参数比例等级参数!$G$24</f>
        <v>2.4</v>
      </c>
      <c r="X36" s="81">
        <f>职业参数比例等级参数!$K$24*X28/30+职业参数比例等级参数!$G$24</f>
        <v>2.378181818181818</v>
      </c>
      <c r="Y36" s="81">
        <f>职业参数比例等级参数!$K$24*Y28/30+职业参数比例等级参数!$G$24</f>
        <v>2.356363636363636</v>
      </c>
      <c r="Z36" s="81">
        <f>职业参数比例等级参数!$K$24*Z28/30+职业参数比例等级参数!$G$24</f>
        <v>2.3345454545454545</v>
      </c>
      <c r="AA36" s="81">
        <f>职业参数比例等级参数!$K$24*AA28/30+职业参数比例等级参数!$G$24</f>
        <v>2.3127272727272725</v>
      </c>
      <c r="AB36" s="81">
        <f>职业参数比例等级参数!$K$24*AB28/30+职业参数比例等级参数!$G$24</f>
        <v>2.2909090909090906</v>
      </c>
      <c r="AC36" s="81">
        <f>职业参数比例等级参数!$K$24*AC28/30+职业参数比例等级参数!$G$24</f>
        <v>2.269090909090909</v>
      </c>
      <c r="AD36" s="81">
        <f>职业参数比例等级参数!$K$24*AD28/30+职业参数比例等级参数!$G$24</f>
        <v>2.2472727272727271</v>
      </c>
      <c r="AE36" s="81">
        <f>职业参数比例等级参数!$K$24*AE28/30+职业参数比例等级参数!$G$24</f>
        <v>2.2254545454545451</v>
      </c>
      <c r="AF36" s="82">
        <f>职业参数比例等级参数!$K$24*AF28/30+职业参数比例等级参数!$G$24</f>
        <v>2.2036363636363636</v>
      </c>
    </row>
    <row r="37" spans="1:32" s="50" customFormat="1" ht="15" thickBot="1">
      <c r="B37" s="77" t="s">
        <v>508</v>
      </c>
      <c r="C37" s="83">
        <f>职业参数比例等级参数!$K$25*C28/30+职业参数比例等级参数!$G$25</f>
        <v>1.418181818181818</v>
      </c>
      <c r="D37" s="83">
        <f>职业参数比例等级参数!$K$25*D28/30+职业参数比例等级参数!$G$25</f>
        <v>1.4072727272727272</v>
      </c>
      <c r="E37" s="83">
        <f>职业参数比例等级参数!$K$25*E28/30+职业参数比例等级参数!$G$25</f>
        <v>1.3963636363636363</v>
      </c>
      <c r="F37" s="83">
        <f>职业参数比例等级参数!$K$25*F28/30+职业参数比例等级参数!$G$25</f>
        <v>1.3854545454545453</v>
      </c>
      <c r="G37" s="83">
        <f>职业参数比例等级参数!$K$25*G28/30+职业参数比例等级参数!$G$25</f>
        <v>1.3745454545454545</v>
      </c>
      <c r="H37" s="83">
        <f>职业参数比例等级参数!$K$25*H28/30+职业参数比例等级参数!$G$25</f>
        <v>1.3636363636363635</v>
      </c>
      <c r="I37" s="83">
        <f>职业参数比例等级参数!$K$25*I28/30+职业参数比例等级参数!$G$25</f>
        <v>1.3527272727272726</v>
      </c>
      <c r="J37" s="83">
        <f>职业参数比例等级参数!$K$25*J28/30+职业参数比例等级参数!$G$25</f>
        <v>1.3418181818181818</v>
      </c>
      <c r="K37" s="83">
        <f>职业参数比例等级参数!$K$25*K28/30+职业参数比例等级参数!$G$25</f>
        <v>1.3309090909090908</v>
      </c>
      <c r="L37" s="83">
        <f>职业参数比例等级参数!$K$25*L28/30+职业参数比例等级参数!$G$25</f>
        <v>1.3199999999999998</v>
      </c>
      <c r="M37" s="83">
        <f>职业参数比例等级参数!$K$25*M28/30+职业参数比例等级参数!$G$25</f>
        <v>1.3090909090909091</v>
      </c>
      <c r="N37" s="83">
        <f>职业参数比例等级参数!$K$25*N28/30+职业参数比例等级参数!$G$25</f>
        <v>1.2981818181818181</v>
      </c>
      <c r="O37" s="83">
        <f>职业参数比例等级参数!$K$25*O28/30+职业参数比例等级参数!$G$25</f>
        <v>1.2872727272727271</v>
      </c>
      <c r="P37" s="83">
        <f>职业参数比例等级参数!$K$25*P28/30+职业参数比例等级参数!$G$25</f>
        <v>1.2763636363636364</v>
      </c>
      <c r="Q37" s="83">
        <f>职业参数比例等级参数!$K$25*Q28/30+职业参数比例等级参数!$G$25</f>
        <v>1.2654545454545454</v>
      </c>
      <c r="R37" s="83">
        <f>职业参数比例等级参数!$K$25*R28/30+职业参数比例等级参数!$G$25</f>
        <v>1.2545454545454544</v>
      </c>
      <c r="S37" s="83">
        <f>职业参数比例等级参数!$K$25*S28/30+职业参数比例等级参数!$G$25</f>
        <v>1.2436363636363637</v>
      </c>
      <c r="T37" s="83">
        <f>职业参数比例等级参数!$K$25*T28/30+职业参数比例等级参数!$G$25</f>
        <v>1.2327272727272727</v>
      </c>
      <c r="U37" s="83">
        <f>职业参数比例等级参数!$K$25*U28/30+职业参数比例等级参数!$G$25</f>
        <v>1.2218181818181817</v>
      </c>
      <c r="V37" s="83">
        <f>职业参数比例等级参数!$K$25*V28/30+职业参数比例等级参数!$G$25</f>
        <v>1.2109090909090909</v>
      </c>
      <c r="W37" s="83">
        <f>职业参数比例等级参数!$K$25*W28/30+职业参数比例等级参数!$G$25</f>
        <v>1.2</v>
      </c>
      <c r="X37" s="83">
        <f>职业参数比例等级参数!$K$25*X28/30+职业参数比例等级参数!$G$25</f>
        <v>1.189090909090909</v>
      </c>
      <c r="Y37" s="83">
        <f>职业参数比例等级参数!$K$25*Y28/30+职业参数比例等级参数!$G$25</f>
        <v>1.178181818181818</v>
      </c>
      <c r="Z37" s="83">
        <f>职业参数比例等级参数!$K$25*Z28/30+职业参数比例等级参数!$G$25</f>
        <v>1.1672727272727272</v>
      </c>
      <c r="AA37" s="83">
        <f>职业参数比例等级参数!$K$25*AA28/30+职业参数比例等级参数!$G$25</f>
        <v>1.1563636363636363</v>
      </c>
      <c r="AB37" s="83">
        <f>职业参数比例等级参数!$K$25*AB28/30+职业参数比例等级参数!$G$25</f>
        <v>1.1454545454545453</v>
      </c>
      <c r="AC37" s="83">
        <f>职业参数比例等级参数!$K$25*AC28/30+职业参数比例等级参数!$G$25</f>
        <v>1.1345454545454545</v>
      </c>
      <c r="AD37" s="83">
        <f>职业参数比例等级参数!$K$25*AD28/30+职业参数比例等级参数!$G$25</f>
        <v>1.1236363636363635</v>
      </c>
      <c r="AE37" s="83">
        <f>职业参数比例等级参数!$K$25*AE28/30+职业参数比例等级参数!$G$25</f>
        <v>1.1127272727272726</v>
      </c>
      <c r="AF37" s="84">
        <f>职业参数比例等级参数!$K$25*AF28/30+职业参数比例等级参数!$G$25</f>
        <v>1.1018181818181818</v>
      </c>
    </row>
    <row r="38" spans="1:32" s="50" customFormat="1">
      <c r="A38" s="65" t="s">
        <v>563</v>
      </c>
      <c r="B38" s="90" t="s">
        <v>547</v>
      </c>
      <c r="C38" s="91">
        <f>$H$17+$L$17</f>
        <v>14.545454545454545</v>
      </c>
      <c r="D38" s="91">
        <f>$H$17+$L$17*D28/30</f>
        <v>14.303030303030303</v>
      </c>
      <c r="E38" s="91">
        <f t="shared" ref="E38:AF38" si="34">$H$17+$L$17*E28/30</f>
        <v>14.060606060606059</v>
      </c>
      <c r="F38" s="91">
        <f t="shared" si="34"/>
        <v>13.818181818181817</v>
      </c>
      <c r="G38" s="91">
        <f t="shared" si="34"/>
        <v>13.575757575757574</v>
      </c>
      <c r="H38" s="91">
        <f t="shared" si="34"/>
        <v>13.333333333333332</v>
      </c>
      <c r="I38" s="91">
        <f t="shared" si="34"/>
        <v>13.09090909090909</v>
      </c>
      <c r="J38" s="91">
        <f t="shared" si="34"/>
        <v>12.848484848484848</v>
      </c>
      <c r="K38" s="91">
        <f t="shared" si="34"/>
        <v>12.606060606060606</v>
      </c>
      <c r="L38" s="91">
        <f t="shared" si="34"/>
        <v>12.363636363636363</v>
      </c>
      <c r="M38" s="91">
        <f t="shared" si="34"/>
        <v>12.121212121212121</v>
      </c>
      <c r="N38" s="91">
        <f t="shared" si="34"/>
        <v>11.878787878787879</v>
      </c>
      <c r="O38" s="91">
        <f t="shared" si="34"/>
        <v>11.636363636363637</v>
      </c>
      <c r="P38" s="91">
        <f t="shared" si="34"/>
        <v>11.393939393939394</v>
      </c>
      <c r="Q38" s="91">
        <f t="shared" si="34"/>
        <v>11.15151515151515</v>
      </c>
      <c r="R38" s="91">
        <f t="shared" si="34"/>
        <v>10.909090909090908</v>
      </c>
      <c r="S38" s="91">
        <f t="shared" si="34"/>
        <v>10.666666666666666</v>
      </c>
      <c r="T38" s="91">
        <f t="shared" si="34"/>
        <v>10.424242424242424</v>
      </c>
      <c r="U38" s="91">
        <f t="shared" si="34"/>
        <v>10.181818181818182</v>
      </c>
      <c r="V38" s="91">
        <f t="shared" si="34"/>
        <v>9.9393939393939394</v>
      </c>
      <c r="W38" s="91">
        <f t="shared" si="34"/>
        <v>9.6969696969696955</v>
      </c>
      <c r="X38" s="91">
        <f t="shared" si="34"/>
        <v>9.4545454545454533</v>
      </c>
      <c r="Y38" s="91">
        <f t="shared" si="34"/>
        <v>9.212121212121211</v>
      </c>
      <c r="Z38" s="91">
        <f t="shared" si="34"/>
        <v>8.9696969696969688</v>
      </c>
      <c r="AA38" s="91">
        <f t="shared" si="34"/>
        <v>8.7272727272727266</v>
      </c>
      <c r="AB38" s="91">
        <f t="shared" si="34"/>
        <v>8.4848484848484844</v>
      </c>
      <c r="AC38" s="91">
        <f t="shared" si="34"/>
        <v>8.2424242424242422</v>
      </c>
      <c r="AD38" s="91">
        <f t="shared" si="34"/>
        <v>8</v>
      </c>
      <c r="AE38" s="91">
        <f t="shared" si="34"/>
        <v>7.7575757575757569</v>
      </c>
      <c r="AF38" s="92">
        <f t="shared" si="34"/>
        <v>7.5151515151515147</v>
      </c>
    </row>
    <row r="39" spans="1:32" s="50" customFormat="1">
      <c r="B39" s="73" t="s">
        <v>548</v>
      </c>
      <c r="C39" s="81">
        <f>$H$18+$L$18</f>
        <v>13.636363636363635</v>
      </c>
      <c r="D39" s="81">
        <f>$H$18+$L$18*D28/30</f>
        <v>13.409090909090908</v>
      </c>
      <c r="E39" s="81">
        <f t="shared" ref="E39:AF39" si="35">$H$18+$L$18*E28/30</f>
        <v>13.18181818181818</v>
      </c>
      <c r="F39" s="81">
        <f t="shared" si="35"/>
        <v>12.954545454545453</v>
      </c>
      <c r="G39" s="81">
        <f t="shared" si="35"/>
        <v>12.727272727272727</v>
      </c>
      <c r="H39" s="81">
        <f t="shared" si="35"/>
        <v>12.5</v>
      </c>
      <c r="I39" s="81">
        <f t="shared" si="35"/>
        <v>12.272727272727272</v>
      </c>
      <c r="J39" s="81">
        <f t="shared" si="35"/>
        <v>12.045454545454545</v>
      </c>
      <c r="K39" s="81">
        <f t="shared" si="35"/>
        <v>11.818181818181817</v>
      </c>
      <c r="L39" s="81">
        <f t="shared" si="35"/>
        <v>11.59090909090909</v>
      </c>
      <c r="M39" s="81">
        <f t="shared" si="35"/>
        <v>11.363636363636363</v>
      </c>
      <c r="N39" s="81">
        <f t="shared" si="35"/>
        <v>11.136363636363635</v>
      </c>
      <c r="O39" s="81">
        <f t="shared" si="35"/>
        <v>10.909090909090908</v>
      </c>
      <c r="P39" s="81">
        <f t="shared" si="35"/>
        <v>10.68181818181818</v>
      </c>
      <c r="Q39" s="81">
        <f t="shared" si="35"/>
        <v>10.454545454545453</v>
      </c>
      <c r="R39" s="81">
        <f t="shared" si="35"/>
        <v>10.227272727272727</v>
      </c>
      <c r="S39" s="81">
        <f t="shared" si="35"/>
        <v>9.9999999999999982</v>
      </c>
      <c r="T39" s="81">
        <f t="shared" si="35"/>
        <v>9.7727272727272716</v>
      </c>
      <c r="U39" s="81">
        <f t="shared" si="35"/>
        <v>9.545454545454545</v>
      </c>
      <c r="V39" s="81">
        <f t="shared" si="35"/>
        <v>9.3181818181818166</v>
      </c>
      <c r="W39" s="81">
        <f t="shared" si="35"/>
        <v>9.0909090909090899</v>
      </c>
      <c r="X39" s="81">
        <f t="shared" si="35"/>
        <v>8.8636363636363633</v>
      </c>
      <c r="Y39" s="81">
        <f t="shared" si="35"/>
        <v>8.6363636363636349</v>
      </c>
      <c r="Z39" s="81">
        <f t="shared" si="35"/>
        <v>8.4090909090909083</v>
      </c>
      <c r="AA39" s="81">
        <f t="shared" si="35"/>
        <v>8.1818181818181817</v>
      </c>
      <c r="AB39" s="81">
        <f t="shared" si="35"/>
        <v>7.9545454545454533</v>
      </c>
      <c r="AC39" s="81">
        <f t="shared" si="35"/>
        <v>7.7272727272727266</v>
      </c>
      <c r="AD39" s="81">
        <f t="shared" si="35"/>
        <v>7.4999999999999991</v>
      </c>
      <c r="AE39" s="81">
        <f t="shared" si="35"/>
        <v>7.2727272727272716</v>
      </c>
      <c r="AF39" s="82">
        <f t="shared" si="35"/>
        <v>7.045454545454545</v>
      </c>
    </row>
    <row r="40" spans="1:32" s="50" customFormat="1">
      <c r="B40" s="73" t="s">
        <v>550</v>
      </c>
      <c r="C40" s="81">
        <f>$H$19+$L$19</f>
        <v>8.7272727272727266</v>
      </c>
      <c r="D40" s="81">
        <f>$H$19+$L$19*D28/30</f>
        <v>8.5333333333333332</v>
      </c>
      <c r="E40" s="81">
        <f t="shared" ref="E40:AF40" si="36">$H$19+$L$19*E28/30</f>
        <v>8.3393939393939398</v>
      </c>
      <c r="F40" s="81">
        <f t="shared" si="36"/>
        <v>8.1454545454545446</v>
      </c>
      <c r="G40" s="81">
        <f t="shared" si="36"/>
        <v>7.9515151515151521</v>
      </c>
      <c r="H40" s="81">
        <f t="shared" si="36"/>
        <v>7.7575757575757578</v>
      </c>
      <c r="I40" s="81">
        <f t="shared" si="36"/>
        <v>7.5636363636363635</v>
      </c>
      <c r="J40" s="81">
        <f t="shared" si="36"/>
        <v>7.3696969696969692</v>
      </c>
      <c r="K40" s="81">
        <f t="shared" si="36"/>
        <v>7.1757575757575758</v>
      </c>
      <c r="L40" s="81">
        <f t="shared" si="36"/>
        <v>6.9818181818181824</v>
      </c>
      <c r="M40" s="81">
        <f t="shared" si="36"/>
        <v>6.787878787878789</v>
      </c>
      <c r="N40" s="81">
        <f t="shared" si="36"/>
        <v>6.5939393939393938</v>
      </c>
      <c r="O40" s="81">
        <f t="shared" si="36"/>
        <v>6.4</v>
      </c>
      <c r="P40" s="81">
        <f t="shared" si="36"/>
        <v>6.2060606060606061</v>
      </c>
      <c r="Q40" s="81">
        <f t="shared" si="36"/>
        <v>6.0121212121212118</v>
      </c>
      <c r="R40" s="81">
        <f t="shared" si="36"/>
        <v>5.8181818181818183</v>
      </c>
      <c r="S40" s="81">
        <f t="shared" si="36"/>
        <v>5.6242424242424249</v>
      </c>
      <c r="T40" s="81">
        <f t="shared" si="36"/>
        <v>5.4303030303030306</v>
      </c>
      <c r="U40" s="81">
        <f t="shared" si="36"/>
        <v>5.2363636363636363</v>
      </c>
      <c r="V40" s="81">
        <f t="shared" si="36"/>
        <v>5.0424242424242429</v>
      </c>
      <c r="W40" s="81">
        <f t="shared" si="36"/>
        <v>4.8484848484848486</v>
      </c>
      <c r="X40" s="81">
        <f t="shared" si="36"/>
        <v>4.6545454545454543</v>
      </c>
      <c r="Y40" s="81">
        <f t="shared" si="36"/>
        <v>4.4606060606060609</v>
      </c>
      <c r="Z40" s="81">
        <f t="shared" si="36"/>
        <v>4.2666666666666666</v>
      </c>
      <c r="AA40" s="81">
        <f t="shared" si="36"/>
        <v>4.0727272727272723</v>
      </c>
      <c r="AB40" s="81">
        <f t="shared" si="36"/>
        <v>3.8787878787878789</v>
      </c>
      <c r="AC40" s="81">
        <f t="shared" si="36"/>
        <v>3.684848484848485</v>
      </c>
      <c r="AD40" s="81">
        <f t="shared" si="36"/>
        <v>3.4909090909090912</v>
      </c>
      <c r="AE40" s="81">
        <f t="shared" si="36"/>
        <v>3.2969696969696969</v>
      </c>
      <c r="AF40" s="82">
        <f t="shared" si="36"/>
        <v>3.103030303030303</v>
      </c>
    </row>
    <row r="41" spans="1:32" s="50" customFormat="1">
      <c r="B41" s="73" t="s">
        <v>559</v>
      </c>
      <c r="C41" s="81">
        <f>$H$20+$L$20</f>
        <v>6.545454545454545</v>
      </c>
      <c r="D41" s="81">
        <f>$H$20+$L$20*D28/30</f>
        <v>6.3999999999999995</v>
      </c>
      <c r="E41" s="81">
        <f t="shared" ref="E41:AF41" si="37">$H$20+$L$20*E28/30</f>
        <v>6.254545454545454</v>
      </c>
      <c r="F41" s="81">
        <f t="shared" si="37"/>
        <v>6.1090909090909093</v>
      </c>
      <c r="G41" s="81">
        <f t="shared" si="37"/>
        <v>5.963636363636363</v>
      </c>
      <c r="H41" s="81">
        <f t="shared" si="37"/>
        <v>5.8181818181818175</v>
      </c>
      <c r="I41" s="81">
        <f t="shared" si="37"/>
        <v>5.672727272727272</v>
      </c>
      <c r="J41" s="81">
        <f t="shared" si="37"/>
        <v>5.5272727272727273</v>
      </c>
      <c r="K41" s="81">
        <f t="shared" si="37"/>
        <v>5.3818181818181818</v>
      </c>
      <c r="L41" s="81">
        <f t="shared" si="37"/>
        <v>5.2363636363636363</v>
      </c>
      <c r="M41" s="81">
        <f t="shared" si="37"/>
        <v>5.0909090909090899</v>
      </c>
      <c r="N41" s="81">
        <f t="shared" si="37"/>
        <v>4.9454545454545453</v>
      </c>
      <c r="O41" s="81">
        <f t="shared" si="37"/>
        <v>4.7999999999999989</v>
      </c>
      <c r="P41" s="81">
        <f t="shared" si="37"/>
        <v>4.6545454545454543</v>
      </c>
      <c r="Q41" s="81">
        <f t="shared" si="37"/>
        <v>4.5090909090909088</v>
      </c>
      <c r="R41" s="81">
        <f t="shared" si="37"/>
        <v>4.3636363636363633</v>
      </c>
      <c r="S41" s="81">
        <f t="shared" si="37"/>
        <v>4.2181818181818178</v>
      </c>
      <c r="T41" s="81">
        <f t="shared" si="37"/>
        <v>4.0727272727272723</v>
      </c>
      <c r="U41" s="81">
        <f t="shared" si="37"/>
        <v>3.9272727272727268</v>
      </c>
      <c r="V41" s="81">
        <f t="shared" si="37"/>
        <v>3.7818181818181817</v>
      </c>
      <c r="W41" s="81">
        <f t="shared" si="37"/>
        <v>3.6363636363636358</v>
      </c>
      <c r="X41" s="81">
        <f t="shared" si="37"/>
        <v>3.4909090909090903</v>
      </c>
      <c r="Y41" s="81">
        <f t="shared" si="37"/>
        <v>3.3454545454545452</v>
      </c>
      <c r="Z41" s="81">
        <f t="shared" si="37"/>
        <v>3.1999999999999997</v>
      </c>
      <c r="AA41" s="81">
        <f t="shared" si="37"/>
        <v>3.0545454545454542</v>
      </c>
      <c r="AB41" s="81">
        <f t="shared" si="37"/>
        <v>2.9090909090909087</v>
      </c>
      <c r="AC41" s="81">
        <f t="shared" si="37"/>
        <v>2.7636363636363637</v>
      </c>
      <c r="AD41" s="81">
        <f t="shared" si="37"/>
        <v>2.6181818181818182</v>
      </c>
      <c r="AE41" s="81">
        <f t="shared" si="37"/>
        <v>2.4727272727272727</v>
      </c>
      <c r="AF41" s="82">
        <f t="shared" si="37"/>
        <v>2.3272727272727272</v>
      </c>
    </row>
    <row r="42" spans="1:32" s="50" customFormat="1">
      <c r="B42" s="87" t="s">
        <v>505</v>
      </c>
      <c r="C42" s="81">
        <f>$H$21+$L$21</f>
        <v>8.7272727272727266</v>
      </c>
      <c r="D42" s="81">
        <f>$H$21+$L$21*D28/30</f>
        <v>8.5333333333333332</v>
      </c>
      <c r="E42" s="81">
        <f t="shared" ref="E42:AF42" si="38">$H$21+$L$21*E28/30</f>
        <v>8.3393939393939398</v>
      </c>
      <c r="F42" s="81">
        <f t="shared" si="38"/>
        <v>8.1454545454545446</v>
      </c>
      <c r="G42" s="81">
        <f t="shared" si="38"/>
        <v>7.9515151515151521</v>
      </c>
      <c r="H42" s="81">
        <f t="shared" si="38"/>
        <v>7.7575757575757578</v>
      </c>
      <c r="I42" s="81">
        <f t="shared" si="38"/>
        <v>7.5636363636363635</v>
      </c>
      <c r="J42" s="81">
        <f t="shared" si="38"/>
        <v>7.3696969696969692</v>
      </c>
      <c r="K42" s="81">
        <f t="shared" si="38"/>
        <v>7.1757575757575758</v>
      </c>
      <c r="L42" s="81">
        <f t="shared" si="38"/>
        <v>6.9818181818181824</v>
      </c>
      <c r="M42" s="81">
        <f t="shared" si="38"/>
        <v>6.787878787878789</v>
      </c>
      <c r="N42" s="81">
        <f t="shared" si="38"/>
        <v>6.5939393939393938</v>
      </c>
      <c r="O42" s="81">
        <f t="shared" si="38"/>
        <v>6.4</v>
      </c>
      <c r="P42" s="81">
        <f t="shared" si="38"/>
        <v>6.2060606060606061</v>
      </c>
      <c r="Q42" s="81">
        <f t="shared" si="38"/>
        <v>6.0121212121212118</v>
      </c>
      <c r="R42" s="81">
        <f t="shared" si="38"/>
        <v>5.8181818181818183</v>
      </c>
      <c r="S42" s="81">
        <f t="shared" si="38"/>
        <v>5.6242424242424249</v>
      </c>
      <c r="T42" s="81">
        <f t="shared" si="38"/>
        <v>5.4303030303030306</v>
      </c>
      <c r="U42" s="81">
        <f t="shared" si="38"/>
        <v>5.2363636363636363</v>
      </c>
      <c r="V42" s="81">
        <f t="shared" si="38"/>
        <v>5.0424242424242429</v>
      </c>
      <c r="W42" s="81">
        <f t="shared" si="38"/>
        <v>4.8484848484848486</v>
      </c>
      <c r="X42" s="81">
        <f t="shared" si="38"/>
        <v>4.6545454545454543</v>
      </c>
      <c r="Y42" s="81">
        <f t="shared" si="38"/>
        <v>4.4606060606060609</v>
      </c>
      <c r="Z42" s="81">
        <f t="shared" si="38"/>
        <v>4.2666666666666666</v>
      </c>
      <c r="AA42" s="81">
        <f t="shared" si="38"/>
        <v>4.0727272727272723</v>
      </c>
      <c r="AB42" s="81">
        <f t="shared" si="38"/>
        <v>3.8787878787878789</v>
      </c>
      <c r="AC42" s="81">
        <f t="shared" si="38"/>
        <v>3.684848484848485</v>
      </c>
      <c r="AD42" s="81">
        <f t="shared" si="38"/>
        <v>3.4909090909090912</v>
      </c>
      <c r="AE42" s="81">
        <f t="shared" si="38"/>
        <v>3.2969696969696969</v>
      </c>
      <c r="AF42" s="82">
        <f t="shared" si="38"/>
        <v>3.103030303030303</v>
      </c>
    </row>
    <row r="43" spans="1:32" s="50" customFormat="1">
      <c r="B43" s="73" t="s">
        <v>506</v>
      </c>
      <c r="C43" s="81">
        <f>$H$22+$L$22</f>
        <v>6.545454545454545</v>
      </c>
      <c r="D43" s="81">
        <f>$H$22+$L$22*D28/30</f>
        <v>6.3999999999999995</v>
      </c>
      <c r="E43" s="81">
        <f t="shared" ref="E43:AF43" si="39">$H$22+$L$22*E28/30</f>
        <v>6.254545454545454</v>
      </c>
      <c r="F43" s="81">
        <f t="shared" si="39"/>
        <v>6.1090909090909093</v>
      </c>
      <c r="G43" s="81">
        <f t="shared" si="39"/>
        <v>5.963636363636363</v>
      </c>
      <c r="H43" s="81">
        <f t="shared" si="39"/>
        <v>5.8181818181818175</v>
      </c>
      <c r="I43" s="81">
        <f t="shared" si="39"/>
        <v>5.672727272727272</v>
      </c>
      <c r="J43" s="81">
        <f t="shared" si="39"/>
        <v>5.5272727272727273</v>
      </c>
      <c r="K43" s="81">
        <f t="shared" si="39"/>
        <v>5.3818181818181818</v>
      </c>
      <c r="L43" s="81">
        <f t="shared" si="39"/>
        <v>5.2363636363636363</v>
      </c>
      <c r="M43" s="81">
        <f t="shared" si="39"/>
        <v>5.0909090909090899</v>
      </c>
      <c r="N43" s="81">
        <f t="shared" si="39"/>
        <v>4.9454545454545453</v>
      </c>
      <c r="O43" s="81">
        <f t="shared" si="39"/>
        <v>4.7999999999999989</v>
      </c>
      <c r="P43" s="81">
        <f t="shared" si="39"/>
        <v>4.6545454545454543</v>
      </c>
      <c r="Q43" s="81">
        <f t="shared" si="39"/>
        <v>4.5090909090909088</v>
      </c>
      <c r="R43" s="81">
        <f t="shared" si="39"/>
        <v>4.3636363636363633</v>
      </c>
      <c r="S43" s="81">
        <f t="shared" si="39"/>
        <v>4.2181818181818178</v>
      </c>
      <c r="T43" s="81">
        <f t="shared" si="39"/>
        <v>4.0727272727272723</v>
      </c>
      <c r="U43" s="81">
        <f t="shared" si="39"/>
        <v>3.9272727272727268</v>
      </c>
      <c r="V43" s="81">
        <f t="shared" si="39"/>
        <v>3.7818181818181817</v>
      </c>
      <c r="W43" s="81">
        <f t="shared" si="39"/>
        <v>3.6363636363636358</v>
      </c>
      <c r="X43" s="81">
        <f t="shared" si="39"/>
        <v>3.4909090909090903</v>
      </c>
      <c r="Y43" s="81">
        <f t="shared" si="39"/>
        <v>3.3454545454545452</v>
      </c>
      <c r="Z43" s="81">
        <f t="shared" si="39"/>
        <v>3.1999999999999997</v>
      </c>
      <c r="AA43" s="81">
        <f t="shared" si="39"/>
        <v>3.0545454545454542</v>
      </c>
      <c r="AB43" s="81">
        <f t="shared" si="39"/>
        <v>2.9090909090909087</v>
      </c>
      <c r="AC43" s="81">
        <f t="shared" si="39"/>
        <v>2.7636363636363637</v>
      </c>
      <c r="AD43" s="81">
        <f t="shared" si="39"/>
        <v>2.6181818181818182</v>
      </c>
      <c r="AE43" s="81">
        <f t="shared" si="39"/>
        <v>2.4727272727272727</v>
      </c>
      <c r="AF43" s="82">
        <f t="shared" si="39"/>
        <v>2.3272727272727272</v>
      </c>
    </row>
    <row r="44" spans="1:32" s="50" customFormat="1">
      <c r="B44" s="73" t="s">
        <v>560</v>
      </c>
      <c r="C44" s="81">
        <f>$H$23+$L$23</f>
        <v>4.7272727272727266</v>
      </c>
      <c r="D44" s="81">
        <f>$H$23+$L$23*D28/30</f>
        <v>4.6909090909090905</v>
      </c>
      <c r="E44" s="81">
        <f t="shared" ref="E44:AF44" si="40">$H$23+$L$23*E28/30</f>
        <v>4.6545454545454543</v>
      </c>
      <c r="F44" s="81">
        <f t="shared" si="40"/>
        <v>4.6181818181818182</v>
      </c>
      <c r="G44" s="81">
        <f t="shared" si="40"/>
        <v>4.581818181818182</v>
      </c>
      <c r="H44" s="81">
        <f t="shared" si="40"/>
        <v>4.545454545454545</v>
      </c>
      <c r="I44" s="81">
        <f t="shared" si="40"/>
        <v>4.5090909090909088</v>
      </c>
      <c r="J44" s="81">
        <f t="shared" si="40"/>
        <v>4.4727272727272727</v>
      </c>
      <c r="K44" s="81">
        <f t="shared" si="40"/>
        <v>4.4363636363636365</v>
      </c>
      <c r="L44" s="81">
        <f t="shared" si="40"/>
        <v>4.3999999999999995</v>
      </c>
      <c r="M44" s="81">
        <f t="shared" si="40"/>
        <v>4.3636363636363633</v>
      </c>
      <c r="N44" s="81">
        <f t="shared" si="40"/>
        <v>4.3272727272727272</v>
      </c>
      <c r="O44" s="81">
        <f t="shared" si="40"/>
        <v>4.290909090909091</v>
      </c>
      <c r="P44" s="81">
        <f t="shared" si="40"/>
        <v>4.254545454545454</v>
      </c>
      <c r="Q44" s="81">
        <f t="shared" si="40"/>
        <v>4.2181818181818178</v>
      </c>
      <c r="R44" s="81">
        <f t="shared" si="40"/>
        <v>4.1818181818181817</v>
      </c>
      <c r="S44" s="81">
        <f t="shared" si="40"/>
        <v>4.1454545454545455</v>
      </c>
      <c r="T44" s="81">
        <f t="shared" si="40"/>
        <v>4.1090909090909093</v>
      </c>
      <c r="U44" s="81">
        <f t="shared" si="40"/>
        <v>4.0727272727272723</v>
      </c>
      <c r="V44" s="81">
        <f t="shared" si="40"/>
        <v>4.0363636363636362</v>
      </c>
      <c r="W44" s="81">
        <f t="shared" si="40"/>
        <v>4</v>
      </c>
      <c r="X44" s="81">
        <f t="shared" si="40"/>
        <v>3.9636363636363634</v>
      </c>
      <c r="Y44" s="81">
        <f t="shared" si="40"/>
        <v>3.9272727272727272</v>
      </c>
      <c r="Z44" s="81">
        <f t="shared" si="40"/>
        <v>3.8909090909090907</v>
      </c>
      <c r="AA44" s="81">
        <f t="shared" si="40"/>
        <v>3.8545454545454545</v>
      </c>
      <c r="AB44" s="81">
        <f t="shared" si="40"/>
        <v>3.8181818181818179</v>
      </c>
      <c r="AC44" s="81">
        <f t="shared" si="40"/>
        <v>3.7818181818181817</v>
      </c>
      <c r="AD44" s="81">
        <f t="shared" si="40"/>
        <v>3.7454545454545451</v>
      </c>
      <c r="AE44" s="81">
        <f t="shared" si="40"/>
        <v>3.709090909090909</v>
      </c>
      <c r="AF44" s="82">
        <f t="shared" si="40"/>
        <v>3.6727272727272724</v>
      </c>
    </row>
    <row r="45" spans="1:32" s="50" customFormat="1">
      <c r="B45" s="73" t="s">
        <v>561</v>
      </c>
      <c r="C45" s="81">
        <f>$H$24+$L$24</f>
        <v>9.4545454545454533</v>
      </c>
      <c r="D45" s="81">
        <f>$H$24+$L$24*D28/30</f>
        <v>9.3818181818181809</v>
      </c>
      <c r="E45" s="81">
        <f t="shared" ref="E45:AF45" si="41">$H$24+$L$24*E28/30</f>
        <v>9.3090909090909086</v>
      </c>
      <c r="F45" s="81">
        <f t="shared" si="41"/>
        <v>9.2363636363636363</v>
      </c>
      <c r="G45" s="81">
        <f t="shared" si="41"/>
        <v>9.163636363636364</v>
      </c>
      <c r="H45" s="81">
        <f t="shared" si="41"/>
        <v>9.0909090909090899</v>
      </c>
      <c r="I45" s="81">
        <f t="shared" si="41"/>
        <v>9.0181818181818176</v>
      </c>
      <c r="J45" s="81">
        <f t="shared" si="41"/>
        <v>8.9454545454545453</v>
      </c>
      <c r="K45" s="81">
        <f t="shared" si="41"/>
        <v>8.872727272727273</v>
      </c>
      <c r="L45" s="81">
        <f t="shared" si="41"/>
        <v>8.7999999999999989</v>
      </c>
      <c r="M45" s="81">
        <f t="shared" si="41"/>
        <v>8.7272727272727266</v>
      </c>
      <c r="N45" s="81">
        <f t="shared" si="41"/>
        <v>8.6545454545454543</v>
      </c>
      <c r="O45" s="81">
        <f t="shared" si="41"/>
        <v>8.581818181818182</v>
      </c>
      <c r="P45" s="81">
        <f t="shared" si="41"/>
        <v>8.5090909090909079</v>
      </c>
      <c r="Q45" s="81">
        <f t="shared" si="41"/>
        <v>8.4363636363636356</v>
      </c>
      <c r="R45" s="81">
        <f t="shared" si="41"/>
        <v>8.3636363636363633</v>
      </c>
      <c r="S45" s="81">
        <f t="shared" si="41"/>
        <v>8.290909090909091</v>
      </c>
      <c r="T45" s="81">
        <f t="shared" si="41"/>
        <v>8.2181818181818187</v>
      </c>
      <c r="U45" s="81">
        <f t="shared" si="41"/>
        <v>8.1454545454545446</v>
      </c>
      <c r="V45" s="81">
        <f t="shared" si="41"/>
        <v>8.0727272727272723</v>
      </c>
      <c r="W45" s="81">
        <f t="shared" si="41"/>
        <v>8</v>
      </c>
      <c r="X45" s="81">
        <f t="shared" si="41"/>
        <v>7.9272727272727268</v>
      </c>
      <c r="Y45" s="81">
        <f t="shared" si="41"/>
        <v>7.8545454545454545</v>
      </c>
      <c r="Z45" s="81">
        <f t="shared" si="41"/>
        <v>7.7818181818181813</v>
      </c>
      <c r="AA45" s="81">
        <f t="shared" si="41"/>
        <v>7.709090909090909</v>
      </c>
      <c r="AB45" s="81">
        <f t="shared" si="41"/>
        <v>7.6363636363636358</v>
      </c>
      <c r="AC45" s="81">
        <f t="shared" si="41"/>
        <v>7.5636363636363635</v>
      </c>
      <c r="AD45" s="81">
        <f t="shared" si="41"/>
        <v>7.4909090909090903</v>
      </c>
      <c r="AE45" s="81">
        <f t="shared" si="41"/>
        <v>7.418181818181818</v>
      </c>
      <c r="AF45" s="82">
        <f t="shared" si="41"/>
        <v>7.3454545454545448</v>
      </c>
    </row>
    <row r="46" spans="1:32" s="50" customFormat="1" ht="15" thickBot="1">
      <c r="B46" s="77" t="s">
        <v>508</v>
      </c>
      <c r="C46" s="83">
        <f>$H$25+$L$25</f>
        <v>4.7272727272727266</v>
      </c>
      <c r="D46" s="83">
        <f>$H$25+$L$25*D28/30</f>
        <v>4.6909090909090905</v>
      </c>
      <c r="E46" s="83">
        <f t="shared" ref="E46:AF46" si="42">$H$25+$L$25*E28/30</f>
        <v>4.6545454545454543</v>
      </c>
      <c r="F46" s="83">
        <f t="shared" si="42"/>
        <v>4.6181818181818182</v>
      </c>
      <c r="G46" s="83">
        <f t="shared" si="42"/>
        <v>4.581818181818182</v>
      </c>
      <c r="H46" s="83">
        <f t="shared" si="42"/>
        <v>4.545454545454545</v>
      </c>
      <c r="I46" s="83">
        <f t="shared" si="42"/>
        <v>4.5090909090909088</v>
      </c>
      <c r="J46" s="83">
        <f t="shared" si="42"/>
        <v>4.4727272727272727</v>
      </c>
      <c r="K46" s="83">
        <f t="shared" si="42"/>
        <v>4.4363636363636365</v>
      </c>
      <c r="L46" s="83">
        <f t="shared" si="42"/>
        <v>4.3999999999999995</v>
      </c>
      <c r="M46" s="83">
        <f t="shared" si="42"/>
        <v>4.3636363636363633</v>
      </c>
      <c r="N46" s="83">
        <f t="shared" si="42"/>
        <v>4.3272727272727272</v>
      </c>
      <c r="O46" s="83">
        <f t="shared" si="42"/>
        <v>4.290909090909091</v>
      </c>
      <c r="P46" s="83">
        <f t="shared" si="42"/>
        <v>4.254545454545454</v>
      </c>
      <c r="Q46" s="83">
        <f t="shared" si="42"/>
        <v>4.2181818181818178</v>
      </c>
      <c r="R46" s="83">
        <f t="shared" si="42"/>
        <v>4.1818181818181817</v>
      </c>
      <c r="S46" s="83">
        <f t="shared" si="42"/>
        <v>4.1454545454545455</v>
      </c>
      <c r="T46" s="83">
        <f t="shared" si="42"/>
        <v>4.1090909090909093</v>
      </c>
      <c r="U46" s="83">
        <f t="shared" si="42"/>
        <v>4.0727272727272723</v>
      </c>
      <c r="V46" s="83">
        <f t="shared" si="42"/>
        <v>4.0363636363636362</v>
      </c>
      <c r="W46" s="83">
        <f t="shared" si="42"/>
        <v>4</v>
      </c>
      <c r="X46" s="83">
        <f t="shared" si="42"/>
        <v>3.9636363636363634</v>
      </c>
      <c r="Y46" s="83">
        <f t="shared" si="42"/>
        <v>3.9272727272727272</v>
      </c>
      <c r="Z46" s="83">
        <f t="shared" si="42"/>
        <v>3.8909090909090907</v>
      </c>
      <c r="AA46" s="83">
        <f t="shared" si="42"/>
        <v>3.8545454545454545</v>
      </c>
      <c r="AB46" s="83">
        <f t="shared" si="42"/>
        <v>3.8181818181818179</v>
      </c>
      <c r="AC46" s="83">
        <f t="shared" si="42"/>
        <v>3.7818181818181817</v>
      </c>
      <c r="AD46" s="83">
        <f t="shared" si="42"/>
        <v>3.7454545454545451</v>
      </c>
      <c r="AE46" s="83">
        <f t="shared" si="42"/>
        <v>3.709090909090909</v>
      </c>
      <c r="AF46" s="84">
        <f t="shared" si="42"/>
        <v>3.6727272727272724</v>
      </c>
    </row>
    <row r="47" spans="1:32" s="50" customFormat="1">
      <c r="A47" s="50" t="s">
        <v>567</v>
      </c>
      <c r="B47" s="90" t="s">
        <v>547</v>
      </c>
      <c r="C47" s="91">
        <f>$I$17+$M$17</f>
        <v>14.545454545454545</v>
      </c>
      <c r="D47" s="91">
        <f>$I$17+$M$17*D28/30</f>
        <v>14.303030303030303</v>
      </c>
      <c r="E47" s="91">
        <f t="shared" ref="E47:AF47" si="43">$I$17+$M$17*E28/30</f>
        <v>14.060606060606059</v>
      </c>
      <c r="F47" s="91">
        <f t="shared" si="43"/>
        <v>13.818181818181817</v>
      </c>
      <c r="G47" s="91">
        <f t="shared" si="43"/>
        <v>13.575757575757574</v>
      </c>
      <c r="H47" s="91">
        <f t="shared" si="43"/>
        <v>13.333333333333332</v>
      </c>
      <c r="I47" s="91">
        <f t="shared" si="43"/>
        <v>13.09090909090909</v>
      </c>
      <c r="J47" s="91">
        <f t="shared" si="43"/>
        <v>12.848484848484848</v>
      </c>
      <c r="K47" s="91">
        <f t="shared" si="43"/>
        <v>12.606060606060606</v>
      </c>
      <c r="L47" s="91">
        <f t="shared" si="43"/>
        <v>12.363636363636363</v>
      </c>
      <c r="M47" s="91">
        <f t="shared" si="43"/>
        <v>12.121212121212121</v>
      </c>
      <c r="N47" s="91">
        <f t="shared" si="43"/>
        <v>11.878787878787879</v>
      </c>
      <c r="O47" s="91">
        <f t="shared" si="43"/>
        <v>11.636363636363637</v>
      </c>
      <c r="P47" s="91">
        <f t="shared" si="43"/>
        <v>11.393939393939394</v>
      </c>
      <c r="Q47" s="91">
        <f t="shared" si="43"/>
        <v>11.15151515151515</v>
      </c>
      <c r="R47" s="91">
        <f t="shared" si="43"/>
        <v>10.909090909090908</v>
      </c>
      <c r="S47" s="91">
        <f t="shared" si="43"/>
        <v>10.666666666666666</v>
      </c>
      <c r="T47" s="91">
        <f t="shared" si="43"/>
        <v>10.424242424242424</v>
      </c>
      <c r="U47" s="91">
        <f t="shared" si="43"/>
        <v>10.181818181818182</v>
      </c>
      <c r="V47" s="91">
        <f t="shared" si="43"/>
        <v>9.9393939393939394</v>
      </c>
      <c r="W47" s="91">
        <f t="shared" si="43"/>
        <v>9.6969696969696955</v>
      </c>
      <c r="X47" s="91">
        <f t="shared" si="43"/>
        <v>9.4545454545454533</v>
      </c>
      <c r="Y47" s="91">
        <f t="shared" si="43"/>
        <v>9.212121212121211</v>
      </c>
      <c r="Z47" s="91">
        <f t="shared" si="43"/>
        <v>8.9696969696969688</v>
      </c>
      <c r="AA47" s="91">
        <f t="shared" si="43"/>
        <v>8.7272727272727266</v>
      </c>
      <c r="AB47" s="91">
        <f t="shared" si="43"/>
        <v>8.4848484848484844</v>
      </c>
      <c r="AC47" s="91">
        <f t="shared" si="43"/>
        <v>8.2424242424242422</v>
      </c>
      <c r="AD47" s="91">
        <f t="shared" si="43"/>
        <v>8</v>
      </c>
      <c r="AE47" s="91">
        <f t="shared" si="43"/>
        <v>7.7575757575757569</v>
      </c>
      <c r="AF47" s="92">
        <f t="shared" si="43"/>
        <v>7.5151515151515147</v>
      </c>
    </row>
    <row r="48" spans="1:32" s="50" customFormat="1">
      <c r="B48" s="73" t="s">
        <v>548</v>
      </c>
      <c r="C48" s="81">
        <f>$I$18+$M$18</f>
        <v>18.18181818181818</v>
      </c>
      <c r="D48" s="81">
        <f>$I$18+$M$18*D28/30</f>
        <v>17.878787878787875</v>
      </c>
      <c r="E48" s="81">
        <f t="shared" ref="E48:AF48" si="44">$I$18+$M$18*E28/30</f>
        <v>17.575757575757571</v>
      </c>
      <c r="F48" s="81">
        <f t="shared" si="44"/>
        <v>17.272727272727273</v>
      </c>
      <c r="G48" s="81">
        <f t="shared" si="44"/>
        <v>16.969696969696969</v>
      </c>
      <c r="H48" s="81">
        <f t="shared" si="44"/>
        <v>16.666666666666664</v>
      </c>
      <c r="I48" s="81">
        <f t="shared" si="44"/>
        <v>16.36363636363636</v>
      </c>
      <c r="J48" s="81">
        <f t="shared" si="44"/>
        <v>16.060606060606059</v>
      </c>
      <c r="K48" s="81">
        <f t="shared" si="44"/>
        <v>15.757575757575756</v>
      </c>
      <c r="L48" s="81">
        <f t="shared" si="44"/>
        <v>15.454545454545453</v>
      </c>
      <c r="M48" s="81">
        <f t="shared" si="44"/>
        <v>15.15151515151515</v>
      </c>
      <c r="N48" s="81">
        <f t="shared" si="44"/>
        <v>14.848484848484848</v>
      </c>
      <c r="O48" s="81">
        <f t="shared" si="44"/>
        <v>14.545454545454543</v>
      </c>
      <c r="P48" s="81">
        <f t="shared" si="44"/>
        <v>14.242424242424242</v>
      </c>
      <c r="Q48" s="81">
        <f t="shared" si="44"/>
        <v>13.939393939393938</v>
      </c>
      <c r="R48" s="81">
        <f t="shared" si="44"/>
        <v>13.636363636363635</v>
      </c>
      <c r="S48" s="81">
        <f t="shared" si="44"/>
        <v>13.333333333333332</v>
      </c>
      <c r="T48" s="81">
        <f t="shared" si="44"/>
        <v>13.030303030303029</v>
      </c>
      <c r="U48" s="81">
        <f t="shared" si="44"/>
        <v>12.727272727272727</v>
      </c>
      <c r="V48" s="81">
        <f t="shared" si="44"/>
        <v>12.424242424242422</v>
      </c>
      <c r="W48" s="81">
        <f t="shared" si="44"/>
        <v>12.121212121212121</v>
      </c>
      <c r="X48" s="81">
        <f t="shared" si="44"/>
        <v>11.818181818181817</v>
      </c>
      <c r="Y48" s="81">
        <f t="shared" si="44"/>
        <v>11.515151515151514</v>
      </c>
      <c r="Z48" s="81">
        <f t="shared" si="44"/>
        <v>11.212121212121211</v>
      </c>
      <c r="AA48" s="81">
        <f t="shared" si="44"/>
        <v>10.909090909090908</v>
      </c>
      <c r="AB48" s="81">
        <f t="shared" si="44"/>
        <v>10.606060606060606</v>
      </c>
      <c r="AC48" s="81">
        <f t="shared" si="44"/>
        <v>10.303030303030301</v>
      </c>
      <c r="AD48" s="81">
        <f t="shared" si="44"/>
        <v>9.9999999999999982</v>
      </c>
      <c r="AE48" s="81">
        <f t="shared" si="44"/>
        <v>9.6969696969696955</v>
      </c>
      <c r="AF48" s="82">
        <f t="shared" si="44"/>
        <v>9.3939393939393927</v>
      </c>
    </row>
    <row r="49" spans="1:40" s="50" customFormat="1">
      <c r="B49" s="73" t="s">
        <v>550</v>
      </c>
      <c r="C49" s="81">
        <f>$I$19+$M$19</f>
        <v>5.4545454545454541</v>
      </c>
      <c r="D49" s="81">
        <f>$I$19+$M$19*D28/30</f>
        <v>5.333333333333333</v>
      </c>
      <c r="E49" s="81">
        <f t="shared" ref="E49:AF49" si="45">$I$19+$M$19*E28/30</f>
        <v>5.2121212121212119</v>
      </c>
      <c r="F49" s="81">
        <f t="shared" si="45"/>
        <v>5.0909090909090908</v>
      </c>
      <c r="G49" s="81">
        <f t="shared" si="45"/>
        <v>4.9696969696969697</v>
      </c>
      <c r="H49" s="81">
        <f t="shared" si="45"/>
        <v>4.8484848484848486</v>
      </c>
      <c r="I49" s="81">
        <f t="shared" si="45"/>
        <v>4.7272727272727266</v>
      </c>
      <c r="J49" s="81">
        <f t="shared" si="45"/>
        <v>4.6060606060606064</v>
      </c>
      <c r="K49" s="81">
        <f t="shared" si="45"/>
        <v>4.4848484848484844</v>
      </c>
      <c r="L49" s="81">
        <f t="shared" si="45"/>
        <v>4.3636363636363633</v>
      </c>
      <c r="M49" s="81">
        <f t="shared" si="45"/>
        <v>4.2424242424242422</v>
      </c>
      <c r="N49" s="81">
        <f t="shared" si="45"/>
        <v>4.1212121212121211</v>
      </c>
      <c r="O49" s="81">
        <f t="shared" si="45"/>
        <v>4</v>
      </c>
      <c r="P49" s="81">
        <f t="shared" si="45"/>
        <v>3.8787878787878789</v>
      </c>
      <c r="Q49" s="81">
        <f t="shared" si="45"/>
        <v>3.7575757575757573</v>
      </c>
      <c r="R49" s="81">
        <f t="shared" si="45"/>
        <v>3.6363636363636362</v>
      </c>
      <c r="S49" s="81">
        <f t="shared" si="45"/>
        <v>3.5151515151515147</v>
      </c>
      <c r="T49" s="81">
        <f t="shared" si="45"/>
        <v>3.3939393939393936</v>
      </c>
      <c r="U49" s="81">
        <f t="shared" si="45"/>
        <v>3.2727272727272725</v>
      </c>
      <c r="V49" s="81">
        <f t="shared" si="45"/>
        <v>3.1515151515151514</v>
      </c>
      <c r="W49" s="81">
        <f t="shared" si="45"/>
        <v>3.0303030303030303</v>
      </c>
      <c r="X49" s="81">
        <f t="shared" si="45"/>
        <v>2.9090909090909092</v>
      </c>
      <c r="Y49" s="81">
        <f t="shared" si="45"/>
        <v>2.7878787878787876</v>
      </c>
      <c r="Z49" s="81">
        <f t="shared" si="45"/>
        <v>2.6666666666666665</v>
      </c>
      <c r="AA49" s="81">
        <f t="shared" si="45"/>
        <v>2.5454545454545454</v>
      </c>
      <c r="AB49" s="81">
        <f t="shared" si="45"/>
        <v>2.4242424242424239</v>
      </c>
      <c r="AC49" s="81">
        <f t="shared" si="45"/>
        <v>2.3030303030303028</v>
      </c>
      <c r="AD49" s="81">
        <f t="shared" si="45"/>
        <v>2.1818181818181817</v>
      </c>
      <c r="AE49" s="81">
        <f t="shared" si="45"/>
        <v>2.0606060606060606</v>
      </c>
      <c r="AF49" s="82">
        <f t="shared" si="45"/>
        <v>1.9393939393939392</v>
      </c>
    </row>
    <row r="50" spans="1:40" s="50" customFormat="1">
      <c r="B50" s="73" t="s">
        <v>559</v>
      </c>
      <c r="C50" s="81">
        <f>$I$20+$M$20</f>
        <v>6.545454545454545</v>
      </c>
      <c r="D50" s="81">
        <f>$I$20+$M$20*D28/30</f>
        <v>6.3999999999999995</v>
      </c>
      <c r="E50" s="81">
        <f t="shared" ref="E50:AF50" si="46">$I$20+$M$20*E28/30</f>
        <v>6.254545454545454</v>
      </c>
      <c r="F50" s="81">
        <f t="shared" si="46"/>
        <v>6.1090909090909093</v>
      </c>
      <c r="G50" s="81">
        <f t="shared" si="46"/>
        <v>5.963636363636363</v>
      </c>
      <c r="H50" s="81">
        <f t="shared" si="46"/>
        <v>5.8181818181818175</v>
      </c>
      <c r="I50" s="81">
        <f t="shared" si="46"/>
        <v>5.672727272727272</v>
      </c>
      <c r="J50" s="81">
        <f t="shared" si="46"/>
        <v>5.5272727272727273</v>
      </c>
      <c r="K50" s="81">
        <f t="shared" si="46"/>
        <v>5.3818181818181818</v>
      </c>
      <c r="L50" s="81">
        <f t="shared" si="46"/>
        <v>5.2363636363636363</v>
      </c>
      <c r="M50" s="81">
        <f t="shared" si="46"/>
        <v>5.0909090909090899</v>
      </c>
      <c r="N50" s="81">
        <f t="shared" si="46"/>
        <v>4.9454545454545453</v>
      </c>
      <c r="O50" s="81">
        <f t="shared" si="46"/>
        <v>4.7999999999999989</v>
      </c>
      <c r="P50" s="81">
        <f t="shared" si="46"/>
        <v>4.6545454545454543</v>
      </c>
      <c r="Q50" s="81">
        <f t="shared" si="46"/>
        <v>4.5090909090909088</v>
      </c>
      <c r="R50" s="81">
        <f t="shared" si="46"/>
        <v>4.3636363636363633</v>
      </c>
      <c r="S50" s="81">
        <f t="shared" si="46"/>
        <v>4.2181818181818178</v>
      </c>
      <c r="T50" s="81">
        <f t="shared" si="46"/>
        <v>4.0727272727272723</v>
      </c>
      <c r="U50" s="81">
        <f t="shared" si="46"/>
        <v>3.9272727272727268</v>
      </c>
      <c r="V50" s="81">
        <f t="shared" si="46"/>
        <v>3.7818181818181817</v>
      </c>
      <c r="W50" s="81">
        <f t="shared" si="46"/>
        <v>3.6363636363636358</v>
      </c>
      <c r="X50" s="81">
        <f t="shared" si="46"/>
        <v>3.4909090909090903</v>
      </c>
      <c r="Y50" s="81">
        <f t="shared" si="46"/>
        <v>3.3454545454545452</v>
      </c>
      <c r="Z50" s="81">
        <f t="shared" si="46"/>
        <v>3.1999999999999997</v>
      </c>
      <c r="AA50" s="81">
        <f t="shared" si="46"/>
        <v>3.0545454545454542</v>
      </c>
      <c r="AB50" s="81">
        <f t="shared" si="46"/>
        <v>2.9090909090909087</v>
      </c>
      <c r="AC50" s="81">
        <f t="shared" si="46"/>
        <v>2.7636363636363637</v>
      </c>
      <c r="AD50" s="81">
        <f t="shared" si="46"/>
        <v>2.6181818181818182</v>
      </c>
      <c r="AE50" s="81">
        <f t="shared" si="46"/>
        <v>2.4727272727272727</v>
      </c>
      <c r="AF50" s="82">
        <f t="shared" si="46"/>
        <v>2.3272727272727272</v>
      </c>
    </row>
    <row r="51" spans="1:40" s="50" customFormat="1">
      <c r="B51" s="87" t="s">
        <v>505</v>
      </c>
      <c r="C51" s="81">
        <f>$I$21+$M$21</f>
        <v>10.909090909090908</v>
      </c>
      <c r="D51" s="81">
        <f>$I$21+$M$21*D28/30</f>
        <v>10.666666666666666</v>
      </c>
      <c r="E51" s="81">
        <f t="shared" ref="E51:AF51" si="47">$I$21+$M$21*E28/30</f>
        <v>10.424242424242424</v>
      </c>
      <c r="F51" s="81">
        <f t="shared" si="47"/>
        <v>10.181818181818182</v>
      </c>
      <c r="G51" s="81">
        <f t="shared" si="47"/>
        <v>9.9393939393939394</v>
      </c>
      <c r="H51" s="81">
        <f t="shared" si="47"/>
        <v>9.6969696969696972</v>
      </c>
      <c r="I51" s="81">
        <f t="shared" si="47"/>
        <v>9.4545454545454533</v>
      </c>
      <c r="J51" s="81">
        <f t="shared" si="47"/>
        <v>9.2121212121212128</v>
      </c>
      <c r="K51" s="81">
        <f t="shared" si="47"/>
        <v>8.9696969696969688</v>
      </c>
      <c r="L51" s="81">
        <f t="shared" si="47"/>
        <v>8.7272727272727266</v>
      </c>
      <c r="M51" s="81">
        <f t="shared" si="47"/>
        <v>8.4848484848484844</v>
      </c>
      <c r="N51" s="81">
        <f t="shared" si="47"/>
        <v>8.2424242424242422</v>
      </c>
      <c r="O51" s="81">
        <f t="shared" si="47"/>
        <v>8</v>
      </c>
      <c r="P51" s="81">
        <f t="shared" si="47"/>
        <v>7.7575757575757578</v>
      </c>
      <c r="Q51" s="81">
        <f t="shared" si="47"/>
        <v>7.5151515151515147</v>
      </c>
      <c r="R51" s="81">
        <f t="shared" si="47"/>
        <v>7.2727272727272725</v>
      </c>
      <c r="S51" s="81">
        <f t="shared" si="47"/>
        <v>7.0303030303030294</v>
      </c>
      <c r="T51" s="81">
        <f t="shared" si="47"/>
        <v>6.7878787878787872</v>
      </c>
      <c r="U51" s="81">
        <f t="shared" si="47"/>
        <v>6.545454545454545</v>
      </c>
      <c r="V51" s="81">
        <f t="shared" si="47"/>
        <v>6.3030303030303028</v>
      </c>
      <c r="W51" s="81">
        <f t="shared" si="47"/>
        <v>6.0606060606060606</v>
      </c>
      <c r="X51" s="81">
        <f t="shared" si="47"/>
        <v>5.8181818181818183</v>
      </c>
      <c r="Y51" s="81">
        <f t="shared" si="47"/>
        <v>5.5757575757575752</v>
      </c>
      <c r="Z51" s="81">
        <f t="shared" si="47"/>
        <v>5.333333333333333</v>
      </c>
      <c r="AA51" s="81">
        <f t="shared" si="47"/>
        <v>5.0909090909090908</v>
      </c>
      <c r="AB51" s="81">
        <f t="shared" si="47"/>
        <v>4.8484848484848477</v>
      </c>
      <c r="AC51" s="81">
        <f t="shared" si="47"/>
        <v>4.6060606060606055</v>
      </c>
      <c r="AD51" s="81">
        <f t="shared" si="47"/>
        <v>4.3636363636363633</v>
      </c>
      <c r="AE51" s="81">
        <f t="shared" si="47"/>
        <v>4.1212121212121211</v>
      </c>
      <c r="AF51" s="82">
        <f t="shared" si="47"/>
        <v>3.8787878787878785</v>
      </c>
    </row>
    <row r="52" spans="1:40" s="50" customFormat="1">
      <c r="B52" s="73" t="s">
        <v>506</v>
      </c>
      <c r="C52" s="81">
        <f>$I$22+$M$22</f>
        <v>8.1818181818181817</v>
      </c>
      <c r="D52" s="81">
        <f>$I$22+$M$22*D28/30</f>
        <v>7.9999999999999982</v>
      </c>
      <c r="E52" s="81">
        <f t="shared" ref="E52:AF52" si="48">$I$22+$M$22*E28/30</f>
        <v>7.8181818181818183</v>
      </c>
      <c r="F52" s="81">
        <f t="shared" si="48"/>
        <v>7.6363636363636349</v>
      </c>
      <c r="G52" s="81">
        <f t="shared" si="48"/>
        <v>7.454545454545455</v>
      </c>
      <c r="H52" s="81">
        <f t="shared" si="48"/>
        <v>7.2727272727272716</v>
      </c>
      <c r="I52" s="81">
        <f t="shared" si="48"/>
        <v>7.0909090909090899</v>
      </c>
      <c r="J52" s="81">
        <f t="shared" si="48"/>
        <v>6.9090909090909083</v>
      </c>
      <c r="K52" s="81">
        <f t="shared" si="48"/>
        <v>6.7272727272727266</v>
      </c>
      <c r="L52" s="81">
        <f t="shared" si="48"/>
        <v>6.545454545454545</v>
      </c>
      <c r="M52" s="81">
        <f t="shared" si="48"/>
        <v>6.3636363636363633</v>
      </c>
      <c r="N52" s="81">
        <f t="shared" si="48"/>
        <v>6.1818181818181817</v>
      </c>
      <c r="O52" s="81">
        <f t="shared" si="48"/>
        <v>6</v>
      </c>
      <c r="P52" s="81">
        <f t="shared" si="48"/>
        <v>5.8181818181818183</v>
      </c>
      <c r="Q52" s="81">
        <f t="shared" si="48"/>
        <v>5.6363636363636358</v>
      </c>
      <c r="R52" s="81">
        <f t="shared" si="48"/>
        <v>5.4545454545454541</v>
      </c>
      <c r="S52" s="81">
        <f t="shared" si="48"/>
        <v>5.2727272727272725</v>
      </c>
      <c r="T52" s="81">
        <f t="shared" si="48"/>
        <v>5.0909090909090908</v>
      </c>
      <c r="U52" s="81">
        <f t="shared" si="48"/>
        <v>4.9090909090909083</v>
      </c>
      <c r="V52" s="81">
        <f t="shared" si="48"/>
        <v>4.7272727272727266</v>
      </c>
      <c r="W52" s="81">
        <f t="shared" si="48"/>
        <v>4.545454545454545</v>
      </c>
      <c r="X52" s="81">
        <f t="shared" si="48"/>
        <v>4.3636363636363633</v>
      </c>
      <c r="Y52" s="81">
        <f t="shared" si="48"/>
        <v>4.1818181818181817</v>
      </c>
      <c r="Z52" s="81">
        <f t="shared" si="48"/>
        <v>4</v>
      </c>
      <c r="AA52" s="81">
        <f t="shared" si="48"/>
        <v>3.8181818181818179</v>
      </c>
      <c r="AB52" s="81">
        <f t="shared" si="48"/>
        <v>3.6363636363636358</v>
      </c>
      <c r="AC52" s="81">
        <f t="shared" si="48"/>
        <v>3.4545454545454541</v>
      </c>
      <c r="AD52" s="81">
        <f t="shared" si="48"/>
        <v>3.2727272727272725</v>
      </c>
      <c r="AE52" s="81">
        <f t="shared" si="48"/>
        <v>3.0909090909090908</v>
      </c>
      <c r="AF52" s="82">
        <f t="shared" si="48"/>
        <v>2.9090909090909087</v>
      </c>
    </row>
    <row r="53" spans="1:40" s="50" customFormat="1">
      <c r="B53" s="73" t="s">
        <v>560</v>
      </c>
      <c r="C53" s="81">
        <f>$I$23+$M$23</f>
        <v>2.836363636363636</v>
      </c>
      <c r="D53" s="81">
        <f>$I$23+$M$23*D28/30</f>
        <v>2.8145454545454545</v>
      </c>
      <c r="E53" s="81">
        <f t="shared" ref="E53:AF53" si="49">$I$23+$M$23*E28/30</f>
        <v>2.7927272727272725</v>
      </c>
      <c r="F53" s="81">
        <f t="shared" si="49"/>
        <v>2.7709090909090905</v>
      </c>
      <c r="G53" s="81">
        <f t="shared" si="49"/>
        <v>2.749090909090909</v>
      </c>
      <c r="H53" s="81">
        <f t="shared" si="49"/>
        <v>2.7272727272727271</v>
      </c>
      <c r="I53" s="81">
        <f t="shared" si="49"/>
        <v>2.7054545454545451</v>
      </c>
      <c r="J53" s="81">
        <f t="shared" si="49"/>
        <v>2.6836363636363636</v>
      </c>
      <c r="K53" s="81">
        <f t="shared" si="49"/>
        <v>2.6618181818181816</v>
      </c>
      <c r="L53" s="81">
        <f t="shared" si="49"/>
        <v>2.6399999999999997</v>
      </c>
      <c r="M53" s="81">
        <f t="shared" si="49"/>
        <v>2.6181818181818182</v>
      </c>
      <c r="N53" s="81">
        <f t="shared" si="49"/>
        <v>2.5963636363636362</v>
      </c>
      <c r="O53" s="81">
        <f t="shared" si="49"/>
        <v>2.5745454545454542</v>
      </c>
      <c r="P53" s="81">
        <f t="shared" si="49"/>
        <v>2.5527272727272727</v>
      </c>
      <c r="Q53" s="81">
        <f t="shared" si="49"/>
        <v>2.5309090909090908</v>
      </c>
      <c r="R53" s="81">
        <f t="shared" si="49"/>
        <v>2.5090909090909088</v>
      </c>
      <c r="S53" s="81">
        <f t="shared" si="49"/>
        <v>2.4872727272727273</v>
      </c>
      <c r="T53" s="81">
        <f t="shared" si="49"/>
        <v>2.4654545454545453</v>
      </c>
      <c r="U53" s="81">
        <f t="shared" si="49"/>
        <v>2.4436363636363634</v>
      </c>
      <c r="V53" s="81">
        <f t="shared" si="49"/>
        <v>2.4218181818181819</v>
      </c>
      <c r="W53" s="81">
        <f t="shared" si="49"/>
        <v>2.4</v>
      </c>
      <c r="X53" s="81">
        <f t="shared" si="49"/>
        <v>2.378181818181818</v>
      </c>
      <c r="Y53" s="81">
        <f t="shared" si="49"/>
        <v>2.356363636363636</v>
      </c>
      <c r="Z53" s="81">
        <f t="shared" si="49"/>
        <v>2.3345454545454545</v>
      </c>
      <c r="AA53" s="81">
        <f t="shared" si="49"/>
        <v>2.3127272727272725</v>
      </c>
      <c r="AB53" s="81">
        <f t="shared" si="49"/>
        <v>2.2909090909090906</v>
      </c>
      <c r="AC53" s="81">
        <f t="shared" si="49"/>
        <v>2.269090909090909</v>
      </c>
      <c r="AD53" s="81">
        <f t="shared" si="49"/>
        <v>2.2472727272727271</v>
      </c>
      <c r="AE53" s="81">
        <f t="shared" si="49"/>
        <v>2.2254545454545451</v>
      </c>
      <c r="AF53" s="82">
        <f t="shared" si="49"/>
        <v>2.2036363636363636</v>
      </c>
    </row>
    <row r="54" spans="1:40" s="50" customFormat="1">
      <c r="B54" s="73" t="s">
        <v>561</v>
      </c>
      <c r="C54" s="81">
        <f>$I$24+$M$24</f>
        <v>5.672727272727272</v>
      </c>
      <c r="D54" s="81">
        <f>$I$24+$M$24*D28/30</f>
        <v>5.6290909090909089</v>
      </c>
      <c r="E54" s="81">
        <f t="shared" ref="E54:AF54" si="50">$I$24+$M$24*E28/30</f>
        <v>5.585454545454545</v>
      </c>
      <c r="F54" s="81">
        <f t="shared" si="50"/>
        <v>5.5418181818181811</v>
      </c>
      <c r="G54" s="81">
        <f t="shared" si="50"/>
        <v>5.4981818181818181</v>
      </c>
      <c r="H54" s="81">
        <f t="shared" si="50"/>
        <v>5.4545454545454541</v>
      </c>
      <c r="I54" s="81">
        <f t="shared" si="50"/>
        <v>5.4109090909090902</v>
      </c>
      <c r="J54" s="81">
        <f t="shared" si="50"/>
        <v>5.3672727272727272</v>
      </c>
      <c r="K54" s="81">
        <f t="shared" si="50"/>
        <v>5.3236363636363633</v>
      </c>
      <c r="L54" s="81">
        <f t="shared" si="50"/>
        <v>5.2799999999999994</v>
      </c>
      <c r="M54" s="81">
        <f t="shared" si="50"/>
        <v>5.2363636363636363</v>
      </c>
      <c r="N54" s="81">
        <f t="shared" si="50"/>
        <v>5.1927272727272724</v>
      </c>
      <c r="O54" s="81">
        <f t="shared" si="50"/>
        <v>5.1490909090909085</v>
      </c>
      <c r="P54" s="81">
        <f t="shared" si="50"/>
        <v>5.1054545454545455</v>
      </c>
      <c r="Q54" s="81">
        <f t="shared" si="50"/>
        <v>5.0618181818181816</v>
      </c>
      <c r="R54" s="81">
        <f t="shared" si="50"/>
        <v>5.0181818181818176</v>
      </c>
      <c r="S54" s="81">
        <f t="shared" si="50"/>
        <v>4.9745454545454546</v>
      </c>
      <c r="T54" s="81">
        <f t="shared" si="50"/>
        <v>4.9309090909090907</v>
      </c>
      <c r="U54" s="81">
        <f t="shared" si="50"/>
        <v>4.8872727272727268</v>
      </c>
      <c r="V54" s="81">
        <f t="shared" si="50"/>
        <v>4.8436363636363637</v>
      </c>
      <c r="W54" s="81">
        <f t="shared" si="50"/>
        <v>4.8</v>
      </c>
      <c r="X54" s="81">
        <f t="shared" si="50"/>
        <v>4.7563636363636359</v>
      </c>
      <c r="Y54" s="81">
        <f t="shared" si="50"/>
        <v>4.712727272727272</v>
      </c>
      <c r="Z54" s="81">
        <f t="shared" si="50"/>
        <v>4.669090909090909</v>
      </c>
      <c r="AA54" s="81">
        <f t="shared" si="50"/>
        <v>4.625454545454545</v>
      </c>
      <c r="AB54" s="81">
        <f t="shared" si="50"/>
        <v>4.5818181818181811</v>
      </c>
      <c r="AC54" s="81">
        <f t="shared" si="50"/>
        <v>4.5381818181818181</v>
      </c>
      <c r="AD54" s="81">
        <f t="shared" si="50"/>
        <v>4.4945454545454542</v>
      </c>
      <c r="AE54" s="81">
        <f t="shared" si="50"/>
        <v>4.4509090909090903</v>
      </c>
      <c r="AF54" s="82">
        <f t="shared" si="50"/>
        <v>4.4072727272727272</v>
      </c>
    </row>
    <row r="55" spans="1:40" s="50" customFormat="1" ht="15" thickBot="1">
      <c r="B55" s="77" t="s">
        <v>508</v>
      </c>
      <c r="C55" s="83">
        <f>$I$25+$M$25</f>
        <v>2.836363636363636</v>
      </c>
      <c r="D55" s="83">
        <f>$I$25+$M$25*D28/30</f>
        <v>2.8145454545454545</v>
      </c>
      <c r="E55" s="83">
        <f t="shared" ref="E55:AF55" si="51">$I$25+$M$25*E28/30</f>
        <v>2.7927272727272725</v>
      </c>
      <c r="F55" s="83">
        <f t="shared" si="51"/>
        <v>2.7709090909090905</v>
      </c>
      <c r="G55" s="83">
        <f t="shared" si="51"/>
        <v>2.749090909090909</v>
      </c>
      <c r="H55" s="83">
        <f t="shared" si="51"/>
        <v>2.7272727272727271</v>
      </c>
      <c r="I55" s="83">
        <f t="shared" si="51"/>
        <v>2.7054545454545451</v>
      </c>
      <c r="J55" s="83">
        <f t="shared" si="51"/>
        <v>2.6836363636363636</v>
      </c>
      <c r="K55" s="83">
        <f t="shared" si="51"/>
        <v>2.6618181818181816</v>
      </c>
      <c r="L55" s="83">
        <f t="shared" si="51"/>
        <v>2.6399999999999997</v>
      </c>
      <c r="M55" s="83">
        <f t="shared" si="51"/>
        <v>2.6181818181818182</v>
      </c>
      <c r="N55" s="83">
        <f t="shared" si="51"/>
        <v>2.5963636363636362</v>
      </c>
      <c r="O55" s="83">
        <f t="shared" si="51"/>
        <v>2.5745454545454542</v>
      </c>
      <c r="P55" s="83">
        <f t="shared" si="51"/>
        <v>2.5527272727272727</v>
      </c>
      <c r="Q55" s="83">
        <f t="shared" si="51"/>
        <v>2.5309090909090908</v>
      </c>
      <c r="R55" s="83">
        <f t="shared" si="51"/>
        <v>2.5090909090909088</v>
      </c>
      <c r="S55" s="83">
        <f t="shared" si="51"/>
        <v>2.4872727272727273</v>
      </c>
      <c r="T55" s="83">
        <f t="shared" si="51"/>
        <v>2.4654545454545453</v>
      </c>
      <c r="U55" s="83">
        <f t="shared" si="51"/>
        <v>2.4436363636363634</v>
      </c>
      <c r="V55" s="83">
        <f t="shared" si="51"/>
        <v>2.4218181818181819</v>
      </c>
      <c r="W55" s="83">
        <f t="shared" si="51"/>
        <v>2.4</v>
      </c>
      <c r="X55" s="83">
        <f t="shared" si="51"/>
        <v>2.378181818181818</v>
      </c>
      <c r="Y55" s="83">
        <f t="shared" si="51"/>
        <v>2.356363636363636</v>
      </c>
      <c r="Z55" s="83">
        <f t="shared" si="51"/>
        <v>2.3345454545454545</v>
      </c>
      <c r="AA55" s="83">
        <f t="shared" si="51"/>
        <v>2.3127272727272725</v>
      </c>
      <c r="AB55" s="83">
        <f t="shared" si="51"/>
        <v>2.2909090909090906</v>
      </c>
      <c r="AC55" s="83">
        <f t="shared" si="51"/>
        <v>2.269090909090909</v>
      </c>
      <c r="AD55" s="83">
        <f t="shared" si="51"/>
        <v>2.2472727272727271</v>
      </c>
      <c r="AE55" s="83">
        <f t="shared" si="51"/>
        <v>2.2254545454545451</v>
      </c>
      <c r="AF55" s="84">
        <f t="shared" si="51"/>
        <v>2.2036363636363636</v>
      </c>
    </row>
    <row r="56" spans="1:40" s="50" customFormat="1" ht="15" thickBot="1">
      <c r="B56" s="74"/>
      <c r="C56" s="65"/>
    </row>
    <row r="57" spans="1:40" s="1" customFormat="1">
      <c r="A57" s="102" t="s">
        <v>510</v>
      </c>
      <c r="B57" s="103" t="s">
        <v>551</v>
      </c>
      <c r="C57" s="103" t="s">
        <v>552</v>
      </c>
      <c r="D57" s="104" t="s">
        <v>553</v>
      </c>
      <c r="E57" s="104" t="s">
        <v>554</v>
      </c>
      <c r="F57" s="103" t="s">
        <v>555</v>
      </c>
      <c r="G57" s="103" t="s">
        <v>556</v>
      </c>
      <c r="H57" s="104" t="s">
        <v>557</v>
      </c>
      <c r="I57" s="104" t="s">
        <v>558</v>
      </c>
      <c r="J57" s="103" t="s">
        <v>568</v>
      </c>
      <c r="K57" s="103" t="s">
        <v>569</v>
      </c>
      <c r="L57" s="105" t="s">
        <v>570</v>
      </c>
      <c r="M57" s="105" t="s">
        <v>571</v>
      </c>
      <c r="N57" s="106" t="s">
        <v>572</v>
      </c>
      <c r="O57" s="107" t="s">
        <v>573</v>
      </c>
      <c r="S57" s="69"/>
      <c r="T57" s="69"/>
      <c r="U57" s="69"/>
      <c r="V57" s="69"/>
      <c r="W57" s="69"/>
      <c r="X57" s="69"/>
      <c r="Y57" s="69"/>
      <c r="Z57" s="69"/>
      <c r="AA57" s="69"/>
      <c r="AB57" s="69"/>
      <c r="AC57" s="69"/>
      <c r="AD57" s="69"/>
      <c r="AE57" s="69"/>
      <c r="AF57" s="69"/>
      <c r="AG57" s="69"/>
      <c r="AH57" s="69"/>
      <c r="AI57" s="69"/>
      <c r="AJ57" s="69"/>
      <c r="AK57" s="69"/>
      <c r="AL57" s="69"/>
      <c r="AM57" s="69"/>
      <c r="AN57" s="69"/>
    </row>
    <row r="58" spans="1:40">
      <c r="A58" s="108">
        <v>1</v>
      </c>
      <c r="B58" s="98">
        <f>C29*10</f>
        <v>181.81818181818181</v>
      </c>
      <c r="C58" s="98">
        <f>AF29*10</f>
        <v>93.939393939393923</v>
      </c>
      <c r="D58" s="99">
        <f>C30*10</f>
        <v>90.909090909090907</v>
      </c>
      <c r="E58" s="99">
        <f>$AF$30*10</f>
        <v>46.969696969696962</v>
      </c>
      <c r="F58" s="98">
        <f>C31*10</f>
        <v>109.09090909090908</v>
      </c>
      <c r="G58" s="98">
        <f>AF31*10</f>
        <v>38.787878787878782</v>
      </c>
      <c r="H58" s="99">
        <f>C32*10</f>
        <v>81.818181818181813</v>
      </c>
      <c r="I58" s="99">
        <f>AF32*10</f>
        <v>29.090909090909086</v>
      </c>
      <c r="J58" s="98">
        <f>C35*10</f>
        <v>14.18181818181818</v>
      </c>
      <c r="K58" s="98">
        <f>AF35*10</f>
        <v>11.018181818181818</v>
      </c>
      <c r="L58" s="100">
        <f>C36*10</f>
        <v>28.36363636363636</v>
      </c>
      <c r="M58" s="100">
        <f>AF36*10</f>
        <v>22.036363636363635</v>
      </c>
      <c r="N58" s="101">
        <f>C37*10</f>
        <v>14.18181818181818</v>
      </c>
      <c r="O58" s="109">
        <f>AF37*10</f>
        <v>11.018181818181818</v>
      </c>
      <c r="S58" s="68"/>
      <c r="T58" s="68"/>
      <c r="U58" s="68"/>
      <c r="V58" s="68"/>
      <c r="W58" s="68"/>
      <c r="X58" s="68"/>
      <c r="Y58" s="68"/>
      <c r="Z58" s="68"/>
      <c r="AA58" s="68"/>
      <c r="AB58" s="68"/>
      <c r="AC58" s="68"/>
      <c r="AD58" s="68"/>
      <c r="AE58" s="68"/>
      <c r="AF58" s="68"/>
      <c r="AG58" s="68"/>
      <c r="AH58" s="68"/>
      <c r="AI58" s="68"/>
      <c r="AJ58" s="68"/>
      <c r="AK58" s="68"/>
      <c r="AL58" s="68"/>
      <c r="AM58" s="68"/>
      <c r="AN58" s="68"/>
    </row>
    <row r="59" spans="1:40">
      <c r="A59" s="108">
        <v>2</v>
      </c>
      <c r="B59" s="98">
        <f>B58+$C$29</f>
        <v>200</v>
      </c>
      <c r="C59" s="98">
        <f>C58+$AF$29</f>
        <v>103.33333333333331</v>
      </c>
      <c r="D59" s="99">
        <f>D58+$C$30</f>
        <v>100</v>
      </c>
      <c r="E59" s="99">
        <f>E58+$AF$30</f>
        <v>51.666666666666657</v>
      </c>
      <c r="F59" s="98">
        <f>F58+$C$31</f>
        <v>119.99999999999999</v>
      </c>
      <c r="G59" s="98">
        <f>G58+$AF$31</f>
        <v>42.666666666666657</v>
      </c>
      <c r="H59" s="99">
        <f>C32*11</f>
        <v>90</v>
      </c>
      <c r="I59" s="99">
        <f>I58+$AF$32</f>
        <v>31.999999999999996</v>
      </c>
      <c r="J59" s="98">
        <f>J58+$C$35</f>
        <v>15.599999999999998</v>
      </c>
      <c r="K59" s="98">
        <f>AF35*11</f>
        <v>12.12</v>
      </c>
      <c r="L59" s="100">
        <f>$C$36+L58</f>
        <v>31.199999999999996</v>
      </c>
      <c r="M59" s="100">
        <f>AF36*11</f>
        <v>24.24</v>
      </c>
      <c r="N59" s="101">
        <f>C37*11</f>
        <v>15.599999999999998</v>
      </c>
      <c r="O59" s="109">
        <f>AF37*11</f>
        <v>12.12</v>
      </c>
      <c r="S59" s="68"/>
      <c r="T59" s="68"/>
      <c r="U59" s="68"/>
      <c r="V59" s="68"/>
      <c r="W59" s="68"/>
      <c r="X59" s="68"/>
      <c r="Y59" s="68"/>
      <c r="Z59" s="68"/>
      <c r="AA59" s="68"/>
      <c r="AB59" s="68"/>
      <c r="AC59" s="68"/>
      <c r="AD59" s="68"/>
      <c r="AE59" s="68"/>
      <c r="AF59" s="68"/>
      <c r="AG59" s="68"/>
      <c r="AH59" s="68"/>
      <c r="AI59" s="68"/>
      <c r="AJ59" s="68"/>
      <c r="AK59" s="68"/>
      <c r="AL59" s="68"/>
      <c r="AM59" s="68"/>
      <c r="AN59" s="68"/>
    </row>
    <row r="60" spans="1:40">
      <c r="A60" s="108">
        <v>100</v>
      </c>
      <c r="B60" s="98">
        <f>B58+$C$29*98</f>
        <v>1963.6363636363633</v>
      </c>
      <c r="C60" s="98">
        <f>C58+$AF$29*98</f>
        <v>1014.5454545454544</v>
      </c>
      <c r="D60" s="99">
        <f>D58+$C$30*98</f>
        <v>981.81818181818164</v>
      </c>
      <c r="E60" s="99">
        <f>E58+$AF$30*98</f>
        <v>507.2727272727272</v>
      </c>
      <c r="F60" s="98">
        <f>F58+$C$31*98</f>
        <v>1178.181818181818</v>
      </c>
      <c r="G60" s="98">
        <f>G58+$AF$31*98</f>
        <v>418.90909090909088</v>
      </c>
      <c r="H60" s="99">
        <f>H58+$C$32*98</f>
        <v>883.63636363636351</v>
      </c>
      <c r="I60" s="99">
        <f>I58+$AF$32*98</f>
        <v>314.18181818181813</v>
      </c>
      <c r="J60" s="98">
        <f>J59+$C$35*98</f>
        <v>154.58181818181816</v>
      </c>
      <c r="K60" s="98">
        <f>AF35*99</f>
        <v>109.08</v>
      </c>
      <c r="L60" s="100">
        <f>$C$36*98+L59</f>
        <v>309.16363636363633</v>
      </c>
      <c r="M60" s="100">
        <f>AF36*109</f>
        <v>240.19636363636363</v>
      </c>
      <c r="N60" s="101">
        <f>C37*109</f>
        <v>154.58181818181816</v>
      </c>
      <c r="O60" s="109">
        <f>AF37*109</f>
        <v>120.09818181818181</v>
      </c>
      <c r="S60" s="68"/>
      <c r="T60" s="68"/>
      <c r="U60" s="68"/>
      <c r="V60" s="68"/>
      <c r="W60" s="68"/>
      <c r="X60" s="68"/>
      <c r="Y60" s="68"/>
      <c r="Z60" s="68"/>
      <c r="AA60" s="68"/>
      <c r="AB60" s="68"/>
      <c r="AC60" s="68"/>
      <c r="AD60" s="68"/>
      <c r="AE60" s="68"/>
      <c r="AF60" s="68"/>
      <c r="AG60" s="68"/>
      <c r="AH60" s="68"/>
      <c r="AI60" s="68"/>
      <c r="AJ60" s="68"/>
      <c r="AK60" s="68"/>
      <c r="AL60" s="68"/>
      <c r="AM60" s="68"/>
      <c r="AN60" s="68"/>
    </row>
    <row r="61" spans="1:40">
      <c r="A61" s="108" t="s">
        <v>574</v>
      </c>
      <c r="B61" s="95" t="s">
        <v>551</v>
      </c>
      <c r="C61" s="95" t="s">
        <v>552</v>
      </c>
      <c r="D61" s="94" t="s">
        <v>553</v>
      </c>
      <c r="E61" s="94" t="s">
        <v>554</v>
      </c>
      <c r="F61" s="95" t="s">
        <v>555</v>
      </c>
      <c r="G61" s="95" t="s">
        <v>556</v>
      </c>
      <c r="H61" s="94" t="s">
        <v>557</v>
      </c>
      <c r="I61" s="94" t="s">
        <v>558</v>
      </c>
      <c r="J61" s="95" t="s">
        <v>568</v>
      </c>
      <c r="K61" s="95" t="s">
        <v>569</v>
      </c>
      <c r="L61" s="96" t="s">
        <v>570</v>
      </c>
      <c r="M61" s="96" t="s">
        <v>571</v>
      </c>
      <c r="N61" s="97" t="s">
        <v>572</v>
      </c>
      <c r="O61" s="110" t="s">
        <v>573</v>
      </c>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row>
    <row r="62" spans="1:40">
      <c r="A62" s="108">
        <v>1</v>
      </c>
      <c r="B62" s="98">
        <f>C38*10</f>
        <v>145.45454545454544</v>
      </c>
      <c r="C62" s="98">
        <f>AF38*10</f>
        <v>75.151515151515142</v>
      </c>
      <c r="D62" s="99">
        <f>C39*10</f>
        <v>136.36363636363635</v>
      </c>
      <c r="E62" s="99">
        <f>AF39*10</f>
        <v>70.454545454545453</v>
      </c>
      <c r="F62" s="98">
        <f>C40*10</f>
        <v>87.272727272727266</v>
      </c>
      <c r="G62" s="98">
        <f>AF40*10</f>
        <v>31.030303030303031</v>
      </c>
      <c r="H62" s="99">
        <f>C41*10</f>
        <v>65.454545454545453</v>
      </c>
      <c r="I62" s="99">
        <f>AF41*10</f>
        <v>23.272727272727273</v>
      </c>
      <c r="J62" s="98">
        <f>D44*10</f>
        <v>46.909090909090907</v>
      </c>
      <c r="K62" s="98">
        <f>AF44*10</f>
        <v>36.727272727272727</v>
      </c>
      <c r="L62" s="100">
        <f>C45*10</f>
        <v>94.545454545454533</v>
      </c>
      <c r="M62" s="100">
        <f>AF45*10</f>
        <v>73.454545454545453</v>
      </c>
      <c r="N62" s="101">
        <f>C46*10</f>
        <v>47.272727272727266</v>
      </c>
      <c r="O62" s="109">
        <f>AF46*10</f>
        <v>36.727272727272727</v>
      </c>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row>
    <row r="63" spans="1:40">
      <c r="A63" s="108">
        <v>2</v>
      </c>
      <c r="B63" s="98">
        <f>C38*11</f>
        <v>160</v>
      </c>
      <c r="C63" s="98">
        <f>AF38*11</f>
        <v>82.666666666666657</v>
      </c>
      <c r="D63" s="99">
        <f>C39*11</f>
        <v>149.99999999999997</v>
      </c>
      <c r="E63" s="99">
        <f>AF39*11</f>
        <v>77.5</v>
      </c>
      <c r="F63" s="98">
        <f>C40*11</f>
        <v>96</v>
      </c>
      <c r="G63" s="98">
        <f>AF40*11</f>
        <v>34.133333333333333</v>
      </c>
      <c r="H63" s="99">
        <f>C41*11</f>
        <v>72</v>
      </c>
      <c r="I63" s="99">
        <f>AF41*11</f>
        <v>25.599999999999998</v>
      </c>
      <c r="J63" s="98">
        <f>D44*11</f>
        <v>51.599999999999994</v>
      </c>
      <c r="K63" s="98">
        <f>AF44*11</f>
        <v>40.4</v>
      </c>
      <c r="L63" s="100">
        <f>C45*11</f>
        <v>103.99999999999999</v>
      </c>
      <c r="M63" s="100">
        <f>AF45*11</f>
        <v>80.8</v>
      </c>
      <c r="N63" s="101">
        <f>C46*11</f>
        <v>51.999999999999993</v>
      </c>
      <c r="O63" s="109">
        <f>AF46*11</f>
        <v>40.4</v>
      </c>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row>
    <row r="64" spans="1:40">
      <c r="A64" s="108">
        <v>100</v>
      </c>
      <c r="B64" s="98">
        <f>C38*109</f>
        <v>1585.4545454545455</v>
      </c>
      <c r="C64" s="98">
        <f>AF38*109</f>
        <v>819.15151515151513</v>
      </c>
      <c r="D64" s="99">
        <f>C39*109</f>
        <v>1486.3636363636363</v>
      </c>
      <c r="E64" s="99">
        <f>AF39*109</f>
        <v>767.95454545454538</v>
      </c>
      <c r="F64" s="98">
        <f>C40*109</f>
        <v>951.27272727272725</v>
      </c>
      <c r="G64" s="98">
        <f>AF40*109</f>
        <v>338.23030303030305</v>
      </c>
      <c r="H64" s="99">
        <f>C41*109</f>
        <v>713.45454545454538</v>
      </c>
      <c r="I64" s="99">
        <f>AF41*109</f>
        <v>253.67272727272726</v>
      </c>
      <c r="J64" s="98">
        <f>D44*109</f>
        <v>511.30909090909086</v>
      </c>
      <c r="K64" s="98">
        <f>AF44*109</f>
        <v>400.32727272727271</v>
      </c>
      <c r="L64" s="100">
        <f>C45*109</f>
        <v>1030.5454545454545</v>
      </c>
      <c r="M64" s="100">
        <f>AF45*109</f>
        <v>800.65454545454543</v>
      </c>
      <c r="N64" s="101">
        <f>C46*109</f>
        <v>515.27272727272725</v>
      </c>
      <c r="O64" s="109">
        <f>AF46*109</f>
        <v>400.32727272727271</v>
      </c>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row>
    <row r="65" spans="1:40">
      <c r="A65" s="108" t="s">
        <v>575</v>
      </c>
      <c r="B65" s="95" t="s">
        <v>551</v>
      </c>
      <c r="C65" s="95" t="s">
        <v>552</v>
      </c>
      <c r="D65" s="94" t="s">
        <v>553</v>
      </c>
      <c r="E65" s="94" t="s">
        <v>554</v>
      </c>
      <c r="F65" s="95" t="s">
        <v>555</v>
      </c>
      <c r="G65" s="95" t="s">
        <v>556</v>
      </c>
      <c r="H65" s="94" t="s">
        <v>557</v>
      </c>
      <c r="I65" s="94" t="s">
        <v>558</v>
      </c>
      <c r="J65" s="95" t="s">
        <v>568</v>
      </c>
      <c r="K65" s="95" t="s">
        <v>569</v>
      </c>
      <c r="L65" s="96" t="s">
        <v>570</v>
      </c>
      <c r="M65" s="96" t="s">
        <v>571</v>
      </c>
      <c r="N65" s="97" t="s">
        <v>572</v>
      </c>
      <c r="O65" s="110" t="s">
        <v>573</v>
      </c>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row>
    <row r="66" spans="1:40">
      <c r="A66" s="108">
        <v>1</v>
      </c>
      <c r="B66" s="98">
        <f>C47*10</f>
        <v>145.45454545454544</v>
      </c>
      <c r="C66" s="98">
        <f>AF47*10</f>
        <v>75.151515151515142</v>
      </c>
      <c r="D66" s="99">
        <f>C48*10</f>
        <v>181.81818181818181</v>
      </c>
      <c r="E66" s="99">
        <f>AF48*10</f>
        <v>93.939393939393923</v>
      </c>
      <c r="F66" s="98">
        <f>C49*10</f>
        <v>54.54545454545454</v>
      </c>
      <c r="G66" s="98">
        <f>AF49*10</f>
        <v>19.393939393939391</v>
      </c>
      <c r="H66" s="99">
        <f>C50*10</f>
        <v>65.454545454545453</v>
      </c>
      <c r="I66" s="99">
        <f>AF50*10</f>
        <v>23.272727272727273</v>
      </c>
      <c r="J66" s="98">
        <f>C53*10</f>
        <v>28.36363636363636</v>
      </c>
      <c r="K66" s="98">
        <f>AF53*10</f>
        <v>22.036363636363635</v>
      </c>
      <c r="L66" s="100">
        <f>C54*10</f>
        <v>56.72727272727272</v>
      </c>
      <c r="M66" s="100">
        <f>AF54*10</f>
        <v>44.072727272727271</v>
      </c>
      <c r="N66" s="101">
        <f>C55*10</f>
        <v>28.36363636363636</v>
      </c>
      <c r="O66" s="109">
        <f>AF55*10</f>
        <v>22.036363636363635</v>
      </c>
      <c r="AF66" s="64"/>
    </row>
    <row r="67" spans="1:40">
      <c r="A67" s="108">
        <v>2</v>
      </c>
      <c r="B67" s="98">
        <f>C47*11</f>
        <v>160</v>
      </c>
      <c r="C67" s="98">
        <f>AF47*11</f>
        <v>82.666666666666657</v>
      </c>
      <c r="D67" s="99">
        <f>C48*11</f>
        <v>199.99999999999997</v>
      </c>
      <c r="E67" s="99">
        <f>AF48*11</f>
        <v>103.33333333333331</v>
      </c>
      <c r="F67" s="98">
        <f>C49*11</f>
        <v>59.999999999999993</v>
      </c>
      <c r="G67" s="98">
        <f>AF49*11</f>
        <v>21.333333333333332</v>
      </c>
      <c r="H67" s="99">
        <f>C50*11</f>
        <v>72</v>
      </c>
      <c r="I67" s="99">
        <f>AF50*11</f>
        <v>25.599999999999998</v>
      </c>
      <c r="J67" s="98">
        <f>C53*11</f>
        <v>31.199999999999996</v>
      </c>
      <c r="K67" s="98">
        <f>AF53*11</f>
        <v>24.24</v>
      </c>
      <c r="L67" s="100">
        <f>C54*11</f>
        <v>62.399999999999991</v>
      </c>
      <c r="M67" s="100">
        <f>AF54*10</f>
        <v>44.072727272727271</v>
      </c>
      <c r="N67" s="101">
        <f>C55*11</f>
        <v>31.199999999999996</v>
      </c>
      <c r="O67" s="109">
        <f>AF55*11</f>
        <v>24.24</v>
      </c>
      <c r="AF67" s="64"/>
    </row>
    <row r="68" spans="1:40" ht="15" thickBot="1">
      <c r="A68" s="111">
        <v>100</v>
      </c>
      <c r="B68" s="112">
        <f>C47*109</f>
        <v>1585.4545454545455</v>
      </c>
      <c r="C68" s="112">
        <f>AF47*109</f>
        <v>819.15151515151513</v>
      </c>
      <c r="D68" s="113">
        <f>C48*109</f>
        <v>1981.8181818181815</v>
      </c>
      <c r="E68" s="113">
        <f>AF48*109</f>
        <v>1023.9393939393938</v>
      </c>
      <c r="F68" s="112">
        <f>C49*109</f>
        <v>594.5454545454545</v>
      </c>
      <c r="G68" s="112">
        <f>AF49*109</f>
        <v>211.39393939393938</v>
      </c>
      <c r="H68" s="113">
        <f>C50*109</f>
        <v>713.45454545454538</v>
      </c>
      <c r="I68" s="113">
        <f>AF50*109</f>
        <v>253.67272727272726</v>
      </c>
      <c r="J68" s="112">
        <f>C53*109</f>
        <v>309.16363636363633</v>
      </c>
      <c r="K68" s="112">
        <f>AF53*109</f>
        <v>240.19636363636363</v>
      </c>
      <c r="L68" s="114">
        <f>C54*109</f>
        <v>618.32727272727266</v>
      </c>
      <c r="M68" s="114">
        <f>AF54*109</f>
        <v>480.39272727272726</v>
      </c>
      <c r="N68" s="115">
        <f>C55*109</f>
        <v>309.16363636363633</v>
      </c>
      <c r="O68" s="116">
        <f>AF55*109</f>
        <v>240.19636363636363</v>
      </c>
      <c r="AF68" s="64"/>
    </row>
    <row r="69" spans="1:40">
      <c r="AF69" s="64"/>
    </row>
    <row r="70" spans="1:40">
      <c r="AF70" s="64"/>
    </row>
    <row r="71" spans="1:40">
      <c r="AF71" s="64"/>
    </row>
  </sheetData>
  <mergeCells count="10">
    <mergeCell ref="U27:W27"/>
    <mergeCell ref="X27:Z27"/>
    <mergeCell ref="AA27:AC27"/>
    <mergeCell ref="AD27:AF27"/>
    <mergeCell ref="C27:E27"/>
    <mergeCell ref="F27:H27"/>
    <mergeCell ref="I27:K27"/>
    <mergeCell ref="L27:N27"/>
    <mergeCell ref="O27:Q27"/>
    <mergeCell ref="R27:T27"/>
  </mergeCells>
  <phoneticPr fontId="1" type="noConversion"/>
  <pageMargins left="0.7" right="0.7" top="0.75" bottom="0.75" header="0.3" footer="0.3"/>
  <pageSetup paperSize="9"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22"/>
  <sheetViews>
    <sheetView workbookViewId="0">
      <selection activeCell="I6" sqref="I6"/>
    </sheetView>
  </sheetViews>
  <sheetFormatPr defaultRowHeight="14.4"/>
  <cols>
    <col min="1" max="1" width="13.109375" customWidth="1"/>
  </cols>
  <sheetData>
    <row r="1" spans="1:19">
      <c r="A1" t="s">
        <v>3055</v>
      </c>
      <c r="B1">
        <f>1/100</f>
        <v>0.01</v>
      </c>
      <c r="D1" t="s">
        <v>3058</v>
      </c>
      <c r="E1">
        <v>0.5</v>
      </c>
    </row>
    <row r="3" spans="1:19">
      <c r="A3" t="s">
        <v>3056</v>
      </c>
      <c r="F3" s="238" t="s">
        <v>3057</v>
      </c>
    </row>
    <row r="4" spans="1:19">
      <c r="F4" s="238"/>
    </row>
    <row r="5" spans="1:19">
      <c r="B5" s="238" t="s">
        <v>3052</v>
      </c>
      <c r="C5" t="s">
        <v>3053</v>
      </c>
      <c r="D5" t="s">
        <v>3054</v>
      </c>
      <c r="F5" s="238"/>
      <c r="G5" s="238" t="s">
        <v>3052</v>
      </c>
      <c r="H5" s="238" t="s">
        <v>3053</v>
      </c>
      <c r="I5" s="238" t="s">
        <v>3054</v>
      </c>
      <c r="K5" s="238"/>
      <c r="L5" s="238" t="s">
        <v>3052</v>
      </c>
      <c r="M5" s="238" t="s">
        <v>3053</v>
      </c>
      <c r="N5" s="238" t="s">
        <v>3054</v>
      </c>
      <c r="Q5" s="238" t="s">
        <v>3052</v>
      </c>
      <c r="R5" s="238" t="s">
        <v>3053</v>
      </c>
      <c r="S5" s="238" t="s">
        <v>3054</v>
      </c>
    </row>
    <row r="6" spans="1:19">
      <c r="A6" s="274" t="s">
        <v>503</v>
      </c>
      <c r="B6">
        <f>$B$1*职业参数比例等级参数!S6</f>
        <v>3.2</v>
      </c>
      <c r="C6" s="238">
        <f>$B$1*职业参数比例等级参数!T6</f>
        <v>2.56</v>
      </c>
      <c r="D6" s="238">
        <f>$B$1*职业参数比例等级参数!U6</f>
        <v>1.6</v>
      </c>
      <c r="F6" s="274" t="s">
        <v>503</v>
      </c>
      <c r="G6" s="238">
        <f>$B$1*职业参数比例等级参数!W6+B6</f>
        <v>5.6</v>
      </c>
      <c r="H6" s="238">
        <f>$B$1*职业参数比例等级参数!X6+C6</f>
        <v>4.4800000000000004</v>
      </c>
      <c r="I6" s="238">
        <f>$B$1*职业参数比例等级参数!Y6+D6</f>
        <v>2.8</v>
      </c>
      <c r="K6" s="274" t="s">
        <v>503</v>
      </c>
      <c r="L6">
        <f>$B$1*职业参数比例等级参数!AA6+G6</f>
        <v>8</v>
      </c>
      <c r="M6" s="238">
        <f>$B$1*职业参数比例等级参数!AB6+H6</f>
        <v>6.4</v>
      </c>
      <c r="N6" s="238">
        <f>$B$1*职业参数比例等级参数!AC6+I6</f>
        <v>4</v>
      </c>
      <c r="P6" s="274" t="s">
        <v>503</v>
      </c>
      <c r="Q6">
        <f>$B$1*职业参数比例等级参数!AE6+L6</f>
        <v>10.4</v>
      </c>
      <c r="R6" s="238">
        <f>$B$1*职业参数比例等级参数!AF6+M6</f>
        <v>8.32</v>
      </c>
      <c r="S6" s="238">
        <f>$B$1*职业参数比例等级参数!AG6+N6</f>
        <v>5.2</v>
      </c>
    </row>
    <row r="7" spans="1:19">
      <c r="A7" s="274" t="s">
        <v>438</v>
      </c>
      <c r="B7" s="238">
        <f>$B$1*职业参数比例等级参数!S7</f>
        <v>2.4</v>
      </c>
      <c r="C7" s="238">
        <f>$B$1*职业参数比例等级参数!T7</f>
        <v>1.92</v>
      </c>
      <c r="D7" s="238">
        <f>$B$1*职业参数比例等级参数!U7</f>
        <v>1.92</v>
      </c>
      <c r="F7" s="274" t="s">
        <v>438</v>
      </c>
      <c r="G7" s="238">
        <f>$B$1*职业参数比例等级参数!W7+B7</f>
        <v>4.2</v>
      </c>
      <c r="H7" s="238">
        <f>$B$1*职业参数比例等级参数!X7+C7</f>
        <v>3.36</v>
      </c>
      <c r="I7" s="238">
        <f>$B$1*职业参数比例等级参数!Y7+D7</f>
        <v>3.36</v>
      </c>
      <c r="K7" s="274" t="s">
        <v>438</v>
      </c>
      <c r="L7" s="238">
        <f>$B$1*职业参数比例等级参数!AA7+G7</f>
        <v>6</v>
      </c>
      <c r="M7" s="238">
        <f>$B$1*职业参数比例等级参数!AB7+H7</f>
        <v>4.8</v>
      </c>
      <c r="N7" s="238">
        <f>$B$1*职业参数比例等级参数!AC7+I7</f>
        <v>4.8</v>
      </c>
      <c r="P7" s="274" t="s">
        <v>438</v>
      </c>
      <c r="Q7" s="238">
        <f>$B$1*职业参数比例等级参数!AE7+L7</f>
        <v>7.8</v>
      </c>
      <c r="R7" s="238">
        <f>$B$1*职业参数比例等级参数!AF7+M7</f>
        <v>6.24</v>
      </c>
      <c r="S7" s="238">
        <f>$B$1*职业参数比例等级参数!AG7+N7</f>
        <v>6.24</v>
      </c>
    </row>
    <row r="8" spans="1:19">
      <c r="A8" s="274" t="s">
        <v>505</v>
      </c>
      <c r="B8" s="238">
        <f>$B$1*职业参数比例等级参数!S8</f>
        <v>1.92</v>
      </c>
      <c r="C8" s="238">
        <f>$B$1*职业参数比例等级参数!T8</f>
        <v>2.56</v>
      </c>
      <c r="D8" s="238">
        <f>$B$1*职业参数比例等级参数!U8</f>
        <v>3.2</v>
      </c>
      <c r="F8" s="274" t="s">
        <v>505</v>
      </c>
      <c r="G8" s="238">
        <f>$B$1*职业参数比例等级参数!W8+B8</f>
        <v>3.36</v>
      </c>
      <c r="H8" s="238">
        <f>$B$1*职业参数比例等级参数!X8+C8</f>
        <v>4.4800000000000004</v>
      </c>
      <c r="I8" s="238">
        <f>$B$1*职业参数比例等级参数!Y8+D8</f>
        <v>5.6</v>
      </c>
      <c r="K8" s="274" t="s">
        <v>505</v>
      </c>
      <c r="L8" s="238">
        <f>$B$1*职业参数比例等级参数!AA8+G8</f>
        <v>4.8</v>
      </c>
      <c r="M8" s="238">
        <f>$B$1*职业参数比例等级参数!AB8+H8</f>
        <v>6.4</v>
      </c>
      <c r="N8" s="238">
        <f>$B$1*职业参数比例等级参数!AC8+I8</f>
        <v>8</v>
      </c>
      <c r="P8" s="274" t="s">
        <v>505</v>
      </c>
      <c r="Q8" s="238">
        <f>$B$1*职业参数比例等级参数!AE8+L8</f>
        <v>6.24</v>
      </c>
      <c r="R8" s="238">
        <f>$B$1*职业参数比例等级参数!AF8+M8</f>
        <v>8.32</v>
      </c>
      <c r="S8" s="238">
        <f>$B$1*职业参数比例等级参数!AG8+N8</f>
        <v>10.4</v>
      </c>
    </row>
    <row r="9" spans="1:19">
      <c r="A9" s="274" t="s">
        <v>506</v>
      </c>
      <c r="B9" s="238">
        <f>$B$1*职业参数比例等级参数!S9</f>
        <v>1.44</v>
      </c>
      <c r="C9" s="238">
        <f>$B$1*职业参数比例等级参数!T9</f>
        <v>1.92</v>
      </c>
      <c r="D9" s="238">
        <f>$B$1*职业参数比例等级参数!U9</f>
        <v>2.4</v>
      </c>
      <c r="F9" s="274" t="s">
        <v>506</v>
      </c>
      <c r="G9" s="238">
        <f>$B$1*职业参数比例等级参数!W9+B9</f>
        <v>2.52</v>
      </c>
      <c r="H9" s="238">
        <f>$B$1*职业参数比例等级参数!X9+C9</f>
        <v>3.36</v>
      </c>
      <c r="I9" s="238">
        <f>$B$1*职业参数比例等级参数!Y9+D9</f>
        <v>4.2</v>
      </c>
      <c r="K9" s="274" t="s">
        <v>506</v>
      </c>
      <c r="L9" s="238">
        <f>$B$1*职业参数比例等级参数!AA9+G9</f>
        <v>3.6</v>
      </c>
      <c r="M9" s="238">
        <f>$B$1*职业参数比例等级参数!AB9+H9</f>
        <v>4.8</v>
      </c>
      <c r="N9" s="238">
        <f>$B$1*职业参数比例等级参数!AC9+I9</f>
        <v>6</v>
      </c>
      <c r="P9" s="274" t="s">
        <v>506</v>
      </c>
      <c r="Q9" s="238">
        <f>$B$1*职业参数比例等级参数!AE9+L9</f>
        <v>4.68</v>
      </c>
      <c r="R9" s="238">
        <f>$B$1*职业参数比例等级参数!AF9+M9</f>
        <v>6.24</v>
      </c>
      <c r="S9" s="238">
        <f>$B$1*职业参数比例等级参数!AG9+N9</f>
        <v>7.8</v>
      </c>
    </row>
    <row r="10" spans="1:19">
      <c r="A10" s="276" t="s">
        <v>141</v>
      </c>
      <c r="B10" s="238">
        <f>$B$1*职业参数比例等级参数!S10</f>
        <v>0.192</v>
      </c>
      <c r="C10" s="238">
        <f>$B$1*职业参数比例等级参数!T10</f>
        <v>0.64</v>
      </c>
      <c r="D10" s="238">
        <f>$B$1*职业参数比例等级参数!U10</f>
        <v>0.38400000000000001</v>
      </c>
      <c r="F10" s="276" t="s">
        <v>141</v>
      </c>
      <c r="G10" s="238">
        <f>$B$1*职业参数比例等级参数!W10+B10</f>
        <v>0.33599999999999997</v>
      </c>
      <c r="H10" s="238">
        <f>$B$1*职业参数比例等级参数!X10+C10</f>
        <v>1.1200000000000001</v>
      </c>
      <c r="I10" s="238">
        <f>$B$1*职业参数比例等级参数!Y10+D10</f>
        <v>0.67199999999999993</v>
      </c>
      <c r="K10" s="276" t="s">
        <v>141</v>
      </c>
      <c r="L10" s="238">
        <f>$B$1*职业参数比例等级参数!AA10+G10</f>
        <v>0.48</v>
      </c>
      <c r="M10" s="238">
        <f>$B$1*职业参数比例等级参数!AB10+H10</f>
        <v>1.6</v>
      </c>
      <c r="N10" s="238">
        <f>$B$1*职业参数比例等级参数!AC10+I10</f>
        <v>0.96</v>
      </c>
      <c r="P10" s="276" t="s">
        <v>141</v>
      </c>
      <c r="Q10" s="238">
        <f>$B$1*职业参数比例等级参数!AE10+L10</f>
        <v>0.624</v>
      </c>
      <c r="R10" s="238">
        <f>$B$1*职业参数比例等级参数!AF10+M10</f>
        <v>2.08</v>
      </c>
      <c r="S10" s="238">
        <f>$B$1*职业参数比例等级参数!AG10+N10</f>
        <v>1.248</v>
      </c>
    </row>
    <row r="11" spans="1:19">
      <c r="A11" s="221" t="s">
        <v>59</v>
      </c>
      <c r="B11" s="238">
        <f>$B$1*职业参数比例等级参数!S11</f>
        <v>0.38400000000000001</v>
      </c>
      <c r="C11" s="238">
        <f>$B$1*职业参数比例等级参数!T11</f>
        <v>1.28</v>
      </c>
      <c r="D11" s="238">
        <f>$B$1*职业参数比例等级参数!U11</f>
        <v>0.76800000000000002</v>
      </c>
      <c r="F11" s="276" t="s">
        <v>59</v>
      </c>
      <c r="G11" s="238">
        <f>$B$1*职业参数比例等级参数!W11+B11</f>
        <v>0.67199999999999993</v>
      </c>
      <c r="H11" s="238">
        <f>$B$1*职业参数比例等级参数!X11+C11</f>
        <v>2.2400000000000002</v>
      </c>
      <c r="I11" s="238">
        <f>$B$1*职业参数比例等级参数!Y11+D11</f>
        <v>1.3439999999999999</v>
      </c>
      <c r="K11" s="276" t="s">
        <v>59</v>
      </c>
      <c r="L11" s="238">
        <f>$B$1*职业参数比例等级参数!AA11+G11</f>
        <v>0.96</v>
      </c>
      <c r="M11" s="238">
        <f>$B$1*职业参数比例等级参数!AB11+H11</f>
        <v>3.2</v>
      </c>
      <c r="N11" s="238">
        <f>$B$1*职业参数比例等级参数!AC11+I11</f>
        <v>1.92</v>
      </c>
      <c r="P11" s="276" t="s">
        <v>59</v>
      </c>
      <c r="Q11" s="238">
        <f>$B$1*职业参数比例等级参数!AE11+L11</f>
        <v>1.248</v>
      </c>
      <c r="R11" s="238">
        <f>$B$1*职业参数比例等级参数!AF11+M11</f>
        <v>4.16</v>
      </c>
      <c r="S11" s="238">
        <f>$B$1*职业参数比例等级参数!AG11+N11</f>
        <v>2.496</v>
      </c>
    </row>
    <row r="12" spans="1:19" ht="15" thickBot="1">
      <c r="A12" s="230" t="s">
        <v>60</v>
      </c>
      <c r="B12" s="238">
        <f>$B$1*职业参数比例等级参数!S12</f>
        <v>0.192</v>
      </c>
      <c r="C12" s="238">
        <f>$B$1*职业参数比例等级参数!T12</f>
        <v>0.64</v>
      </c>
      <c r="D12" s="238">
        <f>$B$1*职业参数比例等级参数!U12</f>
        <v>0.38400000000000001</v>
      </c>
      <c r="F12" s="284" t="s">
        <v>60</v>
      </c>
      <c r="G12" s="238">
        <f>$B$1*职业参数比例等级参数!W12+B12</f>
        <v>0.33599999999999997</v>
      </c>
      <c r="H12" s="238">
        <f>$B$1*职业参数比例等级参数!X12+C12</f>
        <v>1.1200000000000001</v>
      </c>
      <c r="I12" s="238">
        <f>$B$1*职业参数比例等级参数!Y12+D12</f>
        <v>0.67199999999999993</v>
      </c>
      <c r="K12" s="284" t="s">
        <v>60</v>
      </c>
      <c r="L12" s="238">
        <f>$B$1*职业参数比例等级参数!AA12+G12</f>
        <v>0.48</v>
      </c>
      <c r="M12" s="238">
        <f>$B$1*职业参数比例等级参数!AB12+H12</f>
        <v>1.6</v>
      </c>
      <c r="N12" s="238">
        <f>$B$1*职业参数比例等级参数!AC12+I12</f>
        <v>0.96</v>
      </c>
      <c r="P12" s="284" t="s">
        <v>60</v>
      </c>
      <c r="Q12" s="238">
        <f>$B$1*职业参数比例等级参数!AE12+L12</f>
        <v>0.624</v>
      </c>
      <c r="R12" s="238">
        <f>$B$1*职业参数比例等级参数!AF12+M12</f>
        <v>2.08</v>
      </c>
      <c r="S12" s="238">
        <f>$B$1*职业参数比例等级参数!AG12+N12</f>
        <v>1.248</v>
      </c>
    </row>
    <row r="14" spans="1:19">
      <c r="A14" t="s">
        <v>3060</v>
      </c>
    </row>
    <row r="15" spans="1:19">
      <c r="F15" s="238"/>
      <c r="G15" s="238" t="s">
        <v>3052</v>
      </c>
      <c r="H15" s="238" t="s">
        <v>3053</v>
      </c>
      <c r="I15" s="238" t="s">
        <v>3054</v>
      </c>
      <c r="K15" s="238"/>
      <c r="L15" s="238" t="s">
        <v>3052</v>
      </c>
      <c r="M15" s="238" t="s">
        <v>3053</v>
      </c>
      <c r="N15" s="238" t="s">
        <v>3054</v>
      </c>
      <c r="P15" s="238"/>
      <c r="Q15" s="238" t="s">
        <v>3052</v>
      </c>
      <c r="R15" s="238" t="s">
        <v>3053</v>
      </c>
      <c r="S15" s="238" t="s">
        <v>3054</v>
      </c>
    </row>
    <row r="16" spans="1:19">
      <c r="A16" t="s">
        <v>3059</v>
      </c>
      <c r="F16" s="274" t="s">
        <v>503</v>
      </c>
      <c r="G16">
        <f>$E$1*B6</f>
        <v>1.6</v>
      </c>
      <c r="H16" s="238">
        <f t="shared" ref="H16:I22" si="0">$E$1*C6</f>
        <v>1.28</v>
      </c>
      <c r="I16" s="238">
        <f t="shared" si="0"/>
        <v>0.8</v>
      </c>
      <c r="K16" s="274" t="s">
        <v>503</v>
      </c>
      <c r="L16" s="238">
        <f>$E$1*G6</f>
        <v>2.8</v>
      </c>
      <c r="M16" s="238">
        <f t="shared" ref="M16:M22" si="1">$E$1*H6</f>
        <v>2.2400000000000002</v>
      </c>
      <c r="N16" s="238">
        <f t="shared" ref="N16:N22" si="2">$E$1*I6</f>
        <v>1.4</v>
      </c>
      <c r="P16" s="274" t="s">
        <v>503</v>
      </c>
      <c r="Q16" s="238">
        <f>$E$1*L6</f>
        <v>4</v>
      </c>
      <c r="R16" s="238">
        <f t="shared" ref="R16:R22" si="3">$E$1*M6</f>
        <v>3.2</v>
      </c>
      <c r="S16" s="238">
        <f t="shared" ref="S16:S22" si="4">$E$1*N6</f>
        <v>2</v>
      </c>
    </row>
    <row r="17" spans="6:19">
      <c r="F17" s="274" t="s">
        <v>438</v>
      </c>
      <c r="G17" s="238">
        <f t="shared" ref="G17:G22" si="5">$E$1*B7</f>
        <v>1.2</v>
      </c>
      <c r="H17" s="238">
        <f t="shared" si="0"/>
        <v>0.96</v>
      </c>
      <c r="I17" s="238">
        <f t="shared" si="0"/>
        <v>0.96</v>
      </c>
      <c r="K17" s="274" t="s">
        <v>438</v>
      </c>
      <c r="L17" s="238">
        <f t="shared" ref="L17:L22" si="6">$E$1*G7</f>
        <v>2.1</v>
      </c>
      <c r="M17" s="238">
        <f t="shared" si="1"/>
        <v>1.68</v>
      </c>
      <c r="N17" s="238">
        <f t="shared" si="2"/>
        <v>1.68</v>
      </c>
      <c r="P17" s="274" t="s">
        <v>438</v>
      </c>
      <c r="Q17" s="238">
        <f t="shared" ref="Q17:Q22" si="7">$E$1*L7</f>
        <v>3</v>
      </c>
      <c r="R17" s="238">
        <f t="shared" si="3"/>
        <v>2.4</v>
      </c>
      <c r="S17" s="238">
        <f t="shared" si="4"/>
        <v>2.4</v>
      </c>
    </row>
    <row r="18" spans="6:19">
      <c r="F18" s="274" t="s">
        <v>505</v>
      </c>
      <c r="G18" s="238">
        <f t="shared" si="5"/>
        <v>0.96</v>
      </c>
      <c r="H18" s="238">
        <f t="shared" si="0"/>
        <v>1.28</v>
      </c>
      <c r="I18" s="238">
        <f t="shared" si="0"/>
        <v>1.6</v>
      </c>
      <c r="K18" s="274" t="s">
        <v>505</v>
      </c>
      <c r="L18" s="238">
        <f t="shared" si="6"/>
        <v>1.68</v>
      </c>
      <c r="M18" s="238">
        <f t="shared" si="1"/>
        <v>2.2400000000000002</v>
      </c>
      <c r="N18" s="238">
        <f t="shared" si="2"/>
        <v>2.8</v>
      </c>
      <c r="P18" s="274" t="s">
        <v>505</v>
      </c>
      <c r="Q18" s="238">
        <f t="shared" si="7"/>
        <v>2.4</v>
      </c>
      <c r="R18" s="238">
        <f t="shared" si="3"/>
        <v>3.2</v>
      </c>
      <c r="S18" s="238">
        <f t="shared" si="4"/>
        <v>4</v>
      </c>
    </row>
    <row r="19" spans="6:19">
      <c r="F19" s="274" t="s">
        <v>506</v>
      </c>
      <c r="G19" s="238">
        <f t="shared" si="5"/>
        <v>0.72</v>
      </c>
      <c r="H19" s="238">
        <f t="shared" si="0"/>
        <v>0.96</v>
      </c>
      <c r="I19" s="238">
        <f t="shared" si="0"/>
        <v>1.2</v>
      </c>
      <c r="K19" s="274" t="s">
        <v>506</v>
      </c>
      <c r="L19" s="238">
        <f t="shared" si="6"/>
        <v>1.26</v>
      </c>
      <c r="M19" s="238">
        <f t="shared" si="1"/>
        <v>1.68</v>
      </c>
      <c r="N19" s="238">
        <f t="shared" si="2"/>
        <v>2.1</v>
      </c>
      <c r="P19" s="274" t="s">
        <v>506</v>
      </c>
      <c r="Q19" s="238">
        <f t="shared" si="7"/>
        <v>1.8</v>
      </c>
      <c r="R19" s="238">
        <f t="shared" si="3"/>
        <v>2.4</v>
      </c>
      <c r="S19" s="238">
        <f t="shared" si="4"/>
        <v>3</v>
      </c>
    </row>
    <row r="20" spans="6:19">
      <c r="F20" s="276" t="s">
        <v>141</v>
      </c>
      <c r="G20" s="238">
        <f t="shared" si="5"/>
        <v>9.6000000000000002E-2</v>
      </c>
      <c r="H20" s="238">
        <f t="shared" si="0"/>
        <v>0.32</v>
      </c>
      <c r="I20" s="238">
        <f t="shared" si="0"/>
        <v>0.192</v>
      </c>
      <c r="K20" s="276" t="s">
        <v>141</v>
      </c>
      <c r="L20" s="238">
        <f t="shared" si="6"/>
        <v>0.16799999999999998</v>
      </c>
      <c r="M20" s="238">
        <f t="shared" si="1"/>
        <v>0.56000000000000005</v>
      </c>
      <c r="N20" s="238">
        <f t="shared" si="2"/>
        <v>0.33599999999999997</v>
      </c>
      <c r="P20" s="276" t="s">
        <v>141</v>
      </c>
      <c r="Q20" s="238">
        <f t="shared" si="7"/>
        <v>0.24</v>
      </c>
      <c r="R20" s="238">
        <f t="shared" si="3"/>
        <v>0.8</v>
      </c>
      <c r="S20" s="238">
        <f t="shared" si="4"/>
        <v>0.48</v>
      </c>
    </row>
    <row r="21" spans="6:19">
      <c r="F21" s="221" t="s">
        <v>59</v>
      </c>
      <c r="G21" s="238">
        <f t="shared" si="5"/>
        <v>0.192</v>
      </c>
      <c r="H21" s="238">
        <f t="shared" si="0"/>
        <v>0.64</v>
      </c>
      <c r="I21" s="238">
        <f t="shared" si="0"/>
        <v>0.38400000000000001</v>
      </c>
      <c r="K21" s="221" t="s">
        <v>59</v>
      </c>
      <c r="L21" s="238">
        <f t="shared" si="6"/>
        <v>0.33599999999999997</v>
      </c>
      <c r="M21" s="238">
        <f t="shared" si="1"/>
        <v>1.1200000000000001</v>
      </c>
      <c r="N21" s="238">
        <f t="shared" si="2"/>
        <v>0.67199999999999993</v>
      </c>
      <c r="P21" s="221" t="s">
        <v>59</v>
      </c>
      <c r="Q21" s="238">
        <f t="shared" si="7"/>
        <v>0.48</v>
      </c>
      <c r="R21" s="238">
        <f t="shared" si="3"/>
        <v>1.6</v>
      </c>
      <c r="S21" s="238">
        <f t="shared" si="4"/>
        <v>0.96</v>
      </c>
    </row>
    <row r="22" spans="6:19" ht="15" thickBot="1">
      <c r="F22" s="230" t="s">
        <v>60</v>
      </c>
      <c r="G22" s="238">
        <f t="shared" si="5"/>
        <v>9.6000000000000002E-2</v>
      </c>
      <c r="H22" s="238">
        <f t="shared" si="0"/>
        <v>0.32</v>
      </c>
      <c r="I22" s="238">
        <f t="shared" si="0"/>
        <v>0.192</v>
      </c>
      <c r="K22" s="230" t="s">
        <v>60</v>
      </c>
      <c r="L22" s="238">
        <f t="shared" si="6"/>
        <v>0.16799999999999998</v>
      </c>
      <c r="M22" s="238">
        <f t="shared" si="1"/>
        <v>0.56000000000000005</v>
      </c>
      <c r="N22" s="238">
        <f t="shared" si="2"/>
        <v>0.33599999999999997</v>
      </c>
      <c r="P22" s="230" t="s">
        <v>60</v>
      </c>
      <c r="Q22" s="238">
        <f t="shared" si="7"/>
        <v>0.24</v>
      </c>
      <c r="R22" s="238">
        <f t="shared" si="3"/>
        <v>0.8</v>
      </c>
      <c r="S22" s="238">
        <f t="shared" si="4"/>
        <v>0.48</v>
      </c>
    </row>
  </sheetData>
  <phoneticPr fontId="1"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203"/>
  <sheetViews>
    <sheetView topLeftCell="A1177" workbookViewId="0">
      <selection activeCell="R3" sqref="A3:R1203"/>
    </sheetView>
  </sheetViews>
  <sheetFormatPr defaultRowHeight="14.4"/>
  <cols>
    <col min="1" max="4" width="9" style="64" bestFit="1" customWidth="1"/>
    <col min="5" max="5" width="12.77734375" style="64" customWidth="1"/>
    <col min="6" max="6" width="20.33203125" style="64" customWidth="1"/>
    <col min="7" max="7" width="18.109375" style="64" customWidth="1"/>
    <col min="8" max="8" width="18" style="64" customWidth="1"/>
    <col min="9" max="9" width="18.109375" style="64" customWidth="1"/>
    <col min="10" max="10" width="16.21875" style="64" customWidth="1"/>
    <col min="11" max="11" width="9" style="64" bestFit="1" customWidth="1"/>
    <col min="12" max="12" width="9.5546875" style="64" bestFit="1" customWidth="1"/>
    <col min="13" max="13" width="9" style="64" bestFit="1" customWidth="1"/>
    <col min="14" max="14" width="9.5546875" style="64" bestFit="1" customWidth="1"/>
    <col min="15" max="18" width="9" style="64" bestFit="1" customWidth="1"/>
    <col min="19" max="19" width="9" style="64" customWidth="1"/>
    <col min="20" max="26" width="9" style="64" bestFit="1" customWidth="1"/>
    <col min="27" max="16384" width="8.88671875" style="64"/>
  </cols>
  <sheetData>
    <row r="1" spans="1:26">
      <c r="C1" s="64" t="s">
        <v>3077</v>
      </c>
      <c r="D1" s="64">
        <v>0.8</v>
      </c>
      <c r="K1" s="64" t="s">
        <v>3078</v>
      </c>
      <c r="L1" s="64">
        <v>1000</v>
      </c>
    </row>
    <row r="2" spans="1:26">
      <c r="C2" s="64" t="s">
        <v>3076</v>
      </c>
    </row>
    <row r="3" spans="1:26">
      <c r="A3" s="64" t="s">
        <v>632</v>
      </c>
      <c r="B3" s="64" t="s">
        <v>579</v>
      </c>
      <c r="C3" s="64" t="s">
        <v>3075</v>
      </c>
      <c r="D3" s="64" t="s">
        <v>525</v>
      </c>
      <c r="E3" s="64" t="s">
        <v>3061</v>
      </c>
      <c r="F3" s="64" t="s">
        <v>3062</v>
      </c>
      <c r="G3" s="64" t="s">
        <v>3063</v>
      </c>
      <c r="H3" s="64" t="s">
        <v>3064</v>
      </c>
      <c r="I3" s="64" t="s">
        <v>3065</v>
      </c>
      <c r="J3" s="64" t="s">
        <v>3066</v>
      </c>
      <c r="K3" s="64" t="s">
        <v>3067</v>
      </c>
      <c r="L3" s="64" t="s">
        <v>3068</v>
      </c>
      <c r="M3" s="64" t="s">
        <v>3069</v>
      </c>
      <c r="N3" s="64" t="s">
        <v>3070</v>
      </c>
      <c r="O3" s="64" t="s">
        <v>3071</v>
      </c>
      <c r="P3" s="64" t="s">
        <v>3072</v>
      </c>
      <c r="Q3" s="64" t="s">
        <v>3073</v>
      </c>
      <c r="R3" s="64" t="s">
        <v>3074</v>
      </c>
      <c r="T3" s="64" t="s">
        <v>3068</v>
      </c>
      <c r="U3" s="64" t="s">
        <v>3069</v>
      </c>
      <c r="V3" s="64" t="s">
        <v>3070</v>
      </c>
      <c r="W3" s="64" t="s">
        <v>3071</v>
      </c>
      <c r="X3" s="64" t="s">
        <v>3072</v>
      </c>
      <c r="Y3" s="64" t="s">
        <v>3073</v>
      </c>
      <c r="Z3" s="64" t="s">
        <v>3074</v>
      </c>
    </row>
    <row r="4" spans="1:26">
      <c r="A4" s="64">
        <v>1</v>
      </c>
      <c r="B4" s="64">
        <v>1</v>
      </c>
      <c r="C4" s="64">
        <v>1</v>
      </c>
      <c r="D4" s="64">
        <v>1</v>
      </c>
      <c r="E4" s="64">
        <v>0</v>
      </c>
      <c r="F4" s="64">
        <v>0</v>
      </c>
      <c r="G4" s="64">
        <v>0</v>
      </c>
      <c r="H4" s="64">
        <v>0</v>
      </c>
      <c r="I4" s="64">
        <v>0</v>
      </c>
      <c r="J4" s="64">
        <v>0</v>
      </c>
      <c r="K4" s="64">
        <v>0</v>
      </c>
      <c r="L4" s="64">
        <f t="shared" ref="L4:R4" si="0">$L$1*T4</f>
        <v>3200</v>
      </c>
      <c r="M4" s="64">
        <f t="shared" si="0"/>
        <v>2400</v>
      </c>
      <c r="N4" s="64">
        <f t="shared" si="0"/>
        <v>1920</v>
      </c>
      <c r="O4" s="64">
        <f t="shared" si="0"/>
        <v>1440</v>
      </c>
      <c r="P4" s="64">
        <f t="shared" si="0"/>
        <v>192</v>
      </c>
      <c r="Q4" s="64">
        <f t="shared" si="0"/>
        <v>384</v>
      </c>
      <c r="R4" s="64">
        <f t="shared" si="0"/>
        <v>192</v>
      </c>
      <c r="T4" s="64">
        <f>培养数据!$B$6*D4</f>
        <v>3.2</v>
      </c>
      <c r="U4" s="64">
        <f>培养数据!$B$7*D4</f>
        <v>2.4</v>
      </c>
      <c r="V4" s="64">
        <f>培养数据!$B$8*D4</f>
        <v>1.92</v>
      </c>
      <c r="W4" s="64">
        <f>培养数据!$B$9*D4</f>
        <v>1.44</v>
      </c>
      <c r="X4" s="64">
        <f>培养数据!$B$10*D4</f>
        <v>0.192</v>
      </c>
      <c r="Y4" s="64">
        <f>培养数据!$B$11*D4</f>
        <v>0.38400000000000001</v>
      </c>
      <c r="Z4" s="64">
        <f>培养数据!$B$12*D4</f>
        <v>0.192</v>
      </c>
    </row>
    <row r="5" spans="1:26">
      <c r="A5" s="64">
        <v>2</v>
      </c>
      <c r="B5" s="64">
        <v>1</v>
      </c>
      <c r="C5" s="64">
        <v>1</v>
      </c>
      <c r="D5" s="64">
        <v>2</v>
      </c>
      <c r="E5" s="64">
        <v>0</v>
      </c>
      <c r="F5" s="64">
        <v>0</v>
      </c>
      <c r="G5" s="64">
        <v>0</v>
      </c>
      <c r="H5" s="64">
        <v>0</v>
      </c>
      <c r="I5" s="64">
        <v>0</v>
      </c>
      <c r="J5" s="64">
        <v>0</v>
      </c>
      <c r="K5" s="64">
        <v>0</v>
      </c>
      <c r="L5" s="64">
        <f t="shared" ref="L5:L68" si="1">$L$1*T5</f>
        <v>6400</v>
      </c>
      <c r="M5" s="64">
        <f t="shared" ref="M5:M68" si="2">$L$1*U5</f>
        <v>4800</v>
      </c>
      <c r="N5" s="64">
        <f t="shared" ref="N5:N68" si="3">$L$1*V5</f>
        <v>3840</v>
      </c>
      <c r="O5" s="64">
        <f t="shared" ref="O5:O68" si="4">$L$1*W5</f>
        <v>2880</v>
      </c>
      <c r="P5" s="64">
        <f t="shared" ref="P5:P68" si="5">$L$1*X5</f>
        <v>384</v>
      </c>
      <c r="Q5" s="64">
        <f t="shared" ref="Q5:Q68" si="6">$L$1*Y5</f>
        <v>768</v>
      </c>
      <c r="R5" s="64">
        <f t="shared" ref="R5:R68" si="7">$L$1*Z5</f>
        <v>384</v>
      </c>
      <c r="T5" s="64">
        <f>培养数据!$B$6*D5</f>
        <v>6.4</v>
      </c>
      <c r="U5" s="64">
        <f>培养数据!$B$7*D5</f>
        <v>4.8</v>
      </c>
      <c r="V5" s="64">
        <f>培养数据!$B$8*D5</f>
        <v>3.84</v>
      </c>
      <c r="W5" s="64">
        <f>培养数据!$B$9*D5</f>
        <v>2.88</v>
      </c>
      <c r="X5" s="64">
        <f>培养数据!$B$10*D5</f>
        <v>0.38400000000000001</v>
      </c>
      <c r="Y5" s="64">
        <f>培养数据!$B$11*D5</f>
        <v>0.76800000000000002</v>
      </c>
      <c r="Z5" s="64">
        <f>培养数据!$B$12*D5</f>
        <v>0.38400000000000001</v>
      </c>
    </row>
    <row r="6" spans="1:26">
      <c r="A6" s="64">
        <v>3</v>
      </c>
      <c r="B6" s="64">
        <v>1</v>
      </c>
      <c r="C6" s="64">
        <v>1</v>
      </c>
      <c r="D6" s="64">
        <v>3</v>
      </c>
      <c r="E6" s="64">
        <v>0</v>
      </c>
      <c r="F6" s="64">
        <v>0</v>
      </c>
      <c r="G6" s="64">
        <v>0</v>
      </c>
      <c r="H6" s="64">
        <v>0</v>
      </c>
      <c r="I6" s="64">
        <v>0</v>
      </c>
      <c r="J6" s="64">
        <v>0</v>
      </c>
      <c r="K6" s="64">
        <v>0</v>
      </c>
      <c r="L6" s="64">
        <f t="shared" si="1"/>
        <v>9600.0000000000018</v>
      </c>
      <c r="M6" s="64">
        <f t="shared" si="2"/>
        <v>7199.9999999999991</v>
      </c>
      <c r="N6" s="64">
        <f t="shared" si="3"/>
        <v>5760</v>
      </c>
      <c r="O6" s="64">
        <f t="shared" si="4"/>
        <v>4320</v>
      </c>
      <c r="P6" s="64">
        <f t="shared" si="5"/>
        <v>576.00000000000011</v>
      </c>
      <c r="Q6" s="64">
        <f t="shared" si="6"/>
        <v>1152.0000000000002</v>
      </c>
      <c r="R6" s="64">
        <f t="shared" si="7"/>
        <v>576.00000000000011</v>
      </c>
      <c r="T6" s="64">
        <f>培养数据!$B$6*D6</f>
        <v>9.6000000000000014</v>
      </c>
      <c r="U6" s="64">
        <f>培养数据!$B$7*D6</f>
        <v>7.1999999999999993</v>
      </c>
      <c r="V6" s="64">
        <f>培养数据!$B$8*D6</f>
        <v>5.76</v>
      </c>
      <c r="W6" s="64">
        <f>培养数据!$B$9*D6</f>
        <v>4.32</v>
      </c>
      <c r="X6" s="64">
        <f>培养数据!$B$10*D6</f>
        <v>0.57600000000000007</v>
      </c>
      <c r="Y6" s="64">
        <f>培养数据!$B$11*D6</f>
        <v>1.1520000000000001</v>
      </c>
      <c r="Z6" s="64">
        <f>培养数据!$B$12*D6</f>
        <v>0.57600000000000007</v>
      </c>
    </row>
    <row r="7" spans="1:26">
      <c r="A7" s="64">
        <v>4</v>
      </c>
      <c r="B7" s="64">
        <v>1</v>
      </c>
      <c r="C7" s="64">
        <v>1</v>
      </c>
      <c r="D7" s="64">
        <v>4</v>
      </c>
      <c r="E7" s="64">
        <v>0</v>
      </c>
      <c r="F7" s="64">
        <v>0</v>
      </c>
      <c r="G7" s="64">
        <v>0</v>
      </c>
      <c r="H7" s="64">
        <v>0</v>
      </c>
      <c r="I7" s="64">
        <v>0</v>
      </c>
      <c r="J7" s="64">
        <v>0</v>
      </c>
      <c r="K7" s="64">
        <v>0</v>
      </c>
      <c r="L7" s="64">
        <f t="shared" si="1"/>
        <v>12800</v>
      </c>
      <c r="M7" s="64">
        <f t="shared" si="2"/>
        <v>9600</v>
      </c>
      <c r="N7" s="64">
        <f t="shared" si="3"/>
        <v>7680</v>
      </c>
      <c r="O7" s="64">
        <f t="shared" si="4"/>
        <v>5760</v>
      </c>
      <c r="P7" s="64">
        <f t="shared" si="5"/>
        <v>768</v>
      </c>
      <c r="Q7" s="64">
        <f t="shared" si="6"/>
        <v>1536</v>
      </c>
      <c r="R7" s="64">
        <f t="shared" si="7"/>
        <v>768</v>
      </c>
      <c r="T7" s="64">
        <f>培养数据!$B$6*D7</f>
        <v>12.8</v>
      </c>
      <c r="U7" s="64">
        <f>培养数据!$B$7*D7</f>
        <v>9.6</v>
      </c>
      <c r="V7" s="64">
        <f>培养数据!$B$8*D7</f>
        <v>7.68</v>
      </c>
      <c r="W7" s="64">
        <f>培养数据!$B$9*D7</f>
        <v>5.76</v>
      </c>
      <c r="X7" s="64">
        <f>培养数据!$B$10*D7</f>
        <v>0.76800000000000002</v>
      </c>
      <c r="Y7" s="64">
        <f>培养数据!$B$11*D7</f>
        <v>1.536</v>
      </c>
      <c r="Z7" s="64">
        <f>培养数据!$B$12*D7</f>
        <v>0.76800000000000002</v>
      </c>
    </row>
    <row r="8" spans="1:26">
      <c r="A8" s="64">
        <v>5</v>
      </c>
      <c r="B8" s="64">
        <v>1</v>
      </c>
      <c r="C8" s="64">
        <v>1</v>
      </c>
      <c r="D8" s="64">
        <v>5</v>
      </c>
      <c r="E8" s="64">
        <v>0</v>
      </c>
      <c r="F8" s="64">
        <v>0</v>
      </c>
      <c r="G8" s="64">
        <v>0</v>
      </c>
      <c r="H8" s="64">
        <v>0</v>
      </c>
      <c r="I8" s="64">
        <v>0</v>
      </c>
      <c r="J8" s="64">
        <v>0</v>
      </c>
      <c r="K8" s="64">
        <v>0</v>
      </c>
      <c r="L8" s="64">
        <f t="shared" si="1"/>
        <v>16000</v>
      </c>
      <c r="M8" s="64">
        <f t="shared" si="2"/>
        <v>12000</v>
      </c>
      <c r="N8" s="64">
        <f t="shared" si="3"/>
        <v>9600</v>
      </c>
      <c r="O8" s="64">
        <f t="shared" si="4"/>
        <v>7199.9999999999991</v>
      </c>
      <c r="P8" s="64">
        <f t="shared" si="5"/>
        <v>960</v>
      </c>
      <c r="Q8" s="64">
        <f t="shared" si="6"/>
        <v>1920</v>
      </c>
      <c r="R8" s="64">
        <f t="shared" si="7"/>
        <v>960</v>
      </c>
      <c r="T8" s="64">
        <f>培养数据!$B$6*D8</f>
        <v>16</v>
      </c>
      <c r="U8" s="64">
        <f>培养数据!$B$7*D8</f>
        <v>12</v>
      </c>
      <c r="V8" s="64">
        <f>培养数据!$B$8*D8</f>
        <v>9.6</v>
      </c>
      <c r="W8" s="64">
        <f>培养数据!$B$9*D8</f>
        <v>7.1999999999999993</v>
      </c>
      <c r="X8" s="64">
        <f>培养数据!$B$10*D8</f>
        <v>0.96</v>
      </c>
      <c r="Y8" s="64">
        <f>培养数据!$B$11*D8</f>
        <v>1.92</v>
      </c>
      <c r="Z8" s="64">
        <f>培养数据!$B$12*D8</f>
        <v>0.96</v>
      </c>
    </row>
    <row r="9" spans="1:26">
      <c r="A9" s="64">
        <v>6</v>
      </c>
      <c r="B9" s="64">
        <v>1</v>
      </c>
      <c r="C9" s="64">
        <v>1</v>
      </c>
      <c r="D9" s="64">
        <v>6</v>
      </c>
      <c r="E9" s="64">
        <v>0</v>
      </c>
      <c r="F9" s="64">
        <v>0</v>
      </c>
      <c r="G9" s="64">
        <v>0</v>
      </c>
      <c r="H9" s="64">
        <v>0</v>
      </c>
      <c r="I9" s="64">
        <v>0</v>
      </c>
      <c r="J9" s="64">
        <v>0</v>
      </c>
      <c r="K9" s="64">
        <v>0</v>
      </c>
      <c r="L9" s="64">
        <f t="shared" si="1"/>
        <v>19200.000000000004</v>
      </c>
      <c r="M9" s="64">
        <f t="shared" si="2"/>
        <v>14399.999999999998</v>
      </c>
      <c r="N9" s="64">
        <f t="shared" si="3"/>
        <v>11520</v>
      </c>
      <c r="O9" s="64">
        <f t="shared" si="4"/>
        <v>8640</v>
      </c>
      <c r="P9" s="64">
        <f t="shared" si="5"/>
        <v>1152.0000000000002</v>
      </c>
      <c r="Q9" s="64">
        <f t="shared" si="6"/>
        <v>2304.0000000000005</v>
      </c>
      <c r="R9" s="64">
        <f t="shared" si="7"/>
        <v>1152.0000000000002</v>
      </c>
      <c r="T9" s="64">
        <f>培养数据!$B$6*D9</f>
        <v>19.200000000000003</v>
      </c>
      <c r="U9" s="64">
        <f>培养数据!$B$7*D9</f>
        <v>14.399999999999999</v>
      </c>
      <c r="V9" s="64">
        <f>培养数据!$B$8*D9</f>
        <v>11.52</v>
      </c>
      <c r="W9" s="64">
        <f>培养数据!$B$9*D9</f>
        <v>8.64</v>
      </c>
      <c r="X9" s="64">
        <f>培养数据!$B$10*D9</f>
        <v>1.1520000000000001</v>
      </c>
      <c r="Y9" s="64">
        <f>培养数据!$B$11*D9</f>
        <v>2.3040000000000003</v>
      </c>
      <c r="Z9" s="64">
        <f>培养数据!$B$12*D9</f>
        <v>1.1520000000000001</v>
      </c>
    </row>
    <row r="10" spans="1:26">
      <c r="A10" s="64">
        <v>7</v>
      </c>
      <c r="B10" s="64">
        <v>1</v>
      </c>
      <c r="C10" s="64">
        <v>1</v>
      </c>
      <c r="D10" s="64">
        <v>7</v>
      </c>
      <c r="E10" s="64">
        <v>0</v>
      </c>
      <c r="F10" s="64">
        <v>0</v>
      </c>
      <c r="G10" s="64">
        <v>0</v>
      </c>
      <c r="H10" s="64">
        <v>0</v>
      </c>
      <c r="I10" s="64">
        <v>0</v>
      </c>
      <c r="J10" s="64">
        <v>0</v>
      </c>
      <c r="K10" s="64">
        <v>0</v>
      </c>
      <c r="L10" s="64">
        <f t="shared" si="1"/>
        <v>22400.000000000004</v>
      </c>
      <c r="M10" s="64">
        <f t="shared" si="2"/>
        <v>16800</v>
      </c>
      <c r="N10" s="64">
        <f t="shared" si="3"/>
        <v>13440</v>
      </c>
      <c r="O10" s="64">
        <f t="shared" si="4"/>
        <v>10080</v>
      </c>
      <c r="P10" s="64">
        <f t="shared" si="5"/>
        <v>1344</v>
      </c>
      <c r="Q10" s="64">
        <f t="shared" si="6"/>
        <v>2688</v>
      </c>
      <c r="R10" s="64">
        <f t="shared" si="7"/>
        <v>1344</v>
      </c>
      <c r="T10" s="64">
        <f>培养数据!$B$6*D10</f>
        <v>22.400000000000002</v>
      </c>
      <c r="U10" s="64">
        <f>培养数据!$B$7*D10</f>
        <v>16.8</v>
      </c>
      <c r="V10" s="64">
        <f>培养数据!$B$8*D10</f>
        <v>13.44</v>
      </c>
      <c r="W10" s="64">
        <f>培养数据!$B$9*D10</f>
        <v>10.08</v>
      </c>
      <c r="X10" s="64">
        <f>培养数据!$B$10*D10</f>
        <v>1.3440000000000001</v>
      </c>
      <c r="Y10" s="64">
        <f>培养数据!$B$11*D10</f>
        <v>2.6880000000000002</v>
      </c>
      <c r="Z10" s="64">
        <f>培养数据!$B$12*D10</f>
        <v>1.3440000000000001</v>
      </c>
    </row>
    <row r="11" spans="1:26">
      <c r="A11" s="64">
        <v>8</v>
      </c>
      <c r="B11" s="64">
        <v>1</v>
      </c>
      <c r="C11" s="64">
        <v>1</v>
      </c>
      <c r="D11" s="64">
        <v>8</v>
      </c>
      <c r="E11" s="64">
        <v>0</v>
      </c>
      <c r="F11" s="64">
        <v>0</v>
      </c>
      <c r="G11" s="64">
        <v>0</v>
      </c>
      <c r="H11" s="64">
        <v>0</v>
      </c>
      <c r="I11" s="64">
        <v>0</v>
      </c>
      <c r="J11" s="64">
        <v>0</v>
      </c>
      <c r="K11" s="64">
        <v>0</v>
      </c>
      <c r="L11" s="64">
        <f t="shared" si="1"/>
        <v>25600</v>
      </c>
      <c r="M11" s="64">
        <f t="shared" si="2"/>
        <v>19200</v>
      </c>
      <c r="N11" s="64">
        <f t="shared" si="3"/>
        <v>15360</v>
      </c>
      <c r="O11" s="64">
        <f t="shared" si="4"/>
        <v>11520</v>
      </c>
      <c r="P11" s="64">
        <f t="shared" si="5"/>
        <v>1536</v>
      </c>
      <c r="Q11" s="64">
        <f t="shared" si="6"/>
        <v>3072</v>
      </c>
      <c r="R11" s="64">
        <f t="shared" si="7"/>
        <v>1536</v>
      </c>
      <c r="T11" s="64">
        <f>培养数据!$B$6*D11</f>
        <v>25.6</v>
      </c>
      <c r="U11" s="64">
        <f>培养数据!$B$7*D11</f>
        <v>19.2</v>
      </c>
      <c r="V11" s="64">
        <f>培养数据!$B$8*D11</f>
        <v>15.36</v>
      </c>
      <c r="W11" s="64">
        <f>培养数据!$B$9*D11</f>
        <v>11.52</v>
      </c>
      <c r="X11" s="64">
        <f>培养数据!$B$10*D11</f>
        <v>1.536</v>
      </c>
      <c r="Y11" s="64">
        <f>培养数据!$B$11*D11</f>
        <v>3.0720000000000001</v>
      </c>
      <c r="Z11" s="64">
        <f>培养数据!$B$12*D11</f>
        <v>1.536</v>
      </c>
    </row>
    <row r="12" spans="1:26">
      <c r="A12" s="64">
        <v>9</v>
      </c>
      <c r="B12" s="64">
        <v>1</v>
      </c>
      <c r="C12" s="64">
        <v>1</v>
      </c>
      <c r="D12" s="64">
        <v>9</v>
      </c>
      <c r="E12" s="64">
        <v>0</v>
      </c>
      <c r="F12" s="64">
        <v>0</v>
      </c>
      <c r="G12" s="64">
        <v>0</v>
      </c>
      <c r="H12" s="64">
        <v>0</v>
      </c>
      <c r="I12" s="64">
        <v>0</v>
      </c>
      <c r="J12" s="64">
        <v>0</v>
      </c>
      <c r="K12" s="64">
        <v>0</v>
      </c>
      <c r="L12" s="64">
        <f t="shared" si="1"/>
        <v>28800</v>
      </c>
      <c r="M12" s="64">
        <f t="shared" si="2"/>
        <v>21599.999999999996</v>
      </c>
      <c r="N12" s="64">
        <f t="shared" si="3"/>
        <v>17280</v>
      </c>
      <c r="O12" s="64">
        <f t="shared" si="4"/>
        <v>12959.999999999998</v>
      </c>
      <c r="P12" s="64">
        <f t="shared" si="5"/>
        <v>1728</v>
      </c>
      <c r="Q12" s="64">
        <f t="shared" si="6"/>
        <v>3456</v>
      </c>
      <c r="R12" s="64">
        <f t="shared" si="7"/>
        <v>1728</v>
      </c>
      <c r="T12" s="64">
        <f>培养数据!$B$6*D12</f>
        <v>28.8</v>
      </c>
      <c r="U12" s="64">
        <f>培养数据!$B$7*D12</f>
        <v>21.599999999999998</v>
      </c>
      <c r="V12" s="64">
        <f>培养数据!$B$8*D12</f>
        <v>17.28</v>
      </c>
      <c r="W12" s="64">
        <f>培养数据!$B$9*D12</f>
        <v>12.959999999999999</v>
      </c>
      <c r="X12" s="64">
        <f>培养数据!$B$10*D12</f>
        <v>1.728</v>
      </c>
      <c r="Y12" s="64">
        <f>培养数据!$B$11*D12</f>
        <v>3.456</v>
      </c>
      <c r="Z12" s="64">
        <f>培养数据!$B$12*D12</f>
        <v>1.728</v>
      </c>
    </row>
    <row r="13" spans="1:26">
      <c r="A13" s="64">
        <v>10</v>
      </c>
      <c r="B13" s="64">
        <v>1</v>
      </c>
      <c r="C13" s="64">
        <v>1</v>
      </c>
      <c r="D13" s="64">
        <v>10</v>
      </c>
      <c r="E13" s="64">
        <v>0</v>
      </c>
      <c r="F13" s="64">
        <v>0</v>
      </c>
      <c r="G13" s="64">
        <v>0</v>
      </c>
      <c r="H13" s="64">
        <v>0</v>
      </c>
      <c r="I13" s="64">
        <v>0</v>
      </c>
      <c r="J13" s="64">
        <v>0</v>
      </c>
      <c r="K13" s="64">
        <v>0</v>
      </c>
      <c r="L13" s="64">
        <f t="shared" si="1"/>
        <v>32000</v>
      </c>
      <c r="M13" s="64">
        <f t="shared" si="2"/>
        <v>24000</v>
      </c>
      <c r="N13" s="64">
        <f t="shared" si="3"/>
        <v>19200</v>
      </c>
      <c r="O13" s="64">
        <f t="shared" si="4"/>
        <v>14399.999999999998</v>
      </c>
      <c r="P13" s="64">
        <f t="shared" si="5"/>
        <v>1920</v>
      </c>
      <c r="Q13" s="64">
        <f t="shared" si="6"/>
        <v>3840</v>
      </c>
      <c r="R13" s="64">
        <f t="shared" si="7"/>
        <v>1920</v>
      </c>
      <c r="T13" s="64">
        <f>培养数据!$B$6*D13</f>
        <v>32</v>
      </c>
      <c r="U13" s="64">
        <f>培养数据!$B$7*D13</f>
        <v>24</v>
      </c>
      <c r="V13" s="64">
        <f>培养数据!$B$8*D13</f>
        <v>19.2</v>
      </c>
      <c r="W13" s="64">
        <f>培养数据!$B$9*D13</f>
        <v>14.399999999999999</v>
      </c>
      <c r="X13" s="64">
        <f>培养数据!$B$10*D13</f>
        <v>1.92</v>
      </c>
      <c r="Y13" s="64">
        <f>培养数据!$B$11*D13</f>
        <v>3.84</v>
      </c>
      <c r="Z13" s="64">
        <f>培养数据!$B$12*D13</f>
        <v>1.92</v>
      </c>
    </row>
    <row r="14" spans="1:26">
      <c r="A14" s="64">
        <v>11</v>
      </c>
      <c r="B14" s="64">
        <v>1</v>
      </c>
      <c r="C14" s="64">
        <v>1</v>
      </c>
      <c r="D14" s="64">
        <v>11</v>
      </c>
      <c r="E14" s="64">
        <v>0</v>
      </c>
      <c r="F14" s="64">
        <v>0</v>
      </c>
      <c r="G14" s="64">
        <v>0</v>
      </c>
      <c r="H14" s="64">
        <v>0</v>
      </c>
      <c r="I14" s="64">
        <v>0</v>
      </c>
      <c r="J14" s="64">
        <v>0</v>
      </c>
      <c r="K14" s="64">
        <v>0</v>
      </c>
      <c r="L14" s="64">
        <f t="shared" si="1"/>
        <v>35200</v>
      </c>
      <c r="M14" s="64">
        <f t="shared" si="2"/>
        <v>26400</v>
      </c>
      <c r="N14" s="64">
        <f t="shared" si="3"/>
        <v>21119.999999999996</v>
      </c>
      <c r="O14" s="64">
        <f t="shared" si="4"/>
        <v>15840</v>
      </c>
      <c r="P14" s="64">
        <f t="shared" si="5"/>
        <v>2112</v>
      </c>
      <c r="Q14" s="64">
        <f t="shared" si="6"/>
        <v>4224</v>
      </c>
      <c r="R14" s="64">
        <f t="shared" si="7"/>
        <v>2112</v>
      </c>
      <c r="T14" s="64">
        <f>培养数据!$B$6*D14</f>
        <v>35.200000000000003</v>
      </c>
      <c r="U14" s="64">
        <f>培养数据!$B$7*D14</f>
        <v>26.4</v>
      </c>
      <c r="V14" s="64">
        <f>培养数据!$B$8*D14</f>
        <v>21.119999999999997</v>
      </c>
      <c r="W14" s="64">
        <f>培养数据!$B$9*D14</f>
        <v>15.84</v>
      </c>
      <c r="X14" s="64">
        <f>培养数据!$B$10*D14</f>
        <v>2.1120000000000001</v>
      </c>
      <c r="Y14" s="64">
        <f>培养数据!$B$11*D14</f>
        <v>4.2240000000000002</v>
      </c>
      <c r="Z14" s="64">
        <f>培养数据!$B$12*D14</f>
        <v>2.1120000000000001</v>
      </c>
    </row>
    <row r="15" spans="1:26">
      <c r="A15" s="64">
        <v>12</v>
      </c>
      <c r="B15" s="64">
        <v>1</v>
      </c>
      <c r="C15" s="64">
        <v>1</v>
      </c>
      <c r="D15" s="64">
        <v>12</v>
      </c>
      <c r="E15" s="64">
        <v>0</v>
      </c>
      <c r="F15" s="64">
        <v>0</v>
      </c>
      <c r="G15" s="64">
        <v>0</v>
      </c>
      <c r="H15" s="64">
        <v>0</v>
      </c>
      <c r="I15" s="64">
        <v>0</v>
      </c>
      <c r="J15" s="64">
        <v>0</v>
      </c>
      <c r="K15" s="64">
        <v>0</v>
      </c>
      <c r="L15" s="64">
        <f t="shared" si="1"/>
        <v>38400.000000000007</v>
      </c>
      <c r="M15" s="64">
        <f t="shared" si="2"/>
        <v>28799.999999999996</v>
      </c>
      <c r="N15" s="64">
        <f t="shared" si="3"/>
        <v>23040</v>
      </c>
      <c r="O15" s="64">
        <f t="shared" si="4"/>
        <v>17280</v>
      </c>
      <c r="P15" s="64">
        <f t="shared" si="5"/>
        <v>2304.0000000000005</v>
      </c>
      <c r="Q15" s="64">
        <f t="shared" si="6"/>
        <v>4608.0000000000009</v>
      </c>
      <c r="R15" s="64">
        <f t="shared" si="7"/>
        <v>2304.0000000000005</v>
      </c>
      <c r="T15" s="64">
        <f>培养数据!$B$6*D15</f>
        <v>38.400000000000006</v>
      </c>
      <c r="U15" s="64">
        <f>培养数据!$B$7*D15</f>
        <v>28.799999999999997</v>
      </c>
      <c r="V15" s="64">
        <f>培养数据!$B$8*D15</f>
        <v>23.04</v>
      </c>
      <c r="W15" s="64">
        <f>培养数据!$B$9*D15</f>
        <v>17.28</v>
      </c>
      <c r="X15" s="64">
        <f>培养数据!$B$10*D15</f>
        <v>2.3040000000000003</v>
      </c>
      <c r="Y15" s="64">
        <f>培养数据!$B$11*D15</f>
        <v>4.6080000000000005</v>
      </c>
      <c r="Z15" s="64">
        <f>培养数据!$B$12*D15</f>
        <v>2.3040000000000003</v>
      </c>
    </row>
    <row r="16" spans="1:26">
      <c r="A16" s="64">
        <v>13</v>
      </c>
      <c r="B16" s="64">
        <v>1</v>
      </c>
      <c r="C16" s="64">
        <v>1</v>
      </c>
      <c r="D16" s="64">
        <v>13</v>
      </c>
      <c r="E16" s="64">
        <v>0</v>
      </c>
      <c r="F16" s="64">
        <v>0</v>
      </c>
      <c r="G16" s="64">
        <v>0</v>
      </c>
      <c r="H16" s="64">
        <v>0</v>
      </c>
      <c r="I16" s="64">
        <v>0</v>
      </c>
      <c r="J16" s="64">
        <v>0</v>
      </c>
      <c r="K16" s="64">
        <v>0</v>
      </c>
      <c r="L16" s="64">
        <f t="shared" si="1"/>
        <v>41600</v>
      </c>
      <c r="M16" s="64">
        <f t="shared" si="2"/>
        <v>31200</v>
      </c>
      <c r="N16" s="64">
        <f t="shared" si="3"/>
        <v>24960</v>
      </c>
      <c r="O16" s="64">
        <f t="shared" si="4"/>
        <v>18720</v>
      </c>
      <c r="P16" s="64">
        <f t="shared" si="5"/>
        <v>2496</v>
      </c>
      <c r="Q16" s="64">
        <f t="shared" si="6"/>
        <v>4992</v>
      </c>
      <c r="R16" s="64">
        <f t="shared" si="7"/>
        <v>2496</v>
      </c>
      <c r="T16" s="64">
        <f>培养数据!$B$6*D16</f>
        <v>41.6</v>
      </c>
      <c r="U16" s="64">
        <f>培养数据!$B$7*D16</f>
        <v>31.2</v>
      </c>
      <c r="V16" s="64">
        <f>培养数据!$B$8*D16</f>
        <v>24.96</v>
      </c>
      <c r="W16" s="64">
        <f>培养数据!$B$9*D16</f>
        <v>18.72</v>
      </c>
      <c r="X16" s="64">
        <f>培养数据!$B$10*D16</f>
        <v>2.496</v>
      </c>
      <c r="Y16" s="64">
        <f>培养数据!$B$11*D16</f>
        <v>4.992</v>
      </c>
      <c r="Z16" s="64">
        <f>培养数据!$B$12*D16</f>
        <v>2.496</v>
      </c>
    </row>
    <row r="17" spans="1:26">
      <c r="A17" s="64">
        <v>14</v>
      </c>
      <c r="B17" s="64">
        <v>1</v>
      </c>
      <c r="C17" s="64">
        <v>1</v>
      </c>
      <c r="D17" s="64">
        <v>14</v>
      </c>
      <c r="E17" s="64">
        <v>0</v>
      </c>
      <c r="F17" s="64">
        <v>0</v>
      </c>
      <c r="G17" s="64">
        <v>0</v>
      </c>
      <c r="H17" s="64">
        <v>0</v>
      </c>
      <c r="I17" s="64">
        <v>0</v>
      </c>
      <c r="J17" s="64">
        <v>0</v>
      </c>
      <c r="K17" s="64">
        <v>0</v>
      </c>
      <c r="L17" s="64">
        <f t="shared" si="1"/>
        <v>44800.000000000007</v>
      </c>
      <c r="M17" s="64">
        <f t="shared" si="2"/>
        <v>33600</v>
      </c>
      <c r="N17" s="64">
        <f t="shared" si="3"/>
        <v>26880</v>
      </c>
      <c r="O17" s="64">
        <f t="shared" si="4"/>
        <v>20160</v>
      </c>
      <c r="P17" s="64">
        <f t="shared" si="5"/>
        <v>2688</v>
      </c>
      <c r="Q17" s="64">
        <f t="shared" si="6"/>
        <v>5376</v>
      </c>
      <c r="R17" s="64">
        <f t="shared" si="7"/>
        <v>2688</v>
      </c>
      <c r="T17" s="64">
        <f>培养数据!$B$6*D17</f>
        <v>44.800000000000004</v>
      </c>
      <c r="U17" s="64">
        <f>培养数据!$B$7*D17</f>
        <v>33.6</v>
      </c>
      <c r="V17" s="64">
        <f>培养数据!$B$8*D17</f>
        <v>26.88</v>
      </c>
      <c r="W17" s="64">
        <f>培养数据!$B$9*D17</f>
        <v>20.16</v>
      </c>
      <c r="X17" s="64">
        <f>培养数据!$B$10*D17</f>
        <v>2.6880000000000002</v>
      </c>
      <c r="Y17" s="64">
        <f>培养数据!$B$11*D17</f>
        <v>5.3760000000000003</v>
      </c>
      <c r="Z17" s="64">
        <f>培养数据!$B$12*D17</f>
        <v>2.6880000000000002</v>
      </c>
    </row>
    <row r="18" spans="1:26">
      <c r="A18" s="64">
        <v>15</v>
      </c>
      <c r="B18" s="64">
        <v>1</v>
      </c>
      <c r="C18" s="64">
        <v>1</v>
      </c>
      <c r="D18" s="64">
        <v>15</v>
      </c>
      <c r="E18" s="64">
        <v>0</v>
      </c>
      <c r="F18" s="64">
        <v>0</v>
      </c>
      <c r="G18" s="64">
        <v>0</v>
      </c>
      <c r="H18" s="64">
        <v>0</v>
      </c>
      <c r="I18" s="64">
        <v>0</v>
      </c>
      <c r="J18" s="64">
        <v>0</v>
      </c>
      <c r="K18" s="64">
        <v>0</v>
      </c>
      <c r="L18" s="64">
        <f t="shared" si="1"/>
        <v>48000</v>
      </c>
      <c r="M18" s="64">
        <f t="shared" si="2"/>
        <v>36000</v>
      </c>
      <c r="N18" s="64">
        <f t="shared" si="3"/>
        <v>28799.999999999996</v>
      </c>
      <c r="O18" s="64">
        <f t="shared" si="4"/>
        <v>21599.999999999996</v>
      </c>
      <c r="P18" s="64">
        <f t="shared" si="5"/>
        <v>2880</v>
      </c>
      <c r="Q18" s="64">
        <f t="shared" si="6"/>
        <v>5760</v>
      </c>
      <c r="R18" s="64">
        <f t="shared" si="7"/>
        <v>2880</v>
      </c>
      <c r="T18" s="64">
        <f>培养数据!$B$6*D18</f>
        <v>48</v>
      </c>
      <c r="U18" s="64">
        <f>培养数据!$B$7*D18</f>
        <v>36</v>
      </c>
      <c r="V18" s="64">
        <f>培养数据!$B$8*D18</f>
        <v>28.799999999999997</v>
      </c>
      <c r="W18" s="64">
        <f>培养数据!$B$9*D18</f>
        <v>21.599999999999998</v>
      </c>
      <c r="X18" s="64">
        <f>培养数据!$B$10*D18</f>
        <v>2.88</v>
      </c>
      <c r="Y18" s="64">
        <f>培养数据!$B$11*D18</f>
        <v>5.76</v>
      </c>
      <c r="Z18" s="64">
        <f>培养数据!$B$12*D18</f>
        <v>2.88</v>
      </c>
    </row>
    <row r="19" spans="1:26">
      <c r="A19" s="64">
        <v>16</v>
      </c>
      <c r="B19" s="64">
        <v>1</v>
      </c>
      <c r="C19" s="64">
        <v>1</v>
      </c>
      <c r="D19" s="64">
        <v>16</v>
      </c>
      <c r="E19" s="64">
        <v>0</v>
      </c>
      <c r="F19" s="64">
        <v>0</v>
      </c>
      <c r="G19" s="64">
        <v>0</v>
      </c>
      <c r="H19" s="64">
        <v>0</v>
      </c>
      <c r="I19" s="64">
        <v>0</v>
      </c>
      <c r="J19" s="64">
        <v>0</v>
      </c>
      <c r="K19" s="64">
        <v>0</v>
      </c>
      <c r="L19" s="64">
        <f t="shared" si="1"/>
        <v>51200</v>
      </c>
      <c r="M19" s="64">
        <f t="shared" si="2"/>
        <v>38400</v>
      </c>
      <c r="N19" s="64">
        <f t="shared" si="3"/>
        <v>30720</v>
      </c>
      <c r="O19" s="64">
        <f t="shared" si="4"/>
        <v>23040</v>
      </c>
      <c r="P19" s="64">
        <f t="shared" si="5"/>
        <v>3072</v>
      </c>
      <c r="Q19" s="64">
        <f t="shared" si="6"/>
        <v>6144</v>
      </c>
      <c r="R19" s="64">
        <f t="shared" si="7"/>
        <v>3072</v>
      </c>
      <c r="T19" s="64">
        <f>培养数据!$B$6*D19</f>
        <v>51.2</v>
      </c>
      <c r="U19" s="64">
        <f>培养数据!$B$7*D19</f>
        <v>38.4</v>
      </c>
      <c r="V19" s="64">
        <f>培养数据!$B$8*D19</f>
        <v>30.72</v>
      </c>
      <c r="W19" s="64">
        <f>培养数据!$B$9*D19</f>
        <v>23.04</v>
      </c>
      <c r="X19" s="64">
        <f>培养数据!$B$10*D19</f>
        <v>3.0720000000000001</v>
      </c>
      <c r="Y19" s="64">
        <f>培养数据!$B$11*D19</f>
        <v>6.1440000000000001</v>
      </c>
      <c r="Z19" s="64">
        <f>培养数据!$B$12*D19</f>
        <v>3.0720000000000001</v>
      </c>
    </row>
    <row r="20" spans="1:26">
      <c r="A20" s="64">
        <v>17</v>
      </c>
      <c r="B20" s="64">
        <v>1</v>
      </c>
      <c r="C20" s="64">
        <v>1</v>
      </c>
      <c r="D20" s="64">
        <v>17</v>
      </c>
      <c r="E20" s="64">
        <v>0</v>
      </c>
      <c r="F20" s="64">
        <v>0</v>
      </c>
      <c r="G20" s="64">
        <v>0</v>
      </c>
      <c r="H20" s="64">
        <v>0</v>
      </c>
      <c r="I20" s="64">
        <v>0</v>
      </c>
      <c r="J20" s="64">
        <v>0</v>
      </c>
      <c r="K20" s="64">
        <v>0</v>
      </c>
      <c r="L20" s="64">
        <f t="shared" si="1"/>
        <v>54400.000000000007</v>
      </c>
      <c r="M20" s="64">
        <f t="shared" si="2"/>
        <v>40800</v>
      </c>
      <c r="N20" s="64">
        <f t="shared" si="3"/>
        <v>32640</v>
      </c>
      <c r="O20" s="64">
        <f t="shared" si="4"/>
        <v>24480</v>
      </c>
      <c r="P20" s="64">
        <f t="shared" si="5"/>
        <v>3264.0000000000005</v>
      </c>
      <c r="Q20" s="64">
        <f t="shared" si="6"/>
        <v>6528.0000000000009</v>
      </c>
      <c r="R20" s="64">
        <f t="shared" si="7"/>
        <v>3264.0000000000005</v>
      </c>
      <c r="T20" s="64">
        <f>培养数据!$B$6*D20</f>
        <v>54.400000000000006</v>
      </c>
      <c r="U20" s="64">
        <f>培养数据!$B$7*D20</f>
        <v>40.799999999999997</v>
      </c>
      <c r="V20" s="64">
        <f>培养数据!$B$8*D20</f>
        <v>32.64</v>
      </c>
      <c r="W20" s="64">
        <f>培养数据!$B$9*D20</f>
        <v>24.48</v>
      </c>
      <c r="X20" s="64">
        <f>培养数据!$B$10*D20</f>
        <v>3.2640000000000002</v>
      </c>
      <c r="Y20" s="64">
        <f>培养数据!$B$11*D20</f>
        <v>6.5280000000000005</v>
      </c>
      <c r="Z20" s="64">
        <f>培养数据!$B$12*D20</f>
        <v>3.2640000000000002</v>
      </c>
    </row>
    <row r="21" spans="1:26">
      <c r="A21" s="64">
        <v>18</v>
      </c>
      <c r="B21" s="64">
        <v>1</v>
      </c>
      <c r="C21" s="64">
        <v>1</v>
      </c>
      <c r="D21" s="64">
        <v>18</v>
      </c>
      <c r="E21" s="64">
        <v>0</v>
      </c>
      <c r="F21" s="64">
        <v>0</v>
      </c>
      <c r="G21" s="64">
        <v>0</v>
      </c>
      <c r="H21" s="64">
        <v>0</v>
      </c>
      <c r="I21" s="64">
        <v>0</v>
      </c>
      <c r="J21" s="64">
        <v>0</v>
      </c>
      <c r="K21" s="64">
        <v>0</v>
      </c>
      <c r="L21" s="64">
        <f t="shared" si="1"/>
        <v>57600</v>
      </c>
      <c r="M21" s="64">
        <f t="shared" si="2"/>
        <v>43199.999999999993</v>
      </c>
      <c r="N21" s="64">
        <f t="shared" si="3"/>
        <v>34560</v>
      </c>
      <c r="O21" s="64">
        <f t="shared" si="4"/>
        <v>25919.999999999996</v>
      </c>
      <c r="P21" s="64">
        <f t="shared" si="5"/>
        <v>3456</v>
      </c>
      <c r="Q21" s="64">
        <f t="shared" si="6"/>
        <v>6912</v>
      </c>
      <c r="R21" s="64">
        <f t="shared" si="7"/>
        <v>3456</v>
      </c>
      <c r="T21" s="64">
        <f>培养数据!$B$6*D21</f>
        <v>57.6</v>
      </c>
      <c r="U21" s="64">
        <f>培养数据!$B$7*D21</f>
        <v>43.199999999999996</v>
      </c>
      <c r="V21" s="64">
        <f>培养数据!$B$8*D21</f>
        <v>34.56</v>
      </c>
      <c r="W21" s="64">
        <f>培养数据!$B$9*D21</f>
        <v>25.919999999999998</v>
      </c>
      <c r="X21" s="64">
        <f>培养数据!$B$10*D21</f>
        <v>3.456</v>
      </c>
      <c r="Y21" s="64">
        <f>培养数据!$B$11*D21</f>
        <v>6.9119999999999999</v>
      </c>
      <c r="Z21" s="64">
        <f>培养数据!$B$12*D21</f>
        <v>3.456</v>
      </c>
    </row>
    <row r="22" spans="1:26">
      <c r="A22" s="64">
        <v>19</v>
      </c>
      <c r="B22" s="64">
        <v>1</v>
      </c>
      <c r="C22" s="64">
        <v>1</v>
      </c>
      <c r="D22" s="64">
        <v>19</v>
      </c>
      <c r="E22" s="64">
        <v>0</v>
      </c>
      <c r="F22" s="64">
        <v>0</v>
      </c>
      <c r="G22" s="64">
        <v>0</v>
      </c>
      <c r="H22" s="64">
        <v>0</v>
      </c>
      <c r="I22" s="64">
        <v>0</v>
      </c>
      <c r="J22" s="64">
        <v>0</v>
      </c>
      <c r="K22" s="64">
        <v>0</v>
      </c>
      <c r="L22" s="64">
        <f t="shared" si="1"/>
        <v>60800.000000000007</v>
      </c>
      <c r="M22" s="64">
        <f t="shared" si="2"/>
        <v>45600</v>
      </c>
      <c r="N22" s="64">
        <f t="shared" si="3"/>
        <v>36480</v>
      </c>
      <c r="O22" s="64">
        <f t="shared" si="4"/>
        <v>27360</v>
      </c>
      <c r="P22" s="64">
        <f t="shared" si="5"/>
        <v>3648</v>
      </c>
      <c r="Q22" s="64">
        <f t="shared" si="6"/>
        <v>7296</v>
      </c>
      <c r="R22" s="64">
        <f t="shared" si="7"/>
        <v>3648</v>
      </c>
      <c r="T22" s="64">
        <f>培养数据!$B$6*D22</f>
        <v>60.800000000000004</v>
      </c>
      <c r="U22" s="64">
        <f>培养数据!$B$7*D22</f>
        <v>45.6</v>
      </c>
      <c r="V22" s="64">
        <f>培养数据!$B$8*D22</f>
        <v>36.479999999999997</v>
      </c>
      <c r="W22" s="64">
        <f>培养数据!$B$9*D22</f>
        <v>27.36</v>
      </c>
      <c r="X22" s="64">
        <f>培养数据!$B$10*D22</f>
        <v>3.6480000000000001</v>
      </c>
      <c r="Y22" s="64">
        <f>培养数据!$B$11*D22</f>
        <v>7.2960000000000003</v>
      </c>
      <c r="Z22" s="64">
        <f>培养数据!$B$12*D22</f>
        <v>3.6480000000000001</v>
      </c>
    </row>
    <row r="23" spans="1:26">
      <c r="A23" s="64">
        <v>20</v>
      </c>
      <c r="B23" s="64">
        <v>1</v>
      </c>
      <c r="C23" s="64">
        <v>1</v>
      </c>
      <c r="D23" s="64">
        <v>20</v>
      </c>
      <c r="E23" s="64">
        <v>0</v>
      </c>
      <c r="F23" s="64">
        <v>0</v>
      </c>
      <c r="G23" s="64">
        <v>0</v>
      </c>
      <c r="H23" s="64">
        <v>0</v>
      </c>
      <c r="I23" s="64">
        <v>0</v>
      </c>
      <c r="J23" s="64">
        <v>0</v>
      </c>
      <c r="K23" s="64">
        <v>0</v>
      </c>
      <c r="L23" s="64">
        <f t="shared" si="1"/>
        <v>64000</v>
      </c>
      <c r="M23" s="64">
        <f t="shared" si="2"/>
        <v>48000</v>
      </c>
      <c r="N23" s="64">
        <f t="shared" si="3"/>
        <v>38400</v>
      </c>
      <c r="O23" s="64">
        <f t="shared" si="4"/>
        <v>28799.999999999996</v>
      </c>
      <c r="P23" s="64">
        <f t="shared" si="5"/>
        <v>3840</v>
      </c>
      <c r="Q23" s="64">
        <f t="shared" si="6"/>
        <v>7680</v>
      </c>
      <c r="R23" s="64">
        <f t="shared" si="7"/>
        <v>3840</v>
      </c>
      <c r="T23" s="64">
        <f>培养数据!$B$6*D23</f>
        <v>64</v>
      </c>
      <c r="U23" s="64">
        <f>培养数据!$B$7*D23</f>
        <v>48</v>
      </c>
      <c r="V23" s="64">
        <f>培养数据!$B$8*D23</f>
        <v>38.4</v>
      </c>
      <c r="W23" s="64">
        <f>培养数据!$B$9*D23</f>
        <v>28.799999999999997</v>
      </c>
      <c r="X23" s="64">
        <f>培养数据!$B$10*D23</f>
        <v>3.84</v>
      </c>
      <c r="Y23" s="64">
        <f>培养数据!$B$11*D23</f>
        <v>7.68</v>
      </c>
      <c r="Z23" s="64">
        <f>培养数据!$B$12*D23</f>
        <v>3.84</v>
      </c>
    </row>
    <row r="24" spans="1:26">
      <c r="A24" s="64">
        <v>21</v>
      </c>
      <c r="B24" s="64">
        <v>1</v>
      </c>
      <c r="C24" s="64">
        <v>1</v>
      </c>
      <c r="D24" s="64">
        <v>21</v>
      </c>
      <c r="E24" s="64">
        <v>0</v>
      </c>
      <c r="F24" s="64">
        <v>0</v>
      </c>
      <c r="G24" s="64">
        <v>0</v>
      </c>
      <c r="H24" s="64">
        <v>0</v>
      </c>
      <c r="I24" s="64">
        <v>0</v>
      </c>
      <c r="J24" s="64">
        <v>0</v>
      </c>
      <c r="K24" s="64">
        <v>0</v>
      </c>
      <c r="L24" s="64">
        <f t="shared" si="1"/>
        <v>67200</v>
      </c>
      <c r="M24" s="64">
        <f t="shared" si="2"/>
        <v>50400</v>
      </c>
      <c r="N24" s="64">
        <f t="shared" si="3"/>
        <v>40320</v>
      </c>
      <c r="O24" s="64">
        <f t="shared" si="4"/>
        <v>30240</v>
      </c>
      <c r="P24" s="64">
        <f t="shared" si="5"/>
        <v>4032</v>
      </c>
      <c r="Q24" s="64">
        <f t="shared" si="6"/>
        <v>8064</v>
      </c>
      <c r="R24" s="64">
        <f t="shared" si="7"/>
        <v>4032</v>
      </c>
      <c r="T24" s="64">
        <f>培养数据!$B$6*D24</f>
        <v>67.2</v>
      </c>
      <c r="U24" s="64">
        <f>培养数据!$B$7*D24</f>
        <v>50.4</v>
      </c>
      <c r="V24" s="64">
        <f>培养数据!$B$8*D24</f>
        <v>40.32</v>
      </c>
      <c r="W24" s="64">
        <f>培养数据!$B$9*D24</f>
        <v>30.24</v>
      </c>
      <c r="X24" s="64">
        <f>培养数据!$B$10*D24</f>
        <v>4.032</v>
      </c>
      <c r="Y24" s="64">
        <f>培养数据!$B$11*D24</f>
        <v>8.0640000000000001</v>
      </c>
      <c r="Z24" s="64">
        <f>培养数据!$B$12*D24</f>
        <v>4.032</v>
      </c>
    </row>
    <row r="25" spans="1:26">
      <c r="A25" s="64">
        <v>22</v>
      </c>
      <c r="B25" s="64">
        <v>1</v>
      </c>
      <c r="C25" s="64">
        <v>1</v>
      </c>
      <c r="D25" s="64">
        <v>22</v>
      </c>
      <c r="E25" s="64">
        <v>0</v>
      </c>
      <c r="F25" s="64">
        <v>0</v>
      </c>
      <c r="G25" s="64">
        <v>0</v>
      </c>
      <c r="H25" s="64">
        <v>0</v>
      </c>
      <c r="I25" s="64">
        <v>0</v>
      </c>
      <c r="J25" s="64">
        <v>0</v>
      </c>
      <c r="K25" s="64">
        <v>0</v>
      </c>
      <c r="L25" s="64">
        <f t="shared" si="1"/>
        <v>70400</v>
      </c>
      <c r="M25" s="64">
        <f t="shared" si="2"/>
        <v>52800</v>
      </c>
      <c r="N25" s="64">
        <f t="shared" si="3"/>
        <v>42239.999999999993</v>
      </c>
      <c r="O25" s="64">
        <f t="shared" si="4"/>
        <v>31680</v>
      </c>
      <c r="P25" s="64">
        <f t="shared" si="5"/>
        <v>4224</v>
      </c>
      <c r="Q25" s="64">
        <f t="shared" si="6"/>
        <v>8448</v>
      </c>
      <c r="R25" s="64">
        <f t="shared" si="7"/>
        <v>4224</v>
      </c>
      <c r="T25" s="64">
        <f>培养数据!$B$6*D25</f>
        <v>70.400000000000006</v>
      </c>
      <c r="U25" s="64">
        <f>培养数据!$B$7*D25</f>
        <v>52.8</v>
      </c>
      <c r="V25" s="64">
        <f>培养数据!$B$8*D25</f>
        <v>42.239999999999995</v>
      </c>
      <c r="W25" s="64">
        <f>培养数据!$B$9*D25</f>
        <v>31.68</v>
      </c>
      <c r="X25" s="64">
        <f>培养数据!$B$10*D25</f>
        <v>4.2240000000000002</v>
      </c>
      <c r="Y25" s="64">
        <f>培养数据!$B$11*D25</f>
        <v>8.4480000000000004</v>
      </c>
      <c r="Z25" s="64">
        <f>培养数据!$B$12*D25</f>
        <v>4.2240000000000002</v>
      </c>
    </row>
    <row r="26" spans="1:26">
      <c r="A26" s="64">
        <v>23</v>
      </c>
      <c r="B26" s="64">
        <v>1</v>
      </c>
      <c r="C26" s="64">
        <v>1</v>
      </c>
      <c r="D26" s="64">
        <v>23</v>
      </c>
      <c r="E26" s="64">
        <v>0</v>
      </c>
      <c r="F26" s="64">
        <v>0</v>
      </c>
      <c r="G26" s="64">
        <v>0</v>
      </c>
      <c r="H26" s="64">
        <v>0</v>
      </c>
      <c r="I26" s="64">
        <v>0</v>
      </c>
      <c r="J26" s="64">
        <v>0</v>
      </c>
      <c r="K26" s="64">
        <v>0</v>
      </c>
      <c r="L26" s="64">
        <f t="shared" si="1"/>
        <v>73600.000000000015</v>
      </c>
      <c r="M26" s="64">
        <f t="shared" si="2"/>
        <v>55199.999999999993</v>
      </c>
      <c r="N26" s="64">
        <f t="shared" si="3"/>
        <v>44160</v>
      </c>
      <c r="O26" s="64">
        <f t="shared" si="4"/>
        <v>33120</v>
      </c>
      <c r="P26" s="64">
        <f t="shared" si="5"/>
        <v>4416</v>
      </c>
      <c r="Q26" s="64">
        <f t="shared" si="6"/>
        <v>8832</v>
      </c>
      <c r="R26" s="64">
        <f t="shared" si="7"/>
        <v>4416</v>
      </c>
      <c r="T26" s="64">
        <f>培养数据!$B$6*D26</f>
        <v>73.600000000000009</v>
      </c>
      <c r="U26" s="64">
        <f>培养数据!$B$7*D26</f>
        <v>55.199999999999996</v>
      </c>
      <c r="V26" s="64">
        <f>培养数据!$B$8*D26</f>
        <v>44.16</v>
      </c>
      <c r="W26" s="64">
        <f>培养数据!$B$9*D26</f>
        <v>33.119999999999997</v>
      </c>
      <c r="X26" s="64">
        <f>培养数据!$B$10*D26</f>
        <v>4.4160000000000004</v>
      </c>
      <c r="Y26" s="64">
        <f>培养数据!$B$11*D26</f>
        <v>8.8320000000000007</v>
      </c>
      <c r="Z26" s="64">
        <f>培养数据!$B$12*D26</f>
        <v>4.4160000000000004</v>
      </c>
    </row>
    <row r="27" spans="1:26">
      <c r="A27" s="64">
        <v>24</v>
      </c>
      <c r="B27" s="64">
        <v>1</v>
      </c>
      <c r="C27" s="64">
        <v>1</v>
      </c>
      <c r="D27" s="64">
        <v>24</v>
      </c>
      <c r="E27" s="64">
        <v>0</v>
      </c>
      <c r="F27" s="64">
        <v>0</v>
      </c>
      <c r="G27" s="64">
        <v>0</v>
      </c>
      <c r="H27" s="64">
        <v>0</v>
      </c>
      <c r="I27" s="64">
        <v>0</v>
      </c>
      <c r="J27" s="64">
        <v>0</v>
      </c>
      <c r="K27" s="64">
        <v>0</v>
      </c>
      <c r="L27" s="64">
        <f t="shared" si="1"/>
        <v>76800.000000000015</v>
      </c>
      <c r="M27" s="64">
        <f t="shared" si="2"/>
        <v>57599.999999999993</v>
      </c>
      <c r="N27" s="64">
        <f t="shared" si="3"/>
        <v>46080</v>
      </c>
      <c r="O27" s="64">
        <f t="shared" si="4"/>
        <v>34560</v>
      </c>
      <c r="P27" s="64">
        <f t="shared" si="5"/>
        <v>4608.0000000000009</v>
      </c>
      <c r="Q27" s="64">
        <f t="shared" si="6"/>
        <v>9216.0000000000018</v>
      </c>
      <c r="R27" s="64">
        <f t="shared" si="7"/>
        <v>4608.0000000000009</v>
      </c>
      <c r="T27" s="64">
        <f>培养数据!$B$6*D27</f>
        <v>76.800000000000011</v>
      </c>
      <c r="U27" s="64">
        <f>培养数据!$B$7*D27</f>
        <v>57.599999999999994</v>
      </c>
      <c r="V27" s="64">
        <f>培养数据!$B$8*D27</f>
        <v>46.08</v>
      </c>
      <c r="W27" s="64">
        <f>培养数据!$B$9*D27</f>
        <v>34.56</v>
      </c>
      <c r="X27" s="64">
        <f>培养数据!$B$10*D27</f>
        <v>4.6080000000000005</v>
      </c>
      <c r="Y27" s="64">
        <f>培养数据!$B$11*D27</f>
        <v>9.2160000000000011</v>
      </c>
      <c r="Z27" s="64">
        <f>培养数据!$B$12*D27</f>
        <v>4.6080000000000005</v>
      </c>
    </row>
    <row r="28" spans="1:26">
      <c r="A28" s="64">
        <v>25</v>
      </c>
      <c r="B28" s="64">
        <v>1</v>
      </c>
      <c r="C28" s="64">
        <v>1</v>
      </c>
      <c r="D28" s="64">
        <v>25</v>
      </c>
      <c r="E28" s="64">
        <v>0</v>
      </c>
      <c r="F28" s="64">
        <v>0</v>
      </c>
      <c r="G28" s="64">
        <v>0</v>
      </c>
      <c r="H28" s="64">
        <v>0</v>
      </c>
      <c r="I28" s="64">
        <v>0</v>
      </c>
      <c r="J28" s="64">
        <v>0</v>
      </c>
      <c r="K28" s="64">
        <v>0</v>
      </c>
      <c r="L28" s="64">
        <f t="shared" si="1"/>
        <v>80000</v>
      </c>
      <c r="M28" s="64">
        <f t="shared" si="2"/>
        <v>60000</v>
      </c>
      <c r="N28" s="64">
        <f t="shared" si="3"/>
        <v>48000</v>
      </c>
      <c r="O28" s="64">
        <f t="shared" si="4"/>
        <v>36000</v>
      </c>
      <c r="P28" s="64">
        <f t="shared" si="5"/>
        <v>4800</v>
      </c>
      <c r="Q28" s="64">
        <f t="shared" si="6"/>
        <v>9600</v>
      </c>
      <c r="R28" s="64">
        <f t="shared" si="7"/>
        <v>4800</v>
      </c>
      <c r="T28" s="64">
        <f>培养数据!$B$6*D28</f>
        <v>80</v>
      </c>
      <c r="U28" s="64">
        <f>培养数据!$B$7*D28</f>
        <v>60</v>
      </c>
      <c r="V28" s="64">
        <f>培养数据!$B$8*D28</f>
        <v>48</v>
      </c>
      <c r="W28" s="64">
        <f>培养数据!$B$9*D28</f>
        <v>36</v>
      </c>
      <c r="X28" s="64">
        <f>培养数据!$B$10*D28</f>
        <v>4.8</v>
      </c>
      <c r="Y28" s="64">
        <f>培养数据!$B$11*D28</f>
        <v>9.6</v>
      </c>
      <c r="Z28" s="64">
        <f>培养数据!$B$12*D28</f>
        <v>4.8</v>
      </c>
    </row>
    <row r="29" spans="1:26">
      <c r="A29" s="64">
        <v>26</v>
      </c>
      <c r="B29" s="64">
        <v>1</v>
      </c>
      <c r="C29" s="64">
        <v>1</v>
      </c>
      <c r="D29" s="64">
        <v>26</v>
      </c>
      <c r="E29" s="64">
        <v>0</v>
      </c>
      <c r="F29" s="64">
        <v>0</v>
      </c>
      <c r="G29" s="64">
        <v>0</v>
      </c>
      <c r="H29" s="64">
        <v>0</v>
      </c>
      <c r="I29" s="64">
        <v>0</v>
      </c>
      <c r="J29" s="64">
        <v>0</v>
      </c>
      <c r="K29" s="64">
        <v>0</v>
      </c>
      <c r="L29" s="64">
        <f t="shared" si="1"/>
        <v>83200</v>
      </c>
      <c r="M29" s="64">
        <f t="shared" si="2"/>
        <v>62400</v>
      </c>
      <c r="N29" s="64">
        <f t="shared" si="3"/>
        <v>49920</v>
      </c>
      <c r="O29" s="64">
        <f t="shared" si="4"/>
        <v>37440</v>
      </c>
      <c r="P29" s="64">
        <f t="shared" si="5"/>
        <v>4992</v>
      </c>
      <c r="Q29" s="64">
        <f t="shared" si="6"/>
        <v>9984</v>
      </c>
      <c r="R29" s="64">
        <f t="shared" si="7"/>
        <v>4992</v>
      </c>
      <c r="T29" s="64">
        <f>培养数据!$B$6*D29</f>
        <v>83.2</v>
      </c>
      <c r="U29" s="64">
        <f>培养数据!$B$7*D29</f>
        <v>62.4</v>
      </c>
      <c r="V29" s="64">
        <f>培养数据!$B$8*D29</f>
        <v>49.92</v>
      </c>
      <c r="W29" s="64">
        <f>培养数据!$B$9*D29</f>
        <v>37.44</v>
      </c>
      <c r="X29" s="64">
        <f>培养数据!$B$10*D29</f>
        <v>4.992</v>
      </c>
      <c r="Y29" s="64">
        <f>培养数据!$B$11*D29</f>
        <v>9.984</v>
      </c>
      <c r="Z29" s="64">
        <f>培养数据!$B$12*D29</f>
        <v>4.992</v>
      </c>
    </row>
    <row r="30" spans="1:26">
      <c r="A30" s="64">
        <v>27</v>
      </c>
      <c r="B30" s="64">
        <v>1</v>
      </c>
      <c r="C30" s="64">
        <v>1</v>
      </c>
      <c r="D30" s="64">
        <v>27</v>
      </c>
      <c r="E30" s="64">
        <v>0</v>
      </c>
      <c r="F30" s="64">
        <v>0</v>
      </c>
      <c r="G30" s="64">
        <v>0</v>
      </c>
      <c r="H30" s="64">
        <v>0</v>
      </c>
      <c r="I30" s="64">
        <v>0</v>
      </c>
      <c r="J30" s="64">
        <v>0</v>
      </c>
      <c r="K30" s="64">
        <v>0</v>
      </c>
      <c r="L30" s="64">
        <f t="shared" si="1"/>
        <v>86400</v>
      </c>
      <c r="M30" s="64">
        <f t="shared" si="2"/>
        <v>64800</v>
      </c>
      <c r="N30" s="64">
        <f t="shared" si="3"/>
        <v>51839.999999999993</v>
      </c>
      <c r="O30" s="64">
        <f t="shared" si="4"/>
        <v>38879.999999999993</v>
      </c>
      <c r="P30" s="64">
        <f t="shared" si="5"/>
        <v>5184</v>
      </c>
      <c r="Q30" s="64">
        <f t="shared" si="6"/>
        <v>10368</v>
      </c>
      <c r="R30" s="64">
        <f t="shared" si="7"/>
        <v>5184</v>
      </c>
      <c r="T30" s="64">
        <f>培养数据!$B$6*D30</f>
        <v>86.4</v>
      </c>
      <c r="U30" s="64">
        <f>培养数据!$B$7*D30</f>
        <v>64.8</v>
      </c>
      <c r="V30" s="64">
        <f>培养数据!$B$8*D30</f>
        <v>51.839999999999996</v>
      </c>
      <c r="W30" s="64">
        <f>培养数据!$B$9*D30</f>
        <v>38.879999999999995</v>
      </c>
      <c r="X30" s="64">
        <f>培养数据!$B$10*D30</f>
        <v>5.1840000000000002</v>
      </c>
      <c r="Y30" s="64">
        <f>培养数据!$B$11*D30</f>
        <v>10.368</v>
      </c>
      <c r="Z30" s="64">
        <f>培养数据!$B$12*D30</f>
        <v>5.1840000000000002</v>
      </c>
    </row>
    <row r="31" spans="1:26">
      <c r="A31" s="64">
        <v>28</v>
      </c>
      <c r="B31" s="64">
        <v>1</v>
      </c>
      <c r="C31" s="64">
        <v>1</v>
      </c>
      <c r="D31" s="64">
        <v>28</v>
      </c>
      <c r="E31" s="64">
        <v>0</v>
      </c>
      <c r="F31" s="64">
        <v>0</v>
      </c>
      <c r="G31" s="64">
        <v>0</v>
      </c>
      <c r="H31" s="64">
        <v>0</v>
      </c>
      <c r="I31" s="64">
        <v>0</v>
      </c>
      <c r="J31" s="64">
        <v>0</v>
      </c>
      <c r="K31" s="64">
        <v>0</v>
      </c>
      <c r="L31" s="64">
        <f t="shared" si="1"/>
        <v>89600.000000000015</v>
      </c>
      <c r="M31" s="64">
        <f t="shared" si="2"/>
        <v>67200</v>
      </c>
      <c r="N31" s="64">
        <f t="shared" si="3"/>
        <v>53760</v>
      </c>
      <c r="O31" s="64">
        <f t="shared" si="4"/>
        <v>40320</v>
      </c>
      <c r="P31" s="64">
        <f t="shared" si="5"/>
        <v>5376</v>
      </c>
      <c r="Q31" s="64">
        <f t="shared" si="6"/>
        <v>10752</v>
      </c>
      <c r="R31" s="64">
        <f t="shared" si="7"/>
        <v>5376</v>
      </c>
      <c r="T31" s="64">
        <f>培养数据!$B$6*D31</f>
        <v>89.600000000000009</v>
      </c>
      <c r="U31" s="64">
        <f>培养数据!$B$7*D31</f>
        <v>67.2</v>
      </c>
      <c r="V31" s="64">
        <f>培养数据!$B$8*D31</f>
        <v>53.76</v>
      </c>
      <c r="W31" s="64">
        <f>培养数据!$B$9*D31</f>
        <v>40.32</v>
      </c>
      <c r="X31" s="64">
        <f>培养数据!$B$10*D31</f>
        <v>5.3760000000000003</v>
      </c>
      <c r="Y31" s="64">
        <f>培养数据!$B$11*D31</f>
        <v>10.752000000000001</v>
      </c>
      <c r="Z31" s="64">
        <f>培养数据!$B$12*D31</f>
        <v>5.3760000000000003</v>
      </c>
    </row>
    <row r="32" spans="1:26">
      <c r="A32" s="64">
        <v>29</v>
      </c>
      <c r="B32" s="64">
        <v>1</v>
      </c>
      <c r="C32" s="64">
        <v>1</v>
      </c>
      <c r="D32" s="64">
        <v>29</v>
      </c>
      <c r="E32" s="64">
        <v>0</v>
      </c>
      <c r="F32" s="64">
        <v>0</v>
      </c>
      <c r="G32" s="64">
        <v>0</v>
      </c>
      <c r="H32" s="64">
        <v>0</v>
      </c>
      <c r="I32" s="64">
        <v>0</v>
      </c>
      <c r="J32" s="64">
        <v>0</v>
      </c>
      <c r="K32" s="64">
        <v>0</v>
      </c>
      <c r="L32" s="64">
        <f t="shared" si="1"/>
        <v>92800.000000000015</v>
      </c>
      <c r="M32" s="64">
        <f t="shared" si="2"/>
        <v>69600</v>
      </c>
      <c r="N32" s="64">
        <f t="shared" si="3"/>
        <v>55680</v>
      </c>
      <c r="O32" s="64">
        <f t="shared" si="4"/>
        <v>41760</v>
      </c>
      <c r="P32" s="64">
        <f t="shared" si="5"/>
        <v>5568.0000000000009</v>
      </c>
      <c r="Q32" s="64">
        <f t="shared" si="6"/>
        <v>11136.000000000002</v>
      </c>
      <c r="R32" s="64">
        <f t="shared" si="7"/>
        <v>5568.0000000000009</v>
      </c>
      <c r="T32" s="64">
        <f>培养数据!$B$6*D32</f>
        <v>92.800000000000011</v>
      </c>
      <c r="U32" s="64">
        <f>培养数据!$B$7*D32</f>
        <v>69.599999999999994</v>
      </c>
      <c r="V32" s="64">
        <f>培养数据!$B$8*D32</f>
        <v>55.68</v>
      </c>
      <c r="W32" s="64">
        <f>培养数据!$B$9*D32</f>
        <v>41.76</v>
      </c>
      <c r="X32" s="64">
        <f>培养数据!$B$10*D32</f>
        <v>5.5680000000000005</v>
      </c>
      <c r="Y32" s="64">
        <f>培养数据!$B$11*D32</f>
        <v>11.136000000000001</v>
      </c>
      <c r="Z32" s="64">
        <f>培养数据!$B$12*D32</f>
        <v>5.5680000000000005</v>
      </c>
    </row>
    <row r="33" spans="1:26">
      <c r="A33" s="64">
        <v>30</v>
      </c>
      <c r="B33" s="64">
        <v>1</v>
      </c>
      <c r="C33" s="64">
        <v>1</v>
      </c>
      <c r="D33" s="64">
        <v>30</v>
      </c>
      <c r="E33" s="64">
        <v>0</v>
      </c>
      <c r="F33" s="64">
        <v>0</v>
      </c>
      <c r="G33" s="64">
        <v>0</v>
      </c>
      <c r="H33" s="64">
        <v>0</v>
      </c>
      <c r="I33" s="64">
        <v>0</v>
      </c>
      <c r="J33" s="64">
        <v>0</v>
      </c>
      <c r="K33" s="64">
        <v>0</v>
      </c>
      <c r="L33" s="64">
        <f t="shared" si="1"/>
        <v>96000</v>
      </c>
      <c r="M33" s="64">
        <f t="shared" si="2"/>
        <v>72000</v>
      </c>
      <c r="N33" s="64">
        <f t="shared" si="3"/>
        <v>57599.999999999993</v>
      </c>
      <c r="O33" s="64">
        <f t="shared" si="4"/>
        <v>43199.999999999993</v>
      </c>
      <c r="P33" s="64">
        <f t="shared" si="5"/>
        <v>5760</v>
      </c>
      <c r="Q33" s="64">
        <f t="shared" si="6"/>
        <v>11520</v>
      </c>
      <c r="R33" s="64">
        <f t="shared" si="7"/>
        <v>5760</v>
      </c>
      <c r="T33" s="64">
        <f>培养数据!$B$6*D33</f>
        <v>96</v>
      </c>
      <c r="U33" s="64">
        <f>培养数据!$B$7*D33</f>
        <v>72</v>
      </c>
      <c r="V33" s="64">
        <f>培养数据!$B$8*D33</f>
        <v>57.599999999999994</v>
      </c>
      <c r="W33" s="64">
        <f>培养数据!$B$9*D33</f>
        <v>43.199999999999996</v>
      </c>
      <c r="X33" s="64">
        <f>培养数据!$B$10*D33</f>
        <v>5.76</v>
      </c>
      <c r="Y33" s="64">
        <f>培养数据!$B$11*D33</f>
        <v>11.52</v>
      </c>
      <c r="Z33" s="64">
        <f>培养数据!$B$12*D33</f>
        <v>5.76</v>
      </c>
    </row>
    <row r="34" spans="1:26">
      <c r="A34" s="64">
        <v>31</v>
      </c>
      <c r="B34" s="64">
        <v>1</v>
      </c>
      <c r="C34" s="64">
        <v>1</v>
      </c>
      <c r="D34" s="64">
        <v>31</v>
      </c>
      <c r="E34" s="64">
        <v>0</v>
      </c>
      <c r="F34" s="64">
        <v>0</v>
      </c>
      <c r="G34" s="64">
        <v>0</v>
      </c>
      <c r="H34" s="64">
        <v>0</v>
      </c>
      <c r="I34" s="64">
        <v>0</v>
      </c>
      <c r="J34" s="64">
        <v>0</v>
      </c>
      <c r="K34" s="64">
        <v>0</v>
      </c>
      <c r="L34" s="64">
        <f t="shared" si="1"/>
        <v>99200</v>
      </c>
      <c r="M34" s="64">
        <f t="shared" si="2"/>
        <v>74399.999999999985</v>
      </c>
      <c r="N34" s="64">
        <f t="shared" si="3"/>
        <v>59519.999999999993</v>
      </c>
      <c r="O34" s="64">
        <f t="shared" si="4"/>
        <v>44640</v>
      </c>
      <c r="P34" s="64">
        <f t="shared" si="5"/>
        <v>5952</v>
      </c>
      <c r="Q34" s="64">
        <f t="shared" si="6"/>
        <v>11904</v>
      </c>
      <c r="R34" s="64">
        <f t="shared" si="7"/>
        <v>5952</v>
      </c>
      <c r="T34" s="64">
        <f>培养数据!$B$6*D34</f>
        <v>99.2</v>
      </c>
      <c r="U34" s="64">
        <f>培养数据!$B$7*D34</f>
        <v>74.399999999999991</v>
      </c>
      <c r="V34" s="64">
        <f>培养数据!$B$8*D34</f>
        <v>59.519999999999996</v>
      </c>
      <c r="W34" s="64">
        <f>培养数据!$B$9*D34</f>
        <v>44.64</v>
      </c>
      <c r="X34" s="64">
        <f>培养数据!$B$10*D34</f>
        <v>5.952</v>
      </c>
      <c r="Y34" s="64">
        <f>培养数据!$B$11*D34</f>
        <v>11.904</v>
      </c>
      <c r="Z34" s="64">
        <f>培养数据!$B$12*D34</f>
        <v>5.952</v>
      </c>
    </row>
    <row r="35" spans="1:26">
      <c r="A35" s="64">
        <v>32</v>
      </c>
      <c r="B35" s="64">
        <v>1</v>
      </c>
      <c r="C35" s="64">
        <v>1</v>
      </c>
      <c r="D35" s="64">
        <v>32</v>
      </c>
      <c r="E35" s="64">
        <v>0</v>
      </c>
      <c r="F35" s="64">
        <v>0</v>
      </c>
      <c r="G35" s="64">
        <v>0</v>
      </c>
      <c r="H35" s="64">
        <v>0</v>
      </c>
      <c r="I35" s="64">
        <v>0</v>
      </c>
      <c r="J35" s="64">
        <v>0</v>
      </c>
      <c r="K35" s="64">
        <v>0</v>
      </c>
      <c r="L35" s="64">
        <f t="shared" si="1"/>
        <v>102400</v>
      </c>
      <c r="M35" s="64">
        <f t="shared" si="2"/>
        <v>76800</v>
      </c>
      <c r="N35" s="64">
        <f t="shared" si="3"/>
        <v>61440</v>
      </c>
      <c r="O35" s="64">
        <f t="shared" si="4"/>
        <v>46080</v>
      </c>
      <c r="P35" s="64">
        <f t="shared" si="5"/>
        <v>6144</v>
      </c>
      <c r="Q35" s="64">
        <f t="shared" si="6"/>
        <v>12288</v>
      </c>
      <c r="R35" s="64">
        <f t="shared" si="7"/>
        <v>6144</v>
      </c>
      <c r="T35" s="64">
        <f>培养数据!$B$6*D35</f>
        <v>102.4</v>
      </c>
      <c r="U35" s="64">
        <f>培养数据!$B$7*D35</f>
        <v>76.8</v>
      </c>
      <c r="V35" s="64">
        <f>培养数据!$B$8*D35</f>
        <v>61.44</v>
      </c>
      <c r="W35" s="64">
        <f>培养数据!$B$9*D35</f>
        <v>46.08</v>
      </c>
      <c r="X35" s="64">
        <f>培养数据!$B$10*D35</f>
        <v>6.1440000000000001</v>
      </c>
      <c r="Y35" s="64">
        <f>培养数据!$B$11*D35</f>
        <v>12.288</v>
      </c>
      <c r="Z35" s="64">
        <f>培养数据!$B$12*D35</f>
        <v>6.1440000000000001</v>
      </c>
    </row>
    <row r="36" spans="1:26">
      <c r="A36" s="64">
        <v>33</v>
      </c>
      <c r="B36" s="64">
        <v>1</v>
      </c>
      <c r="C36" s="64">
        <v>1</v>
      </c>
      <c r="D36" s="64">
        <v>33</v>
      </c>
      <c r="E36" s="64">
        <v>0</v>
      </c>
      <c r="F36" s="64">
        <v>0</v>
      </c>
      <c r="G36" s="64">
        <v>0</v>
      </c>
      <c r="H36" s="64">
        <v>0</v>
      </c>
      <c r="I36" s="64">
        <v>0</v>
      </c>
      <c r="J36" s="64">
        <v>0</v>
      </c>
      <c r="K36" s="64">
        <v>0</v>
      </c>
      <c r="L36" s="64">
        <f t="shared" si="1"/>
        <v>105600.00000000001</v>
      </c>
      <c r="M36" s="64">
        <f t="shared" si="2"/>
        <v>79200</v>
      </c>
      <c r="N36" s="64">
        <f t="shared" si="3"/>
        <v>63360</v>
      </c>
      <c r="O36" s="64">
        <f t="shared" si="4"/>
        <v>47519.999999999993</v>
      </c>
      <c r="P36" s="64">
        <f t="shared" si="5"/>
        <v>6336</v>
      </c>
      <c r="Q36" s="64">
        <f t="shared" si="6"/>
        <v>12672</v>
      </c>
      <c r="R36" s="64">
        <f t="shared" si="7"/>
        <v>6336</v>
      </c>
      <c r="T36" s="64">
        <f>培养数据!$B$6*D36</f>
        <v>105.60000000000001</v>
      </c>
      <c r="U36" s="64">
        <f>培养数据!$B$7*D36</f>
        <v>79.2</v>
      </c>
      <c r="V36" s="64">
        <f>培养数据!$B$8*D36</f>
        <v>63.36</v>
      </c>
      <c r="W36" s="64">
        <f>培养数据!$B$9*D36</f>
        <v>47.519999999999996</v>
      </c>
      <c r="X36" s="64">
        <f>培养数据!$B$10*D36</f>
        <v>6.3360000000000003</v>
      </c>
      <c r="Y36" s="64">
        <f>培养数据!$B$11*D36</f>
        <v>12.672000000000001</v>
      </c>
      <c r="Z36" s="64">
        <f>培养数据!$B$12*D36</f>
        <v>6.3360000000000003</v>
      </c>
    </row>
    <row r="37" spans="1:26">
      <c r="A37" s="64">
        <v>34</v>
      </c>
      <c r="B37" s="64">
        <v>1</v>
      </c>
      <c r="C37" s="64">
        <v>1</v>
      </c>
      <c r="D37" s="64">
        <v>34</v>
      </c>
      <c r="E37" s="64">
        <v>0</v>
      </c>
      <c r="F37" s="64">
        <v>0</v>
      </c>
      <c r="G37" s="64">
        <v>0</v>
      </c>
      <c r="H37" s="64">
        <v>0</v>
      </c>
      <c r="I37" s="64">
        <v>0</v>
      </c>
      <c r="J37" s="64">
        <v>0</v>
      </c>
      <c r="K37" s="64">
        <v>0</v>
      </c>
      <c r="L37" s="64">
        <f t="shared" si="1"/>
        <v>108800.00000000001</v>
      </c>
      <c r="M37" s="64">
        <f t="shared" si="2"/>
        <v>81600</v>
      </c>
      <c r="N37" s="64">
        <f t="shared" si="3"/>
        <v>65280</v>
      </c>
      <c r="O37" s="64">
        <f t="shared" si="4"/>
        <v>48960</v>
      </c>
      <c r="P37" s="64">
        <f t="shared" si="5"/>
        <v>6528.0000000000009</v>
      </c>
      <c r="Q37" s="64">
        <f t="shared" si="6"/>
        <v>13056.000000000002</v>
      </c>
      <c r="R37" s="64">
        <f t="shared" si="7"/>
        <v>6528.0000000000009</v>
      </c>
      <c r="T37" s="64">
        <f>培养数据!$B$6*D37</f>
        <v>108.80000000000001</v>
      </c>
      <c r="U37" s="64">
        <f>培养数据!$B$7*D37</f>
        <v>81.599999999999994</v>
      </c>
      <c r="V37" s="64">
        <f>培养数据!$B$8*D37</f>
        <v>65.28</v>
      </c>
      <c r="W37" s="64">
        <f>培养数据!$B$9*D37</f>
        <v>48.96</v>
      </c>
      <c r="X37" s="64">
        <f>培养数据!$B$10*D37</f>
        <v>6.5280000000000005</v>
      </c>
      <c r="Y37" s="64">
        <f>培养数据!$B$11*D37</f>
        <v>13.056000000000001</v>
      </c>
      <c r="Z37" s="64">
        <f>培养数据!$B$12*D37</f>
        <v>6.5280000000000005</v>
      </c>
    </row>
    <row r="38" spans="1:26">
      <c r="A38" s="64">
        <v>35</v>
      </c>
      <c r="B38" s="64">
        <v>1</v>
      </c>
      <c r="C38" s="64">
        <v>1</v>
      </c>
      <c r="D38" s="64">
        <v>35</v>
      </c>
      <c r="E38" s="64">
        <v>0</v>
      </c>
      <c r="F38" s="64">
        <v>0</v>
      </c>
      <c r="G38" s="64">
        <v>0</v>
      </c>
      <c r="H38" s="64">
        <v>0</v>
      </c>
      <c r="I38" s="64">
        <v>0</v>
      </c>
      <c r="J38" s="64">
        <v>0</v>
      </c>
      <c r="K38" s="64">
        <v>0</v>
      </c>
      <c r="L38" s="64">
        <f t="shared" si="1"/>
        <v>112000</v>
      </c>
      <c r="M38" s="64">
        <f t="shared" si="2"/>
        <v>84000</v>
      </c>
      <c r="N38" s="64">
        <f t="shared" si="3"/>
        <v>67200</v>
      </c>
      <c r="O38" s="64">
        <f t="shared" si="4"/>
        <v>50400</v>
      </c>
      <c r="P38" s="64">
        <f t="shared" si="5"/>
        <v>6720</v>
      </c>
      <c r="Q38" s="64">
        <f t="shared" si="6"/>
        <v>13440</v>
      </c>
      <c r="R38" s="64">
        <f t="shared" si="7"/>
        <v>6720</v>
      </c>
      <c r="T38" s="64">
        <f>培养数据!$B$6*D38</f>
        <v>112</v>
      </c>
      <c r="U38" s="64">
        <f>培养数据!$B$7*D38</f>
        <v>84</v>
      </c>
      <c r="V38" s="64">
        <f>培养数据!$B$8*D38</f>
        <v>67.2</v>
      </c>
      <c r="W38" s="64">
        <f>培养数据!$B$9*D38</f>
        <v>50.4</v>
      </c>
      <c r="X38" s="64">
        <f>培养数据!$B$10*D38</f>
        <v>6.72</v>
      </c>
      <c r="Y38" s="64">
        <f>培养数据!$B$11*D38</f>
        <v>13.44</v>
      </c>
      <c r="Z38" s="64">
        <f>培养数据!$B$12*D38</f>
        <v>6.72</v>
      </c>
    </row>
    <row r="39" spans="1:26">
      <c r="A39" s="64">
        <v>36</v>
      </c>
      <c r="B39" s="64">
        <v>1</v>
      </c>
      <c r="C39" s="64">
        <v>1</v>
      </c>
      <c r="D39" s="64">
        <v>36</v>
      </c>
      <c r="E39" s="64">
        <v>0</v>
      </c>
      <c r="F39" s="64">
        <v>0</v>
      </c>
      <c r="G39" s="64">
        <v>0</v>
      </c>
      <c r="H39" s="64">
        <v>0</v>
      </c>
      <c r="I39" s="64">
        <v>0</v>
      </c>
      <c r="J39" s="64">
        <v>0</v>
      </c>
      <c r="K39" s="64">
        <v>0</v>
      </c>
      <c r="L39" s="64">
        <f t="shared" si="1"/>
        <v>115200</v>
      </c>
      <c r="M39" s="64">
        <f t="shared" si="2"/>
        <v>86399.999999999985</v>
      </c>
      <c r="N39" s="64">
        <f t="shared" si="3"/>
        <v>69120</v>
      </c>
      <c r="O39" s="64">
        <f t="shared" si="4"/>
        <v>51839.999999999993</v>
      </c>
      <c r="P39" s="64">
        <f t="shared" si="5"/>
        <v>6912</v>
      </c>
      <c r="Q39" s="64">
        <f t="shared" si="6"/>
        <v>13824</v>
      </c>
      <c r="R39" s="64">
        <f t="shared" si="7"/>
        <v>6912</v>
      </c>
      <c r="T39" s="64">
        <f>培养数据!$B$6*D39</f>
        <v>115.2</v>
      </c>
      <c r="U39" s="64">
        <f>培养数据!$B$7*D39</f>
        <v>86.399999999999991</v>
      </c>
      <c r="V39" s="64">
        <f>培养数据!$B$8*D39</f>
        <v>69.12</v>
      </c>
      <c r="W39" s="64">
        <f>培养数据!$B$9*D39</f>
        <v>51.839999999999996</v>
      </c>
      <c r="X39" s="64">
        <f>培养数据!$B$10*D39</f>
        <v>6.9119999999999999</v>
      </c>
      <c r="Y39" s="64">
        <f>培养数据!$B$11*D39</f>
        <v>13.824</v>
      </c>
      <c r="Z39" s="64">
        <f>培养数据!$B$12*D39</f>
        <v>6.9119999999999999</v>
      </c>
    </row>
    <row r="40" spans="1:26">
      <c r="A40" s="64">
        <v>37</v>
      </c>
      <c r="B40" s="64">
        <v>1</v>
      </c>
      <c r="C40" s="64">
        <v>1</v>
      </c>
      <c r="D40" s="64">
        <v>37</v>
      </c>
      <c r="E40" s="64">
        <v>0</v>
      </c>
      <c r="F40" s="64">
        <v>0</v>
      </c>
      <c r="G40" s="64">
        <v>0</v>
      </c>
      <c r="H40" s="64">
        <v>0</v>
      </c>
      <c r="I40" s="64">
        <v>0</v>
      </c>
      <c r="J40" s="64">
        <v>0</v>
      </c>
      <c r="K40" s="64">
        <v>0</v>
      </c>
      <c r="L40" s="64">
        <f t="shared" si="1"/>
        <v>118400</v>
      </c>
      <c r="M40" s="64">
        <f t="shared" si="2"/>
        <v>88800</v>
      </c>
      <c r="N40" s="64">
        <f t="shared" si="3"/>
        <v>71039.999999999985</v>
      </c>
      <c r="O40" s="64">
        <f t="shared" si="4"/>
        <v>53280</v>
      </c>
      <c r="P40" s="64">
        <f t="shared" si="5"/>
        <v>7104</v>
      </c>
      <c r="Q40" s="64">
        <f t="shared" si="6"/>
        <v>14208</v>
      </c>
      <c r="R40" s="64">
        <f t="shared" si="7"/>
        <v>7104</v>
      </c>
      <c r="T40" s="64">
        <f>培养数据!$B$6*D40</f>
        <v>118.4</v>
      </c>
      <c r="U40" s="64">
        <f>培养数据!$B$7*D40</f>
        <v>88.8</v>
      </c>
      <c r="V40" s="64">
        <f>培养数据!$B$8*D40</f>
        <v>71.039999999999992</v>
      </c>
      <c r="W40" s="64">
        <f>培养数据!$B$9*D40</f>
        <v>53.28</v>
      </c>
      <c r="X40" s="64">
        <f>培养数据!$B$10*D40</f>
        <v>7.1040000000000001</v>
      </c>
      <c r="Y40" s="64">
        <f>培养数据!$B$11*D40</f>
        <v>14.208</v>
      </c>
      <c r="Z40" s="64">
        <f>培养数据!$B$12*D40</f>
        <v>7.1040000000000001</v>
      </c>
    </row>
    <row r="41" spans="1:26">
      <c r="A41" s="64">
        <v>38</v>
      </c>
      <c r="B41" s="64">
        <v>1</v>
      </c>
      <c r="C41" s="64">
        <v>1</v>
      </c>
      <c r="D41" s="64">
        <v>38</v>
      </c>
      <c r="E41" s="64">
        <v>0</v>
      </c>
      <c r="F41" s="64">
        <v>0</v>
      </c>
      <c r="G41" s="64">
        <v>0</v>
      </c>
      <c r="H41" s="64">
        <v>0</v>
      </c>
      <c r="I41" s="64">
        <v>0</v>
      </c>
      <c r="J41" s="64">
        <v>0</v>
      </c>
      <c r="K41" s="64">
        <v>0</v>
      </c>
      <c r="L41" s="64">
        <f t="shared" si="1"/>
        <v>121600.00000000001</v>
      </c>
      <c r="M41" s="64">
        <f t="shared" si="2"/>
        <v>91200</v>
      </c>
      <c r="N41" s="64">
        <f t="shared" si="3"/>
        <v>72960</v>
      </c>
      <c r="O41" s="64">
        <f t="shared" si="4"/>
        <v>54720</v>
      </c>
      <c r="P41" s="64">
        <f t="shared" si="5"/>
        <v>7296</v>
      </c>
      <c r="Q41" s="64">
        <f t="shared" si="6"/>
        <v>14592</v>
      </c>
      <c r="R41" s="64">
        <f t="shared" si="7"/>
        <v>7296</v>
      </c>
      <c r="T41" s="64">
        <f>培养数据!$B$6*D41</f>
        <v>121.60000000000001</v>
      </c>
      <c r="U41" s="64">
        <f>培养数据!$B$7*D41</f>
        <v>91.2</v>
      </c>
      <c r="V41" s="64">
        <f>培养数据!$B$8*D41</f>
        <v>72.959999999999994</v>
      </c>
      <c r="W41" s="64">
        <f>培养数据!$B$9*D41</f>
        <v>54.72</v>
      </c>
      <c r="X41" s="64">
        <f>培养数据!$B$10*D41</f>
        <v>7.2960000000000003</v>
      </c>
      <c r="Y41" s="64">
        <f>培养数据!$B$11*D41</f>
        <v>14.592000000000001</v>
      </c>
      <c r="Z41" s="64">
        <f>培养数据!$B$12*D41</f>
        <v>7.2960000000000003</v>
      </c>
    </row>
    <row r="42" spans="1:26">
      <c r="A42" s="64">
        <v>39</v>
      </c>
      <c r="B42" s="64">
        <v>1</v>
      </c>
      <c r="C42" s="64">
        <v>1</v>
      </c>
      <c r="D42" s="64">
        <v>39</v>
      </c>
      <c r="E42" s="64">
        <v>0</v>
      </c>
      <c r="F42" s="64">
        <v>0</v>
      </c>
      <c r="G42" s="64">
        <v>0</v>
      </c>
      <c r="H42" s="64">
        <v>0</v>
      </c>
      <c r="I42" s="64">
        <v>0</v>
      </c>
      <c r="J42" s="64">
        <v>0</v>
      </c>
      <c r="K42" s="64">
        <v>0</v>
      </c>
      <c r="L42" s="64">
        <f t="shared" si="1"/>
        <v>124800.00000000001</v>
      </c>
      <c r="M42" s="64">
        <f t="shared" si="2"/>
        <v>93600</v>
      </c>
      <c r="N42" s="64">
        <f t="shared" si="3"/>
        <v>74880</v>
      </c>
      <c r="O42" s="64">
        <f t="shared" si="4"/>
        <v>56160</v>
      </c>
      <c r="P42" s="64">
        <f t="shared" si="5"/>
        <v>7488</v>
      </c>
      <c r="Q42" s="64">
        <f t="shared" si="6"/>
        <v>14976</v>
      </c>
      <c r="R42" s="64">
        <f t="shared" si="7"/>
        <v>7488</v>
      </c>
      <c r="T42" s="64">
        <f>培养数据!$B$6*D42</f>
        <v>124.80000000000001</v>
      </c>
      <c r="U42" s="64">
        <f>培养数据!$B$7*D42</f>
        <v>93.6</v>
      </c>
      <c r="V42" s="64">
        <f>培养数据!$B$8*D42</f>
        <v>74.88</v>
      </c>
      <c r="W42" s="64">
        <f>培养数据!$B$9*D42</f>
        <v>56.16</v>
      </c>
      <c r="X42" s="64">
        <f>培养数据!$B$10*D42</f>
        <v>7.4880000000000004</v>
      </c>
      <c r="Y42" s="64">
        <f>培养数据!$B$11*D42</f>
        <v>14.976000000000001</v>
      </c>
      <c r="Z42" s="64">
        <f>培养数据!$B$12*D42</f>
        <v>7.4880000000000004</v>
      </c>
    </row>
    <row r="43" spans="1:26">
      <c r="A43" s="64">
        <v>40</v>
      </c>
      <c r="B43" s="64">
        <v>1</v>
      </c>
      <c r="C43" s="64">
        <v>1</v>
      </c>
      <c r="D43" s="64">
        <v>40</v>
      </c>
      <c r="E43" s="64">
        <v>0</v>
      </c>
      <c r="F43" s="64">
        <v>0</v>
      </c>
      <c r="G43" s="64">
        <v>0</v>
      </c>
      <c r="H43" s="64">
        <v>0</v>
      </c>
      <c r="I43" s="64">
        <v>0</v>
      </c>
      <c r="J43" s="64">
        <v>0</v>
      </c>
      <c r="K43" s="64">
        <v>0</v>
      </c>
      <c r="L43" s="64">
        <f t="shared" si="1"/>
        <v>128000</v>
      </c>
      <c r="M43" s="64">
        <f t="shared" si="2"/>
        <v>96000</v>
      </c>
      <c r="N43" s="64">
        <f t="shared" si="3"/>
        <v>76800</v>
      </c>
      <c r="O43" s="64">
        <f t="shared" si="4"/>
        <v>57599.999999999993</v>
      </c>
      <c r="P43" s="64">
        <f t="shared" si="5"/>
        <v>7680</v>
      </c>
      <c r="Q43" s="64">
        <f t="shared" si="6"/>
        <v>15360</v>
      </c>
      <c r="R43" s="64">
        <f t="shared" si="7"/>
        <v>7680</v>
      </c>
      <c r="T43" s="64">
        <f>培养数据!$B$6*D43</f>
        <v>128</v>
      </c>
      <c r="U43" s="64">
        <f>培养数据!$B$7*D43</f>
        <v>96</v>
      </c>
      <c r="V43" s="64">
        <f>培养数据!$B$8*D43</f>
        <v>76.8</v>
      </c>
      <c r="W43" s="64">
        <f>培养数据!$B$9*D43</f>
        <v>57.599999999999994</v>
      </c>
      <c r="X43" s="64">
        <f>培养数据!$B$10*D43</f>
        <v>7.68</v>
      </c>
      <c r="Y43" s="64">
        <f>培养数据!$B$11*D43</f>
        <v>15.36</v>
      </c>
      <c r="Z43" s="64">
        <f>培养数据!$B$12*D43</f>
        <v>7.68</v>
      </c>
    </row>
    <row r="44" spans="1:26">
      <c r="A44" s="64">
        <v>41</v>
      </c>
      <c r="B44" s="64">
        <v>1</v>
      </c>
      <c r="C44" s="64">
        <v>1</v>
      </c>
      <c r="D44" s="64">
        <v>41</v>
      </c>
      <c r="E44" s="64">
        <v>0</v>
      </c>
      <c r="F44" s="64">
        <v>0</v>
      </c>
      <c r="G44" s="64">
        <v>0</v>
      </c>
      <c r="H44" s="64">
        <v>0</v>
      </c>
      <c r="I44" s="64">
        <v>0</v>
      </c>
      <c r="J44" s="64">
        <v>0</v>
      </c>
      <c r="K44" s="64">
        <v>0</v>
      </c>
      <c r="L44" s="64">
        <f t="shared" si="1"/>
        <v>131200.00000000003</v>
      </c>
      <c r="M44" s="64">
        <f t="shared" si="2"/>
        <v>98399.999999999985</v>
      </c>
      <c r="N44" s="64">
        <f t="shared" si="3"/>
        <v>78720</v>
      </c>
      <c r="O44" s="64">
        <f t="shared" si="4"/>
        <v>59040</v>
      </c>
      <c r="P44" s="64">
        <f t="shared" si="5"/>
        <v>7872</v>
      </c>
      <c r="Q44" s="64">
        <f t="shared" si="6"/>
        <v>15744</v>
      </c>
      <c r="R44" s="64">
        <f t="shared" si="7"/>
        <v>7872</v>
      </c>
      <c r="T44" s="64">
        <f>培养数据!$B$6*D44</f>
        <v>131.20000000000002</v>
      </c>
      <c r="U44" s="64">
        <f>培养数据!$B$7*D44</f>
        <v>98.399999999999991</v>
      </c>
      <c r="V44" s="64">
        <f>培养数据!$B$8*D44</f>
        <v>78.72</v>
      </c>
      <c r="W44" s="64">
        <f>培养数据!$B$9*D44</f>
        <v>59.04</v>
      </c>
      <c r="X44" s="64">
        <f>培养数据!$B$10*D44</f>
        <v>7.8719999999999999</v>
      </c>
      <c r="Y44" s="64">
        <f>培养数据!$B$11*D44</f>
        <v>15.744</v>
      </c>
      <c r="Z44" s="64">
        <f>培养数据!$B$12*D44</f>
        <v>7.8719999999999999</v>
      </c>
    </row>
    <row r="45" spans="1:26">
      <c r="A45" s="64">
        <v>42</v>
      </c>
      <c r="B45" s="64">
        <v>1</v>
      </c>
      <c r="C45" s="64">
        <v>1</v>
      </c>
      <c r="D45" s="64">
        <v>42</v>
      </c>
      <c r="E45" s="64">
        <v>0</v>
      </c>
      <c r="F45" s="64">
        <v>0</v>
      </c>
      <c r="G45" s="64">
        <v>0</v>
      </c>
      <c r="H45" s="64">
        <v>0</v>
      </c>
      <c r="I45" s="64">
        <v>0</v>
      </c>
      <c r="J45" s="64">
        <v>0</v>
      </c>
      <c r="K45" s="64">
        <v>0</v>
      </c>
      <c r="L45" s="64">
        <f t="shared" si="1"/>
        <v>134400</v>
      </c>
      <c r="M45" s="64">
        <f t="shared" si="2"/>
        <v>100800</v>
      </c>
      <c r="N45" s="64">
        <f t="shared" si="3"/>
        <v>80640</v>
      </c>
      <c r="O45" s="64">
        <f t="shared" si="4"/>
        <v>60480</v>
      </c>
      <c r="P45" s="64">
        <f t="shared" si="5"/>
        <v>8064</v>
      </c>
      <c r="Q45" s="64">
        <f t="shared" si="6"/>
        <v>16128</v>
      </c>
      <c r="R45" s="64">
        <f t="shared" si="7"/>
        <v>8064</v>
      </c>
      <c r="T45" s="64">
        <f>培养数据!$B$6*D45</f>
        <v>134.4</v>
      </c>
      <c r="U45" s="64">
        <f>培养数据!$B$7*D45</f>
        <v>100.8</v>
      </c>
      <c r="V45" s="64">
        <f>培养数据!$B$8*D45</f>
        <v>80.64</v>
      </c>
      <c r="W45" s="64">
        <f>培养数据!$B$9*D45</f>
        <v>60.48</v>
      </c>
      <c r="X45" s="64">
        <f>培养数据!$B$10*D45</f>
        <v>8.0640000000000001</v>
      </c>
      <c r="Y45" s="64">
        <f>培养数据!$B$11*D45</f>
        <v>16.128</v>
      </c>
      <c r="Z45" s="64">
        <f>培养数据!$B$12*D45</f>
        <v>8.0640000000000001</v>
      </c>
    </row>
    <row r="46" spans="1:26">
      <c r="A46" s="64">
        <v>43</v>
      </c>
      <c r="B46" s="64">
        <v>1</v>
      </c>
      <c r="C46" s="64">
        <v>1</v>
      </c>
      <c r="D46" s="64">
        <v>43</v>
      </c>
      <c r="E46" s="64">
        <v>0</v>
      </c>
      <c r="F46" s="64">
        <v>0</v>
      </c>
      <c r="G46" s="64">
        <v>0</v>
      </c>
      <c r="H46" s="64">
        <v>0</v>
      </c>
      <c r="I46" s="64">
        <v>0</v>
      </c>
      <c r="J46" s="64">
        <v>0</v>
      </c>
      <c r="K46" s="64">
        <v>0</v>
      </c>
      <c r="L46" s="64">
        <f t="shared" si="1"/>
        <v>137600</v>
      </c>
      <c r="M46" s="64">
        <f t="shared" si="2"/>
        <v>103200</v>
      </c>
      <c r="N46" s="64">
        <f t="shared" si="3"/>
        <v>82560</v>
      </c>
      <c r="O46" s="64">
        <f t="shared" si="4"/>
        <v>61919.999999999993</v>
      </c>
      <c r="P46" s="64">
        <f t="shared" si="5"/>
        <v>8256</v>
      </c>
      <c r="Q46" s="64">
        <f t="shared" si="6"/>
        <v>16512</v>
      </c>
      <c r="R46" s="64">
        <f t="shared" si="7"/>
        <v>8256</v>
      </c>
      <c r="T46" s="64">
        <f>培养数据!$B$6*D46</f>
        <v>137.6</v>
      </c>
      <c r="U46" s="64">
        <f>培养数据!$B$7*D46</f>
        <v>103.2</v>
      </c>
      <c r="V46" s="64">
        <f>培养数据!$B$8*D46</f>
        <v>82.56</v>
      </c>
      <c r="W46" s="64">
        <f>培养数据!$B$9*D46</f>
        <v>61.919999999999995</v>
      </c>
      <c r="X46" s="64">
        <f>培养数据!$B$10*D46</f>
        <v>8.2560000000000002</v>
      </c>
      <c r="Y46" s="64">
        <f>培养数据!$B$11*D46</f>
        <v>16.512</v>
      </c>
      <c r="Z46" s="64">
        <f>培养数据!$B$12*D46</f>
        <v>8.2560000000000002</v>
      </c>
    </row>
    <row r="47" spans="1:26">
      <c r="A47" s="64">
        <v>44</v>
      </c>
      <c r="B47" s="64">
        <v>1</v>
      </c>
      <c r="C47" s="64">
        <v>1</v>
      </c>
      <c r="D47" s="64">
        <v>44</v>
      </c>
      <c r="E47" s="64">
        <v>0</v>
      </c>
      <c r="F47" s="64">
        <v>0</v>
      </c>
      <c r="G47" s="64">
        <v>0</v>
      </c>
      <c r="H47" s="64">
        <v>0</v>
      </c>
      <c r="I47" s="64">
        <v>0</v>
      </c>
      <c r="J47" s="64">
        <v>0</v>
      </c>
      <c r="K47" s="64">
        <v>0</v>
      </c>
      <c r="L47" s="64">
        <f t="shared" si="1"/>
        <v>140800</v>
      </c>
      <c r="M47" s="64">
        <f t="shared" si="2"/>
        <v>105600</v>
      </c>
      <c r="N47" s="64">
        <f t="shared" si="3"/>
        <v>84479.999999999985</v>
      </c>
      <c r="O47" s="64">
        <f t="shared" si="4"/>
        <v>63360</v>
      </c>
      <c r="P47" s="64">
        <f t="shared" si="5"/>
        <v>8448</v>
      </c>
      <c r="Q47" s="64">
        <f t="shared" si="6"/>
        <v>16896</v>
      </c>
      <c r="R47" s="64">
        <f t="shared" si="7"/>
        <v>8448</v>
      </c>
      <c r="T47" s="64">
        <f>培养数据!$B$6*D47</f>
        <v>140.80000000000001</v>
      </c>
      <c r="U47" s="64">
        <f>培养数据!$B$7*D47</f>
        <v>105.6</v>
      </c>
      <c r="V47" s="64">
        <f>培养数据!$B$8*D47</f>
        <v>84.47999999999999</v>
      </c>
      <c r="W47" s="64">
        <f>培养数据!$B$9*D47</f>
        <v>63.36</v>
      </c>
      <c r="X47" s="64">
        <f>培养数据!$B$10*D47</f>
        <v>8.4480000000000004</v>
      </c>
      <c r="Y47" s="64">
        <f>培养数据!$B$11*D47</f>
        <v>16.896000000000001</v>
      </c>
      <c r="Z47" s="64">
        <f>培养数据!$B$12*D47</f>
        <v>8.4480000000000004</v>
      </c>
    </row>
    <row r="48" spans="1:26">
      <c r="A48" s="64">
        <v>45</v>
      </c>
      <c r="B48" s="64">
        <v>1</v>
      </c>
      <c r="C48" s="64">
        <v>1</v>
      </c>
      <c r="D48" s="64">
        <v>45</v>
      </c>
      <c r="E48" s="64">
        <v>0</v>
      </c>
      <c r="F48" s="64">
        <v>0</v>
      </c>
      <c r="G48" s="64">
        <v>0</v>
      </c>
      <c r="H48" s="64">
        <v>0</v>
      </c>
      <c r="I48" s="64">
        <v>0</v>
      </c>
      <c r="J48" s="64">
        <v>0</v>
      </c>
      <c r="K48" s="64">
        <v>0</v>
      </c>
      <c r="L48" s="64">
        <f t="shared" si="1"/>
        <v>144000</v>
      </c>
      <c r="M48" s="64">
        <f t="shared" si="2"/>
        <v>108000</v>
      </c>
      <c r="N48" s="64">
        <f t="shared" si="3"/>
        <v>86399.999999999985</v>
      </c>
      <c r="O48" s="64">
        <f t="shared" si="4"/>
        <v>64800</v>
      </c>
      <c r="P48" s="64">
        <f t="shared" si="5"/>
        <v>8640</v>
      </c>
      <c r="Q48" s="64">
        <f t="shared" si="6"/>
        <v>17280</v>
      </c>
      <c r="R48" s="64">
        <f t="shared" si="7"/>
        <v>8640</v>
      </c>
      <c r="T48" s="64">
        <f>培养数据!$B$6*D48</f>
        <v>144</v>
      </c>
      <c r="U48" s="64">
        <f>培养数据!$B$7*D48</f>
        <v>108</v>
      </c>
      <c r="V48" s="64">
        <f>培养数据!$B$8*D48</f>
        <v>86.399999999999991</v>
      </c>
      <c r="W48" s="64">
        <f>培养数据!$B$9*D48</f>
        <v>64.8</v>
      </c>
      <c r="X48" s="64">
        <f>培养数据!$B$10*D48</f>
        <v>8.64</v>
      </c>
      <c r="Y48" s="64">
        <f>培养数据!$B$11*D48</f>
        <v>17.28</v>
      </c>
      <c r="Z48" s="64">
        <f>培养数据!$B$12*D48</f>
        <v>8.64</v>
      </c>
    </row>
    <row r="49" spans="1:26">
      <c r="A49" s="64">
        <v>46</v>
      </c>
      <c r="B49" s="64">
        <v>1</v>
      </c>
      <c r="C49" s="64">
        <v>1</v>
      </c>
      <c r="D49" s="64">
        <v>46</v>
      </c>
      <c r="E49" s="64">
        <v>0</v>
      </c>
      <c r="F49" s="64">
        <v>0</v>
      </c>
      <c r="G49" s="64">
        <v>0</v>
      </c>
      <c r="H49" s="64">
        <v>0</v>
      </c>
      <c r="I49" s="64">
        <v>0</v>
      </c>
      <c r="J49" s="64">
        <v>0</v>
      </c>
      <c r="K49" s="64">
        <v>0</v>
      </c>
      <c r="L49" s="64">
        <f t="shared" si="1"/>
        <v>147200.00000000003</v>
      </c>
      <c r="M49" s="64">
        <f t="shared" si="2"/>
        <v>110399.99999999999</v>
      </c>
      <c r="N49" s="64">
        <f t="shared" si="3"/>
        <v>88320</v>
      </c>
      <c r="O49" s="64">
        <f t="shared" si="4"/>
        <v>66240</v>
      </c>
      <c r="P49" s="64">
        <f t="shared" si="5"/>
        <v>8832</v>
      </c>
      <c r="Q49" s="64">
        <f t="shared" si="6"/>
        <v>17664</v>
      </c>
      <c r="R49" s="64">
        <f t="shared" si="7"/>
        <v>8832</v>
      </c>
      <c r="T49" s="64">
        <f>培养数据!$B$6*D49</f>
        <v>147.20000000000002</v>
      </c>
      <c r="U49" s="64">
        <f>培养数据!$B$7*D49</f>
        <v>110.39999999999999</v>
      </c>
      <c r="V49" s="64">
        <f>培养数据!$B$8*D49</f>
        <v>88.32</v>
      </c>
      <c r="W49" s="64">
        <f>培养数据!$B$9*D49</f>
        <v>66.239999999999995</v>
      </c>
      <c r="X49" s="64">
        <f>培养数据!$B$10*D49</f>
        <v>8.8320000000000007</v>
      </c>
      <c r="Y49" s="64">
        <f>培养数据!$B$11*D49</f>
        <v>17.664000000000001</v>
      </c>
      <c r="Z49" s="64">
        <f>培养数据!$B$12*D49</f>
        <v>8.8320000000000007</v>
      </c>
    </row>
    <row r="50" spans="1:26">
      <c r="A50" s="64">
        <v>47</v>
      </c>
      <c r="B50" s="64">
        <v>1</v>
      </c>
      <c r="C50" s="64">
        <v>1</v>
      </c>
      <c r="D50" s="64">
        <v>47</v>
      </c>
      <c r="E50" s="64">
        <v>0</v>
      </c>
      <c r="F50" s="64">
        <v>0</v>
      </c>
      <c r="G50" s="64">
        <v>0</v>
      </c>
      <c r="H50" s="64">
        <v>0</v>
      </c>
      <c r="I50" s="64">
        <v>0</v>
      </c>
      <c r="J50" s="64">
        <v>0</v>
      </c>
      <c r="K50" s="64">
        <v>0</v>
      </c>
      <c r="L50" s="64">
        <f t="shared" si="1"/>
        <v>150400</v>
      </c>
      <c r="M50" s="64">
        <f t="shared" si="2"/>
        <v>112800</v>
      </c>
      <c r="N50" s="64">
        <f t="shared" si="3"/>
        <v>90240</v>
      </c>
      <c r="O50" s="64">
        <f t="shared" si="4"/>
        <v>67679.999999999985</v>
      </c>
      <c r="P50" s="64">
        <f t="shared" si="5"/>
        <v>9024</v>
      </c>
      <c r="Q50" s="64">
        <f t="shared" si="6"/>
        <v>18048</v>
      </c>
      <c r="R50" s="64">
        <f t="shared" si="7"/>
        <v>9024</v>
      </c>
      <c r="T50" s="64">
        <f>培养数据!$B$6*D50</f>
        <v>150.4</v>
      </c>
      <c r="U50" s="64">
        <f>培养数据!$B$7*D50</f>
        <v>112.8</v>
      </c>
      <c r="V50" s="64">
        <f>培养数据!$B$8*D50</f>
        <v>90.24</v>
      </c>
      <c r="W50" s="64">
        <f>培养数据!$B$9*D50</f>
        <v>67.679999999999993</v>
      </c>
      <c r="X50" s="64">
        <f>培养数据!$B$10*D50</f>
        <v>9.0240000000000009</v>
      </c>
      <c r="Y50" s="64">
        <f>培养数据!$B$11*D50</f>
        <v>18.048000000000002</v>
      </c>
      <c r="Z50" s="64">
        <f>培养数据!$B$12*D50</f>
        <v>9.0240000000000009</v>
      </c>
    </row>
    <row r="51" spans="1:26">
      <c r="A51" s="64">
        <v>48</v>
      </c>
      <c r="B51" s="64">
        <v>1</v>
      </c>
      <c r="C51" s="64">
        <v>1</v>
      </c>
      <c r="D51" s="64">
        <v>48</v>
      </c>
      <c r="E51" s="64">
        <v>0</v>
      </c>
      <c r="F51" s="64">
        <v>0</v>
      </c>
      <c r="G51" s="64">
        <v>0</v>
      </c>
      <c r="H51" s="64">
        <v>0</v>
      </c>
      <c r="I51" s="64">
        <v>0</v>
      </c>
      <c r="J51" s="64">
        <v>0</v>
      </c>
      <c r="K51" s="64">
        <v>0</v>
      </c>
      <c r="L51" s="64">
        <f t="shared" si="1"/>
        <v>153600.00000000003</v>
      </c>
      <c r="M51" s="64">
        <f t="shared" si="2"/>
        <v>115199.99999999999</v>
      </c>
      <c r="N51" s="64">
        <f t="shared" si="3"/>
        <v>92160</v>
      </c>
      <c r="O51" s="64">
        <f t="shared" si="4"/>
        <v>69120</v>
      </c>
      <c r="P51" s="64">
        <f t="shared" si="5"/>
        <v>9216.0000000000018</v>
      </c>
      <c r="Q51" s="64">
        <f t="shared" si="6"/>
        <v>18432.000000000004</v>
      </c>
      <c r="R51" s="64">
        <f t="shared" si="7"/>
        <v>9216.0000000000018</v>
      </c>
      <c r="T51" s="64">
        <f>培养数据!$B$6*D51</f>
        <v>153.60000000000002</v>
      </c>
      <c r="U51" s="64">
        <f>培养数据!$B$7*D51</f>
        <v>115.19999999999999</v>
      </c>
      <c r="V51" s="64">
        <f>培养数据!$B$8*D51</f>
        <v>92.16</v>
      </c>
      <c r="W51" s="64">
        <f>培养数据!$B$9*D51</f>
        <v>69.12</v>
      </c>
      <c r="X51" s="64">
        <f>培养数据!$B$10*D51</f>
        <v>9.2160000000000011</v>
      </c>
      <c r="Y51" s="64">
        <f>培养数据!$B$11*D51</f>
        <v>18.432000000000002</v>
      </c>
      <c r="Z51" s="64">
        <f>培养数据!$B$12*D51</f>
        <v>9.2160000000000011</v>
      </c>
    </row>
    <row r="52" spans="1:26">
      <c r="A52" s="64">
        <v>49</v>
      </c>
      <c r="B52" s="64">
        <v>1</v>
      </c>
      <c r="C52" s="64">
        <v>1</v>
      </c>
      <c r="D52" s="64">
        <v>49</v>
      </c>
      <c r="E52" s="64">
        <v>0</v>
      </c>
      <c r="F52" s="64">
        <v>0</v>
      </c>
      <c r="G52" s="64">
        <v>0</v>
      </c>
      <c r="H52" s="64">
        <v>0</v>
      </c>
      <c r="I52" s="64">
        <v>0</v>
      </c>
      <c r="J52" s="64">
        <v>0</v>
      </c>
      <c r="K52" s="64">
        <v>0</v>
      </c>
      <c r="L52" s="64">
        <f t="shared" si="1"/>
        <v>156800</v>
      </c>
      <c r="M52" s="64">
        <f t="shared" si="2"/>
        <v>117600</v>
      </c>
      <c r="N52" s="64">
        <f t="shared" si="3"/>
        <v>94080</v>
      </c>
      <c r="O52" s="64">
        <f t="shared" si="4"/>
        <v>70560</v>
      </c>
      <c r="P52" s="64">
        <f t="shared" si="5"/>
        <v>9408</v>
      </c>
      <c r="Q52" s="64">
        <f t="shared" si="6"/>
        <v>18816</v>
      </c>
      <c r="R52" s="64">
        <f t="shared" si="7"/>
        <v>9408</v>
      </c>
      <c r="T52" s="64">
        <f>培养数据!$B$6*D52</f>
        <v>156.80000000000001</v>
      </c>
      <c r="U52" s="64">
        <f>培养数据!$B$7*D52</f>
        <v>117.6</v>
      </c>
      <c r="V52" s="64">
        <f>培养数据!$B$8*D52</f>
        <v>94.08</v>
      </c>
      <c r="W52" s="64">
        <f>培养数据!$B$9*D52</f>
        <v>70.56</v>
      </c>
      <c r="X52" s="64">
        <f>培养数据!$B$10*D52</f>
        <v>9.4079999999999995</v>
      </c>
      <c r="Y52" s="64">
        <f>培养数据!$B$11*D52</f>
        <v>18.815999999999999</v>
      </c>
      <c r="Z52" s="64">
        <f>培养数据!$B$12*D52</f>
        <v>9.4079999999999995</v>
      </c>
    </row>
    <row r="53" spans="1:26">
      <c r="A53" s="64">
        <v>50</v>
      </c>
      <c r="B53" s="64">
        <v>1</v>
      </c>
      <c r="C53" s="64">
        <v>1</v>
      </c>
      <c r="D53" s="64">
        <v>50</v>
      </c>
      <c r="E53" s="64">
        <v>0</v>
      </c>
      <c r="F53" s="64">
        <v>0</v>
      </c>
      <c r="G53" s="64">
        <v>0</v>
      </c>
      <c r="H53" s="64">
        <v>0</v>
      </c>
      <c r="I53" s="64">
        <v>0</v>
      </c>
      <c r="J53" s="64">
        <v>0</v>
      </c>
      <c r="K53" s="64">
        <v>0</v>
      </c>
      <c r="L53" s="64">
        <f t="shared" si="1"/>
        <v>160000</v>
      </c>
      <c r="M53" s="64">
        <f t="shared" si="2"/>
        <v>120000</v>
      </c>
      <c r="N53" s="64">
        <f t="shared" si="3"/>
        <v>96000</v>
      </c>
      <c r="O53" s="64">
        <f t="shared" si="4"/>
        <v>72000</v>
      </c>
      <c r="P53" s="64">
        <f t="shared" si="5"/>
        <v>9600</v>
      </c>
      <c r="Q53" s="64">
        <f t="shared" si="6"/>
        <v>19200</v>
      </c>
      <c r="R53" s="64">
        <f t="shared" si="7"/>
        <v>9600</v>
      </c>
      <c r="T53" s="64">
        <f>培养数据!$B$6*D53</f>
        <v>160</v>
      </c>
      <c r="U53" s="64">
        <f>培养数据!$B$7*D53</f>
        <v>120</v>
      </c>
      <c r="V53" s="64">
        <f>培养数据!$B$8*D53</f>
        <v>96</v>
      </c>
      <c r="W53" s="64">
        <f>培养数据!$B$9*D53</f>
        <v>72</v>
      </c>
      <c r="X53" s="64">
        <f>培养数据!$B$10*D53</f>
        <v>9.6</v>
      </c>
      <c r="Y53" s="64">
        <f>培养数据!$B$11*D53</f>
        <v>19.2</v>
      </c>
      <c r="Z53" s="64">
        <f>培养数据!$B$12*D53</f>
        <v>9.6</v>
      </c>
    </row>
    <row r="54" spans="1:26">
      <c r="A54" s="64">
        <v>51</v>
      </c>
      <c r="B54" s="64">
        <v>1</v>
      </c>
      <c r="C54" s="64">
        <v>1</v>
      </c>
      <c r="D54" s="64">
        <v>51</v>
      </c>
      <c r="E54" s="64">
        <v>0</v>
      </c>
      <c r="F54" s="64">
        <v>0</v>
      </c>
      <c r="G54" s="64">
        <v>0</v>
      </c>
      <c r="H54" s="64">
        <v>0</v>
      </c>
      <c r="I54" s="64">
        <v>0</v>
      </c>
      <c r="J54" s="64">
        <v>0</v>
      </c>
      <c r="K54" s="64">
        <v>0</v>
      </c>
      <c r="L54" s="64">
        <f t="shared" si="1"/>
        <v>163200.00000000003</v>
      </c>
      <c r="M54" s="64">
        <f t="shared" si="2"/>
        <v>122399.99999999999</v>
      </c>
      <c r="N54" s="64">
        <f t="shared" si="3"/>
        <v>97920</v>
      </c>
      <c r="O54" s="64">
        <f t="shared" si="4"/>
        <v>73440</v>
      </c>
      <c r="P54" s="64">
        <f t="shared" si="5"/>
        <v>9792</v>
      </c>
      <c r="Q54" s="64">
        <f t="shared" si="6"/>
        <v>19584</v>
      </c>
      <c r="R54" s="64">
        <f t="shared" si="7"/>
        <v>9792</v>
      </c>
      <c r="T54" s="64">
        <f>培养数据!$B$6*D54</f>
        <v>163.20000000000002</v>
      </c>
      <c r="U54" s="64">
        <f>培养数据!$B$7*D54</f>
        <v>122.39999999999999</v>
      </c>
      <c r="V54" s="64">
        <f>培养数据!$B$8*D54</f>
        <v>97.92</v>
      </c>
      <c r="W54" s="64">
        <f>培养数据!$B$9*D54</f>
        <v>73.44</v>
      </c>
      <c r="X54" s="64">
        <f>培养数据!$B$10*D54</f>
        <v>9.7919999999999998</v>
      </c>
      <c r="Y54" s="64">
        <f>培养数据!$B$11*D54</f>
        <v>19.584</v>
      </c>
      <c r="Z54" s="64">
        <f>培养数据!$B$12*D54</f>
        <v>9.7919999999999998</v>
      </c>
    </row>
    <row r="55" spans="1:26">
      <c r="A55" s="64">
        <v>52</v>
      </c>
      <c r="B55" s="64">
        <v>1</v>
      </c>
      <c r="C55" s="64">
        <v>1</v>
      </c>
      <c r="D55" s="64">
        <v>52</v>
      </c>
      <c r="E55" s="64">
        <v>0</v>
      </c>
      <c r="F55" s="64">
        <v>0</v>
      </c>
      <c r="G55" s="64">
        <v>0</v>
      </c>
      <c r="H55" s="64">
        <v>0</v>
      </c>
      <c r="I55" s="64">
        <v>0</v>
      </c>
      <c r="J55" s="64">
        <v>0</v>
      </c>
      <c r="K55" s="64">
        <v>0</v>
      </c>
      <c r="L55" s="64">
        <f t="shared" si="1"/>
        <v>166400</v>
      </c>
      <c r="M55" s="64">
        <f t="shared" si="2"/>
        <v>124800</v>
      </c>
      <c r="N55" s="64">
        <f t="shared" si="3"/>
        <v>99840</v>
      </c>
      <c r="O55" s="64">
        <f t="shared" si="4"/>
        <v>74880</v>
      </c>
      <c r="P55" s="64">
        <f t="shared" si="5"/>
        <v>9984</v>
      </c>
      <c r="Q55" s="64">
        <f t="shared" si="6"/>
        <v>19968</v>
      </c>
      <c r="R55" s="64">
        <f t="shared" si="7"/>
        <v>9984</v>
      </c>
      <c r="T55" s="64">
        <f>培养数据!$B$6*D55</f>
        <v>166.4</v>
      </c>
      <c r="U55" s="64">
        <f>培养数据!$B$7*D55</f>
        <v>124.8</v>
      </c>
      <c r="V55" s="64">
        <f>培养数据!$B$8*D55</f>
        <v>99.84</v>
      </c>
      <c r="W55" s="64">
        <f>培养数据!$B$9*D55</f>
        <v>74.88</v>
      </c>
      <c r="X55" s="64">
        <f>培养数据!$B$10*D55</f>
        <v>9.984</v>
      </c>
      <c r="Y55" s="64">
        <f>培养数据!$B$11*D55</f>
        <v>19.968</v>
      </c>
      <c r="Z55" s="64">
        <f>培养数据!$B$12*D55</f>
        <v>9.984</v>
      </c>
    </row>
    <row r="56" spans="1:26">
      <c r="A56" s="64">
        <v>53</v>
      </c>
      <c r="B56" s="64">
        <v>1</v>
      </c>
      <c r="C56" s="64">
        <v>1</v>
      </c>
      <c r="D56" s="64">
        <v>53</v>
      </c>
      <c r="E56" s="64">
        <v>0</v>
      </c>
      <c r="F56" s="64">
        <v>0</v>
      </c>
      <c r="G56" s="64">
        <v>0</v>
      </c>
      <c r="H56" s="64">
        <v>0</v>
      </c>
      <c r="I56" s="64">
        <v>0</v>
      </c>
      <c r="J56" s="64">
        <v>0</v>
      </c>
      <c r="K56" s="64">
        <v>0</v>
      </c>
      <c r="L56" s="64">
        <f t="shared" si="1"/>
        <v>169600.00000000003</v>
      </c>
      <c r="M56" s="64">
        <f t="shared" si="2"/>
        <v>127199.99999999999</v>
      </c>
      <c r="N56" s="64">
        <f t="shared" si="3"/>
        <v>101759.99999999999</v>
      </c>
      <c r="O56" s="64">
        <f t="shared" si="4"/>
        <v>76320</v>
      </c>
      <c r="P56" s="64">
        <f t="shared" si="5"/>
        <v>10176</v>
      </c>
      <c r="Q56" s="64">
        <f t="shared" si="6"/>
        <v>20352</v>
      </c>
      <c r="R56" s="64">
        <f t="shared" si="7"/>
        <v>10176</v>
      </c>
      <c r="T56" s="64">
        <f>培养数据!$B$6*D56</f>
        <v>169.60000000000002</v>
      </c>
      <c r="U56" s="64">
        <f>培养数据!$B$7*D56</f>
        <v>127.19999999999999</v>
      </c>
      <c r="V56" s="64">
        <f>培养数据!$B$8*D56</f>
        <v>101.75999999999999</v>
      </c>
      <c r="W56" s="64">
        <f>培养数据!$B$9*D56</f>
        <v>76.319999999999993</v>
      </c>
      <c r="X56" s="64">
        <f>培养数据!$B$10*D56</f>
        <v>10.176</v>
      </c>
      <c r="Y56" s="64">
        <f>培养数据!$B$11*D56</f>
        <v>20.352</v>
      </c>
      <c r="Z56" s="64">
        <f>培养数据!$B$12*D56</f>
        <v>10.176</v>
      </c>
    </row>
    <row r="57" spans="1:26">
      <c r="A57" s="64">
        <v>54</v>
      </c>
      <c r="B57" s="64">
        <v>1</v>
      </c>
      <c r="C57" s="64">
        <v>1</v>
      </c>
      <c r="D57" s="64">
        <v>54</v>
      </c>
      <c r="E57" s="64">
        <v>0</v>
      </c>
      <c r="F57" s="64">
        <v>0</v>
      </c>
      <c r="G57" s="64">
        <v>0</v>
      </c>
      <c r="H57" s="64">
        <v>0</v>
      </c>
      <c r="I57" s="64">
        <v>0</v>
      </c>
      <c r="J57" s="64">
        <v>0</v>
      </c>
      <c r="K57" s="64">
        <v>0</v>
      </c>
      <c r="L57" s="64">
        <f t="shared" si="1"/>
        <v>172800</v>
      </c>
      <c r="M57" s="64">
        <f t="shared" si="2"/>
        <v>129600</v>
      </c>
      <c r="N57" s="64">
        <f t="shared" si="3"/>
        <v>103679.99999999999</v>
      </c>
      <c r="O57" s="64">
        <f t="shared" si="4"/>
        <v>77759.999999999985</v>
      </c>
      <c r="P57" s="64">
        <f t="shared" si="5"/>
        <v>10368</v>
      </c>
      <c r="Q57" s="64">
        <f t="shared" si="6"/>
        <v>20736</v>
      </c>
      <c r="R57" s="64">
        <f t="shared" si="7"/>
        <v>10368</v>
      </c>
      <c r="T57" s="64">
        <f>培养数据!$B$6*D57</f>
        <v>172.8</v>
      </c>
      <c r="U57" s="64">
        <f>培养数据!$B$7*D57</f>
        <v>129.6</v>
      </c>
      <c r="V57" s="64">
        <f>培养数据!$B$8*D57</f>
        <v>103.67999999999999</v>
      </c>
      <c r="W57" s="64">
        <f>培养数据!$B$9*D57</f>
        <v>77.759999999999991</v>
      </c>
      <c r="X57" s="64">
        <f>培养数据!$B$10*D57</f>
        <v>10.368</v>
      </c>
      <c r="Y57" s="64">
        <f>培养数据!$B$11*D57</f>
        <v>20.736000000000001</v>
      </c>
      <c r="Z57" s="64">
        <f>培养数据!$B$12*D57</f>
        <v>10.368</v>
      </c>
    </row>
    <row r="58" spans="1:26">
      <c r="A58" s="64">
        <v>55</v>
      </c>
      <c r="B58" s="64">
        <v>1</v>
      </c>
      <c r="C58" s="64">
        <v>1</v>
      </c>
      <c r="D58" s="64">
        <v>55</v>
      </c>
      <c r="E58" s="64">
        <v>0</v>
      </c>
      <c r="F58" s="64">
        <v>0</v>
      </c>
      <c r="G58" s="64">
        <v>0</v>
      </c>
      <c r="H58" s="64">
        <v>0</v>
      </c>
      <c r="I58" s="64">
        <v>0</v>
      </c>
      <c r="J58" s="64">
        <v>0</v>
      </c>
      <c r="K58" s="64">
        <v>0</v>
      </c>
      <c r="L58" s="64">
        <f t="shared" si="1"/>
        <v>176000</v>
      </c>
      <c r="M58" s="64">
        <f t="shared" si="2"/>
        <v>132000</v>
      </c>
      <c r="N58" s="64">
        <f t="shared" si="3"/>
        <v>105600</v>
      </c>
      <c r="O58" s="64">
        <f t="shared" si="4"/>
        <v>79200</v>
      </c>
      <c r="P58" s="64">
        <f t="shared" si="5"/>
        <v>10560</v>
      </c>
      <c r="Q58" s="64">
        <f t="shared" si="6"/>
        <v>21120</v>
      </c>
      <c r="R58" s="64">
        <f t="shared" si="7"/>
        <v>10560</v>
      </c>
      <c r="T58" s="64">
        <f>培养数据!$B$6*D58</f>
        <v>176</v>
      </c>
      <c r="U58" s="64">
        <f>培养数据!$B$7*D58</f>
        <v>132</v>
      </c>
      <c r="V58" s="64">
        <f>培养数据!$B$8*D58</f>
        <v>105.6</v>
      </c>
      <c r="W58" s="64">
        <f>培养数据!$B$9*D58</f>
        <v>79.2</v>
      </c>
      <c r="X58" s="64">
        <f>培养数据!$B$10*D58</f>
        <v>10.56</v>
      </c>
      <c r="Y58" s="64">
        <f>培养数据!$B$11*D58</f>
        <v>21.12</v>
      </c>
      <c r="Z58" s="64">
        <f>培养数据!$B$12*D58</f>
        <v>10.56</v>
      </c>
    </row>
    <row r="59" spans="1:26">
      <c r="A59" s="64">
        <v>56</v>
      </c>
      <c r="B59" s="64">
        <v>1</v>
      </c>
      <c r="C59" s="64">
        <v>1</v>
      </c>
      <c r="D59" s="64">
        <v>56</v>
      </c>
      <c r="E59" s="64">
        <v>0</v>
      </c>
      <c r="F59" s="64">
        <v>0</v>
      </c>
      <c r="G59" s="64">
        <v>0</v>
      </c>
      <c r="H59" s="64">
        <v>0</v>
      </c>
      <c r="I59" s="64">
        <v>0</v>
      </c>
      <c r="J59" s="64">
        <v>0</v>
      </c>
      <c r="K59" s="64">
        <v>0</v>
      </c>
      <c r="L59" s="64">
        <f t="shared" si="1"/>
        <v>179200.00000000003</v>
      </c>
      <c r="M59" s="64">
        <f t="shared" si="2"/>
        <v>134400</v>
      </c>
      <c r="N59" s="64">
        <f t="shared" si="3"/>
        <v>107520</v>
      </c>
      <c r="O59" s="64">
        <f t="shared" si="4"/>
        <v>80640</v>
      </c>
      <c r="P59" s="64">
        <f t="shared" si="5"/>
        <v>10752</v>
      </c>
      <c r="Q59" s="64">
        <f t="shared" si="6"/>
        <v>21504</v>
      </c>
      <c r="R59" s="64">
        <f t="shared" si="7"/>
        <v>10752</v>
      </c>
      <c r="T59" s="64">
        <f>培养数据!$B$6*D59</f>
        <v>179.20000000000002</v>
      </c>
      <c r="U59" s="64">
        <f>培养数据!$B$7*D59</f>
        <v>134.4</v>
      </c>
      <c r="V59" s="64">
        <f>培养数据!$B$8*D59</f>
        <v>107.52</v>
      </c>
      <c r="W59" s="64">
        <f>培养数据!$B$9*D59</f>
        <v>80.64</v>
      </c>
      <c r="X59" s="64">
        <f>培养数据!$B$10*D59</f>
        <v>10.752000000000001</v>
      </c>
      <c r="Y59" s="64">
        <f>培养数据!$B$11*D59</f>
        <v>21.504000000000001</v>
      </c>
      <c r="Z59" s="64">
        <f>培养数据!$B$12*D59</f>
        <v>10.752000000000001</v>
      </c>
    </row>
    <row r="60" spans="1:26">
      <c r="A60" s="64">
        <v>57</v>
      </c>
      <c r="B60" s="64">
        <v>1</v>
      </c>
      <c r="C60" s="64">
        <v>1</v>
      </c>
      <c r="D60" s="64">
        <v>57</v>
      </c>
      <c r="E60" s="64">
        <v>0</v>
      </c>
      <c r="F60" s="64">
        <v>0</v>
      </c>
      <c r="G60" s="64">
        <v>0</v>
      </c>
      <c r="H60" s="64">
        <v>0</v>
      </c>
      <c r="I60" s="64">
        <v>0</v>
      </c>
      <c r="J60" s="64">
        <v>0</v>
      </c>
      <c r="K60" s="64">
        <v>0</v>
      </c>
      <c r="L60" s="64">
        <f t="shared" si="1"/>
        <v>182400</v>
      </c>
      <c r="M60" s="64">
        <f t="shared" si="2"/>
        <v>136799.99999999997</v>
      </c>
      <c r="N60" s="64">
        <f t="shared" si="3"/>
        <v>109440</v>
      </c>
      <c r="O60" s="64">
        <f t="shared" si="4"/>
        <v>82080</v>
      </c>
      <c r="P60" s="64">
        <f t="shared" si="5"/>
        <v>10944</v>
      </c>
      <c r="Q60" s="64">
        <f t="shared" si="6"/>
        <v>21888</v>
      </c>
      <c r="R60" s="64">
        <f t="shared" si="7"/>
        <v>10944</v>
      </c>
      <c r="T60" s="64">
        <f>培养数据!$B$6*D60</f>
        <v>182.4</v>
      </c>
      <c r="U60" s="64">
        <f>培养数据!$B$7*D60</f>
        <v>136.79999999999998</v>
      </c>
      <c r="V60" s="64">
        <f>培养数据!$B$8*D60</f>
        <v>109.44</v>
      </c>
      <c r="W60" s="64">
        <f>培养数据!$B$9*D60</f>
        <v>82.08</v>
      </c>
      <c r="X60" s="64">
        <f>培养数据!$B$10*D60</f>
        <v>10.944000000000001</v>
      </c>
      <c r="Y60" s="64">
        <f>培养数据!$B$11*D60</f>
        <v>21.888000000000002</v>
      </c>
      <c r="Z60" s="64">
        <f>培养数据!$B$12*D60</f>
        <v>10.944000000000001</v>
      </c>
    </row>
    <row r="61" spans="1:26">
      <c r="A61" s="64">
        <v>58</v>
      </c>
      <c r="B61" s="64">
        <v>1</v>
      </c>
      <c r="C61" s="64">
        <v>1</v>
      </c>
      <c r="D61" s="64">
        <v>58</v>
      </c>
      <c r="E61" s="64">
        <v>0</v>
      </c>
      <c r="F61" s="64">
        <v>0</v>
      </c>
      <c r="G61" s="64">
        <v>0</v>
      </c>
      <c r="H61" s="64">
        <v>0</v>
      </c>
      <c r="I61" s="64">
        <v>0</v>
      </c>
      <c r="J61" s="64">
        <v>0</v>
      </c>
      <c r="K61" s="64">
        <v>0</v>
      </c>
      <c r="L61" s="64">
        <f t="shared" si="1"/>
        <v>185600.00000000003</v>
      </c>
      <c r="M61" s="64">
        <f t="shared" si="2"/>
        <v>139200</v>
      </c>
      <c r="N61" s="64">
        <f t="shared" si="3"/>
        <v>111360</v>
      </c>
      <c r="O61" s="64">
        <f t="shared" si="4"/>
        <v>83520</v>
      </c>
      <c r="P61" s="64">
        <f t="shared" si="5"/>
        <v>11136.000000000002</v>
      </c>
      <c r="Q61" s="64">
        <f t="shared" si="6"/>
        <v>22272.000000000004</v>
      </c>
      <c r="R61" s="64">
        <f t="shared" si="7"/>
        <v>11136.000000000002</v>
      </c>
      <c r="T61" s="64">
        <f>培养数据!$B$6*D61</f>
        <v>185.60000000000002</v>
      </c>
      <c r="U61" s="64">
        <f>培养数据!$B$7*D61</f>
        <v>139.19999999999999</v>
      </c>
      <c r="V61" s="64">
        <f>培养数据!$B$8*D61</f>
        <v>111.36</v>
      </c>
      <c r="W61" s="64">
        <f>培养数据!$B$9*D61</f>
        <v>83.52</v>
      </c>
      <c r="X61" s="64">
        <f>培养数据!$B$10*D61</f>
        <v>11.136000000000001</v>
      </c>
      <c r="Y61" s="64">
        <f>培养数据!$B$11*D61</f>
        <v>22.272000000000002</v>
      </c>
      <c r="Z61" s="64">
        <f>培养数据!$B$12*D61</f>
        <v>11.136000000000001</v>
      </c>
    </row>
    <row r="62" spans="1:26">
      <c r="A62" s="64">
        <v>59</v>
      </c>
      <c r="B62" s="64">
        <v>1</v>
      </c>
      <c r="C62" s="64">
        <v>1</v>
      </c>
      <c r="D62" s="64">
        <v>59</v>
      </c>
      <c r="E62" s="64">
        <v>0</v>
      </c>
      <c r="F62" s="64">
        <v>0</v>
      </c>
      <c r="G62" s="64">
        <v>0</v>
      </c>
      <c r="H62" s="64">
        <v>0</v>
      </c>
      <c r="I62" s="64">
        <v>0</v>
      </c>
      <c r="J62" s="64">
        <v>0</v>
      </c>
      <c r="K62" s="64">
        <v>0</v>
      </c>
      <c r="L62" s="64">
        <f t="shared" si="1"/>
        <v>188800</v>
      </c>
      <c r="M62" s="64">
        <f t="shared" si="2"/>
        <v>141600</v>
      </c>
      <c r="N62" s="64">
        <f t="shared" si="3"/>
        <v>113280</v>
      </c>
      <c r="O62" s="64">
        <f t="shared" si="4"/>
        <v>84960</v>
      </c>
      <c r="P62" s="64">
        <f t="shared" si="5"/>
        <v>11328</v>
      </c>
      <c r="Q62" s="64">
        <f t="shared" si="6"/>
        <v>22656</v>
      </c>
      <c r="R62" s="64">
        <f t="shared" si="7"/>
        <v>11328</v>
      </c>
      <c r="T62" s="64">
        <f>培养数据!$B$6*D62</f>
        <v>188.8</v>
      </c>
      <c r="U62" s="64">
        <f>培养数据!$B$7*D62</f>
        <v>141.6</v>
      </c>
      <c r="V62" s="64">
        <f>培养数据!$B$8*D62</f>
        <v>113.28</v>
      </c>
      <c r="W62" s="64">
        <f>培养数据!$B$9*D62</f>
        <v>84.96</v>
      </c>
      <c r="X62" s="64">
        <f>培养数据!$B$10*D62</f>
        <v>11.327999999999999</v>
      </c>
      <c r="Y62" s="64">
        <f>培养数据!$B$11*D62</f>
        <v>22.655999999999999</v>
      </c>
      <c r="Z62" s="64">
        <f>培养数据!$B$12*D62</f>
        <v>11.327999999999999</v>
      </c>
    </row>
    <row r="63" spans="1:26">
      <c r="A63" s="64">
        <v>60</v>
      </c>
      <c r="B63" s="64">
        <v>1</v>
      </c>
      <c r="C63" s="64">
        <v>1</v>
      </c>
      <c r="D63" s="64">
        <v>60</v>
      </c>
      <c r="E63" s="64">
        <v>0</v>
      </c>
      <c r="F63" s="64">
        <v>0</v>
      </c>
      <c r="G63" s="64">
        <v>0</v>
      </c>
      <c r="H63" s="64">
        <v>0</v>
      </c>
      <c r="I63" s="64">
        <v>0</v>
      </c>
      <c r="J63" s="64">
        <v>0</v>
      </c>
      <c r="K63" s="64">
        <v>0</v>
      </c>
      <c r="L63" s="64">
        <f t="shared" si="1"/>
        <v>192000</v>
      </c>
      <c r="M63" s="64">
        <f t="shared" si="2"/>
        <v>144000</v>
      </c>
      <c r="N63" s="64">
        <f t="shared" si="3"/>
        <v>115199.99999999999</v>
      </c>
      <c r="O63" s="64">
        <f t="shared" si="4"/>
        <v>86399.999999999985</v>
      </c>
      <c r="P63" s="64">
        <f t="shared" si="5"/>
        <v>11520</v>
      </c>
      <c r="Q63" s="64">
        <f t="shared" si="6"/>
        <v>23040</v>
      </c>
      <c r="R63" s="64">
        <f t="shared" si="7"/>
        <v>11520</v>
      </c>
      <c r="T63" s="64">
        <f>培养数据!$B$6*D63</f>
        <v>192</v>
      </c>
      <c r="U63" s="64">
        <f>培养数据!$B$7*D63</f>
        <v>144</v>
      </c>
      <c r="V63" s="64">
        <f>培养数据!$B$8*D63</f>
        <v>115.19999999999999</v>
      </c>
      <c r="W63" s="64">
        <f>培养数据!$B$9*D63</f>
        <v>86.399999999999991</v>
      </c>
      <c r="X63" s="64">
        <f>培养数据!$B$10*D63</f>
        <v>11.52</v>
      </c>
      <c r="Y63" s="64">
        <f>培养数据!$B$11*D63</f>
        <v>23.04</v>
      </c>
      <c r="Z63" s="64">
        <f>培养数据!$B$12*D63</f>
        <v>11.52</v>
      </c>
    </row>
    <row r="64" spans="1:26">
      <c r="A64" s="64">
        <v>61</v>
      </c>
      <c r="B64" s="64">
        <v>1</v>
      </c>
      <c r="C64" s="64">
        <v>1</v>
      </c>
      <c r="D64" s="64">
        <v>61</v>
      </c>
      <c r="E64" s="64">
        <v>0</v>
      </c>
      <c r="F64" s="64">
        <v>0</v>
      </c>
      <c r="G64" s="64">
        <v>0</v>
      </c>
      <c r="H64" s="64">
        <v>0</v>
      </c>
      <c r="I64" s="64">
        <v>0</v>
      </c>
      <c r="J64" s="64">
        <v>0</v>
      </c>
      <c r="K64" s="64">
        <v>0</v>
      </c>
      <c r="L64" s="64">
        <f t="shared" si="1"/>
        <v>195200.00000000003</v>
      </c>
      <c r="M64" s="64">
        <f t="shared" si="2"/>
        <v>146400</v>
      </c>
      <c r="N64" s="64">
        <f t="shared" si="3"/>
        <v>117119.99999999999</v>
      </c>
      <c r="O64" s="64">
        <f t="shared" si="4"/>
        <v>87840</v>
      </c>
      <c r="P64" s="64">
        <f t="shared" si="5"/>
        <v>11712</v>
      </c>
      <c r="Q64" s="64">
        <f t="shared" si="6"/>
        <v>23424</v>
      </c>
      <c r="R64" s="64">
        <f t="shared" si="7"/>
        <v>11712</v>
      </c>
      <c r="T64" s="64">
        <f>培养数据!$B$6*D64</f>
        <v>195.20000000000002</v>
      </c>
      <c r="U64" s="64">
        <f>培养数据!$B$7*D64</f>
        <v>146.4</v>
      </c>
      <c r="V64" s="64">
        <f>培养数据!$B$8*D64</f>
        <v>117.11999999999999</v>
      </c>
      <c r="W64" s="64">
        <f>培养数据!$B$9*D64</f>
        <v>87.84</v>
      </c>
      <c r="X64" s="64">
        <f>培养数据!$B$10*D64</f>
        <v>11.712</v>
      </c>
      <c r="Y64" s="64">
        <f>培养数据!$B$11*D64</f>
        <v>23.423999999999999</v>
      </c>
      <c r="Z64" s="64">
        <f>培养数据!$B$12*D64</f>
        <v>11.712</v>
      </c>
    </row>
    <row r="65" spans="1:26">
      <c r="A65" s="64">
        <v>62</v>
      </c>
      <c r="B65" s="64">
        <v>1</v>
      </c>
      <c r="C65" s="64">
        <v>1</v>
      </c>
      <c r="D65" s="64">
        <v>62</v>
      </c>
      <c r="E65" s="64">
        <v>0</v>
      </c>
      <c r="F65" s="64">
        <v>0</v>
      </c>
      <c r="G65" s="64">
        <v>0</v>
      </c>
      <c r="H65" s="64">
        <v>0</v>
      </c>
      <c r="I65" s="64">
        <v>0</v>
      </c>
      <c r="J65" s="64">
        <v>0</v>
      </c>
      <c r="K65" s="64">
        <v>0</v>
      </c>
      <c r="L65" s="64">
        <f t="shared" si="1"/>
        <v>198400</v>
      </c>
      <c r="M65" s="64">
        <f t="shared" si="2"/>
        <v>148799.99999999997</v>
      </c>
      <c r="N65" s="64">
        <f t="shared" si="3"/>
        <v>119039.99999999999</v>
      </c>
      <c r="O65" s="64">
        <f t="shared" si="4"/>
        <v>89280</v>
      </c>
      <c r="P65" s="64">
        <f t="shared" si="5"/>
        <v>11904</v>
      </c>
      <c r="Q65" s="64">
        <f t="shared" si="6"/>
        <v>23808</v>
      </c>
      <c r="R65" s="64">
        <f t="shared" si="7"/>
        <v>11904</v>
      </c>
      <c r="T65" s="64">
        <f>培养数据!$B$6*D65</f>
        <v>198.4</v>
      </c>
      <c r="U65" s="64">
        <f>培养数据!$B$7*D65</f>
        <v>148.79999999999998</v>
      </c>
      <c r="V65" s="64">
        <f>培养数据!$B$8*D65</f>
        <v>119.03999999999999</v>
      </c>
      <c r="W65" s="64">
        <f>培养数据!$B$9*D65</f>
        <v>89.28</v>
      </c>
      <c r="X65" s="64">
        <f>培养数据!$B$10*D65</f>
        <v>11.904</v>
      </c>
      <c r="Y65" s="64">
        <f>培养数据!$B$11*D65</f>
        <v>23.808</v>
      </c>
      <c r="Z65" s="64">
        <f>培养数据!$B$12*D65</f>
        <v>11.904</v>
      </c>
    </row>
    <row r="66" spans="1:26">
      <c r="A66" s="64">
        <v>63</v>
      </c>
      <c r="B66" s="64">
        <v>1</v>
      </c>
      <c r="C66" s="64">
        <v>1</v>
      </c>
      <c r="D66" s="64">
        <v>63</v>
      </c>
      <c r="E66" s="64">
        <v>0</v>
      </c>
      <c r="F66" s="64">
        <v>0</v>
      </c>
      <c r="G66" s="64">
        <v>0</v>
      </c>
      <c r="H66" s="64">
        <v>0</v>
      </c>
      <c r="I66" s="64">
        <v>0</v>
      </c>
      <c r="J66" s="64">
        <v>0</v>
      </c>
      <c r="K66" s="64">
        <v>0</v>
      </c>
      <c r="L66" s="64">
        <f t="shared" si="1"/>
        <v>201600.00000000003</v>
      </c>
      <c r="M66" s="64">
        <f t="shared" si="2"/>
        <v>151200</v>
      </c>
      <c r="N66" s="64">
        <f t="shared" si="3"/>
        <v>120960</v>
      </c>
      <c r="O66" s="64">
        <f t="shared" si="4"/>
        <v>90720</v>
      </c>
      <c r="P66" s="64">
        <f t="shared" si="5"/>
        <v>12096</v>
      </c>
      <c r="Q66" s="64">
        <f t="shared" si="6"/>
        <v>24192</v>
      </c>
      <c r="R66" s="64">
        <f t="shared" si="7"/>
        <v>12096</v>
      </c>
      <c r="T66" s="64">
        <f>培养数据!$B$6*D66</f>
        <v>201.60000000000002</v>
      </c>
      <c r="U66" s="64">
        <f>培养数据!$B$7*D66</f>
        <v>151.19999999999999</v>
      </c>
      <c r="V66" s="64">
        <f>培养数据!$B$8*D66</f>
        <v>120.96</v>
      </c>
      <c r="W66" s="64">
        <f>培养数据!$B$9*D66</f>
        <v>90.72</v>
      </c>
      <c r="X66" s="64">
        <f>培养数据!$B$10*D66</f>
        <v>12.096</v>
      </c>
      <c r="Y66" s="64">
        <f>培养数据!$B$11*D66</f>
        <v>24.192</v>
      </c>
      <c r="Z66" s="64">
        <f>培养数据!$B$12*D66</f>
        <v>12.096</v>
      </c>
    </row>
    <row r="67" spans="1:26">
      <c r="A67" s="64">
        <v>64</v>
      </c>
      <c r="B67" s="64">
        <v>1</v>
      </c>
      <c r="C67" s="64">
        <v>1</v>
      </c>
      <c r="D67" s="64">
        <v>64</v>
      </c>
      <c r="E67" s="64">
        <v>0</v>
      </c>
      <c r="F67" s="64">
        <v>0</v>
      </c>
      <c r="G67" s="64">
        <v>0</v>
      </c>
      <c r="H67" s="64">
        <v>0</v>
      </c>
      <c r="I67" s="64">
        <v>0</v>
      </c>
      <c r="J67" s="64">
        <v>0</v>
      </c>
      <c r="K67" s="64">
        <v>0</v>
      </c>
      <c r="L67" s="64">
        <f t="shared" si="1"/>
        <v>204800</v>
      </c>
      <c r="M67" s="64">
        <f t="shared" si="2"/>
        <v>153600</v>
      </c>
      <c r="N67" s="64">
        <f t="shared" si="3"/>
        <v>122880</v>
      </c>
      <c r="O67" s="64">
        <f t="shared" si="4"/>
        <v>92160</v>
      </c>
      <c r="P67" s="64">
        <f t="shared" si="5"/>
        <v>12288</v>
      </c>
      <c r="Q67" s="64">
        <f t="shared" si="6"/>
        <v>24576</v>
      </c>
      <c r="R67" s="64">
        <f t="shared" si="7"/>
        <v>12288</v>
      </c>
      <c r="T67" s="64">
        <f>培养数据!$B$6*D67</f>
        <v>204.8</v>
      </c>
      <c r="U67" s="64">
        <f>培养数据!$B$7*D67</f>
        <v>153.6</v>
      </c>
      <c r="V67" s="64">
        <f>培养数据!$B$8*D67</f>
        <v>122.88</v>
      </c>
      <c r="W67" s="64">
        <f>培养数据!$B$9*D67</f>
        <v>92.16</v>
      </c>
      <c r="X67" s="64">
        <f>培养数据!$B$10*D67</f>
        <v>12.288</v>
      </c>
      <c r="Y67" s="64">
        <f>培养数据!$B$11*D67</f>
        <v>24.576000000000001</v>
      </c>
      <c r="Z67" s="64">
        <f>培养数据!$B$12*D67</f>
        <v>12.288</v>
      </c>
    </row>
    <row r="68" spans="1:26">
      <c r="A68" s="64">
        <v>65</v>
      </c>
      <c r="B68" s="64">
        <v>1</v>
      </c>
      <c r="C68" s="64">
        <v>1</v>
      </c>
      <c r="D68" s="64">
        <v>65</v>
      </c>
      <c r="E68" s="64">
        <v>0</v>
      </c>
      <c r="F68" s="64">
        <v>0</v>
      </c>
      <c r="G68" s="64">
        <v>0</v>
      </c>
      <c r="H68" s="64">
        <v>0</v>
      </c>
      <c r="I68" s="64">
        <v>0</v>
      </c>
      <c r="J68" s="64">
        <v>0</v>
      </c>
      <c r="K68" s="64">
        <v>0</v>
      </c>
      <c r="L68" s="64">
        <f t="shared" si="1"/>
        <v>208000</v>
      </c>
      <c r="M68" s="64">
        <f t="shared" si="2"/>
        <v>156000</v>
      </c>
      <c r="N68" s="64">
        <f t="shared" si="3"/>
        <v>124800</v>
      </c>
      <c r="O68" s="64">
        <f t="shared" si="4"/>
        <v>93600</v>
      </c>
      <c r="P68" s="64">
        <f t="shared" si="5"/>
        <v>12480</v>
      </c>
      <c r="Q68" s="64">
        <f t="shared" si="6"/>
        <v>24960</v>
      </c>
      <c r="R68" s="64">
        <f t="shared" si="7"/>
        <v>12480</v>
      </c>
      <c r="T68" s="64">
        <f>培养数据!$B$6*D68</f>
        <v>208</v>
      </c>
      <c r="U68" s="64">
        <f>培养数据!$B$7*D68</f>
        <v>156</v>
      </c>
      <c r="V68" s="64">
        <f>培养数据!$B$8*D68</f>
        <v>124.8</v>
      </c>
      <c r="W68" s="64">
        <f>培养数据!$B$9*D68</f>
        <v>93.6</v>
      </c>
      <c r="X68" s="64">
        <f>培养数据!$B$10*D68</f>
        <v>12.48</v>
      </c>
      <c r="Y68" s="64">
        <f>培养数据!$B$11*D68</f>
        <v>24.96</v>
      </c>
      <c r="Z68" s="64">
        <f>培养数据!$B$12*D68</f>
        <v>12.48</v>
      </c>
    </row>
    <row r="69" spans="1:26">
      <c r="A69" s="64">
        <v>66</v>
      </c>
      <c r="B69" s="64">
        <v>1</v>
      </c>
      <c r="C69" s="64">
        <v>1</v>
      </c>
      <c r="D69" s="64">
        <v>66</v>
      </c>
      <c r="E69" s="64">
        <v>0</v>
      </c>
      <c r="F69" s="64">
        <v>0</v>
      </c>
      <c r="G69" s="64">
        <v>0</v>
      </c>
      <c r="H69" s="64">
        <v>0</v>
      </c>
      <c r="I69" s="64">
        <v>0</v>
      </c>
      <c r="J69" s="64">
        <v>0</v>
      </c>
      <c r="K69" s="64">
        <v>0</v>
      </c>
      <c r="L69" s="64">
        <f t="shared" ref="L69:L132" si="8">$L$1*T69</f>
        <v>211200.00000000003</v>
      </c>
      <c r="M69" s="64">
        <f t="shared" ref="M69:M132" si="9">$L$1*U69</f>
        <v>158400</v>
      </c>
      <c r="N69" s="64">
        <f t="shared" ref="N69:N132" si="10">$L$1*V69</f>
        <v>126720</v>
      </c>
      <c r="O69" s="64">
        <f t="shared" ref="O69:O132" si="11">$L$1*W69</f>
        <v>95039.999999999985</v>
      </c>
      <c r="P69" s="64">
        <f t="shared" ref="P69:P132" si="12">$L$1*X69</f>
        <v>12672</v>
      </c>
      <c r="Q69" s="64">
        <f t="shared" ref="Q69:Q132" si="13">$L$1*Y69</f>
        <v>25344</v>
      </c>
      <c r="R69" s="64">
        <f t="shared" ref="R69:R132" si="14">$L$1*Z69</f>
        <v>12672</v>
      </c>
      <c r="T69" s="64">
        <f>培养数据!$B$6*D69</f>
        <v>211.20000000000002</v>
      </c>
      <c r="U69" s="64">
        <f>培养数据!$B$7*D69</f>
        <v>158.4</v>
      </c>
      <c r="V69" s="64">
        <f>培养数据!$B$8*D69</f>
        <v>126.72</v>
      </c>
      <c r="W69" s="64">
        <f>培养数据!$B$9*D69</f>
        <v>95.039999999999992</v>
      </c>
      <c r="X69" s="64">
        <f>培养数据!$B$10*D69</f>
        <v>12.672000000000001</v>
      </c>
      <c r="Y69" s="64">
        <f>培养数据!$B$11*D69</f>
        <v>25.344000000000001</v>
      </c>
      <c r="Z69" s="64">
        <f>培养数据!$B$12*D69</f>
        <v>12.672000000000001</v>
      </c>
    </row>
    <row r="70" spans="1:26">
      <c r="A70" s="64">
        <v>67</v>
      </c>
      <c r="B70" s="64">
        <v>1</v>
      </c>
      <c r="C70" s="64">
        <v>1</v>
      </c>
      <c r="D70" s="64">
        <v>67</v>
      </c>
      <c r="E70" s="64">
        <v>0</v>
      </c>
      <c r="F70" s="64">
        <v>0</v>
      </c>
      <c r="G70" s="64">
        <v>0</v>
      </c>
      <c r="H70" s="64">
        <v>0</v>
      </c>
      <c r="I70" s="64">
        <v>0</v>
      </c>
      <c r="J70" s="64">
        <v>0</v>
      </c>
      <c r="K70" s="64">
        <v>0</v>
      </c>
      <c r="L70" s="64">
        <f t="shared" si="8"/>
        <v>214400</v>
      </c>
      <c r="M70" s="64">
        <f t="shared" si="9"/>
        <v>160799.99999999997</v>
      </c>
      <c r="N70" s="64">
        <f t="shared" si="10"/>
        <v>128639.99999999999</v>
      </c>
      <c r="O70" s="64">
        <f t="shared" si="11"/>
        <v>96479.999999999985</v>
      </c>
      <c r="P70" s="64">
        <f t="shared" si="12"/>
        <v>12864</v>
      </c>
      <c r="Q70" s="64">
        <f t="shared" si="13"/>
        <v>25728</v>
      </c>
      <c r="R70" s="64">
        <f t="shared" si="14"/>
        <v>12864</v>
      </c>
      <c r="T70" s="64">
        <f>培养数据!$B$6*D70</f>
        <v>214.4</v>
      </c>
      <c r="U70" s="64">
        <f>培养数据!$B$7*D70</f>
        <v>160.79999999999998</v>
      </c>
      <c r="V70" s="64">
        <f>培养数据!$B$8*D70</f>
        <v>128.63999999999999</v>
      </c>
      <c r="W70" s="64">
        <f>培养数据!$B$9*D70</f>
        <v>96.47999999999999</v>
      </c>
      <c r="X70" s="64">
        <f>培养数据!$B$10*D70</f>
        <v>12.864000000000001</v>
      </c>
      <c r="Y70" s="64">
        <f>培养数据!$B$11*D70</f>
        <v>25.728000000000002</v>
      </c>
      <c r="Z70" s="64">
        <f>培养数据!$B$12*D70</f>
        <v>12.864000000000001</v>
      </c>
    </row>
    <row r="71" spans="1:26">
      <c r="A71" s="64">
        <v>68</v>
      </c>
      <c r="B71" s="64">
        <v>1</v>
      </c>
      <c r="C71" s="64">
        <v>1</v>
      </c>
      <c r="D71" s="64">
        <v>68</v>
      </c>
      <c r="E71" s="64">
        <v>0</v>
      </c>
      <c r="F71" s="64">
        <v>0</v>
      </c>
      <c r="G71" s="64">
        <v>0</v>
      </c>
      <c r="H71" s="64">
        <v>0</v>
      </c>
      <c r="I71" s="64">
        <v>0</v>
      </c>
      <c r="J71" s="64">
        <v>0</v>
      </c>
      <c r="K71" s="64">
        <v>0</v>
      </c>
      <c r="L71" s="64">
        <f t="shared" si="8"/>
        <v>217600.00000000003</v>
      </c>
      <c r="M71" s="64">
        <f t="shared" si="9"/>
        <v>163200</v>
      </c>
      <c r="N71" s="64">
        <f t="shared" si="10"/>
        <v>130560</v>
      </c>
      <c r="O71" s="64">
        <f t="shared" si="11"/>
        <v>97920</v>
      </c>
      <c r="P71" s="64">
        <f t="shared" si="12"/>
        <v>13056.000000000002</v>
      </c>
      <c r="Q71" s="64">
        <f t="shared" si="13"/>
        <v>26112.000000000004</v>
      </c>
      <c r="R71" s="64">
        <f t="shared" si="14"/>
        <v>13056.000000000002</v>
      </c>
      <c r="T71" s="64">
        <f>培养数据!$B$6*D71</f>
        <v>217.60000000000002</v>
      </c>
      <c r="U71" s="64">
        <f>培养数据!$B$7*D71</f>
        <v>163.19999999999999</v>
      </c>
      <c r="V71" s="64">
        <f>培养数据!$B$8*D71</f>
        <v>130.56</v>
      </c>
      <c r="W71" s="64">
        <f>培养数据!$B$9*D71</f>
        <v>97.92</v>
      </c>
      <c r="X71" s="64">
        <f>培养数据!$B$10*D71</f>
        <v>13.056000000000001</v>
      </c>
      <c r="Y71" s="64">
        <f>培养数据!$B$11*D71</f>
        <v>26.112000000000002</v>
      </c>
      <c r="Z71" s="64">
        <f>培养数据!$B$12*D71</f>
        <v>13.056000000000001</v>
      </c>
    </row>
    <row r="72" spans="1:26">
      <c r="A72" s="64">
        <v>69</v>
      </c>
      <c r="B72" s="64">
        <v>1</v>
      </c>
      <c r="C72" s="64">
        <v>1</v>
      </c>
      <c r="D72" s="64">
        <v>69</v>
      </c>
      <c r="E72" s="64">
        <v>0</v>
      </c>
      <c r="F72" s="64">
        <v>0</v>
      </c>
      <c r="G72" s="64">
        <v>0</v>
      </c>
      <c r="H72" s="64">
        <v>0</v>
      </c>
      <c r="I72" s="64">
        <v>0</v>
      </c>
      <c r="J72" s="64">
        <v>0</v>
      </c>
      <c r="K72" s="64">
        <v>0</v>
      </c>
      <c r="L72" s="64">
        <f t="shared" si="8"/>
        <v>220800</v>
      </c>
      <c r="M72" s="64">
        <f t="shared" si="9"/>
        <v>165600</v>
      </c>
      <c r="N72" s="64">
        <f t="shared" si="10"/>
        <v>132480</v>
      </c>
      <c r="O72" s="64">
        <f t="shared" si="11"/>
        <v>99360</v>
      </c>
      <c r="P72" s="64">
        <f t="shared" si="12"/>
        <v>13248.000000000002</v>
      </c>
      <c r="Q72" s="64">
        <f t="shared" si="13"/>
        <v>26496.000000000004</v>
      </c>
      <c r="R72" s="64">
        <f t="shared" si="14"/>
        <v>13248.000000000002</v>
      </c>
      <c r="T72" s="64">
        <f>培养数据!$B$6*D72</f>
        <v>220.8</v>
      </c>
      <c r="U72" s="64">
        <f>培养数据!$B$7*D72</f>
        <v>165.6</v>
      </c>
      <c r="V72" s="64">
        <f>培养数据!$B$8*D72</f>
        <v>132.47999999999999</v>
      </c>
      <c r="W72" s="64">
        <f>培养数据!$B$9*D72</f>
        <v>99.36</v>
      </c>
      <c r="X72" s="64">
        <f>培养数据!$B$10*D72</f>
        <v>13.248000000000001</v>
      </c>
      <c r="Y72" s="64">
        <f>培养数据!$B$11*D72</f>
        <v>26.496000000000002</v>
      </c>
      <c r="Z72" s="64">
        <f>培养数据!$B$12*D72</f>
        <v>13.248000000000001</v>
      </c>
    </row>
    <row r="73" spans="1:26">
      <c r="A73" s="64">
        <v>70</v>
      </c>
      <c r="B73" s="64">
        <v>1</v>
      </c>
      <c r="C73" s="64">
        <v>1</v>
      </c>
      <c r="D73" s="64">
        <v>70</v>
      </c>
      <c r="E73" s="64">
        <v>0</v>
      </c>
      <c r="F73" s="64">
        <v>0</v>
      </c>
      <c r="G73" s="64">
        <v>0</v>
      </c>
      <c r="H73" s="64">
        <v>0</v>
      </c>
      <c r="I73" s="64">
        <v>0</v>
      </c>
      <c r="J73" s="64">
        <v>0</v>
      </c>
      <c r="K73" s="64">
        <v>0</v>
      </c>
      <c r="L73" s="64">
        <f t="shared" si="8"/>
        <v>224000</v>
      </c>
      <c r="M73" s="64">
        <f t="shared" si="9"/>
        <v>168000</v>
      </c>
      <c r="N73" s="64">
        <f t="shared" si="10"/>
        <v>134400</v>
      </c>
      <c r="O73" s="64">
        <f t="shared" si="11"/>
        <v>100800</v>
      </c>
      <c r="P73" s="64">
        <f t="shared" si="12"/>
        <v>13440</v>
      </c>
      <c r="Q73" s="64">
        <f t="shared" si="13"/>
        <v>26880</v>
      </c>
      <c r="R73" s="64">
        <f t="shared" si="14"/>
        <v>13440</v>
      </c>
      <c r="T73" s="64">
        <f>培养数据!$B$6*D73</f>
        <v>224</v>
      </c>
      <c r="U73" s="64">
        <f>培养数据!$B$7*D73</f>
        <v>168</v>
      </c>
      <c r="V73" s="64">
        <f>培养数据!$B$8*D73</f>
        <v>134.4</v>
      </c>
      <c r="W73" s="64">
        <f>培养数据!$B$9*D73</f>
        <v>100.8</v>
      </c>
      <c r="X73" s="64">
        <f>培养数据!$B$10*D73</f>
        <v>13.44</v>
      </c>
      <c r="Y73" s="64">
        <f>培养数据!$B$11*D73</f>
        <v>26.88</v>
      </c>
      <c r="Z73" s="64">
        <f>培养数据!$B$12*D73</f>
        <v>13.44</v>
      </c>
    </row>
    <row r="74" spans="1:26">
      <c r="A74" s="64">
        <v>71</v>
      </c>
      <c r="B74" s="64">
        <v>1</v>
      </c>
      <c r="C74" s="64">
        <v>1</v>
      </c>
      <c r="D74" s="64">
        <v>71</v>
      </c>
      <c r="E74" s="64">
        <v>0</v>
      </c>
      <c r="F74" s="64">
        <v>0</v>
      </c>
      <c r="G74" s="64">
        <v>0</v>
      </c>
      <c r="H74" s="64">
        <v>0</v>
      </c>
      <c r="I74" s="64">
        <v>0</v>
      </c>
      <c r="J74" s="64">
        <v>0</v>
      </c>
      <c r="K74" s="64">
        <v>0</v>
      </c>
      <c r="L74" s="64">
        <f t="shared" si="8"/>
        <v>227200.00000000003</v>
      </c>
      <c r="M74" s="64">
        <f t="shared" si="9"/>
        <v>170400</v>
      </c>
      <c r="N74" s="64">
        <f t="shared" si="10"/>
        <v>136320</v>
      </c>
      <c r="O74" s="64">
        <f t="shared" si="11"/>
        <v>102240</v>
      </c>
      <c r="P74" s="64">
        <f t="shared" si="12"/>
        <v>13632</v>
      </c>
      <c r="Q74" s="64">
        <f t="shared" si="13"/>
        <v>27264</v>
      </c>
      <c r="R74" s="64">
        <f t="shared" si="14"/>
        <v>13632</v>
      </c>
      <c r="T74" s="64">
        <f>培养数据!$B$6*D74</f>
        <v>227.20000000000002</v>
      </c>
      <c r="U74" s="64">
        <f>培养数据!$B$7*D74</f>
        <v>170.4</v>
      </c>
      <c r="V74" s="64">
        <f>培养数据!$B$8*D74</f>
        <v>136.32</v>
      </c>
      <c r="W74" s="64">
        <f>培养数据!$B$9*D74</f>
        <v>102.24</v>
      </c>
      <c r="X74" s="64">
        <f>培养数据!$B$10*D74</f>
        <v>13.632</v>
      </c>
      <c r="Y74" s="64">
        <f>培养数据!$B$11*D74</f>
        <v>27.263999999999999</v>
      </c>
      <c r="Z74" s="64">
        <f>培养数据!$B$12*D74</f>
        <v>13.632</v>
      </c>
    </row>
    <row r="75" spans="1:26">
      <c r="A75" s="64">
        <v>72</v>
      </c>
      <c r="B75" s="64">
        <v>1</v>
      </c>
      <c r="C75" s="64">
        <v>1</v>
      </c>
      <c r="D75" s="64">
        <v>72</v>
      </c>
      <c r="E75" s="64">
        <v>0</v>
      </c>
      <c r="F75" s="64">
        <v>0</v>
      </c>
      <c r="G75" s="64">
        <v>0</v>
      </c>
      <c r="H75" s="64">
        <v>0</v>
      </c>
      <c r="I75" s="64">
        <v>0</v>
      </c>
      <c r="J75" s="64">
        <v>0</v>
      </c>
      <c r="K75" s="64">
        <v>0</v>
      </c>
      <c r="L75" s="64">
        <f t="shared" si="8"/>
        <v>230400</v>
      </c>
      <c r="M75" s="64">
        <f t="shared" si="9"/>
        <v>172799.99999999997</v>
      </c>
      <c r="N75" s="64">
        <f t="shared" si="10"/>
        <v>138240</v>
      </c>
      <c r="O75" s="64">
        <f t="shared" si="11"/>
        <v>103679.99999999999</v>
      </c>
      <c r="P75" s="64">
        <f t="shared" si="12"/>
        <v>13824</v>
      </c>
      <c r="Q75" s="64">
        <f t="shared" si="13"/>
        <v>27648</v>
      </c>
      <c r="R75" s="64">
        <f t="shared" si="14"/>
        <v>13824</v>
      </c>
      <c r="T75" s="64">
        <f>培养数据!$B$6*D75</f>
        <v>230.4</v>
      </c>
      <c r="U75" s="64">
        <f>培养数据!$B$7*D75</f>
        <v>172.79999999999998</v>
      </c>
      <c r="V75" s="64">
        <f>培养数据!$B$8*D75</f>
        <v>138.24</v>
      </c>
      <c r="W75" s="64">
        <f>培养数据!$B$9*D75</f>
        <v>103.67999999999999</v>
      </c>
      <c r="X75" s="64">
        <f>培养数据!$B$10*D75</f>
        <v>13.824</v>
      </c>
      <c r="Y75" s="64">
        <f>培养数据!$B$11*D75</f>
        <v>27.648</v>
      </c>
      <c r="Z75" s="64">
        <f>培养数据!$B$12*D75</f>
        <v>13.824</v>
      </c>
    </row>
    <row r="76" spans="1:26">
      <c r="A76" s="64">
        <v>73</v>
      </c>
      <c r="B76" s="64">
        <v>1</v>
      </c>
      <c r="C76" s="64">
        <v>1</v>
      </c>
      <c r="D76" s="64">
        <v>73</v>
      </c>
      <c r="E76" s="64">
        <v>0</v>
      </c>
      <c r="F76" s="64">
        <v>0</v>
      </c>
      <c r="G76" s="64">
        <v>0</v>
      </c>
      <c r="H76" s="64">
        <v>0</v>
      </c>
      <c r="I76" s="64">
        <v>0</v>
      </c>
      <c r="J76" s="64">
        <v>0</v>
      </c>
      <c r="K76" s="64">
        <v>0</v>
      </c>
      <c r="L76" s="64">
        <f t="shared" si="8"/>
        <v>233600.00000000003</v>
      </c>
      <c r="M76" s="64">
        <f t="shared" si="9"/>
        <v>175200</v>
      </c>
      <c r="N76" s="64">
        <f t="shared" si="10"/>
        <v>140160</v>
      </c>
      <c r="O76" s="64">
        <f t="shared" si="11"/>
        <v>105119.99999999999</v>
      </c>
      <c r="P76" s="64">
        <f t="shared" si="12"/>
        <v>14016</v>
      </c>
      <c r="Q76" s="64">
        <f t="shared" si="13"/>
        <v>28032</v>
      </c>
      <c r="R76" s="64">
        <f t="shared" si="14"/>
        <v>14016</v>
      </c>
      <c r="T76" s="64">
        <f>培养数据!$B$6*D76</f>
        <v>233.60000000000002</v>
      </c>
      <c r="U76" s="64">
        <f>培养数据!$B$7*D76</f>
        <v>175.2</v>
      </c>
      <c r="V76" s="64">
        <f>培养数据!$B$8*D76</f>
        <v>140.16</v>
      </c>
      <c r="W76" s="64">
        <f>培养数据!$B$9*D76</f>
        <v>105.11999999999999</v>
      </c>
      <c r="X76" s="64">
        <f>培养数据!$B$10*D76</f>
        <v>14.016</v>
      </c>
      <c r="Y76" s="64">
        <f>培养数据!$B$11*D76</f>
        <v>28.032</v>
      </c>
      <c r="Z76" s="64">
        <f>培养数据!$B$12*D76</f>
        <v>14.016</v>
      </c>
    </row>
    <row r="77" spans="1:26">
      <c r="A77" s="64">
        <v>74</v>
      </c>
      <c r="B77" s="64">
        <v>1</v>
      </c>
      <c r="C77" s="64">
        <v>1</v>
      </c>
      <c r="D77" s="64">
        <v>74</v>
      </c>
      <c r="E77" s="64">
        <v>0</v>
      </c>
      <c r="F77" s="64">
        <v>0</v>
      </c>
      <c r="G77" s="64">
        <v>0</v>
      </c>
      <c r="H77" s="64">
        <v>0</v>
      </c>
      <c r="I77" s="64">
        <v>0</v>
      </c>
      <c r="J77" s="64">
        <v>0</v>
      </c>
      <c r="K77" s="64">
        <v>0</v>
      </c>
      <c r="L77" s="64">
        <f t="shared" si="8"/>
        <v>236800</v>
      </c>
      <c r="M77" s="64">
        <f t="shared" si="9"/>
        <v>177600</v>
      </c>
      <c r="N77" s="64">
        <f t="shared" si="10"/>
        <v>142079.99999999997</v>
      </c>
      <c r="O77" s="64">
        <f t="shared" si="11"/>
        <v>106560</v>
      </c>
      <c r="P77" s="64">
        <f t="shared" si="12"/>
        <v>14208</v>
      </c>
      <c r="Q77" s="64">
        <f t="shared" si="13"/>
        <v>28416</v>
      </c>
      <c r="R77" s="64">
        <f t="shared" si="14"/>
        <v>14208</v>
      </c>
      <c r="T77" s="64">
        <f>培养数据!$B$6*D77</f>
        <v>236.8</v>
      </c>
      <c r="U77" s="64">
        <f>培养数据!$B$7*D77</f>
        <v>177.6</v>
      </c>
      <c r="V77" s="64">
        <f>培养数据!$B$8*D77</f>
        <v>142.07999999999998</v>
      </c>
      <c r="W77" s="64">
        <f>培养数据!$B$9*D77</f>
        <v>106.56</v>
      </c>
      <c r="X77" s="64">
        <f>培养数据!$B$10*D77</f>
        <v>14.208</v>
      </c>
      <c r="Y77" s="64">
        <f>培养数据!$B$11*D77</f>
        <v>28.416</v>
      </c>
      <c r="Z77" s="64">
        <f>培养数据!$B$12*D77</f>
        <v>14.208</v>
      </c>
    </row>
    <row r="78" spans="1:26">
      <c r="A78" s="64">
        <v>75</v>
      </c>
      <c r="B78" s="64">
        <v>1</v>
      </c>
      <c r="C78" s="64">
        <v>1</v>
      </c>
      <c r="D78" s="64">
        <v>75</v>
      </c>
      <c r="E78" s="64">
        <v>0</v>
      </c>
      <c r="F78" s="64">
        <v>0</v>
      </c>
      <c r="G78" s="64">
        <v>0</v>
      </c>
      <c r="H78" s="64">
        <v>0</v>
      </c>
      <c r="I78" s="64">
        <v>0</v>
      </c>
      <c r="J78" s="64">
        <v>0</v>
      </c>
      <c r="K78" s="64">
        <v>0</v>
      </c>
      <c r="L78" s="64">
        <f t="shared" si="8"/>
        <v>240000</v>
      </c>
      <c r="M78" s="64">
        <f t="shared" si="9"/>
        <v>180000</v>
      </c>
      <c r="N78" s="64">
        <f t="shared" si="10"/>
        <v>144000</v>
      </c>
      <c r="O78" s="64">
        <f t="shared" si="11"/>
        <v>108000</v>
      </c>
      <c r="P78" s="64">
        <f t="shared" si="12"/>
        <v>14400</v>
      </c>
      <c r="Q78" s="64">
        <f t="shared" si="13"/>
        <v>28800</v>
      </c>
      <c r="R78" s="64">
        <f t="shared" si="14"/>
        <v>14400</v>
      </c>
      <c r="T78" s="64">
        <f>培养数据!$B$6*D78</f>
        <v>240</v>
      </c>
      <c r="U78" s="64">
        <f>培养数据!$B$7*D78</f>
        <v>180</v>
      </c>
      <c r="V78" s="64">
        <f>培养数据!$B$8*D78</f>
        <v>144</v>
      </c>
      <c r="W78" s="64">
        <f>培养数据!$B$9*D78</f>
        <v>108</v>
      </c>
      <c r="X78" s="64">
        <f>培养数据!$B$10*D78</f>
        <v>14.4</v>
      </c>
      <c r="Y78" s="64">
        <f>培养数据!$B$11*D78</f>
        <v>28.8</v>
      </c>
      <c r="Z78" s="64">
        <f>培养数据!$B$12*D78</f>
        <v>14.4</v>
      </c>
    </row>
    <row r="79" spans="1:26">
      <c r="A79" s="64">
        <v>76</v>
      </c>
      <c r="B79" s="64">
        <v>1</v>
      </c>
      <c r="C79" s="64">
        <v>1</v>
      </c>
      <c r="D79" s="64">
        <v>76</v>
      </c>
      <c r="E79" s="64">
        <v>0</v>
      </c>
      <c r="F79" s="64">
        <v>0</v>
      </c>
      <c r="G79" s="64">
        <v>0</v>
      </c>
      <c r="H79" s="64">
        <v>0</v>
      </c>
      <c r="I79" s="64">
        <v>0</v>
      </c>
      <c r="J79" s="64">
        <v>0</v>
      </c>
      <c r="K79" s="64">
        <v>0</v>
      </c>
      <c r="L79" s="64">
        <f t="shared" si="8"/>
        <v>243200.00000000003</v>
      </c>
      <c r="M79" s="64">
        <f t="shared" si="9"/>
        <v>182400</v>
      </c>
      <c r="N79" s="64">
        <f t="shared" si="10"/>
        <v>145920</v>
      </c>
      <c r="O79" s="64">
        <f t="shared" si="11"/>
        <v>109440</v>
      </c>
      <c r="P79" s="64">
        <f t="shared" si="12"/>
        <v>14592</v>
      </c>
      <c r="Q79" s="64">
        <f t="shared" si="13"/>
        <v>29184</v>
      </c>
      <c r="R79" s="64">
        <f t="shared" si="14"/>
        <v>14592</v>
      </c>
      <c r="T79" s="64">
        <f>培养数据!$B$6*D79</f>
        <v>243.20000000000002</v>
      </c>
      <c r="U79" s="64">
        <f>培养数据!$B$7*D79</f>
        <v>182.4</v>
      </c>
      <c r="V79" s="64">
        <f>培养数据!$B$8*D79</f>
        <v>145.91999999999999</v>
      </c>
      <c r="W79" s="64">
        <f>培养数据!$B$9*D79</f>
        <v>109.44</v>
      </c>
      <c r="X79" s="64">
        <f>培养数据!$B$10*D79</f>
        <v>14.592000000000001</v>
      </c>
      <c r="Y79" s="64">
        <f>培养数据!$B$11*D79</f>
        <v>29.184000000000001</v>
      </c>
      <c r="Z79" s="64">
        <f>培养数据!$B$12*D79</f>
        <v>14.592000000000001</v>
      </c>
    </row>
    <row r="80" spans="1:26">
      <c r="A80" s="64">
        <v>77</v>
      </c>
      <c r="B80" s="64">
        <v>1</v>
      </c>
      <c r="C80" s="64">
        <v>1</v>
      </c>
      <c r="D80" s="64">
        <v>77</v>
      </c>
      <c r="E80" s="64">
        <v>0</v>
      </c>
      <c r="F80" s="64">
        <v>0</v>
      </c>
      <c r="G80" s="64">
        <v>0</v>
      </c>
      <c r="H80" s="64">
        <v>0</v>
      </c>
      <c r="I80" s="64">
        <v>0</v>
      </c>
      <c r="J80" s="64">
        <v>0</v>
      </c>
      <c r="K80" s="64">
        <v>0</v>
      </c>
      <c r="L80" s="64">
        <f t="shared" si="8"/>
        <v>246400</v>
      </c>
      <c r="M80" s="64">
        <f t="shared" si="9"/>
        <v>184799.99999999997</v>
      </c>
      <c r="N80" s="64">
        <f t="shared" si="10"/>
        <v>147840</v>
      </c>
      <c r="O80" s="64">
        <f t="shared" si="11"/>
        <v>110880</v>
      </c>
      <c r="P80" s="64">
        <f t="shared" si="12"/>
        <v>14784</v>
      </c>
      <c r="Q80" s="64">
        <f t="shared" si="13"/>
        <v>29568</v>
      </c>
      <c r="R80" s="64">
        <f t="shared" si="14"/>
        <v>14784</v>
      </c>
      <c r="T80" s="64">
        <f>培养数据!$B$6*D80</f>
        <v>246.4</v>
      </c>
      <c r="U80" s="64">
        <f>培养数据!$B$7*D80</f>
        <v>184.79999999999998</v>
      </c>
      <c r="V80" s="64">
        <f>培养数据!$B$8*D80</f>
        <v>147.84</v>
      </c>
      <c r="W80" s="64">
        <f>培养数据!$B$9*D80</f>
        <v>110.88</v>
      </c>
      <c r="X80" s="64">
        <f>培养数据!$B$10*D80</f>
        <v>14.784000000000001</v>
      </c>
      <c r="Y80" s="64">
        <f>培养数据!$B$11*D80</f>
        <v>29.568000000000001</v>
      </c>
      <c r="Z80" s="64">
        <f>培养数据!$B$12*D80</f>
        <v>14.784000000000001</v>
      </c>
    </row>
    <row r="81" spans="1:26">
      <c r="A81" s="64">
        <v>78</v>
      </c>
      <c r="B81" s="64">
        <v>1</v>
      </c>
      <c r="C81" s="64">
        <v>1</v>
      </c>
      <c r="D81" s="64">
        <v>78</v>
      </c>
      <c r="E81" s="64">
        <v>0</v>
      </c>
      <c r="F81" s="64">
        <v>0</v>
      </c>
      <c r="G81" s="64">
        <v>0</v>
      </c>
      <c r="H81" s="64">
        <v>0</v>
      </c>
      <c r="I81" s="64">
        <v>0</v>
      </c>
      <c r="J81" s="64">
        <v>0</v>
      </c>
      <c r="K81" s="64">
        <v>0</v>
      </c>
      <c r="L81" s="64">
        <f t="shared" si="8"/>
        <v>249600.00000000003</v>
      </c>
      <c r="M81" s="64">
        <f t="shared" si="9"/>
        <v>187200</v>
      </c>
      <c r="N81" s="64">
        <f t="shared" si="10"/>
        <v>149760</v>
      </c>
      <c r="O81" s="64">
        <f t="shared" si="11"/>
        <v>112320</v>
      </c>
      <c r="P81" s="64">
        <f t="shared" si="12"/>
        <v>14976</v>
      </c>
      <c r="Q81" s="64">
        <f t="shared" si="13"/>
        <v>29952</v>
      </c>
      <c r="R81" s="64">
        <f t="shared" si="14"/>
        <v>14976</v>
      </c>
      <c r="T81" s="64">
        <f>培养数据!$B$6*D81</f>
        <v>249.60000000000002</v>
      </c>
      <c r="U81" s="64">
        <f>培养数据!$B$7*D81</f>
        <v>187.2</v>
      </c>
      <c r="V81" s="64">
        <f>培养数据!$B$8*D81</f>
        <v>149.76</v>
      </c>
      <c r="W81" s="64">
        <f>培养数据!$B$9*D81</f>
        <v>112.32</v>
      </c>
      <c r="X81" s="64">
        <f>培养数据!$B$10*D81</f>
        <v>14.976000000000001</v>
      </c>
      <c r="Y81" s="64">
        <f>培养数据!$B$11*D81</f>
        <v>29.952000000000002</v>
      </c>
      <c r="Z81" s="64">
        <f>培养数据!$B$12*D81</f>
        <v>14.976000000000001</v>
      </c>
    </row>
    <row r="82" spans="1:26">
      <c r="A82" s="64">
        <v>79</v>
      </c>
      <c r="B82" s="64">
        <v>1</v>
      </c>
      <c r="C82" s="64">
        <v>1</v>
      </c>
      <c r="D82" s="64">
        <v>79</v>
      </c>
      <c r="E82" s="64">
        <v>0</v>
      </c>
      <c r="F82" s="64">
        <v>0</v>
      </c>
      <c r="G82" s="64">
        <v>0</v>
      </c>
      <c r="H82" s="64">
        <v>0</v>
      </c>
      <c r="I82" s="64">
        <v>0</v>
      </c>
      <c r="J82" s="64">
        <v>0</v>
      </c>
      <c r="K82" s="64">
        <v>0</v>
      </c>
      <c r="L82" s="64">
        <f t="shared" si="8"/>
        <v>252800</v>
      </c>
      <c r="M82" s="64">
        <f t="shared" si="9"/>
        <v>189600</v>
      </c>
      <c r="N82" s="64">
        <f t="shared" si="10"/>
        <v>151680</v>
      </c>
      <c r="O82" s="64">
        <f t="shared" si="11"/>
        <v>113759.99999999999</v>
      </c>
      <c r="P82" s="64">
        <f t="shared" si="12"/>
        <v>15168.000000000002</v>
      </c>
      <c r="Q82" s="64">
        <f t="shared" si="13"/>
        <v>30336.000000000004</v>
      </c>
      <c r="R82" s="64">
        <f t="shared" si="14"/>
        <v>15168.000000000002</v>
      </c>
      <c r="T82" s="64">
        <f>培养数据!$B$6*D82</f>
        <v>252.8</v>
      </c>
      <c r="U82" s="64">
        <f>培养数据!$B$7*D82</f>
        <v>189.6</v>
      </c>
      <c r="V82" s="64">
        <f>培养数据!$B$8*D82</f>
        <v>151.68</v>
      </c>
      <c r="W82" s="64">
        <f>培养数据!$B$9*D82</f>
        <v>113.75999999999999</v>
      </c>
      <c r="X82" s="64">
        <f>培养数据!$B$10*D82</f>
        <v>15.168000000000001</v>
      </c>
      <c r="Y82" s="64">
        <f>培养数据!$B$11*D82</f>
        <v>30.336000000000002</v>
      </c>
      <c r="Z82" s="64">
        <f>培养数据!$B$12*D82</f>
        <v>15.168000000000001</v>
      </c>
    </row>
    <row r="83" spans="1:26">
      <c r="A83" s="64">
        <v>80</v>
      </c>
      <c r="B83" s="64">
        <v>1</v>
      </c>
      <c r="C83" s="64">
        <v>1</v>
      </c>
      <c r="D83" s="64">
        <v>80</v>
      </c>
      <c r="E83" s="64">
        <v>0</v>
      </c>
      <c r="F83" s="64">
        <v>0</v>
      </c>
      <c r="G83" s="64">
        <v>0</v>
      </c>
      <c r="H83" s="64">
        <v>0</v>
      </c>
      <c r="I83" s="64">
        <v>0</v>
      </c>
      <c r="J83" s="64">
        <v>0</v>
      </c>
      <c r="K83" s="64">
        <v>0</v>
      </c>
      <c r="L83" s="64">
        <f t="shared" si="8"/>
        <v>256000</v>
      </c>
      <c r="M83" s="64">
        <f t="shared" si="9"/>
        <v>192000</v>
      </c>
      <c r="N83" s="64">
        <f t="shared" si="10"/>
        <v>153600</v>
      </c>
      <c r="O83" s="64">
        <f t="shared" si="11"/>
        <v>115199.99999999999</v>
      </c>
      <c r="P83" s="64">
        <f t="shared" si="12"/>
        <v>15360</v>
      </c>
      <c r="Q83" s="64">
        <f t="shared" si="13"/>
        <v>30720</v>
      </c>
      <c r="R83" s="64">
        <f t="shared" si="14"/>
        <v>15360</v>
      </c>
      <c r="T83" s="64">
        <f>培养数据!$B$6*D83</f>
        <v>256</v>
      </c>
      <c r="U83" s="64">
        <f>培养数据!$B$7*D83</f>
        <v>192</v>
      </c>
      <c r="V83" s="64">
        <f>培养数据!$B$8*D83</f>
        <v>153.6</v>
      </c>
      <c r="W83" s="64">
        <f>培养数据!$B$9*D83</f>
        <v>115.19999999999999</v>
      </c>
      <c r="X83" s="64">
        <f>培养数据!$B$10*D83</f>
        <v>15.36</v>
      </c>
      <c r="Y83" s="64">
        <f>培养数据!$B$11*D83</f>
        <v>30.72</v>
      </c>
      <c r="Z83" s="64">
        <f>培养数据!$B$12*D83</f>
        <v>15.36</v>
      </c>
    </row>
    <row r="84" spans="1:26">
      <c r="A84" s="64">
        <v>81</v>
      </c>
      <c r="B84" s="64">
        <v>1</v>
      </c>
      <c r="C84" s="64">
        <v>1</v>
      </c>
      <c r="D84" s="64">
        <v>81</v>
      </c>
      <c r="E84" s="64">
        <v>0</v>
      </c>
      <c r="F84" s="64">
        <v>0</v>
      </c>
      <c r="G84" s="64">
        <v>0</v>
      </c>
      <c r="H84" s="64">
        <v>0</v>
      </c>
      <c r="I84" s="64">
        <v>0</v>
      </c>
      <c r="J84" s="64">
        <v>0</v>
      </c>
      <c r="K84" s="64">
        <v>0</v>
      </c>
      <c r="L84" s="64">
        <f t="shared" si="8"/>
        <v>259200</v>
      </c>
      <c r="M84" s="64">
        <f t="shared" si="9"/>
        <v>194400</v>
      </c>
      <c r="N84" s="64">
        <f t="shared" si="10"/>
        <v>155519.99999999997</v>
      </c>
      <c r="O84" s="64">
        <f t="shared" si="11"/>
        <v>116640</v>
      </c>
      <c r="P84" s="64">
        <f t="shared" si="12"/>
        <v>15552</v>
      </c>
      <c r="Q84" s="64">
        <f t="shared" si="13"/>
        <v>31104</v>
      </c>
      <c r="R84" s="64">
        <f t="shared" si="14"/>
        <v>15552</v>
      </c>
      <c r="T84" s="64">
        <f>培养数据!$B$6*D84</f>
        <v>259.2</v>
      </c>
      <c r="U84" s="64">
        <f>培养数据!$B$7*D84</f>
        <v>194.4</v>
      </c>
      <c r="V84" s="64">
        <f>培养数据!$B$8*D84</f>
        <v>155.51999999999998</v>
      </c>
      <c r="W84" s="64">
        <f>培养数据!$B$9*D84</f>
        <v>116.64</v>
      </c>
      <c r="X84" s="64">
        <f>培养数据!$B$10*D84</f>
        <v>15.552</v>
      </c>
      <c r="Y84" s="64">
        <f>培养数据!$B$11*D84</f>
        <v>31.103999999999999</v>
      </c>
      <c r="Z84" s="64">
        <f>培养数据!$B$12*D84</f>
        <v>15.552</v>
      </c>
    </row>
    <row r="85" spans="1:26">
      <c r="A85" s="64">
        <v>82</v>
      </c>
      <c r="B85" s="64">
        <v>1</v>
      </c>
      <c r="C85" s="64">
        <v>1</v>
      </c>
      <c r="D85" s="64">
        <v>82</v>
      </c>
      <c r="E85" s="64">
        <v>0</v>
      </c>
      <c r="F85" s="64">
        <v>0</v>
      </c>
      <c r="G85" s="64">
        <v>0</v>
      </c>
      <c r="H85" s="64">
        <v>0</v>
      </c>
      <c r="I85" s="64">
        <v>0</v>
      </c>
      <c r="J85" s="64">
        <v>0</v>
      </c>
      <c r="K85" s="64">
        <v>0</v>
      </c>
      <c r="L85" s="64">
        <f t="shared" si="8"/>
        <v>262400.00000000006</v>
      </c>
      <c r="M85" s="64">
        <f t="shared" si="9"/>
        <v>196799.99999999997</v>
      </c>
      <c r="N85" s="64">
        <f t="shared" si="10"/>
        <v>157440</v>
      </c>
      <c r="O85" s="64">
        <f t="shared" si="11"/>
        <v>118080</v>
      </c>
      <c r="P85" s="64">
        <f t="shared" si="12"/>
        <v>15744</v>
      </c>
      <c r="Q85" s="64">
        <f t="shared" si="13"/>
        <v>31488</v>
      </c>
      <c r="R85" s="64">
        <f t="shared" si="14"/>
        <v>15744</v>
      </c>
      <c r="T85" s="64">
        <f>培养数据!$B$6*D85</f>
        <v>262.40000000000003</v>
      </c>
      <c r="U85" s="64">
        <f>培养数据!$B$7*D85</f>
        <v>196.79999999999998</v>
      </c>
      <c r="V85" s="64">
        <f>培养数据!$B$8*D85</f>
        <v>157.44</v>
      </c>
      <c r="W85" s="64">
        <f>培养数据!$B$9*D85</f>
        <v>118.08</v>
      </c>
      <c r="X85" s="64">
        <f>培养数据!$B$10*D85</f>
        <v>15.744</v>
      </c>
      <c r="Y85" s="64">
        <f>培养数据!$B$11*D85</f>
        <v>31.488</v>
      </c>
      <c r="Z85" s="64">
        <f>培养数据!$B$12*D85</f>
        <v>15.744</v>
      </c>
    </row>
    <row r="86" spans="1:26">
      <c r="A86" s="64">
        <v>83</v>
      </c>
      <c r="B86" s="64">
        <v>1</v>
      </c>
      <c r="C86" s="64">
        <v>1</v>
      </c>
      <c r="D86" s="64">
        <v>83</v>
      </c>
      <c r="E86" s="64">
        <v>0</v>
      </c>
      <c r="F86" s="64">
        <v>0</v>
      </c>
      <c r="G86" s="64">
        <v>0</v>
      </c>
      <c r="H86" s="64">
        <v>0</v>
      </c>
      <c r="I86" s="64">
        <v>0</v>
      </c>
      <c r="J86" s="64">
        <v>0</v>
      </c>
      <c r="K86" s="64">
        <v>0</v>
      </c>
      <c r="L86" s="64">
        <f t="shared" si="8"/>
        <v>265600</v>
      </c>
      <c r="M86" s="64">
        <f t="shared" si="9"/>
        <v>199200</v>
      </c>
      <c r="N86" s="64">
        <f t="shared" si="10"/>
        <v>159359.99999999997</v>
      </c>
      <c r="O86" s="64">
        <f t="shared" si="11"/>
        <v>119520</v>
      </c>
      <c r="P86" s="64">
        <f t="shared" si="12"/>
        <v>15936</v>
      </c>
      <c r="Q86" s="64">
        <f t="shared" si="13"/>
        <v>31872</v>
      </c>
      <c r="R86" s="64">
        <f t="shared" si="14"/>
        <v>15936</v>
      </c>
      <c r="T86" s="64">
        <f>培养数据!$B$6*D86</f>
        <v>265.60000000000002</v>
      </c>
      <c r="U86" s="64">
        <f>培养数据!$B$7*D86</f>
        <v>199.2</v>
      </c>
      <c r="V86" s="64">
        <f>培养数据!$B$8*D86</f>
        <v>159.35999999999999</v>
      </c>
      <c r="W86" s="64">
        <f>培养数据!$B$9*D86</f>
        <v>119.52</v>
      </c>
      <c r="X86" s="64">
        <f>培养数据!$B$10*D86</f>
        <v>15.936</v>
      </c>
      <c r="Y86" s="64">
        <f>培养数据!$B$11*D86</f>
        <v>31.872</v>
      </c>
      <c r="Z86" s="64">
        <f>培养数据!$B$12*D86</f>
        <v>15.936</v>
      </c>
    </row>
    <row r="87" spans="1:26">
      <c r="A87" s="64">
        <v>84</v>
      </c>
      <c r="B87" s="64">
        <v>1</v>
      </c>
      <c r="C87" s="64">
        <v>1</v>
      </c>
      <c r="D87" s="64">
        <v>84</v>
      </c>
      <c r="E87" s="64">
        <v>0</v>
      </c>
      <c r="F87" s="64">
        <v>0</v>
      </c>
      <c r="G87" s="64">
        <v>0</v>
      </c>
      <c r="H87" s="64">
        <v>0</v>
      </c>
      <c r="I87" s="64">
        <v>0</v>
      </c>
      <c r="J87" s="64">
        <v>0</v>
      </c>
      <c r="K87" s="64">
        <v>0</v>
      </c>
      <c r="L87" s="64">
        <f t="shared" si="8"/>
        <v>268800</v>
      </c>
      <c r="M87" s="64">
        <f t="shared" si="9"/>
        <v>201600</v>
      </c>
      <c r="N87" s="64">
        <f t="shared" si="10"/>
        <v>161280</v>
      </c>
      <c r="O87" s="64">
        <f t="shared" si="11"/>
        <v>120960</v>
      </c>
      <c r="P87" s="64">
        <f t="shared" si="12"/>
        <v>16128</v>
      </c>
      <c r="Q87" s="64">
        <f t="shared" si="13"/>
        <v>32256</v>
      </c>
      <c r="R87" s="64">
        <f t="shared" si="14"/>
        <v>16128</v>
      </c>
      <c r="T87" s="64">
        <f>培养数据!$B$6*D87</f>
        <v>268.8</v>
      </c>
      <c r="U87" s="64">
        <f>培养数据!$B$7*D87</f>
        <v>201.6</v>
      </c>
      <c r="V87" s="64">
        <f>培养数据!$B$8*D87</f>
        <v>161.28</v>
      </c>
      <c r="W87" s="64">
        <f>培养数据!$B$9*D87</f>
        <v>120.96</v>
      </c>
      <c r="X87" s="64">
        <f>培养数据!$B$10*D87</f>
        <v>16.128</v>
      </c>
      <c r="Y87" s="64">
        <f>培养数据!$B$11*D87</f>
        <v>32.256</v>
      </c>
      <c r="Z87" s="64">
        <f>培养数据!$B$12*D87</f>
        <v>16.128</v>
      </c>
    </row>
    <row r="88" spans="1:26">
      <c r="A88" s="64">
        <v>85</v>
      </c>
      <c r="B88" s="64">
        <v>1</v>
      </c>
      <c r="C88" s="64">
        <v>1</v>
      </c>
      <c r="D88" s="64">
        <v>85</v>
      </c>
      <c r="E88" s="64">
        <v>0</v>
      </c>
      <c r="F88" s="64">
        <v>0</v>
      </c>
      <c r="G88" s="64">
        <v>0</v>
      </c>
      <c r="H88" s="64">
        <v>0</v>
      </c>
      <c r="I88" s="64">
        <v>0</v>
      </c>
      <c r="J88" s="64">
        <v>0</v>
      </c>
      <c r="K88" s="64">
        <v>0</v>
      </c>
      <c r="L88" s="64">
        <f t="shared" si="8"/>
        <v>272000</v>
      </c>
      <c r="M88" s="64">
        <f t="shared" si="9"/>
        <v>204000</v>
      </c>
      <c r="N88" s="64">
        <f t="shared" si="10"/>
        <v>163200</v>
      </c>
      <c r="O88" s="64">
        <f t="shared" si="11"/>
        <v>122399.99999999999</v>
      </c>
      <c r="P88" s="64">
        <f t="shared" si="12"/>
        <v>16320</v>
      </c>
      <c r="Q88" s="64">
        <f t="shared" si="13"/>
        <v>32640</v>
      </c>
      <c r="R88" s="64">
        <f t="shared" si="14"/>
        <v>16320</v>
      </c>
      <c r="T88" s="64">
        <f>培养数据!$B$6*D88</f>
        <v>272</v>
      </c>
      <c r="U88" s="64">
        <f>培养数据!$B$7*D88</f>
        <v>204</v>
      </c>
      <c r="V88" s="64">
        <f>培养数据!$B$8*D88</f>
        <v>163.19999999999999</v>
      </c>
      <c r="W88" s="64">
        <f>培养数据!$B$9*D88</f>
        <v>122.39999999999999</v>
      </c>
      <c r="X88" s="64">
        <f>培养数据!$B$10*D88</f>
        <v>16.32</v>
      </c>
      <c r="Y88" s="64">
        <f>培养数据!$B$11*D88</f>
        <v>32.64</v>
      </c>
      <c r="Z88" s="64">
        <f>培养数据!$B$12*D88</f>
        <v>16.32</v>
      </c>
    </row>
    <row r="89" spans="1:26">
      <c r="A89" s="64">
        <v>86</v>
      </c>
      <c r="B89" s="64">
        <v>1</v>
      </c>
      <c r="C89" s="64">
        <v>1</v>
      </c>
      <c r="D89" s="64">
        <v>86</v>
      </c>
      <c r="E89" s="64">
        <v>0</v>
      </c>
      <c r="F89" s="64">
        <v>0</v>
      </c>
      <c r="G89" s="64">
        <v>0</v>
      </c>
      <c r="H89" s="64">
        <v>0</v>
      </c>
      <c r="I89" s="64">
        <v>0</v>
      </c>
      <c r="J89" s="64">
        <v>0</v>
      </c>
      <c r="K89" s="64">
        <v>0</v>
      </c>
      <c r="L89" s="64">
        <f t="shared" si="8"/>
        <v>275200</v>
      </c>
      <c r="M89" s="64">
        <f t="shared" si="9"/>
        <v>206400</v>
      </c>
      <c r="N89" s="64">
        <f t="shared" si="10"/>
        <v>165120</v>
      </c>
      <c r="O89" s="64">
        <f t="shared" si="11"/>
        <v>123839.99999999999</v>
      </c>
      <c r="P89" s="64">
        <f t="shared" si="12"/>
        <v>16512</v>
      </c>
      <c r="Q89" s="64">
        <f t="shared" si="13"/>
        <v>33024</v>
      </c>
      <c r="R89" s="64">
        <f t="shared" si="14"/>
        <v>16512</v>
      </c>
      <c r="T89" s="64">
        <f>培养数据!$B$6*D89</f>
        <v>275.2</v>
      </c>
      <c r="U89" s="64">
        <f>培养数据!$B$7*D89</f>
        <v>206.4</v>
      </c>
      <c r="V89" s="64">
        <f>培养数据!$B$8*D89</f>
        <v>165.12</v>
      </c>
      <c r="W89" s="64">
        <f>培养数据!$B$9*D89</f>
        <v>123.83999999999999</v>
      </c>
      <c r="X89" s="64">
        <f>培养数据!$B$10*D89</f>
        <v>16.512</v>
      </c>
      <c r="Y89" s="64">
        <f>培养数据!$B$11*D89</f>
        <v>33.024000000000001</v>
      </c>
      <c r="Z89" s="64">
        <f>培养数据!$B$12*D89</f>
        <v>16.512</v>
      </c>
    </row>
    <row r="90" spans="1:26">
      <c r="A90" s="64">
        <v>87</v>
      </c>
      <c r="B90" s="64">
        <v>1</v>
      </c>
      <c r="C90" s="64">
        <v>1</v>
      </c>
      <c r="D90" s="64">
        <v>87</v>
      </c>
      <c r="E90" s="64">
        <v>0</v>
      </c>
      <c r="F90" s="64">
        <v>0</v>
      </c>
      <c r="G90" s="64">
        <v>0</v>
      </c>
      <c r="H90" s="64">
        <v>0</v>
      </c>
      <c r="I90" s="64">
        <v>0</v>
      </c>
      <c r="J90" s="64">
        <v>0</v>
      </c>
      <c r="K90" s="64">
        <v>0</v>
      </c>
      <c r="L90" s="64">
        <f t="shared" si="8"/>
        <v>278400.00000000006</v>
      </c>
      <c r="M90" s="64">
        <f t="shared" si="9"/>
        <v>208799.99999999997</v>
      </c>
      <c r="N90" s="64">
        <f t="shared" si="10"/>
        <v>167040</v>
      </c>
      <c r="O90" s="64">
        <f t="shared" si="11"/>
        <v>125280</v>
      </c>
      <c r="P90" s="64">
        <f t="shared" si="12"/>
        <v>16704</v>
      </c>
      <c r="Q90" s="64">
        <f t="shared" si="13"/>
        <v>33408</v>
      </c>
      <c r="R90" s="64">
        <f t="shared" si="14"/>
        <v>16704</v>
      </c>
      <c r="T90" s="64">
        <f>培养数据!$B$6*D90</f>
        <v>278.40000000000003</v>
      </c>
      <c r="U90" s="64">
        <f>培养数据!$B$7*D90</f>
        <v>208.79999999999998</v>
      </c>
      <c r="V90" s="64">
        <f>培养数据!$B$8*D90</f>
        <v>167.04</v>
      </c>
      <c r="W90" s="64">
        <f>培养数据!$B$9*D90</f>
        <v>125.28</v>
      </c>
      <c r="X90" s="64">
        <f>培养数据!$B$10*D90</f>
        <v>16.704000000000001</v>
      </c>
      <c r="Y90" s="64">
        <f>培养数据!$B$11*D90</f>
        <v>33.408000000000001</v>
      </c>
      <c r="Z90" s="64">
        <f>培养数据!$B$12*D90</f>
        <v>16.704000000000001</v>
      </c>
    </row>
    <row r="91" spans="1:26">
      <c r="A91" s="64">
        <v>88</v>
      </c>
      <c r="B91" s="64">
        <v>1</v>
      </c>
      <c r="C91" s="64">
        <v>1</v>
      </c>
      <c r="D91" s="64">
        <v>88</v>
      </c>
      <c r="E91" s="64">
        <v>0</v>
      </c>
      <c r="F91" s="64">
        <v>0</v>
      </c>
      <c r="G91" s="64">
        <v>0</v>
      </c>
      <c r="H91" s="64">
        <v>0</v>
      </c>
      <c r="I91" s="64">
        <v>0</v>
      </c>
      <c r="J91" s="64">
        <v>0</v>
      </c>
      <c r="K91" s="64">
        <v>0</v>
      </c>
      <c r="L91" s="64">
        <f t="shared" si="8"/>
        <v>281600</v>
      </c>
      <c r="M91" s="64">
        <f t="shared" si="9"/>
        <v>211200</v>
      </c>
      <c r="N91" s="64">
        <f t="shared" si="10"/>
        <v>168959.99999999997</v>
      </c>
      <c r="O91" s="64">
        <f t="shared" si="11"/>
        <v>126720</v>
      </c>
      <c r="P91" s="64">
        <f t="shared" si="12"/>
        <v>16896</v>
      </c>
      <c r="Q91" s="64">
        <f t="shared" si="13"/>
        <v>33792</v>
      </c>
      <c r="R91" s="64">
        <f t="shared" si="14"/>
        <v>16896</v>
      </c>
      <c r="T91" s="64">
        <f>培养数据!$B$6*D91</f>
        <v>281.60000000000002</v>
      </c>
      <c r="U91" s="64">
        <f>培养数据!$B$7*D91</f>
        <v>211.2</v>
      </c>
      <c r="V91" s="64">
        <f>培养数据!$B$8*D91</f>
        <v>168.95999999999998</v>
      </c>
      <c r="W91" s="64">
        <f>培养数据!$B$9*D91</f>
        <v>126.72</v>
      </c>
      <c r="X91" s="64">
        <f>培养数据!$B$10*D91</f>
        <v>16.896000000000001</v>
      </c>
      <c r="Y91" s="64">
        <f>培养数据!$B$11*D91</f>
        <v>33.792000000000002</v>
      </c>
      <c r="Z91" s="64">
        <f>培养数据!$B$12*D91</f>
        <v>16.896000000000001</v>
      </c>
    </row>
    <row r="92" spans="1:26">
      <c r="A92" s="64">
        <v>89</v>
      </c>
      <c r="B92" s="64">
        <v>1</v>
      </c>
      <c r="C92" s="64">
        <v>1</v>
      </c>
      <c r="D92" s="64">
        <v>89</v>
      </c>
      <c r="E92" s="64">
        <v>0</v>
      </c>
      <c r="F92" s="64">
        <v>0</v>
      </c>
      <c r="G92" s="64">
        <v>0</v>
      </c>
      <c r="H92" s="64">
        <v>0</v>
      </c>
      <c r="I92" s="64">
        <v>0</v>
      </c>
      <c r="J92" s="64">
        <v>0</v>
      </c>
      <c r="K92" s="64">
        <v>0</v>
      </c>
      <c r="L92" s="64">
        <f t="shared" si="8"/>
        <v>284800</v>
      </c>
      <c r="M92" s="64">
        <f t="shared" si="9"/>
        <v>213600</v>
      </c>
      <c r="N92" s="64">
        <f t="shared" si="10"/>
        <v>170880</v>
      </c>
      <c r="O92" s="64">
        <f t="shared" si="11"/>
        <v>128160</v>
      </c>
      <c r="P92" s="64">
        <f t="shared" si="12"/>
        <v>17088</v>
      </c>
      <c r="Q92" s="64">
        <f t="shared" si="13"/>
        <v>34176</v>
      </c>
      <c r="R92" s="64">
        <f t="shared" si="14"/>
        <v>17088</v>
      </c>
      <c r="T92" s="64">
        <f>培养数据!$B$6*D92</f>
        <v>284.8</v>
      </c>
      <c r="U92" s="64">
        <f>培养数据!$B$7*D92</f>
        <v>213.6</v>
      </c>
      <c r="V92" s="64">
        <f>培养数据!$B$8*D92</f>
        <v>170.88</v>
      </c>
      <c r="W92" s="64">
        <f>培养数据!$B$9*D92</f>
        <v>128.16</v>
      </c>
      <c r="X92" s="64">
        <f>培养数据!$B$10*D92</f>
        <v>17.088000000000001</v>
      </c>
      <c r="Y92" s="64">
        <f>培养数据!$B$11*D92</f>
        <v>34.176000000000002</v>
      </c>
      <c r="Z92" s="64">
        <f>培养数据!$B$12*D92</f>
        <v>17.088000000000001</v>
      </c>
    </row>
    <row r="93" spans="1:26">
      <c r="A93" s="64">
        <v>90</v>
      </c>
      <c r="B93" s="64">
        <v>1</v>
      </c>
      <c r="C93" s="64">
        <v>1</v>
      </c>
      <c r="D93" s="64">
        <v>90</v>
      </c>
      <c r="E93" s="64">
        <v>0</v>
      </c>
      <c r="F93" s="64">
        <v>0</v>
      </c>
      <c r="G93" s="64">
        <v>0</v>
      </c>
      <c r="H93" s="64">
        <v>0</v>
      </c>
      <c r="I93" s="64">
        <v>0</v>
      </c>
      <c r="J93" s="64">
        <v>0</v>
      </c>
      <c r="K93" s="64">
        <v>0</v>
      </c>
      <c r="L93" s="64">
        <f t="shared" si="8"/>
        <v>288000</v>
      </c>
      <c r="M93" s="64">
        <f t="shared" si="9"/>
        <v>216000</v>
      </c>
      <c r="N93" s="64">
        <f t="shared" si="10"/>
        <v>172799.99999999997</v>
      </c>
      <c r="O93" s="64">
        <f t="shared" si="11"/>
        <v>129600</v>
      </c>
      <c r="P93" s="64">
        <f t="shared" si="12"/>
        <v>17280</v>
      </c>
      <c r="Q93" s="64">
        <f t="shared" si="13"/>
        <v>34560</v>
      </c>
      <c r="R93" s="64">
        <f t="shared" si="14"/>
        <v>17280</v>
      </c>
      <c r="T93" s="64">
        <f>培养数据!$B$6*D93</f>
        <v>288</v>
      </c>
      <c r="U93" s="64">
        <f>培养数据!$B$7*D93</f>
        <v>216</v>
      </c>
      <c r="V93" s="64">
        <f>培养数据!$B$8*D93</f>
        <v>172.79999999999998</v>
      </c>
      <c r="W93" s="64">
        <f>培养数据!$B$9*D93</f>
        <v>129.6</v>
      </c>
      <c r="X93" s="64">
        <f>培养数据!$B$10*D93</f>
        <v>17.28</v>
      </c>
      <c r="Y93" s="64">
        <f>培养数据!$B$11*D93</f>
        <v>34.56</v>
      </c>
      <c r="Z93" s="64">
        <f>培养数据!$B$12*D93</f>
        <v>17.28</v>
      </c>
    </row>
    <row r="94" spans="1:26">
      <c r="A94" s="64">
        <v>91</v>
      </c>
      <c r="B94" s="64">
        <v>1</v>
      </c>
      <c r="C94" s="64">
        <v>1</v>
      </c>
      <c r="D94" s="64">
        <v>91</v>
      </c>
      <c r="E94" s="64">
        <v>0</v>
      </c>
      <c r="F94" s="64">
        <v>0</v>
      </c>
      <c r="G94" s="64">
        <v>0</v>
      </c>
      <c r="H94" s="64">
        <v>0</v>
      </c>
      <c r="I94" s="64">
        <v>0</v>
      </c>
      <c r="J94" s="64">
        <v>0</v>
      </c>
      <c r="K94" s="64">
        <v>0</v>
      </c>
      <c r="L94" s="64">
        <f t="shared" si="8"/>
        <v>291200</v>
      </c>
      <c r="M94" s="64">
        <f t="shared" si="9"/>
        <v>218400</v>
      </c>
      <c r="N94" s="64">
        <f t="shared" si="10"/>
        <v>174720</v>
      </c>
      <c r="O94" s="64">
        <f t="shared" si="11"/>
        <v>131039.99999999999</v>
      </c>
      <c r="P94" s="64">
        <f t="shared" si="12"/>
        <v>17472</v>
      </c>
      <c r="Q94" s="64">
        <f t="shared" si="13"/>
        <v>34944</v>
      </c>
      <c r="R94" s="64">
        <f t="shared" si="14"/>
        <v>17472</v>
      </c>
      <c r="T94" s="64">
        <f>培养数据!$B$6*D94</f>
        <v>291.2</v>
      </c>
      <c r="U94" s="64">
        <f>培养数据!$B$7*D94</f>
        <v>218.4</v>
      </c>
      <c r="V94" s="64">
        <f>培养数据!$B$8*D94</f>
        <v>174.72</v>
      </c>
      <c r="W94" s="64">
        <f>培养数据!$B$9*D94</f>
        <v>131.04</v>
      </c>
      <c r="X94" s="64">
        <f>培养数据!$B$10*D94</f>
        <v>17.472000000000001</v>
      </c>
      <c r="Y94" s="64">
        <f>培养数据!$B$11*D94</f>
        <v>34.944000000000003</v>
      </c>
      <c r="Z94" s="64">
        <f>培养数据!$B$12*D94</f>
        <v>17.472000000000001</v>
      </c>
    </row>
    <row r="95" spans="1:26">
      <c r="A95" s="64">
        <v>92</v>
      </c>
      <c r="B95" s="64">
        <v>1</v>
      </c>
      <c r="C95" s="64">
        <v>1</v>
      </c>
      <c r="D95" s="64">
        <v>92</v>
      </c>
      <c r="E95" s="64">
        <v>0</v>
      </c>
      <c r="F95" s="64">
        <v>0</v>
      </c>
      <c r="G95" s="64">
        <v>0</v>
      </c>
      <c r="H95" s="64">
        <v>0</v>
      </c>
      <c r="I95" s="64">
        <v>0</v>
      </c>
      <c r="J95" s="64">
        <v>0</v>
      </c>
      <c r="K95" s="64">
        <v>0</v>
      </c>
      <c r="L95" s="64">
        <f t="shared" si="8"/>
        <v>294400.00000000006</v>
      </c>
      <c r="M95" s="64">
        <f t="shared" si="9"/>
        <v>220799.99999999997</v>
      </c>
      <c r="N95" s="64">
        <f t="shared" si="10"/>
        <v>176640</v>
      </c>
      <c r="O95" s="64">
        <f t="shared" si="11"/>
        <v>132480</v>
      </c>
      <c r="P95" s="64">
        <f t="shared" si="12"/>
        <v>17664</v>
      </c>
      <c r="Q95" s="64">
        <f t="shared" si="13"/>
        <v>35328</v>
      </c>
      <c r="R95" s="64">
        <f t="shared" si="14"/>
        <v>17664</v>
      </c>
      <c r="T95" s="64">
        <f>培养数据!$B$6*D95</f>
        <v>294.40000000000003</v>
      </c>
      <c r="U95" s="64">
        <f>培养数据!$B$7*D95</f>
        <v>220.79999999999998</v>
      </c>
      <c r="V95" s="64">
        <f>培养数据!$B$8*D95</f>
        <v>176.64</v>
      </c>
      <c r="W95" s="64">
        <f>培养数据!$B$9*D95</f>
        <v>132.47999999999999</v>
      </c>
      <c r="X95" s="64">
        <f>培养数据!$B$10*D95</f>
        <v>17.664000000000001</v>
      </c>
      <c r="Y95" s="64">
        <f>培养数据!$B$11*D95</f>
        <v>35.328000000000003</v>
      </c>
      <c r="Z95" s="64">
        <f>培养数据!$B$12*D95</f>
        <v>17.664000000000001</v>
      </c>
    </row>
    <row r="96" spans="1:26">
      <c r="A96" s="64">
        <v>93</v>
      </c>
      <c r="B96" s="64">
        <v>1</v>
      </c>
      <c r="C96" s="64">
        <v>1</v>
      </c>
      <c r="D96" s="64">
        <v>93</v>
      </c>
      <c r="E96" s="64">
        <v>0</v>
      </c>
      <c r="F96" s="64">
        <v>0</v>
      </c>
      <c r="G96" s="64">
        <v>0</v>
      </c>
      <c r="H96" s="64">
        <v>0</v>
      </c>
      <c r="I96" s="64">
        <v>0</v>
      </c>
      <c r="J96" s="64">
        <v>0</v>
      </c>
      <c r="K96" s="64">
        <v>0</v>
      </c>
      <c r="L96" s="64">
        <f t="shared" si="8"/>
        <v>297600</v>
      </c>
      <c r="M96" s="64">
        <f t="shared" si="9"/>
        <v>223200</v>
      </c>
      <c r="N96" s="64">
        <f t="shared" si="10"/>
        <v>178560</v>
      </c>
      <c r="O96" s="64">
        <f t="shared" si="11"/>
        <v>133920</v>
      </c>
      <c r="P96" s="64">
        <f t="shared" si="12"/>
        <v>17856</v>
      </c>
      <c r="Q96" s="64">
        <f t="shared" si="13"/>
        <v>35712</v>
      </c>
      <c r="R96" s="64">
        <f t="shared" si="14"/>
        <v>17856</v>
      </c>
      <c r="T96" s="64">
        <f>培养数据!$B$6*D96</f>
        <v>297.60000000000002</v>
      </c>
      <c r="U96" s="64">
        <f>培养数据!$B$7*D96</f>
        <v>223.2</v>
      </c>
      <c r="V96" s="64">
        <f>培养数据!$B$8*D96</f>
        <v>178.56</v>
      </c>
      <c r="W96" s="64">
        <f>培养数据!$B$9*D96</f>
        <v>133.91999999999999</v>
      </c>
      <c r="X96" s="64">
        <f>培养数据!$B$10*D96</f>
        <v>17.856000000000002</v>
      </c>
      <c r="Y96" s="64">
        <f>培养数据!$B$11*D96</f>
        <v>35.712000000000003</v>
      </c>
      <c r="Z96" s="64">
        <f>培养数据!$B$12*D96</f>
        <v>17.856000000000002</v>
      </c>
    </row>
    <row r="97" spans="1:26">
      <c r="A97" s="64">
        <v>94</v>
      </c>
      <c r="B97" s="64">
        <v>1</v>
      </c>
      <c r="C97" s="64">
        <v>1</v>
      </c>
      <c r="D97" s="64">
        <v>94</v>
      </c>
      <c r="E97" s="64">
        <v>0</v>
      </c>
      <c r="F97" s="64">
        <v>0</v>
      </c>
      <c r="G97" s="64">
        <v>0</v>
      </c>
      <c r="H97" s="64">
        <v>0</v>
      </c>
      <c r="I97" s="64">
        <v>0</v>
      </c>
      <c r="J97" s="64">
        <v>0</v>
      </c>
      <c r="K97" s="64">
        <v>0</v>
      </c>
      <c r="L97" s="64">
        <f t="shared" si="8"/>
        <v>300800</v>
      </c>
      <c r="M97" s="64">
        <f t="shared" si="9"/>
        <v>225600</v>
      </c>
      <c r="N97" s="64">
        <f t="shared" si="10"/>
        <v>180480</v>
      </c>
      <c r="O97" s="64">
        <f t="shared" si="11"/>
        <v>135359.99999999997</v>
      </c>
      <c r="P97" s="64">
        <f t="shared" si="12"/>
        <v>18048</v>
      </c>
      <c r="Q97" s="64">
        <f t="shared" si="13"/>
        <v>36096</v>
      </c>
      <c r="R97" s="64">
        <f t="shared" si="14"/>
        <v>18048</v>
      </c>
      <c r="T97" s="64">
        <f>培养数据!$B$6*D97</f>
        <v>300.8</v>
      </c>
      <c r="U97" s="64">
        <f>培养数据!$B$7*D97</f>
        <v>225.6</v>
      </c>
      <c r="V97" s="64">
        <f>培养数据!$B$8*D97</f>
        <v>180.48</v>
      </c>
      <c r="W97" s="64">
        <f>培养数据!$B$9*D97</f>
        <v>135.35999999999999</v>
      </c>
      <c r="X97" s="64">
        <f>培养数据!$B$10*D97</f>
        <v>18.048000000000002</v>
      </c>
      <c r="Y97" s="64">
        <f>培养数据!$B$11*D97</f>
        <v>36.096000000000004</v>
      </c>
      <c r="Z97" s="64">
        <f>培养数据!$B$12*D97</f>
        <v>18.048000000000002</v>
      </c>
    </row>
    <row r="98" spans="1:26">
      <c r="A98" s="64">
        <v>95</v>
      </c>
      <c r="B98" s="64">
        <v>1</v>
      </c>
      <c r="C98" s="64">
        <v>1</v>
      </c>
      <c r="D98" s="64">
        <v>95</v>
      </c>
      <c r="E98" s="64">
        <v>0</v>
      </c>
      <c r="F98" s="64">
        <v>0</v>
      </c>
      <c r="G98" s="64">
        <v>0</v>
      </c>
      <c r="H98" s="64">
        <v>0</v>
      </c>
      <c r="I98" s="64">
        <v>0</v>
      </c>
      <c r="J98" s="64">
        <v>0</v>
      </c>
      <c r="K98" s="64">
        <v>0</v>
      </c>
      <c r="L98" s="64">
        <f t="shared" si="8"/>
        <v>304000</v>
      </c>
      <c r="M98" s="64">
        <f t="shared" si="9"/>
        <v>228000</v>
      </c>
      <c r="N98" s="64">
        <f t="shared" si="10"/>
        <v>182400</v>
      </c>
      <c r="O98" s="64">
        <f t="shared" si="11"/>
        <v>136799.99999999997</v>
      </c>
      <c r="P98" s="64">
        <f t="shared" si="12"/>
        <v>18240.000000000004</v>
      </c>
      <c r="Q98" s="64">
        <f t="shared" si="13"/>
        <v>36480.000000000007</v>
      </c>
      <c r="R98" s="64">
        <f t="shared" si="14"/>
        <v>18240.000000000004</v>
      </c>
      <c r="T98" s="64">
        <f>培养数据!$B$6*D98</f>
        <v>304</v>
      </c>
      <c r="U98" s="64">
        <f>培养数据!$B$7*D98</f>
        <v>228</v>
      </c>
      <c r="V98" s="64">
        <f>培养数据!$B$8*D98</f>
        <v>182.4</v>
      </c>
      <c r="W98" s="64">
        <f>培养数据!$B$9*D98</f>
        <v>136.79999999999998</v>
      </c>
      <c r="X98" s="64">
        <f>培养数据!$B$10*D98</f>
        <v>18.240000000000002</v>
      </c>
      <c r="Y98" s="64">
        <f>培养数据!$B$11*D98</f>
        <v>36.480000000000004</v>
      </c>
      <c r="Z98" s="64">
        <f>培养数据!$B$12*D98</f>
        <v>18.240000000000002</v>
      </c>
    </row>
    <row r="99" spans="1:26">
      <c r="A99" s="64">
        <v>96</v>
      </c>
      <c r="B99" s="64">
        <v>1</v>
      </c>
      <c r="C99" s="64">
        <v>1</v>
      </c>
      <c r="D99" s="64">
        <v>96</v>
      </c>
      <c r="E99" s="64">
        <v>0</v>
      </c>
      <c r="F99" s="64">
        <v>0</v>
      </c>
      <c r="G99" s="64">
        <v>0</v>
      </c>
      <c r="H99" s="64">
        <v>0</v>
      </c>
      <c r="I99" s="64">
        <v>0</v>
      </c>
      <c r="J99" s="64">
        <v>0</v>
      </c>
      <c r="K99" s="64">
        <v>0</v>
      </c>
      <c r="L99" s="64">
        <f t="shared" si="8"/>
        <v>307200.00000000006</v>
      </c>
      <c r="M99" s="64">
        <f t="shared" si="9"/>
        <v>230399.99999999997</v>
      </c>
      <c r="N99" s="64">
        <f t="shared" si="10"/>
        <v>184320</v>
      </c>
      <c r="O99" s="64">
        <f t="shared" si="11"/>
        <v>138240</v>
      </c>
      <c r="P99" s="64">
        <f t="shared" si="12"/>
        <v>18432.000000000004</v>
      </c>
      <c r="Q99" s="64">
        <f t="shared" si="13"/>
        <v>36864.000000000007</v>
      </c>
      <c r="R99" s="64">
        <f t="shared" si="14"/>
        <v>18432.000000000004</v>
      </c>
      <c r="T99" s="64">
        <f>培养数据!$B$6*D99</f>
        <v>307.20000000000005</v>
      </c>
      <c r="U99" s="64">
        <f>培养数据!$B$7*D99</f>
        <v>230.39999999999998</v>
      </c>
      <c r="V99" s="64">
        <f>培养数据!$B$8*D99</f>
        <v>184.32</v>
      </c>
      <c r="W99" s="64">
        <f>培养数据!$B$9*D99</f>
        <v>138.24</v>
      </c>
      <c r="X99" s="64">
        <f>培养数据!$B$10*D99</f>
        <v>18.432000000000002</v>
      </c>
      <c r="Y99" s="64">
        <f>培养数据!$B$11*D99</f>
        <v>36.864000000000004</v>
      </c>
      <c r="Z99" s="64">
        <f>培养数据!$B$12*D99</f>
        <v>18.432000000000002</v>
      </c>
    </row>
    <row r="100" spans="1:26">
      <c r="A100" s="64">
        <v>97</v>
      </c>
      <c r="B100" s="64">
        <v>1</v>
      </c>
      <c r="C100" s="64">
        <v>1</v>
      </c>
      <c r="D100" s="64">
        <v>97</v>
      </c>
      <c r="E100" s="64">
        <v>0</v>
      </c>
      <c r="F100" s="64">
        <v>0</v>
      </c>
      <c r="G100" s="64">
        <v>0</v>
      </c>
      <c r="H100" s="64">
        <v>0</v>
      </c>
      <c r="I100" s="64">
        <v>0</v>
      </c>
      <c r="J100" s="64">
        <v>0</v>
      </c>
      <c r="K100" s="64">
        <v>0</v>
      </c>
      <c r="L100" s="64">
        <f t="shared" si="8"/>
        <v>310400.00000000006</v>
      </c>
      <c r="M100" s="64">
        <f t="shared" si="9"/>
        <v>232799.99999999997</v>
      </c>
      <c r="N100" s="64">
        <f t="shared" si="10"/>
        <v>186239.99999999997</v>
      </c>
      <c r="O100" s="64">
        <f t="shared" si="11"/>
        <v>139680</v>
      </c>
      <c r="P100" s="64">
        <f t="shared" si="12"/>
        <v>18624</v>
      </c>
      <c r="Q100" s="64">
        <f t="shared" si="13"/>
        <v>37248</v>
      </c>
      <c r="R100" s="64">
        <f t="shared" si="14"/>
        <v>18624</v>
      </c>
      <c r="T100" s="64">
        <f>培养数据!$B$6*D100</f>
        <v>310.40000000000003</v>
      </c>
      <c r="U100" s="64">
        <f>培养数据!$B$7*D100</f>
        <v>232.79999999999998</v>
      </c>
      <c r="V100" s="64">
        <f>培养数据!$B$8*D100</f>
        <v>186.23999999999998</v>
      </c>
      <c r="W100" s="64">
        <f>培养数据!$B$9*D100</f>
        <v>139.68</v>
      </c>
      <c r="X100" s="64">
        <f>培养数据!$B$10*D100</f>
        <v>18.623999999999999</v>
      </c>
      <c r="Y100" s="64">
        <f>培养数据!$B$11*D100</f>
        <v>37.247999999999998</v>
      </c>
      <c r="Z100" s="64">
        <f>培养数据!$B$12*D100</f>
        <v>18.623999999999999</v>
      </c>
    </row>
    <row r="101" spans="1:26">
      <c r="A101" s="64">
        <v>98</v>
      </c>
      <c r="B101" s="64">
        <v>1</v>
      </c>
      <c r="C101" s="64">
        <v>1</v>
      </c>
      <c r="D101" s="64">
        <v>98</v>
      </c>
      <c r="E101" s="64">
        <v>0</v>
      </c>
      <c r="F101" s="64">
        <v>0</v>
      </c>
      <c r="G101" s="64">
        <v>0</v>
      </c>
      <c r="H101" s="64">
        <v>0</v>
      </c>
      <c r="I101" s="64">
        <v>0</v>
      </c>
      <c r="J101" s="64">
        <v>0</v>
      </c>
      <c r="K101" s="64">
        <v>0</v>
      </c>
      <c r="L101" s="64">
        <f t="shared" si="8"/>
        <v>313600</v>
      </c>
      <c r="M101" s="64">
        <f t="shared" si="9"/>
        <v>235200</v>
      </c>
      <c r="N101" s="64">
        <f t="shared" si="10"/>
        <v>188160</v>
      </c>
      <c r="O101" s="64">
        <f t="shared" si="11"/>
        <v>141120</v>
      </c>
      <c r="P101" s="64">
        <f t="shared" si="12"/>
        <v>18816</v>
      </c>
      <c r="Q101" s="64">
        <f t="shared" si="13"/>
        <v>37632</v>
      </c>
      <c r="R101" s="64">
        <f t="shared" si="14"/>
        <v>18816</v>
      </c>
      <c r="T101" s="64">
        <f>培养数据!$B$6*D101</f>
        <v>313.60000000000002</v>
      </c>
      <c r="U101" s="64">
        <f>培养数据!$B$7*D101</f>
        <v>235.2</v>
      </c>
      <c r="V101" s="64">
        <f>培养数据!$B$8*D101</f>
        <v>188.16</v>
      </c>
      <c r="W101" s="64">
        <f>培养数据!$B$9*D101</f>
        <v>141.12</v>
      </c>
      <c r="X101" s="64">
        <f>培养数据!$B$10*D101</f>
        <v>18.815999999999999</v>
      </c>
      <c r="Y101" s="64">
        <f>培养数据!$B$11*D101</f>
        <v>37.631999999999998</v>
      </c>
      <c r="Z101" s="64">
        <f>培养数据!$B$12*D101</f>
        <v>18.815999999999999</v>
      </c>
    </row>
    <row r="102" spans="1:26">
      <c r="A102" s="64">
        <v>99</v>
      </c>
      <c r="B102" s="64">
        <v>1</v>
      </c>
      <c r="C102" s="64">
        <v>1</v>
      </c>
      <c r="D102" s="64">
        <v>99</v>
      </c>
      <c r="E102" s="64">
        <v>0</v>
      </c>
      <c r="F102" s="64">
        <v>0</v>
      </c>
      <c r="G102" s="64">
        <v>0</v>
      </c>
      <c r="H102" s="64">
        <v>0</v>
      </c>
      <c r="I102" s="64">
        <v>0</v>
      </c>
      <c r="J102" s="64">
        <v>0</v>
      </c>
      <c r="K102" s="64">
        <v>0</v>
      </c>
      <c r="L102" s="64">
        <f t="shared" si="8"/>
        <v>316800</v>
      </c>
      <c r="M102" s="64">
        <f t="shared" si="9"/>
        <v>237600</v>
      </c>
      <c r="N102" s="64">
        <f t="shared" si="10"/>
        <v>190079.99999999997</v>
      </c>
      <c r="O102" s="64">
        <f t="shared" si="11"/>
        <v>142560</v>
      </c>
      <c r="P102" s="64">
        <f t="shared" si="12"/>
        <v>19008</v>
      </c>
      <c r="Q102" s="64">
        <f t="shared" si="13"/>
        <v>38016</v>
      </c>
      <c r="R102" s="64">
        <f t="shared" si="14"/>
        <v>19008</v>
      </c>
      <c r="T102" s="64">
        <f>培养数据!$B$6*D102</f>
        <v>316.8</v>
      </c>
      <c r="U102" s="64">
        <f>培养数据!$B$7*D102</f>
        <v>237.6</v>
      </c>
      <c r="V102" s="64">
        <f>培养数据!$B$8*D102</f>
        <v>190.07999999999998</v>
      </c>
      <c r="W102" s="64">
        <f>培养数据!$B$9*D102</f>
        <v>142.56</v>
      </c>
      <c r="X102" s="64">
        <f>培养数据!$B$10*D102</f>
        <v>19.007999999999999</v>
      </c>
      <c r="Y102" s="64">
        <f>培养数据!$B$11*D102</f>
        <v>38.015999999999998</v>
      </c>
      <c r="Z102" s="64">
        <f>培养数据!$B$12*D102</f>
        <v>19.007999999999999</v>
      </c>
    </row>
    <row r="103" spans="1:26">
      <c r="A103" s="64">
        <v>100</v>
      </c>
      <c r="B103" s="64">
        <v>1</v>
      </c>
      <c r="C103" s="64">
        <v>1</v>
      </c>
      <c r="D103" s="64">
        <v>100</v>
      </c>
      <c r="E103" s="64">
        <v>0</v>
      </c>
      <c r="F103" s="64">
        <v>0</v>
      </c>
      <c r="G103" s="64">
        <v>0</v>
      </c>
      <c r="H103" s="64">
        <v>0</v>
      </c>
      <c r="I103" s="64">
        <v>0</v>
      </c>
      <c r="J103" s="64">
        <v>0</v>
      </c>
      <c r="K103" s="64">
        <v>0</v>
      </c>
      <c r="L103" s="64">
        <f t="shared" si="8"/>
        <v>320000</v>
      </c>
      <c r="M103" s="64">
        <f t="shared" si="9"/>
        <v>240000</v>
      </c>
      <c r="N103" s="64">
        <f t="shared" si="10"/>
        <v>192000</v>
      </c>
      <c r="O103" s="64">
        <f t="shared" si="11"/>
        <v>144000</v>
      </c>
      <c r="P103" s="64">
        <f t="shared" si="12"/>
        <v>19200</v>
      </c>
      <c r="Q103" s="64">
        <f t="shared" si="13"/>
        <v>38400</v>
      </c>
      <c r="R103" s="64">
        <f t="shared" si="14"/>
        <v>19200</v>
      </c>
      <c r="T103" s="64">
        <f>培养数据!$B$6*D103</f>
        <v>320</v>
      </c>
      <c r="U103" s="64">
        <f>培养数据!$B$7*D103</f>
        <v>240</v>
      </c>
      <c r="V103" s="64">
        <f>培养数据!$B$8*D103</f>
        <v>192</v>
      </c>
      <c r="W103" s="64">
        <f>培养数据!$B$9*D103</f>
        <v>144</v>
      </c>
      <c r="X103" s="64">
        <f>培养数据!$B$10*D103</f>
        <v>19.2</v>
      </c>
      <c r="Y103" s="64">
        <f>培养数据!$B$11*D103</f>
        <v>38.4</v>
      </c>
      <c r="Z103" s="64">
        <f>培养数据!$B$12*D103</f>
        <v>19.2</v>
      </c>
    </row>
    <row r="104" spans="1:26">
      <c r="A104" s="64">
        <v>101</v>
      </c>
      <c r="B104" s="64">
        <v>1</v>
      </c>
      <c r="C104" s="64">
        <v>2</v>
      </c>
      <c r="D104" s="64">
        <v>1</v>
      </c>
      <c r="E104" s="64">
        <f>L4*$D$1</f>
        <v>2560</v>
      </c>
      <c r="F104" s="64">
        <f>M4*$D$1</f>
        <v>1920</v>
      </c>
      <c r="G104" s="64">
        <f t="shared" ref="G104:K104" si="15">N4*$D$1</f>
        <v>1536</v>
      </c>
      <c r="H104" s="64">
        <f t="shared" si="15"/>
        <v>1152</v>
      </c>
      <c r="I104" s="64">
        <f t="shared" si="15"/>
        <v>153.60000000000002</v>
      </c>
      <c r="J104" s="64">
        <f t="shared" si="15"/>
        <v>307.20000000000005</v>
      </c>
      <c r="K104" s="64">
        <f t="shared" si="15"/>
        <v>153.60000000000002</v>
      </c>
      <c r="L104" s="64">
        <f t="shared" si="8"/>
        <v>5600</v>
      </c>
      <c r="M104" s="64">
        <f t="shared" si="9"/>
        <v>4200</v>
      </c>
      <c r="N104" s="64">
        <f t="shared" si="10"/>
        <v>3360</v>
      </c>
      <c r="O104" s="64">
        <f t="shared" si="11"/>
        <v>2520</v>
      </c>
      <c r="P104" s="64">
        <f t="shared" si="12"/>
        <v>335.99999999999994</v>
      </c>
      <c r="Q104" s="64">
        <f t="shared" si="13"/>
        <v>671.99999999999989</v>
      </c>
      <c r="R104" s="64">
        <f t="shared" si="14"/>
        <v>335.99999999999994</v>
      </c>
      <c r="T104" s="64">
        <f>培养数据!$G$6*D104</f>
        <v>5.6</v>
      </c>
      <c r="U104" s="64">
        <f>培养数据!$G$7*D104</f>
        <v>4.2</v>
      </c>
      <c r="V104" s="64">
        <f>培养数据!$G$8*D104</f>
        <v>3.36</v>
      </c>
      <c r="W104" s="64">
        <f>培养数据!$G$9*D104</f>
        <v>2.52</v>
      </c>
      <c r="X104" s="64">
        <f>培养数据!$G$10*D104</f>
        <v>0.33599999999999997</v>
      </c>
      <c r="Y104" s="64">
        <f>培养数据!$G$11*D104</f>
        <v>0.67199999999999993</v>
      </c>
      <c r="Z104" s="64">
        <f>培养数据!$G$12*D104</f>
        <v>0.33599999999999997</v>
      </c>
    </row>
    <row r="105" spans="1:26">
      <c r="A105" s="64">
        <v>102</v>
      </c>
      <c r="B105" s="64">
        <v>1</v>
      </c>
      <c r="C105" s="64">
        <v>2</v>
      </c>
      <c r="D105" s="64">
        <v>2</v>
      </c>
      <c r="E105" s="64">
        <f t="shared" ref="E105:F105" si="16">L5*$D$1</f>
        <v>5120</v>
      </c>
      <c r="F105" s="64">
        <f t="shared" si="16"/>
        <v>3840</v>
      </c>
      <c r="G105" s="64">
        <f t="shared" ref="G105:G168" si="17">N5*$D$1</f>
        <v>3072</v>
      </c>
      <c r="H105" s="64">
        <f t="shared" ref="H105:H168" si="18">O5*$D$1</f>
        <v>2304</v>
      </c>
      <c r="I105" s="64">
        <f t="shared" ref="I105:I168" si="19">P5*$D$1</f>
        <v>307.20000000000005</v>
      </c>
      <c r="J105" s="64">
        <f t="shared" ref="J105:J168" si="20">Q5*$D$1</f>
        <v>614.40000000000009</v>
      </c>
      <c r="K105" s="64">
        <f t="shared" ref="K105:K168" si="21">R5*$D$1</f>
        <v>307.20000000000005</v>
      </c>
      <c r="L105" s="64">
        <f t="shared" si="8"/>
        <v>11200</v>
      </c>
      <c r="M105" s="64">
        <f t="shared" si="9"/>
        <v>8400</v>
      </c>
      <c r="N105" s="64">
        <f t="shared" si="10"/>
        <v>6720</v>
      </c>
      <c r="O105" s="64">
        <f t="shared" si="11"/>
        <v>5040</v>
      </c>
      <c r="P105" s="64">
        <f t="shared" si="12"/>
        <v>671.99999999999989</v>
      </c>
      <c r="Q105" s="64">
        <f t="shared" si="13"/>
        <v>1343.9999999999998</v>
      </c>
      <c r="R105" s="64">
        <f t="shared" si="14"/>
        <v>671.99999999999989</v>
      </c>
      <c r="T105" s="64">
        <f>培养数据!$G$6*D105</f>
        <v>11.2</v>
      </c>
      <c r="U105" s="64">
        <f>培养数据!$G$7*D105</f>
        <v>8.4</v>
      </c>
      <c r="V105" s="64">
        <f>培养数据!$G$8*D105</f>
        <v>6.72</v>
      </c>
      <c r="W105" s="64">
        <f>培养数据!$G$9*D105</f>
        <v>5.04</v>
      </c>
      <c r="X105" s="64">
        <f>培养数据!$G$10*D105</f>
        <v>0.67199999999999993</v>
      </c>
      <c r="Y105" s="64">
        <f>培养数据!$G$11*D105</f>
        <v>1.3439999999999999</v>
      </c>
      <c r="Z105" s="64">
        <f>培养数据!$G$12*D105</f>
        <v>0.67199999999999993</v>
      </c>
    </row>
    <row r="106" spans="1:26">
      <c r="A106" s="64">
        <v>103</v>
      </c>
      <c r="B106" s="64">
        <v>1</v>
      </c>
      <c r="C106" s="64">
        <v>2</v>
      </c>
      <c r="D106" s="64">
        <v>3</v>
      </c>
      <c r="E106" s="64">
        <f t="shared" ref="E106:F106" si="22">L6*$D$1</f>
        <v>7680.0000000000018</v>
      </c>
      <c r="F106" s="64">
        <f t="shared" si="22"/>
        <v>5760</v>
      </c>
      <c r="G106" s="64">
        <f t="shared" si="17"/>
        <v>4608</v>
      </c>
      <c r="H106" s="64">
        <f t="shared" si="18"/>
        <v>3456</v>
      </c>
      <c r="I106" s="64">
        <f t="shared" si="19"/>
        <v>460.80000000000013</v>
      </c>
      <c r="J106" s="64">
        <f t="shared" si="20"/>
        <v>921.60000000000025</v>
      </c>
      <c r="K106" s="64">
        <f t="shared" si="21"/>
        <v>460.80000000000013</v>
      </c>
      <c r="L106" s="64">
        <f t="shared" si="8"/>
        <v>16799.999999999996</v>
      </c>
      <c r="M106" s="64">
        <f t="shared" si="9"/>
        <v>12600.000000000002</v>
      </c>
      <c r="N106" s="64">
        <f t="shared" si="10"/>
        <v>10080</v>
      </c>
      <c r="O106" s="64">
        <f t="shared" si="11"/>
        <v>7560.0000000000009</v>
      </c>
      <c r="P106" s="64">
        <f t="shared" si="12"/>
        <v>1008</v>
      </c>
      <c r="Q106" s="64">
        <f t="shared" si="13"/>
        <v>2016</v>
      </c>
      <c r="R106" s="64">
        <f t="shared" si="14"/>
        <v>1008</v>
      </c>
      <c r="T106" s="64">
        <f>培养数据!$G$6*D106</f>
        <v>16.799999999999997</v>
      </c>
      <c r="U106" s="64">
        <f>培养数据!$G$7*D106</f>
        <v>12.600000000000001</v>
      </c>
      <c r="V106" s="64">
        <f>培养数据!$G$8*D106</f>
        <v>10.08</v>
      </c>
      <c r="W106" s="64">
        <f>培养数据!$G$9*D106</f>
        <v>7.5600000000000005</v>
      </c>
      <c r="X106" s="64">
        <f>培养数据!$G$10*D106</f>
        <v>1.008</v>
      </c>
      <c r="Y106" s="64">
        <f>培养数据!$G$11*D106</f>
        <v>2.016</v>
      </c>
      <c r="Z106" s="64">
        <f>培养数据!$G$12*D106</f>
        <v>1.008</v>
      </c>
    </row>
    <row r="107" spans="1:26">
      <c r="A107" s="64">
        <v>104</v>
      </c>
      <c r="B107" s="64">
        <v>1</v>
      </c>
      <c r="C107" s="64">
        <v>2</v>
      </c>
      <c r="D107" s="64">
        <v>4</v>
      </c>
      <c r="E107" s="64">
        <f t="shared" ref="E107:F107" si="23">L7*$D$1</f>
        <v>10240</v>
      </c>
      <c r="F107" s="64">
        <f t="shared" si="23"/>
        <v>7680</v>
      </c>
      <c r="G107" s="64">
        <f t="shared" si="17"/>
        <v>6144</v>
      </c>
      <c r="H107" s="64">
        <f t="shared" si="18"/>
        <v>4608</v>
      </c>
      <c r="I107" s="64">
        <f t="shared" si="19"/>
        <v>614.40000000000009</v>
      </c>
      <c r="J107" s="64">
        <f t="shared" si="20"/>
        <v>1228.8000000000002</v>
      </c>
      <c r="K107" s="64">
        <f t="shared" si="21"/>
        <v>614.40000000000009</v>
      </c>
      <c r="L107" s="64">
        <f t="shared" si="8"/>
        <v>22400</v>
      </c>
      <c r="M107" s="64">
        <f t="shared" si="9"/>
        <v>16800</v>
      </c>
      <c r="N107" s="64">
        <f t="shared" si="10"/>
        <v>13440</v>
      </c>
      <c r="O107" s="64">
        <f t="shared" si="11"/>
        <v>10080</v>
      </c>
      <c r="P107" s="64">
        <f t="shared" si="12"/>
        <v>1343.9999999999998</v>
      </c>
      <c r="Q107" s="64">
        <f t="shared" si="13"/>
        <v>2687.9999999999995</v>
      </c>
      <c r="R107" s="64">
        <f t="shared" si="14"/>
        <v>1343.9999999999998</v>
      </c>
      <c r="T107" s="64">
        <f>培养数据!$G$6*D107</f>
        <v>22.4</v>
      </c>
      <c r="U107" s="64">
        <f>培养数据!$G$7*D107</f>
        <v>16.8</v>
      </c>
      <c r="V107" s="64">
        <f>培养数据!$G$8*D107</f>
        <v>13.44</v>
      </c>
      <c r="W107" s="64">
        <f>培养数据!$G$9*D107</f>
        <v>10.08</v>
      </c>
      <c r="X107" s="64">
        <f>培养数据!$G$10*D107</f>
        <v>1.3439999999999999</v>
      </c>
      <c r="Y107" s="64">
        <f>培养数据!$G$11*D107</f>
        <v>2.6879999999999997</v>
      </c>
      <c r="Z107" s="64">
        <f>培养数据!$G$12*D107</f>
        <v>1.3439999999999999</v>
      </c>
    </row>
    <row r="108" spans="1:26">
      <c r="A108" s="64">
        <v>105</v>
      </c>
      <c r="B108" s="64">
        <v>1</v>
      </c>
      <c r="C108" s="64">
        <v>2</v>
      </c>
      <c r="D108" s="64">
        <v>5</v>
      </c>
      <c r="E108" s="64">
        <f t="shared" ref="E108:F108" si="24">L8*$D$1</f>
        <v>12800</v>
      </c>
      <c r="F108" s="64">
        <f t="shared" si="24"/>
        <v>9600</v>
      </c>
      <c r="G108" s="64">
        <f t="shared" si="17"/>
        <v>7680</v>
      </c>
      <c r="H108" s="64">
        <f t="shared" si="18"/>
        <v>5760</v>
      </c>
      <c r="I108" s="64">
        <f t="shared" si="19"/>
        <v>768</v>
      </c>
      <c r="J108" s="64">
        <f t="shared" si="20"/>
        <v>1536</v>
      </c>
      <c r="K108" s="64">
        <f t="shared" si="21"/>
        <v>768</v>
      </c>
      <c r="L108" s="64">
        <f t="shared" si="8"/>
        <v>28000</v>
      </c>
      <c r="M108" s="64">
        <f t="shared" si="9"/>
        <v>21000</v>
      </c>
      <c r="N108" s="64">
        <f t="shared" si="10"/>
        <v>16800</v>
      </c>
      <c r="O108" s="64">
        <f t="shared" si="11"/>
        <v>12600</v>
      </c>
      <c r="P108" s="64">
        <f t="shared" si="12"/>
        <v>1679.9999999999998</v>
      </c>
      <c r="Q108" s="64">
        <f t="shared" si="13"/>
        <v>3359.9999999999995</v>
      </c>
      <c r="R108" s="64">
        <f t="shared" si="14"/>
        <v>1679.9999999999998</v>
      </c>
      <c r="T108" s="64">
        <f>培养数据!$G$6*D108</f>
        <v>28</v>
      </c>
      <c r="U108" s="64">
        <f>培养数据!$G$7*D108</f>
        <v>21</v>
      </c>
      <c r="V108" s="64">
        <f>培养数据!$G$8*D108</f>
        <v>16.8</v>
      </c>
      <c r="W108" s="64">
        <f>培养数据!$G$9*D108</f>
        <v>12.6</v>
      </c>
      <c r="X108" s="64">
        <f>培养数据!$G$10*D108</f>
        <v>1.6799999999999997</v>
      </c>
      <c r="Y108" s="64">
        <f>培养数据!$G$11*D108</f>
        <v>3.3599999999999994</v>
      </c>
      <c r="Z108" s="64">
        <f>培养数据!$G$12*D108</f>
        <v>1.6799999999999997</v>
      </c>
    </row>
    <row r="109" spans="1:26">
      <c r="A109" s="64">
        <v>106</v>
      </c>
      <c r="B109" s="64">
        <v>1</v>
      </c>
      <c r="C109" s="64">
        <v>2</v>
      </c>
      <c r="D109" s="64">
        <v>6</v>
      </c>
      <c r="E109" s="64">
        <f t="shared" ref="E109:F109" si="25">L9*$D$1</f>
        <v>15360.000000000004</v>
      </c>
      <c r="F109" s="64">
        <f t="shared" si="25"/>
        <v>11520</v>
      </c>
      <c r="G109" s="64">
        <f t="shared" si="17"/>
        <v>9216</v>
      </c>
      <c r="H109" s="64">
        <f t="shared" si="18"/>
        <v>6912</v>
      </c>
      <c r="I109" s="64">
        <f t="shared" si="19"/>
        <v>921.60000000000025</v>
      </c>
      <c r="J109" s="64">
        <f t="shared" si="20"/>
        <v>1843.2000000000005</v>
      </c>
      <c r="K109" s="64">
        <f t="shared" si="21"/>
        <v>921.60000000000025</v>
      </c>
      <c r="L109" s="64">
        <f t="shared" si="8"/>
        <v>33599.999999999993</v>
      </c>
      <c r="M109" s="64">
        <f t="shared" si="9"/>
        <v>25200.000000000004</v>
      </c>
      <c r="N109" s="64">
        <f t="shared" si="10"/>
        <v>20160</v>
      </c>
      <c r="O109" s="64">
        <f t="shared" si="11"/>
        <v>15120.000000000002</v>
      </c>
      <c r="P109" s="64">
        <f t="shared" si="12"/>
        <v>2016</v>
      </c>
      <c r="Q109" s="64">
        <f t="shared" si="13"/>
        <v>4032</v>
      </c>
      <c r="R109" s="64">
        <f t="shared" si="14"/>
        <v>2016</v>
      </c>
      <c r="T109" s="64">
        <f>培养数据!$G$6*D109</f>
        <v>33.599999999999994</v>
      </c>
      <c r="U109" s="64">
        <f>培养数据!$G$7*D109</f>
        <v>25.200000000000003</v>
      </c>
      <c r="V109" s="64">
        <f>培养数据!$G$8*D109</f>
        <v>20.16</v>
      </c>
      <c r="W109" s="64">
        <f>培养数据!$G$9*D109</f>
        <v>15.120000000000001</v>
      </c>
      <c r="X109" s="64">
        <f>培养数据!$G$10*D109</f>
        <v>2.016</v>
      </c>
      <c r="Y109" s="64">
        <f>培养数据!$G$11*D109</f>
        <v>4.032</v>
      </c>
      <c r="Z109" s="64">
        <f>培养数据!$G$12*D109</f>
        <v>2.016</v>
      </c>
    </row>
    <row r="110" spans="1:26">
      <c r="A110" s="64">
        <v>107</v>
      </c>
      <c r="B110" s="64">
        <v>1</v>
      </c>
      <c r="C110" s="64">
        <v>2</v>
      </c>
      <c r="D110" s="64">
        <v>7</v>
      </c>
      <c r="E110" s="64">
        <f t="shared" ref="E110:F110" si="26">L10*$D$1</f>
        <v>17920.000000000004</v>
      </c>
      <c r="F110" s="64">
        <f t="shared" si="26"/>
        <v>13440</v>
      </c>
      <c r="G110" s="64">
        <f t="shared" si="17"/>
        <v>10752</v>
      </c>
      <c r="H110" s="64">
        <f t="shared" si="18"/>
        <v>8064</v>
      </c>
      <c r="I110" s="64">
        <f t="shared" si="19"/>
        <v>1075.2</v>
      </c>
      <c r="J110" s="64">
        <f t="shared" si="20"/>
        <v>2150.4</v>
      </c>
      <c r="K110" s="64">
        <f t="shared" si="21"/>
        <v>1075.2</v>
      </c>
      <c r="L110" s="64">
        <f t="shared" si="8"/>
        <v>39199.999999999993</v>
      </c>
      <c r="M110" s="64">
        <f t="shared" si="9"/>
        <v>29400.000000000004</v>
      </c>
      <c r="N110" s="64">
        <f t="shared" si="10"/>
        <v>23520</v>
      </c>
      <c r="O110" s="64">
        <f t="shared" si="11"/>
        <v>17640</v>
      </c>
      <c r="P110" s="64">
        <f t="shared" si="12"/>
        <v>2352</v>
      </c>
      <c r="Q110" s="64">
        <f t="shared" si="13"/>
        <v>4704</v>
      </c>
      <c r="R110" s="64">
        <f t="shared" si="14"/>
        <v>2352</v>
      </c>
      <c r="T110" s="64">
        <f>培养数据!$G$6*D110</f>
        <v>39.199999999999996</v>
      </c>
      <c r="U110" s="64">
        <f>培养数据!$G$7*D110</f>
        <v>29.400000000000002</v>
      </c>
      <c r="V110" s="64">
        <f>培养数据!$G$8*D110</f>
        <v>23.52</v>
      </c>
      <c r="W110" s="64">
        <f>培养数据!$G$9*D110</f>
        <v>17.64</v>
      </c>
      <c r="X110" s="64">
        <f>培养数据!$G$10*D110</f>
        <v>2.3519999999999999</v>
      </c>
      <c r="Y110" s="64">
        <f>培养数据!$G$11*D110</f>
        <v>4.7039999999999997</v>
      </c>
      <c r="Z110" s="64">
        <f>培养数据!$G$12*D110</f>
        <v>2.3519999999999999</v>
      </c>
    </row>
    <row r="111" spans="1:26">
      <c r="A111" s="64">
        <v>108</v>
      </c>
      <c r="B111" s="64">
        <v>1</v>
      </c>
      <c r="C111" s="64">
        <v>2</v>
      </c>
      <c r="D111" s="64">
        <v>8</v>
      </c>
      <c r="E111" s="64">
        <f t="shared" ref="E111:F111" si="27">L11*$D$1</f>
        <v>20480</v>
      </c>
      <c r="F111" s="64">
        <f t="shared" si="27"/>
        <v>15360</v>
      </c>
      <c r="G111" s="64">
        <f t="shared" si="17"/>
        <v>12288</v>
      </c>
      <c r="H111" s="64">
        <f t="shared" si="18"/>
        <v>9216</v>
      </c>
      <c r="I111" s="64">
        <f t="shared" si="19"/>
        <v>1228.8000000000002</v>
      </c>
      <c r="J111" s="64">
        <f t="shared" si="20"/>
        <v>2457.6000000000004</v>
      </c>
      <c r="K111" s="64">
        <f t="shared" si="21"/>
        <v>1228.8000000000002</v>
      </c>
      <c r="L111" s="64">
        <f t="shared" si="8"/>
        <v>44800</v>
      </c>
      <c r="M111" s="64">
        <f t="shared" si="9"/>
        <v>33600</v>
      </c>
      <c r="N111" s="64">
        <f t="shared" si="10"/>
        <v>26880</v>
      </c>
      <c r="O111" s="64">
        <f t="shared" si="11"/>
        <v>20160</v>
      </c>
      <c r="P111" s="64">
        <f t="shared" si="12"/>
        <v>2687.9999999999995</v>
      </c>
      <c r="Q111" s="64">
        <f t="shared" si="13"/>
        <v>5375.9999999999991</v>
      </c>
      <c r="R111" s="64">
        <f t="shared" si="14"/>
        <v>2687.9999999999995</v>
      </c>
      <c r="T111" s="64">
        <f>培养数据!$G$6*D111</f>
        <v>44.8</v>
      </c>
      <c r="U111" s="64">
        <f>培养数据!$G$7*D111</f>
        <v>33.6</v>
      </c>
      <c r="V111" s="64">
        <f>培养数据!$G$8*D111</f>
        <v>26.88</v>
      </c>
      <c r="W111" s="64">
        <f>培养数据!$G$9*D111</f>
        <v>20.16</v>
      </c>
      <c r="X111" s="64">
        <f>培养数据!$G$10*D111</f>
        <v>2.6879999999999997</v>
      </c>
      <c r="Y111" s="64">
        <f>培养数据!$G$11*D111</f>
        <v>5.3759999999999994</v>
      </c>
      <c r="Z111" s="64">
        <f>培养数据!$G$12*D111</f>
        <v>2.6879999999999997</v>
      </c>
    </row>
    <row r="112" spans="1:26">
      <c r="A112" s="64">
        <v>109</v>
      </c>
      <c r="B112" s="64">
        <v>1</v>
      </c>
      <c r="C112" s="64">
        <v>2</v>
      </c>
      <c r="D112" s="64">
        <v>9</v>
      </c>
      <c r="E112" s="64">
        <f t="shared" ref="E112:F112" si="28">L12*$D$1</f>
        <v>23040</v>
      </c>
      <c r="F112" s="64">
        <f t="shared" si="28"/>
        <v>17279.999999999996</v>
      </c>
      <c r="G112" s="64">
        <f t="shared" si="17"/>
        <v>13824</v>
      </c>
      <c r="H112" s="64">
        <f t="shared" si="18"/>
        <v>10368</v>
      </c>
      <c r="I112" s="64">
        <f t="shared" si="19"/>
        <v>1382.4</v>
      </c>
      <c r="J112" s="64">
        <f t="shared" si="20"/>
        <v>2764.8</v>
      </c>
      <c r="K112" s="64">
        <f t="shared" si="21"/>
        <v>1382.4</v>
      </c>
      <c r="L112" s="64">
        <f t="shared" si="8"/>
        <v>50400</v>
      </c>
      <c r="M112" s="64">
        <f t="shared" si="9"/>
        <v>37800.000000000007</v>
      </c>
      <c r="N112" s="64">
        <f t="shared" si="10"/>
        <v>30240</v>
      </c>
      <c r="O112" s="64">
        <f t="shared" si="11"/>
        <v>22680</v>
      </c>
      <c r="P112" s="64">
        <f t="shared" si="12"/>
        <v>3023.9999999999995</v>
      </c>
      <c r="Q112" s="64">
        <f t="shared" si="13"/>
        <v>6047.9999999999991</v>
      </c>
      <c r="R112" s="64">
        <f t="shared" si="14"/>
        <v>3023.9999999999995</v>
      </c>
      <c r="T112" s="64">
        <f>培养数据!$G$6*D112</f>
        <v>50.4</v>
      </c>
      <c r="U112" s="64">
        <f>培养数据!$G$7*D112</f>
        <v>37.800000000000004</v>
      </c>
      <c r="V112" s="64">
        <f>培养数据!$G$8*D112</f>
        <v>30.24</v>
      </c>
      <c r="W112" s="64">
        <f>培养数据!$G$9*D112</f>
        <v>22.68</v>
      </c>
      <c r="X112" s="64">
        <f>培养数据!$G$10*D112</f>
        <v>3.0239999999999996</v>
      </c>
      <c r="Y112" s="64">
        <f>培养数据!$G$11*D112</f>
        <v>6.0479999999999992</v>
      </c>
      <c r="Z112" s="64">
        <f>培养数据!$G$12*D112</f>
        <v>3.0239999999999996</v>
      </c>
    </row>
    <row r="113" spans="1:26">
      <c r="A113" s="64">
        <v>110</v>
      </c>
      <c r="B113" s="64">
        <v>1</v>
      </c>
      <c r="C113" s="64">
        <v>2</v>
      </c>
      <c r="D113" s="64">
        <v>10</v>
      </c>
      <c r="E113" s="64">
        <f t="shared" ref="E113:F113" si="29">L13*$D$1</f>
        <v>25600</v>
      </c>
      <c r="F113" s="64">
        <f t="shared" si="29"/>
        <v>19200</v>
      </c>
      <c r="G113" s="64">
        <f t="shared" si="17"/>
        <v>15360</v>
      </c>
      <c r="H113" s="64">
        <f t="shared" si="18"/>
        <v>11520</v>
      </c>
      <c r="I113" s="64">
        <f t="shared" si="19"/>
        <v>1536</v>
      </c>
      <c r="J113" s="64">
        <f t="shared" si="20"/>
        <v>3072</v>
      </c>
      <c r="K113" s="64">
        <f t="shared" si="21"/>
        <v>1536</v>
      </c>
      <c r="L113" s="64">
        <f t="shared" si="8"/>
        <v>56000</v>
      </c>
      <c r="M113" s="64">
        <f t="shared" si="9"/>
        <v>42000</v>
      </c>
      <c r="N113" s="64">
        <f t="shared" si="10"/>
        <v>33600</v>
      </c>
      <c r="O113" s="64">
        <f t="shared" si="11"/>
        <v>25200</v>
      </c>
      <c r="P113" s="64">
        <f t="shared" si="12"/>
        <v>3359.9999999999995</v>
      </c>
      <c r="Q113" s="64">
        <f t="shared" si="13"/>
        <v>6719.9999999999991</v>
      </c>
      <c r="R113" s="64">
        <f t="shared" si="14"/>
        <v>3359.9999999999995</v>
      </c>
      <c r="T113" s="64">
        <f>培养数据!$G$6*D113</f>
        <v>56</v>
      </c>
      <c r="U113" s="64">
        <f>培养数据!$G$7*D113</f>
        <v>42</v>
      </c>
      <c r="V113" s="64">
        <f>培养数据!$G$8*D113</f>
        <v>33.6</v>
      </c>
      <c r="W113" s="64">
        <f>培养数据!$G$9*D113</f>
        <v>25.2</v>
      </c>
      <c r="X113" s="64">
        <f>培养数据!$G$10*D113</f>
        <v>3.3599999999999994</v>
      </c>
      <c r="Y113" s="64">
        <f>培养数据!$G$11*D113</f>
        <v>6.7199999999999989</v>
      </c>
      <c r="Z113" s="64">
        <f>培养数据!$G$12*D113</f>
        <v>3.3599999999999994</v>
      </c>
    </row>
    <row r="114" spans="1:26">
      <c r="A114" s="64">
        <v>111</v>
      </c>
      <c r="B114" s="64">
        <v>1</v>
      </c>
      <c r="C114" s="64">
        <v>2</v>
      </c>
      <c r="D114" s="64">
        <v>11</v>
      </c>
      <c r="E114" s="64">
        <f t="shared" ref="E114:F114" si="30">L14*$D$1</f>
        <v>28160</v>
      </c>
      <c r="F114" s="64">
        <f t="shared" si="30"/>
        <v>21120</v>
      </c>
      <c r="G114" s="64">
        <f t="shared" si="17"/>
        <v>16895.999999999996</v>
      </c>
      <c r="H114" s="64">
        <f t="shared" si="18"/>
        <v>12672</v>
      </c>
      <c r="I114" s="64">
        <f t="shared" si="19"/>
        <v>1689.6000000000001</v>
      </c>
      <c r="J114" s="64">
        <f t="shared" si="20"/>
        <v>3379.2000000000003</v>
      </c>
      <c r="K114" s="64">
        <f t="shared" si="21"/>
        <v>1689.6000000000001</v>
      </c>
      <c r="L114" s="64">
        <f t="shared" si="8"/>
        <v>61599.999999999993</v>
      </c>
      <c r="M114" s="64">
        <f t="shared" si="9"/>
        <v>46200</v>
      </c>
      <c r="N114" s="64">
        <f t="shared" si="10"/>
        <v>36960</v>
      </c>
      <c r="O114" s="64">
        <f t="shared" si="11"/>
        <v>27720</v>
      </c>
      <c r="P114" s="64">
        <f t="shared" si="12"/>
        <v>3695.9999999999995</v>
      </c>
      <c r="Q114" s="64">
        <f t="shared" si="13"/>
        <v>7391.9999999999991</v>
      </c>
      <c r="R114" s="64">
        <f t="shared" si="14"/>
        <v>3695.9999999999995</v>
      </c>
      <c r="T114" s="64">
        <f>培养数据!$G$6*D114</f>
        <v>61.599999999999994</v>
      </c>
      <c r="U114" s="64">
        <f>培养数据!$G$7*D114</f>
        <v>46.2</v>
      </c>
      <c r="V114" s="64">
        <f>培养数据!$G$8*D114</f>
        <v>36.96</v>
      </c>
      <c r="W114" s="64">
        <f>培养数据!$G$9*D114</f>
        <v>27.72</v>
      </c>
      <c r="X114" s="64">
        <f>培养数据!$G$10*D114</f>
        <v>3.6959999999999997</v>
      </c>
      <c r="Y114" s="64">
        <f>培养数据!$G$11*D114</f>
        <v>7.3919999999999995</v>
      </c>
      <c r="Z114" s="64">
        <f>培养数据!$G$12*D114</f>
        <v>3.6959999999999997</v>
      </c>
    </row>
    <row r="115" spans="1:26">
      <c r="A115" s="64">
        <v>112</v>
      </c>
      <c r="B115" s="64">
        <v>1</v>
      </c>
      <c r="C115" s="64">
        <v>2</v>
      </c>
      <c r="D115" s="64">
        <v>12</v>
      </c>
      <c r="E115" s="64">
        <f t="shared" ref="E115:F115" si="31">L15*$D$1</f>
        <v>30720.000000000007</v>
      </c>
      <c r="F115" s="64">
        <f t="shared" si="31"/>
        <v>23040</v>
      </c>
      <c r="G115" s="64">
        <f t="shared" si="17"/>
        <v>18432</v>
      </c>
      <c r="H115" s="64">
        <f t="shared" si="18"/>
        <v>13824</v>
      </c>
      <c r="I115" s="64">
        <f t="shared" si="19"/>
        <v>1843.2000000000005</v>
      </c>
      <c r="J115" s="64">
        <f t="shared" si="20"/>
        <v>3686.400000000001</v>
      </c>
      <c r="K115" s="64">
        <f t="shared" si="21"/>
        <v>1843.2000000000005</v>
      </c>
      <c r="L115" s="64">
        <f t="shared" si="8"/>
        <v>67199.999999999985</v>
      </c>
      <c r="M115" s="64">
        <f t="shared" si="9"/>
        <v>50400.000000000007</v>
      </c>
      <c r="N115" s="64">
        <f t="shared" si="10"/>
        <v>40320</v>
      </c>
      <c r="O115" s="64">
        <f t="shared" si="11"/>
        <v>30240.000000000004</v>
      </c>
      <c r="P115" s="64">
        <f t="shared" si="12"/>
        <v>4032</v>
      </c>
      <c r="Q115" s="64">
        <f t="shared" si="13"/>
        <v>8064</v>
      </c>
      <c r="R115" s="64">
        <f t="shared" si="14"/>
        <v>4032</v>
      </c>
      <c r="T115" s="64">
        <f>培养数据!$G$6*D115</f>
        <v>67.199999999999989</v>
      </c>
      <c r="U115" s="64">
        <f>培养数据!$G$7*D115</f>
        <v>50.400000000000006</v>
      </c>
      <c r="V115" s="64">
        <f>培养数据!$G$8*D115</f>
        <v>40.32</v>
      </c>
      <c r="W115" s="64">
        <f>培养数据!$G$9*D115</f>
        <v>30.240000000000002</v>
      </c>
      <c r="X115" s="64">
        <f>培养数据!$G$10*D115</f>
        <v>4.032</v>
      </c>
      <c r="Y115" s="64">
        <f>培养数据!$G$11*D115</f>
        <v>8.0640000000000001</v>
      </c>
      <c r="Z115" s="64">
        <f>培养数据!$G$12*D115</f>
        <v>4.032</v>
      </c>
    </row>
    <row r="116" spans="1:26">
      <c r="A116" s="64">
        <v>113</v>
      </c>
      <c r="B116" s="64">
        <v>1</v>
      </c>
      <c r="C116" s="64">
        <v>2</v>
      </c>
      <c r="D116" s="64">
        <v>13</v>
      </c>
      <c r="E116" s="64">
        <f t="shared" ref="E116:F116" si="32">L16*$D$1</f>
        <v>33280</v>
      </c>
      <c r="F116" s="64">
        <f t="shared" si="32"/>
        <v>24960</v>
      </c>
      <c r="G116" s="64">
        <f t="shared" si="17"/>
        <v>19968</v>
      </c>
      <c r="H116" s="64">
        <f t="shared" si="18"/>
        <v>14976</v>
      </c>
      <c r="I116" s="64">
        <f t="shared" si="19"/>
        <v>1996.8000000000002</v>
      </c>
      <c r="J116" s="64">
        <f t="shared" si="20"/>
        <v>3993.6000000000004</v>
      </c>
      <c r="K116" s="64">
        <f t="shared" si="21"/>
        <v>1996.8000000000002</v>
      </c>
      <c r="L116" s="64">
        <f t="shared" si="8"/>
        <v>72800</v>
      </c>
      <c r="M116" s="64">
        <f t="shared" si="9"/>
        <v>54600</v>
      </c>
      <c r="N116" s="64">
        <f t="shared" si="10"/>
        <v>43680</v>
      </c>
      <c r="O116" s="64">
        <f t="shared" si="11"/>
        <v>32759.999999999996</v>
      </c>
      <c r="P116" s="64">
        <f t="shared" si="12"/>
        <v>4367.9999999999991</v>
      </c>
      <c r="Q116" s="64">
        <f t="shared" si="13"/>
        <v>8735.9999999999982</v>
      </c>
      <c r="R116" s="64">
        <f t="shared" si="14"/>
        <v>4367.9999999999991</v>
      </c>
      <c r="T116" s="64">
        <f>培养数据!$G$6*D116</f>
        <v>72.8</v>
      </c>
      <c r="U116" s="64">
        <f>培养数据!$G$7*D116</f>
        <v>54.6</v>
      </c>
      <c r="V116" s="64">
        <f>培养数据!$G$8*D116</f>
        <v>43.68</v>
      </c>
      <c r="W116" s="64">
        <f>培养数据!$G$9*D116</f>
        <v>32.76</v>
      </c>
      <c r="X116" s="64">
        <f>培养数据!$G$10*D116</f>
        <v>4.3679999999999994</v>
      </c>
      <c r="Y116" s="64">
        <f>培养数据!$G$11*D116</f>
        <v>8.7359999999999989</v>
      </c>
      <c r="Z116" s="64">
        <f>培养数据!$G$12*D116</f>
        <v>4.3679999999999994</v>
      </c>
    </row>
    <row r="117" spans="1:26">
      <c r="A117" s="64">
        <v>114</v>
      </c>
      <c r="B117" s="64">
        <v>1</v>
      </c>
      <c r="C117" s="64">
        <v>2</v>
      </c>
      <c r="D117" s="64">
        <v>14</v>
      </c>
      <c r="E117" s="64">
        <f t="shared" ref="E117:F117" si="33">L17*$D$1</f>
        <v>35840.000000000007</v>
      </c>
      <c r="F117" s="64">
        <f t="shared" si="33"/>
        <v>26880</v>
      </c>
      <c r="G117" s="64">
        <f t="shared" si="17"/>
        <v>21504</v>
      </c>
      <c r="H117" s="64">
        <f t="shared" si="18"/>
        <v>16128</v>
      </c>
      <c r="I117" s="64">
        <f t="shared" si="19"/>
        <v>2150.4</v>
      </c>
      <c r="J117" s="64">
        <f t="shared" si="20"/>
        <v>4300.8</v>
      </c>
      <c r="K117" s="64">
        <f t="shared" si="21"/>
        <v>2150.4</v>
      </c>
      <c r="L117" s="64">
        <f t="shared" si="8"/>
        <v>78399.999999999985</v>
      </c>
      <c r="M117" s="64">
        <f t="shared" si="9"/>
        <v>58800.000000000007</v>
      </c>
      <c r="N117" s="64">
        <f t="shared" si="10"/>
        <v>47040</v>
      </c>
      <c r="O117" s="64">
        <f t="shared" si="11"/>
        <v>35280</v>
      </c>
      <c r="P117" s="64">
        <f t="shared" si="12"/>
        <v>4704</v>
      </c>
      <c r="Q117" s="64">
        <f t="shared" si="13"/>
        <v>9408</v>
      </c>
      <c r="R117" s="64">
        <f t="shared" si="14"/>
        <v>4704</v>
      </c>
      <c r="T117" s="64">
        <f>培养数据!$G$6*D117</f>
        <v>78.399999999999991</v>
      </c>
      <c r="U117" s="64">
        <f>培养数据!$G$7*D117</f>
        <v>58.800000000000004</v>
      </c>
      <c r="V117" s="64">
        <f>培养数据!$G$8*D117</f>
        <v>47.04</v>
      </c>
      <c r="W117" s="64">
        <f>培养数据!$G$9*D117</f>
        <v>35.28</v>
      </c>
      <c r="X117" s="64">
        <f>培养数据!$G$10*D117</f>
        <v>4.7039999999999997</v>
      </c>
      <c r="Y117" s="64">
        <f>培养数据!$G$11*D117</f>
        <v>9.4079999999999995</v>
      </c>
      <c r="Z117" s="64">
        <f>培养数据!$G$12*D117</f>
        <v>4.7039999999999997</v>
      </c>
    </row>
    <row r="118" spans="1:26">
      <c r="A118" s="64">
        <v>115</v>
      </c>
      <c r="B118" s="64">
        <v>1</v>
      </c>
      <c r="C118" s="64">
        <v>2</v>
      </c>
      <c r="D118" s="64">
        <v>15</v>
      </c>
      <c r="E118" s="64">
        <f t="shared" ref="E118:F118" si="34">L18*$D$1</f>
        <v>38400</v>
      </c>
      <c r="F118" s="64">
        <f t="shared" si="34"/>
        <v>28800</v>
      </c>
      <c r="G118" s="64">
        <f t="shared" si="17"/>
        <v>23040</v>
      </c>
      <c r="H118" s="64">
        <f t="shared" si="18"/>
        <v>17279.999999999996</v>
      </c>
      <c r="I118" s="64">
        <f t="shared" si="19"/>
        <v>2304</v>
      </c>
      <c r="J118" s="64">
        <f t="shared" si="20"/>
        <v>4608</v>
      </c>
      <c r="K118" s="64">
        <f t="shared" si="21"/>
        <v>2304</v>
      </c>
      <c r="L118" s="64">
        <f t="shared" si="8"/>
        <v>84000</v>
      </c>
      <c r="M118" s="64">
        <f t="shared" si="9"/>
        <v>63000</v>
      </c>
      <c r="N118" s="64">
        <f t="shared" si="10"/>
        <v>50400</v>
      </c>
      <c r="O118" s="64">
        <f t="shared" si="11"/>
        <v>37800</v>
      </c>
      <c r="P118" s="64">
        <f t="shared" si="12"/>
        <v>5039.9999999999991</v>
      </c>
      <c r="Q118" s="64">
        <f t="shared" si="13"/>
        <v>10079.999999999998</v>
      </c>
      <c r="R118" s="64">
        <f t="shared" si="14"/>
        <v>5039.9999999999991</v>
      </c>
      <c r="T118" s="64">
        <f>培养数据!$G$6*D118</f>
        <v>84</v>
      </c>
      <c r="U118" s="64">
        <f>培养数据!$G$7*D118</f>
        <v>63</v>
      </c>
      <c r="V118" s="64">
        <f>培养数据!$G$8*D118</f>
        <v>50.4</v>
      </c>
      <c r="W118" s="64">
        <f>培养数据!$G$9*D118</f>
        <v>37.799999999999997</v>
      </c>
      <c r="X118" s="64">
        <f>培养数据!$G$10*D118</f>
        <v>5.0399999999999991</v>
      </c>
      <c r="Y118" s="64">
        <f>培养数据!$G$11*D118</f>
        <v>10.079999999999998</v>
      </c>
      <c r="Z118" s="64">
        <f>培养数据!$G$12*D118</f>
        <v>5.0399999999999991</v>
      </c>
    </row>
    <row r="119" spans="1:26">
      <c r="A119" s="64">
        <v>116</v>
      </c>
      <c r="B119" s="64">
        <v>1</v>
      </c>
      <c r="C119" s="64">
        <v>2</v>
      </c>
      <c r="D119" s="64">
        <v>16</v>
      </c>
      <c r="E119" s="64">
        <f t="shared" ref="E119:F119" si="35">L19*$D$1</f>
        <v>40960</v>
      </c>
      <c r="F119" s="64">
        <f t="shared" si="35"/>
        <v>30720</v>
      </c>
      <c r="G119" s="64">
        <f t="shared" si="17"/>
        <v>24576</v>
      </c>
      <c r="H119" s="64">
        <f t="shared" si="18"/>
        <v>18432</v>
      </c>
      <c r="I119" s="64">
        <f t="shared" si="19"/>
        <v>2457.6000000000004</v>
      </c>
      <c r="J119" s="64">
        <f t="shared" si="20"/>
        <v>4915.2000000000007</v>
      </c>
      <c r="K119" s="64">
        <f t="shared" si="21"/>
        <v>2457.6000000000004</v>
      </c>
      <c r="L119" s="64">
        <f t="shared" si="8"/>
        <v>89600</v>
      </c>
      <c r="M119" s="64">
        <f t="shared" si="9"/>
        <v>67200</v>
      </c>
      <c r="N119" s="64">
        <f t="shared" si="10"/>
        <v>53760</v>
      </c>
      <c r="O119" s="64">
        <f t="shared" si="11"/>
        <v>40320</v>
      </c>
      <c r="P119" s="64">
        <f t="shared" si="12"/>
        <v>5375.9999999999991</v>
      </c>
      <c r="Q119" s="64">
        <f t="shared" si="13"/>
        <v>10751.999999999998</v>
      </c>
      <c r="R119" s="64">
        <f t="shared" si="14"/>
        <v>5375.9999999999991</v>
      </c>
      <c r="T119" s="64">
        <f>培养数据!$G$6*D119</f>
        <v>89.6</v>
      </c>
      <c r="U119" s="64">
        <f>培养数据!$G$7*D119</f>
        <v>67.2</v>
      </c>
      <c r="V119" s="64">
        <f>培养数据!$G$8*D119</f>
        <v>53.76</v>
      </c>
      <c r="W119" s="64">
        <f>培养数据!$G$9*D119</f>
        <v>40.32</v>
      </c>
      <c r="X119" s="64">
        <f>培养数据!$G$10*D119</f>
        <v>5.3759999999999994</v>
      </c>
      <c r="Y119" s="64">
        <f>培养数据!$G$11*D119</f>
        <v>10.751999999999999</v>
      </c>
      <c r="Z119" s="64">
        <f>培养数据!$G$12*D119</f>
        <v>5.3759999999999994</v>
      </c>
    </row>
    <row r="120" spans="1:26">
      <c r="A120" s="64">
        <v>117</v>
      </c>
      <c r="B120" s="64">
        <v>1</v>
      </c>
      <c r="C120" s="64">
        <v>2</v>
      </c>
      <c r="D120" s="64">
        <v>17</v>
      </c>
      <c r="E120" s="64">
        <f t="shared" ref="E120:F120" si="36">L20*$D$1</f>
        <v>43520.000000000007</v>
      </c>
      <c r="F120" s="64">
        <f t="shared" si="36"/>
        <v>32640</v>
      </c>
      <c r="G120" s="64">
        <f t="shared" si="17"/>
        <v>26112</v>
      </c>
      <c r="H120" s="64">
        <f t="shared" si="18"/>
        <v>19584</v>
      </c>
      <c r="I120" s="64">
        <f t="shared" si="19"/>
        <v>2611.2000000000007</v>
      </c>
      <c r="J120" s="64">
        <f t="shared" si="20"/>
        <v>5222.4000000000015</v>
      </c>
      <c r="K120" s="64">
        <f t="shared" si="21"/>
        <v>2611.2000000000007</v>
      </c>
      <c r="L120" s="64">
        <f t="shared" si="8"/>
        <v>95199.999999999985</v>
      </c>
      <c r="M120" s="64">
        <f t="shared" si="9"/>
        <v>71400</v>
      </c>
      <c r="N120" s="64">
        <f t="shared" si="10"/>
        <v>57120</v>
      </c>
      <c r="O120" s="64">
        <f t="shared" si="11"/>
        <v>42840</v>
      </c>
      <c r="P120" s="64">
        <f t="shared" si="12"/>
        <v>5712</v>
      </c>
      <c r="Q120" s="64">
        <f t="shared" si="13"/>
        <v>11424</v>
      </c>
      <c r="R120" s="64">
        <f t="shared" si="14"/>
        <v>5712</v>
      </c>
      <c r="T120" s="64">
        <f>培养数据!$G$6*D120</f>
        <v>95.199999999999989</v>
      </c>
      <c r="U120" s="64">
        <f>培养数据!$G$7*D120</f>
        <v>71.400000000000006</v>
      </c>
      <c r="V120" s="64">
        <f>培养数据!$G$8*D120</f>
        <v>57.12</v>
      </c>
      <c r="W120" s="64">
        <f>培养数据!$G$9*D120</f>
        <v>42.84</v>
      </c>
      <c r="X120" s="64">
        <f>培养数据!$G$10*D120</f>
        <v>5.7119999999999997</v>
      </c>
      <c r="Y120" s="64">
        <f>培养数据!$G$11*D120</f>
        <v>11.423999999999999</v>
      </c>
      <c r="Z120" s="64">
        <f>培养数据!$G$12*D120</f>
        <v>5.7119999999999997</v>
      </c>
    </row>
    <row r="121" spans="1:26">
      <c r="A121" s="64">
        <v>118</v>
      </c>
      <c r="B121" s="64">
        <v>1</v>
      </c>
      <c r="C121" s="64">
        <v>2</v>
      </c>
      <c r="D121" s="64">
        <v>18</v>
      </c>
      <c r="E121" s="64">
        <f t="shared" ref="E121:F121" si="37">L21*$D$1</f>
        <v>46080</v>
      </c>
      <c r="F121" s="64">
        <f t="shared" si="37"/>
        <v>34559.999999999993</v>
      </c>
      <c r="G121" s="64">
        <f t="shared" si="17"/>
        <v>27648</v>
      </c>
      <c r="H121" s="64">
        <f t="shared" si="18"/>
        <v>20736</v>
      </c>
      <c r="I121" s="64">
        <f t="shared" si="19"/>
        <v>2764.8</v>
      </c>
      <c r="J121" s="64">
        <f t="shared" si="20"/>
        <v>5529.6</v>
      </c>
      <c r="K121" s="64">
        <f t="shared" si="21"/>
        <v>2764.8</v>
      </c>
      <c r="L121" s="64">
        <f t="shared" si="8"/>
        <v>100800</v>
      </c>
      <c r="M121" s="64">
        <f t="shared" si="9"/>
        <v>75600.000000000015</v>
      </c>
      <c r="N121" s="64">
        <f t="shared" si="10"/>
        <v>60480</v>
      </c>
      <c r="O121" s="64">
        <f t="shared" si="11"/>
        <v>45360</v>
      </c>
      <c r="P121" s="64">
        <f t="shared" si="12"/>
        <v>6047.9999999999991</v>
      </c>
      <c r="Q121" s="64">
        <f t="shared" si="13"/>
        <v>12095.999999999998</v>
      </c>
      <c r="R121" s="64">
        <f t="shared" si="14"/>
        <v>6047.9999999999991</v>
      </c>
      <c r="T121" s="64">
        <f>培养数据!$G$6*D121</f>
        <v>100.8</v>
      </c>
      <c r="U121" s="64">
        <f>培养数据!$G$7*D121</f>
        <v>75.600000000000009</v>
      </c>
      <c r="V121" s="64">
        <f>培养数据!$G$8*D121</f>
        <v>60.48</v>
      </c>
      <c r="W121" s="64">
        <f>培养数据!$G$9*D121</f>
        <v>45.36</v>
      </c>
      <c r="X121" s="64">
        <f>培养数据!$G$10*D121</f>
        <v>6.0479999999999992</v>
      </c>
      <c r="Y121" s="64">
        <f>培养数据!$G$11*D121</f>
        <v>12.095999999999998</v>
      </c>
      <c r="Z121" s="64">
        <f>培养数据!$G$12*D121</f>
        <v>6.0479999999999992</v>
      </c>
    </row>
    <row r="122" spans="1:26">
      <c r="A122" s="64">
        <v>119</v>
      </c>
      <c r="B122" s="64">
        <v>1</v>
      </c>
      <c r="C122" s="64">
        <v>2</v>
      </c>
      <c r="D122" s="64">
        <v>19</v>
      </c>
      <c r="E122" s="64">
        <f t="shared" ref="E122:F122" si="38">L22*$D$1</f>
        <v>48640.000000000007</v>
      </c>
      <c r="F122" s="64">
        <f t="shared" si="38"/>
        <v>36480</v>
      </c>
      <c r="G122" s="64">
        <f t="shared" si="17"/>
        <v>29184</v>
      </c>
      <c r="H122" s="64">
        <f t="shared" si="18"/>
        <v>21888</v>
      </c>
      <c r="I122" s="64">
        <f t="shared" si="19"/>
        <v>2918.4</v>
      </c>
      <c r="J122" s="64">
        <f t="shared" si="20"/>
        <v>5836.8</v>
      </c>
      <c r="K122" s="64">
        <f t="shared" si="21"/>
        <v>2918.4</v>
      </c>
      <c r="L122" s="64">
        <f t="shared" si="8"/>
        <v>106399.99999999999</v>
      </c>
      <c r="M122" s="64">
        <f t="shared" si="9"/>
        <v>79800</v>
      </c>
      <c r="N122" s="64">
        <f t="shared" si="10"/>
        <v>63839.999999999993</v>
      </c>
      <c r="O122" s="64">
        <f t="shared" si="11"/>
        <v>47880</v>
      </c>
      <c r="P122" s="64">
        <f t="shared" si="12"/>
        <v>6383.9999999999991</v>
      </c>
      <c r="Q122" s="64">
        <f t="shared" si="13"/>
        <v>12767.999999999998</v>
      </c>
      <c r="R122" s="64">
        <f t="shared" si="14"/>
        <v>6383.9999999999991</v>
      </c>
      <c r="T122" s="64">
        <f>培养数据!$G$6*D122</f>
        <v>106.39999999999999</v>
      </c>
      <c r="U122" s="64">
        <f>培养数据!$G$7*D122</f>
        <v>79.8</v>
      </c>
      <c r="V122" s="64">
        <f>培养数据!$G$8*D122</f>
        <v>63.839999999999996</v>
      </c>
      <c r="W122" s="64">
        <f>培养数据!$G$9*D122</f>
        <v>47.88</v>
      </c>
      <c r="X122" s="64">
        <f>培养数据!$G$10*D122</f>
        <v>6.3839999999999995</v>
      </c>
      <c r="Y122" s="64">
        <f>培养数据!$G$11*D122</f>
        <v>12.767999999999999</v>
      </c>
      <c r="Z122" s="64">
        <f>培养数据!$G$12*D122</f>
        <v>6.3839999999999995</v>
      </c>
    </row>
    <row r="123" spans="1:26">
      <c r="A123" s="64">
        <v>120</v>
      </c>
      <c r="B123" s="64">
        <v>1</v>
      </c>
      <c r="C123" s="64">
        <v>2</v>
      </c>
      <c r="D123" s="64">
        <v>20</v>
      </c>
      <c r="E123" s="64">
        <f t="shared" ref="E123:F123" si="39">L23*$D$1</f>
        <v>51200</v>
      </c>
      <c r="F123" s="64">
        <f t="shared" si="39"/>
        <v>38400</v>
      </c>
      <c r="G123" s="64">
        <f t="shared" si="17"/>
        <v>30720</v>
      </c>
      <c r="H123" s="64">
        <f t="shared" si="18"/>
        <v>23040</v>
      </c>
      <c r="I123" s="64">
        <f t="shared" si="19"/>
        <v>3072</v>
      </c>
      <c r="J123" s="64">
        <f t="shared" si="20"/>
        <v>6144</v>
      </c>
      <c r="K123" s="64">
        <f t="shared" si="21"/>
        <v>3072</v>
      </c>
      <c r="L123" s="64">
        <f t="shared" si="8"/>
        <v>112000</v>
      </c>
      <c r="M123" s="64">
        <f t="shared" si="9"/>
        <v>84000</v>
      </c>
      <c r="N123" s="64">
        <f t="shared" si="10"/>
        <v>67200</v>
      </c>
      <c r="O123" s="64">
        <f t="shared" si="11"/>
        <v>50400</v>
      </c>
      <c r="P123" s="64">
        <f t="shared" si="12"/>
        <v>6719.9999999999991</v>
      </c>
      <c r="Q123" s="64">
        <f t="shared" si="13"/>
        <v>13439.999999999998</v>
      </c>
      <c r="R123" s="64">
        <f t="shared" si="14"/>
        <v>6719.9999999999991</v>
      </c>
      <c r="T123" s="64">
        <f>培养数据!$G$6*D123</f>
        <v>112</v>
      </c>
      <c r="U123" s="64">
        <f>培养数据!$G$7*D123</f>
        <v>84</v>
      </c>
      <c r="V123" s="64">
        <f>培养数据!$G$8*D123</f>
        <v>67.2</v>
      </c>
      <c r="W123" s="64">
        <f>培养数据!$G$9*D123</f>
        <v>50.4</v>
      </c>
      <c r="X123" s="64">
        <f>培养数据!$G$10*D123</f>
        <v>6.7199999999999989</v>
      </c>
      <c r="Y123" s="64">
        <f>培养数据!$G$11*D123</f>
        <v>13.439999999999998</v>
      </c>
      <c r="Z123" s="64">
        <f>培养数据!$G$12*D123</f>
        <v>6.7199999999999989</v>
      </c>
    </row>
    <row r="124" spans="1:26">
      <c r="A124" s="64">
        <v>121</v>
      </c>
      <c r="B124" s="64">
        <v>1</v>
      </c>
      <c r="C124" s="64">
        <v>2</v>
      </c>
      <c r="D124" s="64">
        <v>21</v>
      </c>
      <c r="E124" s="64">
        <f t="shared" ref="E124:F124" si="40">L24*$D$1</f>
        <v>53760</v>
      </c>
      <c r="F124" s="64">
        <f t="shared" si="40"/>
        <v>40320</v>
      </c>
      <c r="G124" s="64">
        <f t="shared" si="17"/>
        <v>32256</v>
      </c>
      <c r="H124" s="64">
        <f t="shared" si="18"/>
        <v>24192</v>
      </c>
      <c r="I124" s="64">
        <f t="shared" si="19"/>
        <v>3225.6000000000004</v>
      </c>
      <c r="J124" s="64">
        <f t="shared" si="20"/>
        <v>6451.2000000000007</v>
      </c>
      <c r="K124" s="64">
        <f t="shared" si="21"/>
        <v>3225.6000000000004</v>
      </c>
      <c r="L124" s="64">
        <f t="shared" si="8"/>
        <v>117600</v>
      </c>
      <c r="M124" s="64">
        <f t="shared" si="9"/>
        <v>88200</v>
      </c>
      <c r="N124" s="64">
        <f t="shared" si="10"/>
        <v>70560</v>
      </c>
      <c r="O124" s="64">
        <f t="shared" si="11"/>
        <v>52920</v>
      </c>
      <c r="P124" s="64">
        <f t="shared" si="12"/>
        <v>7055.9999999999991</v>
      </c>
      <c r="Q124" s="64">
        <f t="shared" si="13"/>
        <v>14111.999999999998</v>
      </c>
      <c r="R124" s="64">
        <f t="shared" si="14"/>
        <v>7055.9999999999991</v>
      </c>
      <c r="T124" s="64">
        <f>培养数据!$G$6*D124</f>
        <v>117.6</v>
      </c>
      <c r="U124" s="64">
        <f>培养数据!$G$7*D124</f>
        <v>88.2</v>
      </c>
      <c r="V124" s="64">
        <f>培养数据!$G$8*D124</f>
        <v>70.56</v>
      </c>
      <c r="W124" s="64">
        <f>培养数据!$G$9*D124</f>
        <v>52.92</v>
      </c>
      <c r="X124" s="64">
        <f>培养数据!$G$10*D124</f>
        <v>7.0559999999999992</v>
      </c>
      <c r="Y124" s="64">
        <f>培养数据!$G$11*D124</f>
        <v>14.111999999999998</v>
      </c>
      <c r="Z124" s="64">
        <f>培养数据!$G$12*D124</f>
        <v>7.0559999999999992</v>
      </c>
    </row>
    <row r="125" spans="1:26">
      <c r="A125" s="64">
        <v>122</v>
      </c>
      <c r="B125" s="64">
        <v>1</v>
      </c>
      <c r="C125" s="64">
        <v>2</v>
      </c>
      <c r="D125" s="64">
        <v>22</v>
      </c>
      <c r="E125" s="64">
        <f t="shared" ref="E125:F125" si="41">L25*$D$1</f>
        <v>56320</v>
      </c>
      <c r="F125" s="64">
        <f t="shared" si="41"/>
        <v>42240</v>
      </c>
      <c r="G125" s="64">
        <f t="shared" si="17"/>
        <v>33791.999999999993</v>
      </c>
      <c r="H125" s="64">
        <f t="shared" si="18"/>
        <v>25344</v>
      </c>
      <c r="I125" s="64">
        <f t="shared" si="19"/>
        <v>3379.2000000000003</v>
      </c>
      <c r="J125" s="64">
        <f t="shared" si="20"/>
        <v>6758.4000000000005</v>
      </c>
      <c r="K125" s="64">
        <f t="shared" si="21"/>
        <v>3379.2000000000003</v>
      </c>
      <c r="L125" s="64">
        <f t="shared" si="8"/>
        <v>123199.99999999999</v>
      </c>
      <c r="M125" s="64">
        <f t="shared" si="9"/>
        <v>92400</v>
      </c>
      <c r="N125" s="64">
        <f t="shared" si="10"/>
        <v>73920</v>
      </c>
      <c r="O125" s="64">
        <f t="shared" si="11"/>
        <v>55440</v>
      </c>
      <c r="P125" s="64">
        <f t="shared" si="12"/>
        <v>7391.9999999999991</v>
      </c>
      <c r="Q125" s="64">
        <f t="shared" si="13"/>
        <v>14783.999999999998</v>
      </c>
      <c r="R125" s="64">
        <f t="shared" si="14"/>
        <v>7391.9999999999991</v>
      </c>
      <c r="T125" s="64">
        <f>培养数据!$G$6*D125</f>
        <v>123.19999999999999</v>
      </c>
      <c r="U125" s="64">
        <f>培养数据!$G$7*D125</f>
        <v>92.4</v>
      </c>
      <c r="V125" s="64">
        <f>培养数据!$G$8*D125</f>
        <v>73.92</v>
      </c>
      <c r="W125" s="64">
        <f>培养数据!$G$9*D125</f>
        <v>55.44</v>
      </c>
      <c r="X125" s="64">
        <f>培养数据!$G$10*D125</f>
        <v>7.3919999999999995</v>
      </c>
      <c r="Y125" s="64">
        <f>培养数据!$G$11*D125</f>
        <v>14.783999999999999</v>
      </c>
      <c r="Z125" s="64">
        <f>培养数据!$G$12*D125</f>
        <v>7.3919999999999995</v>
      </c>
    </row>
    <row r="126" spans="1:26">
      <c r="A126" s="64">
        <v>123</v>
      </c>
      <c r="B126" s="64">
        <v>1</v>
      </c>
      <c r="C126" s="64">
        <v>2</v>
      </c>
      <c r="D126" s="64">
        <v>23</v>
      </c>
      <c r="E126" s="64">
        <f t="shared" ref="E126:F126" si="42">L26*$D$1</f>
        <v>58880.000000000015</v>
      </c>
      <c r="F126" s="64">
        <f t="shared" si="42"/>
        <v>44160</v>
      </c>
      <c r="G126" s="64">
        <f t="shared" si="17"/>
        <v>35328</v>
      </c>
      <c r="H126" s="64">
        <f t="shared" si="18"/>
        <v>26496</v>
      </c>
      <c r="I126" s="64">
        <f t="shared" si="19"/>
        <v>3532.8</v>
      </c>
      <c r="J126" s="64">
        <f t="shared" si="20"/>
        <v>7065.6</v>
      </c>
      <c r="K126" s="64">
        <f t="shared" si="21"/>
        <v>3532.8</v>
      </c>
      <c r="L126" s="64">
        <f t="shared" si="8"/>
        <v>128799.99999999999</v>
      </c>
      <c r="M126" s="64">
        <f t="shared" si="9"/>
        <v>96600.000000000015</v>
      </c>
      <c r="N126" s="64">
        <f t="shared" si="10"/>
        <v>77280</v>
      </c>
      <c r="O126" s="64">
        <f t="shared" si="11"/>
        <v>57960</v>
      </c>
      <c r="P126" s="64">
        <f t="shared" si="12"/>
        <v>7727.9999999999991</v>
      </c>
      <c r="Q126" s="64">
        <f t="shared" si="13"/>
        <v>15455.999999999998</v>
      </c>
      <c r="R126" s="64">
        <f t="shared" si="14"/>
        <v>7727.9999999999991</v>
      </c>
      <c r="T126" s="64">
        <f>培养数据!$G$6*D126</f>
        <v>128.79999999999998</v>
      </c>
      <c r="U126" s="64">
        <f>培养数据!$G$7*D126</f>
        <v>96.600000000000009</v>
      </c>
      <c r="V126" s="64">
        <f>培养数据!$G$8*D126</f>
        <v>77.28</v>
      </c>
      <c r="W126" s="64">
        <f>培养数据!$G$9*D126</f>
        <v>57.96</v>
      </c>
      <c r="X126" s="64">
        <f>培养数据!$G$10*D126</f>
        <v>7.7279999999999989</v>
      </c>
      <c r="Y126" s="64">
        <f>培养数据!$G$11*D126</f>
        <v>15.455999999999998</v>
      </c>
      <c r="Z126" s="64">
        <f>培养数据!$G$12*D126</f>
        <v>7.7279999999999989</v>
      </c>
    </row>
    <row r="127" spans="1:26">
      <c r="A127" s="64">
        <v>124</v>
      </c>
      <c r="B127" s="64">
        <v>1</v>
      </c>
      <c r="C127" s="64">
        <v>2</v>
      </c>
      <c r="D127" s="64">
        <v>24</v>
      </c>
      <c r="E127" s="64">
        <f t="shared" ref="E127:F127" si="43">L27*$D$1</f>
        <v>61440.000000000015</v>
      </c>
      <c r="F127" s="64">
        <f t="shared" si="43"/>
        <v>46080</v>
      </c>
      <c r="G127" s="64">
        <f t="shared" si="17"/>
        <v>36864</v>
      </c>
      <c r="H127" s="64">
        <f t="shared" si="18"/>
        <v>27648</v>
      </c>
      <c r="I127" s="64">
        <f t="shared" si="19"/>
        <v>3686.400000000001</v>
      </c>
      <c r="J127" s="64">
        <f t="shared" si="20"/>
        <v>7372.800000000002</v>
      </c>
      <c r="K127" s="64">
        <f t="shared" si="21"/>
        <v>3686.400000000001</v>
      </c>
      <c r="L127" s="64">
        <f t="shared" si="8"/>
        <v>134399.99999999997</v>
      </c>
      <c r="M127" s="64">
        <f t="shared" si="9"/>
        <v>100800.00000000001</v>
      </c>
      <c r="N127" s="64">
        <f t="shared" si="10"/>
        <v>80640</v>
      </c>
      <c r="O127" s="64">
        <f t="shared" si="11"/>
        <v>60480.000000000007</v>
      </c>
      <c r="P127" s="64">
        <f t="shared" si="12"/>
        <v>8064</v>
      </c>
      <c r="Q127" s="64">
        <f t="shared" si="13"/>
        <v>16128</v>
      </c>
      <c r="R127" s="64">
        <f t="shared" si="14"/>
        <v>8064</v>
      </c>
      <c r="T127" s="64">
        <f>培养数据!$G$6*D127</f>
        <v>134.39999999999998</v>
      </c>
      <c r="U127" s="64">
        <f>培养数据!$G$7*D127</f>
        <v>100.80000000000001</v>
      </c>
      <c r="V127" s="64">
        <f>培养数据!$G$8*D127</f>
        <v>80.64</v>
      </c>
      <c r="W127" s="64">
        <f>培养数据!$G$9*D127</f>
        <v>60.480000000000004</v>
      </c>
      <c r="X127" s="64">
        <f>培养数据!$G$10*D127</f>
        <v>8.0640000000000001</v>
      </c>
      <c r="Y127" s="64">
        <f>培养数据!$G$11*D127</f>
        <v>16.128</v>
      </c>
      <c r="Z127" s="64">
        <f>培养数据!$G$12*D127</f>
        <v>8.0640000000000001</v>
      </c>
    </row>
    <row r="128" spans="1:26">
      <c r="A128" s="64">
        <v>125</v>
      </c>
      <c r="B128" s="64">
        <v>1</v>
      </c>
      <c r="C128" s="64">
        <v>2</v>
      </c>
      <c r="D128" s="64">
        <v>25</v>
      </c>
      <c r="E128" s="64">
        <f t="shared" ref="E128:F128" si="44">L28*$D$1</f>
        <v>64000</v>
      </c>
      <c r="F128" s="64">
        <f t="shared" si="44"/>
        <v>48000</v>
      </c>
      <c r="G128" s="64">
        <f t="shared" si="17"/>
        <v>38400</v>
      </c>
      <c r="H128" s="64">
        <f t="shared" si="18"/>
        <v>28800</v>
      </c>
      <c r="I128" s="64">
        <f t="shared" si="19"/>
        <v>3840</v>
      </c>
      <c r="J128" s="64">
        <f t="shared" si="20"/>
        <v>7680</v>
      </c>
      <c r="K128" s="64">
        <f t="shared" si="21"/>
        <v>3840</v>
      </c>
      <c r="L128" s="64">
        <f t="shared" si="8"/>
        <v>140000</v>
      </c>
      <c r="M128" s="64">
        <f t="shared" si="9"/>
        <v>105000</v>
      </c>
      <c r="N128" s="64">
        <f t="shared" si="10"/>
        <v>84000</v>
      </c>
      <c r="O128" s="64">
        <f t="shared" si="11"/>
        <v>63000</v>
      </c>
      <c r="P128" s="64">
        <f t="shared" si="12"/>
        <v>8399.9999999999982</v>
      </c>
      <c r="Q128" s="64">
        <f t="shared" si="13"/>
        <v>16799.999999999996</v>
      </c>
      <c r="R128" s="64">
        <f t="shared" si="14"/>
        <v>8399.9999999999982</v>
      </c>
      <c r="T128" s="64">
        <f>培养数据!$G$6*D128</f>
        <v>140</v>
      </c>
      <c r="U128" s="64">
        <f>培养数据!$G$7*D128</f>
        <v>105</v>
      </c>
      <c r="V128" s="64">
        <f>培养数据!$G$8*D128</f>
        <v>84</v>
      </c>
      <c r="W128" s="64">
        <f>培养数据!$G$9*D128</f>
        <v>63</v>
      </c>
      <c r="X128" s="64">
        <f>培养数据!$G$10*D128</f>
        <v>8.3999999999999986</v>
      </c>
      <c r="Y128" s="64">
        <f>培养数据!$G$11*D128</f>
        <v>16.799999999999997</v>
      </c>
      <c r="Z128" s="64">
        <f>培养数据!$G$12*D128</f>
        <v>8.3999999999999986</v>
      </c>
    </row>
    <row r="129" spans="1:26">
      <c r="A129" s="64">
        <v>126</v>
      </c>
      <c r="B129" s="64">
        <v>1</v>
      </c>
      <c r="C129" s="64">
        <v>2</v>
      </c>
      <c r="D129" s="64">
        <v>26</v>
      </c>
      <c r="E129" s="64">
        <f t="shared" ref="E129:F129" si="45">L29*$D$1</f>
        <v>66560</v>
      </c>
      <c r="F129" s="64">
        <f t="shared" si="45"/>
        <v>49920</v>
      </c>
      <c r="G129" s="64">
        <f t="shared" si="17"/>
        <v>39936</v>
      </c>
      <c r="H129" s="64">
        <f t="shared" si="18"/>
        <v>29952</v>
      </c>
      <c r="I129" s="64">
        <f t="shared" si="19"/>
        <v>3993.6000000000004</v>
      </c>
      <c r="J129" s="64">
        <f t="shared" si="20"/>
        <v>7987.2000000000007</v>
      </c>
      <c r="K129" s="64">
        <f t="shared" si="21"/>
        <v>3993.6000000000004</v>
      </c>
      <c r="L129" s="64">
        <f t="shared" si="8"/>
        <v>145600</v>
      </c>
      <c r="M129" s="64">
        <f t="shared" si="9"/>
        <v>109200</v>
      </c>
      <c r="N129" s="64">
        <f t="shared" si="10"/>
        <v>87360</v>
      </c>
      <c r="O129" s="64">
        <f t="shared" si="11"/>
        <v>65519.999999999993</v>
      </c>
      <c r="P129" s="64">
        <f t="shared" si="12"/>
        <v>8735.9999999999982</v>
      </c>
      <c r="Q129" s="64">
        <f t="shared" si="13"/>
        <v>17471.999999999996</v>
      </c>
      <c r="R129" s="64">
        <f t="shared" si="14"/>
        <v>8735.9999999999982</v>
      </c>
      <c r="T129" s="64">
        <f>培养数据!$G$6*D129</f>
        <v>145.6</v>
      </c>
      <c r="U129" s="64">
        <f>培养数据!$G$7*D129</f>
        <v>109.2</v>
      </c>
      <c r="V129" s="64">
        <f>培养数据!$G$8*D129</f>
        <v>87.36</v>
      </c>
      <c r="W129" s="64">
        <f>培养数据!$G$9*D129</f>
        <v>65.52</v>
      </c>
      <c r="X129" s="64">
        <f>培养数据!$G$10*D129</f>
        <v>8.7359999999999989</v>
      </c>
      <c r="Y129" s="64">
        <f>培养数据!$G$11*D129</f>
        <v>17.471999999999998</v>
      </c>
      <c r="Z129" s="64">
        <f>培养数据!$G$12*D129</f>
        <v>8.7359999999999989</v>
      </c>
    </row>
    <row r="130" spans="1:26">
      <c r="A130" s="64">
        <v>127</v>
      </c>
      <c r="B130" s="64">
        <v>1</v>
      </c>
      <c r="C130" s="64">
        <v>2</v>
      </c>
      <c r="D130" s="64">
        <v>27</v>
      </c>
      <c r="E130" s="64">
        <f t="shared" ref="E130:F130" si="46">L30*$D$1</f>
        <v>69120</v>
      </c>
      <c r="F130" s="64">
        <f t="shared" si="46"/>
        <v>51840</v>
      </c>
      <c r="G130" s="64">
        <f t="shared" si="17"/>
        <v>41472</v>
      </c>
      <c r="H130" s="64">
        <f t="shared" si="18"/>
        <v>31103.999999999996</v>
      </c>
      <c r="I130" s="64">
        <f t="shared" si="19"/>
        <v>4147.2</v>
      </c>
      <c r="J130" s="64">
        <f t="shared" si="20"/>
        <v>8294.4</v>
      </c>
      <c r="K130" s="64">
        <f t="shared" si="21"/>
        <v>4147.2</v>
      </c>
      <c r="L130" s="64">
        <f t="shared" si="8"/>
        <v>151200</v>
      </c>
      <c r="M130" s="64">
        <f t="shared" si="9"/>
        <v>113400</v>
      </c>
      <c r="N130" s="64">
        <f t="shared" si="10"/>
        <v>90720</v>
      </c>
      <c r="O130" s="64">
        <f t="shared" si="11"/>
        <v>68040</v>
      </c>
      <c r="P130" s="64">
        <f t="shared" si="12"/>
        <v>9072</v>
      </c>
      <c r="Q130" s="64">
        <f t="shared" si="13"/>
        <v>18144</v>
      </c>
      <c r="R130" s="64">
        <f t="shared" si="14"/>
        <v>9072</v>
      </c>
      <c r="T130" s="64">
        <f>培养数据!$G$6*D130</f>
        <v>151.19999999999999</v>
      </c>
      <c r="U130" s="64">
        <f>培养数据!$G$7*D130</f>
        <v>113.4</v>
      </c>
      <c r="V130" s="64">
        <f>培养数据!$G$8*D130</f>
        <v>90.72</v>
      </c>
      <c r="W130" s="64">
        <f>培养数据!$G$9*D130</f>
        <v>68.040000000000006</v>
      </c>
      <c r="X130" s="64">
        <f>培养数据!$G$10*D130</f>
        <v>9.0719999999999992</v>
      </c>
      <c r="Y130" s="64">
        <f>培养数据!$G$11*D130</f>
        <v>18.143999999999998</v>
      </c>
      <c r="Z130" s="64">
        <f>培养数据!$G$12*D130</f>
        <v>9.0719999999999992</v>
      </c>
    </row>
    <row r="131" spans="1:26">
      <c r="A131" s="64">
        <v>128</v>
      </c>
      <c r="B131" s="64">
        <v>1</v>
      </c>
      <c r="C131" s="64">
        <v>2</v>
      </c>
      <c r="D131" s="64">
        <v>28</v>
      </c>
      <c r="E131" s="64">
        <f t="shared" ref="E131:F131" si="47">L31*$D$1</f>
        <v>71680.000000000015</v>
      </c>
      <c r="F131" s="64">
        <f t="shared" si="47"/>
        <v>53760</v>
      </c>
      <c r="G131" s="64">
        <f t="shared" si="17"/>
        <v>43008</v>
      </c>
      <c r="H131" s="64">
        <f t="shared" si="18"/>
        <v>32256</v>
      </c>
      <c r="I131" s="64">
        <f t="shared" si="19"/>
        <v>4300.8</v>
      </c>
      <c r="J131" s="64">
        <f t="shared" si="20"/>
        <v>8601.6</v>
      </c>
      <c r="K131" s="64">
        <f t="shared" si="21"/>
        <v>4300.8</v>
      </c>
      <c r="L131" s="64">
        <f t="shared" si="8"/>
        <v>156799.99999999997</v>
      </c>
      <c r="M131" s="64">
        <f t="shared" si="9"/>
        <v>117600.00000000001</v>
      </c>
      <c r="N131" s="64">
        <f t="shared" si="10"/>
        <v>94080</v>
      </c>
      <c r="O131" s="64">
        <f t="shared" si="11"/>
        <v>70560</v>
      </c>
      <c r="P131" s="64">
        <f t="shared" si="12"/>
        <v>9408</v>
      </c>
      <c r="Q131" s="64">
        <f t="shared" si="13"/>
        <v>18816</v>
      </c>
      <c r="R131" s="64">
        <f t="shared" si="14"/>
        <v>9408</v>
      </c>
      <c r="T131" s="64">
        <f>培养数据!$G$6*D131</f>
        <v>156.79999999999998</v>
      </c>
      <c r="U131" s="64">
        <f>培养数据!$G$7*D131</f>
        <v>117.60000000000001</v>
      </c>
      <c r="V131" s="64">
        <f>培养数据!$G$8*D131</f>
        <v>94.08</v>
      </c>
      <c r="W131" s="64">
        <f>培养数据!$G$9*D131</f>
        <v>70.56</v>
      </c>
      <c r="X131" s="64">
        <f>培养数据!$G$10*D131</f>
        <v>9.4079999999999995</v>
      </c>
      <c r="Y131" s="64">
        <f>培养数据!$G$11*D131</f>
        <v>18.815999999999999</v>
      </c>
      <c r="Z131" s="64">
        <f>培养数据!$G$12*D131</f>
        <v>9.4079999999999995</v>
      </c>
    </row>
    <row r="132" spans="1:26">
      <c r="A132" s="64">
        <v>129</v>
      </c>
      <c r="B132" s="64">
        <v>1</v>
      </c>
      <c r="C132" s="64">
        <v>2</v>
      </c>
      <c r="D132" s="64">
        <v>29</v>
      </c>
      <c r="E132" s="64">
        <f t="shared" ref="E132:F132" si="48">L32*$D$1</f>
        <v>74240.000000000015</v>
      </c>
      <c r="F132" s="64">
        <f t="shared" si="48"/>
        <v>55680</v>
      </c>
      <c r="G132" s="64">
        <f t="shared" si="17"/>
        <v>44544</v>
      </c>
      <c r="H132" s="64">
        <f t="shared" si="18"/>
        <v>33408</v>
      </c>
      <c r="I132" s="64">
        <f t="shared" si="19"/>
        <v>4454.4000000000005</v>
      </c>
      <c r="J132" s="64">
        <f t="shared" si="20"/>
        <v>8908.8000000000011</v>
      </c>
      <c r="K132" s="64">
        <f t="shared" si="21"/>
        <v>4454.4000000000005</v>
      </c>
      <c r="L132" s="64">
        <f t="shared" si="8"/>
        <v>162399.99999999997</v>
      </c>
      <c r="M132" s="64">
        <f t="shared" si="9"/>
        <v>121800.00000000001</v>
      </c>
      <c r="N132" s="64">
        <f t="shared" si="10"/>
        <v>97440</v>
      </c>
      <c r="O132" s="64">
        <f t="shared" si="11"/>
        <v>73080</v>
      </c>
      <c r="P132" s="64">
        <f t="shared" si="12"/>
        <v>9744</v>
      </c>
      <c r="Q132" s="64">
        <f t="shared" si="13"/>
        <v>19488</v>
      </c>
      <c r="R132" s="64">
        <f t="shared" si="14"/>
        <v>9744</v>
      </c>
      <c r="T132" s="64">
        <f>培养数据!$G$6*D132</f>
        <v>162.39999999999998</v>
      </c>
      <c r="U132" s="64">
        <f>培养数据!$G$7*D132</f>
        <v>121.80000000000001</v>
      </c>
      <c r="V132" s="64">
        <f>培养数据!$G$8*D132</f>
        <v>97.44</v>
      </c>
      <c r="W132" s="64">
        <f>培养数据!$G$9*D132</f>
        <v>73.08</v>
      </c>
      <c r="X132" s="64">
        <f>培养数据!$G$10*D132</f>
        <v>9.7439999999999998</v>
      </c>
      <c r="Y132" s="64">
        <f>培养数据!$G$11*D132</f>
        <v>19.488</v>
      </c>
      <c r="Z132" s="64">
        <f>培养数据!$G$12*D132</f>
        <v>9.7439999999999998</v>
      </c>
    </row>
    <row r="133" spans="1:26">
      <c r="A133" s="64">
        <v>130</v>
      </c>
      <c r="B133" s="64">
        <v>1</v>
      </c>
      <c r="C133" s="64">
        <v>2</v>
      </c>
      <c r="D133" s="64">
        <v>30</v>
      </c>
      <c r="E133" s="64">
        <f t="shared" ref="E133:F133" si="49">L33*$D$1</f>
        <v>76800</v>
      </c>
      <c r="F133" s="64">
        <f t="shared" si="49"/>
        <v>57600</v>
      </c>
      <c r="G133" s="64">
        <f t="shared" si="17"/>
        <v>46080</v>
      </c>
      <c r="H133" s="64">
        <f t="shared" si="18"/>
        <v>34559.999999999993</v>
      </c>
      <c r="I133" s="64">
        <f t="shared" si="19"/>
        <v>4608</v>
      </c>
      <c r="J133" s="64">
        <f t="shared" si="20"/>
        <v>9216</v>
      </c>
      <c r="K133" s="64">
        <f t="shared" si="21"/>
        <v>4608</v>
      </c>
      <c r="L133" s="64">
        <f t="shared" ref="L133:L196" si="50">$L$1*T133</f>
        <v>168000</v>
      </c>
      <c r="M133" s="64">
        <f t="shared" ref="M133:M196" si="51">$L$1*U133</f>
        <v>126000</v>
      </c>
      <c r="N133" s="64">
        <f t="shared" ref="N133:N196" si="52">$L$1*V133</f>
        <v>100800</v>
      </c>
      <c r="O133" s="64">
        <f t="shared" ref="O133:O196" si="53">$L$1*W133</f>
        <v>75600</v>
      </c>
      <c r="P133" s="64">
        <f t="shared" ref="P133:P196" si="54">$L$1*X133</f>
        <v>10079.999999999998</v>
      </c>
      <c r="Q133" s="64">
        <f t="shared" ref="Q133:Q196" si="55">$L$1*Y133</f>
        <v>20159.999999999996</v>
      </c>
      <c r="R133" s="64">
        <f t="shared" ref="R133:R196" si="56">$L$1*Z133</f>
        <v>10079.999999999998</v>
      </c>
      <c r="T133" s="64">
        <f>培养数据!$G$6*D133</f>
        <v>168</v>
      </c>
      <c r="U133" s="64">
        <f>培养数据!$G$7*D133</f>
        <v>126</v>
      </c>
      <c r="V133" s="64">
        <f>培养数据!$G$8*D133</f>
        <v>100.8</v>
      </c>
      <c r="W133" s="64">
        <f>培养数据!$G$9*D133</f>
        <v>75.599999999999994</v>
      </c>
      <c r="X133" s="64">
        <f>培养数据!$G$10*D133</f>
        <v>10.079999999999998</v>
      </c>
      <c r="Y133" s="64">
        <f>培养数据!$G$11*D133</f>
        <v>20.159999999999997</v>
      </c>
      <c r="Z133" s="64">
        <f>培养数据!$G$12*D133</f>
        <v>10.079999999999998</v>
      </c>
    </row>
    <row r="134" spans="1:26">
      <c r="A134" s="64">
        <v>131</v>
      </c>
      <c r="B134" s="64">
        <v>1</v>
      </c>
      <c r="C134" s="64">
        <v>2</v>
      </c>
      <c r="D134" s="64">
        <v>31</v>
      </c>
      <c r="E134" s="64">
        <f t="shared" ref="E134:F134" si="57">L34*$D$1</f>
        <v>79360</v>
      </c>
      <c r="F134" s="64">
        <f t="shared" si="57"/>
        <v>59519.999999999993</v>
      </c>
      <c r="G134" s="64">
        <f t="shared" si="17"/>
        <v>47616</v>
      </c>
      <c r="H134" s="64">
        <f t="shared" si="18"/>
        <v>35712</v>
      </c>
      <c r="I134" s="64">
        <f t="shared" si="19"/>
        <v>4761.6000000000004</v>
      </c>
      <c r="J134" s="64">
        <f t="shared" si="20"/>
        <v>9523.2000000000007</v>
      </c>
      <c r="K134" s="64">
        <f t="shared" si="21"/>
        <v>4761.6000000000004</v>
      </c>
      <c r="L134" s="64">
        <f t="shared" si="50"/>
        <v>173600</v>
      </c>
      <c r="M134" s="64">
        <f t="shared" si="51"/>
        <v>130200.00000000001</v>
      </c>
      <c r="N134" s="64">
        <f t="shared" si="52"/>
        <v>104160</v>
      </c>
      <c r="O134" s="64">
        <f t="shared" si="53"/>
        <v>78120</v>
      </c>
      <c r="P134" s="64">
        <f t="shared" si="54"/>
        <v>10415.999999999998</v>
      </c>
      <c r="Q134" s="64">
        <f t="shared" si="55"/>
        <v>20831.999999999996</v>
      </c>
      <c r="R134" s="64">
        <f t="shared" si="56"/>
        <v>10415.999999999998</v>
      </c>
      <c r="T134" s="64">
        <f>培养数据!$G$6*D134</f>
        <v>173.6</v>
      </c>
      <c r="U134" s="64">
        <f>培养数据!$G$7*D134</f>
        <v>130.20000000000002</v>
      </c>
      <c r="V134" s="64">
        <f>培养数据!$G$8*D134</f>
        <v>104.16</v>
      </c>
      <c r="W134" s="64">
        <f>培养数据!$G$9*D134</f>
        <v>78.12</v>
      </c>
      <c r="X134" s="64">
        <f>培养数据!$G$10*D134</f>
        <v>10.415999999999999</v>
      </c>
      <c r="Y134" s="64">
        <f>培养数据!$G$11*D134</f>
        <v>20.831999999999997</v>
      </c>
      <c r="Z134" s="64">
        <f>培养数据!$G$12*D134</f>
        <v>10.415999999999999</v>
      </c>
    </row>
    <row r="135" spans="1:26">
      <c r="A135" s="64">
        <v>132</v>
      </c>
      <c r="B135" s="64">
        <v>1</v>
      </c>
      <c r="C135" s="64">
        <v>2</v>
      </c>
      <c r="D135" s="64">
        <v>32</v>
      </c>
      <c r="E135" s="64">
        <f t="shared" ref="E135:F135" si="58">L35*$D$1</f>
        <v>81920</v>
      </c>
      <c r="F135" s="64">
        <f t="shared" si="58"/>
        <v>61440</v>
      </c>
      <c r="G135" s="64">
        <f t="shared" si="17"/>
        <v>49152</v>
      </c>
      <c r="H135" s="64">
        <f t="shared" si="18"/>
        <v>36864</v>
      </c>
      <c r="I135" s="64">
        <f t="shared" si="19"/>
        <v>4915.2000000000007</v>
      </c>
      <c r="J135" s="64">
        <f t="shared" si="20"/>
        <v>9830.4000000000015</v>
      </c>
      <c r="K135" s="64">
        <f t="shared" si="21"/>
        <v>4915.2000000000007</v>
      </c>
      <c r="L135" s="64">
        <f t="shared" si="50"/>
        <v>179200</v>
      </c>
      <c r="M135" s="64">
        <f t="shared" si="51"/>
        <v>134400</v>
      </c>
      <c r="N135" s="64">
        <f t="shared" si="52"/>
        <v>107520</v>
      </c>
      <c r="O135" s="64">
        <f t="shared" si="53"/>
        <v>80640</v>
      </c>
      <c r="P135" s="64">
        <f t="shared" si="54"/>
        <v>10751.999999999998</v>
      </c>
      <c r="Q135" s="64">
        <f t="shared" si="55"/>
        <v>21503.999999999996</v>
      </c>
      <c r="R135" s="64">
        <f t="shared" si="56"/>
        <v>10751.999999999998</v>
      </c>
      <c r="T135" s="64">
        <f>培养数据!$G$6*D135</f>
        <v>179.2</v>
      </c>
      <c r="U135" s="64">
        <f>培养数据!$G$7*D135</f>
        <v>134.4</v>
      </c>
      <c r="V135" s="64">
        <f>培养数据!$G$8*D135</f>
        <v>107.52</v>
      </c>
      <c r="W135" s="64">
        <f>培养数据!$G$9*D135</f>
        <v>80.64</v>
      </c>
      <c r="X135" s="64">
        <f>培养数据!$G$10*D135</f>
        <v>10.751999999999999</v>
      </c>
      <c r="Y135" s="64">
        <f>培养数据!$G$11*D135</f>
        <v>21.503999999999998</v>
      </c>
      <c r="Z135" s="64">
        <f>培养数据!$G$12*D135</f>
        <v>10.751999999999999</v>
      </c>
    </row>
    <row r="136" spans="1:26">
      <c r="A136" s="64">
        <v>133</v>
      </c>
      <c r="B136" s="64">
        <v>1</v>
      </c>
      <c r="C136" s="64">
        <v>2</v>
      </c>
      <c r="D136" s="64">
        <v>33</v>
      </c>
      <c r="E136" s="64">
        <f t="shared" ref="E136:F136" si="59">L36*$D$1</f>
        <v>84480.000000000015</v>
      </c>
      <c r="F136" s="64">
        <f t="shared" si="59"/>
        <v>63360</v>
      </c>
      <c r="G136" s="64">
        <f t="shared" si="17"/>
        <v>50688</v>
      </c>
      <c r="H136" s="64">
        <f t="shared" si="18"/>
        <v>38015.999999999993</v>
      </c>
      <c r="I136" s="64">
        <f t="shared" si="19"/>
        <v>5068.8</v>
      </c>
      <c r="J136" s="64">
        <f t="shared" si="20"/>
        <v>10137.6</v>
      </c>
      <c r="K136" s="64">
        <f t="shared" si="21"/>
        <v>5068.8</v>
      </c>
      <c r="L136" s="64">
        <f t="shared" si="50"/>
        <v>184799.99999999997</v>
      </c>
      <c r="M136" s="64">
        <f t="shared" si="51"/>
        <v>138600</v>
      </c>
      <c r="N136" s="64">
        <f t="shared" si="52"/>
        <v>110880</v>
      </c>
      <c r="O136" s="64">
        <f t="shared" si="53"/>
        <v>83160</v>
      </c>
      <c r="P136" s="64">
        <f t="shared" si="54"/>
        <v>11088</v>
      </c>
      <c r="Q136" s="64">
        <f t="shared" si="55"/>
        <v>22176</v>
      </c>
      <c r="R136" s="64">
        <f t="shared" si="56"/>
        <v>11088</v>
      </c>
      <c r="T136" s="64">
        <f>培养数据!$G$6*D136</f>
        <v>184.79999999999998</v>
      </c>
      <c r="U136" s="64">
        <f>培养数据!$G$7*D136</f>
        <v>138.6</v>
      </c>
      <c r="V136" s="64">
        <f>培养数据!$G$8*D136</f>
        <v>110.88</v>
      </c>
      <c r="W136" s="64">
        <f>培养数据!$G$9*D136</f>
        <v>83.16</v>
      </c>
      <c r="X136" s="64">
        <f>培养数据!$G$10*D136</f>
        <v>11.087999999999999</v>
      </c>
      <c r="Y136" s="64">
        <f>培养数据!$G$11*D136</f>
        <v>22.175999999999998</v>
      </c>
      <c r="Z136" s="64">
        <f>培养数据!$G$12*D136</f>
        <v>11.087999999999999</v>
      </c>
    </row>
    <row r="137" spans="1:26">
      <c r="A137" s="64">
        <v>134</v>
      </c>
      <c r="B137" s="64">
        <v>1</v>
      </c>
      <c r="C137" s="64">
        <v>2</v>
      </c>
      <c r="D137" s="64">
        <v>34</v>
      </c>
      <c r="E137" s="64">
        <f t="shared" ref="E137:F137" si="60">L37*$D$1</f>
        <v>87040.000000000015</v>
      </c>
      <c r="F137" s="64">
        <f t="shared" si="60"/>
        <v>65280</v>
      </c>
      <c r="G137" s="64">
        <f t="shared" si="17"/>
        <v>52224</v>
      </c>
      <c r="H137" s="64">
        <f t="shared" si="18"/>
        <v>39168</v>
      </c>
      <c r="I137" s="64">
        <f t="shared" si="19"/>
        <v>5222.4000000000015</v>
      </c>
      <c r="J137" s="64">
        <f t="shared" si="20"/>
        <v>10444.800000000003</v>
      </c>
      <c r="K137" s="64">
        <f t="shared" si="21"/>
        <v>5222.4000000000015</v>
      </c>
      <c r="L137" s="64">
        <f t="shared" si="50"/>
        <v>190399.99999999997</v>
      </c>
      <c r="M137" s="64">
        <f t="shared" si="51"/>
        <v>142800</v>
      </c>
      <c r="N137" s="64">
        <f t="shared" si="52"/>
        <v>114240</v>
      </c>
      <c r="O137" s="64">
        <f t="shared" si="53"/>
        <v>85680</v>
      </c>
      <c r="P137" s="64">
        <f t="shared" si="54"/>
        <v>11424</v>
      </c>
      <c r="Q137" s="64">
        <f t="shared" si="55"/>
        <v>22848</v>
      </c>
      <c r="R137" s="64">
        <f t="shared" si="56"/>
        <v>11424</v>
      </c>
      <c r="T137" s="64">
        <f>培养数据!$G$6*D137</f>
        <v>190.39999999999998</v>
      </c>
      <c r="U137" s="64">
        <f>培养数据!$G$7*D137</f>
        <v>142.80000000000001</v>
      </c>
      <c r="V137" s="64">
        <f>培养数据!$G$8*D137</f>
        <v>114.24</v>
      </c>
      <c r="W137" s="64">
        <f>培养数据!$G$9*D137</f>
        <v>85.68</v>
      </c>
      <c r="X137" s="64">
        <f>培养数据!$G$10*D137</f>
        <v>11.423999999999999</v>
      </c>
      <c r="Y137" s="64">
        <f>培养数据!$G$11*D137</f>
        <v>22.847999999999999</v>
      </c>
      <c r="Z137" s="64">
        <f>培养数据!$G$12*D137</f>
        <v>11.423999999999999</v>
      </c>
    </row>
    <row r="138" spans="1:26">
      <c r="A138" s="64">
        <v>135</v>
      </c>
      <c r="B138" s="64">
        <v>1</v>
      </c>
      <c r="C138" s="64">
        <v>2</v>
      </c>
      <c r="D138" s="64">
        <v>35</v>
      </c>
      <c r="E138" s="64">
        <f t="shared" ref="E138:F138" si="61">L38*$D$1</f>
        <v>89600</v>
      </c>
      <c r="F138" s="64">
        <f t="shared" si="61"/>
        <v>67200</v>
      </c>
      <c r="G138" s="64">
        <f t="shared" si="17"/>
        <v>53760</v>
      </c>
      <c r="H138" s="64">
        <f t="shared" si="18"/>
        <v>40320</v>
      </c>
      <c r="I138" s="64">
        <f t="shared" si="19"/>
        <v>5376</v>
      </c>
      <c r="J138" s="64">
        <f t="shared" si="20"/>
        <v>10752</v>
      </c>
      <c r="K138" s="64">
        <f t="shared" si="21"/>
        <v>5376</v>
      </c>
      <c r="L138" s="64">
        <f t="shared" si="50"/>
        <v>196000</v>
      </c>
      <c r="M138" s="64">
        <f t="shared" si="51"/>
        <v>147000</v>
      </c>
      <c r="N138" s="64">
        <f t="shared" si="52"/>
        <v>117600</v>
      </c>
      <c r="O138" s="64">
        <f t="shared" si="53"/>
        <v>88200</v>
      </c>
      <c r="P138" s="64">
        <f t="shared" si="54"/>
        <v>11759.999999999998</v>
      </c>
      <c r="Q138" s="64">
        <f t="shared" si="55"/>
        <v>23519.999999999996</v>
      </c>
      <c r="R138" s="64">
        <f t="shared" si="56"/>
        <v>11759.999999999998</v>
      </c>
      <c r="T138" s="64">
        <f>培养数据!$G$6*D138</f>
        <v>196</v>
      </c>
      <c r="U138" s="64">
        <f>培养数据!$G$7*D138</f>
        <v>147</v>
      </c>
      <c r="V138" s="64">
        <f>培养数据!$G$8*D138</f>
        <v>117.6</v>
      </c>
      <c r="W138" s="64">
        <f>培养数据!$G$9*D138</f>
        <v>88.2</v>
      </c>
      <c r="X138" s="64">
        <f>培养数据!$G$10*D138</f>
        <v>11.759999999999998</v>
      </c>
      <c r="Y138" s="64">
        <f>培养数据!$G$11*D138</f>
        <v>23.519999999999996</v>
      </c>
      <c r="Z138" s="64">
        <f>培养数据!$G$12*D138</f>
        <v>11.759999999999998</v>
      </c>
    </row>
    <row r="139" spans="1:26">
      <c r="A139" s="64">
        <v>136</v>
      </c>
      <c r="B139" s="64">
        <v>1</v>
      </c>
      <c r="C139" s="64">
        <v>2</v>
      </c>
      <c r="D139" s="64">
        <v>36</v>
      </c>
      <c r="E139" s="64">
        <f t="shared" ref="E139:F139" si="62">L39*$D$1</f>
        <v>92160</v>
      </c>
      <c r="F139" s="64">
        <f t="shared" si="62"/>
        <v>69119.999999999985</v>
      </c>
      <c r="G139" s="64">
        <f t="shared" si="17"/>
        <v>55296</v>
      </c>
      <c r="H139" s="64">
        <f t="shared" si="18"/>
        <v>41472</v>
      </c>
      <c r="I139" s="64">
        <f t="shared" si="19"/>
        <v>5529.6</v>
      </c>
      <c r="J139" s="64">
        <f t="shared" si="20"/>
        <v>11059.2</v>
      </c>
      <c r="K139" s="64">
        <f t="shared" si="21"/>
        <v>5529.6</v>
      </c>
      <c r="L139" s="64">
        <f t="shared" si="50"/>
        <v>201600</v>
      </c>
      <c r="M139" s="64">
        <f t="shared" si="51"/>
        <v>151200.00000000003</v>
      </c>
      <c r="N139" s="64">
        <f t="shared" si="52"/>
        <v>120960</v>
      </c>
      <c r="O139" s="64">
        <f t="shared" si="53"/>
        <v>90720</v>
      </c>
      <c r="P139" s="64">
        <f t="shared" si="54"/>
        <v>12095.999999999998</v>
      </c>
      <c r="Q139" s="64">
        <f t="shared" si="55"/>
        <v>24191.999999999996</v>
      </c>
      <c r="R139" s="64">
        <f t="shared" si="56"/>
        <v>12095.999999999998</v>
      </c>
      <c r="T139" s="64">
        <f>培养数据!$G$6*D139</f>
        <v>201.6</v>
      </c>
      <c r="U139" s="64">
        <f>培养数据!$G$7*D139</f>
        <v>151.20000000000002</v>
      </c>
      <c r="V139" s="64">
        <f>培养数据!$G$8*D139</f>
        <v>120.96</v>
      </c>
      <c r="W139" s="64">
        <f>培养数据!$G$9*D139</f>
        <v>90.72</v>
      </c>
      <c r="X139" s="64">
        <f>培养数据!$G$10*D139</f>
        <v>12.095999999999998</v>
      </c>
      <c r="Y139" s="64">
        <f>培养数据!$G$11*D139</f>
        <v>24.191999999999997</v>
      </c>
      <c r="Z139" s="64">
        <f>培养数据!$G$12*D139</f>
        <v>12.095999999999998</v>
      </c>
    </row>
    <row r="140" spans="1:26">
      <c r="A140" s="64">
        <v>137</v>
      </c>
      <c r="B140" s="64">
        <v>1</v>
      </c>
      <c r="C140" s="64">
        <v>2</v>
      </c>
      <c r="D140" s="64">
        <v>37</v>
      </c>
      <c r="E140" s="64">
        <f t="shared" ref="E140:F140" si="63">L40*$D$1</f>
        <v>94720</v>
      </c>
      <c r="F140" s="64">
        <f t="shared" si="63"/>
        <v>71040</v>
      </c>
      <c r="G140" s="64">
        <f t="shared" si="17"/>
        <v>56831.999999999993</v>
      </c>
      <c r="H140" s="64">
        <f t="shared" si="18"/>
        <v>42624</v>
      </c>
      <c r="I140" s="64">
        <f t="shared" si="19"/>
        <v>5683.2000000000007</v>
      </c>
      <c r="J140" s="64">
        <f t="shared" si="20"/>
        <v>11366.400000000001</v>
      </c>
      <c r="K140" s="64">
        <f t="shared" si="21"/>
        <v>5683.2000000000007</v>
      </c>
      <c r="L140" s="64">
        <f t="shared" si="50"/>
        <v>207200</v>
      </c>
      <c r="M140" s="64">
        <f t="shared" si="51"/>
        <v>155400</v>
      </c>
      <c r="N140" s="64">
        <f t="shared" si="52"/>
        <v>124320</v>
      </c>
      <c r="O140" s="64">
        <f t="shared" si="53"/>
        <v>93240</v>
      </c>
      <c r="P140" s="64">
        <f t="shared" si="54"/>
        <v>12431.999999999998</v>
      </c>
      <c r="Q140" s="64">
        <f t="shared" si="55"/>
        <v>24863.999999999996</v>
      </c>
      <c r="R140" s="64">
        <f t="shared" si="56"/>
        <v>12431.999999999998</v>
      </c>
      <c r="T140" s="64">
        <f>培养数据!$G$6*D140</f>
        <v>207.2</v>
      </c>
      <c r="U140" s="64">
        <f>培养数据!$G$7*D140</f>
        <v>155.4</v>
      </c>
      <c r="V140" s="64">
        <f>培养数据!$G$8*D140</f>
        <v>124.32</v>
      </c>
      <c r="W140" s="64">
        <f>培养数据!$G$9*D140</f>
        <v>93.24</v>
      </c>
      <c r="X140" s="64">
        <f>培养数据!$G$10*D140</f>
        <v>12.431999999999999</v>
      </c>
      <c r="Y140" s="64">
        <f>培养数据!$G$11*D140</f>
        <v>24.863999999999997</v>
      </c>
      <c r="Z140" s="64">
        <f>培养数据!$G$12*D140</f>
        <v>12.431999999999999</v>
      </c>
    </row>
    <row r="141" spans="1:26">
      <c r="A141" s="64">
        <v>138</v>
      </c>
      <c r="B141" s="64">
        <v>1</v>
      </c>
      <c r="C141" s="64">
        <v>2</v>
      </c>
      <c r="D141" s="64">
        <v>38</v>
      </c>
      <c r="E141" s="64">
        <f t="shared" ref="E141:F141" si="64">L41*$D$1</f>
        <v>97280.000000000015</v>
      </c>
      <c r="F141" s="64">
        <f t="shared" si="64"/>
        <v>72960</v>
      </c>
      <c r="G141" s="64">
        <f t="shared" si="17"/>
        <v>58368</v>
      </c>
      <c r="H141" s="64">
        <f t="shared" si="18"/>
        <v>43776</v>
      </c>
      <c r="I141" s="64">
        <f t="shared" si="19"/>
        <v>5836.8</v>
      </c>
      <c r="J141" s="64">
        <f t="shared" si="20"/>
        <v>11673.6</v>
      </c>
      <c r="K141" s="64">
        <f t="shared" si="21"/>
        <v>5836.8</v>
      </c>
      <c r="L141" s="64">
        <f t="shared" si="50"/>
        <v>212799.99999999997</v>
      </c>
      <c r="M141" s="64">
        <f t="shared" si="51"/>
        <v>159600</v>
      </c>
      <c r="N141" s="64">
        <f t="shared" si="52"/>
        <v>127679.99999999999</v>
      </c>
      <c r="O141" s="64">
        <f t="shared" si="53"/>
        <v>95760</v>
      </c>
      <c r="P141" s="64">
        <f t="shared" si="54"/>
        <v>12767.999999999998</v>
      </c>
      <c r="Q141" s="64">
        <f t="shared" si="55"/>
        <v>25535.999999999996</v>
      </c>
      <c r="R141" s="64">
        <f t="shared" si="56"/>
        <v>12767.999999999998</v>
      </c>
      <c r="T141" s="64">
        <f>培养数据!$G$6*D141</f>
        <v>212.79999999999998</v>
      </c>
      <c r="U141" s="64">
        <f>培养数据!$G$7*D141</f>
        <v>159.6</v>
      </c>
      <c r="V141" s="64">
        <f>培养数据!$G$8*D141</f>
        <v>127.67999999999999</v>
      </c>
      <c r="W141" s="64">
        <f>培养数据!$G$9*D141</f>
        <v>95.76</v>
      </c>
      <c r="X141" s="64">
        <f>培养数据!$G$10*D141</f>
        <v>12.767999999999999</v>
      </c>
      <c r="Y141" s="64">
        <f>培养数据!$G$11*D141</f>
        <v>25.535999999999998</v>
      </c>
      <c r="Z141" s="64">
        <f>培养数据!$G$12*D141</f>
        <v>12.767999999999999</v>
      </c>
    </row>
    <row r="142" spans="1:26">
      <c r="A142" s="64">
        <v>139</v>
      </c>
      <c r="B142" s="64">
        <v>1</v>
      </c>
      <c r="C142" s="64">
        <v>2</v>
      </c>
      <c r="D142" s="64">
        <v>39</v>
      </c>
      <c r="E142" s="64">
        <f t="shared" ref="E142:F142" si="65">L42*$D$1</f>
        <v>99840.000000000015</v>
      </c>
      <c r="F142" s="64">
        <f t="shared" si="65"/>
        <v>74880</v>
      </c>
      <c r="G142" s="64">
        <f t="shared" si="17"/>
        <v>59904</v>
      </c>
      <c r="H142" s="64">
        <f t="shared" si="18"/>
        <v>44928</v>
      </c>
      <c r="I142" s="64">
        <f t="shared" si="19"/>
        <v>5990.4000000000005</v>
      </c>
      <c r="J142" s="64">
        <f t="shared" si="20"/>
        <v>11980.800000000001</v>
      </c>
      <c r="K142" s="64">
        <f t="shared" si="21"/>
        <v>5990.4000000000005</v>
      </c>
      <c r="L142" s="64">
        <f t="shared" si="50"/>
        <v>218399.99999999997</v>
      </c>
      <c r="M142" s="64">
        <f t="shared" si="51"/>
        <v>163800</v>
      </c>
      <c r="N142" s="64">
        <f t="shared" si="52"/>
        <v>131039.99999999999</v>
      </c>
      <c r="O142" s="64">
        <f t="shared" si="53"/>
        <v>98280</v>
      </c>
      <c r="P142" s="64">
        <f t="shared" si="54"/>
        <v>13104</v>
      </c>
      <c r="Q142" s="64">
        <f t="shared" si="55"/>
        <v>26208</v>
      </c>
      <c r="R142" s="64">
        <f t="shared" si="56"/>
        <v>13104</v>
      </c>
      <c r="T142" s="64">
        <f>培养数据!$G$6*D142</f>
        <v>218.39999999999998</v>
      </c>
      <c r="U142" s="64">
        <f>培养数据!$G$7*D142</f>
        <v>163.80000000000001</v>
      </c>
      <c r="V142" s="64">
        <f>培养数据!$G$8*D142</f>
        <v>131.04</v>
      </c>
      <c r="W142" s="64">
        <f>培养数据!$G$9*D142</f>
        <v>98.28</v>
      </c>
      <c r="X142" s="64">
        <f>培养数据!$G$10*D142</f>
        <v>13.103999999999999</v>
      </c>
      <c r="Y142" s="64">
        <f>培养数据!$G$11*D142</f>
        <v>26.207999999999998</v>
      </c>
      <c r="Z142" s="64">
        <f>培养数据!$G$12*D142</f>
        <v>13.103999999999999</v>
      </c>
    </row>
    <row r="143" spans="1:26">
      <c r="A143" s="64">
        <v>140</v>
      </c>
      <c r="B143" s="64">
        <v>1</v>
      </c>
      <c r="C143" s="64">
        <v>2</v>
      </c>
      <c r="D143" s="64">
        <v>40</v>
      </c>
      <c r="E143" s="64">
        <f t="shared" ref="E143:F143" si="66">L43*$D$1</f>
        <v>102400</v>
      </c>
      <c r="F143" s="64">
        <f t="shared" si="66"/>
        <v>76800</v>
      </c>
      <c r="G143" s="64">
        <f t="shared" si="17"/>
        <v>61440</v>
      </c>
      <c r="H143" s="64">
        <f t="shared" si="18"/>
        <v>46080</v>
      </c>
      <c r="I143" s="64">
        <f t="shared" si="19"/>
        <v>6144</v>
      </c>
      <c r="J143" s="64">
        <f t="shared" si="20"/>
        <v>12288</v>
      </c>
      <c r="K143" s="64">
        <f t="shared" si="21"/>
        <v>6144</v>
      </c>
      <c r="L143" s="64">
        <f t="shared" si="50"/>
        <v>224000</v>
      </c>
      <c r="M143" s="64">
        <f t="shared" si="51"/>
        <v>168000</v>
      </c>
      <c r="N143" s="64">
        <f t="shared" si="52"/>
        <v>134400</v>
      </c>
      <c r="O143" s="64">
        <f t="shared" si="53"/>
        <v>100800</v>
      </c>
      <c r="P143" s="64">
        <f t="shared" si="54"/>
        <v>13439.999999999998</v>
      </c>
      <c r="Q143" s="64">
        <f t="shared" si="55"/>
        <v>26879.999999999996</v>
      </c>
      <c r="R143" s="64">
        <f t="shared" si="56"/>
        <v>13439.999999999998</v>
      </c>
      <c r="T143" s="64">
        <f>培养数据!$G$6*D143</f>
        <v>224</v>
      </c>
      <c r="U143" s="64">
        <f>培养数据!$G$7*D143</f>
        <v>168</v>
      </c>
      <c r="V143" s="64">
        <f>培养数据!$G$8*D143</f>
        <v>134.4</v>
      </c>
      <c r="W143" s="64">
        <f>培养数据!$G$9*D143</f>
        <v>100.8</v>
      </c>
      <c r="X143" s="64">
        <f>培养数据!$G$10*D143</f>
        <v>13.439999999999998</v>
      </c>
      <c r="Y143" s="64">
        <f>培养数据!$G$11*D143</f>
        <v>26.879999999999995</v>
      </c>
      <c r="Z143" s="64">
        <f>培养数据!$G$12*D143</f>
        <v>13.439999999999998</v>
      </c>
    </row>
    <row r="144" spans="1:26">
      <c r="A144" s="64">
        <v>141</v>
      </c>
      <c r="B144" s="64">
        <v>1</v>
      </c>
      <c r="C144" s="64">
        <v>2</v>
      </c>
      <c r="D144" s="64">
        <v>41</v>
      </c>
      <c r="E144" s="64">
        <f t="shared" ref="E144:F144" si="67">L44*$D$1</f>
        <v>104960.00000000003</v>
      </c>
      <c r="F144" s="64">
        <f t="shared" si="67"/>
        <v>78720</v>
      </c>
      <c r="G144" s="64">
        <f t="shared" si="17"/>
        <v>62976</v>
      </c>
      <c r="H144" s="64">
        <f t="shared" si="18"/>
        <v>47232</v>
      </c>
      <c r="I144" s="64">
        <f t="shared" si="19"/>
        <v>6297.6</v>
      </c>
      <c r="J144" s="64">
        <f t="shared" si="20"/>
        <v>12595.2</v>
      </c>
      <c r="K144" s="64">
        <f t="shared" si="21"/>
        <v>6297.6</v>
      </c>
      <c r="L144" s="64">
        <f t="shared" si="50"/>
        <v>229600</v>
      </c>
      <c r="M144" s="64">
        <f t="shared" si="51"/>
        <v>172200.00000000003</v>
      </c>
      <c r="N144" s="64">
        <f t="shared" si="52"/>
        <v>137760</v>
      </c>
      <c r="O144" s="64">
        <f t="shared" si="53"/>
        <v>103320.00000000001</v>
      </c>
      <c r="P144" s="64">
        <f t="shared" si="54"/>
        <v>13775.999999999998</v>
      </c>
      <c r="Q144" s="64">
        <f t="shared" si="55"/>
        <v>27551.999999999996</v>
      </c>
      <c r="R144" s="64">
        <f t="shared" si="56"/>
        <v>13775.999999999998</v>
      </c>
      <c r="T144" s="64">
        <f>培养数据!$G$6*D144</f>
        <v>229.6</v>
      </c>
      <c r="U144" s="64">
        <f>培养数据!$G$7*D144</f>
        <v>172.20000000000002</v>
      </c>
      <c r="V144" s="64">
        <f>培养数据!$G$8*D144</f>
        <v>137.76</v>
      </c>
      <c r="W144" s="64">
        <f>培养数据!$G$9*D144</f>
        <v>103.32000000000001</v>
      </c>
      <c r="X144" s="64">
        <f>培养数据!$G$10*D144</f>
        <v>13.775999999999998</v>
      </c>
      <c r="Y144" s="64">
        <f>培养数据!$G$11*D144</f>
        <v>27.551999999999996</v>
      </c>
      <c r="Z144" s="64">
        <f>培养数据!$G$12*D144</f>
        <v>13.775999999999998</v>
      </c>
    </row>
    <row r="145" spans="1:26">
      <c r="A145" s="64">
        <v>142</v>
      </c>
      <c r="B145" s="64">
        <v>1</v>
      </c>
      <c r="C145" s="64">
        <v>2</v>
      </c>
      <c r="D145" s="64">
        <v>42</v>
      </c>
      <c r="E145" s="64">
        <f t="shared" ref="E145:F145" si="68">L45*$D$1</f>
        <v>107520</v>
      </c>
      <c r="F145" s="64">
        <f t="shared" si="68"/>
        <v>80640</v>
      </c>
      <c r="G145" s="64">
        <f t="shared" si="17"/>
        <v>64512</v>
      </c>
      <c r="H145" s="64">
        <f t="shared" si="18"/>
        <v>48384</v>
      </c>
      <c r="I145" s="64">
        <f t="shared" si="19"/>
        <v>6451.2000000000007</v>
      </c>
      <c r="J145" s="64">
        <f t="shared" si="20"/>
        <v>12902.400000000001</v>
      </c>
      <c r="K145" s="64">
        <f t="shared" si="21"/>
        <v>6451.2000000000007</v>
      </c>
      <c r="L145" s="64">
        <f t="shared" si="50"/>
        <v>235200</v>
      </c>
      <c r="M145" s="64">
        <f t="shared" si="51"/>
        <v>176400</v>
      </c>
      <c r="N145" s="64">
        <f t="shared" si="52"/>
        <v>141120</v>
      </c>
      <c r="O145" s="64">
        <f t="shared" si="53"/>
        <v>105840</v>
      </c>
      <c r="P145" s="64">
        <f t="shared" si="54"/>
        <v>14111.999999999998</v>
      </c>
      <c r="Q145" s="64">
        <f t="shared" si="55"/>
        <v>28223.999999999996</v>
      </c>
      <c r="R145" s="64">
        <f t="shared" si="56"/>
        <v>14111.999999999998</v>
      </c>
      <c r="T145" s="64">
        <f>培养数据!$G$6*D145</f>
        <v>235.2</v>
      </c>
      <c r="U145" s="64">
        <f>培养数据!$G$7*D145</f>
        <v>176.4</v>
      </c>
      <c r="V145" s="64">
        <f>培养数据!$G$8*D145</f>
        <v>141.12</v>
      </c>
      <c r="W145" s="64">
        <f>培养数据!$G$9*D145</f>
        <v>105.84</v>
      </c>
      <c r="X145" s="64">
        <f>培养数据!$G$10*D145</f>
        <v>14.111999999999998</v>
      </c>
      <c r="Y145" s="64">
        <f>培养数据!$G$11*D145</f>
        <v>28.223999999999997</v>
      </c>
      <c r="Z145" s="64">
        <f>培养数据!$G$12*D145</f>
        <v>14.111999999999998</v>
      </c>
    </row>
    <row r="146" spans="1:26">
      <c r="A146" s="64">
        <v>143</v>
      </c>
      <c r="B146" s="64">
        <v>1</v>
      </c>
      <c r="C146" s="64">
        <v>2</v>
      </c>
      <c r="D146" s="64">
        <v>43</v>
      </c>
      <c r="E146" s="64">
        <f t="shared" ref="E146:F146" si="69">L46*$D$1</f>
        <v>110080</v>
      </c>
      <c r="F146" s="64">
        <f t="shared" si="69"/>
        <v>82560</v>
      </c>
      <c r="G146" s="64">
        <f t="shared" si="17"/>
        <v>66048</v>
      </c>
      <c r="H146" s="64">
        <f t="shared" si="18"/>
        <v>49536</v>
      </c>
      <c r="I146" s="64">
        <f t="shared" si="19"/>
        <v>6604.8</v>
      </c>
      <c r="J146" s="64">
        <f t="shared" si="20"/>
        <v>13209.6</v>
      </c>
      <c r="K146" s="64">
        <f t="shared" si="21"/>
        <v>6604.8</v>
      </c>
      <c r="L146" s="64">
        <f t="shared" si="50"/>
        <v>240799.99999999997</v>
      </c>
      <c r="M146" s="64">
        <f t="shared" si="51"/>
        <v>180600</v>
      </c>
      <c r="N146" s="64">
        <f t="shared" si="52"/>
        <v>144480</v>
      </c>
      <c r="O146" s="64">
        <f t="shared" si="53"/>
        <v>108360</v>
      </c>
      <c r="P146" s="64">
        <f t="shared" si="54"/>
        <v>14447.999999999998</v>
      </c>
      <c r="Q146" s="64">
        <f t="shared" si="55"/>
        <v>28895.999999999996</v>
      </c>
      <c r="R146" s="64">
        <f t="shared" si="56"/>
        <v>14447.999999999998</v>
      </c>
      <c r="T146" s="64">
        <f>培养数据!$G$6*D146</f>
        <v>240.79999999999998</v>
      </c>
      <c r="U146" s="64">
        <f>培养数据!$G$7*D146</f>
        <v>180.6</v>
      </c>
      <c r="V146" s="64">
        <f>培养数据!$G$8*D146</f>
        <v>144.47999999999999</v>
      </c>
      <c r="W146" s="64">
        <f>培养数据!$G$9*D146</f>
        <v>108.36</v>
      </c>
      <c r="X146" s="64">
        <f>培养数据!$G$10*D146</f>
        <v>14.447999999999999</v>
      </c>
      <c r="Y146" s="64">
        <f>培养数据!$G$11*D146</f>
        <v>28.895999999999997</v>
      </c>
      <c r="Z146" s="64">
        <f>培养数据!$G$12*D146</f>
        <v>14.447999999999999</v>
      </c>
    </row>
    <row r="147" spans="1:26">
      <c r="A147" s="64">
        <v>144</v>
      </c>
      <c r="B147" s="64">
        <v>1</v>
      </c>
      <c r="C147" s="64">
        <v>2</v>
      </c>
      <c r="D147" s="64">
        <v>44</v>
      </c>
      <c r="E147" s="64">
        <f t="shared" ref="E147:F147" si="70">L47*$D$1</f>
        <v>112640</v>
      </c>
      <c r="F147" s="64">
        <f t="shared" si="70"/>
        <v>84480</v>
      </c>
      <c r="G147" s="64">
        <f t="shared" si="17"/>
        <v>67583.999999999985</v>
      </c>
      <c r="H147" s="64">
        <f t="shared" si="18"/>
        <v>50688</v>
      </c>
      <c r="I147" s="64">
        <f t="shared" si="19"/>
        <v>6758.4000000000005</v>
      </c>
      <c r="J147" s="64">
        <f t="shared" si="20"/>
        <v>13516.800000000001</v>
      </c>
      <c r="K147" s="64">
        <f t="shared" si="21"/>
        <v>6758.4000000000005</v>
      </c>
      <c r="L147" s="64">
        <f t="shared" si="50"/>
        <v>246399.99999999997</v>
      </c>
      <c r="M147" s="64">
        <f t="shared" si="51"/>
        <v>184800</v>
      </c>
      <c r="N147" s="64">
        <f t="shared" si="52"/>
        <v>147840</v>
      </c>
      <c r="O147" s="64">
        <f t="shared" si="53"/>
        <v>110880</v>
      </c>
      <c r="P147" s="64">
        <f t="shared" si="54"/>
        <v>14783.999999999998</v>
      </c>
      <c r="Q147" s="64">
        <f t="shared" si="55"/>
        <v>29567.999999999996</v>
      </c>
      <c r="R147" s="64">
        <f t="shared" si="56"/>
        <v>14783.999999999998</v>
      </c>
      <c r="T147" s="64">
        <f>培养数据!$G$6*D147</f>
        <v>246.39999999999998</v>
      </c>
      <c r="U147" s="64">
        <f>培养数据!$G$7*D147</f>
        <v>184.8</v>
      </c>
      <c r="V147" s="64">
        <f>培养数据!$G$8*D147</f>
        <v>147.84</v>
      </c>
      <c r="W147" s="64">
        <f>培养数据!$G$9*D147</f>
        <v>110.88</v>
      </c>
      <c r="X147" s="64">
        <f>培养数据!$G$10*D147</f>
        <v>14.783999999999999</v>
      </c>
      <c r="Y147" s="64">
        <f>培养数据!$G$11*D147</f>
        <v>29.567999999999998</v>
      </c>
      <c r="Z147" s="64">
        <f>培养数据!$G$12*D147</f>
        <v>14.783999999999999</v>
      </c>
    </row>
    <row r="148" spans="1:26">
      <c r="A148" s="64">
        <v>145</v>
      </c>
      <c r="B148" s="64">
        <v>1</v>
      </c>
      <c r="C148" s="64">
        <v>2</v>
      </c>
      <c r="D148" s="64">
        <v>45</v>
      </c>
      <c r="E148" s="64">
        <f t="shared" ref="E148:F148" si="71">L48*$D$1</f>
        <v>115200</v>
      </c>
      <c r="F148" s="64">
        <f t="shared" si="71"/>
        <v>86400</v>
      </c>
      <c r="G148" s="64">
        <f t="shared" si="17"/>
        <v>69119.999999999985</v>
      </c>
      <c r="H148" s="64">
        <f t="shared" si="18"/>
        <v>51840</v>
      </c>
      <c r="I148" s="64">
        <f t="shared" si="19"/>
        <v>6912</v>
      </c>
      <c r="J148" s="64">
        <f t="shared" si="20"/>
        <v>13824</v>
      </c>
      <c r="K148" s="64">
        <f t="shared" si="21"/>
        <v>6912</v>
      </c>
      <c r="L148" s="64">
        <f t="shared" si="50"/>
        <v>251999.99999999997</v>
      </c>
      <c r="M148" s="64">
        <f t="shared" si="51"/>
        <v>189000</v>
      </c>
      <c r="N148" s="64">
        <f t="shared" si="52"/>
        <v>151200</v>
      </c>
      <c r="O148" s="64">
        <f t="shared" si="53"/>
        <v>113400</v>
      </c>
      <c r="P148" s="64">
        <f t="shared" si="54"/>
        <v>15120</v>
      </c>
      <c r="Q148" s="64">
        <f t="shared" si="55"/>
        <v>30240</v>
      </c>
      <c r="R148" s="64">
        <f t="shared" si="56"/>
        <v>15120</v>
      </c>
      <c r="T148" s="64">
        <f>培养数据!$G$6*D148</f>
        <v>251.99999999999997</v>
      </c>
      <c r="U148" s="64">
        <f>培养数据!$G$7*D148</f>
        <v>189</v>
      </c>
      <c r="V148" s="64">
        <f>培养数据!$G$8*D148</f>
        <v>151.19999999999999</v>
      </c>
      <c r="W148" s="64">
        <f>培养数据!$G$9*D148</f>
        <v>113.4</v>
      </c>
      <c r="X148" s="64">
        <f>培养数据!$G$10*D148</f>
        <v>15.12</v>
      </c>
      <c r="Y148" s="64">
        <f>培养数据!$G$11*D148</f>
        <v>30.24</v>
      </c>
      <c r="Z148" s="64">
        <f>培养数据!$G$12*D148</f>
        <v>15.12</v>
      </c>
    </row>
    <row r="149" spans="1:26">
      <c r="A149" s="64">
        <v>146</v>
      </c>
      <c r="B149" s="64">
        <v>1</v>
      </c>
      <c r="C149" s="64">
        <v>2</v>
      </c>
      <c r="D149" s="64">
        <v>46</v>
      </c>
      <c r="E149" s="64">
        <f t="shared" ref="E149:F149" si="72">L49*$D$1</f>
        <v>117760.00000000003</v>
      </c>
      <c r="F149" s="64">
        <f t="shared" si="72"/>
        <v>88320</v>
      </c>
      <c r="G149" s="64">
        <f t="shared" si="17"/>
        <v>70656</v>
      </c>
      <c r="H149" s="64">
        <f t="shared" si="18"/>
        <v>52992</v>
      </c>
      <c r="I149" s="64">
        <f t="shared" si="19"/>
        <v>7065.6</v>
      </c>
      <c r="J149" s="64">
        <f t="shared" si="20"/>
        <v>14131.2</v>
      </c>
      <c r="K149" s="64">
        <f t="shared" si="21"/>
        <v>7065.6</v>
      </c>
      <c r="L149" s="64">
        <f t="shared" si="50"/>
        <v>257599.99999999997</v>
      </c>
      <c r="M149" s="64">
        <f t="shared" si="51"/>
        <v>193200.00000000003</v>
      </c>
      <c r="N149" s="64">
        <f t="shared" si="52"/>
        <v>154560</v>
      </c>
      <c r="O149" s="64">
        <f t="shared" si="53"/>
        <v>115920</v>
      </c>
      <c r="P149" s="64">
        <f t="shared" si="54"/>
        <v>15455.999999999998</v>
      </c>
      <c r="Q149" s="64">
        <f t="shared" si="55"/>
        <v>30911.999999999996</v>
      </c>
      <c r="R149" s="64">
        <f t="shared" si="56"/>
        <v>15455.999999999998</v>
      </c>
      <c r="T149" s="64">
        <f>培养数据!$G$6*D149</f>
        <v>257.59999999999997</v>
      </c>
      <c r="U149" s="64">
        <f>培养数据!$G$7*D149</f>
        <v>193.20000000000002</v>
      </c>
      <c r="V149" s="64">
        <f>培养数据!$G$8*D149</f>
        <v>154.56</v>
      </c>
      <c r="W149" s="64">
        <f>培养数据!$G$9*D149</f>
        <v>115.92</v>
      </c>
      <c r="X149" s="64">
        <f>培养数据!$G$10*D149</f>
        <v>15.455999999999998</v>
      </c>
      <c r="Y149" s="64">
        <f>培养数据!$G$11*D149</f>
        <v>30.911999999999995</v>
      </c>
      <c r="Z149" s="64">
        <f>培养数据!$G$12*D149</f>
        <v>15.455999999999998</v>
      </c>
    </row>
    <row r="150" spans="1:26">
      <c r="A150" s="64">
        <v>147</v>
      </c>
      <c r="B150" s="64">
        <v>1</v>
      </c>
      <c r="C150" s="64">
        <v>2</v>
      </c>
      <c r="D150" s="64">
        <v>47</v>
      </c>
      <c r="E150" s="64">
        <f t="shared" ref="E150:F150" si="73">L50*$D$1</f>
        <v>120320</v>
      </c>
      <c r="F150" s="64">
        <f t="shared" si="73"/>
        <v>90240</v>
      </c>
      <c r="G150" s="64">
        <f t="shared" si="17"/>
        <v>72192</v>
      </c>
      <c r="H150" s="64">
        <f t="shared" si="18"/>
        <v>54143.999999999993</v>
      </c>
      <c r="I150" s="64">
        <f t="shared" si="19"/>
        <v>7219.2000000000007</v>
      </c>
      <c r="J150" s="64">
        <f t="shared" si="20"/>
        <v>14438.400000000001</v>
      </c>
      <c r="K150" s="64">
        <f t="shared" si="21"/>
        <v>7219.2000000000007</v>
      </c>
      <c r="L150" s="64">
        <f t="shared" si="50"/>
        <v>263200</v>
      </c>
      <c r="M150" s="64">
        <f t="shared" si="51"/>
        <v>197400</v>
      </c>
      <c r="N150" s="64">
        <f t="shared" si="52"/>
        <v>157920</v>
      </c>
      <c r="O150" s="64">
        <f t="shared" si="53"/>
        <v>118440</v>
      </c>
      <c r="P150" s="64">
        <f t="shared" si="54"/>
        <v>15791.999999999998</v>
      </c>
      <c r="Q150" s="64">
        <f t="shared" si="55"/>
        <v>31583.999999999996</v>
      </c>
      <c r="R150" s="64">
        <f t="shared" si="56"/>
        <v>15791.999999999998</v>
      </c>
      <c r="T150" s="64">
        <f>培养数据!$G$6*D150</f>
        <v>263.2</v>
      </c>
      <c r="U150" s="64">
        <f>培养数据!$G$7*D150</f>
        <v>197.4</v>
      </c>
      <c r="V150" s="64">
        <f>培养数据!$G$8*D150</f>
        <v>157.91999999999999</v>
      </c>
      <c r="W150" s="64">
        <f>培养数据!$G$9*D150</f>
        <v>118.44</v>
      </c>
      <c r="X150" s="64">
        <f>培养数据!$G$10*D150</f>
        <v>15.791999999999998</v>
      </c>
      <c r="Y150" s="64">
        <f>培养数据!$G$11*D150</f>
        <v>31.583999999999996</v>
      </c>
      <c r="Z150" s="64">
        <f>培养数据!$G$12*D150</f>
        <v>15.791999999999998</v>
      </c>
    </row>
    <row r="151" spans="1:26">
      <c r="A151" s="64">
        <v>148</v>
      </c>
      <c r="B151" s="64">
        <v>1</v>
      </c>
      <c r="C151" s="64">
        <v>2</v>
      </c>
      <c r="D151" s="64">
        <v>48</v>
      </c>
      <c r="E151" s="64">
        <f t="shared" ref="E151:F151" si="74">L51*$D$1</f>
        <v>122880.00000000003</v>
      </c>
      <c r="F151" s="64">
        <f t="shared" si="74"/>
        <v>92160</v>
      </c>
      <c r="G151" s="64">
        <f t="shared" si="17"/>
        <v>73728</v>
      </c>
      <c r="H151" s="64">
        <f t="shared" si="18"/>
        <v>55296</v>
      </c>
      <c r="I151" s="64">
        <f t="shared" si="19"/>
        <v>7372.800000000002</v>
      </c>
      <c r="J151" s="64">
        <f t="shared" si="20"/>
        <v>14745.600000000004</v>
      </c>
      <c r="K151" s="64">
        <f t="shared" si="21"/>
        <v>7372.800000000002</v>
      </c>
      <c r="L151" s="64">
        <f t="shared" si="50"/>
        <v>268799.99999999994</v>
      </c>
      <c r="M151" s="64">
        <f t="shared" si="51"/>
        <v>201600.00000000003</v>
      </c>
      <c r="N151" s="64">
        <f t="shared" si="52"/>
        <v>161280</v>
      </c>
      <c r="O151" s="64">
        <f t="shared" si="53"/>
        <v>120960.00000000001</v>
      </c>
      <c r="P151" s="64">
        <f t="shared" si="54"/>
        <v>16128</v>
      </c>
      <c r="Q151" s="64">
        <f t="shared" si="55"/>
        <v>32256</v>
      </c>
      <c r="R151" s="64">
        <f t="shared" si="56"/>
        <v>16128</v>
      </c>
      <c r="T151" s="64">
        <f>培养数据!$G$6*D151</f>
        <v>268.79999999999995</v>
      </c>
      <c r="U151" s="64">
        <f>培养数据!$G$7*D151</f>
        <v>201.60000000000002</v>
      </c>
      <c r="V151" s="64">
        <f>培养数据!$G$8*D151</f>
        <v>161.28</v>
      </c>
      <c r="W151" s="64">
        <f>培养数据!$G$9*D151</f>
        <v>120.96000000000001</v>
      </c>
      <c r="X151" s="64">
        <f>培养数据!$G$10*D151</f>
        <v>16.128</v>
      </c>
      <c r="Y151" s="64">
        <f>培养数据!$G$11*D151</f>
        <v>32.256</v>
      </c>
      <c r="Z151" s="64">
        <f>培养数据!$G$12*D151</f>
        <v>16.128</v>
      </c>
    </row>
    <row r="152" spans="1:26">
      <c r="A152" s="64">
        <v>149</v>
      </c>
      <c r="B152" s="64">
        <v>1</v>
      </c>
      <c r="C152" s="64">
        <v>2</v>
      </c>
      <c r="D152" s="64">
        <v>49</v>
      </c>
      <c r="E152" s="64">
        <f t="shared" ref="E152:F152" si="75">L52*$D$1</f>
        <v>125440</v>
      </c>
      <c r="F152" s="64">
        <f t="shared" si="75"/>
        <v>94080</v>
      </c>
      <c r="G152" s="64">
        <f t="shared" si="17"/>
        <v>75264</v>
      </c>
      <c r="H152" s="64">
        <f t="shared" si="18"/>
        <v>56448</v>
      </c>
      <c r="I152" s="64">
        <f t="shared" si="19"/>
        <v>7526.4000000000005</v>
      </c>
      <c r="J152" s="64">
        <f t="shared" si="20"/>
        <v>15052.800000000001</v>
      </c>
      <c r="K152" s="64">
        <f t="shared" si="21"/>
        <v>7526.4000000000005</v>
      </c>
      <c r="L152" s="64">
        <f t="shared" si="50"/>
        <v>274400</v>
      </c>
      <c r="M152" s="64">
        <f t="shared" si="51"/>
        <v>205800</v>
      </c>
      <c r="N152" s="64">
        <f t="shared" si="52"/>
        <v>164640</v>
      </c>
      <c r="O152" s="64">
        <f t="shared" si="53"/>
        <v>123480</v>
      </c>
      <c r="P152" s="64">
        <f t="shared" si="54"/>
        <v>16464</v>
      </c>
      <c r="Q152" s="64">
        <f t="shared" si="55"/>
        <v>32928</v>
      </c>
      <c r="R152" s="64">
        <f t="shared" si="56"/>
        <v>16464</v>
      </c>
      <c r="T152" s="64">
        <f>培养数据!$G$6*D152</f>
        <v>274.39999999999998</v>
      </c>
      <c r="U152" s="64">
        <f>培养数据!$G$7*D152</f>
        <v>205.8</v>
      </c>
      <c r="V152" s="64">
        <f>培养数据!$G$8*D152</f>
        <v>164.64</v>
      </c>
      <c r="W152" s="64">
        <f>培养数据!$G$9*D152</f>
        <v>123.48</v>
      </c>
      <c r="X152" s="64">
        <f>培养数据!$G$10*D152</f>
        <v>16.463999999999999</v>
      </c>
      <c r="Y152" s="64">
        <f>培养数据!$G$11*D152</f>
        <v>32.927999999999997</v>
      </c>
      <c r="Z152" s="64">
        <f>培养数据!$G$12*D152</f>
        <v>16.463999999999999</v>
      </c>
    </row>
    <row r="153" spans="1:26">
      <c r="A153" s="64">
        <v>150</v>
      </c>
      <c r="B153" s="64">
        <v>1</v>
      </c>
      <c r="C153" s="64">
        <v>2</v>
      </c>
      <c r="D153" s="64">
        <v>50</v>
      </c>
      <c r="E153" s="64">
        <f t="shared" ref="E153:F153" si="76">L53*$D$1</f>
        <v>128000</v>
      </c>
      <c r="F153" s="64">
        <f t="shared" si="76"/>
        <v>96000</v>
      </c>
      <c r="G153" s="64">
        <f t="shared" si="17"/>
        <v>76800</v>
      </c>
      <c r="H153" s="64">
        <f t="shared" si="18"/>
        <v>57600</v>
      </c>
      <c r="I153" s="64">
        <f t="shared" si="19"/>
        <v>7680</v>
      </c>
      <c r="J153" s="64">
        <f t="shared" si="20"/>
        <v>15360</v>
      </c>
      <c r="K153" s="64">
        <f t="shared" si="21"/>
        <v>7680</v>
      </c>
      <c r="L153" s="64">
        <f t="shared" si="50"/>
        <v>280000</v>
      </c>
      <c r="M153" s="64">
        <f t="shared" si="51"/>
        <v>210000</v>
      </c>
      <c r="N153" s="64">
        <f t="shared" si="52"/>
        <v>168000</v>
      </c>
      <c r="O153" s="64">
        <f t="shared" si="53"/>
        <v>126000</v>
      </c>
      <c r="P153" s="64">
        <f t="shared" si="54"/>
        <v>16799.999999999996</v>
      </c>
      <c r="Q153" s="64">
        <f t="shared" si="55"/>
        <v>33599.999999999993</v>
      </c>
      <c r="R153" s="64">
        <f t="shared" si="56"/>
        <v>16799.999999999996</v>
      </c>
      <c r="T153" s="64">
        <f>培养数据!$G$6*D153</f>
        <v>280</v>
      </c>
      <c r="U153" s="64">
        <f>培养数据!$G$7*D153</f>
        <v>210</v>
      </c>
      <c r="V153" s="64">
        <f>培养数据!$G$8*D153</f>
        <v>168</v>
      </c>
      <c r="W153" s="64">
        <f>培养数据!$G$9*D153</f>
        <v>126</v>
      </c>
      <c r="X153" s="64">
        <f>培养数据!$G$10*D153</f>
        <v>16.799999999999997</v>
      </c>
      <c r="Y153" s="64">
        <f>培养数据!$G$11*D153</f>
        <v>33.599999999999994</v>
      </c>
      <c r="Z153" s="64">
        <f>培养数据!$G$12*D153</f>
        <v>16.799999999999997</v>
      </c>
    </row>
    <row r="154" spans="1:26">
      <c r="A154" s="64">
        <v>151</v>
      </c>
      <c r="B154" s="64">
        <v>1</v>
      </c>
      <c r="C154" s="64">
        <v>2</v>
      </c>
      <c r="D154" s="64">
        <v>51</v>
      </c>
      <c r="E154" s="64">
        <f t="shared" ref="E154:F154" si="77">L54*$D$1</f>
        <v>130560.00000000003</v>
      </c>
      <c r="F154" s="64">
        <f t="shared" si="77"/>
        <v>97920</v>
      </c>
      <c r="G154" s="64">
        <f t="shared" si="17"/>
        <v>78336</v>
      </c>
      <c r="H154" s="64">
        <f t="shared" si="18"/>
        <v>58752</v>
      </c>
      <c r="I154" s="64">
        <f t="shared" si="19"/>
        <v>7833.6</v>
      </c>
      <c r="J154" s="64">
        <f t="shared" si="20"/>
        <v>15667.2</v>
      </c>
      <c r="K154" s="64">
        <f t="shared" si="21"/>
        <v>7833.6</v>
      </c>
      <c r="L154" s="64">
        <f t="shared" si="50"/>
        <v>285599.99999999994</v>
      </c>
      <c r="M154" s="64">
        <f t="shared" si="51"/>
        <v>214200.00000000003</v>
      </c>
      <c r="N154" s="64">
        <f t="shared" si="52"/>
        <v>171359.99999999997</v>
      </c>
      <c r="O154" s="64">
        <f t="shared" si="53"/>
        <v>128520.00000000001</v>
      </c>
      <c r="P154" s="64">
        <f t="shared" si="54"/>
        <v>17136</v>
      </c>
      <c r="Q154" s="64">
        <f t="shared" si="55"/>
        <v>34272</v>
      </c>
      <c r="R154" s="64">
        <f t="shared" si="56"/>
        <v>17136</v>
      </c>
      <c r="T154" s="64">
        <f>培养数据!$G$6*D154</f>
        <v>285.59999999999997</v>
      </c>
      <c r="U154" s="64">
        <f>培养数据!$G$7*D154</f>
        <v>214.20000000000002</v>
      </c>
      <c r="V154" s="64">
        <f>培养数据!$G$8*D154</f>
        <v>171.35999999999999</v>
      </c>
      <c r="W154" s="64">
        <f>培养数据!$G$9*D154</f>
        <v>128.52000000000001</v>
      </c>
      <c r="X154" s="64">
        <f>培养数据!$G$10*D154</f>
        <v>17.135999999999999</v>
      </c>
      <c r="Y154" s="64">
        <f>培养数据!$G$11*D154</f>
        <v>34.271999999999998</v>
      </c>
      <c r="Z154" s="64">
        <f>培养数据!$G$12*D154</f>
        <v>17.135999999999999</v>
      </c>
    </row>
    <row r="155" spans="1:26">
      <c r="A155" s="64">
        <v>152</v>
      </c>
      <c r="B155" s="64">
        <v>1</v>
      </c>
      <c r="C155" s="64">
        <v>2</v>
      </c>
      <c r="D155" s="64">
        <v>52</v>
      </c>
      <c r="E155" s="64">
        <f t="shared" ref="E155:F155" si="78">L55*$D$1</f>
        <v>133120</v>
      </c>
      <c r="F155" s="64">
        <f t="shared" si="78"/>
        <v>99840</v>
      </c>
      <c r="G155" s="64">
        <f t="shared" si="17"/>
        <v>79872</v>
      </c>
      <c r="H155" s="64">
        <f t="shared" si="18"/>
        <v>59904</v>
      </c>
      <c r="I155" s="64">
        <f t="shared" si="19"/>
        <v>7987.2000000000007</v>
      </c>
      <c r="J155" s="64">
        <f t="shared" si="20"/>
        <v>15974.400000000001</v>
      </c>
      <c r="K155" s="64">
        <f t="shared" si="21"/>
        <v>7987.2000000000007</v>
      </c>
      <c r="L155" s="64">
        <f t="shared" si="50"/>
        <v>291200</v>
      </c>
      <c r="M155" s="64">
        <f t="shared" si="51"/>
        <v>218400</v>
      </c>
      <c r="N155" s="64">
        <f t="shared" si="52"/>
        <v>174720</v>
      </c>
      <c r="O155" s="64">
        <f t="shared" si="53"/>
        <v>131039.99999999999</v>
      </c>
      <c r="P155" s="64">
        <f t="shared" si="54"/>
        <v>17471.999999999996</v>
      </c>
      <c r="Q155" s="64">
        <f t="shared" si="55"/>
        <v>34943.999999999993</v>
      </c>
      <c r="R155" s="64">
        <f t="shared" si="56"/>
        <v>17471.999999999996</v>
      </c>
      <c r="T155" s="64">
        <f>培养数据!$G$6*D155</f>
        <v>291.2</v>
      </c>
      <c r="U155" s="64">
        <f>培养数据!$G$7*D155</f>
        <v>218.4</v>
      </c>
      <c r="V155" s="64">
        <f>培养数据!$G$8*D155</f>
        <v>174.72</v>
      </c>
      <c r="W155" s="64">
        <f>培养数据!$G$9*D155</f>
        <v>131.04</v>
      </c>
      <c r="X155" s="64">
        <f>培养数据!$G$10*D155</f>
        <v>17.471999999999998</v>
      </c>
      <c r="Y155" s="64">
        <f>培养数据!$G$11*D155</f>
        <v>34.943999999999996</v>
      </c>
      <c r="Z155" s="64">
        <f>培养数据!$G$12*D155</f>
        <v>17.471999999999998</v>
      </c>
    </row>
    <row r="156" spans="1:26">
      <c r="A156" s="64">
        <v>153</v>
      </c>
      <c r="B156" s="64">
        <v>1</v>
      </c>
      <c r="C156" s="64">
        <v>2</v>
      </c>
      <c r="D156" s="64">
        <v>53</v>
      </c>
      <c r="E156" s="64">
        <f t="shared" ref="E156:F156" si="79">L56*$D$1</f>
        <v>135680.00000000003</v>
      </c>
      <c r="F156" s="64">
        <f t="shared" si="79"/>
        <v>101760</v>
      </c>
      <c r="G156" s="64">
        <f t="shared" si="17"/>
        <v>81408</v>
      </c>
      <c r="H156" s="64">
        <f t="shared" si="18"/>
        <v>61056</v>
      </c>
      <c r="I156" s="64">
        <f t="shared" si="19"/>
        <v>8140.8</v>
      </c>
      <c r="J156" s="64">
        <f t="shared" si="20"/>
        <v>16281.6</v>
      </c>
      <c r="K156" s="64">
        <f t="shared" si="21"/>
        <v>8140.8</v>
      </c>
      <c r="L156" s="64">
        <f t="shared" si="50"/>
        <v>296799.99999999994</v>
      </c>
      <c r="M156" s="64">
        <f t="shared" si="51"/>
        <v>222600.00000000003</v>
      </c>
      <c r="N156" s="64">
        <f t="shared" si="52"/>
        <v>178079.99999999997</v>
      </c>
      <c r="O156" s="64">
        <f t="shared" si="53"/>
        <v>133560</v>
      </c>
      <c r="P156" s="64">
        <f t="shared" si="54"/>
        <v>17808</v>
      </c>
      <c r="Q156" s="64">
        <f t="shared" si="55"/>
        <v>35616</v>
      </c>
      <c r="R156" s="64">
        <f t="shared" si="56"/>
        <v>17808</v>
      </c>
      <c r="T156" s="64">
        <f>培养数据!$G$6*D156</f>
        <v>296.79999999999995</v>
      </c>
      <c r="U156" s="64">
        <f>培养数据!$G$7*D156</f>
        <v>222.60000000000002</v>
      </c>
      <c r="V156" s="64">
        <f>培养数据!$G$8*D156</f>
        <v>178.07999999999998</v>
      </c>
      <c r="W156" s="64">
        <f>培养数据!$G$9*D156</f>
        <v>133.56</v>
      </c>
      <c r="X156" s="64">
        <f>培养数据!$G$10*D156</f>
        <v>17.808</v>
      </c>
      <c r="Y156" s="64">
        <f>培养数据!$G$11*D156</f>
        <v>35.616</v>
      </c>
      <c r="Z156" s="64">
        <f>培养数据!$G$12*D156</f>
        <v>17.808</v>
      </c>
    </row>
    <row r="157" spans="1:26">
      <c r="A157" s="64">
        <v>154</v>
      </c>
      <c r="B157" s="64">
        <v>1</v>
      </c>
      <c r="C157" s="64">
        <v>2</v>
      </c>
      <c r="D157" s="64">
        <v>54</v>
      </c>
      <c r="E157" s="64">
        <f t="shared" ref="E157:F157" si="80">L57*$D$1</f>
        <v>138240</v>
      </c>
      <c r="F157" s="64">
        <f t="shared" si="80"/>
        <v>103680</v>
      </c>
      <c r="G157" s="64">
        <f t="shared" si="17"/>
        <v>82944</v>
      </c>
      <c r="H157" s="64">
        <f t="shared" si="18"/>
        <v>62207.999999999993</v>
      </c>
      <c r="I157" s="64">
        <f t="shared" si="19"/>
        <v>8294.4</v>
      </c>
      <c r="J157" s="64">
        <f t="shared" si="20"/>
        <v>16588.8</v>
      </c>
      <c r="K157" s="64">
        <f t="shared" si="21"/>
        <v>8294.4</v>
      </c>
      <c r="L157" s="64">
        <f t="shared" si="50"/>
        <v>302400</v>
      </c>
      <c r="M157" s="64">
        <f t="shared" si="51"/>
        <v>226800</v>
      </c>
      <c r="N157" s="64">
        <f t="shared" si="52"/>
        <v>181440</v>
      </c>
      <c r="O157" s="64">
        <f t="shared" si="53"/>
        <v>136080</v>
      </c>
      <c r="P157" s="64">
        <f t="shared" si="54"/>
        <v>18144</v>
      </c>
      <c r="Q157" s="64">
        <f t="shared" si="55"/>
        <v>36288</v>
      </c>
      <c r="R157" s="64">
        <f t="shared" si="56"/>
        <v>18144</v>
      </c>
      <c r="T157" s="64">
        <f>培养数据!$G$6*D157</f>
        <v>302.39999999999998</v>
      </c>
      <c r="U157" s="64">
        <f>培养数据!$G$7*D157</f>
        <v>226.8</v>
      </c>
      <c r="V157" s="64">
        <f>培养数据!$G$8*D157</f>
        <v>181.44</v>
      </c>
      <c r="W157" s="64">
        <f>培养数据!$G$9*D157</f>
        <v>136.08000000000001</v>
      </c>
      <c r="X157" s="64">
        <f>培养数据!$G$10*D157</f>
        <v>18.143999999999998</v>
      </c>
      <c r="Y157" s="64">
        <f>培养数据!$G$11*D157</f>
        <v>36.287999999999997</v>
      </c>
      <c r="Z157" s="64">
        <f>培养数据!$G$12*D157</f>
        <v>18.143999999999998</v>
      </c>
    </row>
    <row r="158" spans="1:26">
      <c r="A158" s="64">
        <v>155</v>
      </c>
      <c r="B158" s="64">
        <v>1</v>
      </c>
      <c r="C158" s="64">
        <v>2</v>
      </c>
      <c r="D158" s="64">
        <v>55</v>
      </c>
      <c r="E158" s="64">
        <f t="shared" ref="E158:F158" si="81">L58*$D$1</f>
        <v>140800</v>
      </c>
      <c r="F158" s="64">
        <f t="shared" si="81"/>
        <v>105600</v>
      </c>
      <c r="G158" s="64">
        <f t="shared" si="17"/>
        <v>84480</v>
      </c>
      <c r="H158" s="64">
        <f t="shared" si="18"/>
        <v>63360</v>
      </c>
      <c r="I158" s="64">
        <f t="shared" si="19"/>
        <v>8448</v>
      </c>
      <c r="J158" s="64">
        <f t="shared" si="20"/>
        <v>16896</v>
      </c>
      <c r="K158" s="64">
        <f t="shared" si="21"/>
        <v>8448</v>
      </c>
      <c r="L158" s="64">
        <f t="shared" si="50"/>
        <v>308000</v>
      </c>
      <c r="M158" s="64">
        <f t="shared" si="51"/>
        <v>231000</v>
      </c>
      <c r="N158" s="64">
        <f t="shared" si="52"/>
        <v>184799.99999999997</v>
      </c>
      <c r="O158" s="64">
        <f t="shared" si="53"/>
        <v>138600</v>
      </c>
      <c r="P158" s="64">
        <f t="shared" si="54"/>
        <v>18479.999999999996</v>
      </c>
      <c r="Q158" s="64">
        <f t="shared" si="55"/>
        <v>36959.999999999993</v>
      </c>
      <c r="R158" s="64">
        <f t="shared" si="56"/>
        <v>18479.999999999996</v>
      </c>
      <c r="T158" s="64">
        <f>培养数据!$G$6*D158</f>
        <v>308</v>
      </c>
      <c r="U158" s="64">
        <f>培养数据!$G$7*D158</f>
        <v>231</v>
      </c>
      <c r="V158" s="64">
        <f>培养数据!$G$8*D158</f>
        <v>184.79999999999998</v>
      </c>
      <c r="W158" s="64">
        <f>培养数据!$G$9*D158</f>
        <v>138.6</v>
      </c>
      <c r="X158" s="64">
        <f>培养数据!$G$10*D158</f>
        <v>18.479999999999997</v>
      </c>
      <c r="Y158" s="64">
        <f>培养数据!$G$11*D158</f>
        <v>36.959999999999994</v>
      </c>
      <c r="Z158" s="64">
        <f>培养数据!$G$12*D158</f>
        <v>18.479999999999997</v>
      </c>
    </row>
    <row r="159" spans="1:26">
      <c r="A159" s="64">
        <v>156</v>
      </c>
      <c r="B159" s="64">
        <v>1</v>
      </c>
      <c r="C159" s="64">
        <v>2</v>
      </c>
      <c r="D159" s="64">
        <v>56</v>
      </c>
      <c r="E159" s="64">
        <f t="shared" ref="E159:F159" si="82">L59*$D$1</f>
        <v>143360.00000000003</v>
      </c>
      <c r="F159" s="64">
        <f t="shared" si="82"/>
        <v>107520</v>
      </c>
      <c r="G159" s="64">
        <f t="shared" si="17"/>
        <v>86016</v>
      </c>
      <c r="H159" s="64">
        <f t="shared" si="18"/>
        <v>64512</v>
      </c>
      <c r="I159" s="64">
        <f t="shared" si="19"/>
        <v>8601.6</v>
      </c>
      <c r="J159" s="64">
        <f t="shared" si="20"/>
        <v>17203.2</v>
      </c>
      <c r="K159" s="64">
        <f t="shared" si="21"/>
        <v>8601.6</v>
      </c>
      <c r="L159" s="64">
        <f t="shared" si="50"/>
        <v>313599.99999999994</v>
      </c>
      <c r="M159" s="64">
        <f t="shared" si="51"/>
        <v>235200.00000000003</v>
      </c>
      <c r="N159" s="64">
        <f t="shared" si="52"/>
        <v>188160</v>
      </c>
      <c r="O159" s="64">
        <f t="shared" si="53"/>
        <v>141120</v>
      </c>
      <c r="P159" s="64">
        <f t="shared" si="54"/>
        <v>18816</v>
      </c>
      <c r="Q159" s="64">
        <f t="shared" si="55"/>
        <v>37632</v>
      </c>
      <c r="R159" s="64">
        <f t="shared" si="56"/>
        <v>18816</v>
      </c>
      <c r="T159" s="64">
        <f>培养数据!$G$6*D159</f>
        <v>313.59999999999997</v>
      </c>
      <c r="U159" s="64">
        <f>培养数据!$G$7*D159</f>
        <v>235.20000000000002</v>
      </c>
      <c r="V159" s="64">
        <f>培养数据!$G$8*D159</f>
        <v>188.16</v>
      </c>
      <c r="W159" s="64">
        <f>培养数据!$G$9*D159</f>
        <v>141.12</v>
      </c>
      <c r="X159" s="64">
        <f>培养数据!$G$10*D159</f>
        <v>18.815999999999999</v>
      </c>
      <c r="Y159" s="64">
        <f>培养数据!$G$11*D159</f>
        <v>37.631999999999998</v>
      </c>
      <c r="Z159" s="64">
        <f>培养数据!$G$12*D159</f>
        <v>18.815999999999999</v>
      </c>
    </row>
    <row r="160" spans="1:26">
      <c r="A160" s="64">
        <v>157</v>
      </c>
      <c r="B160" s="64">
        <v>1</v>
      </c>
      <c r="C160" s="64">
        <v>2</v>
      </c>
      <c r="D160" s="64">
        <v>57</v>
      </c>
      <c r="E160" s="64">
        <f t="shared" ref="E160:F160" si="83">L60*$D$1</f>
        <v>145920</v>
      </c>
      <c r="F160" s="64">
        <f t="shared" si="83"/>
        <v>109439.99999999999</v>
      </c>
      <c r="G160" s="64">
        <f t="shared" si="17"/>
        <v>87552</v>
      </c>
      <c r="H160" s="64">
        <f t="shared" si="18"/>
        <v>65664</v>
      </c>
      <c r="I160" s="64">
        <f t="shared" si="19"/>
        <v>8755.2000000000007</v>
      </c>
      <c r="J160" s="64">
        <f t="shared" si="20"/>
        <v>17510.400000000001</v>
      </c>
      <c r="K160" s="64">
        <f t="shared" si="21"/>
        <v>8755.2000000000007</v>
      </c>
      <c r="L160" s="64">
        <f t="shared" si="50"/>
        <v>319200</v>
      </c>
      <c r="M160" s="64">
        <f t="shared" si="51"/>
        <v>239400</v>
      </c>
      <c r="N160" s="64">
        <f t="shared" si="52"/>
        <v>191519.99999999997</v>
      </c>
      <c r="O160" s="64">
        <f t="shared" si="53"/>
        <v>143640.00000000003</v>
      </c>
      <c r="P160" s="64">
        <f t="shared" si="54"/>
        <v>19151.999999999996</v>
      </c>
      <c r="Q160" s="64">
        <f t="shared" si="55"/>
        <v>38303.999999999993</v>
      </c>
      <c r="R160" s="64">
        <f t="shared" si="56"/>
        <v>19151.999999999996</v>
      </c>
      <c r="T160" s="64">
        <f>培养数据!$G$6*D160</f>
        <v>319.2</v>
      </c>
      <c r="U160" s="64">
        <f>培养数据!$G$7*D160</f>
        <v>239.4</v>
      </c>
      <c r="V160" s="64">
        <f>培养数据!$G$8*D160</f>
        <v>191.51999999999998</v>
      </c>
      <c r="W160" s="64">
        <f>培养数据!$G$9*D160</f>
        <v>143.64000000000001</v>
      </c>
      <c r="X160" s="64">
        <f>培养数据!$G$10*D160</f>
        <v>19.151999999999997</v>
      </c>
      <c r="Y160" s="64">
        <f>培养数据!$G$11*D160</f>
        <v>38.303999999999995</v>
      </c>
      <c r="Z160" s="64">
        <f>培养数据!$G$12*D160</f>
        <v>19.151999999999997</v>
      </c>
    </row>
    <row r="161" spans="1:26">
      <c r="A161" s="64">
        <v>158</v>
      </c>
      <c r="B161" s="64">
        <v>1</v>
      </c>
      <c r="C161" s="64">
        <v>2</v>
      </c>
      <c r="D161" s="64">
        <v>58</v>
      </c>
      <c r="E161" s="64">
        <f t="shared" ref="E161:F161" si="84">L61*$D$1</f>
        <v>148480.00000000003</v>
      </c>
      <c r="F161" s="64">
        <f t="shared" si="84"/>
        <v>111360</v>
      </c>
      <c r="G161" s="64">
        <f t="shared" si="17"/>
        <v>89088</v>
      </c>
      <c r="H161" s="64">
        <f t="shared" si="18"/>
        <v>66816</v>
      </c>
      <c r="I161" s="64">
        <f t="shared" si="19"/>
        <v>8908.8000000000011</v>
      </c>
      <c r="J161" s="64">
        <f t="shared" si="20"/>
        <v>17817.600000000002</v>
      </c>
      <c r="K161" s="64">
        <f t="shared" si="21"/>
        <v>8908.8000000000011</v>
      </c>
      <c r="L161" s="64">
        <f t="shared" si="50"/>
        <v>324799.99999999994</v>
      </c>
      <c r="M161" s="64">
        <f t="shared" si="51"/>
        <v>243600.00000000003</v>
      </c>
      <c r="N161" s="64">
        <f t="shared" si="52"/>
        <v>194880</v>
      </c>
      <c r="O161" s="64">
        <f t="shared" si="53"/>
        <v>146160</v>
      </c>
      <c r="P161" s="64">
        <f t="shared" si="54"/>
        <v>19488</v>
      </c>
      <c r="Q161" s="64">
        <f t="shared" si="55"/>
        <v>38976</v>
      </c>
      <c r="R161" s="64">
        <f t="shared" si="56"/>
        <v>19488</v>
      </c>
      <c r="T161" s="64">
        <f>培养数据!$G$6*D161</f>
        <v>324.79999999999995</v>
      </c>
      <c r="U161" s="64">
        <f>培养数据!$G$7*D161</f>
        <v>243.60000000000002</v>
      </c>
      <c r="V161" s="64">
        <f>培养数据!$G$8*D161</f>
        <v>194.88</v>
      </c>
      <c r="W161" s="64">
        <f>培养数据!$G$9*D161</f>
        <v>146.16</v>
      </c>
      <c r="X161" s="64">
        <f>培养数据!$G$10*D161</f>
        <v>19.488</v>
      </c>
      <c r="Y161" s="64">
        <f>培养数据!$G$11*D161</f>
        <v>38.975999999999999</v>
      </c>
      <c r="Z161" s="64">
        <f>培养数据!$G$12*D161</f>
        <v>19.488</v>
      </c>
    </row>
    <row r="162" spans="1:26">
      <c r="A162" s="64">
        <v>159</v>
      </c>
      <c r="B162" s="64">
        <v>1</v>
      </c>
      <c r="C162" s="64">
        <v>2</v>
      </c>
      <c r="D162" s="64">
        <v>59</v>
      </c>
      <c r="E162" s="64">
        <f t="shared" ref="E162:F162" si="85">L62*$D$1</f>
        <v>151040</v>
      </c>
      <c r="F162" s="64">
        <f t="shared" si="85"/>
        <v>113280</v>
      </c>
      <c r="G162" s="64">
        <f t="shared" si="17"/>
        <v>90624</v>
      </c>
      <c r="H162" s="64">
        <f t="shared" si="18"/>
        <v>67968</v>
      </c>
      <c r="I162" s="64">
        <f t="shared" si="19"/>
        <v>9062.4</v>
      </c>
      <c r="J162" s="64">
        <f t="shared" si="20"/>
        <v>18124.8</v>
      </c>
      <c r="K162" s="64">
        <f t="shared" si="21"/>
        <v>9062.4</v>
      </c>
      <c r="L162" s="64">
        <f t="shared" si="50"/>
        <v>330400</v>
      </c>
      <c r="M162" s="64">
        <f t="shared" si="51"/>
        <v>247800</v>
      </c>
      <c r="N162" s="64">
        <f t="shared" si="52"/>
        <v>198239.99999999997</v>
      </c>
      <c r="O162" s="64">
        <f t="shared" si="53"/>
        <v>148680</v>
      </c>
      <c r="P162" s="64">
        <f t="shared" si="54"/>
        <v>19823.999999999996</v>
      </c>
      <c r="Q162" s="64">
        <f t="shared" si="55"/>
        <v>39647.999999999993</v>
      </c>
      <c r="R162" s="64">
        <f t="shared" si="56"/>
        <v>19823.999999999996</v>
      </c>
      <c r="T162" s="64">
        <f>培养数据!$G$6*D162</f>
        <v>330.4</v>
      </c>
      <c r="U162" s="64">
        <f>培养数据!$G$7*D162</f>
        <v>247.8</v>
      </c>
      <c r="V162" s="64">
        <f>培养数据!$G$8*D162</f>
        <v>198.23999999999998</v>
      </c>
      <c r="W162" s="64">
        <f>培养数据!$G$9*D162</f>
        <v>148.68</v>
      </c>
      <c r="X162" s="64">
        <f>培养数据!$G$10*D162</f>
        <v>19.823999999999998</v>
      </c>
      <c r="Y162" s="64">
        <f>培养数据!$G$11*D162</f>
        <v>39.647999999999996</v>
      </c>
      <c r="Z162" s="64">
        <f>培养数据!$G$12*D162</f>
        <v>19.823999999999998</v>
      </c>
    </row>
    <row r="163" spans="1:26">
      <c r="A163" s="64">
        <v>160</v>
      </c>
      <c r="B163" s="64">
        <v>1</v>
      </c>
      <c r="C163" s="64">
        <v>2</v>
      </c>
      <c r="D163" s="64">
        <v>60</v>
      </c>
      <c r="E163" s="64">
        <f t="shared" ref="E163:F163" si="86">L63*$D$1</f>
        <v>153600</v>
      </c>
      <c r="F163" s="64">
        <f t="shared" si="86"/>
        <v>115200</v>
      </c>
      <c r="G163" s="64">
        <f t="shared" si="17"/>
        <v>92160</v>
      </c>
      <c r="H163" s="64">
        <f t="shared" si="18"/>
        <v>69119.999999999985</v>
      </c>
      <c r="I163" s="64">
        <f t="shared" si="19"/>
        <v>9216</v>
      </c>
      <c r="J163" s="64">
        <f t="shared" si="20"/>
        <v>18432</v>
      </c>
      <c r="K163" s="64">
        <f t="shared" si="21"/>
        <v>9216</v>
      </c>
      <c r="L163" s="64">
        <f t="shared" si="50"/>
        <v>336000</v>
      </c>
      <c r="M163" s="64">
        <f t="shared" si="51"/>
        <v>252000</v>
      </c>
      <c r="N163" s="64">
        <f t="shared" si="52"/>
        <v>201600</v>
      </c>
      <c r="O163" s="64">
        <f t="shared" si="53"/>
        <v>151200</v>
      </c>
      <c r="P163" s="64">
        <f t="shared" si="54"/>
        <v>20159.999999999996</v>
      </c>
      <c r="Q163" s="64">
        <f t="shared" si="55"/>
        <v>40319.999999999993</v>
      </c>
      <c r="R163" s="64">
        <f t="shared" si="56"/>
        <v>20159.999999999996</v>
      </c>
      <c r="T163" s="64">
        <f>培养数据!$G$6*D163</f>
        <v>336</v>
      </c>
      <c r="U163" s="64">
        <f>培养数据!$G$7*D163</f>
        <v>252</v>
      </c>
      <c r="V163" s="64">
        <f>培养数据!$G$8*D163</f>
        <v>201.6</v>
      </c>
      <c r="W163" s="64">
        <f>培养数据!$G$9*D163</f>
        <v>151.19999999999999</v>
      </c>
      <c r="X163" s="64">
        <f>培养数据!$G$10*D163</f>
        <v>20.159999999999997</v>
      </c>
      <c r="Y163" s="64">
        <f>培养数据!$G$11*D163</f>
        <v>40.319999999999993</v>
      </c>
      <c r="Z163" s="64">
        <f>培养数据!$G$12*D163</f>
        <v>20.159999999999997</v>
      </c>
    </row>
    <row r="164" spans="1:26">
      <c r="A164" s="64">
        <v>161</v>
      </c>
      <c r="B164" s="64">
        <v>1</v>
      </c>
      <c r="C164" s="64">
        <v>2</v>
      </c>
      <c r="D164" s="64">
        <v>61</v>
      </c>
      <c r="E164" s="64">
        <f t="shared" ref="E164:F164" si="87">L64*$D$1</f>
        <v>156160.00000000003</v>
      </c>
      <c r="F164" s="64">
        <f t="shared" si="87"/>
        <v>117120</v>
      </c>
      <c r="G164" s="64">
        <f t="shared" si="17"/>
        <v>93696</v>
      </c>
      <c r="H164" s="64">
        <f t="shared" si="18"/>
        <v>70272</v>
      </c>
      <c r="I164" s="64">
        <f t="shared" si="19"/>
        <v>9369.6</v>
      </c>
      <c r="J164" s="64">
        <f t="shared" si="20"/>
        <v>18739.2</v>
      </c>
      <c r="K164" s="64">
        <f t="shared" si="21"/>
        <v>9369.6</v>
      </c>
      <c r="L164" s="64">
        <f t="shared" si="50"/>
        <v>341599.99999999994</v>
      </c>
      <c r="M164" s="64">
        <f t="shared" si="51"/>
        <v>256200</v>
      </c>
      <c r="N164" s="64">
        <f t="shared" si="52"/>
        <v>204959.99999999997</v>
      </c>
      <c r="O164" s="64">
        <f t="shared" si="53"/>
        <v>153720</v>
      </c>
      <c r="P164" s="64">
        <f t="shared" si="54"/>
        <v>20496</v>
      </c>
      <c r="Q164" s="64">
        <f t="shared" si="55"/>
        <v>40992</v>
      </c>
      <c r="R164" s="64">
        <f t="shared" si="56"/>
        <v>20496</v>
      </c>
      <c r="T164" s="64">
        <f>培养数据!$G$6*D164</f>
        <v>341.59999999999997</v>
      </c>
      <c r="U164" s="64">
        <f>培养数据!$G$7*D164</f>
        <v>256.2</v>
      </c>
      <c r="V164" s="64">
        <f>培养数据!$G$8*D164</f>
        <v>204.95999999999998</v>
      </c>
      <c r="W164" s="64">
        <f>培养数据!$G$9*D164</f>
        <v>153.72</v>
      </c>
      <c r="X164" s="64">
        <f>培养数据!$G$10*D164</f>
        <v>20.495999999999999</v>
      </c>
      <c r="Y164" s="64">
        <f>培养数据!$G$11*D164</f>
        <v>40.991999999999997</v>
      </c>
      <c r="Z164" s="64">
        <f>培养数据!$G$12*D164</f>
        <v>20.495999999999999</v>
      </c>
    </row>
    <row r="165" spans="1:26">
      <c r="A165" s="64">
        <v>162</v>
      </c>
      <c r="B165" s="64">
        <v>1</v>
      </c>
      <c r="C165" s="64">
        <v>2</v>
      </c>
      <c r="D165" s="64">
        <v>62</v>
      </c>
      <c r="E165" s="64">
        <f t="shared" ref="E165:F165" si="88">L65*$D$1</f>
        <v>158720</v>
      </c>
      <c r="F165" s="64">
        <f t="shared" si="88"/>
        <v>119039.99999999999</v>
      </c>
      <c r="G165" s="64">
        <f t="shared" si="17"/>
        <v>95232</v>
      </c>
      <c r="H165" s="64">
        <f t="shared" si="18"/>
        <v>71424</v>
      </c>
      <c r="I165" s="64">
        <f t="shared" si="19"/>
        <v>9523.2000000000007</v>
      </c>
      <c r="J165" s="64">
        <f t="shared" si="20"/>
        <v>19046.400000000001</v>
      </c>
      <c r="K165" s="64">
        <f t="shared" si="21"/>
        <v>9523.2000000000007</v>
      </c>
      <c r="L165" s="64">
        <f t="shared" si="50"/>
        <v>347200</v>
      </c>
      <c r="M165" s="64">
        <f t="shared" si="51"/>
        <v>260400.00000000003</v>
      </c>
      <c r="N165" s="64">
        <f t="shared" si="52"/>
        <v>208320</v>
      </c>
      <c r="O165" s="64">
        <f t="shared" si="53"/>
        <v>156240</v>
      </c>
      <c r="P165" s="64">
        <f t="shared" si="54"/>
        <v>20831.999999999996</v>
      </c>
      <c r="Q165" s="64">
        <f t="shared" si="55"/>
        <v>41663.999999999993</v>
      </c>
      <c r="R165" s="64">
        <f t="shared" si="56"/>
        <v>20831.999999999996</v>
      </c>
      <c r="T165" s="64">
        <f>培养数据!$G$6*D165</f>
        <v>347.2</v>
      </c>
      <c r="U165" s="64">
        <f>培养数据!$G$7*D165</f>
        <v>260.40000000000003</v>
      </c>
      <c r="V165" s="64">
        <f>培养数据!$G$8*D165</f>
        <v>208.32</v>
      </c>
      <c r="W165" s="64">
        <f>培养数据!$G$9*D165</f>
        <v>156.24</v>
      </c>
      <c r="X165" s="64">
        <f>培养数据!$G$10*D165</f>
        <v>20.831999999999997</v>
      </c>
      <c r="Y165" s="64">
        <f>培养数据!$G$11*D165</f>
        <v>41.663999999999994</v>
      </c>
      <c r="Z165" s="64">
        <f>培养数据!$G$12*D165</f>
        <v>20.831999999999997</v>
      </c>
    </row>
    <row r="166" spans="1:26">
      <c r="A166" s="64">
        <v>163</v>
      </c>
      <c r="B166" s="64">
        <v>1</v>
      </c>
      <c r="C166" s="64">
        <v>2</v>
      </c>
      <c r="D166" s="64">
        <v>63</v>
      </c>
      <c r="E166" s="64">
        <f t="shared" ref="E166:F166" si="89">L66*$D$1</f>
        <v>161280.00000000003</v>
      </c>
      <c r="F166" s="64">
        <f t="shared" si="89"/>
        <v>120960</v>
      </c>
      <c r="G166" s="64">
        <f t="shared" si="17"/>
        <v>96768</v>
      </c>
      <c r="H166" s="64">
        <f t="shared" si="18"/>
        <v>72576</v>
      </c>
      <c r="I166" s="64">
        <f t="shared" si="19"/>
        <v>9676.8000000000011</v>
      </c>
      <c r="J166" s="64">
        <f t="shared" si="20"/>
        <v>19353.600000000002</v>
      </c>
      <c r="K166" s="64">
        <f t="shared" si="21"/>
        <v>9676.8000000000011</v>
      </c>
      <c r="L166" s="64">
        <f t="shared" si="50"/>
        <v>352799.99999999994</v>
      </c>
      <c r="M166" s="64">
        <f t="shared" si="51"/>
        <v>264600</v>
      </c>
      <c r="N166" s="64">
        <f t="shared" si="52"/>
        <v>211679.99999999997</v>
      </c>
      <c r="O166" s="64">
        <f t="shared" si="53"/>
        <v>158760</v>
      </c>
      <c r="P166" s="64">
        <f t="shared" si="54"/>
        <v>21168</v>
      </c>
      <c r="Q166" s="64">
        <f t="shared" si="55"/>
        <v>42336</v>
      </c>
      <c r="R166" s="64">
        <f t="shared" si="56"/>
        <v>21168</v>
      </c>
      <c r="T166" s="64">
        <f>培养数据!$G$6*D166</f>
        <v>352.79999999999995</v>
      </c>
      <c r="U166" s="64">
        <f>培养数据!$G$7*D166</f>
        <v>264.60000000000002</v>
      </c>
      <c r="V166" s="64">
        <f>培养数据!$G$8*D166</f>
        <v>211.67999999999998</v>
      </c>
      <c r="W166" s="64">
        <f>培养数据!$G$9*D166</f>
        <v>158.76</v>
      </c>
      <c r="X166" s="64">
        <f>培养数据!$G$10*D166</f>
        <v>21.167999999999999</v>
      </c>
      <c r="Y166" s="64">
        <f>培养数据!$G$11*D166</f>
        <v>42.335999999999999</v>
      </c>
      <c r="Z166" s="64">
        <f>培养数据!$G$12*D166</f>
        <v>21.167999999999999</v>
      </c>
    </row>
    <row r="167" spans="1:26">
      <c r="A167" s="64">
        <v>164</v>
      </c>
      <c r="B167" s="64">
        <v>1</v>
      </c>
      <c r="C167" s="64">
        <v>2</v>
      </c>
      <c r="D167" s="64">
        <v>64</v>
      </c>
      <c r="E167" s="64">
        <f t="shared" ref="E167:F167" si="90">L67*$D$1</f>
        <v>163840</v>
      </c>
      <c r="F167" s="64">
        <f t="shared" si="90"/>
        <v>122880</v>
      </c>
      <c r="G167" s="64">
        <f t="shared" si="17"/>
        <v>98304</v>
      </c>
      <c r="H167" s="64">
        <f t="shared" si="18"/>
        <v>73728</v>
      </c>
      <c r="I167" s="64">
        <f t="shared" si="19"/>
        <v>9830.4000000000015</v>
      </c>
      <c r="J167" s="64">
        <f t="shared" si="20"/>
        <v>19660.800000000003</v>
      </c>
      <c r="K167" s="64">
        <f t="shared" si="21"/>
        <v>9830.4000000000015</v>
      </c>
      <c r="L167" s="64">
        <f t="shared" si="50"/>
        <v>358400</v>
      </c>
      <c r="M167" s="64">
        <f t="shared" si="51"/>
        <v>268800</v>
      </c>
      <c r="N167" s="64">
        <f t="shared" si="52"/>
        <v>215040</v>
      </c>
      <c r="O167" s="64">
        <f t="shared" si="53"/>
        <v>161280</v>
      </c>
      <c r="P167" s="64">
        <f t="shared" si="54"/>
        <v>21503.999999999996</v>
      </c>
      <c r="Q167" s="64">
        <f t="shared" si="55"/>
        <v>43007.999999999993</v>
      </c>
      <c r="R167" s="64">
        <f t="shared" si="56"/>
        <v>21503.999999999996</v>
      </c>
      <c r="T167" s="64">
        <f>培养数据!$G$6*D167</f>
        <v>358.4</v>
      </c>
      <c r="U167" s="64">
        <f>培养数据!$G$7*D167</f>
        <v>268.8</v>
      </c>
      <c r="V167" s="64">
        <f>培养数据!$G$8*D167</f>
        <v>215.04</v>
      </c>
      <c r="W167" s="64">
        <f>培养数据!$G$9*D167</f>
        <v>161.28</v>
      </c>
      <c r="X167" s="64">
        <f>培养数据!$G$10*D167</f>
        <v>21.503999999999998</v>
      </c>
      <c r="Y167" s="64">
        <f>培养数据!$G$11*D167</f>
        <v>43.007999999999996</v>
      </c>
      <c r="Z167" s="64">
        <f>培养数据!$G$12*D167</f>
        <v>21.503999999999998</v>
      </c>
    </row>
    <row r="168" spans="1:26">
      <c r="A168" s="64">
        <v>165</v>
      </c>
      <c r="B168" s="64">
        <v>1</v>
      </c>
      <c r="C168" s="64">
        <v>2</v>
      </c>
      <c r="D168" s="64">
        <v>65</v>
      </c>
      <c r="E168" s="64">
        <f t="shared" ref="E168:F168" si="91">L68*$D$1</f>
        <v>166400</v>
      </c>
      <c r="F168" s="64">
        <f t="shared" si="91"/>
        <v>124800</v>
      </c>
      <c r="G168" s="64">
        <f t="shared" si="17"/>
        <v>99840</v>
      </c>
      <c r="H168" s="64">
        <f t="shared" si="18"/>
        <v>74880</v>
      </c>
      <c r="I168" s="64">
        <f t="shared" si="19"/>
        <v>9984</v>
      </c>
      <c r="J168" s="64">
        <f t="shared" si="20"/>
        <v>19968</v>
      </c>
      <c r="K168" s="64">
        <f t="shared" si="21"/>
        <v>9984</v>
      </c>
      <c r="L168" s="64">
        <f t="shared" si="50"/>
        <v>364000</v>
      </c>
      <c r="M168" s="64">
        <f t="shared" si="51"/>
        <v>273000</v>
      </c>
      <c r="N168" s="64">
        <f t="shared" si="52"/>
        <v>218400</v>
      </c>
      <c r="O168" s="64">
        <f t="shared" si="53"/>
        <v>163800</v>
      </c>
      <c r="P168" s="64">
        <f t="shared" si="54"/>
        <v>21839.999999999996</v>
      </c>
      <c r="Q168" s="64">
        <f t="shared" si="55"/>
        <v>43679.999999999993</v>
      </c>
      <c r="R168" s="64">
        <f t="shared" si="56"/>
        <v>21839.999999999996</v>
      </c>
      <c r="T168" s="64">
        <f>培养数据!$G$6*D168</f>
        <v>364</v>
      </c>
      <c r="U168" s="64">
        <f>培养数据!$G$7*D168</f>
        <v>273</v>
      </c>
      <c r="V168" s="64">
        <f>培养数据!$G$8*D168</f>
        <v>218.4</v>
      </c>
      <c r="W168" s="64">
        <f>培养数据!$G$9*D168</f>
        <v>163.80000000000001</v>
      </c>
      <c r="X168" s="64">
        <f>培养数据!$G$10*D168</f>
        <v>21.839999999999996</v>
      </c>
      <c r="Y168" s="64">
        <f>培养数据!$G$11*D168</f>
        <v>43.679999999999993</v>
      </c>
      <c r="Z168" s="64">
        <f>培养数据!$G$12*D168</f>
        <v>21.839999999999996</v>
      </c>
    </row>
    <row r="169" spans="1:26">
      <c r="A169" s="64">
        <v>166</v>
      </c>
      <c r="B169" s="64">
        <v>1</v>
      </c>
      <c r="C169" s="64">
        <v>2</v>
      </c>
      <c r="D169" s="64">
        <v>66</v>
      </c>
      <c r="E169" s="64">
        <f t="shared" ref="E169:F169" si="92">L69*$D$1</f>
        <v>168960.00000000003</v>
      </c>
      <c r="F169" s="64">
        <f t="shared" si="92"/>
        <v>126720</v>
      </c>
      <c r="G169" s="64">
        <f t="shared" ref="G169:G232" si="93">N69*$D$1</f>
        <v>101376</v>
      </c>
      <c r="H169" s="64">
        <f t="shared" ref="H169:H232" si="94">O69*$D$1</f>
        <v>76031.999999999985</v>
      </c>
      <c r="I169" s="64">
        <f t="shared" ref="I169:I232" si="95">P69*$D$1</f>
        <v>10137.6</v>
      </c>
      <c r="J169" s="64">
        <f t="shared" ref="J169:J232" si="96">Q69*$D$1</f>
        <v>20275.2</v>
      </c>
      <c r="K169" s="64">
        <f t="shared" ref="K169:K232" si="97">R69*$D$1</f>
        <v>10137.6</v>
      </c>
      <c r="L169" s="64">
        <f t="shared" si="50"/>
        <v>369599.99999999994</v>
      </c>
      <c r="M169" s="64">
        <f t="shared" si="51"/>
        <v>277200</v>
      </c>
      <c r="N169" s="64">
        <f t="shared" si="52"/>
        <v>221760</v>
      </c>
      <c r="O169" s="64">
        <f t="shared" si="53"/>
        <v>166320</v>
      </c>
      <c r="P169" s="64">
        <f t="shared" si="54"/>
        <v>22176</v>
      </c>
      <c r="Q169" s="64">
        <f t="shared" si="55"/>
        <v>44352</v>
      </c>
      <c r="R169" s="64">
        <f t="shared" si="56"/>
        <v>22176</v>
      </c>
      <c r="T169" s="64">
        <f>培养数据!$G$6*D169</f>
        <v>369.59999999999997</v>
      </c>
      <c r="U169" s="64">
        <f>培养数据!$G$7*D169</f>
        <v>277.2</v>
      </c>
      <c r="V169" s="64">
        <f>培养数据!$G$8*D169</f>
        <v>221.76</v>
      </c>
      <c r="W169" s="64">
        <f>培养数据!$G$9*D169</f>
        <v>166.32</v>
      </c>
      <c r="X169" s="64">
        <f>培养数据!$G$10*D169</f>
        <v>22.175999999999998</v>
      </c>
      <c r="Y169" s="64">
        <f>培养数据!$G$11*D169</f>
        <v>44.351999999999997</v>
      </c>
      <c r="Z169" s="64">
        <f>培养数据!$G$12*D169</f>
        <v>22.175999999999998</v>
      </c>
    </row>
    <row r="170" spans="1:26">
      <c r="A170" s="64">
        <v>167</v>
      </c>
      <c r="B170" s="64">
        <v>1</v>
      </c>
      <c r="C170" s="64">
        <v>2</v>
      </c>
      <c r="D170" s="64">
        <v>67</v>
      </c>
      <c r="E170" s="64">
        <f t="shared" ref="E170:F170" si="98">L70*$D$1</f>
        <v>171520</v>
      </c>
      <c r="F170" s="64">
        <f t="shared" si="98"/>
        <v>128639.99999999999</v>
      </c>
      <c r="G170" s="64">
        <f t="shared" si="93"/>
        <v>102912</v>
      </c>
      <c r="H170" s="64">
        <f t="shared" si="94"/>
        <v>77183.999999999985</v>
      </c>
      <c r="I170" s="64">
        <f t="shared" si="95"/>
        <v>10291.200000000001</v>
      </c>
      <c r="J170" s="64">
        <f t="shared" si="96"/>
        <v>20582.400000000001</v>
      </c>
      <c r="K170" s="64">
        <f t="shared" si="97"/>
        <v>10291.200000000001</v>
      </c>
      <c r="L170" s="64">
        <f t="shared" si="50"/>
        <v>375200</v>
      </c>
      <c r="M170" s="64">
        <f t="shared" si="51"/>
        <v>281400.00000000006</v>
      </c>
      <c r="N170" s="64">
        <f t="shared" si="52"/>
        <v>225120</v>
      </c>
      <c r="O170" s="64">
        <f t="shared" si="53"/>
        <v>168840</v>
      </c>
      <c r="P170" s="64">
        <f t="shared" si="54"/>
        <v>22511.999999999996</v>
      </c>
      <c r="Q170" s="64">
        <f t="shared" si="55"/>
        <v>45023.999999999993</v>
      </c>
      <c r="R170" s="64">
        <f t="shared" si="56"/>
        <v>22511.999999999996</v>
      </c>
      <c r="T170" s="64">
        <f>培养数据!$G$6*D170</f>
        <v>375.2</v>
      </c>
      <c r="U170" s="64">
        <f>培养数据!$G$7*D170</f>
        <v>281.40000000000003</v>
      </c>
      <c r="V170" s="64">
        <f>培养数据!$G$8*D170</f>
        <v>225.12</v>
      </c>
      <c r="W170" s="64">
        <f>培养数据!$G$9*D170</f>
        <v>168.84</v>
      </c>
      <c r="X170" s="64">
        <f>培养数据!$G$10*D170</f>
        <v>22.511999999999997</v>
      </c>
      <c r="Y170" s="64">
        <f>培养数据!$G$11*D170</f>
        <v>45.023999999999994</v>
      </c>
      <c r="Z170" s="64">
        <f>培养数据!$G$12*D170</f>
        <v>22.511999999999997</v>
      </c>
    </row>
    <row r="171" spans="1:26">
      <c r="A171" s="64">
        <v>168</v>
      </c>
      <c r="B171" s="64">
        <v>1</v>
      </c>
      <c r="C171" s="64">
        <v>2</v>
      </c>
      <c r="D171" s="64">
        <v>68</v>
      </c>
      <c r="E171" s="64">
        <f t="shared" ref="E171:F171" si="99">L71*$D$1</f>
        <v>174080.00000000003</v>
      </c>
      <c r="F171" s="64">
        <f t="shared" si="99"/>
        <v>130560</v>
      </c>
      <c r="G171" s="64">
        <f t="shared" si="93"/>
        <v>104448</v>
      </c>
      <c r="H171" s="64">
        <f t="shared" si="94"/>
        <v>78336</v>
      </c>
      <c r="I171" s="64">
        <f t="shared" si="95"/>
        <v>10444.800000000003</v>
      </c>
      <c r="J171" s="64">
        <f t="shared" si="96"/>
        <v>20889.600000000006</v>
      </c>
      <c r="K171" s="64">
        <f t="shared" si="97"/>
        <v>10444.800000000003</v>
      </c>
      <c r="L171" s="64">
        <f t="shared" si="50"/>
        <v>380799.99999999994</v>
      </c>
      <c r="M171" s="64">
        <f t="shared" si="51"/>
        <v>285600</v>
      </c>
      <c r="N171" s="64">
        <f t="shared" si="52"/>
        <v>228480</v>
      </c>
      <c r="O171" s="64">
        <f t="shared" si="53"/>
        <v>171360</v>
      </c>
      <c r="P171" s="64">
        <f t="shared" si="54"/>
        <v>22848</v>
      </c>
      <c r="Q171" s="64">
        <f t="shared" si="55"/>
        <v>45696</v>
      </c>
      <c r="R171" s="64">
        <f t="shared" si="56"/>
        <v>22848</v>
      </c>
      <c r="T171" s="64">
        <f>培养数据!$G$6*D171</f>
        <v>380.79999999999995</v>
      </c>
      <c r="U171" s="64">
        <f>培养数据!$G$7*D171</f>
        <v>285.60000000000002</v>
      </c>
      <c r="V171" s="64">
        <f>培养数据!$G$8*D171</f>
        <v>228.48</v>
      </c>
      <c r="W171" s="64">
        <f>培养数据!$G$9*D171</f>
        <v>171.36</v>
      </c>
      <c r="X171" s="64">
        <f>培养数据!$G$10*D171</f>
        <v>22.847999999999999</v>
      </c>
      <c r="Y171" s="64">
        <f>培养数据!$G$11*D171</f>
        <v>45.695999999999998</v>
      </c>
      <c r="Z171" s="64">
        <f>培养数据!$G$12*D171</f>
        <v>22.847999999999999</v>
      </c>
    </row>
    <row r="172" spans="1:26">
      <c r="A172" s="64">
        <v>169</v>
      </c>
      <c r="B172" s="64">
        <v>1</v>
      </c>
      <c r="C172" s="64">
        <v>2</v>
      </c>
      <c r="D172" s="64">
        <v>69</v>
      </c>
      <c r="E172" s="64">
        <f t="shared" ref="E172:F172" si="100">L72*$D$1</f>
        <v>176640</v>
      </c>
      <c r="F172" s="64">
        <f t="shared" si="100"/>
        <v>132480</v>
      </c>
      <c r="G172" s="64">
        <f t="shared" si="93"/>
        <v>105984</v>
      </c>
      <c r="H172" s="64">
        <f t="shared" si="94"/>
        <v>79488</v>
      </c>
      <c r="I172" s="64">
        <f t="shared" si="95"/>
        <v>10598.400000000001</v>
      </c>
      <c r="J172" s="64">
        <f t="shared" si="96"/>
        <v>21196.800000000003</v>
      </c>
      <c r="K172" s="64">
        <f t="shared" si="97"/>
        <v>10598.400000000001</v>
      </c>
      <c r="L172" s="64">
        <f t="shared" si="50"/>
        <v>386400</v>
      </c>
      <c r="M172" s="64">
        <f t="shared" si="51"/>
        <v>289800</v>
      </c>
      <c r="N172" s="64">
        <f t="shared" si="52"/>
        <v>231840</v>
      </c>
      <c r="O172" s="64">
        <f t="shared" si="53"/>
        <v>173880</v>
      </c>
      <c r="P172" s="64">
        <f t="shared" si="54"/>
        <v>23183.999999999996</v>
      </c>
      <c r="Q172" s="64">
        <f t="shared" si="55"/>
        <v>46367.999999999993</v>
      </c>
      <c r="R172" s="64">
        <f t="shared" si="56"/>
        <v>23183.999999999996</v>
      </c>
      <c r="T172" s="64">
        <f>培养数据!$G$6*D172</f>
        <v>386.4</v>
      </c>
      <c r="U172" s="64">
        <f>培养数据!$G$7*D172</f>
        <v>289.8</v>
      </c>
      <c r="V172" s="64">
        <f>培养数据!$G$8*D172</f>
        <v>231.84</v>
      </c>
      <c r="W172" s="64">
        <f>培养数据!$G$9*D172</f>
        <v>173.88</v>
      </c>
      <c r="X172" s="64">
        <f>培养数据!$G$10*D172</f>
        <v>23.183999999999997</v>
      </c>
      <c r="Y172" s="64">
        <f>培养数据!$G$11*D172</f>
        <v>46.367999999999995</v>
      </c>
      <c r="Z172" s="64">
        <f>培养数据!$G$12*D172</f>
        <v>23.183999999999997</v>
      </c>
    </row>
    <row r="173" spans="1:26">
      <c r="A173" s="64">
        <v>170</v>
      </c>
      <c r="B173" s="64">
        <v>1</v>
      </c>
      <c r="C173" s="64">
        <v>2</v>
      </c>
      <c r="D173" s="64">
        <v>70</v>
      </c>
      <c r="E173" s="64">
        <f t="shared" ref="E173:F173" si="101">L73*$D$1</f>
        <v>179200</v>
      </c>
      <c r="F173" s="64">
        <f t="shared" si="101"/>
        <v>134400</v>
      </c>
      <c r="G173" s="64">
        <f t="shared" si="93"/>
        <v>107520</v>
      </c>
      <c r="H173" s="64">
        <f t="shared" si="94"/>
        <v>80640</v>
      </c>
      <c r="I173" s="64">
        <f t="shared" si="95"/>
        <v>10752</v>
      </c>
      <c r="J173" s="64">
        <f t="shared" si="96"/>
        <v>21504</v>
      </c>
      <c r="K173" s="64">
        <f t="shared" si="97"/>
        <v>10752</v>
      </c>
      <c r="L173" s="64">
        <f t="shared" si="50"/>
        <v>392000</v>
      </c>
      <c r="M173" s="64">
        <f t="shared" si="51"/>
        <v>294000</v>
      </c>
      <c r="N173" s="64">
        <f t="shared" si="52"/>
        <v>235200</v>
      </c>
      <c r="O173" s="64">
        <f t="shared" si="53"/>
        <v>176400</v>
      </c>
      <c r="P173" s="64">
        <f t="shared" si="54"/>
        <v>23519.999999999996</v>
      </c>
      <c r="Q173" s="64">
        <f t="shared" si="55"/>
        <v>47039.999999999993</v>
      </c>
      <c r="R173" s="64">
        <f t="shared" si="56"/>
        <v>23519.999999999996</v>
      </c>
      <c r="T173" s="64">
        <f>培养数据!$G$6*D173</f>
        <v>392</v>
      </c>
      <c r="U173" s="64">
        <f>培养数据!$G$7*D173</f>
        <v>294</v>
      </c>
      <c r="V173" s="64">
        <f>培养数据!$G$8*D173</f>
        <v>235.2</v>
      </c>
      <c r="W173" s="64">
        <f>培养数据!$G$9*D173</f>
        <v>176.4</v>
      </c>
      <c r="X173" s="64">
        <f>培养数据!$G$10*D173</f>
        <v>23.519999999999996</v>
      </c>
      <c r="Y173" s="64">
        <f>培养数据!$G$11*D173</f>
        <v>47.039999999999992</v>
      </c>
      <c r="Z173" s="64">
        <f>培养数据!$G$12*D173</f>
        <v>23.519999999999996</v>
      </c>
    </row>
    <row r="174" spans="1:26">
      <c r="A174" s="64">
        <v>171</v>
      </c>
      <c r="B174" s="64">
        <v>1</v>
      </c>
      <c r="C174" s="64">
        <v>2</v>
      </c>
      <c r="D174" s="64">
        <v>71</v>
      </c>
      <c r="E174" s="64">
        <f t="shared" ref="E174:F174" si="102">L74*$D$1</f>
        <v>181760.00000000003</v>
      </c>
      <c r="F174" s="64">
        <f t="shared" si="102"/>
        <v>136320</v>
      </c>
      <c r="G174" s="64">
        <f t="shared" si="93"/>
        <v>109056</v>
      </c>
      <c r="H174" s="64">
        <f t="shared" si="94"/>
        <v>81792</v>
      </c>
      <c r="I174" s="64">
        <f t="shared" si="95"/>
        <v>10905.6</v>
      </c>
      <c r="J174" s="64">
        <f t="shared" si="96"/>
        <v>21811.200000000001</v>
      </c>
      <c r="K174" s="64">
        <f t="shared" si="97"/>
        <v>10905.6</v>
      </c>
      <c r="L174" s="64">
        <f t="shared" si="50"/>
        <v>397599.99999999994</v>
      </c>
      <c r="M174" s="64">
        <f t="shared" si="51"/>
        <v>298200</v>
      </c>
      <c r="N174" s="64">
        <f t="shared" si="52"/>
        <v>238560</v>
      </c>
      <c r="O174" s="64">
        <f t="shared" si="53"/>
        <v>178920</v>
      </c>
      <c r="P174" s="64">
        <f t="shared" si="54"/>
        <v>23855.999999999996</v>
      </c>
      <c r="Q174" s="64">
        <f t="shared" si="55"/>
        <v>47711.999999999993</v>
      </c>
      <c r="R174" s="64">
        <f t="shared" si="56"/>
        <v>23855.999999999996</v>
      </c>
      <c r="T174" s="64">
        <f>培养数据!$G$6*D174</f>
        <v>397.59999999999997</v>
      </c>
      <c r="U174" s="64">
        <f>培养数据!$G$7*D174</f>
        <v>298.2</v>
      </c>
      <c r="V174" s="64">
        <f>培养数据!$G$8*D174</f>
        <v>238.56</v>
      </c>
      <c r="W174" s="64">
        <f>培养数据!$G$9*D174</f>
        <v>178.92</v>
      </c>
      <c r="X174" s="64">
        <f>培养数据!$G$10*D174</f>
        <v>23.855999999999998</v>
      </c>
      <c r="Y174" s="64">
        <f>培养数据!$G$11*D174</f>
        <v>47.711999999999996</v>
      </c>
      <c r="Z174" s="64">
        <f>培养数据!$G$12*D174</f>
        <v>23.855999999999998</v>
      </c>
    </row>
    <row r="175" spans="1:26">
      <c r="A175" s="64">
        <v>172</v>
      </c>
      <c r="B175" s="64">
        <v>1</v>
      </c>
      <c r="C175" s="64">
        <v>2</v>
      </c>
      <c r="D175" s="64">
        <v>72</v>
      </c>
      <c r="E175" s="64">
        <f t="shared" ref="E175:F175" si="103">L75*$D$1</f>
        <v>184320</v>
      </c>
      <c r="F175" s="64">
        <f t="shared" si="103"/>
        <v>138239.99999999997</v>
      </c>
      <c r="G175" s="64">
        <f t="shared" si="93"/>
        <v>110592</v>
      </c>
      <c r="H175" s="64">
        <f t="shared" si="94"/>
        <v>82944</v>
      </c>
      <c r="I175" s="64">
        <f t="shared" si="95"/>
        <v>11059.2</v>
      </c>
      <c r="J175" s="64">
        <f t="shared" si="96"/>
        <v>22118.400000000001</v>
      </c>
      <c r="K175" s="64">
        <f t="shared" si="97"/>
        <v>11059.2</v>
      </c>
      <c r="L175" s="64">
        <f t="shared" si="50"/>
        <v>403200</v>
      </c>
      <c r="M175" s="64">
        <f t="shared" si="51"/>
        <v>302400.00000000006</v>
      </c>
      <c r="N175" s="64">
        <f t="shared" si="52"/>
        <v>241920</v>
      </c>
      <c r="O175" s="64">
        <f t="shared" si="53"/>
        <v>181440</v>
      </c>
      <c r="P175" s="64">
        <f t="shared" si="54"/>
        <v>24191.999999999996</v>
      </c>
      <c r="Q175" s="64">
        <f t="shared" si="55"/>
        <v>48383.999999999993</v>
      </c>
      <c r="R175" s="64">
        <f t="shared" si="56"/>
        <v>24191.999999999996</v>
      </c>
      <c r="T175" s="64">
        <f>培养数据!$G$6*D175</f>
        <v>403.2</v>
      </c>
      <c r="U175" s="64">
        <f>培养数据!$G$7*D175</f>
        <v>302.40000000000003</v>
      </c>
      <c r="V175" s="64">
        <f>培养数据!$G$8*D175</f>
        <v>241.92</v>
      </c>
      <c r="W175" s="64">
        <f>培养数据!$G$9*D175</f>
        <v>181.44</v>
      </c>
      <c r="X175" s="64">
        <f>培养数据!$G$10*D175</f>
        <v>24.191999999999997</v>
      </c>
      <c r="Y175" s="64">
        <f>培养数据!$G$11*D175</f>
        <v>48.383999999999993</v>
      </c>
      <c r="Z175" s="64">
        <f>培养数据!$G$12*D175</f>
        <v>24.191999999999997</v>
      </c>
    </row>
    <row r="176" spans="1:26">
      <c r="A176" s="64">
        <v>173</v>
      </c>
      <c r="B176" s="64">
        <v>1</v>
      </c>
      <c r="C176" s="64">
        <v>2</v>
      </c>
      <c r="D176" s="64">
        <v>73</v>
      </c>
      <c r="E176" s="64">
        <f t="shared" ref="E176:F176" si="104">L76*$D$1</f>
        <v>186880.00000000003</v>
      </c>
      <c r="F176" s="64">
        <f t="shared" si="104"/>
        <v>140160</v>
      </c>
      <c r="G176" s="64">
        <f t="shared" si="93"/>
        <v>112128</v>
      </c>
      <c r="H176" s="64">
        <f t="shared" si="94"/>
        <v>84096</v>
      </c>
      <c r="I176" s="64">
        <f t="shared" si="95"/>
        <v>11212.800000000001</v>
      </c>
      <c r="J176" s="64">
        <f t="shared" si="96"/>
        <v>22425.600000000002</v>
      </c>
      <c r="K176" s="64">
        <f t="shared" si="97"/>
        <v>11212.800000000001</v>
      </c>
      <c r="L176" s="64">
        <f t="shared" si="50"/>
        <v>408799.99999999994</v>
      </c>
      <c r="M176" s="64">
        <f t="shared" si="51"/>
        <v>306600</v>
      </c>
      <c r="N176" s="64">
        <f t="shared" si="52"/>
        <v>245280</v>
      </c>
      <c r="O176" s="64">
        <f t="shared" si="53"/>
        <v>183960</v>
      </c>
      <c r="P176" s="64">
        <f t="shared" si="54"/>
        <v>24528</v>
      </c>
      <c r="Q176" s="64">
        <f t="shared" si="55"/>
        <v>49056</v>
      </c>
      <c r="R176" s="64">
        <f t="shared" si="56"/>
        <v>24528</v>
      </c>
      <c r="T176" s="64">
        <f>培养数据!$G$6*D176</f>
        <v>408.79999999999995</v>
      </c>
      <c r="U176" s="64">
        <f>培养数据!$G$7*D176</f>
        <v>306.60000000000002</v>
      </c>
      <c r="V176" s="64">
        <f>培养数据!$G$8*D176</f>
        <v>245.28</v>
      </c>
      <c r="W176" s="64">
        <f>培养数据!$G$9*D176</f>
        <v>183.96</v>
      </c>
      <c r="X176" s="64">
        <f>培养数据!$G$10*D176</f>
        <v>24.527999999999999</v>
      </c>
      <c r="Y176" s="64">
        <f>培养数据!$G$11*D176</f>
        <v>49.055999999999997</v>
      </c>
      <c r="Z176" s="64">
        <f>培养数据!$G$12*D176</f>
        <v>24.527999999999999</v>
      </c>
    </row>
    <row r="177" spans="1:26">
      <c r="A177" s="64">
        <v>174</v>
      </c>
      <c r="B177" s="64">
        <v>1</v>
      </c>
      <c r="C177" s="64">
        <v>2</v>
      </c>
      <c r="D177" s="64">
        <v>74</v>
      </c>
      <c r="E177" s="64">
        <f t="shared" ref="E177:F177" si="105">L77*$D$1</f>
        <v>189440</v>
      </c>
      <c r="F177" s="64">
        <f t="shared" si="105"/>
        <v>142080</v>
      </c>
      <c r="G177" s="64">
        <f t="shared" si="93"/>
        <v>113663.99999999999</v>
      </c>
      <c r="H177" s="64">
        <f t="shared" si="94"/>
        <v>85248</v>
      </c>
      <c r="I177" s="64">
        <f t="shared" si="95"/>
        <v>11366.400000000001</v>
      </c>
      <c r="J177" s="64">
        <f t="shared" si="96"/>
        <v>22732.800000000003</v>
      </c>
      <c r="K177" s="64">
        <f t="shared" si="97"/>
        <v>11366.400000000001</v>
      </c>
      <c r="L177" s="64">
        <f t="shared" si="50"/>
        <v>414400</v>
      </c>
      <c r="M177" s="64">
        <f t="shared" si="51"/>
        <v>310800</v>
      </c>
      <c r="N177" s="64">
        <f t="shared" si="52"/>
        <v>248640</v>
      </c>
      <c r="O177" s="64">
        <f t="shared" si="53"/>
        <v>186480</v>
      </c>
      <c r="P177" s="64">
        <f t="shared" si="54"/>
        <v>24863.999999999996</v>
      </c>
      <c r="Q177" s="64">
        <f t="shared" si="55"/>
        <v>49727.999999999993</v>
      </c>
      <c r="R177" s="64">
        <f t="shared" si="56"/>
        <v>24863.999999999996</v>
      </c>
      <c r="T177" s="64">
        <f>培养数据!$G$6*D177</f>
        <v>414.4</v>
      </c>
      <c r="U177" s="64">
        <f>培养数据!$G$7*D177</f>
        <v>310.8</v>
      </c>
      <c r="V177" s="64">
        <f>培养数据!$G$8*D177</f>
        <v>248.64</v>
      </c>
      <c r="W177" s="64">
        <f>培养数据!$G$9*D177</f>
        <v>186.48</v>
      </c>
      <c r="X177" s="64">
        <f>培养数据!$G$10*D177</f>
        <v>24.863999999999997</v>
      </c>
      <c r="Y177" s="64">
        <f>培养数据!$G$11*D177</f>
        <v>49.727999999999994</v>
      </c>
      <c r="Z177" s="64">
        <f>培养数据!$G$12*D177</f>
        <v>24.863999999999997</v>
      </c>
    </row>
    <row r="178" spans="1:26">
      <c r="A178" s="64">
        <v>175</v>
      </c>
      <c r="B178" s="64">
        <v>1</v>
      </c>
      <c r="C178" s="64">
        <v>2</v>
      </c>
      <c r="D178" s="64">
        <v>75</v>
      </c>
      <c r="E178" s="64">
        <f t="shared" ref="E178:F178" si="106">L78*$D$1</f>
        <v>192000</v>
      </c>
      <c r="F178" s="64">
        <f t="shared" si="106"/>
        <v>144000</v>
      </c>
      <c r="G178" s="64">
        <f t="shared" si="93"/>
        <v>115200</v>
      </c>
      <c r="H178" s="64">
        <f t="shared" si="94"/>
        <v>86400</v>
      </c>
      <c r="I178" s="64">
        <f t="shared" si="95"/>
        <v>11520</v>
      </c>
      <c r="J178" s="64">
        <f t="shared" si="96"/>
        <v>23040</v>
      </c>
      <c r="K178" s="64">
        <f t="shared" si="97"/>
        <v>11520</v>
      </c>
      <c r="L178" s="64">
        <f t="shared" si="50"/>
        <v>420000</v>
      </c>
      <c r="M178" s="64">
        <f t="shared" si="51"/>
        <v>315000</v>
      </c>
      <c r="N178" s="64">
        <f t="shared" si="52"/>
        <v>252000</v>
      </c>
      <c r="O178" s="64">
        <f t="shared" si="53"/>
        <v>189000</v>
      </c>
      <c r="P178" s="64">
        <f t="shared" si="54"/>
        <v>25199.999999999996</v>
      </c>
      <c r="Q178" s="64">
        <f t="shared" si="55"/>
        <v>50399.999999999993</v>
      </c>
      <c r="R178" s="64">
        <f t="shared" si="56"/>
        <v>25199.999999999996</v>
      </c>
      <c r="T178" s="64">
        <f>培养数据!$G$6*D178</f>
        <v>420</v>
      </c>
      <c r="U178" s="64">
        <f>培养数据!$G$7*D178</f>
        <v>315</v>
      </c>
      <c r="V178" s="64">
        <f>培养数据!$G$8*D178</f>
        <v>252</v>
      </c>
      <c r="W178" s="64">
        <f>培养数据!$G$9*D178</f>
        <v>189</v>
      </c>
      <c r="X178" s="64">
        <f>培养数据!$G$10*D178</f>
        <v>25.199999999999996</v>
      </c>
      <c r="Y178" s="64">
        <f>培养数据!$G$11*D178</f>
        <v>50.399999999999991</v>
      </c>
      <c r="Z178" s="64">
        <f>培养数据!$G$12*D178</f>
        <v>25.199999999999996</v>
      </c>
    </row>
    <row r="179" spans="1:26">
      <c r="A179" s="64">
        <v>176</v>
      </c>
      <c r="B179" s="64">
        <v>1</v>
      </c>
      <c r="C179" s="64">
        <v>2</v>
      </c>
      <c r="D179" s="64">
        <v>76</v>
      </c>
      <c r="E179" s="64">
        <f t="shared" ref="E179:F179" si="107">L79*$D$1</f>
        <v>194560.00000000003</v>
      </c>
      <c r="F179" s="64">
        <f t="shared" si="107"/>
        <v>145920</v>
      </c>
      <c r="G179" s="64">
        <f t="shared" si="93"/>
        <v>116736</v>
      </c>
      <c r="H179" s="64">
        <f t="shared" si="94"/>
        <v>87552</v>
      </c>
      <c r="I179" s="64">
        <f t="shared" si="95"/>
        <v>11673.6</v>
      </c>
      <c r="J179" s="64">
        <f t="shared" si="96"/>
        <v>23347.200000000001</v>
      </c>
      <c r="K179" s="64">
        <f t="shared" si="97"/>
        <v>11673.6</v>
      </c>
      <c r="L179" s="64">
        <f t="shared" si="50"/>
        <v>425599.99999999994</v>
      </c>
      <c r="M179" s="64">
        <f t="shared" si="51"/>
        <v>319200</v>
      </c>
      <c r="N179" s="64">
        <f t="shared" si="52"/>
        <v>255359.99999999997</v>
      </c>
      <c r="O179" s="64">
        <f t="shared" si="53"/>
        <v>191520</v>
      </c>
      <c r="P179" s="64">
        <f t="shared" si="54"/>
        <v>25535.999999999996</v>
      </c>
      <c r="Q179" s="64">
        <f t="shared" si="55"/>
        <v>51071.999999999993</v>
      </c>
      <c r="R179" s="64">
        <f t="shared" si="56"/>
        <v>25535.999999999996</v>
      </c>
      <c r="T179" s="64">
        <f>培养数据!$G$6*D179</f>
        <v>425.59999999999997</v>
      </c>
      <c r="U179" s="64">
        <f>培养数据!$G$7*D179</f>
        <v>319.2</v>
      </c>
      <c r="V179" s="64">
        <f>培养数据!$G$8*D179</f>
        <v>255.35999999999999</v>
      </c>
      <c r="W179" s="64">
        <f>培养数据!$G$9*D179</f>
        <v>191.52</v>
      </c>
      <c r="X179" s="64">
        <f>培养数据!$G$10*D179</f>
        <v>25.535999999999998</v>
      </c>
      <c r="Y179" s="64">
        <f>培养数据!$G$11*D179</f>
        <v>51.071999999999996</v>
      </c>
      <c r="Z179" s="64">
        <f>培养数据!$G$12*D179</f>
        <v>25.535999999999998</v>
      </c>
    </row>
    <row r="180" spans="1:26">
      <c r="A180" s="64">
        <v>177</v>
      </c>
      <c r="B180" s="64">
        <v>1</v>
      </c>
      <c r="C180" s="64">
        <v>2</v>
      </c>
      <c r="D180" s="64">
        <v>77</v>
      </c>
      <c r="E180" s="64">
        <f t="shared" ref="E180:F180" si="108">L80*$D$1</f>
        <v>197120</v>
      </c>
      <c r="F180" s="64">
        <f t="shared" si="108"/>
        <v>147839.99999999997</v>
      </c>
      <c r="G180" s="64">
        <f t="shared" si="93"/>
        <v>118272</v>
      </c>
      <c r="H180" s="64">
        <f t="shared" si="94"/>
        <v>88704</v>
      </c>
      <c r="I180" s="64">
        <f t="shared" si="95"/>
        <v>11827.2</v>
      </c>
      <c r="J180" s="64">
        <f t="shared" si="96"/>
        <v>23654.400000000001</v>
      </c>
      <c r="K180" s="64">
        <f t="shared" si="97"/>
        <v>11827.2</v>
      </c>
      <c r="L180" s="64">
        <f t="shared" si="50"/>
        <v>431200</v>
      </c>
      <c r="M180" s="64">
        <f t="shared" si="51"/>
        <v>323400.00000000006</v>
      </c>
      <c r="N180" s="64">
        <f t="shared" si="52"/>
        <v>258719.99999999997</v>
      </c>
      <c r="O180" s="64">
        <f t="shared" si="53"/>
        <v>194040</v>
      </c>
      <c r="P180" s="64">
        <f t="shared" si="54"/>
        <v>25871.999999999996</v>
      </c>
      <c r="Q180" s="64">
        <f t="shared" si="55"/>
        <v>51743.999999999993</v>
      </c>
      <c r="R180" s="64">
        <f t="shared" si="56"/>
        <v>25871.999999999996</v>
      </c>
      <c r="T180" s="64">
        <f>培养数据!$G$6*D180</f>
        <v>431.2</v>
      </c>
      <c r="U180" s="64">
        <f>培养数据!$G$7*D180</f>
        <v>323.40000000000003</v>
      </c>
      <c r="V180" s="64">
        <f>培养数据!$G$8*D180</f>
        <v>258.71999999999997</v>
      </c>
      <c r="W180" s="64">
        <f>培养数据!$G$9*D180</f>
        <v>194.04</v>
      </c>
      <c r="X180" s="64">
        <f>培养数据!$G$10*D180</f>
        <v>25.871999999999996</v>
      </c>
      <c r="Y180" s="64">
        <f>培养数据!$G$11*D180</f>
        <v>51.743999999999993</v>
      </c>
      <c r="Z180" s="64">
        <f>培养数据!$G$12*D180</f>
        <v>25.871999999999996</v>
      </c>
    </row>
    <row r="181" spans="1:26">
      <c r="A181" s="64">
        <v>178</v>
      </c>
      <c r="B181" s="64">
        <v>1</v>
      </c>
      <c r="C181" s="64">
        <v>2</v>
      </c>
      <c r="D181" s="64">
        <v>78</v>
      </c>
      <c r="E181" s="64">
        <f t="shared" ref="E181:F181" si="109">L81*$D$1</f>
        <v>199680.00000000003</v>
      </c>
      <c r="F181" s="64">
        <f t="shared" si="109"/>
        <v>149760</v>
      </c>
      <c r="G181" s="64">
        <f t="shared" si="93"/>
        <v>119808</v>
      </c>
      <c r="H181" s="64">
        <f t="shared" si="94"/>
        <v>89856</v>
      </c>
      <c r="I181" s="64">
        <f t="shared" si="95"/>
        <v>11980.800000000001</v>
      </c>
      <c r="J181" s="64">
        <f t="shared" si="96"/>
        <v>23961.600000000002</v>
      </c>
      <c r="K181" s="64">
        <f t="shared" si="97"/>
        <v>11980.800000000001</v>
      </c>
      <c r="L181" s="64">
        <f t="shared" si="50"/>
        <v>436799.99999999994</v>
      </c>
      <c r="M181" s="64">
        <f t="shared" si="51"/>
        <v>327600</v>
      </c>
      <c r="N181" s="64">
        <f t="shared" si="52"/>
        <v>262079.99999999997</v>
      </c>
      <c r="O181" s="64">
        <f t="shared" si="53"/>
        <v>196560</v>
      </c>
      <c r="P181" s="64">
        <f t="shared" si="54"/>
        <v>26208</v>
      </c>
      <c r="Q181" s="64">
        <f t="shared" si="55"/>
        <v>52416</v>
      </c>
      <c r="R181" s="64">
        <f t="shared" si="56"/>
        <v>26208</v>
      </c>
      <c r="T181" s="64">
        <f>培养数据!$G$6*D181</f>
        <v>436.79999999999995</v>
      </c>
      <c r="U181" s="64">
        <f>培养数据!$G$7*D181</f>
        <v>327.60000000000002</v>
      </c>
      <c r="V181" s="64">
        <f>培养数据!$G$8*D181</f>
        <v>262.08</v>
      </c>
      <c r="W181" s="64">
        <f>培养数据!$G$9*D181</f>
        <v>196.56</v>
      </c>
      <c r="X181" s="64">
        <f>培养数据!$G$10*D181</f>
        <v>26.207999999999998</v>
      </c>
      <c r="Y181" s="64">
        <f>培养数据!$G$11*D181</f>
        <v>52.415999999999997</v>
      </c>
      <c r="Z181" s="64">
        <f>培养数据!$G$12*D181</f>
        <v>26.207999999999998</v>
      </c>
    </row>
    <row r="182" spans="1:26">
      <c r="A182" s="64">
        <v>179</v>
      </c>
      <c r="B182" s="64">
        <v>1</v>
      </c>
      <c r="C182" s="64">
        <v>2</v>
      </c>
      <c r="D182" s="64">
        <v>79</v>
      </c>
      <c r="E182" s="64">
        <f t="shared" ref="E182:F182" si="110">L82*$D$1</f>
        <v>202240</v>
      </c>
      <c r="F182" s="64">
        <f t="shared" si="110"/>
        <v>151680</v>
      </c>
      <c r="G182" s="64">
        <f t="shared" si="93"/>
        <v>121344</v>
      </c>
      <c r="H182" s="64">
        <f t="shared" si="94"/>
        <v>91008</v>
      </c>
      <c r="I182" s="64">
        <f t="shared" si="95"/>
        <v>12134.400000000001</v>
      </c>
      <c r="J182" s="64">
        <f t="shared" si="96"/>
        <v>24268.800000000003</v>
      </c>
      <c r="K182" s="64">
        <f t="shared" si="97"/>
        <v>12134.400000000001</v>
      </c>
      <c r="L182" s="64">
        <f t="shared" si="50"/>
        <v>442400</v>
      </c>
      <c r="M182" s="64">
        <f t="shared" si="51"/>
        <v>331800</v>
      </c>
      <c r="N182" s="64">
        <f t="shared" si="52"/>
        <v>265440</v>
      </c>
      <c r="O182" s="64">
        <f t="shared" si="53"/>
        <v>199080</v>
      </c>
      <c r="P182" s="64">
        <f t="shared" si="54"/>
        <v>26543.999999999996</v>
      </c>
      <c r="Q182" s="64">
        <f t="shared" si="55"/>
        <v>53087.999999999993</v>
      </c>
      <c r="R182" s="64">
        <f t="shared" si="56"/>
        <v>26543.999999999996</v>
      </c>
      <c r="T182" s="64">
        <f>培养数据!$G$6*D182</f>
        <v>442.4</v>
      </c>
      <c r="U182" s="64">
        <f>培养数据!$G$7*D182</f>
        <v>331.8</v>
      </c>
      <c r="V182" s="64">
        <f>培养数据!$G$8*D182</f>
        <v>265.44</v>
      </c>
      <c r="W182" s="64">
        <f>培养数据!$G$9*D182</f>
        <v>199.08</v>
      </c>
      <c r="X182" s="64">
        <f>培养数据!$G$10*D182</f>
        <v>26.543999999999997</v>
      </c>
      <c r="Y182" s="64">
        <f>培养数据!$G$11*D182</f>
        <v>53.087999999999994</v>
      </c>
      <c r="Z182" s="64">
        <f>培养数据!$G$12*D182</f>
        <v>26.543999999999997</v>
      </c>
    </row>
    <row r="183" spans="1:26">
      <c r="A183" s="64">
        <v>180</v>
      </c>
      <c r="B183" s="64">
        <v>1</v>
      </c>
      <c r="C183" s="64">
        <v>2</v>
      </c>
      <c r="D183" s="64">
        <v>80</v>
      </c>
      <c r="E183" s="64">
        <f t="shared" ref="E183:F183" si="111">L83*$D$1</f>
        <v>204800</v>
      </c>
      <c r="F183" s="64">
        <f t="shared" si="111"/>
        <v>153600</v>
      </c>
      <c r="G183" s="64">
        <f t="shared" si="93"/>
        <v>122880</v>
      </c>
      <c r="H183" s="64">
        <f t="shared" si="94"/>
        <v>92160</v>
      </c>
      <c r="I183" s="64">
        <f t="shared" si="95"/>
        <v>12288</v>
      </c>
      <c r="J183" s="64">
        <f t="shared" si="96"/>
        <v>24576</v>
      </c>
      <c r="K183" s="64">
        <f t="shared" si="97"/>
        <v>12288</v>
      </c>
      <c r="L183" s="64">
        <f t="shared" si="50"/>
        <v>448000</v>
      </c>
      <c r="M183" s="64">
        <f t="shared" si="51"/>
        <v>336000</v>
      </c>
      <c r="N183" s="64">
        <f t="shared" si="52"/>
        <v>268800</v>
      </c>
      <c r="O183" s="64">
        <f t="shared" si="53"/>
        <v>201600</v>
      </c>
      <c r="P183" s="64">
        <f t="shared" si="54"/>
        <v>26879.999999999996</v>
      </c>
      <c r="Q183" s="64">
        <f t="shared" si="55"/>
        <v>53759.999999999993</v>
      </c>
      <c r="R183" s="64">
        <f t="shared" si="56"/>
        <v>26879.999999999996</v>
      </c>
      <c r="T183" s="64">
        <f>培养数据!$G$6*D183</f>
        <v>448</v>
      </c>
      <c r="U183" s="64">
        <f>培养数据!$G$7*D183</f>
        <v>336</v>
      </c>
      <c r="V183" s="64">
        <f>培养数据!$G$8*D183</f>
        <v>268.8</v>
      </c>
      <c r="W183" s="64">
        <f>培养数据!$G$9*D183</f>
        <v>201.6</v>
      </c>
      <c r="X183" s="64">
        <f>培养数据!$G$10*D183</f>
        <v>26.879999999999995</v>
      </c>
      <c r="Y183" s="64">
        <f>培养数据!$G$11*D183</f>
        <v>53.759999999999991</v>
      </c>
      <c r="Z183" s="64">
        <f>培养数据!$G$12*D183</f>
        <v>26.879999999999995</v>
      </c>
    </row>
    <row r="184" spans="1:26">
      <c r="A184" s="64">
        <v>181</v>
      </c>
      <c r="B184" s="64">
        <v>1</v>
      </c>
      <c r="C184" s="64">
        <v>2</v>
      </c>
      <c r="D184" s="64">
        <v>81</v>
      </c>
      <c r="E184" s="64">
        <f t="shared" ref="E184:F184" si="112">L84*$D$1</f>
        <v>207360</v>
      </c>
      <c r="F184" s="64">
        <f t="shared" si="112"/>
        <v>155520</v>
      </c>
      <c r="G184" s="64">
        <f t="shared" si="93"/>
        <v>124415.99999999999</v>
      </c>
      <c r="H184" s="64">
        <f t="shared" si="94"/>
        <v>93312</v>
      </c>
      <c r="I184" s="64">
        <f t="shared" si="95"/>
        <v>12441.6</v>
      </c>
      <c r="J184" s="64">
        <f t="shared" si="96"/>
        <v>24883.200000000001</v>
      </c>
      <c r="K184" s="64">
        <f t="shared" si="97"/>
        <v>12441.6</v>
      </c>
      <c r="L184" s="64">
        <f t="shared" si="50"/>
        <v>453599.99999999994</v>
      </c>
      <c r="M184" s="64">
        <f t="shared" si="51"/>
        <v>340200</v>
      </c>
      <c r="N184" s="64">
        <f t="shared" si="52"/>
        <v>272159.99999999994</v>
      </c>
      <c r="O184" s="64">
        <f t="shared" si="53"/>
        <v>204120</v>
      </c>
      <c r="P184" s="64">
        <f t="shared" si="54"/>
        <v>27215.999999999996</v>
      </c>
      <c r="Q184" s="64">
        <f t="shared" si="55"/>
        <v>54431.999999999993</v>
      </c>
      <c r="R184" s="64">
        <f t="shared" si="56"/>
        <v>27215.999999999996</v>
      </c>
      <c r="T184" s="64">
        <f>培养数据!$G$6*D184</f>
        <v>453.59999999999997</v>
      </c>
      <c r="U184" s="64">
        <f>培养数据!$G$7*D184</f>
        <v>340.2</v>
      </c>
      <c r="V184" s="64">
        <f>培养数据!$G$8*D184</f>
        <v>272.15999999999997</v>
      </c>
      <c r="W184" s="64">
        <f>培养数据!$G$9*D184</f>
        <v>204.12</v>
      </c>
      <c r="X184" s="64">
        <f>培养数据!$G$10*D184</f>
        <v>27.215999999999998</v>
      </c>
      <c r="Y184" s="64">
        <f>培养数据!$G$11*D184</f>
        <v>54.431999999999995</v>
      </c>
      <c r="Z184" s="64">
        <f>培养数据!$G$12*D184</f>
        <v>27.215999999999998</v>
      </c>
    </row>
    <row r="185" spans="1:26">
      <c r="A185" s="64">
        <v>182</v>
      </c>
      <c r="B185" s="64">
        <v>1</v>
      </c>
      <c r="C185" s="64">
        <v>2</v>
      </c>
      <c r="D185" s="64">
        <v>82</v>
      </c>
      <c r="E185" s="64">
        <f t="shared" ref="E185:F185" si="113">L85*$D$1</f>
        <v>209920.00000000006</v>
      </c>
      <c r="F185" s="64">
        <f t="shared" si="113"/>
        <v>157440</v>
      </c>
      <c r="G185" s="64">
        <f t="shared" si="93"/>
        <v>125952</v>
      </c>
      <c r="H185" s="64">
        <f t="shared" si="94"/>
        <v>94464</v>
      </c>
      <c r="I185" s="64">
        <f t="shared" si="95"/>
        <v>12595.2</v>
      </c>
      <c r="J185" s="64">
        <f t="shared" si="96"/>
        <v>25190.400000000001</v>
      </c>
      <c r="K185" s="64">
        <f t="shared" si="97"/>
        <v>12595.2</v>
      </c>
      <c r="L185" s="64">
        <f t="shared" si="50"/>
        <v>459200</v>
      </c>
      <c r="M185" s="64">
        <f t="shared" si="51"/>
        <v>344400.00000000006</v>
      </c>
      <c r="N185" s="64">
        <f t="shared" si="52"/>
        <v>275520</v>
      </c>
      <c r="O185" s="64">
        <f t="shared" si="53"/>
        <v>206640.00000000003</v>
      </c>
      <c r="P185" s="64">
        <f t="shared" si="54"/>
        <v>27551.999999999996</v>
      </c>
      <c r="Q185" s="64">
        <f t="shared" si="55"/>
        <v>55103.999999999993</v>
      </c>
      <c r="R185" s="64">
        <f t="shared" si="56"/>
        <v>27551.999999999996</v>
      </c>
      <c r="T185" s="64">
        <f>培养数据!$G$6*D185</f>
        <v>459.2</v>
      </c>
      <c r="U185" s="64">
        <f>培养数据!$G$7*D185</f>
        <v>344.40000000000003</v>
      </c>
      <c r="V185" s="64">
        <f>培养数据!$G$8*D185</f>
        <v>275.52</v>
      </c>
      <c r="W185" s="64">
        <f>培养数据!$G$9*D185</f>
        <v>206.64000000000001</v>
      </c>
      <c r="X185" s="64">
        <f>培养数据!$G$10*D185</f>
        <v>27.551999999999996</v>
      </c>
      <c r="Y185" s="64">
        <f>培养数据!$G$11*D185</f>
        <v>55.103999999999992</v>
      </c>
      <c r="Z185" s="64">
        <f>培养数据!$G$12*D185</f>
        <v>27.551999999999996</v>
      </c>
    </row>
    <row r="186" spans="1:26">
      <c r="A186" s="64">
        <v>183</v>
      </c>
      <c r="B186" s="64">
        <v>1</v>
      </c>
      <c r="C186" s="64">
        <v>2</v>
      </c>
      <c r="D186" s="64">
        <v>83</v>
      </c>
      <c r="E186" s="64">
        <f t="shared" ref="E186:F186" si="114">L86*$D$1</f>
        <v>212480</v>
      </c>
      <c r="F186" s="64">
        <f t="shared" si="114"/>
        <v>159360</v>
      </c>
      <c r="G186" s="64">
        <f t="shared" si="93"/>
        <v>127487.99999999999</v>
      </c>
      <c r="H186" s="64">
        <f t="shared" si="94"/>
        <v>95616</v>
      </c>
      <c r="I186" s="64">
        <f t="shared" si="95"/>
        <v>12748.800000000001</v>
      </c>
      <c r="J186" s="64">
        <f t="shared" si="96"/>
        <v>25497.600000000002</v>
      </c>
      <c r="K186" s="64">
        <f t="shared" si="97"/>
        <v>12748.800000000001</v>
      </c>
      <c r="L186" s="64">
        <f t="shared" si="50"/>
        <v>464799.99999999994</v>
      </c>
      <c r="M186" s="64">
        <f t="shared" si="51"/>
        <v>348600</v>
      </c>
      <c r="N186" s="64">
        <f t="shared" si="52"/>
        <v>278880</v>
      </c>
      <c r="O186" s="64">
        <f t="shared" si="53"/>
        <v>209160</v>
      </c>
      <c r="P186" s="64">
        <f t="shared" si="54"/>
        <v>27887.999999999996</v>
      </c>
      <c r="Q186" s="64">
        <f t="shared" si="55"/>
        <v>55775.999999999993</v>
      </c>
      <c r="R186" s="64">
        <f t="shared" si="56"/>
        <v>27887.999999999996</v>
      </c>
      <c r="T186" s="64">
        <f>培养数据!$G$6*D186</f>
        <v>464.79999999999995</v>
      </c>
      <c r="U186" s="64">
        <f>培养数据!$G$7*D186</f>
        <v>348.6</v>
      </c>
      <c r="V186" s="64">
        <f>培养数据!$G$8*D186</f>
        <v>278.88</v>
      </c>
      <c r="W186" s="64">
        <f>培养数据!$G$9*D186</f>
        <v>209.16</v>
      </c>
      <c r="X186" s="64">
        <f>培养数据!$G$10*D186</f>
        <v>27.887999999999998</v>
      </c>
      <c r="Y186" s="64">
        <f>培养数据!$G$11*D186</f>
        <v>55.775999999999996</v>
      </c>
      <c r="Z186" s="64">
        <f>培养数据!$G$12*D186</f>
        <v>27.887999999999998</v>
      </c>
    </row>
    <row r="187" spans="1:26">
      <c r="A187" s="64">
        <v>184</v>
      </c>
      <c r="B187" s="64">
        <v>1</v>
      </c>
      <c r="C187" s="64">
        <v>2</v>
      </c>
      <c r="D187" s="64">
        <v>84</v>
      </c>
      <c r="E187" s="64">
        <f t="shared" ref="E187:F187" si="115">L87*$D$1</f>
        <v>215040</v>
      </c>
      <c r="F187" s="64">
        <f t="shared" si="115"/>
        <v>161280</v>
      </c>
      <c r="G187" s="64">
        <f t="shared" si="93"/>
        <v>129024</v>
      </c>
      <c r="H187" s="64">
        <f t="shared" si="94"/>
        <v>96768</v>
      </c>
      <c r="I187" s="64">
        <f t="shared" si="95"/>
        <v>12902.400000000001</v>
      </c>
      <c r="J187" s="64">
        <f t="shared" si="96"/>
        <v>25804.800000000003</v>
      </c>
      <c r="K187" s="64">
        <f t="shared" si="97"/>
        <v>12902.400000000001</v>
      </c>
      <c r="L187" s="64">
        <f t="shared" si="50"/>
        <v>470400</v>
      </c>
      <c r="M187" s="64">
        <f t="shared" si="51"/>
        <v>352800</v>
      </c>
      <c r="N187" s="64">
        <f t="shared" si="52"/>
        <v>282240</v>
      </c>
      <c r="O187" s="64">
        <f t="shared" si="53"/>
        <v>211680</v>
      </c>
      <c r="P187" s="64">
        <f t="shared" si="54"/>
        <v>28223.999999999996</v>
      </c>
      <c r="Q187" s="64">
        <f t="shared" si="55"/>
        <v>56447.999999999993</v>
      </c>
      <c r="R187" s="64">
        <f t="shared" si="56"/>
        <v>28223.999999999996</v>
      </c>
      <c r="T187" s="64">
        <f>培养数据!$G$6*D187</f>
        <v>470.4</v>
      </c>
      <c r="U187" s="64">
        <f>培养数据!$G$7*D187</f>
        <v>352.8</v>
      </c>
      <c r="V187" s="64">
        <f>培养数据!$G$8*D187</f>
        <v>282.24</v>
      </c>
      <c r="W187" s="64">
        <f>培养数据!$G$9*D187</f>
        <v>211.68</v>
      </c>
      <c r="X187" s="64">
        <f>培养数据!$G$10*D187</f>
        <v>28.223999999999997</v>
      </c>
      <c r="Y187" s="64">
        <f>培养数据!$G$11*D187</f>
        <v>56.447999999999993</v>
      </c>
      <c r="Z187" s="64">
        <f>培养数据!$G$12*D187</f>
        <v>28.223999999999997</v>
      </c>
    </row>
    <row r="188" spans="1:26">
      <c r="A188" s="64">
        <v>185</v>
      </c>
      <c r="B188" s="64">
        <v>1</v>
      </c>
      <c r="C188" s="64">
        <v>2</v>
      </c>
      <c r="D188" s="64">
        <v>85</v>
      </c>
      <c r="E188" s="64">
        <f t="shared" ref="E188:F188" si="116">L88*$D$1</f>
        <v>217600</v>
      </c>
      <c r="F188" s="64">
        <f t="shared" si="116"/>
        <v>163200</v>
      </c>
      <c r="G188" s="64">
        <f t="shared" si="93"/>
        <v>130560</v>
      </c>
      <c r="H188" s="64">
        <f t="shared" si="94"/>
        <v>97920</v>
      </c>
      <c r="I188" s="64">
        <f t="shared" si="95"/>
        <v>13056</v>
      </c>
      <c r="J188" s="64">
        <f t="shared" si="96"/>
        <v>26112</v>
      </c>
      <c r="K188" s="64">
        <f t="shared" si="97"/>
        <v>13056</v>
      </c>
      <c r="L188" s="64">
        <f t="shared" si="50"/>
        <v>475999.99999999994</v>
      </c>
      <c r="M188" s="64">
        <f t="shared" si="51"/>
        <v>357000</v>
      </c>
      <c r="N188" s="64">
        <f t="shared" si="52"/>
        <v>285599.99999999994</v>
      </c>
      <c r="O188" s="64">
        <f t="shared" si="53"/>
        <v>214200</v>
      </c>
      <c r="P188" s="64">
        <f t="shared" si="54"/>
        <v>28560</v>
      </c>
      <c r="Q188" s="64">
        <f t="shared" si="55"/>
        <v>57120</v>
      </c>
      <c r="R188" s="64">
        <f t="shared" si="56"/>
        <v>28560</v>
      </c>
      <c r="T188" s="64">
        <f>培养数据!$G$6*D188</f>
        <v>475.99999999999994</v>
      </c>
      <c r="U188" s="64">
        <f>培养数据!$G$7*D188</f>
        <v>357</v>
      </c>
      <c r="V188" s="64">
        <f>培养数据!$G$8*D188</f>
        <v>285.59999999999997</v>
      </c>
      <c r="W188" s="64">
        <f>培养数据!$G$9*D188</f>
        <v>214.2</v>
      </c>
      <c r="X188" s="64">
        <f>培养数据!$G$10*D188</f>
        <v>28.56</v>
      </c>
      <c r="Y188" s="64">
        <f>培养数据!$G$11*D188</f>
        <v>57.12</v>
      </c>
      <c r="Z188" s="64">
        <f>培养数据!$G$12*D188</f>
        <v>28.56</v>
      </c>
    </row>
    <row r="189" spans="1:26">
      <c r="A189" s="64">
        <v>186</v>
      </c>
      <c r="B189" s="64">
        <v>1</v>
      </c>
      <c r="C189" s="64">
        <v>2</v>
      </c>
      <c r="D189" s="64">
        <v>86</v>
      </c>
      <c r="E189" s="64">
        <f t="shared" ref="E189:F189" si="117">L89*$D$1</f>
        <v>220160</v>
      </c>
      <c r="F189" s="64">
        <f t="shared" si="117"/>
        <v>165120</v>
      </c>
      <c r="G189" s="64">
        <f t="shared" si="93"/>
        <v>132096</v>
      </c>
      <c r="H189" s="64">
        <f t="shared" si="94"/>
        <v>99072</v>
      </c>
      <c r="I189" s="64">
        <f t="shared" si="95"/>
        <v>13209.6</v>
      </c>
      <c r="J189" s="64">
        <f t="shared" si="96"/>
        <v>26419.200000000001</v>
      </c>
      <c r="K189" s="64">
        <f t="shared" si="97"/>
        <v>13209.6</v>
      </c>
      <c r="L189" s="64">
        <f t="shared" si="50"/>
        <v>481599.99999999994</v>
      </c>
      <c r="M189" s="64">
        <f t="shared" si="51"/>
        <v>361200</v>
      </c>
      <c r="N189" s="64">
        <f t="shared" si="52"/>
        <v>288960</v>
      </c>
      <c r="O189" s="64">
        <f t="shared" si="53"/>
        <v>216720</v>
      </c>
      <c r="P189" s="64">
        <f t="shared" si="54"/>
        <v>28895.999999999996</v>
      </c>
      <c r="Q189" s="64">
        <f t="shared" si="55"/>
        <v>57791.999999999993</v>
      </c>
      <c r="R189" s="64">
        <f t="shared" si="56"/>
        <v>28895.999999999996</v>
      </c>
      <c r="T189" s="64">
        <f>培养数据!$G$6*D189</f>
        <v>481.59999999999997</v>
      </c>
      <c r="U189" s="64">
        <f>培养数据!$G$7*D189</f>
        <v>361.2</v>
      </c>
      <c r="V189" s="64">
        <f>培养数据!$G$8*D189</f>
        <v>288.95999999999998</v>
      </c>
      <c r="W189" s="64">
        <f>培养数据!$G$9*D189</f>
        <v>216.72</v>
      </c>
      <c r="X189" s="64">
        <f>培养数据!$G$10*D189</f>
        <v>28.895999999999997</v>
      </c>
      <c r="Y189" s="64">
        <f>培养数据!$G$11*D189</f>
        <v>57.791999999999994</v>
      </c>
      <c r="Z189" s="64">
        <f>培养数据!$G$12*D189</f>
        <v>28.895999999999997</v>
      </c>
    </row>
    <row r="190" spans="1:26">
      <c r="A190" s="64">
        <v>187</v>
      </c>
      <c r="B190" s="64">
        <v>1</v>
      </c>
      <c r="C190" s="64">
        <v>2</v>
      </c>
      <c r="D190" s="64">
        <v>87</v>
      </c>
      <c r="E190" s="64">
        <f t="shared" ref="E190:F190" si="118">L90*$D$1</f>
        <v>222720.00000000006</v>
      </c>
      <c r="F190" s="64">
        <f t="shared" si="118"/>
        <v>167040</v>
      </c>
      <c r="G190" s="64">
        <f t="shared" si="93"/>
        <v>133632</v>
      </c>
      <c r="H190" s="64">
        <f t="shared" si="94"/>
        <v>100224</v>
      </c>
      <c r="I190" s="64">
        <f t="shared" si="95"/>
        <v>13363.2</v>
      </c>
      <c r="J190" s="64">
        <f t="shared" si="96"/>
        <v>26726.400000000001</v>
      </c>
      <c r="K190" s="64">
        <f t="shared" si="97"/>
        <v>13363.2</v>
      </c>
      <c r="L190" s="64">
        <f t="shared" si="50"/>
        <v>487200</v>
      </c>
      <c r="M190" s="64">
        <f t="shared" si="51"/>
        <v>365400.00000000006</v>
      </c>
      <c r="N190" s="64">
        <f t="shared" si="52"/>
        <v>292320</v>
      </c>
      <c r="O190" s="64">
        <f t="shared" si="53"/>
        <v>219240</v>
      </c>
      <c r="P190" s="64">
        <f t="shared" si="54"/>
        <v>29231.999999999996</v>
      </c>
      <c r="Q190" s="64">
        <f t="shared" si="55"/>
        <v>58463.999999999993</v>
      </c>
      <c r="R190" s="64">
        <f t="shared" si="56"/>
        <v>29231.999999999996</v>
      </c>
      <c r="T190" s="64">
        <f>培养数据!$G$6*D190</f>
        <v>487.2</v>
      </c>
      <c r="U190" s="64">
        <f>培养数据!$G$7*D190</f>
        <v>365.40000000000003</v>
      </c>
      <c r="V190" s="64">
        <f>培养数据!$G$8*D190</f>
        <v>292.32</v>
      </c>
      <c r="W190" s="64">
        <f>培养数据!$G$9*D190</f>
        <v>219.24</v>
      </c>
      <c r="X190" s="64">
        <f>培养数据!$G$10*D190</f>
        <v>29.231999999999996</v>
      </c>
      <c r="Y190" s="64">
        <f>培养数据!$G$11*D190</f>
        <v>58.463999999999992</v>
      </c>
      <c r="Z190" s="64">
        <f>培养数据!$G$12*D190</f>
        <v>29.231999999999996</v>
      </c>
    </row>
    <row r="191" spans="1:26">
      <c r="A191" s="64">
        <v>188</v>
      </c>
      <c r="B191" s="64">
        <v>1</v>
      </c>
      <c r="C191" s="64">
        <v>2</v>
      </c>
      <c r="D191" s="64">
        <v>88</v>
      </c>
      <c r="E191" s="64">
        <f t="shared" ref="E191:F191" si="119">L91*$D$1</f>
        <v>225280</v>
      </c>
      <c r="F191" s="64">
        <f t="shared" si="119"/>
        <v>168960</v>
      </c>
      <c r="G191" s="64">
        <f t="shared" si="93"/>
        <v>135167.99999999997</v>
      </c>
      <c r="H191" s="64">
        <f t="shared" si="94"/>
        <v>101376</v>
      </c>
      <c r="I191" s="64">
        <f t="shared" si="95"/>
        <v>13516.800000000001</v>
      </c>
      <c r="J191" s="64">
        <f t="shared" si="96"/>
        <v>27033.600000000002</v>
      </c>
      <c r="K191" s="64">
        <f t="shared" si="97"/>
        <v>13516.800000000001</v>
      </c>
      <c r="L191" s="64">
        <f t="shared" si="50"/>
        <v>492799.99999999994</v>
      </c>
      <c r="M191" s="64">
        <f t="shared" si="51"/>
        <v>369600</v>
      </c>
      <c r="N191" s="64">
        <f t="shared" si="52"/>
        <v>295680</v>
      </c>
      <c r="O191" s="64">
        <f t="shared" si="53"/>
        <v>221760</v>
      </c>
      <c r="P191" s="64">
        <f t="shared" si="54"/>
        <v>29567.999999999996</v>
      </c>
      <c r="Q191" s="64">
        <f t="shared" si="55"/>
        <v>59135.999999999993</v>
      </c>
      <c r="R191" s="64">
        <f t="shared" si="56"/>
        <v>29567.999999999996</v>
      </c>
      <c r="T191" s="64">
        <f>培养数据!$G$6*D191</f>
        <v>492.79999999999995</v>
      </c>
      <c r="U191" s="64">
        <f>培养数据!$G$7*D191</f>
        <v>369.6</v>
      </c>
      <c r="V191" s="64">
        <f>培养数据!$G$8*D191</f>
        <v>295.68</v>
      </c>
      <c r="W191" s="64">
        <f>培养数据!$G$9*D191</f>
        <v>221.76</v>
      </c>
      <c r="X191" s="64">
        <f>培养数据!$G$10*D191</f>
        <v>29.567999999999998</v>
      </c>
      <c r="Y191" s="64">
        <f>培养数据!$G$11*D191</f>
        <v>59.135999999999996</v>
      </c>
      <c r="Z191" s="64">
        <f>培养数据!$G$12*D191</f>
        <v>29.567999999999998</v>
      </c>
    </row>
    <row r="192" spans="1:26">
      <c r="A192" s="64">
        <v>189</v>
      </c>
      <c r="B192" s="64">
        <v>1</v>
      </c>
      <c r="C192" s="64">
        <v>2</v>
      </c>
      <c r="D192" s="64">
        <v>89</v>
      </c>
      <c r="E192" s="64">
        <f t="shared" ref="E192:F192" si="120">L92*$D$1</f>
        <v>227840</v>
      </c>
      <c r="F192" s="64">
        <f t="shared" si="120"/>
        <v>170880</v>
      </c>
      <c r="G192" s="64">
        <f t="shared" si="93"/>
        <v>136704</v>
      </c>
      <c r="H192" s="64">
        <f t="shared" si="94"/>
        <v>102528</v>
      </c>
      <c r="I192" s="64">
        <f t="shared" si="95"/>
        <v>13670.400000000001</v>
      </c>
      <c r="J192" s="64">
        <f t="shared" si="96"/>
        <v>27340.800000000003</v>
      </c>
      <c r="K192" s="64">
        <f t="shared" si="97"/>
        <v>13670.400000000001</v>
      </c>
      <c r="L192" s="64">
        <f t="shared" si="50"/>
        <v>498400</v>
      </c>
      <c r="M192" s="64">
        <f t="shared" si="51"/>
        <v>373800</v>
      </c>
      <c r="N192" s="64">
        <f t="shared" si="52"/>
        <v>299039.99999999994</v>
      </c>
      <c r="O192" s="64">
        <f t="shared" si="53"/>
        <v>224280</v>
      </c>
      <c r="P192" s="64">
        <f t="shared" si="54"/>
        <v>29903.999999999996</v>
      </c>
      <c r="Q192" s="64">
        <f t="shared" si="55"/>
        <v>59807.999999999993</v>
      </c>
      <c r="R192" s="64">
        <f t="shared" si="56"/>
        <v>29903.999999999996</v>
      </c>
      <c r="T192" s="64">
        <f>培养数据!$G$6*D192</f>
        <v>498.4</v>
      </c>
      <c r="U192" s="64">
        <f>培养数据!$G$7*D192</f>
        <v>373.8</v>
      </c>
      <c r="V192" s="64">
        <f>培养数据!$G$8*D192</f>
        <v>299.03999999999996</v>
      </c>
      <c r="W192" s="64">
        <f>培养数据!$G$9*D192</f>
        <v>224.28</v>
      </c>
      <c r="X192" s="64">
        <f>培养数据!$G$10*D192</f>
        <v>29.903999999999996</v>
      </c>
      <c r="Y192" s="64">
        <f>培养数据!$G$11*D192</f>
        <v>59.807999999999993</v>
      </c>
      <c r="Z192" s="64">
        <f>培养数据!$G$12*D192</f>
        <v>29.903999999999996</v>
      </c>
    </row>
    <row r="193" spans="1:26">
      <c r="A193" s="64">
        <v>190</v>
      </c>
      <c r="B193" s="64">
        <v>1</v>
      </c>
      <c r="C193" s="64">
        <v>2</v>
      </c>
      <c r="D193" s="64">
        <v>90</v>
      </c>
      <c r="E193" s="64">
        <f t="shared" ref="E193:F193" si="121">L93*$D$1</f>
        <v>230400</v>
      </c>
      <c r="F193" s="64">
        <f t="shared" si="121"/>
        <v>172800</v>
      </c>
      <c r="G193" s="64">
        <f t="shared" si="93"/>
        <v>138239.99999999997</v>
      </c>
      <c r="H193" s="64">
        <f t="shared" si="94"/>
        <v>103680</v>
      </c>
      <c r="I193" s="64">
        <f t="shared" si="95"/>
        <v>13824</v>
      </c>
      <c r="J193" s="64">
        <f t="shared" si="96"/>
        <v>27648</v>
      </c>
      <c r="K193" s="64">
        <f t="shared" si="97"/>
        <v>13824</v>
      </c>
      <c r="L193" s="64">
        <f t="shared" si="50"/>
        <v>503999.99999999994</v>
      </c>
      <c r="M193" s="64">
        <f t="shared" si="51"/>
        <v>378000</v>
      </c>
      <c r="N193" s="64">
        <f t="shared" si="52"/>
        <v>302400</v>
      </c>
      <c r="O193" s="64">
        <f t="shared" si="53"/>
        <v>226800</v>
      </c>
      <c r="P193" s="64">
        <f t="shared" si="54"/>
        <v>30240</v>
      </c>
      <c r="Q193" s="64">
        <f t="shared" si="55"/>
        <v>60480</v>
      </c>
      <c r="R193" s="64">
        <f t="shared" si="56"/>
        <v>30240</v>
      </c>
      <c r="T193" s="64">
        <f>培养数据!$G$6*D193</f>
        <v>503.99999999999994</v>
      </c>
      <c r="U193" s="64">
        <f>培养数据!$G$7*D193</f>
        <v>378</v>
      </c>
      <c r="V193" s="64">
        <f>培养数据!$G$8*D193</f>
        <v>302.39999999999998</v>
      </c>
      <c r="W193" s="64">
        <f>培养数据!$G$9*D193</f>
        <v>226.8</v>
      </c>
      <c r="X193" s="64">
        <f>培养数据!$G$10*D193</f>
        <v>30.24</v>
      </c>
      <c r="Y193" s="64">
        <f>培养数据!$G$11*D193</f>
        <v>60.48</v>
      </c>
      <c r="Z193" s="64">
        <f>培养数据!$G$12*D193</f>
        <v>30.24</v>
      </c>
    </row>
    <row r="194" spans="1:26">
      <c r="A194" s="64">
        <v>191</v>
      </c>
      <c r="B194" s="64">
        <v>1</v>
      </c>
      <c r="C194" s="64">
        <v>2</v>
      </c>
      <c r="D194" s="64">
        <v>91</v>
      </c>
      <c r="E194" s="64">
        <f t="shared" ref="E194:F194" si="122">L94*$D$1</f>
        <v>232960</v>
      </c>
      <c r="F194" s="64">
        <f t="shared" si="122"/>
        <v>174720</v>
      </c>
      <c r="G194" s="64">
        <f t="shared" si="93"/>
        <v>139776</v>
      </c>
      <c r="H194" s="64">
        <f t="shared" si="94"/>
        <v>104832</v>
      </c>
      <c r="I194" s="64">
        <f t="shared" si="95"/>
        <v>13977.6</v>
      </c>
      <c r="J194" s="64">
        <f t="shared" si="96"/>
        <v>27955.200000000001</v>
      </c>
      <c r="K194" s="64">
        <f t="shared" si="97"/>
        <v>13977.6</v>
      </c>
      <c r="L194" s="64">
        <f t="shared" si="50"/>
        <v>509599.99999999994</v>
      </c>
      <c r="M194" s="64">
        <f t="shared" si="51"/>
        <v>382200</v>
      </c>
      <c r="N194" s="64">
        <f t="shared" si="52"/>
        <v>305760</v>
      </c>
      <c r="O194" s="64">
        <f t="shared" si="53"/>
        <v>229320</v>
      </c>
      <c r="P194" s="64">
        <f t="shared" si="54"/>
        <v>30575.999999999996</v>
      </c>
      <c r="Q194" s="64">
        <f t="shared" si="55"/>
        <v>61151.999999999993</v>
      </c>
      <c r="R194" s="64">
        <f t="shared" si="56"/>
        <v>30575.999999999996</v>
      </c>
      <c r="T194" s="64">
        <f>培养数据!$G$6*D194</f>
        <v>509.59999999999997</v>
      </c>
      <c r="U194" s="64">
        <f>培养数据!$G$7*D194</f>
        <v>382.2</v>
      </c>
      <c r="V194" s="64">
        <f>培养数据!$G$8*D194</f>
        <v>305.76</v>
      </c>
      <c r="W194" s="64">
        <f>培养数据!$G$9*D194</f>
        <v>229.32</v>
      </c>
      <c r="X194" s="64">
        <f>培养数据!$G$10*D194</f>
        <v>30.575999999999997</v>
      </c>
      <c r="Y194" s="64">
        <f>培养数据!$G$11*D194</f>
        <v>61.151999999999994</v>
      </c>
      <c r="Z194" s="64">
        <f>培养数据!$G$12*D194</f>
        <v>30.575999999999997</v>
      </c>
    </row>
    <row r="195" spans="1:26">
      <c r="A195" s="64">
        <v>192</v>
      </c>
      <c r="B195" s="64">
        <v>1</v>
      </c>
      <c r="C195" s="64">
        <v>2</v>
      </c>
      <c r="D195" s="64">
        <v>92</v>
      </c>
      <c r="E195" s="64">
        <f t="shared" ref="E195:F195" si="123">L95*$D$1</f>
        <v>235520.00000000006</v>
      </c>
      <c r="F195" s="64">
        <f t="shared" si="123"/>
        <v>176640</v>
      </c>
      <c r="G195" s="64">
        <f t="shared" si="93"/>
        <v>141312</v>
      </c>
      <c r="H195" s="64">
        <f t="shared" si="94"/>
        <v>105984</v>
      </c>
      <c r="I195" s="64">
        <f t="shared" si="95"/>
        <v>14131.2</v>
      </c>
      <c r="J195" s="64">
        <f t="shared" si="96"/>
        <v>28262.400000000001</v>
      </c>
      <c r="K195" s="64">
        <f t="shared" si="97"/>
        <v>14131.2</v>
      </c>
      <c r="L195" s="64">
        <f t="shared" si="50"/>
        <v>515199.99999999994</v>
      </c>
      <c r="M195" s="64">
        <f t="shared" si="51"/>
        <v>386400.00000000006</v>
      </c>
      <c r="N195" s="64">
        <f t="shared" si="52"/>
        <v>309120</v>
      </c>
      <c r="O195" s="64">
        <f t="shared" si="53"/>
        <v>231840</v>
      </c>
      <c r="P195" s="64">
        <f t="shared" si="54"/>
        <v>30911.999999999996</v>
      </c>
      <c r="Q195" s="64">
        <f t="shared" si="55"/>
        <v>61823.999999999993</v>
      </c>
      <c r="R195" s="64">
        <f t="shared" si="56"/>
        <v>30911.999999999996</v>
      </c>
      <c r="T195" s="64">
        <f>培养数据!$G$6*D195</f>
        <v>515.19999999999993</v>
      </c>
      <c r="U195" s="64">
        <f>培养数据!$G$7*D195</f>
        <v>386.40000000000003</v>
      </c>
      <c r="V195" s="64">
        <f>培养数据!$G$8*D195</f>
        <v>309.12</v>
      </c>
      <c r="W195" s="64">
        <f>培养数据!$G$9*D195</f>
        <v>231.84</v>
      </c>
      <c r="X195" s="64">
        <f>培养数据!$G$10*D195</f>
        <v>30.911999999999995</v>
      </c>
      <c r="Y195" s="64">
        <f>培养数据!$G$11*D195</f>
        <v>61.823999999999991</v>
      </c>
      <c r="Z195" s="64">
        <f>培养数据!$G$12*D195</f>
        <v>30.911999999999995</v>
      </c>
    </row>
    <row r="196" spans="1:26">
      <c r="A196" s="64">
        <v>193</v>
      </c>
      <c r="B196" s="64">
        <v>1</v>
      </c>
      <c r="C196" s="64">
        <v>2</v>
      </c>
      <c r="D196" s="64">
        <v>93</v>
      </c>
      <c r="E196" s="64">
        <f t="shared" ref="E196:F196" si="124">L96*$D$1</f>
        <v>238080</v>
      </c>
      <c r="F196" s="64">
        <f t="shared" si="124"/>
        <v>178560</v>
      </c>
      <c r="G196" s="64">
        <f t="shared" si="93"/>
        <v>142848</v>
      </c>
      <c r="H196" s="64">
        <f t="shared" si="94"/>
        <v>107136</v>
      </c>
      <c r="I196" s="64">
        <f t="shared" si="95"/>
        <v>14284.800000000001</v>
      </c>
      <c r="J196" s="64">
        <f t="shared" si="96"/>
        <v>28569.600000000002</v>
      </c>
      <c r="K196" s="64">
        <f t="shared" si="97"/>
        <v>14284.800000000001</v>
      </c>
      <c r="L196" s="64">
        <f t="shared" si="50"/>
        <v>520799.99999999994</v>
      </c>
      <c r="M196" s="64">
        <f t="shared" si="51"/>
        <v>390600</v>
      </c>
      <c r="N196" s="64">
        <f t="shared" si="52"/>
        <v>312479.99999999994</v>
      </c>
      <c r="O196" s="64">
        <f t="shared" si="53"/>
        <v>234360</v>
      </c>
      <c r="P196" s="64">
        <f t="shared" si="54"/>
        <v>31247.999999999996</v>
      </c>
      <c r="Q196" s="64">
        <f t="shared" si="55"/>
        <v>62495.999999999993</v>
      </c>
      <c r="R196" s="64">
        <f t="shared" si="56"/>
        <v>31247.999999999996</v>
      </c>
      <c r="T196" s="64">
        <f>培养数据!$G$6*D196</f>
        <v>520.79999999999995</v>
      </c>
      <c r="U196" s="64">
        <f>培养数据!$G$7*D196</f>
        <v>390.6</v>
      </c>
      <c r="V196" s="64">
        <f>培养数据!$G$8*D196</f>
        <v>312.47999999999996</v>
      </c>
      <c r="W196" s="64">
        <f>培养数据!$G$9*D196</f>
        <v>234.36</v>
      </c>
      <c r="X196" s="64">
        <f>培养数据!$G$10*D196</f>
        <v>31.247999999999998</v>
      </c>
      <c r="Y196" s="64">
        <f>培养数据!$G$11*D196</f>
        <v>62.495999999999995</v>
      </c>
      <c r="Z196" s="64">
        <f>培养数据!$G$12*D196</f>
        <v>31.247999999999998</v>
      </c>
    </row>
    <row r="197" spans="1:26">
      <c r="A197" s="64">
        <v>194</v>
      </c>
      <c r="B197" s="64">
        <v>1</v>
      </c>
      <c r="C197" s="64">
        <v>2</v>
      </c>
      <c r="D197" s="64">
        <v>94</v>
      </c>
      <c r="E197" s="64">
        <f t="shared" ref="E197:F197" si="125">L97*$D$1</f>
        <v>240640</v>
      </c>
      <c r="F197" s="64">
        <f t="shared" si="125"/>
        <v>180480</v>
      </c>
      <c r="G197" s="64">
        <f t="shared" si="93"/>
        <v>144384</v>
      </c>
      <c r="H197" s="64">
        <f t="shared" si="94"/>
        <v>108287.99999999999</v>
      </c>
      <c r="I197" s="64">
        <f t="shared" si="95"/>
        <v>14438.400000000001</v>
      </c>
      <c r="J197" s="64">
        <f t="shared" si="96"/>
        <v>28876.800000000003</v>
      </c>
      <c r="K197" s="64">
        <f t="shared" si="97"/>
        <v>14438.400000000001</v>
      </c>
      <c r="L197" s="64">
        <f t="shared" ref="L197:L260" si="126">$L$1*T197</f>
        <v>526400</v>
      </c>
      <c r="M197" s="64">
        <f t="shared" ref="M197:M260" si="127">$L$1*U197</f>
        <v>394800</v>
      </c>
      <c r="N197" s="64">
        <f t="shared" ref="N197:N260" si="128">$L$1*V197</f>
        <v>315840</v>
      </c>
      <c r="O197" s="64">
        <f t="shared" ref="O197:O260" si="129">$L$1*W197</f>
        <v>236880</v>
      </c>
      <c r="P197" s="64">
        <f t="shared" ref="P197:P260" si="130">$L$1*X197</f>
        <v>31583.999999999996</v>
      </c>
      <c r="Q197" s="64">
        <f t="shared" ref="Q197:Q260" si="131">$L$1*Y197</f>
        <v>63167.999999999993</v>
      </c>
      <c r="R197" s="64">
        <f t="shared" ref="R197:R260" si="132">$L$1*Z197</f>
        <v>31583.999999999996</v>
      </c>
      <c r="T197" s="64">
        <f>培养数据!$G$6*D197</f>
        <v>526.4</v>
      </c>
      <c r="U197" s="64">
        <f>培养数据!$G$7*D197</f>
        <v>394.8</v>
      </c>
      <c r="V197" s="64">
        <f>培养数据!$G$8*D197</f>
        <v>315.83999999999997</v>
      </c>
      <c r="W197" s="64">
        <f>培养数据!$G$9*D197</f>
        <v>236.88</v>
      </c>
      <c r="X197" s="64">
        <f>培养数据!$G$10*D197</f>
        <v>31.583999999999996</v>
      </c>
      <c r="Y197" s="64">
        <f>培养数据!$G$11*D197</f>
        <v>63.167999999999992</v>
      </c>
      <c r="Z197" s="64">
        <f>培养数据!$G$12*D197</f>
        <v>31.583999999999996</v>
      </c>
    </row>
    <row r="198" spans="1:26">
      <c r="A198" s="64">
        <v>195</v>
      </c>
      <c r="B198" s="64">
        <v>1</v>
      </c>
      <c r="C198" s="64">
        <v>2</v>
      </c>
      <c r="D198" s="64">
        <v>95</v>
      </c>
      <c r="E198" s="64">
        <f t="shared" ref="E198:F198" si="133">L98*$D$1</f>
        <v>243200</v>
      </c>
      <c r="F198" s="64">
        <f t="shared" si="133"/>
        <v>182400</v>
      </c>
      <c r="G198" s="64">
        <f t="shared" si="93"/>
        <v>145920</v>
      </c>
      <c r="H198" s="64">
        <f t="shared" si="94"/>
        <v>109439.99999999999</v>
      </c>
      <c r="I198" s="64">
        <f t="shared" si="95"/>
        <v>14592.000000000004</v>
      </c>
      <c r="J198" s="64">
        <f t="shared" si="96"/>
        <v>29184.000000000007</v>
      </c>
      <c r="K198" s="64">
        <f t="shared" si="97"/>
        <v>14592.000000000004</v>
      </c>
      <c r="L198" s="64">
        <f t="shared" si="126"/>
        <v>532000</v>
      </c>
      <c r="M198" s="64">
        <f t="shared" si="127"/>
        <v>399000</v>
      </c>
      <c r="N198" s="64">
        <f t="shared" si="128"/>
        <v>319200</v>
      </c>
      <c r="O198" s="64">
        <f t="shared" si="129"/>
        <v>239400</v>
      </c>
      <c r="P198" s="64">
        <f t="shared" si="130"/>
        <v>31919.999999999996</v>
      </c>
      <c r="Q198" s="64">
        <f t="shared" si="131"/>
        <v>63839.999999999993</v>
      </c>
      <c r="R198" s="64">
        <f t="shared" si="132"/>
        <v>31919.999999999996</v>
      </c>
      <c r="T198" s="64">
        <f>培养数据!$G$6*D198</f>
        <v>532</v>
      </c>
      <c r="U198" s="64">
        <f>培养数据!$G$7*D198</f>
        <v>399</v>
      </c>
      <c r="V198" s="64">
        <f>培养数据!$G$8*D198</f>
        <v>319.2</v>
      </c>
      <c r="W198" s="64">
        <f>培养数据!$G$9*D198</f>
        <v>239.4</v>
      </c>
      <c r="X198" s="64">
        <f>培养数据!$G$10*D198</f>
        <v>31.919999999999998</v>
      </c>
      <c r="Y198" s="64">
        <f>培养数据!$G$11*D198</f>
        <v>63.839999999999996</v>
      </c>
      <c r="Z198" s="64">
        <f>培养数据!$G$12*D198</f>
        <v>31.919999999999998</v>
      </c>
    </row>
    <row r="199" spans="1:26">
      <c r="A199" s="64">
        <v>196</v>
      </c>
      <c r="B199" s="64">
        <v>1</v>
      </c>
      <c r="C199" s="64">
        <v>2</v>
      </c>
      <c r="D199" s="64">
        <v>96</v>
      </c>
      <c r="E199" s="64">
        <f t="shared" ref="E199:F199" si="134">L99*$D$1</f>
        <v>245760.00000000006</v>
      </c>
      <c r="F199" s="64">
        <f t="shared" si="134"/>
        <v>184320</v>
      </c>
      <c r="G199" s="64">
        <f t="shared" si="93"/>
        <v>147456</v>
      </c>
      <c r="H199" s="64">
        <f t="shared" si="94"/>
        <v>110592</v>
      </c>
      <c r="I199" s="64">
        <f t="shared" si="95"/>
        <v>14745.600000000004</v>
      </c>
      <c r="J199" s="64">
        <f t="shared" si="96"/>
        <v>29491.200000000008</v>
      </c>
      <c r="K199" s="64">
        <f t="shared" si="97"/>
        <v>14745.600000000004</v>
      </c>
      <c r="L199" s="64">
        <f t="shared" si="126"/>
        <v>537599.99999999988</v>
      </c>
      <c r="M199" s="64">
        <f t="shared" si="127"/>
        <v>403200.00000000006</v>
      </c>
      <c r="N199" s="64">
        <f t="shared" si="128"/>
        <v>322560</v>
      </c>
      <c r="O199" s="64">
        <f t="shared" si="129"/>
        <v>241920.00000000003</v>
      </c>
      <c r="P199" s="64">
        <f t="shared" si="130"/>
        <v>32256</v>
      </c>
      <c r="Q199" s="64">
        <f t="shared" si="131"/>
        <v>64512</v>
      </c>
      <c r="R199" s="64">
        <f t="shared" si="132"/>
        <v>32256</v>
      </c>
      <c r="T199" s="64">
        <f>培养数据!$G$6*D199</f>
        <v>537.59999999999991</v>
      </c>
      <c r="U199" s="64">
        <f>培养数据!$G$7*D199</f>
        <v>403.20000000000005</v>
      </c>
      <c r="V199" s="64">
        <f>培养数据!$G$8*D199</f>
        <v>322.56</v>
      </c>
      <c r="W199" s="64">
        <f>培养数据!$G$9*D199</f>
        <v>241.92000000000002</v>
      </c>
      <c r="X199" s="64">
        <f>培养数据!$G$10*D199</f>
        <v>32.256</v>
      </c>
      <c r="Y199" s="64">
        <f>培养数据!$G$11*D199</f>
        <v>64.512</v>
      </c>
      <c r="Z199" s="64">
        <f>培养数据!$G$12*D199</f>
        <v>32.256</v>
      </c>
    </row>
    <row r="200" spans="1:26">
      <c r="A200" s="64">
        <v>197</v>
      </c>
      <c r="B200" s="64">
        <v>1</v>
      </c>
      <c r="C200" s="64">
        <v>2</v>
      </c>
      <c r="D200" s="64">
        <v>97</v>
      </c>
      <c r="E200" s="64">
        <f t="shared" ref="E200:F200" si="135">L100*$D$1</f>
        <v>248320.00000000006</v>
      </c>
      <c r="F200" s="64">
        <f t="shared" si="135"/>
        <v>186240</v>
      </c>
      <c r="G200" s="64">
        <f t="shared" si="93"/>
        <v>148991.99999999997</v>
      </c>
      <c r="H200" s="64">
        <f t="shared" si="94"/>
        <v>111744</v>
      </c>
      <c r="I200" s="64">
        <f t="shared" si="95"/>
        <v>14899.2</v>
      </c>
      <c r="J200" s="64">
        <f t="shared" si="96"/>
        <v>29798.400000000001</v>
      </c>
      <c r="K200" s="64">
        <f t="shared" si="97"/>
        <v>14899.2</v>
      </c>
      <c r="L200" s="64">
        <f t="shared" si="126"/>
        <v>543199.99999999988</v>
      </c>
      <c r="M200" s="64">
        <f t="shared" si="127"/>
        <v>407400.00000000006</v>
      </c>
      <c r="N200" s="64">
        <f t="shared" si="128"/>
        <v>325920</v>
      </c>
      <c r="O200" s="64">
        <f t="shared" si="129"/>
        <v>244440</v>
      </c>
      <c r="P200" s="64">
        <f t="shared" si="130"/>
        <v>32592</v>
      </c>
      <c r="Q200" s="64">
        <f t="shared" si="131"/>
        <v>65184</v>
      </c>
      <c r="R200" s="64">
        <f t="shared" si="132"/>
        <v>32592</v>
      </c>
      <c r="T200" s="64">
        <f>培养数据!$G$6*D200</f>
        <v>543.19999999999993</v>
      </c>
      <c r="U200" s="64">
        <f>培养数据!$G$7*D200</f>
        <v>407.40000000000003</v>
      </c>
      <c r="V200" s="64">
        <f>培养数据!$G$8*D200</f>
        <v>325.92</v>
      </c>
      <c r="W200" s="64">
        <f>培养数据!$G$9*D200</f>
        <v>244.44</v>
      </c>
      <c r="X200" s="64">
        <f>培养数据!$G$10*D200</f>
        <v>32.591999999999999</v>
      </c>
      <c r="Y200" s="64">
        <f>培养数据!$G$11*D200</f>
        <v>65.183999999999997</v>
      </c>
      <c r="Z200" s="64">
        <f>培养数据!$G$12*D200</f>
        <v>32.591999999999999</v>
      </c>
    </row>
    <row r="201" spans="1:26">
      <c r="A201" s="64">
        <v>198</v>
      </c>
      <c r="B201" s="64">
        <v>1</v>
      </c>
      <c r="C201" s="64">
        <v>2</v>
      </c>
      <c r="D201" s="64">
        <v>98</v>
      </c>
      <c r="E201" s="64">
        <f t="shared" ref="E201:F201" si="136">L101*$D$1</f>
        <v>250880</v>
      </c>
      <c r="F201" s="64">
        <f t="shared" si="136"/>
        <v>188160</v>
      </c>
      <c r="G201" s="64">
        <f t="shared" si="93"/>
        <v>150528</v>
      </c>
      <c r="H201" s="64">
        <f t="shared" si="94"/>
        <v>112896</v>
      </c>
      <c r="I201" s="64">
        <f t="shared" si="95"/>
        <v>15052.800000000001</v>
      </c>
      <c r="J201" s="64">
        <f t="shared" si="96"/>
        <v>30105.600000000002</v>
      </c>
      <c r="K201" s="64">
        <f t="shared" si="97"/>
        <v>15052.800000000001</v>
      </c>
      <c r="L201" s="64">
        <f t="shared" si="126"/>
        <v>548800</v>
      </c>
      <c r="M201" s="64">
        <f t="shared" si="127"/>
        <v>411600</v>
      </c>
      <c r="N201" s="64">
        <f t="shared" si="128"/>
        <v>329280</v>
      </c>
      <c r="O201" s="64">
        <f t="shared" si="129"/>
        <v>246960</v>
      </c>
      <c r="P201" s="64">
        <f t="shared" si="130"/>
        <v>32928</v>
      </c>
      <c r="Q201" s="64">
        <f t="shared" si="131"/>
        <v>65856</v>
      </c>
      <c r="R201" s="64">
        <f t="shared" si="132"/>
        <v>32928</v>
      </c>
      <c r="T201" s="64">
        <f>培养数据!$G$6*D201</f>
        <v>548.79999999999995</v>
      </c>
      <c r="U201" s="64">
        <f>培养数据!$G$7*D201</f>
        <v>411.6</v>
      </c>
      <c r="V201" s="64">
        <f>培养数据!$G$8*D201</f>
        <v>329.28</v>
      </c>
      <c r="W201" s="64">
        <f>培养数据!$G$9*D201</f>
        <v>246.96</v>
      </c>
      <c r="X201" s="64">
        <f>培养数据!$G$10*D201</f>
        <v>32.927999999999997</v>
      </c>
      <c r="Y201" s="64">
        <f>培养数据!$G$11*D201</f>
        <v>65.855999999999995</v>
      </c>
      <c r="Z201" s="64">
        <f>培养数据!$G$12*D201</f>
        <v>32.927999999999997</v>
      </c>
    </row>
    <row r="202" spans="1:26">
      <c r="A202" s="64">
        <v>199</v>
      </c>
      <c r="B202" s="64">
        <v>1</v>
      </c>
      <c r="C202" s="64">
        <v>2</v>
      </c>
      <c r="D202" s="64">
        <v>99</v>
      </c>
      <c r="E202" s="64">
        <f t="shared" ref="E202:F202" si="137">L102*$D$1</f>
        <v>253440</v>
      </c>
      <c r="F202" s="64">
        <f t="shared" si="137"/>
        <v>190080</v>
      </c>
      <c r="G202" s="64">
        <f t="shared" si="93"/>
        <v>152063.99999999997</v>
      </c>
      <c r="H202" s="64">
        <f t="shared" si="94"/>
        <v>114048</v>
      </c>
      <c r="I202" s="64">
        <f t="shared" si="95"/>
        <v>15206.400000000001</v>
      </c>
      <c r="J202" s="64">
        <f t="shared" si="96"/>
        <v>30412.800000000003</v>
      </c>
      <c r="K202" s="64">
        <f t="shared" si="97"/>
        <v>15206.400000000001</v>
      </c>
      <c r="L202" s="64">
        <f t="shared" si="126"/>
        <v>554400</v>
      </c>
      <c r="M202" s="64">
        <f t="shared" si="127"/>
        <v>415800</v>
      </c>
      <c r="N202" s="64">
        <f t="shared" si="128"/>
        <v>332640</v>
      </c>
      <c r="O202" s="64">
        <f t="shared" si="129"/>
        <v>249480</v>
      </c>
      <c r="P202" s="64">
        <f t="shared" si="130"/>
        <v>33263.999999999993</v>
      </c>
      <c r="Q202" s="64">
        <f t="shared" si="131"/>
        <v>66527.999999999985</v>
      </c>
      <c r="R202" s="64">
        <f t="shared" si="132"/>
        <v>33263.999999999993</v>
      </c>
      <c r="T202" s="64">
        <f>培养数据!$G$6*D202</f>
        <v>554.4</v>
      </c>
      <c r="U202" s="64">
        <f>培养数据!$G$7*D202</f>
        <v>415.8</v>
      </c>
      <c r="V202" s="64">
        <f>培养数据!$G$8*D202</f>
        <v>332.64</v>
      </c>
      <c r="W202" s="64">
        <f>培养数据!$G$9*D202</f>
        <v>249.48</v>
      </c>
      <c r="X202" s="64">
        <f>培养数据!$G$10*D202</f>
        <v>33.263999999999996</v>
      </c>
      <c r="Y202" s="64">
        <f>培养数据!$G$11*D202</f>
        <v>66.527999999999992</v>
      </c>
      <c r="Z202" s="64">
        <f>培养数据!$G$12*D202</f>
        <v>33.263999999999996</v>
      </c>
    </row>
    <row r="203" spans="1:26">
      <c r="A203" s="64">
        <v>200</v>
      </c>
      <c r="B203" s="64">
        <v>1</v>
      </c>
      <c r="C203" s="64">
        <v>2</v>
      </c>
      <c r="D203" s="64">
        <v>100</v>
      </c>
      <c r="E203" s="64">
        <f t="shared" ref="E203:F203" si="138">L103*$D$1</f>
        <v>256000</v>
      </c>
      <c r="F203" s="64">
        <f t="shared" si="138"/>
        <v>192000</v>
      </c>
      <c r="G203" s="64">
        <f t="shared" si="93"/>
        <v>153600</v>
      </c>
      <c r="H203" s="64">
        <f t="shared" si="94"/>
        <v>115200</v>
      </c>
      <c r="I203" s="64">
        <f t="shared" si="95"/>
        <v>15360</v>
      </c>
      <c r="J203" s="64">
        <f t="shared" si="96"/>
        <v>30720</v>
      </c>
      <c r="K203" s="64">
        <f t="shared" si="97"/>
        <v>15360</v>
      </c>
      <c r="L203" s="64">
        <f t="shared" si="126"/>
        <v>560000</v>
      </c>
      <c r="M203" s="64">
        <f t="shared" si="127"/>
        <v>420000</v>
      </c>
      <c r="N203" s="64">
        <f t="shared" si="128"/>
        <v>336000</v>
      </c>
      <c r="O203" s="64">
        <f t="shared" si="129"/>
        <v>252000</v>
      </c>
      <c r="P203" s="64">
        <f t="shared" si="130"/>
        <v>33599.999999999993</v>
      </c>
      <c r="Q203" s="64">
        <f t="shared" si="131"/>
        <v>67199.999999999985</v>
      </c>
      <c r="R203" s="64">
        <f t="shared" si="132"/>
        <v>33599.999999999993</v>
      </c>
      <c r="T203" s="64">
        <f>培养数据!$G$6*D203</f>
        <v>560</v>
      </c>
      <c r="U203" s="64">
        <f>培养数据!$G$7*D203</f>
        <v>420</v>
      </c>
      <c r="V203" s="64">
        <f>培养数据!$G$8*D203</f>
        <v>336</v>
      </c>
      <c r="W203" s="64">
        <f>培养数据!$G$9*D203</f>
        <v>252</v>
      </c>
      <c r="X203" s="64">
        <f>培养数据!$G$10*D203</f>
        <v>33.599999999999994</v>
      </c>
      <c r="Y203" s="64">
        <f>培养数据!$G$11*D203</f>
        <v>67.199999999999989</v>
      </c>
      <c r="Z203" s="64">
        <f>培养数据!$G$12*D203</f>
        <v>33.599999999999994</v>
      </c>
    </row>
    <row r="204" spans="1:26">
      <c r="A204" s="64">
        <v>201</v>
      </c>
      <c r="B204" s="64">
        <v>1</v>
      </c>
      <c r="C204" s="64">
        <v>3</v>
      </c>
      <c r="D204" s="64">
        <v>1</v>
      </c>
      <c r="E204" s="64">
        <f t="shared" ref="E204:F204" si="139">L104*$D$1</f>
        <v>4480</v>
      </c>
      <c r="F204" s="64">
        <f t="shared" si="139"/>
        <v>3360</v>
      </c>
      <c r="G204" s="64">
        <f t="shared" si="93"/>
        <v>2688</v>
      </c>
      <c r="H204" s="64">
        <f t="shared" si="94"/>
        <v>2016</v>
      </c>
      <c r="I204" s="64">
        <f t="shared" si="95"/>
        <v>268.79999999999995</v>
      </c>
      <c r="J204" s="64">
        <f t="shared" si="96"/>
        <v>537.59999999999991</v>
      </c>
      <c r="K204" s="64">
        <f t="shared" si="97"/>
        <v>268.79999999999995</v>
      </c>
      <c r="L204" s="64">
        <f t="shared" si="126"/>
        <v>8000</v>
      </c>
      <c r="M204" s="64">
        <f t="shared" si="127"/>
        <v>6000</v>
      </c>
      <c r="N204" s="64">
        <f t="shared" si="128"/>
        <v>4800</v>
      </c>
      <c r="O204" s="64">
        <f t="shared" si="129"/>
        <v>3600</v>
      </c>
      <c r="P204" s="64">
        <f t="shared" si="130"/>
        <v>480</v>
      </c>
      <c r="Q204" s="64">
        <f t="shared" si="131"/>
        <v>960</v>
      </c>
      <c r="R204" s="64">
        <f t="shared" si="132"/>
        <v>480</v>
      </c>
      <c r="T204" s="64">
        <f>培养数据!$L$6*D204</f>
        <v>8</v>
      </c>
      <c r="U204" s="64">
        <f>培养数据!$L$7*D204</f>
        <v>6</v>
      </c>
      <c r="V204" s="64">
        <f>培养数据!$L$8*D204</f>
        <v>4.8</v>
      </c>
      <c r="W204" s="64">
        <f>培养数据!$L$9*D204</f>
        <v>3.6</v>
      </c>
      <c r="X204" s="64">
        <f>培养数据!$L$10*D204</f>
        <v>0.48</v>
      </c>
      <c r="Y204" s="64">
        <f>培养数据!$L$11*D204</f>
        <v>0.96</v>
      </c>
      <c r="Z204" s="64">
        <f>培养数据!$L$12*D204</f>
        <v>0.48</v>
      </c>
    </row>
    <row r="205" spans="1:26">
      <c r="A205" s="64">
        <v>202</v>
      </c>
      <c r="B205" s="64">
        <v>1</v>
      </c>
      <c r="C205" s="64">
        <v>3</v>
      </c>
      <c r="D205" s="64">
        <v>2</v>
      </c>
      <c r="E205" s="64">
        <f t="shared" ref="E205:F205" si="140">L105*$D$1</f>
        <v>8960</v>
      </c>
      <c r="F205" s="64">
        <f t="shared" si="140"/>
        <v>6720</v>
      </c>
      <c r="G205" s="64">
        <f t="shared" si="93"/>
        <v>5376</v>
      </c>
      <c r="H205" s="64">
        <f t="shared" si="94"/>
        <v>4032</v>
      </c>
      <c r="I205" s="64">
        <f t="shared" si="95"/>
        <v>537.59999999999991</v>
      </c>
      <c r="J205" s="64">
        <f t="shared" si="96"/>
        <v>1075.1999999999998</v>
      </c>
      <c r="K205" s="64">
        <f t="shared" si="97"/>
        <v>537.59999999999991</v>
      </c>
      <c r="L205" s="64">
        <f t="shared" si="126"/>
        <v>16000</v>
      </c>
      <c r="M205" s="64">
        <f t="shared" si="127"/>
        <v>12000</v>
      </c>
      <c r="N205" s="64">
        <f t="shared" si="128"/>
        <v>9600</v>
      </c>
      <c r="O205" s="64">
        <f t="shared" si="129"/>
        <v>7200</v>
      </c>
      <c r="P205" s="64">
        <f t="shared" si="130"/>
        <v>960</v>
      </c>
      <c r="Q205" s="64">
        <f t="shared" si="131"/>
        <v>1920</v>
      </c>
      <c r="R205" s="64">
        <f t="shared" si="132"/>
        <v>960</v>
      </c>
      <c r="T205" s="64">
        <f>培养数据!$L$6*D205</f>
        <v>16</v>
      </c>
      <c r="U205" s="64">
        <f>培养数据!$L$7*D205</f>
        <v>12</v>
      </c>
      <c r="V205" s="64">
        <f>培养数据!$L$8*D205</f>
        <v>9.6</v>
      </c>
      <c r="W205" s="64">
        <f>培养数据!$L$9*D205</f>
        <v>7.2</v>
      </c>
      <c r="X205" s="64">
        <f>培养数据!$L$10*D205</f>
        <v>0.96</v>
      </c>
      <c r="Y205" s="64">
        <f>培养数据!$L$11*D205</f>
        <v>1.92</v>
      </c>
      <c r="Z205" s="64">
        <f>培养数据!$L$12*D205</f>
        <v>0.96</v>
      </c>
    </row>
    <row r="206" spans="1:26">
      <c r="A206" s="64">
        <v>203</v>
      </c>
      <c r="B206" s="64">
        <v>1</v>
      </c>
      <c r="C206" s="64">
        <v>3</v>
      </c>
      <c r="D206" s="64">
        <v>3</v>
      </c>
      <c r="E206" s="64">
        <f t="shared" ref="E206:F206" si="141">L106*$D$1</f>
        <v>13439.999999999998</v>
      </c>
      <c r="F206" s="64">
        <f t="shared" si="141"/>
        <v>10080.000000000002</v>
      </c>
      <c r="G206" s="64">
        <f t="shared" si="93"/>
        <v>8064</v>
      </c>
      <c r="H206" s="64">
        <f t="shared" si="94"/>
        <v>6048.0000000000009</v>
      </c>
      <c r="I206" s="64">
        <f t="shared" si="95"/>
        <v>806.40000000000009</v>
      </c>
      <c r="J206" s="64">
        <f t="shared" si="96"/>
        <v>1612.8000000000002</v>
      </c>
      <c r="K206" s="64">
        <f t="shared" si="97"/>
        <v>806.40000000000009</v>
      </c>
      <c r="L206" s="64">
        <f t="shared" si="126"/>
        <v>24000</v>
      </c>
      <c r="M206" s="64">
        <f t="shared" si="127"/>
        <v>18000</v>
      </c>
      <c r="N206" s="64">
        <f t="shared" si="128"/>
        <v>14399.999999999998</v>
      </c>
      <c r="O206" s="64">
        <f t="shared" si="129"/>
        <v>10800</v>
      </c>
      <c r="P206" s="64">
        <f t="shared" si="130"/>
        <v>1440</v>
      </c>
      <c r="Q206" s="64">
        <f t="shared" si="131"/>
        <v>2880</v>
      </c>
      <c r="R206" s="64">
        <f t="shared" si="132"/>
        <v>1440</v>
      </c>
      <c r="T206" s="64">
        <f>培养数据!$L$6*D206</f>
        <v>24</v>
      </c>
      <c r="U206" s="64">
        <f>培养数据!$L$7*D206</f>
        <v>18</v>
      </c>
      <c r="V206" s="64">
        <f>培养数据!$L$8*D206</f>
        <v>14.399999999999999</v>
      </c>
      <c r="W206" s="64">
        <f>培养数据!$L$9*D206</f>
        <v>10.8</v>
      </c>
      <c r="X206" s="64">
        <f>培养数据!$L$10*D206</f>
        <v>1.44</v>
      </c>
      <c r="Y206" s="64">
        <f>培养数据!$L$11*D206</f>
        <v>2.88</v>
      </c>
      <c r="Z206" s="64">
        <f>培养数据!$L$12*D206</f>
        <v>1.44</v>
      </c>
    </row>
    <row r="207" spans="1:26">
      <c r="A207" s="64">
        <v>204</v>
      </c>
      <c r="B207" s="64">
        <v>1</v>
      </c>
      <c r="C207" s="64">
        <v>3</v>
      </c>
      <c r="D207" s="64">
        <v>4</v>
      </c>
      <c r="E207" s="64">
        <f t="shared" ref="E207:F207" si="142">L107*$D$1</f>
        <v>17920</v>
      </c>
      <c r="F207" s="64">
        <f t="shared" si="142"/>
        <v>13440</v>
      </c>
      <c r="G207" s="64">
        <f t="shared" si="93"/>
        <v>10752</v>
      </c>
      <c r="H207" s="64">
        <f t="shared" si="94"/>
        <v>8064</v>
      </c>
      <c r="I207" s="64">
        <f t="shared" si="95"/>
        <v>1075.1999999999998</v>
      </c>
      <c r="J207" s="64">
        <f t="shared" si="96"/>
        <v>2150.3999999999996</v>
      </c>
      <c r="K207" s="64">
        <f t="shared" si="97"/>
        <v>1075.1999999999998</v>
      </c>
      <c r="L207" s="64">
        <f t="shared" si="126"/>
        <v>32000</v>
      </c>
      <c r="M207" s="64">
        <f t="shared" si="127"/>
        <v>24000</v>
      </c>
      <c r="N207" s="64">
        <f t="shared" si="128"/>
        <v>19200</v>
      </c>
      <c r="O207" s="64">
        <f t="shared" si="129"/>
        <v>14400</v>
      </c>
      <c r="P207" s="64">
        <f t="shared" si="130"/>
        <v>1920</v>
      </c>
      <c r="Q207" s="64">
        <f t="shared" si="131"/>
        <v>3840</v>
      </c>
      <c r="R207" s="64">
        <f t="shared" si="132"/>
        <v>1920</v>
      </c>
      <c r="T207" s="64">
        <f>培养数据!$L$6*D207</f>
        <v>32</v>
      </c>
      <c r="U207" s="64">
        <f>培养数据!$L$7*D207</f>
        <v>24</v>
      </c>
      <c r="V207" s="64">
        <f>培养数据!$L$8*D207</f>
        <v>19.2</v>
      </c>
      <c r="W207" s="64">
        <f>培养数据!$L$9*D207</f>
        <v>14.4</v>
      </c>
      <c r="X207" s="64">
        <f>培养数据!$L$10*D207</f>
        <v>1.92</v>
      </c>
      <c r="Y207" s="64">
        <f>培养数据!$L$11*D207</f>
        <v>3.84</v>
      </c>
      <c r="Z207" s="64">
        <f>培养数据!$L$12*D207</f>
        <v>1.92</v>
      </c>
    </row>
    <row r="208" spans="1:26">
      <c r="A208" s="64">
        <v>205</v>
      </c>
      <c r="B208" s="64">
        <v>1</v>
      </c>
      <c r="C208" s="64">
        <v>3</v>
      </c>
      <c r="D208" s="64">
        <v>5</v>
      </c>
      <c r="E208" s="64">
        <f t="shared" ref="E208:F208" si="143">L108*$D$1</f>
        <v>22400</v>
      </c>
      <c r="F208" s="64">
        <f t="shared" si="143"/>
        <v>16800</v>
      </c>
      <c r="G208" s="64">
        <f t="shared" si="93"/>
        <v>13440</v>
      </c>
      <c r="H208" s="64">
        <f t="shared" si="94"/>
        <v>10080</v>
      </c>
      <c r="I208" s="64">
        <f t="shared" si="95"/>
        <v>1344</v>
      </c>
      <c r="J208" s="64">
        <f t="shared" si="96"/>
        <v>2688</v>
      </c>
      <c r="K208" s="64">
        <f t="shared" si="97"/>
        <v>1344</v>
      </c>
      <c r="L208" s="64">
        <f t="shared" si="126"/>
        <v>40000</v>
      </c>
      <c r="M208" s="64">
        <f t="shared" si="127"/>
        <v>30000</v>
      </c>
      <c r="N208" s="64">
        <f t="shared" si="128"/>
        <v>24000</v>
      </c>
      <c r="O208" s="64">
        <f t="shared" si="129"/>
        <v>18000</v>
      </c>
      <c r="P208" s="64">
        <f t="shared" si="130"/>
        <v>2400</v>
      </c>
      <c r="Q208" s="64">
        <f t="shared" si="131"/>
        <v>4800</v>
      </c>
      <c r="R208" s="64">
        <f t="shared" si="132"/>
        <v>2400</v>
      </c>
      <c r="T208" s="64">
        <f>培养数据!$L$6*D208</f>
        <v>40</v>
      </c>
      <c r="U208" s="64">
        <f>培养数据!$L$7*D208</f>
        <v>30</v>
      </c>
      <c r="V208" s="64">
        <f>培养数据!$L$8*D208</f>
        <v>24</v>
      </c>
      <c r="W208" s="64">
        <f>培养数据!$L$9*D208</f>
        <v>18</v>
      </c>
      <c r="X208" s="64">
        <f>培养数据!$L$10*D208</f>
        <v>2.4</v>
      </c>
      <c r="Y208" s="64">
        <f>培养数据!$L$11*D208</f>
        <v>4.8</v>
      </c>
      <c r="Z208" s="64">
        <f>培养数据!$L$12*D208</f>
        <v>2.4</v>
      </c>
    </row>
    <row r="209" spans="1:26">
      <c r="A209" s="64">
        <v>206</v>
      </c>
      <c r="B209" s="64">
        <v>1</v>
      </c>
      <c r="C209" s="64">
        <v>3</v>
      </c>
      <c r="D209" s="64">
        <v>6</v>
      </c>
      <c r="E209" s="64">
        <f t="shared" ref="E209:F209" si="144">L109*$D$1</f>
        <v>26879.999999999996</v>
      </c>
      <c r="F209" s="64">
        <f t="shared" si="144"/>
        <v>20160.000000000004</v>
      </c>
      <c r="G209" s="64">
        <f t="shared" si="93"/>
        <v>16128</v>
      </c>
      <c r="H209" s="64">
        <f t="shared" si="94"/>
        <v>12096.000000000002</v>
      </c>
      <c r="I209" s="64">
        <f t="shared" si="95"/>
        <v>1612.8000000000002</v>
      </c>
      <c r="J209" s="64">
        <f t="shared" si="96"/>
        <v>3225.6000000000004</v>
      </c>
      <c r="K209" s="64">
        <f t="shared" si="97"/>
        <v>1612.8000000000002</v>
      </c>
      <c r="L209" s="64">
        <f t="shared" si="126"/>
        <v>48000</v>
      </c>
      <c r="M209" s="64">
        <f t="shared" si="127"/>
        <v>36000</v>
      </c>
      <c r="N209" s="64">
        <f t="shared" si="128"/>
        <v>28799.999999999996</v>
      </c>
      <c r="O209" s="64">
        <f t="shared" si="129"/>
        <v>21600</v>
      </c>
      <c r="P209" s="64">
        <f t="shared" si="130"/>
        <v>2880</v>
      </c>
      <c r="Q209" s="64">
        <f t="shared" si="131"/>
        <v>5760</v>
      </c>
      <c r="R209" s="64">
        <f t="shared" si="132"/>
        <v>2880</v>
      </c>
      <c r="T209" s="64">
        <f>培养数据!$L$6*D209</f>
        <v>48</v>
      </c>
      <c r="U209" s="64">
        <f>培养数据!$L$7*D209</f>
        <v>36</v>
      </c>
      <c r="V209" s="64">
        <f>培养数据!$L$8*D209</f>
        <v>28.799999999999997</v>
      </c>
      <c r="W209" s="64">
        <f>培养数据!$L$9*D209</f>
        <v>21.6</v>
      </c>
      <c r="X209" s="64">
        <f>培养数据!$L$10*D209</f>
        <v>2.88</v>
      </c>
      <c r="Y209" s="64">
        <f>培养数据!$L$11*D209</f>
        <v>5.76</v>
      </c>
      <c r="Z209" s="64">
        <f>培养数据!$L$12*D209</f>
        <v>2.88</v>
      </c>
    </row>
    <row r="210" spans="1:26">
      <c r="A210" s="64">
        <v>207</v>
      </c>
      <c r="B210" s="64">
        <v>1</v>
      </c>
      <c r="C210" s="64">
        <v>3</v>
      </c>
      <c r="D210" s="64">
        <v>7</v>
      </c>
      <c r="E210" s="64">
        <f t="shared" ref="E210:F210" si="145">L110*$D$1</f>
        <v>31359.999999999996</v>
      </c>
      <c r="F210" s="64">
        <f t="shared" si="145"/>
        <v>23520.000000000004</v>
      </c>
      <c r="G210" s="64">
        <f t="shared" si="93"/>
        <v>18816</v>
      </c>
      <c r="H210" s="64">
        <f t="shared" si="94"/>
        <v>14112</v>
      </c>
      <c r="I210" s="64">
        <f t="shared" si="95"/>
        <v>1881.6000000000001</v>
      </c>
      <c r="J210" s="64">
        <f t="shared" si="96"/>
        <v>3763.2000000000003</v>
      </c>
      <c r="K210" s="64">
        <f t="shared" si="97"/>
        <v>1881.6000000000001</v>
      </c>
      <c r="L210" s="64">
        <f t="shared" si="126"/>
        <v>56000</v>
      </c>
      <c r="M210" s="64">
        <f t="shared" si="127"/>
        <v>42000</v>
      </c>
      <c r="N210" s="64">
        <f t="shared" si="128"/>
        <v>33600</v>
      </c>
      <c r="O210" s="64">
        <f t="shared" si="129"/>
        <v>25200</v>
      </c>
      <c r="P210" s="64">
        <f t="shared" si="130"/>
        <v>3360</v>
      </c>
      <c r="Q210" s="64">
        <f t="shared" si="131"/>
        <v>6720</v>
      </c>
      <c r="R210" s="64">
        <f t="shared" si="132"/>
        <v>3360</v>
      </c>
      <c r="T210" s="64">
        <f>培养数据!$L$6*D210</f>
        <v>56</v>
      </c>
      <c r="U210" s="64">
        <f>培养数据!$L$7*D210</f>
        <v>42</v>
      </c>
      <c r="V210" s="64">
        <f>培养数据!$L$8*D210</f>
        <v>33.6</v>
      </c>
      <c r="W210" s="64">
        <f>培养数据!$L$9*D210</f>
        <v>25.2</v>
      </c>
      <c r="X210" s="64">
        <f>培养数据!$L$10*D210</f>
        <v>3.36</v>
      </c>
      <c r="Y210" s="64">
        <f>培养数据!$L$11*D210</f>
        <v>6.72</v>
      </c>
      <c r="Z210" s="64">
        <f>培养数据!$L$12*D210</f>
        <v>3.36</v>
      </c>
    </row>
    <row r="211" spans="1:26">
      <c r="A211" s="64">
        <v>208</v>
      </c>
      <c r="B211" s="64">
        <v>1</v>
      </c>
      <c r="C211" s="64">
        <v>3</v>
      </c>
      <c r="D211" s="64">
        <v>8</v>
      </c>
      <c r="E211" s="64">
        <f t="shared" ref="E211:F211" si="146">L111*$D$1</f>
        <v>35840</v>
      </c>
      <c r="F211" s="64">
        <f t="shared" si="146"/>
        <v>26880</v>
      </c>
      <c r="G211" s="64">
        <f t="shared" si="93"/>
        <v>21504</v>
      </c>
      <c r="H211" s="64">
        <f t="shared" si="94"/>
        <v>16128</v>
      </c>
      <c r="I211" s="64">
        <f t="shared" si="95"/>
        <v>2150.3999999999996</v>
      </c>
      <c r="J211" s="64">
        <f t="shared" si="96"/>
        <v>4300.7999999999993</v>
      </c>
      <c r="K211" s="64">
        <f t="shared" si="97"/>
        <v>2150.3999999999996</v>
      </c>
      <c r="L211" s="64">
        <f t="shared" si="126"/>
        <v>64000</v>
      </c>
      <c r="M211" s="64">
        <f t="shared" si="127"/>
        <v>48000</v>
      </c>
      <c r="N211" s="64">
        <f t="shared" si="128"/>
        <v>38400</v>
      </c>
      <c r="O211" s="64">
        <f t="shared" si="129"/>
        <v>28800</v>
      </c>
      <c r="P211" s="64">
        <f t="shared" si="130"/>
        <v>3840</v>
      </c>
      <c r="Q211" s="64">
        <f t="shared" si="131"/>
        <v>7680</v>
      </c>
      <c r="R211" s="64">
        <f t="shared" si="132"/>
        <v>3840</v>
      </c>
      <c r="T211" s="64">
        <f>培养数据!$L$6*D211</f>
        <v>64</v>
      </c>
      <c r="U211" s="64">
        <f>培养数据!$L$7*D211</f>
        <v>48</v>
      </c>
      <c r="V211" s="64">
        <f>培养数据!$L$8*D211</f>
        <v>38.4</v>
      </c>
      <c r="W211" s="64">
        <f>培养数据!$L$9*D211</f>
        <v>28.8</v>
      </c>
      <c r="X211" s="64">
        <f>培养数据!$L$10*D211</f>
        <v>3.84</v>
      </c>
      <c r="Y211" s="64">
        <f>培养数据!$L$11*D211</f>
        <v>7.68</v>
      </c>
      <c r="Z211" s="64">
        <f>培养数据!$L$12*D211</f>
        <v>3.84</v>
      </c>
    </row>
    <row r="212" spans="1:26">
      <c r="A212" s="64">
        <v>209</v>
      </c>
      <c r="B212" s="64">
        <v>1</v>
      </c>
      <c r="C212" s="64">
        <v>3</v>
      </c>
      <c r="D212" s="64">
        <v>9</v>
      </c>
      <c r="E212" s="64">
        <f t="shared" ref="E212:F212" si="147">L112*$D$1</f>
        <v>40320</v>
      </c>
      <c r="F212" s="64">
        <f t="shared" si="147"/>
        <v>30240.000000000007</v>
      </c>
      <c r="G212" s="64">
        <f t="shared" si="93"/>
        <v>24192</v>
      </c>
      <c r="H212" s="64">
        <f t="shared" si="94"/>
        <v>18144</v>
      </c>
      <c r="I212" s="64">
        <f t="shared" si="95"/>
        <v>2419.1999999999998</v>
      </c>
      <c r="J212" s="64">
        <f t="shared" si="96"/>
        <v>4838.3999999999996</v>
      </c>
      <c r="K212" s="64">
        <f t="shared" si="97"/>
        <v>2419.1999999999998</v>
      </c>
      <c r="L212" s="64">
        <f t="shared" si="126"/>
        <v>72000</v>
      </c>
      <c r="M212" s="64">
        <f t="shared" si="127"/>
        <v>54000</v>
      </c>
      <c r="N212" s="64">
        <f t="shared" si="128"/>
        <v>43199.999999999993</v>
      </c>
      <c r="O212" s="64">
        <f t="shared" si="129"/>
        <v>32400</v>
      </c>
      <c r="P212" s="64">
        <f t="shared" si="130"/>
        <v>4320</v>
      </c>
      <c r="Q212" s="64">
        <f t="shared" si="131"/>
        <v>8640</v>
      </c>
      <c r="R212" s="64">
        <f t="shared" si="132"/>
        <v>4320</v>
      </c>
      <c r="T212" s="64">
        <f>培养数据!$L$6*D212</f>
        <v>72</v>
      </c>
      <c r="U212" s="64">
        <f>培养数据!$L$7*D212</f>
        <v>54</v>
      </c>
      <c r="V212" s="64">
        <f>培养数据!$L$8*D212</f>
        <v>43.199999999999996</v>
      </c>
      <c r="W212" s="64">
        <f>培养数据!$L$9*D212</f>
        <v>32.4</v>
      </c>
      <c r="X212" s="64">
        <f>培养数据!$L$10*D212</f>
        <v>4.32</v>
      </c>
      <c r="Y212" s="64">
        <f>培养数据!$L$11*D212</f>
        <v>8.64</v>
      </c>
      <c r="Z212" s="64">
        <f>培养数据!$L$12*D212</f>
        <v>4.32</v>
      </c>
    </row>
    <row r="213" spans="1:26">
      <c r="A213" s="64">
        <v>210</v>
      </c>
      <c r="B213" s="64">
        <v>1</v>
      </c>
      <c r="C213" s="64">
        <v>3</v>
      </c>
      <c r="D213" s="64">
        <v>10</v>
      </c>
      <c r="E213" s="64">
        <f t="shared" ref="E213:F213" si="148">L113*$D$1</f>
        <v>44800</v>
      </c>
      <c r="F213" s="64">
        <f t="shared" si="148"/>
        <v>33600</v>
      </c>
      <c r="G213" s="64">
        <f t="shared" si="93"/>
        <v>26880</v>
      </c>
      <c r="H213" s="64">
        <f t="shared" si="94"/>
        <v>20160</v>
      </c>
      <c r="I213" s="64">
        <f t="shared" si="95"/>
        <v>2688</v>
      </c>
      <c r="J213" s="64">
        <f t="shared" si="96"/>
        <v>5376</v>
      </c>
      <c r="K213" s="64">
        <f t="shared" si="97"/>
        <v>2688</v>
      </c>
      <c r="L213" s="64">
        <f t="shared" si="126"/>
        <v>80000</v>
      </c>
      <c r="M213" s="64">
        <f t="shared" si="127"/>
        <v>60000</v>
      </c>
      <c r="N213" s="64">
        <f t="shared" si="128"/>
        <v>48000</v>
      </c>
      <c r="O213" s="64">
        <f t="shared" si="129"/>
        <v>36000</v>
      </c>
      <c r="P213" s="64">
        <f t="shared" si="130"/>
        <v>4800</v>
      </c>
      <c r="Q213" s="64">
        <f t="shared" si="131"/>
        <v>9600</v>
      </c>
      <c r="R213" s="64">
        <f t="shared" si="132"/>
        <v>4800</v>
      </c>
      <c r="T213" s="64">
        <f>培养数据!$L$6*D213</f>
        <v>80</v>
      </c>
      <c r="U213" s="64">
        <f>培养数据!$L$7*D213</f>
        <v>60</v>
      </c>
      <c r="V213" s="64">
        <f>培养数据!$L$8*D213</f>
        <v>48</v>
      </c>
      <c r="W213" s="64">
        <f>培养数据!$L$9*D213</f>
        <v>36</v>
      </c>
      <c r="X213" s="64">
        <f>培养数据!$L$10*D213</f>
        <v>4.8</v>
      </c>
      <c r="Y213" s="64">
        <f>培养数据!$L$11*D213</f>
        <v>9.6</v>
      </c>
      <c r="Z213" s="64">
        <f>培养数据!$L$12*D213</f>
        <v>4.8</v>
      </c>
    </row>
    <row r="214" spans="1:26">
      <c r="A214" s="64">
        <v>211</v>
      </c>
      <c r="B214" s="64">
        <v>1</v>
      </c>
      <c r="C214" s="64">
        <v>3</v>
      </c>
      <c r="D214" s="64">
        <v>11</v>
      </c>
      <c r="E214" s="64">
        <f t="shared" ref="E214:F214" si="149">L114*$D$1</f>
        <v>49280</v>
      </c>
      <c r="F214" s="64">
        <f t="shared" si="149"/>
        <v>36960</v>
      </c>
      <c r="G214" s="64">
        <f t="shared" si="93"/>
        <v>29568</v>
      </c>
      <c r="H214" s="64">
        <f t="shared" si="94"/>
        <v>22176</v>
      </c>
      <c r="I214" s="64">
        <f t="shared" si="95"/>
        <v>2956.7999999999997</v>
      </c>
      <c r="J214" s="64">
        <f t="shared" si="96"/>
        <v>5913.5999999999995</v>
      </c>
      <c r="K214" s="64">
        <f t="shared" si="97"/>
        <v>2956.7999999999997</v>
      </c>
      <c r="L214" s="64">
        <f t="shared" si="126"/>
        <v>88000</v>
      </c>
      <c r="M214" s="64">
        <f t="shared" si="127"/>
        <v>66000</v>
      </c>
      <c r="N214" s="64">
        <f t="shared" si="128"/>
        <v>52800</v>
      </c>
      <c r="O214" s="64">
        <f t="shared" si="129"/>
        <v>39600</v>
      </c>
      <c r="P214" s="64">
        <f t="shared" si="130"/>
        <v>5279.9999999999991</v>
      </c>
      <c r="Q214" s="64">
        <f t="shared" si="131"/>
        <v>10559.999999999998</v>
      </c>
      <c r="R214" s="64">
        <f t="shared" si="132"/>
        <v>5279.9999999999991</v>
      </c>
      <c r="T214" s="64">
        <f>培养数据!$L$6*D214</f>
        <v>88</v>
      </c>
      <c r="U214" s="64">
        <f>培养数据!$L$7*D214</f>
        <v>66</v>
      </c>
      <c r="V214" s="64">
        <f>培养数据!$L$8*D214</f>
        <v>52.8</v>
      </c>
      <c r="W214" s="64">
        <f>培养数据!$L$9*D214</f>
        <v>39.6</v>
      </c>
      <c r="X214" s="64">
        <f>培养数据!$L$10*D214</f>
        <v>5.2799999999999994</v>
      </c>
      <c r="Y214" s="64">
        <f>培养数据!$L$11*D214</f>
        <v>10.559999999999999</v>
      </c>
      <c r="Z214" s="64">
        <f>培养数据!$L$12*D214</f>
        <v>5.2799999999999994</v>
      </c>
    </row>
    <row r="215" spans="1:26">
      <c r="A215" s="64">
        <v>212</v>
      </c>
      <c r="B215" s="64">
        <v>1</v>
      </c>
      <c r="C215" s="64">
        <v>3</v>
      </c>
      <c r="D215" s="64">
        <v>12</v>
      </c>
      <c r="E215" s="64">
        <f t="shared" ref="E215:F215" si="150">L115*$D$1</f>
        <v>53759.999999999993</v>
      </c>
      <c r="F215" s="64">
        <f t="shared" si="150"/>
        <v>40320.000000000007</v>
      </c>
      <c r="G215" s="64">
        <f t="shared" si="93"/>
        <v>32256</v>
      </c>
      <c r="H215" s="64">
        <f t="shared" si="94"/>
        <v>24192.000000000004</v>
      </c>
      <c r="I215" s="64">
        <f t="shared" si="95"/>
        <v>3225.6000000000004</v>
      </c>
      <c r="J215" s="64">
        <f t="shared" si="96"/>
        <v>6451.2000000000007</v>
      </c>
      <c r="K215" s="64">
        <f t="shared" si="97"/>
        <v>3225.6000000000004</v>
      </c>
      <c r="L215" s="64">
        <f t="shared" si="126"/>
        <v>96000</v>
      </c>
      <c r="M215" s="64">
        <f t="shared" si="127"/>
        <v>72000</v>
      </c>
      <c r="N215" s="64">
        <f t="shared" si="128"/>
        <v>57599.999999999993</v>
      </c>
      <c r="O215" s="64">
        <f t="shared" si="129"/>
        <v>43200</v>
      </c>
      <c r="P215" s="64">
        <f t="shared" si="130"/>
        <v>5760</v>
      </c>
      <c r="Q215" s="64">
        <f t="shared" si="131"/>
        <v>11520</v>
      </c>
      <c r="R215" s="64">
        <f t="shared" si="132"/>
        <v>5760</v>
      </c>
      <c r="T215" s="64">
        <f>培养数据!$L$6*D215</f>
        <v>96</v>
      </c>
      <c r="U215" s="64">
        <f>培养数据!$L$7*D215</f>
        <v>72</v>
      </c>
      <c r="V215" s="64">
        <f>培养数据!$L$8*D215</f>
        <v>57.599999999999994</v>
      </c>
      <c r="W215" s="64">
        <f>培养数据!$L$9*D215</f>
        <v>43.2</v>
      </c>
      <c r="X215" s="64">
        <f>培养数据!$L$10*D215</f>
        <v>5.76</v>
      </c>
      <c r="Y215" s="64">
        <f>培养数据!$L$11*D215</f>
        <v>11.52</v>
      </c>
      <c r="Z215" s="64">
        <f>培养数据!$L$12*D215</f>
        <v>5.76</v>
      </c>
    </row>
    <row r="216" spans="1:26">
      <c r="A216" s="64">
        <v>213</v>
      </c>
      <c r="B216" s="64">
        <v>1</v>
      </c>
      <c r="C216" s="64">
        <v>3</v>
      </c>
      <c r="D216" s="64">
        <v>13</v>
      </c>
      <c r="E216" s="64">
        <f t="shared" ref="E216:F216" si="151">L116*$D$1</f>
        <v>58240</v>
      </c>
      <c r="F216" s="64">
        <f t="shared" si="151"/>
        <v>43680</v>
      </c>
      <c r="G216" s="64">
        <f t="shared" si="93"/>
        <v>34944</v>
      </c>
      <c r="H216" s="64">
        <f t="shared" si="94"/>
        <v>26208</v>
      </c>
      <c r="I216" s="64">
        <f t="shared" si="95"/>
        <v>3494.3999999999996</v>
      </c>
      <c r="J216" s="64">
        <f t="shared" si="96"/>
        <v>6988.7999999999993</v>
      </c>
      <c r="K216" s="64">
        <f t="shared" si="97"/>
        <v>3494.3999999999996</v>
      </c>
      <c r="L216" s="64">
        <f t="shared" si="126"/>
        <v>104000</v>
      </c>
      <c r="M216" s="64">
        <f t="shared" si="127"/>
        <v>78000</v>
      </c>
      <c r="N216" s="64">
        <f t="shared" si="128"/>
        <v>62400</v>
      </c>
      <c r="O216" s="64">
        <f t="shared" si="129"/>
        <v>46800.000000000007</v>
      </c>
      <c r="P216" s="64">
        <f t="shared" si="130"/>
        <v>6240</v>
      </c>
      <c r="Q216" s="64">
        <f t="shared" si="131"/>
        <v>12480</v>
      </c>
      <c r="R216" s="64">
        <f t="shared" si="132"/>
        <v>6240</v>
      </c>
      <c r="T216" s="64">
        <f>培养数据!$L$6*D216</f>
        <v>104</v>
      </c>
      <c r="U216" s="64">
        <f>培养数据!$L$7*D216</f>
        <v>78</v>
      </c>
      <c r="V216" s="64">
        <f>培养数据!$L$8*D216</f>
        <v>62.4</v>
      </c>
      <c r="W216" s="64">
        <f>培养数据!$L$9*D216</f>
        <v>46.800000000000004</v>
      </c>
      <c r="X216" s="64">
        <f>培养数据!$L$10*D216</f>
        <v>6.24</v>
      </c>
      <c r="Y216" s="64">
        <f>培养数据!$L$11*D216</f>
        <v>12.48</v>
      </c>
      <c r="Z216" s="64">
        <f>培养数据!$L$12*D216</f>
        <v>6.24</v>
      </c>
    </row>
    <row r="217" spans="1:26">
      <c r="A217" s="64">
        <v>214</v>
      </c>
      <c r="B217" s="64">
        <v>1</v>
      </c>
      <c r="C217" s="64">
        <v>3</v>
      </c>
      <c r="D217" s="64">
        <v>14</v>
      </c>
      <c r="E217" s="64">
        <f t="shared" ref="E217:F217" si="152">L117*$D$1</f>
        <v>62719.999999999993</v>
      </c>
      <c r="F217" s="64">
        <f t="shared" si="152"/>
        <v>47040.000000000007</v>
      </c>
      <c r="G217" s="64">
        <f t="shared" si="93"/>
        <v>37632</v>
      </c>
      <c r="H217" s="64">
        <f t="shared" si="94"/>
        <v>28224</v>
      </c>
      <c r="I217" s="64">
        <f t="shared" si="95"/>
        <v>3763.2000000000003</v>
      </c>
      <c r="J217" s="64">
        <f t="shared" si="96"/>
        <v>7526.4000000000005</v>
      </c>
      <c r="K217" s="64">
        <f t="shared" si="97"/>
        <v>3763.2000000000003</v>
      </c>
      <c r="L217" s="64">
        <f t="shared" si="126"/>
        <v>112000</v>
      </c>
      <c r="M217" s="64">
        <f t="shared" si="127"/>
        <v>84000</v>
      </c>
      <c r="N217" s="64">
        <f t="shared" si="128"/>
        <v>67200</v>
      </c>
      <c r="O217" s="64">
        <f t="shared" si="129"/>
        <v>50400</v>
      </c>
      <c r="P217" s="64">
        <f t="shared" si="130"/>
        <v>6720</v>
      </c>
      <c r="Q217" s="64">
        <f t="shared" si="131"/>
        <v>13440</v>
      </c>
      <c r="R217" s="64">
        <f t="shared" si="132"/>
        <v>6720</v>
      </c>
      <c r="T217" s="64">
        <f>培养数据!$L$6*D217</f>
        <v>112</v>
      </c>
      <c r="U217" s="64">
        <f>培养数据!$L$7*D217</f>
        <v>84</v>
      </c>
      <c r="V217" s="64">
        <f>培养数据!$L$8*D217</f>
        <v>67.2</v>
      </c>
      <c r="W217" s="64">
        <f>培养数据!$L$9*D217</f>
        <v>50.4</v>
      </c>
      <c r="X217" s="64">
        <f>培养数据!$L$10*D217</f>
        <v>6.72</v>
      </c>
      <c r="Y217" s="64">
        <f>培养数据!$L$11*D217</f>
        <v>13.44</v>
      </c>
      <c r="Z217" s="64">
        <f>培养数据!$L$12*D217</f>
        <v>6.72</v>
      </c>
    </row>
    <row r="218" spans="1:26">
      <c r="A218" s="64">
        <v>215</v>
      </c>
      <c r="B218" s="64">
        <v>1</v>
      </c>
      <c r="C218" s="64">
        <v>3</v>
      </c>
      <c r="D218" s="64">
        <v>15</v>
      </c>
      <c r="E218" s="64">
        <f t="shared" ref="E218:F218" si="153">L118*$D$1</f>
        <v>67200</v>
      </c>
      <c r="F218" s="64">
        <f t="shared" si="153"/>
        <v>50400</v>
      </c>
      <c r="G218" s="64">
        <f t="shared" si="93"/>
        <v>40320</v>
      </c>
      <c r="H218" s="64">
        <f t="shared" si="94"/>
        <v>30240</v>
      </c>
      <c r="I218" s="64">
        <f t="shared" si="95"/>
        <v>4031.9999999999995</v>
      </c>
      <c r="J218" s="64">
        <f t="shared" si="96"/>
        <v>8063.9999999999991</v>
      </c>
      <c r="K218" s="64">
        <f t="shared" si="97"/>
        <v>4031.9999999999995</v>
      </c>
      <c r="L218" s="64">
        <f t="shared" si="126"/>
        <v>120000</v>
      </c>
      <c r="M218" s="64">
        <f t="shared" si="127"/>
        <v>90000</v>
      </c>
      <c r="N218" s="64">
        <f t="shared" si="128"/>
        <v>72000</v>
      </c>
      <c r="O218" s="64">
        <f t="shared" si="129"/>
        <v>54000</v>
      </c>
      <c r="P218" s="64">
        <f t="shared" si="130"/>
        <v>7199.9999999999991</v>
      </c>
      <c r="Q218" s="64">
        <f t="shared" si="131"/>
        <v>14399.999999999998</v>
      </c>
      <c r="R218" s="64">
        <f t="shared" si="132"/>
        <v>7199.9999999999991</v>
      </c>
      <c r="T218" s="64">
        <f>培养数据!$L$6*D218</f>
        <v>120</v>
      </c>
      <c r="U218" s="64">
        <f>培养数据!$L$7*D218</f>
        <v>90</v>
      </c>
      <c r="V218" s="64">
        <f>培养数据!$L$8*D218</f>
        <v>72</v>
      </c>
      <c r="W218" s="64">
        <f>培养数据!$L$9*D218</f>
        <v>54</v>
      </c>
      <c r="X218" s="64">
        <f>培养数据!$L$10*D218</f>
        <v>7.1999999999999993</v>
      </c>
      <c r="Y218" s="64">
        <f>培养数据!$L$11*D218</f>
        <v>14.399999999999999</v>
      </c>
      <c r="Z218" s="64">
        <f>培养数据!$L$12*D218</f>
        <v>7.1999999999999993</v>
      </c>
    </row>
    <row r="219" spans="1:26">
      <c r="A219" s="64">
        <v>216</v>
      </c>
      <c r="B219" s="64">
        <v>1</v>
      </c>
      <c r="C219" s="64">
        <v>3</v>
      </c>
      <c r="D219" s="64">
        <v>16</v>
      </c>
      <c r="E219" s="64">
        <f t="shared" ref="E219:F219" si="154">L119*$D$1</f>
        <v>71680</v>
      </c>
      <c r="F219" s="64">
        <f t="shared" si="154"/>
        <v>53760</v>
      </c>
      <c r="G219" s="64">
        <f t="shared" si="93"/>
        <v>43008</v>
      </c>
      <c r="H219" s="64">
        <f t="shared" si="94"/>
        <v>32256</v>
      </c>
      <c r="I219" s="64">
        <f t="shared" si="95"/>
        <v>4300.7999999999993</v>
      </c>
      <c r="J219" s="64">
        <f t="shared" si="96"/>
        <v>8601.5999999999985</v>
      </c>
      <c r="K219" s="64">
        <f t="shared" si="97"/>
        <v>4300.7999999999993</v>
      </c>
      <c r="L219" s="64">
        <f t="shared" si="126"/>
        <v>128000</v>
      </c>
      <c r="M219" s="64">
        <f t="shared" si="127"/>
        <v>96000</v>
      </c>
      <c r="N219" s="64">
        <f t="shared" si="128"/>
        <v>76800</v>
      </c>
      <c r="O219" s="64">
        <f t="shared" si="129"/>
        <v>57600</v>
      </c>
      <c r="P219" s="64">
        <f t="shared" si="130"/>
        <v>7680</v>
      </c>
      <c r="Q219" s="64">
        <f t="shared" si="131"/>
        <v>15360</v>
      </c>
      <c r="R219" s="64">
        <f t="shared" si="132"/>
        <v>7680</v>
      </c>
      <c r="T219" s="64">
        <f>培养数据!$L$6*D219</f>
        <v>128</v>
      </c>
      <c r="U219" s="64">
        <f>培养数据!$L$7*D219</f>
        <v>96</v>
      </c>
      <c r="V219" s="64">
        <f>培养数据!$L$8*D219</f>
        <v>76.8</v>
      </c>
      <c r="W219" s="64">
        <f>培养数据!$L$9*D219</f>
        <v>57.6</v>
      </c>
      <c r="X219" s="64">
        <f>培养数据!$L$10*D219</f>
        <v>7.68</v>
      </c>
      <c r="Y219" s="64">
        <f>培养数据!$L$11*D219</f>
        <v>15.36</v>
      </c>
      <c r="Z219" s="64">
        <f>培养数据!$L$12*D219</f>
        <v>7.68</v>
      </c>
    </row>
    <row r="220" spans="1:26">
      <c r="A220" s="64">
        <v>217</v>
      </c>
      <c r="B220" s="64">
        <v>1</v>
      </c>
      <c r="C220" s="64">
        <v>3</v>
      </c>
      <c r="D220" s="64">
        <v>17</v>
      </c>
      <c r="E220" s="64">
        <f t="shared" ref="E220:F220" si="155">L120*$D$1</f>
        <v>76159.999999999985</v>
      </c>
      <c r="F220" s="64">
        <f t="shared" si="155"/>
        <v>57120</v>
      </c>
      <c r="G220" s="64">
        <f t="shared" si="93"/>
        <v>45696</v>
      </c>
      <c r="H220" s="64">
        <f t="shared" si="94"/>
        <v>34272</v>
      </c>
      <c r="I220" s="64">
        <f t="shared" si="95"/>
        <v>4569.6000000000004</v>
      </c>
      <c r="J220" s="64">
        <f t="shared" si="96"/>
        <v>9139.2000000000007</v>
      </c>
      <c r="K220" s="64">
        <f t="shared" si="97"/>
        <v>4569.6000000000004</v>
      </c>
      <c r="L220" s="64">
        <f t="shared" si="126"/>
        <v>136000</v>
      </c>
      <c r="M220" s="64">
        <f t="shared" si="127"/>
        <v>102000</v>
      </c>
      <c r="N220" s="64">
        <f t="shared" si="128"/>
        <v>81600</v>
      </c>
      <c r="O220" s="64">
        <f t="shared" si="129"/>
        <v>61200</v>
      </c>
      <c r="P220" s="64">
        <f t="shared" si="130"/>
        <v>8160</v>
      </c>
      <c r="Q220" s="64">
        <f t="shared" si="131"/>
        <v>16320</v>
      </c>
      <c r="R220" s="64">
        <f t="shared" si="132"/>
        <v>8160</v>
      </c>
      <c r="T220" s="64">
        <f>培养数据!$L$6*D220</f>
        <v>136</v>
      </c>
      <c r="U220" s="64">
        <f>培养数据!$L$7*D220</f>
        <v>102</v>
      </c>
      <c r="V220" s="64">
        <f>培养数据!$L$8*D220</f>
        <v>81.599999999999994</v>
      </c>
      <c r="W220" s="64">
        <f>培养数据!$L$9*D220</f>
        <v>61.2</v>
      </c>
      <c r="X220" s="64">
        <f>培养数据!$L$10*D220</f>
        <v>8.16</v>
      </c>
      <c r="Y220" s="64">
        <f>培养数据!$L$11*D220</f>
        <v>16.32</v>
      </c>
      <c r="Z220" s="64">
        <f>培养数据!$L$12*D220</f>
        <v>8.16</v>
      </c>
    </row>
    <row r="221" spans="1:26">
      <c r="A221" s="64">
        <v>218</v>
      </c>
      <c r="B221" s="64">
        <v>1</v>
      </c>
      <c r="C221" s="64">
        <v>3</v>
      </c>
      <c r="D221" s="64">
        <v>18</v>
      </c>
      <c r="E221" s="64">
        <f t="shared" ref="E221:F221" si="156">L121*$D$1</f>
        <v>80640</v>
      </c>
      <c r="F221" s="64">
        <f t="shared" si="156"/>
        <v>60480.000000000015</v>
      </c>
      <c r="G221" s="64">
        <f t="shared" si="93"/>
        <v>48384</v>
      </c>
      <c r="H221" s="64">
        <f t="shared" si="94"/>
        <v>36288</v>
      </c>
      <c r="I221" s="64">
        <f t="shared" si="95"/>
        <v>4838.3999999999996</v>
      </c>
      <c r="J221" s="64">
        <f t="shared" si="96"/>
        <v>9676.7999999999993</v>
      </c>
      <c r="K221" s="64">
        <f t="shared" si="97"/>
        <v>4838.3999999999996</v>
      </c>
      <c r="L221" s="64">
        <f t="shared" si="126"/>
        <v>144000</v>
      </c>
      <c r="M221" s="64">
        <f t="shared" si="127"/>
        <v>108000</v>
      </c>
      <c r="N221" s="64">
        <f t="shared" si="128"/>
        <v>86399.999999999985</v>
      </c>
      <c r="O221" s="64">
        <f t="shared" si="129"/>
        <v>64800</v>
      </c>
      <c r="P221" s="64">
        <f t="shared" si="130"/>
        <v>8640</v>
      </c>
      <c r="Q221" s="64">
        <f t="shared" si="131"/>
        <v>17280</v>
      </c>
      <c r="R221" s="64">
        <f t="shared" si="132"/>
        <v>8640</v>
      </c>
      <c r="T221" s="64">
        <f>培养数据!$L$6*D221</f>
        <v>144</v>
      </c>
      <c r="U221" s="64">
        <f>培养数据!$L$7*D221</f>
        <v>108</v>
      </c>
      <c r="V221" s="64">
        <f>培养数据!$L$8*D221</f>
        <v>86.399999999999991</v>
      </c>
      <c r="W221" s="64">
        <f>培养数据!$L$9*D221</f>
        <v>64.8</v>
      </c>
      <c r="X221" s="64">
        <f>培养数据!$L$10*D221</f>
        <v>8.64</v>
      </c>
      <c r="Y221" s="64">
        <f>培养数据!$L$11*D221</f>
        <v>17.28</v>
      </c>
      <c r="Z221" s="64">
        <f>培养数据!$L$12*D221</f>
        <v>8.64</v>
      </c>
    </row>
    <row r="222" spans="1:26">
      <c r="A222" s="64">
        <v>219</v>
      </c>
      <c r="B222" s="64">
        <v>1</v>
      </c>
      <c r="C222" s="64">
        <v>3</v>
      </c>
      <c r="D222" s="64">
        <v>19</v>
      </c>
      <c r="E222" s="64">
        <f t="shared" ref="E222:F222" si="157">L122*$D$1</f>
        <v>85120</v>
      </c>
      <c r="F222" s="64">
        <f t="shared" si="157"/>
        <v>63840</v>
      </c>
      <c r="G222" s="64">
        <f t="shared" si="93"/>
        <v>51072</v>
      </c>
      <c r="H222" s="64">
        <f t="shared" si="94"/>
        <v>38304</v>
      </c>
      <c r="I222" s="64">
        <f t="shared" si="95"/>
        <v>5107.2</v>
      </c>
      <c r="J222" s="64">
        <f t="shared" si="96"/>
        <v>10214.4</v>
      </c>
      <c r="K222" s="64">
        <f t="shared" si="97"/>
        <v>5107.2</v>
      </c>
      <c r="L222" s="64">
        <f t="shared" si="126"/>
        <v>152000</v>
      </c>
      <c r="M222" s="64">
        <f t="shared" si="127"/>
        <v>114000</v>
      </c>
      <c r="N222" s="64">
        <f t="shared" si="128"/>
        <v>91200</v>
      </c>
      <c r="O222" s="64">
        <f t="shared" si="129"/>
        <v>68400</v>
      </c>
      <c r="P222" s="64">
        <f t="shared" si="130"/>
        <v>9120</v>
      </c>
      <c r="Q222" s="64">
        <f t="shared" si="131"/>
        <v>18240</v>
      </c>
      <c r="R222" s="64">
        <f t="shared" si="132"/>
        <v>9120</v>
      </c>
      <c r="T222" s="64">
        <f>培养数据!$L$6*D222</f>
        <v>152</v>
      </c>
      <c r="U222" s="64">
        <f>培养数据!$L$7*D222</f>
        <v>114</v>
      </c>
      <c r="V222" s="64">
        <f>培养数据!$L$8*D222</f>
        <v>91.2</v>
      </c>
      <c r="W222" s="64">
        <f>培养数据!$L$9*D222</f>
        <v>68.400000000000006</v>
      </c>
      <c r="X222" s="64">
        <f>培养数据!$L$10*D222</f>
        <v>9.1199999999999992</v>
      </c>
      <c r="Y222" s="64">
        <f>培养数据!$L$11*D222</f>
        <v>18.239999999999998</v>
      </c>
      <c r="Z222" s="64">
        <f>培养数据!$L$12*D222</f>
        <v>9.1199999999999992</v>
      </c>
    </row>
    <row r="223" spans="1:26">
      <c r="A223" s="64">
        <v>220</v>
      </c>
      <c r="B223" s="64">
        <v>1</v>
      </c>
      <c r="C223" s="64">
        <v>3</v>
      </c>
      <c r="D223" s="64">
        <v>20</v>
      </c>
      <c r="E223" s="64">
        <f t="shared" ref="E223:F223" si="158">L123*$D$1</f>
        <v>89600</v>
      </c>
      <c r="F223" s="64">
        <f t="shared" si="158"/>
        <v>67200</v>
      </c>
      <c r="G223" s="64">
        <f t="shared" si="93"/>
        <v>53760</v>
      </c>
      <c r="H223" s="64">
        <f t="shared" si="94"/>
        <v>40320</v>
      </c>
      <c r="I223" s="64">
        <f t="shared" si="95"/>
        <v>5376</v>
      </c>
      <c r="J223" s="64">
        <f t="shared" si="96"/>
        <v>10752</v>
      </c>
      <c r="K223" s="64">
        <f t="shared" si="97"/>
        <v>5376</v>
      </c>
      <c r="L223" s="64">
        <f t="shared" si="126"/>
        <v>160000</v>
      </c>
      <c r="M223" s="64">
        <f t="shared" si="127"/>
        <v>120000</v>
      </c>
      <c r="N223" s="64">
        <f t="shared" si="128"/>
        <v>96000</v>
      </c>
      <c r="O223" s="64">
        <f t="shared" si="129"/>
        <v>72000</v>
      </c>
      <c r="P223" s="64">
        <f t="shared" si="130"/>
        <v>9600</v>
      </c>
      <c r="Q223" s="64">
        <f t="shared" si="131"/>
        <v>19200</v>
      </c>
      <c r="R223" s="64">
        <f t="shared" si="132"/>
        <v>9600</v>
      </c>
      <c r="T223" s="64">
        <f>培养数据!$L$6*D223</f>
        <v>160</v>
      </c>
      <c r="U223" s="64">
        <f>培养数据!$L$7*D223</f>
        <v>120</v>
      </c>
      <c r="V223" s="64">
        <f>培养数据!$L$8*D223</f>
        <v>96</v>
      </c>
      <c r="W223" s="64">
        <f>培养数据!$L$9*D223</f>
        <v>72</v>
      </c>
      <c r="X223" s="64">
        <f>培养数据!$L$10*D223</f>
        <v>9.6</v>
      </c>
      <c r="Y223" s="64">
        <f>培养数据!$L$11*D223</f>
        <v>19.2</v>
      </c>
      <c r="Z223" s="64">
        <f>培养数据!$L$12*D223</f>
        <v>9.6</v>
      </c>
    </row>
    <row r="224" spans="1:26">
      <c r="A224" s="64">
        <v>221</v>
      </c>
      <c r="B224" s="64">
        <v>1</v>
      </c>
      <c r="C224" s="64">
        <v>3</v>
      </c>
      <c r="D224" s="64">
        <v>21</v>
      </c>
      <c r="E224" s="64">
        <f t="shared" ref="E224:F224" si="159">L124*$D$1</f>
        <v>94080</v>
      </c>
      <c r="F224" s="64">
        <f t="shared" si="159"/>
        <v>70560</v>
      </c>
      <c r="G224" s="64">
        <f t="shared" si="93"/>
        <v>56448</v>
      </c>
      <c r="H224" s="64">
        <f t="shared" si="94"/>
        <v>42336</v>
      </c>
      <c r="I224" s="64">
        <f t="shared" si="95"/>
        <v>5644.7999999999993</v>
      </c>
      <c r="J224" s="64">
        <f t="shared" si="96"/>
        <v>11289.599999999999</v>
      </c>
      <c r="K224" s="64">
        <f t="shared" si="97"/>
        <v>5644.7999999999993</v>
      </c>
      <c r="L224" s="64">
        <f t="shared" si="126"/>
        <v>168000</v>
      </c>
      <c r="M224" s="64">
        <f t="shared" si="127"/>
        <v>126000</v>
      </c>
      <c r="N224" s="64">
        <f t="shared" si="128"/>
        <v>100800</v>
      </c>
      <c r="O224" s="64">
        <f t="shared" si="129"/>
        <v>75600.000000000015</v>
      </c>
      <c r="P224" s="64">
        <f t="shared" si="130"/>
        <v>10080</v>
      </c>
      <c r="Q224" s="64">
        <f t="shared" si="131"/>
        <v>20160</v>
      </c>
      <c r="R224" s="64">
        <f t="shared" si="132"/>
        <v>10080</v>
      </c>
      <c r="T224" s="64">
        <f>培养数据!$L$6*D224</f>
        <v>168</v>
      </c>
      <c r="U224" s="64">
        <f>培养数据!$L$7*D224</f>
        <v>126</v>
      </c>
      <c r="V224" s="64">
        <f>培养数据!$L$8*D224</f>
        <v>100.8</v>
      </c>
      <c r="W224" s="64">
        <f>培养数据!$L$9*D224</f>
        <v>75.600000000000009</v>
      </c>
      <c r="X224" s="64">
        <f>培养数据!$L$10*D224</f>
        <v>10.08</v>
      </c>
      <c r="Y224" s="64">
        <f>培养数据!$L$11*D224</f>
        <v>20.16</v>
      </c>
      <c r="Z224" s="64">
        <f>培养数据!$L$12*D224</f>
        <v>10.08</v>
      </c>
    </row>
    <row r="225" spans="1:26">
      <c r="A225" s="64">
        <v>222</v>
      </c>
      <c r="B225" s="64">
        <v>1</v>
      </c>
      <c r="C225" s="64">
        <v>3</v>
      </c>
      <c r="D225" s="64">
        <v>22</v>
      </c>
      <c r="E225" s="64">
        <f t="shared" ref="E225:F225" si="160">L125*$D$1</f>
        <v>98560</v>
      </c>
      <c r="F225" s="64">
        <f t="shared" si="160"/>
        <v>73920</v>
      </c>
      <c r="G225" s="64">
        <f t="shared" si="93"/>
        <v>59136</v>
      </c>
      <c r="H225" s="64">
        <f t="shared" si="94"/>
        <v>44352</v>
      </c>
      <c r="I225" s="64">
        <f t="shared" si="95"/>
        <v>5913.5999999999995</v>
      </c>
      <c r="J225" s="64">
        <f t="shared" si="96"/>
        <v>11827.199999999999</v>
      </c>
      <c r="K225" s="64">
        <f t="shared" si="97"/>
        <v>5913.5999999999995</v>
      </c>
      <c r="L225" s="64">
        <f t="shared" si="126"/>
        <v>176000</v>
      </c>
      <c r="M225" s="64">
        <f t="shared" si="127"/>
        <v>132000</v>
      </c>
      <c r="N225" s="64">
        <f t="shared" si="128"/>
        <v>105600</v>
      </c>
      <c r="O225" s="64">
        <f t="shared" si="129"/>
        <v>79200</v>
      </c>
      <c r="P225" s="64">
        <f t="shared" si="130"/>
        <v>10559.999999999998</v>
      </c>
      <c r="Q225" s="64">
        <f t="shared" si="131"/>
        <v>21119.999999999996</v>
      </c>
      <c r="R225" s="64">
        <f t="shared" si="132"/>
        <v>10559.999999999998</v>
      </c>
      <c r="T225" s="64">
        <f>培养数据!$L$6*D225</f>
        <v>176</v>
      </c>
      <c r="U225" s="64">
        <f>培养数据!$L$7*D225</f>
        <v>132</v>
      </c>
      <c r="V225" s="64">
        <f>培养数据!$L$8*D225</f>
        <v>105.6</v>
      </c>
      <c r="W225" s="64">
        <f>培养数据!$L$9*D225</f>
        <v>79.2</v>
      </c>
      <c r="X225" s="64">
        <f>培养数据!$L$10*D225</f>
        <v>10.559999999999999</v>
      </c>
      <c r="Y225" s="64">
        <f>培养数据!$L$11*D225</f>
        <v>21.119999999999997</v>
      </c>
      <c r="Z225" s="64">
        <f>培养数据!$L$12*D225</f>
        <v>10.559999999999999</v>
      </c>
    </row>
    <row r="226" spans="1:26">
      <c r="A226" s="64">
        <v>223</v>
      </c>
      <c r="B226" s="64">
        <v>1</v>
      </c>
      <c r="C226" s="64">
        <v>3</v>
      </c>
      <c r="D226" s="64">
        <v>23</v>
      </c>
      <c r="E226" s="64">
        <f t="shared" ref="E226:F226" si="161">L126*$D$1</f>
        <v>103040</v>
      </c>
      <c r="F226" s="64">
        <f t="shared" si="161"/>
        <v>77280.000000000015</v>
      </c>
      <c r="G226" s="64">
        <f t="shared" si="93"/>
        <v>61824</v>
      </c>
      <c r="H226" s="64">
        <f t="shared" si="94"/>
        <v>46368</v>
      </c>
      <c r="I226" s="64">
        <f t="shared" si="95"/>
        <v>6182.4</v>
      </c>
      <c r="J226" s="64">
        <f t="shared" si="96"/>
        <v>12364.8</v>
      </c>
      <c r="K226" s="64">
        <f t="shared" si="97"/>
        <v>6182.4</v>
      </c>
      <c r="L226" s="64">
        <f t="shared" si="126"/>
        <v>184000</v>
      </c>
      <c r="M226" s="64">
        <f t="shared" si="127"/>
        <v>138000</v>
      </c>
      <c r="N226" s="64">
        <f t="shared" si="128"/>
        <v>110399.99999999999</v>
      </c>
      <c r="O226" s="64">
        <f t="shared" si="129"/>
        <v>82800</v>
      </c>
      <c r="P226" s="64">
        <f t="shared" si="130"/>
        <v>11040</v>
      </c>
      <c r="Q226" s="64">
        <f t="shared" si="131"/>
        <v>22080</v>
      </c>
      <c r="R226" s="64">
        <f t="shared" si="132"/>
        <v>11040</v>
      </c>
      <c r="T226" s="64">
        <f>培养数据!$L$6*D226</f>
        <v>184</v>
      </c>
      <c r="U226" s="64">
        <f>培养数据!$L$7*D226</f>
        <v>138</v>
      </c>
      <c r="V226" s="64">
        <f>培养数据!$L$8*D226</f>
        <v>110.39999999999999</v>
      </c>
      <c r="W226" s="64">
        <f>培养数据!$L$9*D226</f>
        <v>82.8</v>
      </c>
      <c r="X226" s="64">
        <f>培养数据!$L$10*D226</f>
        <v>11.04</v>
      </c>
      <c r="Y226" s="64">
        <f>培养数据!$L$11*D226</f>
        <v>22.08</v>
      </c>
      <c r="Z226" s="64">
        <f>培养数据!$L$12*D226</f>
        <v>11.04</v>
      </c>
    </row>
    <row r="227" spans="1:26">
      <c r="A227" s="64">
        <v>224</v>
      </c>
      <c r="B227" s="64">
        <v>1</v>
      </c>
      <c r="C227" s="64">
        <v>3</v>
      </c>
      <c r="D227" s="64">
        <v>24</v>
      </c>
      <c r="E227" s="64">
        <f t="shared" ref="E227:F227" si="162">L127*$D$1</f>
        <v>107519.99999999999</v>
      </c>
      <c r="F227" s="64">
        <f t="shared" si="162"/>
        <v>80640.000000000015</v>
      </c>
      <c r="G227" s="64">
        <f t="shared" si="93"/>
        <v>64512</v>
      </c>
      <c r="H227" s="64">
        <f t="shared" si="94"/>
        <v>48384.000000000007</v>
      </c>
      <c r="I227" s="64">
        <f t="shared" si="95"/>
        <v>6451.2000000000007</v>
      </c>
      <c r="J227" s="64">
        <f t="shared" si="96"/>
        <v>12902.400000000001</v>
      </c>
      <c r="K227" s="64">
        <f t="shared" si="97"/>
        <v>6451.2000000000007</v>
      </c>
      <c r="L227" s="64">
        <f t="shared" si="126"/>
        <v>192000</v>
      </c>
      <c r="M227" s="64">
        <f t="shared" si="127"/>
        <v>144000</v>
      </c>
      <c r="N227" s="64">
        <f t="shared" si="128"/>
        <v>115199.99999999999</v>
      </c>
      <c r="O227" s="64">
        <f t="shared" si="129"/>
        <v>86400</v>
      </c>
      <c r="P227" s="64">
        <f t="shared" si="130"/>
        <v>11520</v>
      </c>
      <c r="Q227" s="64">
        <f t="shared" si="131"/>
        <v>23040</v>
      </c>
      <c r="R227" s="64">
        <f t="shared" si="132"/>
        <v>11520</v>
      </c>
      <c r="T227" s="64">
        <f>培养数据!$L$6*D227</f>
        <v>192</v>
      </c>
      <c r="U227" s="64">
        <f>培养数据!$L$7*D227</f>
        <v>144</v>
      </c>
      <c r="V227" s="64">
        <f>培养数据!$L$8*D227</f>
        <v>115.19999999999999</v>
      </c>
      <c r="W227" s="64">
        <f>培养数据!$L$9*D227</f>
        <v>86.4</v>
      </c>
      <c r="X227" s="64">
        <f>培养数据!$L$10*D227</f>
        <v>11.52</v>
      </c>
      <c r="Y227" s="64">
        <f>培养数据!$L$11*D227</f>
        <v>23.04</v>
      </c>
      <c r="Z227" s="64">
        <f>培养数据!$L$12*D227</f>
        <v>11.52</v>
      </c>
    </row>
    <row r="228" spans="1:26">
      <c r="A228" s="64">
        <v>225</v>
      </c>
      <c r="B228" s="64">
        <v>1</v>
      </c>
      <c r="C228" s="64">
        <v>3</v>
      </c>
      <c r="D228" s="64">
        <v>25</v>
      </c>
      <c r="E228" s="64">
        <f t="shared" ref="E228:F228" si="163">L128*$D$1</f>
        <v>112000</v>
      </c>
      <c r="F228" s="64">
        <f t="shared" si="163"/>
        <v>84000</v>
      </c>
      <c r="G228" s="64">
        <f t="shared" si="93"/>
        <v>67200</v>
      </c>
      <c r="H228" s="64">
        <f t="shared" si="94"/>
        <v>50400</v>
      </c>
      <c r="I228" s="64">
        <f t="shared" si="95"/>
        <v>6719.9999999999991</v>
      </c>
      <c r="J228" s="64">
        <f t="shared" si="96"/>
        <v>13439.999999999998</v>
      </c>
      <c r="K228" s="64">
        <f t="shared" si="97"/>
        <v>6719.9999999999991</v>
      </c>
      <c r="L228" s="64">
        <f t="shared" si="126"/>
        <v>200000</v>
      </c>
      <c r="M228" s="64">
        <f t="shared" si="127"/>
        <v>150000</v>
      </c>
      <c r="N228" s="64">
        <f t="shared" si="128"/>
        <v>120000</v>
      </c>
      <c r="O228" s="64">
        <f t="shared" si="129"/>
        <v>90000</v>
      </c>
      <c r="P228" s="64">
        <f t="shared" si="130"/>
        <v>12000</v>
      </c>
      <c r="Q228" s="64">
        <f t="shared" si="131"/>
        <v>24000</v>
      </c>
      <c r="R228" s="64">
        <f t="shared" si="132"/>
        <v>12000</v>
      </c>
      <c r="T228" s="64">
        <f>培养数据!$L$6*D228</f>
        <v>200</v>
      </c>
      <c r="U228" s="64">
        <f>培养数据!$L$7*D228</f>
        <v>150</v>
      </c>
      <c r="V228" s="64">
        <f>培养数据!$L$8*D228</f>
        <v>120</v>
      </c>
      <c r="W228" s="64">
        <f>培养数据!$L$9*D228</f>
        <v>90</v>
      </c>
      <c r="X228" s="64">
        <f>培养数据!$L$10*D228</f>
        <v>12</v>
      </c>
      <c r="Y228" s="64">
        <f>培养数据!$L$11*D228</f>
        <v>24</v>
      </c>
      <c r="Z228" s="64">
        <f>培养数据!$L$12*D228</f>
        <v>12</v>
      </c>
    </row>
    <row r="229" spans="1:26">
      <c r="A229" s="64">
        <v>226</v>
      </c>
      <c r="B229" s="64">
        <v>1</v>
      </c>
      <c r="C229" s="64">
        <v>3</v>
      </c>
      <c r="D229" s="64">
        <v>26</v>
      </c>
      <c r="E229" s="64">
        <f t="shared" ref="E229:F229" si="164">L129*$D$1</f>
        <v>116480</v>
      </c>
      <c r="F229" s="64">
        <f t="shared" si="164"/>
        <v>87360</v>
      </c>
      <c r="G229" s="64">
        <f t="shared" si="93"/>
        <v>69888</v>
      </c>
      <c r="H229" s="64">
        <f t="shared" si="94"/>
        <v>52416</v>
      </c>
      <c r="I229" s="64">
        <f t="shared" si="95"/>
        <v>6988.7999999999993</v>
      </c>
      <c r="J229" s="64">
        <f t="shared" si="96"/>
        <v>13977.599999999999</v>
      </c>
      <c r="K229" s="64">
        <f t="shared" si="97"/>
        <v>6988.7999999999993</v>
      </c>
      <c r="L229" s="64">
        <f t="shared" si="126"/>
        <v>208000</v>
      </c>
      <c r="M229" s="64">
        <f t="shared" si="127"/>
        <v>156000</v>
      </c>
      <c r="N229" s="64">
        <f t="shared" si="128"/>
        <v>124800</v>
      </c>
      <c r="O229" s="64">
        <f t="shared" si="129"/>
        <v>93600.000000000015</v>
      </c>
      <c r="P229" s="64">
        <f t="shared" si="130"/>
        <v>12480</v>
      </c>
      <c r="Q229" s="64">
        <f t="shared" si="131"/>
        <v>24960</v>
      </c>
      <c r="R229" s="64">
        <f t="shared" si="132"/>
        <v>12480</v>
      </c>
      <c r="T229" s="64">
        <f>培养数据!$L$6*D229</f>
        <v>208</v>
      </c>
      <c r="U229" s="64">
        <f>培养数据!$L$7*D229</f>
        <v>156</v>
      </c>
      <c r="V229" s="64">
        <f>培养数据!$L$8*D229</f>
        <v>124.8</v>
      </c>
      <c r="W229" s="64">
        <f>培养数据!$L$9*D229</f>
        <v>93.600000000000009</v>
      </c>
      <c r="X229" s="64">
        <f>培养数据!$L$10*D229</f>
        <v>12.48</v>
      </c>
      <c r="Y229" s="64">
        <f>培养数据!$L$11*D229</f>
        <v>24.96</v>
      </c>
      <c r="Z229" s="64">
        <f>培养数据!$L$12*D229</f>
        <v>12.48</v>
      </c>
    </row>
    <row r="230" spans="1:26">
      <c r="A230" s="64">
        <v>227</v>
      </c>
      <c r="B230" s="64">
        <v>1</v>
      </c>
      <c r="C230" s="64">
        <v>3</v>
      </c>
      <c r="D230" s="64">
        <v>27</v>
      </c>
      <c r="E230" s="64">
        <f t="shared" ref="E230:F230" si="165">L130*$D$1</f>
        <v>120960</v>
      </c>
      <c r="F230" s="64">
        <f t="shared" si="165"/>
        <v>90720</v>
      </c>
      <c r="G230" s="64">
        <f t="shared" si="93"/>
        <v>72576</v>
      </c>
      <c r="H230" s="64">
        <f t="shared" si="94"/>
        <v>54432</v>
      </c>
      <c r="I230" s="64">
        <f t="shared" si="95"/>
        <v>7257.6</v>
      </c>
      <c r="J230" s="64">
        <f t="shared" si="96"/>
        <v>14515.2</v>
      </c>
      <c r="K230" s="64">
        <f t="shared" si="97"/>
        <v>7257.6</v>
      </c>
      <c r="L230" s="64">
        <f t="shared" si="126"/>
        <v>216000</v>
      </c>
      <c r="M230" s="64">
        <f t="shared" si="127"/>
        <v>162000</v>
      </c>
      <c r="N230" s="64">
        <f t="shared" si="128"/>
        <v>129600</v>
      </c>
      <c r="O230" s="64">
        <f t="shared" si="129"/>
        <v>97200</v>
      </c>
      <c r="P230" s="64">
        <f t="shared" si="130"/>
        <v>12959.999999999998</v>
      </c>
      <c r="Q230" s="64">
        <f t="shared" si="131"/>
        <v>25919.999999999996</v>
      </c>
      <c r="R230" s="64">
        <f t="shared" si="132"/>
        <v>12959.999999999998</v>
      </c>
      <c r="T230" s="64">
        <f>培养数据!$L$6*D230</f>
        <v>216</v>
      </c>
      <c r="U230" s="64">
        <f>培养数据!$L$7*D230</f>
        <v>162</v>
      </c>
      <c r="V230" s="64">
        <f>培养数据!$L$8*D230</f>
        <v>129.6</v>
      </c>
      <c r="W230" s="64">
        <f>培养数据!$L$9*D230</f>
        <v>97.2</v>
      </c>
      <c r="X230" s="64">
        <f>培养数据!$L$10*D230</f>
        <v>12.959999999999999</v>
      </c>
      <c r="Y230" s="64">
        <f>培养数据!$L$11*D230</f>
        <v>25.919999999999998</v>
      </c>
      <c r="Z230" s="64">
        <f>培养数据!$L$12*D230</f>
        <v>12.959999999999999</v>
      </c>
    </row>
    <row r="231" spans="1:26">
      <c r="A231" s="64">
        <v>228</v>
      </c>
      <c r="B231" s="64">
        <v>1</v>
      </c>
      <c r="C231" s="64">
        <v>3</v>
      </c>
      <c r="D231" s="64">
        <v>28</v>
      </c>
      <c r="E231" s="64">
        <f t="shared" ref="E231:F231" si="166">L131*$D$1</f>
        <v>125439.99999999999</v>
      </c>
      <c r="F231" s="64">
        <f t="shared" si="166"/>
        <v>94080.000000000015</v>
      </c>
      <c r="G231" s="64">
        <f t="shared" si="93"/>
        <v>75264</v>
      </c>
      <c r="H231" s="64">
        <f t="shared" si="94"/>
        <v>56448</v>
      </c>
      <c r="I231" s="64">
        <f t="shared" si="95"/>
        <v>7526.4000000000005</v>
      </c>
      <c r="J231" s="64">
        <f t="shared" si="96"/>
        <v>15052.800000000001</v>
      </c>
      <c r="K231" s="64">
        <f t="shared" si="97"/>
        <v>7526.4000000000005</v>
      </c>
      <c r="L231" s="64">
        <f t="shared" si="126"/>
        <v>224000</v>
      </c>
      <c r="M231" s="64">
        <f t="shared" si="127"/>
        <v>168000</v>
      </c>
      <c r="N231" s="64">
        <f t="shared" si="128"/>
        <v>134400</v>
      </c>
      <c r="O231" s="64">
        <f t="shared" si="129"/>
        <v>100800</v>
      </c>
      <c r="P231" s="64">
        <f t="shared" si="130"/>
        <v>13440</v>
      </c>
      <c r="Q231" s="64">
        <f t="shared" si="131"/>
        <v>26880</v>
      </c>
      <c r="R231" s="64">
        <f t="shared" si="132"/>
        <v>13440</v>
      </c>
      <c r="T231" s="64">
        <f>培养数据!$L$6*D231</f>
        <v>224</v>
      </c>
      <c r="U231" s="64">
        <f>培养数据!$L$7*D231</f>
        <v>168</v>
      </c>
      <c r="V231" s="64">
        <f>培养数据!$L$8*D231</f>
        <v>134.4</v>
      </c>
      <c r="W231" s="64">
        <f>培养数据!$L$9*D231</f>
        <v>100.8</v>
      </c>
      <c r="X231" s="64">
        <f>培养数据!$L$10*D231</f>
        <v>13.44</v>
      </c>
      <c r="Y231" s="64">
        <f>培养数据!$L$11*D231</f>
        <v>26.88</v>
      </c>
      <c r="Z231" s="64">
        <f>培养数据!$L$12*D231</f>
        <v>13.44</v>
      </c>
    </row>
    <row r="232" spans="1:26">
      <c r="A232" s="64">
        <v>229</v>
      </c>
      <c r="B232" s="64">
        <v>1</v>
      </c>
      <c r="C232" s="64">
        <v>3</v>
      </c>
      <c r="D232" s="64">
        <v>29</v>
      </c>
      <c r="E232" s="64">
        <f t="shared" ref="E232:F232" si="167">L132*$D$1</f>
        <v>129919.99999999999</v>
      </c>
      <c r="F232" s="64">
        <f t="shared" si="167"/>
        <v>97440.000000000015</v>
      </c>
      <c r="G232" s="64">
        <f t="shared" si="93"/>
        <v>77952</v>
      </c>
      <c r="H232" s="64">
        <f t="shared" si="94"/>
        <v>58464</v>
      </c>
      <c r="I232" s="64">
        <f t="shared" si="95"/>
        <v>7795.2000000000007</v>
      </c>
      <c r="J232" s="64">
        <f t="shared" si="96"/>
        <v>15590.400000000001</v>
      </c>
      <c r="K232" s="64">
        <f t="shared" si="97"/>
        <v>7795.2000000000007</v>
      </c>
      <c r="L232" s="64">
        <f t="shared" si="126"/>
        <v>232000</v>
      </c>
      <c r="M232" s="64">
        <f t="shared" si="127"/>
        <v>174000</v>
      </c>
      <c r="N232" s="64">
        <f t="shared" si="128"/>
        <v>139200</v>
      </c>
      <c r="O232" s="64">
        <f t="shared" si="129"/>
        <v>104400</v>
      </c>
      <c r="P232" s="64">
        <f t="shared" si="130"/>
        <v>13920</v>
      </c>
      <c r="Q232" s="64">
        <f t="shared" si="131"/>
        <v>27840</v>
      </c>
      <c r="R232" s="64">
        <f t="shared" si="132"/>
        <v>13920</v>
      </c>
      <c r="T232" s="64">
        <f>培养数据!$L$6*D232</f>
        <v>232</v>
      </c>
      <c r="U232" s="64">
        <f>培养数据!$L$7*D232</f>
        <v>174</v>
      </c>
      <c r="V232" s="64">
        <f>培养数据!$L$8*D232</f>
        <v>139.19999999999999</v>
      </c>
      <c r="W232" s="64">
        <f>培养数据!$L$9*D232</f>
        <v>104.4</v>
      </c>
      <c r="X232" s="64">
        <f>培养数据!$L$10*D232</f>
        <v>13.92</v>
      </c>
      <c r="Y232" s="64">
        <f>培养数据!$L$11*D232</f>
        <v>27.84</v>
      </c>
      <c r="Z232" s="64">
        <f>培养数据!$L$12*D232</f>
        <v>13.92</v>
      </c>
    </row>
    <row r="233" spans="1:26">
      <c r="A233" s="64">
        <v>230</v>
      </c>
      <c r="B233" s="64">
        <v>1</v>
      </c>
      <c r="C233" s="64">
        <v>3</v>
      </c>
      <c r="D233" s="64">
        <v>30</v>
      </c>
      <c r="E233" s="64">
        <f t="shared" ref="E233:F233" si="168">L133*$D$1</f>
        <v>134400</v>
      </c>
      <c r="F233" s="64">
        <f t="shared" si="168"/>
        <v>100800</v>
      </c>
      <c r="G233" s="64">
        <f t="shared" ref="G233:G296" si="169">N133*$D$1</f>
        <v>80640</v>
      </c>
      <c r="H233" s="64">
        <f t="shared" ref="H233:H296" si="170">O133*$D$1</f>
        <v>60480</v>
      </c>
      <c r="I233" s="64">
        <f t="shared" ref="I233:I296" si="171">P133*$D$1</f>
        <v>8063.9999999999991</v>
      </c>
      <c r="J233" s="64">
        <f t="shared" ref="J233:J296" si="172">Q133*$D$1</f>
        <v>16127.999999999998</v>
      </c>
      <c r="K233" s="64">
        <f t="shared" ref="K233:K296" si="173">R133*$D$1</f>
        <v>8063.9999999999991</v>
      </c>
      <c r="L233" s="64">
        <f t="shared" si="126"/>
        <v>240000</v>
      </c>
      <c r="M233" s="64">
        <f t="shared" si="127"/>
        <v>180000</v>
      </c>
      <c r="N233" s="64">
        <f t="shared" si="128"/>
        <v>144000</v>
      </c>
      <c r="O233" s="64">
        <f t="shared" si="129"/>
        <v>108000</v>
      </c>
      <c r="P233" s="64">
        <f t="shared" si="130"/>
        <v>14399.999999999998</v>
      </c>
      <c r="Q233" s="64">
        <f t="shared" si="131"/>
        <v>28799.999999999996</v>
      </c>
      <c r="R233" s="64">
        <f t="shared" si="132"/>
        <v>14399.999999999998</v>
      </c>
      <c r="T233" s="64">
        <f>培养数据!$L$6*D233</f>
        <v>240</v>
      </c>
      <c r="U233" s="64">
        <f>培养数据!$L$7*D233</f>
        <v>180</v>
      </c>
      <c r="V233" s="64">
        <f>培养数据!$L$8*D233</f>
        <v>144</v>
      </c>
      <c r="W233" s="64">
        <f>培养数据!$L$9*D233</f>
        <v>108</v>
      </c>
      <c r="X233" s="64">
        <f>培养数据!$L$10*D233</f>
        <v>14.399999999999999</v>
      </c>
      <c r="Y233" s="64">
        <f>培养数据!$L$11*D233</f>
        <v>28.799999999999997</v>
      </c>
      <c r="Z233" s="64">
        <f>培养数据!$L$12*D233</f>
        <v>14.399999999999999</v>
      </c>
    </row>
    <row r="234" spans="1:26">
      <c r="A234" s="64">
        <v>231</v>
      </c>
      <c r="B234" s="64">
        <v>1</v>
      </c>
      <c r="C234" s="64">
        <v>3</v>
      </c>
      <c r="D234" s="64">
        <v>31</v>
      </c>
      <c r="E234" s="64">
        <f t="shared" ref="E234:F234" si="174">L134*$D$1</f>
        <v>138880</v>
      </c>
      <c r="F234" s="64">
        <f t="shared" si="174"/>
        <v>104160.00000000001</v>
      </c>
      <c r="G234" s="64">
        <f t="shared" si="169"/>
        <v>83328</v>
      </c>
      <c r="H234" s="64">
        <f t="shared" si="170"/>
        <v>62496</v>
      </c>
      <c r="I234" s="64">
        <f t="shared" si="171"/>
        <v>8332.7999999999993</v>
      </c>
      <c r="J234" s="64">
        <f t="shared" si="172"/>
        <v>16665.599999999999</v>
      </c>
      <c r="K234" s="64">
        <f t="shared" si="173"/>
        <v>8332.7999999999993</v>
      </c>
      <c r="L234" s="64">
        <f t="shared" si="126"/>
        <v>248000</v>
      </c>
      <c r="M234" s="64">
        <f t="shared" si="127"/>
        <v>186000</v>
      </c>
      <c r="N234" s="64">
        <f t="shared" si="128"/>
        <v>148799.99999999997</v>
      </c>
      <c r="O234" s="64">
        <f t="shared" si="129"/>
        <v>111600.00000000001</v>
      </c>
      <c r="P234" s="64">
        <f t="shared" si="130"/>
        <v>14879.999999999998</v>
      </c>
      <c r="Q234" s="64">
        <f t="shared" si="131"/>
        <v>29759.999999999996</v>
      </c>
      <c r="R234" s="64">
        <f t="shared" si="132"/>
        <v>14879.999999999998</v>
      </c>
      <c r="T234" s="64">
        <f>培养数据!$L$6*D234</f>
        <v>248</v>
      </c>
      <c r="U234" s="64">
        <f>培养数据!$L$7*D234</f>
        <v>186</v>
      </c>
      <c r="V234" s="64">
        <f>培养数据!$L$8*D234</f>
        <v>148.79999999999998</v>
      </c>
      <c r="W234" s="64">
        <f>培养数据!$L$9*D234</f>
        <v>111.60000000000001</v>
      </c>
      <c r="X234" s="64">
        <f>培养数据!$L$10*D234</f>
        <v>14.879999999999999</v>
      </c>
      <c r="Y234" s="64">
        <f>培养数据!$L$11*D234</f>
        <v>29.759999999999998</v>
      </c>
      <c r="Z234" s="64">
        <f>培养数据!$L$12*D234</f>
        <v>14.879999999999999</v>
      </c>
    </row>
    <row r="235" spans="1:26">
      <c r="A235" s="64">
        <v>232</v>
      </c>
      <c r="B235" s="64">
        <v>1</v>
      </c>
      <c r="C235" s="64">
        <v>3</v>
      </c>
      <c r="D235" s="64">
        <v>32</v>
      </c>
      <c r="E235" s="64">
        <f t="shared" ref="E235:F235" si="175">L135*$D$1</f>
        <v>143360</v>
      </c>
      <c r="F235" s="64">
        <f t="shared" si="175"/>
        <v>107520</v>
      </c>
      <c r="G235" s="64">
        <f t="shared" si="169"/>
        <v>86016</v>
      </c>
      <c r="H235" s="64">
        <f t="shared" si="170"/>
        <v>64512</v>
      </c>
      <c r="I235" s="64">
        <f t="shared" si="171"/>
        <v>8601.5999999999985</v>
      </c>
      <c r="J235" s="64">
        <f t="shared" si="172"/>
        <v>17203.199999999997</v>
      </c>
      <c r="K235" s="64">
        <f t="shared" si="173"/>
        <v>8601.5999999999985</v>
      </c>
      <c r="L235" s="64">
        <f t="shared" si="126"/>
        <v>256000</v>
      </c>
      <c r="M235" s="64">
        <f t="shared" si="127"/>
        <v>192000</v>
      </c>
      <c r="N235" s="64">
        <f t="shared" si="128"/>
        <v>153600</v>
      </c>
      <c r="O235" s="64">
        <f t="shared" si="129"/>
        <v>115200</v>
      </c>
      <c r="P235" s="64">
        <f t="shared" si="130"/>
        <v>15360</v>
      </c>
      <c r="Q235" s="64">
        <f t="shared" si="131"/>
        <v>30720</v>
      </c>
      <c r="R235" s="64">
        <f t="shared" si="132"/>
        <v>15360</v>
      </c>
      <c r="T235" s="64">
        <f>培养数据!$L$6*D235</f>
        <v>256</v>
      </c>
      <c r="U235" s="64">
        <f>培养数据!$L$7*D235</f>
        <v>192</v>
      </c>
      <c r="V235" s="64">
        <f>培养数据!$L$8*D235</f>
        <v>153.6</v>
      </c>
      <c r="W235" s="64">
        <f>培养数据!$L$9*D235</f>
        <v>115.2</v>
      </c>
      <c r="X235" s="64">
        <f>培养数据!$L$10*D235</f>
        <v>15.36</v>
      </c>
      <c r="Y235" s="64">
        <f>培养数据!$L$11*D235</f>
        <v>30.72</v>
      </c>
      <c r="Z235" s="64">
        <f>培养数据!$L$12*D235</f>
        <v>15.36</v>
      </c>
    </row>
    <row r="236" spans="1:26">
      <c r="A236" s="64">
        <v>233</v>
      </c>
      <c r="B236" s="64">
        <v>1</v>
      </c>
      <c r="C236" s="64">
        <v>3</v>
      </c>
      <c r="D236" s="64">
        <v>33</v>
      </c>
      <c r="E236" s="64">
        <f t="shared" ref="E236:F236" si="176">L136*$D$1</f>
        <v>147839.99999999997</v>
      </c>
      <c r="F236" s="64">
        <f t="shared" si="176"/>
        <v>110880</v>
      </c>
      <c r="G236" s="64">
        <f t="shared" si="169"/>
        <v>88704</v>
      </c>
      <c r="H236" s="64">
        <f t="shared" si="170"/>
        <v>66528</v>
      </c>
      <c r="I236" s="64">
        <f t="shared" si="171"/>
        <v>8870.4</v>
      </c>
      <c r="J236" s="64">
        <f t="shared" si="172"/>
        <v>17740.8</v>
      </c>
      <c r="K236" s="64">
        <f t="shared" si="173"/>
        <v>8870.4</v>
      </c>
      <c r="L236" s="64">
        <f t="shared" si="126"/>
        <v>264000</v>
      </c>
      <c r="M236" s="64">
        <f t="shared" si="127"/>
        <v>198000</v>
      </c>
      <c r="N236" s="64">
        <f t="shared" si="128"/>
        <v>158400</v>
      </c>
      <c r="O236" s="64">
        <f t="shared" si="129"/>
        <v>118800</v>
      </c>
      <c r="P236" s="64">
        <f t="shared" si="130"/>
        <v>15840</v>
      </c>
      <c r="Q236" s="64">
        <f t="shared" si="131"/>
        <v>31680</v>
      </c>
      <c r="R236" s="64">
        <f t="shared" si="132"/>
        <v>15840</v>
      </c>
      <c r="T236" s="64">
        <f>培养数据!$L$6*D236</f>
        <v>264</v>
      </c>
      <c r="U236" s="64">
        <f>培养数据!$L$7*D236</f>
        <v>198</v>
      </c>
      <c r="V236" s="64">
        <f>培养数据!$L$8*D236</f>
        <v>158.4</v>
      </c>
      <c r="W236" s="64">
        <f>培养数据!$L$9*D236</f>
        <v>118.8</v>
      </c>
      <c r="X236" s="64">
        <f>培养数据!$L$10*D236</f>
        <v>15.84</v>
      </c>
      <c r="Y236" s="64">
        <f>培养数据!$L$11*D236</f>
        <v>31.68</v>
      </c>
      <c r="Z236" s="64">
        <f>培养数据!$L$12*D236</f>
        <v>15.84</v>
      </c>
    </row>
    <row r="237" spans="1:26">
      <c r="A237" s="64">
        <v>234</v>
      </c>
      <c r="B237" s="64">
        <v>1</v>
      </c>
      <c r="C237" s="64">
        <v>3</v>
      </c>
      <c r="D237" s="64">
        <v>34</v>
      </c>
      <c r="E237" s="64">
        <f t="shared" ref="E237:F237" si="177">L137*$D$1</f>
        <v>152319.99999999997</v>
      </c>
      <c r="F237" s="64">
        <f t="shared" si="177"/>
        <v>114240</v>
      </c>
      <c r="G237" s="64">
        <f t="shared" si="169"/>
        <v>91392</v>
      </c>
      <c r="H237" s="64">
        <f t="shared" si="170"/>
        <v>68544</v>
      </c>
      <c r="I237" s="64">
        <f t="shared" si="171"/>
        <v>9139.2000000000007</v>
      </c>
      <c r="J237" s="64">
        <f t="shared" si="172"/>
        <v>18278.400000000001</v>
      </c>
      <c r="K237" s="64">
        <f t="shared" si="173"/>
        <v>9139.2000000000007</v>
      </c>
      <c r="L237" s="64">
        <f t="shared" si="126"/>
        <v>272000</v>
      </c>
      <c r="M237" s="64">
        <f t="shared" si="127"/>
        <v>204000</v>
      </c>
      <c r="N237" s="64">
        <f t="shared" si="128"/>
        <v>163200</v>
      </c>
      <c r="O237" s="64">
        <f t="shared" si="129"/>
        <v>122400</v>
      </c>
      <c r="P237" s="64">
        <f t="shared" si="130"/>
        <v>16320</v>
      </c>
      <c r="Q237" s="64">
        <f t="shared" si="131"/>
        <v>32640</v>
      </c>
      <c r="R237" s="64">
        <f t="shared" si="132"/>
        <v>16320</v>
      </c>
      <c r="T237" s="64">
        <f>培养数据!$L$6*D237</f>
        <v>272</v>
      </c>
      <c r="U237" s="64">
        <f>培养数据!$L$7*D237</f>
        <v>204</v>
      </c>
      <c r="V237" s="64">
        <f>培养数据!$L$8*D237</f>
        <v>163.19999999999999</v>
      </c>
      <c r="W237" s="64">
        <f>培养数据!$L$9*D237</f>
        <v>122.4</v>
      </c>
      <c r="X237" s="64">
        <f>培养数据!$L$10*D237</f>
        <v>16.32</v>
      </c>
      <c r="Y237" s="64">
        <f>培养数据!$L$11*D237</f>
        <v>32.64</v>
      </c>
      <c r="Z237" s="64">
        <f>培养数据!$L$12*D237</f>
        <v>16.32</v>
      </c>
    </row>
    <row r="238" spans="1:26">
      <c r="A238" s="64">
        <v>235</v>
      </c>
      <c r="B238" s="64">
        <v>1</v>
      </c>
      <c r="C238" s="64">
        <v>3</v>
      </c>
      <c r="D238" s="64">
        <v>35</v>
      </c>
      <c r="E238" s="64">
        <f t="shared" ref="E238:F238" si="178">L138*$D$1</f>
        <v>156800</v>
      </c>
      <c r="F238" s="64">
        <f t="shared" si="178"/>
        <v>117600</v>
      </c>
      <c r="G238" s="64">
        <f t="shared" si="169"/>
        <v>94080</v>
      </c>
      <c r="H238" s="64">
        <f t="shared" si="170"/>
        <v>70560</v>
      </c>
      <c r="I238" s="64">
        <f t="shared" si="171"/>
        <v>9407.9999999999982</v>
      </c>
      <c r="J238" s="64">
        <f t="shared" si="172"/>
        <v>18815.999999999996</v>
      </c>
      <c r="K238" s="64">
        <f t="shared" si="173"/>
        <v>9407.9999999999982</v>
      </c>
      <c r="L238" s="64">
        <f t="shared" si="126"/>
        <v>280000</v>
      </c>
      <c r="M238" s="64">
        <f t="shared" si="127"/>
        <v>210000</v>
      </c>
      <c r="N238" s="64">
        <f t="shared" si="128"/>
        <v>168000</v>
      </c>
      <c r="O238" s="64">
        <f t="shared" si="129"/>
        <v>126000</v>
      </c>
      <c r="P238" s="64">
        <f t="shared" si="130"/>
        <v>16800</v>
      </c>
      <c r="Q238" s="64">
        <f t="shared" si="131"/>
        <v>33600</v>
      </c>
      <c r="R238" s="64">
        <f t="shared" si="132"/>
        <v>16800</v>
      </c>
      <c r="T238" s="64">
        <f>培养数据!$L$6*D238</f>
        <v>280</v>
      </c>
      <c r="U238" s="64">
        <f>培养数据!$L$7*D238</f>
        <v>210</v>
      </c>
      <c r="V238" s="64">
        <f>培养数据!$L$8*D238</f>
        <v>168</v>
      </c>
      <c r="W238" s="64">
        <f>培养数据!$L$9*D238</f>
        <v>126</v>
      </c>
      <c r="X238" s="64">
        <f>培养数据!$L$10*D238</f>
        <v>16.8</v>
      </c>
      <c r="Y238" s="64">
        <f>培养数据!$L$11*D238</f>
        <v>33.6</v>
      </c>
      <c r="Z238" s="64">
        <f>培养数据!$L$12*D238</f>
        <v>16.8</v>
      </c>
    </row>
    <row r="239" spans="1:26">
      <c r="A239" s="64">
        <v>236</v>
      </c>
      <c r="B239" s="64">
        <v>1</v>
      </c>
      <c r="C239" s="64">
        <v>3</v>
      </c>
      <c r="D239" s="64">
        <v>36</v>
      </c>
      <c r="E239" s="64">
        <f t="shared" ref="E239:F239" si="179">L139*$D$1</f>
        <v>161280</v>
      </c>
      <c r="F239" s="64">
        <f t="shared" si="179"/>
        <v>120960.00000000003</v>
      </c>
      <c r="G239" s="64">
        <f t="shared" si="169"/>
        <v>96768</v>
      </c>
      <c r="H239" s="64">
        <f t="shared" si="170"/>
        <v>72576</v>
      </c>
      <c r="I239" s="64">
        <f t="shared" si="171"/>
        <v>9676.7999999999993</v>
      </c>
      <c r="J239" s="64">
        <f t="shared" si="172"/>
        <v>19353.599999999999</v>
      </c>
      <c r="K239" s="64">
        <f t="shared" si="173"/>
        <v>9676.7999999999993</v>
      </c>
      <c r="L239" s="64">
        <f t="shared" si="126"/>
        <v>288000</v>
      </c>
      <c r="M239" s="64">
        <f t="shared" si="127"/>
        <v>216000</v>
      </c>
      <c r="N239" s="64">
        <f t="shared" si="128"/>
        <v>172799.99999999997</v>
      </c>
      <c r="O239" s="64">
        <f t="shared" si="129"/>
        <v>129600</v>
      </c>
      <c r="P239" s="64">
        <f t="shared" si="130"/>
        <v>17280</v>
      </c>
      <c r="Q239" s="64">
        <f t="shared" si="131"/>
        <v>34560</v>
      </c>
      <c r="R239" s="64">
        <f t="shared" si="132"/>
        <v>17280</v>
      </c>
      <c r="T239" s="64">
        <f>培养数据!$L$6*D239</f>
        <v>288</v>
      </c>
      <c r="U239" s="64">
        <f>培养数据!$L$7*D239</f>
        <v>216</v>
      </c>
      <c r="V239" s="64">
        <f>培养数据!$L$8*D239</f>
        <v>172.79999999999998</v>
      </c>
      <c r="W239" s="64">
        <f>培养数据!$L$9*D239</f>
        <v>129.6</v>
      </c>
      <c r="X239" s="64">
        <f>培养数据!$L$10*D239</f>
        <v>17.28</v>
      </c>
      <c r="Y239" s="64">
        <f>培养数据!$L$11*D239</f>
        <v>34.56</v>
      </c>
      <c r="Z239" s="64">
        <f>培养数据!$L$12*D239</f>
        <v>17.28</v>
      </c>
    </row>
    <row r="240" spans="1:26">
      <c r="A240" s="64">
        <v>237</v>
      </c>
      <c r="B240" s="64">
        <v>1</v>
      </c>
      <c r="C240" s="64">
        <v>3</v>
      </c>
      <c r="D240" s="64">
        <v>37</v>
      </c>
      <c r="E240" s="64">
        <f t="shared" ref="E240:F240" si="180">L140*$D$1</f>
        <v>165760</v>
      </c>
      <c r="F240" s="64">
        <f t="shared" si="180"/>
        <v>124320</v>
      </c>
      <c r="G240" s="64">
        <f t="shared" si="169"/>
        <v>99456</v>
      </c>
      <c r="H240" s="64">
        <f t="shared" si="170"/>
        <v>74592</v>
      </c>
      <c r="I240" s="64">
        <f t="shared" si="171"/>
        <v>9945.5999999999985</v>
      </c>
      <c r="J240" s="64">
        <f t="shared" si="172"/>
        <v>19891.199999999997</v>
      </c>
      <c r="K240" s="64">
        <f t="shared" si="173"/>
        <v>9945.5999999999985</v>
      </c>
      <c r="L240" s="64">
        <f t="shared" si="126"/>
        <v>296000</v>
      </c>
      <c r="M240" s="64">
        <f t="shared" si="127"/>
        <v>222000</v>
      </c>
      <c r="N240" s="64">
        <f t="shared" si="128"/>
        <v>177600</v>
      </c>
      <c r="O240" s="64">
        <f t="shared" si="129"/>
        <v>133200.00000000003</v>
      </c>
      <c r="P240" s="64">
        <f t="shared" si="130"/>
        <v>17759.999999999996</v>
      </c>
      <c r="Q240" s="64">
        <f t="shared" si="131"/>
        <v>35519.999999999993</v>
      </c>
      <c r="R240" s="64">
        <f t="shared" si="132"/>
        <v>17759.999999999996</v>
      </c>
      <c r="T240" s="64">
        <f>培养数据!$L$6*D240</f>
        <v>296</v>
      </c>
      <c r="U240" s="64">
        <f>培养数据!$L$7*D240</f>
        <v>222</v>
      </c>
      <c r="V240" s="64">
        <f>培养数据!$L$8*D240</f>
        <v>177.6</v>
      </c>
      <c r="W240" s="64">
        <f>培养数据!$L$9*D240</f>
        <v>133.20000000000002</v>
      </c>
      <c r="X240" s="64">
        <f>培养数据!$L$10*D240</f>
        <v>17.759999999999998</v>
      </c>
      <c r="Y240" s="64">
        <f>培养数据!$L$11*D240</f>
        <v>35.519999999999996</v>
      </c>
      <c r="Z240" s="64">
        <f>培养数据!$L$12*D240</f>
        <v>17.759999999999998</v>
      </c>
    </row>
    <row r="241" spans="1:26">
      <c r="A241" s="64">
        <v>238</v>
      </c>
      <c r="B241" s="64">
        <v>1</v>
      </c>
      <c r="C241" s="64">
        <v>3</v>
      </c>
      <c r="D241" s="64">
        <v>38</v>
      </c>
      <c r="E241" s="64">
        <f t="shared" ref="E241:F241" si="181">L141*$D$1</f>
        <v>170240</v>
      </c>
      <c r="F241" s="64">
        <f t="shared" si="181"/>
        <v>127680</v>
      </c>
      <c r="G241" s="64">
        <f t="shared" si="169"/>
        <v>102144</v>
      </c>
      <c r="H241" s="64">
        <f t="shared" si="170"/>
        <v>76608</v>
      </c>
      <c r="I241" s="64">
        <f t="shared" si="171"/>
        <v>10214.4</v>
      </c>
      <c r="J241" s="64">
        <f t="shared" si="172"/>
        <v>20428.8</v>
      </c>
      <c r="K241" s="64">
        <f t="shared" si="173"/>
        <v>10214.4</v>
      </c>
      <c r="L241" s="64">
        <f t="shared" si="126"/>
        <v>304000</v>
      </c>
      <c r="M241" s="64">
        <f t="shared" si="127"/>
        <v>228000</v>
      </c>
      <c r="N241" s="64">
        <f t="shared" si="128"/>
        <v>182400</v>
      </c>
      <c r="O241" s="64">
        <f t="shared" si="129"/>
        <v>136800</v>
      </c>
      <c r="P241" s="64">
        <f t="shared" si="130"/>
        <v>18240</v>
      </c>
      <c r="Q241" s="64">
        <f t="shared" si="131"/>
        <v>36480</v>
      </c>
      <c r="R241" s="64">
        <f t="shared" si="132"/>
        <v>18240</v>
      </c>
      <c r="T241" s="64">
        <f>培养数据!$L$6*D241</f>
        <v>304</v>
      </c>
      <c r="U241" s="64">
        <f>培养数据!$L$7*D241</f>
        <v>228</v>
      </c>
      <c r="V241" s="64">
        <f>培养数据!$L$8*D241</f>
        <v>182.4</v>
      </c>
      <c r="W241" s="64">
        <f>培养数据!$L$9*D241</f>
        <v>136.80000000000001</v>
      </c>
      <c r="X241" s="64">
        <f>培养数据!$L$10*D241</f>
        <v>18.239999999999998</v>
      </c>
      <c r="Y241" s="64">
        <f>培养数据!$L$11*D241</f>
        <v>36.479999999999997</v>
      </c>
      <c r="Z241" s="64">
        <f>培养数据!$L$12*D241</f>
        <v>18.239999999999998</v>
      </c>
    </row>
    <row r="242" spans="1:26">
      <c r="A242" s="64">
        <v>239</v>
      </c>
      <c r="B242" s="64">
        <v>1</v>
      </c>
      <c r="C242" s="64">
        <v>3</v>
      </c>
      <c r="D242" s="64">
        <v>39</v>
      </c>
      <c r="E242" s="64">
        <f t="shared" ref="E242:F242" si="182">L142*$D$1</f>
        <v>174720</v>
      </c>
      <c r="F242" s="64">
        <f t="shared" si="182"/>
        <v>131040</v>
      </c>
      <c r="G242" s="64">
        <f t="shared" si="169"/>
        <v>104832</v>
      </c>
      <c r="H242" s="64">
        <f t="shared" si="170"/>
        <v>78624</v>
      </c>
      <c r="I242" s="64">
        <f t="shared" si="171"/>
        <v>10483.200000000001</v>
      </c>
      <c r="J242" s="64">
        <f t="shared" si="172"/>
        <v>20966.400000000001</v>
      </c>
      <c r="K242" s="64">
        <f t="shared" si="173"/>
        <v>10483.200000000001</v>
      </c>
      <c r="L242" s="64">
        <f t="shared" si="126"/>
        <v>312000</v>
      </c>
      <c r="M242" s="64">
        <f t="shared" si="127"/>
        <v>234000</v>
      </c>
      <c r="N242" s="64">
        <f t="shared" si="128"/>
        <v>187200</v>
      </c>
      <c r="O242" s="64">
        <f t="shared" si="129"/>
        <v>140400</v>
      </c>
      <c r="P242" s="64">
        <f t="shared" si="130"/>
        <v>18720</v>
      </c>
      <c r="Q242" s="64">
        <f t="shared" si="131"/>
        <v>37440</v>
      </c>
      <c r="R242" s="64">
        <f t="shared" si="132"/>
        <v>18720</v>
      </c>
      <c r="T242" s="64">
        <f>培养数据!$L$6*D242</f>
        <v>312</v>
      </c>
      <c r="U242" s="64">
        <f>培养数据!$L$7*D242</f>
        <v>234</v>
      </c>
      <c r="V242" s="64">
        <f>培养数据!$L$8*D242</f>
        <v>187.2</v>
      </c>
      <c r="W242" s="64">
        <f>培养数据!$L$9*D242</f>
        <v>140.4</v>
      </c>
      <c r="X242" s="64">
        <f>培养数据!$L$10*D242</f>
        <v>18.72</v>
      </c>
      <c r="Y242" s="64">
        <f>培养数据!$L$11*D242</f>
        <v>37.44</v>
      </c>
      <c r="Z242" s="64">
        <f>培养数据!$L$12*D242</f>
        <v>18.72</v>
      </c>
    </row>
    <row r="243" spans="1:26">
      <c r="A243" s="64">
        <v>240</v>
      </c>
      <c r="B243" s="64">
        <v>1</v>
      </c>
      <c r="C243" s="64">
        <v>3</v>
      </c>
      <c r="D243" s="64">
        <v>40</v>
      </c>
      <c r="E243" s="64">
        <f t="shared" ref="E243:F243" si="183">L143*$D$1</f>
        <v>179200</v>
      </c>
      <c r="F243" s="64">
        <f t="shared" si="183"/>
        <v>134400</v>
      </c>
      <c r="G243" s="64">
        <f t="shared" si="169"/>
        <v>107520</v>
      </c>
      <c r="H243" s="64">
        <f t="shared" si="170"/>
        <v>80640</v>
      </c>
      <c r="I243" s="64">
        <f t="shared" si="171"/>
        <v>10752</v>
      </c>
      <c r="J243" s="64">
        <f t="shared" si="172"/>
        <v>21504</v>
      </c>
      <c r="K243" s="64">
        <f t="shared" si="173"/>
        <v>10752</v>
      </c>
      <c r="L243" s="64">
        <f t="shared" si="126"/>
        <v>320000</v>
      </c>
      <c r="M243" s="64">
        <f t="shared" si="127"/>
        <v>240000</v>
      </c>
      <c r="N243" s="64">
        <f t="shared" si="128"/>
        <v>192000</v>
      </c>
      <c r="O243" s="64">
        <f t="shared" si="129"/>
        <v>144000</v>
      </c>
      <c r="P243" s="64">
        <f t="shared" si="130"/>
        <v>19200</v>
      </c>
      <c r="Q243" s="64">
        <f t="shared" si="131"/>
        <v>38400</v>
      </c>
      <c r="R243" s="64">
        <f t="shared" si="132"/>
        <v>19200</v>
      </c>
      <c r="T243" s="64">
        <f>培养数据!$L$6*D243</f>
        <v>320</v>
      </c>
      <c r="U243" s="64">
        <f>培养数据!$L$7*D243</f>
        <v>240</v>
      </c>
      <c r="V243" s="64">
        <f>培养数据!$L$8*D243</f>
        <v>192</v>
      </c>
      <c r="W243" s="64">
        <f>培养数据!$L$9*D243</f>
        <v>144</v>
      </c>
      <c r="X243" s="64">
        <f>培养数据!$L$10*D243</f>
        <v>19.2</v>
      </c>
      <c r="Y243" s="64">
        <f>培养数据!$L$11*D243</f>
        <v>38.4</v>
      </c>
      <c r="Z243" s="64">
        <f>培养数据!$L$12*D243</f>
        <v>19.2</v>
      </c>
    </row>
    <row r="244" spans="1:26">
      <c r="A244" s="64">
        <v>241</v>
      </c>
      <c r="B244" s="64">
        <v>1</v>
      </c>
      <c r="C244" s="64">
        <v>3</v>
      </c>
      <c r="D244" s="64">
        <v>41</v>
      </c>
      <c r="E244" s="64">
        <f t="shared" ref="E244:F244" si="184">L144*$D$1</f>
        <v>183680</v>
      </c>
      <c r="F244" s="64">
        <f t="shared" si="184"/>
        <v>137760.00000000003</v>
      </c>
      <c r="G244" s="64">
        <f t="shared" si="169"/>
        <v>110208</v>
      </c>
      <c r="H244" s="64">
        <f t="shared" si="170"/>
        <v>82656.000000000015</v>
      </c>
      <c r="I244" s="64">
        <f t="shared" si="171"/>
        <v>11020.8</v>
      </c>
      <c r="J244" s="64">
        <f t="shared" si="172"/>
        <v>22041.599999999999</v>
      </c>
      <c r="K244" s="64">
        <f t="shared" si="173"/>
        <v>11020.8</v>
      </c>
      <c r="L244" s="64">
        <f t="shared" si="126"/>
        <v>328000</v>
      </c>
      <c r="M244" s="64">
        <f t="shared" si="127"/>
        <v>246000</v>
      </c>
      <c r="N244" s="64">
        <f t="shared" si="128"/>
        <v>196799.99999999997</v>
      </c>
      <c r="O244" s="64">
        <f t="shared" si="129"/>
        <v>147600</v>
      </c>
      <c r="P244" s="64">
        <f t="shared" si="130"/>
        <v>19680</v>
      </c>
      <c r="Q244" s="64">
        <f t="shared" si="131"/>
        <v>39360</v>
      </c>
      <c r="R244" s="64">
        <f t="shared" si="132"/>
        <v>19680</v>
      </c>
      <c r="T244" s="64">
        <f>培养数据!$L$6*D244</f>
        <v>328</v>
      </c>
      <c r="U244" s="64">
        <f>培养数据!$L$7*D244</f>
        <v>246</v>
      </c>
      <c r="V244" s="64">
        <f>培养数据!$L$8*D244</f>
        <v>196.79999999999998</v>
      </c>
      <c r="W244" s="64">
        <f>培养数据!$L$9*D244</f>
        <v>147.6</v>
      </c>
      <c r="X244" s="64">
        <f>培养数据!$L$10*D244</f>
        <v>19.68</v>
      </c>
      <c r="Y244" s="64">
        <f>培养数据!$L$11*D244</f>
        <v>39.36</v>
      </c>
      <c r="Z244" s="64">
        <f>培养数据!$L$12*D244</f>
        <v>19.68</v>
      </c>
    </row>
    <row r="245" spans="1:26">
      <c r="A245" s="64">
        <v>242</v>
      </c>
      <c r="B245" s="64">
        <v>1</v>
      </c>
      <c r="C245" s="64">
        <v>3</v>
      </c>
      <c r="D245" s="64">
        <v>42</v>
      </c>
      <c r="E245" s="64">
        <f t="shared" ref="E245:F245" si="185">L145*$D$1</f>
        <v>188160</v>
      </c>
      <c r="F245" s="64">
        <f t="shared" si="185"/>
        <v>141120</v>
      </c>
      <c r="G245" s="64">
        <f t="shared" si="169"/>
        <v>112896</v>
      </c>
      <c r="H245" s="64">
        <f t="shared" si="170"/>
        <v>84672</v>
      </c>
      <c r="I245" s="64">
        <f t="shared" si="171"/>
        <v>11289.599999999999</v>
      </c>
      <c r="J245" s="64">
        <f t="shared" si="172"/>
        <v>22579.199999999997</v>
      </c>
      <c r="K245" s="64">
        <f t="shared" si="173"/>
        <v>11289.599999999999</v>
      </c>
      <c r="L245" s="64">
        <f t="shared" si="126"/>
        <v>336000</v>
      </c>
      <c r="M245" s="64">
        <f t="shared" si="127"/>
        <v>252000</v>
      </c>
      <c r="N245" s="64">
        <f t="shared" si="128"/>
        <v>201600</v>
      </c>
      <c r="O245" s="64">
        <f t="shared" si="129"/>
        <v>151200.00000000003</v>
      </c>
      <c r="P245" s="64">
        <f t="shared" si="130"/>
        <v>20160</v>
      </c>
      <c r="Q245" s="64">
        <f t="shared" si="131"/>
        <v>40320</v>
      </c>
      <c r="R245" s="64">
        <f t="shared" si="132"/>
        <v>20160</v>
      </c>
      <c r="T245" s="64">
        <f>培养数据!$L$6*D245</f>
        <v>336</v>
      </c>
      <c r="U245" s="64">
        <f>培养数据!$L$7*D245</f>
        <v>252</v>
      </c>
      <c r="V245" s="64">
        <f>培养数据!$L$8*D245</f>
        <v>201.6</v>
      </c>
      <c r="W245" s="64">
        <f>培养数据!$L$9*D245</f>
        <v>151.20000000000002</v>
      </c>
      <c r="X245" s="64">
        <f>培养数据!$L$10*D245</f>
        <v>20.16</v>
      </c>
      <c r="Y245" s="64">
        <f>培养数据!$L$11*D245</f>
        <v>40.32</v>
      </c>
      <c r="Z245" s="64">
        <f>培养数据!$L$12*D245</f>
        <v>20.16</v>
      </c>
    </row>
    <row r="246" spans="1:26">
      <c r="A246" s="64">
        <v>243</v>
      </c>
      <c r="B246" s="64">
        <v>1</v>
      </c>
      <c r="C246" s="64">
        <v>3</v>
      </c>
      <c r="D246" s="64">
        <v>43</v>
      </c>
      <c r="E246" s="64">
        <f t="shared" ref="E246:F246" si="186">L146*$D$1</f>
        <v>192640</v>
      </c>
      <c r="F246" s="64">
        <f t="shared" si="186"/>
        <v>144480</v>
      </c>
      <c r="G246" s="64">
        <f t="shared" si="169"/>
        <v>115584</v>
      </c>
      <c r="H246" s="64">
        <f t="shared" si="170"/>
        <v>86688</v>
      </c>
      <c r="I246" s="64">
        <f t="shared" si="171"/>
        <v>11558.4</v>
      </c>
      <c r="J246" s="64">
        <f t="shared" si="172"/>
        <v>23116.799999999999</v>
      </c>
      <c r="K246" s="64">
        <f t="shared" si="173"/>
        <v>11558.4</v>
      </c>
      <c r="L246" s="64">
        <f t="shared" si="126"/>
        <v>344000</v>
      </c>
      <c r="M246" s="64">
        <f t="shared" si="127"/>
        <v>258000</v>
      </c>
      <c r="N246" s="64">
        <f t="shared" si="128"/>
        <v>206400</v>
      </c>
      <c r="O246" s="64">
        <f t="shared" si="129"/>
        <v>154800</v>
      </c>
      <c r="P246" s="64">
        <f t="shared" si="130"/>
        <v>20640</v>
      </c>
      <c r="Q246" s="64">
        <f t="shared" si="131"/>
        <v>41280</v>
      </c>
      <c r="R246" s="64">
        <f t="shared" si="132"/>
        <v>20640</v>
      </c>
      <c r="T246" s="64">
        <f>培养数据!$L$6*D246</f>
        <v>344</v>
      </c>
      <c r="U246" s="64">
        <f>培养数据!$L$7*D246</f>
        <v>258</v>
      </c>
      <c r="V246" s="64">
        <f>培养数据!$L$8*D246</f>
        <v>206.4</v>
      </c>
      <c r="W246" s="64">
        <f>培养数据!$L$9*D246</f>
        <v>154.80000000000001</v>
      </c>
      <c r="X246" s="64">
        <f>培养数据!$L$10*D246</f>
        <v>20.64</v>
      </c>
      <c r="Y246" s="64">
        <f>培养数据!$L$11*D246</f>
        <v>41.28</v>
      </c>
      <c r="Z246" s="64">
        <f>培养数据!$L$12*D246</f>
        <v>20.64</v>
      </c>
    </row>
    <row r="247" spans="1:26">
      <c r="A247" s="64">
        <v>244</v>
      </c>
      <c r="B247" s="64">
        <v>1</v>
      </c>
      <c r="C247" s="64">
        <v>3</v>
      </c>
      <c r="D247" s="64">
        <v>44</v>
      </c>
      <c r="E247" s="64">
        <f t="shared" ref="E247:F247" si="187">L147*$D$1</f>
        <v>197120</v>
      </c>
      <c r="F247" s="64">
        <f t="shared" si="187"/>
        <v>147840</v>
      </c>
      <c r="G247" s="64">
        <f t="shared" si="169"/>
        <v>118272</v>
      </c>
      <c r="H247" s="64">
        <f t="shared" si="170"/>
        <v>88704</v>
      </c>
      <c r="I247" s="64">
        <f t="shared" si="171"/>
        <v>11827.199999999999</v>
      </c>
      <c r="J247" s="64">
        <f t="shared" si="172"/>
        <v>23654.399999999998</v>
      </c>
      <c r="K247" s="64">
        <f t="shared" si="173"/>
        <v>11827.199999999999</v>
      </c>
      <c r="L247" s="64">
        <f t="shared" si="126"/>
        <v>352000</v>
      </c>
      <c r="M247" s="64">
        <f t="shared" si="127"/>
        <v>264000</v>
      </c>
      <c r="N247" s="64">
        <f t="shared" si="128"/>
        <v>211200</v>
      </c>
      <c r="O247" s="64">
        <f t="shared" si="129"/>
        <v>158400</v>
      </c>
      <c r="P247" s="64">
        <f t="shared" si="130"/>
        <v>21119.999999999996</v>
      </c>
      <c r="Q247" s="64">
        <f t="shared" si="131"/>
        <v>42239.999999999993</v>
      </c>
      <c r="R247" s="64">
        <f t="shared" si="132"/>
        <v>21119.999999999996</v>
      </c>
      <c r="T247" s="64">
        <f>培养数据!$L$6*D247</f>
        <v>352</v>
      </c>
      <c r="U247" s="64">
        <f>培养数据!$L$7*D247</f>
        <v>264</v>
      </c>
      <c r="V247" s="64">
        <f>培养数据!$L$8*D247</f>
        <v>211.2</v>
      </c>
      <c r="W247" s="64">
        <f>培养数据!$L$9*D247</f>
        <v>158.4</v>
      </c>
      <c r="X247" s="64">
        <f>培养数据!$L$10*D247</f>
        <v>21.119999999999997</v>
      </c>
      <c r="Y247" s="64">
        <f>培养数据!$L$11*D247</f>
        <v>42.239999999999995</v>
      </c>
      <c r="Z247" s="64">
        <f>培养数据!$L$12*D247</f>
        <v>21.119999999999997</v>
      </c>
    </row>
    <row r="248" spans="1:26">
      <c r="A248" s="64">
        <v>245</v>
      </c>
      <c r="B248" s="64">
        <v>1</v>
      </c>
      <c r="C248" s="64">
        <v>3</v>
      </c>
      <c r="D248" s="64">
        <v>45</v>
      </c>
      <c r="E248" s="64">
        <f t="shared" ref="E248:F248" si="188">L148*$D$1</f>
        <v>201600</v>
      </c>
      <c r="F248" s="64">
        <f t="shared" si="188"/>
        <v>151200</v>
      </c>
      <c r="G248" s="64">
        <f t="shared" si="169"/>
        <v>120960</v>
      </c>
      <c r="H248" s="64">
        <f t="shared" si="170"/>
        <v>90720</v>
      </c>
      <c r="I248" s="64">
        <f t="shared" si="171"/>
        <v>12096</v>
      </c>
      <c r="J248" s="64">
        <f t="shared" si="172"/>
        <v>24192</v>
      </c>
      <c r="K248" s="64">
        <f t="shared" si="173"/>
        <v>12096</v>
      </c>
      <c r="L248" s="64">
        <f t="shared" si="126"/>
        <v>360000</v>
      </c>
      <c r="M248" s="64">
        <f t="shared" si="127"/>
        <v>270000</v>
      </c>
      <c r="N248" s="64">
        <f t="shared" si="128"/>
        <v>216000</v>
      </c>
      <c r="O248" s="64">
        <f t="shared" si="129"/>
        <v>162000</v>
      </c>
      <c r="P248" s="64">
        <f t="shared" si="130"/>
        <v>21599.999999999996</v>
      </c>
      <c r="Q248" s="64">
        <f t="shared" si="131"/>
        <v>43199.999999999993</v>
      </c>
      <c r="R248" s="64">
        <f t="shared" si="132"/>
        <v>21599.999999999996</v>
      </c>
      <c r="T248" s="64">
        <f>培养数据!$L$6*D248</f>
        <v>360</v>
      </c>
      <c r="U248" s="64">
        <f>培养数据!$L$7*D248</f>
        <v>270</v>
      </c>
      <c r="V248" s="64">
        <f>培养数据!$L$8*D248</f>
        <v>216</v>
      </c>
      <c r="W248" s="64">
        <f>培养数据!$L$9*D248</f>
        <v>162</v>
      </c>
      <c r="X248" s="64">
        <f>培养数据!$L$10*D248</f>
        <v>21.599999999999998</v>
      </c>
      <c r="Y248" s="64">
        <f>培养数据!$L$11*D248</f>
        <v>43.199999999999996</v>
      </c>
      <c r="Z248" s="64">
        <f>培养数据!$L$12*D248</f>
        <v>21.599999999999998</v>
      </c>
    </row>
    <row r="249" spans="1:26">
      <c r="A249" s="64">
        <v>246</v>
      </c>
      <c r="B249" s="64">
        <v>1</v>
      </c>
      <c r="C249" s="64">
        <v>3</v>
      </c>
      <c r="D249" s="64">
        <v>46</v>
      </c>
      <c r="E249" s="64">
        <f t="shared" ref="E249:F249" si="189">L149*$D$1</f>
        <v>206080</v>
      </c>
      <c r="F249" s="64">
        <f t="shared" si="189"/>
        <v>154560.00000000003</v>
      </c>
      <c r="G249" s="64">
        <f t="shared" si="169"/>
        <v>123648</v>
      </c>
      <c r="H249" s="64">
        <f t="shared" si="170"/>
        <v>92736</v>
      </c>
      <c r="I249" s="64">
        <f t="shared" si="171"/>
        <v>12364.8</v>
      </c>
      <c r="J249" s="64">
        <f t="shared" si="172"/>
        <v>24729.599999999999</v>
      </c>
      <c r="K249" s="64">
        <f t="shared" si="173"/>
        <v>12364.8</v>
      </c>
      <c r="L249" s="64">
        <f t="shared" si="126"/>
        <v>368000</v>
      </c>
      <c r="M249" s="64">
        <f t="shared" si="127"/>
        <v>276000</v>
      </c>
      <c r="N249" s="64">
        <f t="shared" si="128"/>
        <v>220799.99999999997</v>
      </c>
      <c r="O249" s="64">
        <f t="shared" si="129"/>
        <v>165600</v>
      </c>
      <c r="P249" s="64">
        <f t="shared" si="130"/>
        <v>22080</v>
      </c>
      <c r="Q249" s="64">
        <f t="shared" si="131"/>
        <v>44160</v>
      </c>
      <c r="R249" s="64">
        <f t="shared" si="132"/>
        <v>22080</v>
      </c>
      <c r="T249" s="64">
        <f>培养数据!$L$6*D249</f>
        <v>368</v>
      </c>
      <c r="U249" s="64">
        <f>培养数据!$L$7*D249</f>
        <v>276</v>
      </c>
      <c r="V249" s="64">
        <f>培养数据!$L$8*D249</f>
        <v>220.79999999999998</v>
      </c>
      <c r="W249" s="64">
        <f>培养数据!$L$9*D249</f>
        <v>165.6</v>
      </c>
      <c r="X249" s="64">
        <f>培养数据!$L$10*D249</f>
        <v>22.08</v>
      </c>
      <c r="Y249" s="64">
        <f>培养数据!$L$11*D249</f>
        <v>44.16</v>
      </c>
      <c r="Z249" s="64">
        <f>培养数据!$L$12*D249</f>
        <v>22.08</v>
      </c>
    </row>
    <row r="250" spans="1:26">
      <c r="A250" s="64">
        <v>247</v>
      </c>
      <c r="B250" s="64">
        <v>1</v>
      </c>
      <c r="C250" s="64">
        <v>3</v>
      </c>
      <c r="D250" s="64">
        <v>47</v>
      </c>
      <c r="E250" s="64">
        <f t="shared" ref="E250:F250" si="190">L150*$D$1</f>
        <v>210560</v>
      </c>
      <c r="F250" s="64">
        <f t="shared" si="190"/>
        <v>157920</v>
      </c>
      <c r="G250" s="64">
        <f t="shared" si="169"/>
        <v>126336</v>
      </c>
      <c r="H250" s="64">
        <f t="shared" si="170"/>
        <v>94752</v>
      </c>
      <c r="I250" s="64">
        <f t="shared" si="171"/>
        <v>12633.599999999999</v>
      </c>
      <c r="J250" s="64">
        <f t="shared" si="172"/>
        <v>25267.199999999997</v>
      </c>
      <c r="K250" s="64">
        <f t="shared" si="173"/>
        <v>12633.599999999999</v>
      </c>
      <c r="L250" s="64">
        <f t="shared" si="126"/>
        <v>376000</v>
      </c>
      <c r="M250" s="64">
        <f t="shared" si="127"/>
        <v>282000</v>
      </c>
      <c r="N250" s="64">
        <f t="shared" si="128"/>
        <v>225600</v>
      </c>
      <c r="O250" s="64">
        <f t="shared" si="129"/>
        <v>169200.00000000003</v>
      </c>
      <c r="P250" s="64">
        <f t="shared" si="130"/>
        <v>22560</v>
      </c>
      <c r="Q250" s="64">
        <f t="shared" si="131"/>
        <v>45120</v>
      </c>
      <c r="R250" s="64">
        <f t="shared" si="132"/>
        <v>22560</v>
      </c>
      <c r="T250" s="64">
        <f>培养数据!$L$6*D250</f>
        <v>376</v>
      </c>
      <c r="U250" s="64">
        <f>培养数据!$L$7*D250</f>
        <v>282</v>
      </c>
      <c r="V250" s="64">
        <f>培养数据!$L$8*D250</f>
        <v>225.6</v>
      </c>
      <c r="W250" s="64">
        <f>培养数据!$L$9*D250</f>
        <v>169.20000000000002</v>
      </c>
      <c r="X250" s="64">
        <f>培养数据!$L$10*D250</f>
        <v>22.56</v>
      </c>
      <c r="Y250" s="64">
        <f>培养数据!$L$11*D250</f>
        <v>45.12</v>
      </c>
      <c r="Z250" s="64">
        <f>培养数据!$L$12*D250</f>
        <v>22.56</v>
      </c>
    </row>
    <row r="251" spans="1:26">
      <c r="A251" s="64">
        <v>248</v>
      </c>
      <c r="B251" s="64">
        <v>1</v>
      </c>
      <c r="C251" s="64">
        <v>3</v>
      </c>
      <c r="D251" s="64">
        <v>48</v>
      </c>
      <c r="E251" s="64">
        <f t="shared" ref="E251:F251" si="191">L151*$D$1</f>
        <v>215039.99999999997</v>
      </c>
      <c r="F251" s="64">
        <f t="shared" si="191"/>
        <v>161280.00000000003</v>
      </c>
      <c r="G251" s="64">
        <f t="shared" si="169"/>
        <v>129024</v>
      </c>
      <c r="H251" s="64">
        <f t="shared" si="170"/>
        <v>96768.000000000015</v>
      </c>
      <c r="I251" s="64">
        <f t="shared" si="171"/>
        <v>12902.400000000001</v>
      </c>
      <c r="J251" s="64">
        <f t="shared" si="172"/>
        <v>25804.800000000003</v>
      </c>
      <c r="K251" s="64">
        <f t="shared" si="173"/>
        <v>12902.400000000001</v>
      </c>
      <c r="L251" s="64">
        <f t="shared" si="126"/>
        <v>384000</v>
      </c>
      <c r="M251" s="64">
        <f t="shared" si="127"/>
        <v>288000</v>
      </c>
      <c r="N251" s="64">
        <f t="shared" si="128"/>
        <v>230399.99999999997</v>
      </c>
      <c r="O251" s="64">
        <f t="shared" si="129"/>
        <v>172800</v>
      </c>
      <c r="P251" s="64">
        <f t="shared" si="130"/>
        <v>23040</v>
      </c>
      <c r="Q251" s="64">
        <f t="shared" si="131"/>
        <v>46080</v>
      </c>
      <c r="R251" s="64">
        <f t="shared" si="132"/>
        <v>23040</v>
      </c>
      <c r="T251" s="64">
        <f>培养数据!$L$6*D251</f>
        <v>384</v>
      </c>
      <c r="U251" s="64">
        <f>培养数据!$L$7*D251</f>
        <v>288</v>
      </c>
      <c r="V251" s="64">
        <f>培养数据!$L$8*D251</f>
        <v>230.39999999999998</v>
      </c>
      <c r="W251" s="64">
        <f>培养数据!$L$9*D251</f>
        <v>172.8</v>
      </c>
      <c r="X251" s="64">
        <f>培养数据!$L$10*D251</f>
        <v>23.04</v>
      </c>
      <c r="Y251" s="64">
        <f>培养数据!$L$11*D251</f>
        <v>46.08</v>
      </c>
      <c r="Z251" s="64">
        <f>培养数据!$L$12*D251</f>
        <v>23.04</v>
      </c>
    </row>
    <row r="252" spans="1:26">
      <c r="A252" s="64">
        <v>249</v>
      </c>
      <c r="B252" s="64">
        <v>1</v>
      </c>
      <c r="C252" s="64">
        <v>3</v>
      </c>
      <c r="D252" s="64">
        <v>49</v>
      </c>
      <c r="E252" s="64">
        <f t="shared" ref="E252:F252" si="192">L152*$D$1</f>
        <v>219520</v>
      </c>
      <c r="F252" s="64">
        <f t="shared" si="192"/>
        <v>164640</v>
      </c>
      <c r="G252" s="64">
        <f t="shared" si="169"/>
        <v>131712</v>
      </c>
      <c r="H252" s="64">
        <f t="shared" si="170"/>
        <v>98784</v>
      </c>
      <c r="I252" s="64">
        <f t="shared" si="171"/>
        <v>13171.2</v>
      </c>
      <c r="J252" s="64">
        <f t="shared" si="172"/>
        <v>26342.400000000001</v>
      </c>
      <c r="K252" s="64">
        <f t="shared" si="173"/>
        <v>13171.2</v>
      </c>
      <c r="L252" s="64">
        <f t="shared" si="126"/>
        <v>392000</v>
      </c>
      <c r="M252" s="64">
        <f t="shared" si="127"/>
        <v>294000</v>
      </c>
      <c r="N252" s="64">
        <f t="shared" si="128"/>
        <v>235200</v>
      </c>
      <c r="O252" s="64">
        <f t="shared" si="129"/>
        <v>176400</v>
      </c>
      <c r="P252" s="64">
        <f t="shared" si="130"/>
        <v>23520</v>
      </c>
      <c r="Q252" s="64">
        <f t="shared" si="131"/>
        <v>47040</v>
      </c>
      <c r="R252" s="64">
        <f t="shared" si="132"/>
        <v>23520</v>
      </c>
      <c r="T252" s="64">
        <f>培养数据!$L$6*D252</f>
        <v>392</v>
      </c>
      <c r="U252" s="64">
        <f>培养数据!$L$7*D252</f>
        <v>294</v>
      </c>
      <c r="V252" s="64">
        <f>培养数据!$L$8*D252</f>
        <v>235.2</v>
      </c>
      <c r="W252" s="64">
        <f>培养数据!$L$9*D252</f>
        <v>176.4</v>
      </c>
      <c r="X252" s="64">
        <f>培养数据!$L$10*D252</f>
        <v>23.52</v>
      </c>
      <c r="Y252" s="64">
        <f>培养数据!$L$11*D252</f>
        <v>47.04</v>
      </c>
      <c r="Z252" s="64">
        <f>培养数据!$L$12*D252</f>
        <v>23.52</v>
      </c>
    </row>
    <row r="253" spans="1:26">
      <c r="A253" s="64">
        <v>250</v>
      </c>
      <c r="B253" s="64">
        <v>1</v>
      </c>
      <c r="C253" s="64">
        <v>3</v>
      </c>
      <c r="D253" s="64">
        <v>50</v>
      </c>
      <c r="E253" s="64">
        <f t="shared" ref="E253:F253" si="193">L153*$D$1</f>
        <v>224000</v>
      </c>
      <c r="F253" s="64">
        <f t="shared" si="193"/>
        <v>168000</v>
      </c>
      <c r="G253" s="64">
        <f t="shared" si="169"/>
        <v>134400</v>
      </c>
      <c r="H253" s="64">
        <f t="shared" si="170"/>
        <v>100800</v>
      </c>
      <c r="I253" s="64">
        <f t="shared" si="171"/>
        <v>13439.999999999998</v>
      </c>
      <c r="J253" s="64">
        <f t="shared" si="172"/>
        <v>26879.999999999996</v>
      </c>
      <c r="K253" s="64">
        <f t="shared" si="173"/>
        <v>13439.999999999998</v>
      </c>
      <c r="L253" s="64">
        <f t="shared" si="126"/>
        <v>400000</v>
      </c>
      <c r="M253" s="64">
        <f t="shared" si="127"/>
        <v>300000</v>
      </c>
      <c r="N253" s="64">
        <f t="shared" si="128"/>
        <v>240000</v>
      </c>
      <c r="O253" s="64">
        <f t="shared" si="129"/>
        <v>180000</v>
      </c>
      <c r="P253" s="64">
        <f t="shared" si="130"/>
        <v>24000</v>
      </c>
      <c r="Q253" s="64">
        <f t="shared" si="131"/>
        <v>48000</v>
      </c>
      <c r="R253" s="64">
        <f t="shared" si="132"/>
        <v>24000</v>
      </c>
      <c r="T253" s="64">
        <f>培养数据!$L$6*D253</f>
        <v>400</v>
      </c>
      <c r="U253" s="64">
        <f>培养数据!$L$7*D253</f>
        <v>300</v>
      </c>
      <c r="V253" s="64">
        <f>培养数据!$L$8*D253</f>
        <v>240</v>
      </c>
      <c r="W253" s="64">
        <f>培养数据!$L$9*D253</f>
        <v>180</v>
      </c>
      <c r="X253" s="64">
        <f>培养数据!$L$10*D253</f>
        <v>24</v>
      </c>
      <c r="Y253" s="64">
        <f>培养数据!$L$11*D253</f>
        <v>48</v>
      </c>
      <c r="Z253" s="64">
        <f>培养数据!$L$12*D253</f>
        <v>24</v>
      </c>
    </row>
    <row r="254" spans="1:26">
      <c r="A254" s="64">
        <v>251</v>
      </c>
      <c r="B254" s="64">
        <v>1</v>
      </c>
      <c r="C254" s="64">
        <v>3</v>
      </c>
      <c r="D254" s="64">
        <v>51</v>
      </c>
      <c r="E254" s="64">
        <f t="shared" ref="E254:F254" si="194">L154*$D$1</f>
        <v>228479.99999999997</v>
      </c>
      <c r="F254" s="64">
        <f t="shared" si="194"/>
        <v>171360.00000000003</v>
      </c>
      <c r="G254" s="64">
        <f t="shared" si="169"/>
        <v>137087.99999999997</v>
      </c>
      <c r="H254" s="64">
        <f t="shared" si="170"/>
        <v>102816.00000000001</v>
      </c>
      <c r="I254" s="64">
        <f t="shared" si="171"/>
        <v>13708.800000000001</v>
      </c>
      <c r="J254" s="64">
        <f t="shared" si="172"/>
        <v>27417.600000000002</v>
      </c>
      <c r="K254" s="64">
        <f t="shared" si="173"/>
        <v>13708.800000000001</v>
      </c>
      <c r="L254" s="64">
        <f t="shared" si="126"/>
        <v>408000</v>
      </c>
      <c r="M254" s="64">
        <f t="shared" si="127"/>
        <v>306000</v>
      </c>
      <c r="N254" s="64">
        <f t="shared" si="128"/>
        <v>244799.99999999997</v>
      </c>
      <c r="O254" s="64">
        <f t="shared" si="129"/>
        <v>183600</v>
      </c>
      <c r="P254" s="64">
        <f t="shared" si="130"/>
        <v>24480</v>
      </c>
      <c r="Q254" s="64">
        <f t="shared" si="131"/>
        <v>48960</v>
      </c>
      <c r="R254" s="64">
        <f t="shared" si="132"/>
        <v>24480</v>
      </c>
      <c r="T254" s="64">
        <f>培养数据!$L$6*D254</f>
        <v>408</v>
      </c>
      <c r="U254" s="64">
        <f>培养数据!$L$7*D254</f>
        <v>306</v>
      </c>
      <c r="V254" s="64">
        <f>培养数据!$L$8*D254</f>
        <v>244.79999999999998</v>
      </c>
      <c r="W254" s="64">
        <f>培养数据!$L$9*D254</f>
        <v>183.6</v>
      </c>
      <c r="X254" s="64">
        <f>培养数据!$L$10*D254</f>
        <v>24.48</v>
      </c>
      <c r="Y254" s="64">
        <f>培养数据!$L$11*D254</f>
        <v>48.96</v>
      </c>
      <c r="Z254" s="64">
        <f>培养数据!$L$12*D254</f>
        <v>24.48</v>
      </c>
    </row>
    <row r="255" spans="1:26">
      <c r="A255" s="64">
        <v>252</v>
      </c>
      <c r="B255" s="64">
        <v>1</v>
      </c>
      <c r="C255" s="64">
        <v>3</v>
      </c>
      <c r="D255" s="64">
        <v>52</v>
      </c>
      <c r="E255" s="64">
        <f t="shared" ref="E255:F255" si="195">L155*$D$1</f>
        <v>232960</v>
      </c>
      <c r="F255" s="64">
        <f t="shared" si="195"/>
        <v>174720</v>
      </c>
      <c r="G255" s="64">
        <f t="shared" si="169"/>
        <v>139776</v>
      </c>
      <c r="H255" s="64">
        <f t="shared" si="170"/>
        <v>104832</v>
      </c>
      <c r="I255" s="64">
        <f t="shared" si="171"/>
        <v>13977.599999999999</v>
      </c>
      <c r="J255" s="64">
        <f t="shared" si="172"/>
        <v>27955.199999999997</v>
      </c>
      <c r="K255" s="64">
        <f t="shared" si="173"/>
        <v>13977.599999999999</v>
      </c>
      <c r="L255" s="64">
        <f t="shared" si="126"/>
        <v>416000</v>
      </c>
      <c r="M255" s="64">
        <f t="shared" si="127"/>
        <v>312000</v>
      </c>
      <c r="N255" s="64">
        <f t="shared" si="128"/>
        <v>249600</v>
      </c>
      <c r="O255" s="64">
        <f t="shared" si="129"/>
        <v>187200.00000000003</v>
      </c>
      <c r="P255" s="64">
        <f t="shared" si="130"/>
        <v>24960</v>
      </c>
      <c r="Q255" s="64">
        <f t="shared" si="131"/>
        <v>49920</v>
      </c>
      <c r="R255" s="64">
        <f t="shared" si="132"/>
        <v>24960</v>
      </c>
      <c r="T255" s="64">
        <f>培养数据!$L$6*D255</f>
        <v>416</v>
      </c>
      <c r="U255" s="64">
        <f>培养数据!$L$7*D255</f>
        <v>312</v>
      </c>
      <c r="V255" s="64">
        <f>培养数据!$L$8*D255</f>
        <v>249.6</v>
      </c>
      <c r="W255" s="64">
        <f>培养数据!$L$9*D255</f>
        <v>187.20000000000002</v>
      </c>
      <c r="X255" s="64">
        <f>培养数据!$L$10*D255</f>
        <v>24.96</v>
      </c>
      <c r="Y255" s="64">
        <f>培养数据!$L$11*D255</f>
        <v>49.92</v>
      </c>
      <c r="Z255" s="64">
        <f>培养数据!$L$12*D255</f>
        <v>24.96</v>
      </c>
    </row>
    <row r="256" spans="1:26">
      <c r="A256" s="64">
        <v>253</v>
      </c>
      <c r="B256" s="64">
        <v>1</v>
      </c>
      <c r="C256" s="64">
        <v>3</v>
      </c>
      <c r="D256" s="64">
        <v>53</v>
      </c>
      <c r="E256" s="64">
        <f t="shared" ref="E256:F256" si="196">L156*$D$1</f>
        <v>237439.99999999997</v>
      </c>
      <c r="F256" s="64">
        <f t="shared" si="196"/>
        <v>178080.00000000003</v>
      </c>
      <c r="G256" s="64">
        <f t="shared" si="169"/>
        <v>142463.99999999997</v>
      </c>
      <c r="H256" s="64">
        <f t="shared" si="170"/>
        <v>106848</v>
      </c>
      <c r="I256" s="64">
        <f t="shared" si="171"/>
        <v>14246.400000000001</v>
      </c>
      <c r="J256" s="64">
        <f t="shared" si="172"/>
        <v>28492.800000000003</v>
      </c>
      <c r="K256" s="64">
        <f t="shared" si="173"/>
        <v>14246.400000000001</v>
      </c>
      <c r="L256" s="64">
        <f t="shared" si="126"/>
        <v>424000</v>
      </c>
      <c r="M256" s="64">
        <f t="shared" si="127"/>
        <v>318000</v>
      </c>
      <c r="N256" s="64">
        <f t="shared" si="128"/>
        <v>254399.99999999997</v>
      </c>
      <c r="O256" s="64">
        <f t="shared" si="129"/>
        <v>190800</v>
      </c>
      <c r="P256" s="64">
        <f t="shared" si="130"/>
        <v>25439.999999999996</v>
      </c>
      <c r="Q256" s="64">
        <f t="shared" si="131"/>
        <v>50879.999999999993</v>
      </c>
      <c r="R256" s="64">
        <f t="shared" si="132"/>
        <v>25439.999999999996</v>
      </c>
      <c r="T256" s="64">
        <f>培养数据!$L$6*D256</f>
        <v>424</v>
      </c>
      <c r="U256" s="64">
        <f>培养数据!$L$7*D256</f>
        <v>318</v>
      </c>
      <c r="V256" s="64">
        <f>培养数据!$L$8*D256</f>
        <v>254.39999999999998</v>
      </c>
      <c r="W256" s="64">
        <f>培养数据!$L$9*D256</f>
        <v>190.8</v>
      </c>
      <c r="X256" s="64">
        <f>培养数据!$L$10*D256</f>
        <v>25.439999999999998</v>
      </c>
      <c r="Y256" s="64">
        <f>培养数据!$L$11*D256</f>
        <v>50.879999999999995</v>
      </c>
      <c r="Z256" s="64">
        <f>培养数据!$L$12*D256</f>
        <v>25.439999999999998</v>
      </c>
    </row>
    <row r="257" spans="1:26">
      <c r="A257" s="64">
        <v>254</v>
      </c>
      <c r="B257" s="64">
        <v>1</v>
      </c>
      <c r="C257" s="64">
        <v>3</v>
      </c>
      <c r="D257" s="64">
        <v>54</v>
      </c>
      <c r="E257" s="64">
        <f t="shared" ref="E257:F257" si="197">L157*$D$1</f>
        <v>241920</v>
      </c>
      <c r="F257" s="64">
        <f t="shared" si="197"/>
        <v>181440</v>
      </c>
      <c r="G257" s="64">
        <f t="shared" si="169"/>
        <v>145152</v>
      </c>
      <c r="H257" s="64">
        <f t="shared" si="170"/>
        <v>108864</v>
      </c>
      <c r="I257" s="64">
        <f t="shared" si="171"/>
        <v>14515.2</v>
      </c>
      <c r="J257" s="64">
        <f t="shared" si="172"/>
        <v>29030.400000000001</v>
      </c>
      <c r="K257" s="64">
        <f t="shared" si="173"/>
        <v>14515.2</v>
      </c>
      <c r="L257" s="64">
        <f t="shared" si="126"/>
        <v>432000</v>
      </c>
      <c r="M257" s="64">
        <f t="shared" si="127"/>
        <v>324000</v>
      </c>
      <c r="N257" s="64">
        <f t="shared" si="128"/>
        <v>259200</v>
      </c>
      <c r="O257" s="64">
        <f t="shared" si="129"/>
        <v>194400</v>
      </c>
      <c r="P257" s="64">
        <f t="shared" si="130"/>
        <v>25919.999999999996</v>
      </c>
      <c r="Q257" s="64">
        <f t="shared" si="131"/>
        <v>51839.999999999993</v>
      </c>
      <c r="R257" s="64">
        <f t="shared" si="132"/>
        <v>25919.999999999996</v>
      </c>
      <c r="T257" s="64">
        <f>培养数据!$L$6*D257</f>
        <v>432</v>
      </c>
      <c r="U257" s="64">
        <f>培养数据!$L$7*D257</f>
        <v>324</v>
      </c>
      <c r="V257" s="64">
        <f>培养数据!$L$8*D257</f>
        <v>259.2</v>
      </c>
      <c r="W257" s="64">
        <f>培养数据!$L$9*D257</f>
        <v>194.4</v>
      </c>
      <c r="X257" s="64">
        <f>培养数据!$L$10*D257</f>
        <v>25.919999999999998</v>
      </c>
      <c r="Y257" s="64">
        <f>培养数据!$L$11*D257</f>
        <v>51.839999999999996</v>
      </c>
      <c r="Z257" s="64">
        <f>培养数据!$L$12*D257</f>
        <v>25.919999999999998</v>
      </c>
    </row>
    <row r="258" spans="1:26">
      <c r="A258" s="64">
        <v>255</v>
      </c>
      <c r="B258" s="64">
        <v>1</v>
      </c>
      <c r="C258" s="64">
        <v>3</v>
      </c>
      <c r="D258" s="64">
        <v>55</v>
      </c>
      <c r="E258" s="64">
        <f t="shared" ref="E258:F258" si="198">L158*$D$1</f>
        <v>246400</v>
      </c>
      <c r="F258" s="64">
        <f t="shared" si="198"/>
        <v>184800</v>
      </c>
      <c r="G258" s="64">
        <f t="shared" si="169"/>
        <v>147839.99999999997</v>
      </c>
      <c r="H258" s="64">
        <f t="shared" si="170"/>
        <v>110880</v>
      </c>
      <c r="I258" s="64">
        <f t="shared" si="171"/>
        <v>14783.999999999998</v>
      </c>
      <c r="J258" s="64">
        <f t="shared" si="172"/>
        <v>29567.999999999996</v>
      </c>
      <c r="K258" s="64">
        <f t="shared" si="173"/>
        <v>14783.999999999998</v>
      </c>
      <c r="L258" s="64">
        <f t="shared" si="126"/>
        <v>440000</v>
      </c>
      <c r="M258" s="64">
        <f t="shared" si="127"/>
        <v>330000</v>
      </c>
      <c r="N258" s="64">
        <f t="shared" si="128"/>
        <v>264000</v>
      </c>
      <c r="O258" s="64">
        <f t="shared" si="129"/>
        <v>198000</v>
      </c>
      <c r="P258" s="64">
        <f t="shared" si="130"/>
        <v>26400</v>
      </c>
      <c r="Q258" s="64">
        <f t="shared" si="131"/>
        <v>52800</v>
      </c>
      <c r="R258" s="64">
        <f t="shared" si="132"/>
        <v>26400</v>
      </c>
      <c r="T258" s="64">
        <f>培养数据!$L$6*D258</f>
        <v>440</v>
      </c>
      <c r="U258" s="64">
        <f>培养数据!$L$7*D258</f>
        <v>330</v>
      </c>
      <c r="V258" s="64">
        <f>培养数据!$L$8*D258</f>
        <v>264</v>
      </c>
      <c r="W258" s="64">
        <f>培养数据!$L$9*D258</f>
        <v>198</v>
      </c>
      <c r="X258" s="64">
        <f>培养数据!$L$10*D258</f>
        <v>26.4</v>
      </c>
      <c r="Y258" s="64">
        <f>培养数据!$L$11*D258</f>
        <v>52.8</v>
      </c>
      <c r="Z258" s="64">
        <f>培养数据!$L$12*D258</f>
        <v>26.4</v>
      </c>
    </row>
    <row r="259" spans="1:26">
      <c r="A259" s="64">
        <v>256</v>
      </c>
      <c r="B259" s="64">
        <v>1</v>
      </c>
      <c r="C259" s="64">
        <v>3</v>
      </c>
      <c r="D259" s="64">
        <v>56</v>
      </c>
      <c r="E259" s="64">
        <f t="shared" ref="E259:F259" si="199">L159*$D$1</f>
        <v>250879.99999999997</v>
      </c>
      <c r="F259" s="64">
        <f t="shared" si="199"/>
        <v>188160.00000000003</v>
      </c>
      <c r="G259" s="64">
        <f t="shared" si="169"/>
        <v>150528</v>
      </c>
      <c r="H259" s="64">
        <f t="shared" si="170"/>
        <v>112896</v>
      </c>
      <c r="I259" s="64">
        <f t="shared" si="171"/>
        <v>15052.800000000001</v>
      </c>
      <c r="J259" s="64">
        <f t="shared" si="172"/>
        <v>30105.600000000002</v>
      </c>
      <c r="K259" s="64">
        <f t="shared" si="173"/>
        <v>15052.800000000001</v>
      </c>
      <c r="L259" s="64">
        <f t="shared" si="126"/>
        <v>448000</v>
      </c>
      <c r="M259" s="64">
        <f t="shared" si="127"/>
        <v>336000</v>
      </c>
      <c r="N259" s="64">
        <f t="shared" si="128"/>
        <v>268800</v>
      </c>
      <c r="O259" s="64">
        <f t="shared" si="129"/>
        <v>201600</v>
      </c>
      <c r="P259" s="64">
        <f t="shared" si="130"/>
        <v>26880</v>
      </c>
      <c r="Q259" s="64">
        <f t="shared" si="131"/>
        <v>53760</v>
      </c>
      <c r="R259" s="64">
        <f t="shared" si="132"/>
        <v>26880</v>
      </c>
      <c r="T259" s="64">
        <f>培养数据!$L$6*D259</f>
        <v>448</v>
      </c>
      <c r="U259" s="64">
        <f>培养数据!$L$7*D259</f>
        <v>336</v>
      </c>
      <c r="V259" s="64">
        <f>培养数据!$L$8*D259</f>
        <v>268.8</v>
      </c>
      <c r="W259" s="64">
        <f>培养数据!$L$9*D259</f>
        <v>201.6</v>
      </c>
      <c r="X259" s="64">
        <f>培养数据!$L$10*D259</f>
        <v>26.88</v>
      </c>
      <c r="Y259" s="64">
        <f>培养数据!$L$11*D259</f>
        <v>53.76</v>
      </c>
      <c r="Z259" s="64">
        <f>培养数据!$L$12*D259</f>
        <v>26.88</v>
      </c>
    </row>
    <row r="260" spans="1:26">
      <c r="A260" s="64">
        <v>257</v>
      </c>
      <c r="B260" s="64">
        <v>1</v>
      </c>
      <c r="C260" s="64">
        <v>3</v>
      </c>
      <c r="D260" s="64">
        <v>57</v>
      </c>
      <c r="E260" s="64">
        <f t="shared" ref="E260:F260" si="200">L160*$D$1</f>
        <v>255360</v>
      </c>
      <c r="F260" s="64">
        <f t="shared" si="200"/>
        <v>191520</v>
      </c>
      <c r="G260" s="64">
        <f t="shared" si="169"/>
        <v>153215.99999999997</v>
      </c>
      <c r="H260" s="64">
        <f t="shared" si="170"/>
        <v>114912.00000000003</v>
      </c>
      <c r="I260" s="64">
        <f t="shared" si="171"/>
        <v>15321.599999999999</v>
      </c>
      <c r="J260" s="64">
        <f t="shared" si="172"/>
        <v>30643.199999999997</v>
      </c>
      <c r="K260" s="64">
        <f t="shared" si="173"/>
        <v>15321.599999999999</v>
      </c>
      <c r="L260" s="64">
        <f t="shared" si="126"/>
        <v>456000</v>
      </c>
      <c r="M260" s="64">
        <f t="shared" si="127"/>
        <v>342000</v>
      </c>
      <c r="N260" s="64">
        <f t="shared" si="128"/>
        <v>273599.99999999994</v>
      </c>
      <c r="O260" s="64">
        <f t="shared" si="129"/>
        <v>205200.00000000003</v>
      </c>
      <c r="P260" s="64">
        <f t="shared" si="130"/>
        <v>27360</v>
      </c>
      <c r="Q260" s="64">
        <f t="shared" si="131"/>
        <v>54720</v>
      </c>
      <c r="R260" s="64">
        <f t="shared" si="132"/>
        <v>27360</v>
      </c>
      <c r="T260" s="64">
        <f>培养数据!$L$6*D260</f>
        <v>456</v>
      </c>
      <c r="U260" s="64">
        <f>培养数据!$L$7*D260</f>
        <v>342</v>
      </c>
      <c r="V260" s="64">
        <f>培养数据!$L$8*D260</f>
        <v>273.59999999999997</v>
      </c>
      <c r="W260" s="64">
        <f>培养数据!$L$9*D260</f>
        <v>205.20000000000002</v>
      </c>
      <c r="X260" s="64">
        <f>培养数据!$L$10*D260</f>
        <v>27.36</v>
      </c>
      <c r="Y260" s="64">
        <f>培养数据!$L$11*D260</f>
        <v>54.72</v>
      </c>
      <c r="Z260" s="64">
        <f>培养数据!$L$12*D260</f>
        <v>27.36</v>
      </c>
    </row>
    <row r="261" spans="1:26">
      <c r="A261" s="64">
        <v>258</v>
      </c>
      <c r="B261" s="64">
        <v>1</v>
      </c>
      <c r="C261" s="64">
        <v>3</v>
      </c>
      <c r="D261" s="64">
        <v>58</v>
      </c>
      <c r="E261" s="64">
        <f t="shared" ref="E261:F261" si="201">L161*$D$1</f>
        <v>259839.99999999997</v>
      </c>
      <c r="F261" s="64">
        <f t="shared" si="201"/>
        <v>194880.00000000003</v>
      </c>
      <c r="G261" s="64">
        <f t="shared" si="169"/>
        <v>155904</v>
      </c>
      <c r="H261" s="64">
        <f t="shared" si="170"/>
        <v>116928</v>
      </c>
      <c r="I261" s="64">
        <f t="shared" si="171"/>
        <v>15590.400000000001</v>
      </c>
      <c r="J261" s="64">
        <f t="shared" si="172"/>
        <v>31180.800000000003</v>
      </c>
      <c r="K261" s="64">
        <f t="shared" si="173"/>
        <v>15590.400000000001</v>
      </c>
      <c r="L261" s="64">
        <f t="shared" ref="L261:L324" si="202">$L$1*T261</f>
        <v>464000</v>
      </c>
      <c r="M261" s="64">
        <f t="shared" ref="M261:M324" si="203">$L$1*U261</f>
        <v>348000</v>
      </c>
      <c r="N261" s="64">
        <f t="shared" ref="N261:N324" si="204">$L$1*V261</f>
        <v>278400</v>
      </c>
      <c r="O261" s="64">
        <f t="shared" ref="O261:O324" si="205">$L$1*W261</f>
        <v>208800</v>
      </c>
      <c r="P261" s="64">
        <f t="shared" ref="P261:P324" si="206">$L$1*X261</f>
        <v>27840</v>
      </c>
      <c r="Q261" s="64">
        <f t="shared" ref="Q261:Q324" si="207">$L$1*Y261</f>
        <v>55680</v>
      </c>
      <c r="R261" s="64">
        <f t="shared" ref="R261:R324" si="208">$L$1*Z261</f>
        <v>27840</v>
      </c>
      <c r="T261" s="64">
        <f>培养数据!$L$6*D261</f>
        <v>464</v>
      </c>
      <c r="U261" s="64">
        <f>培养数据!$L$7*D261</f>
        <v>348</v>
      </c>
      <c r="V261" s="64">
        <f>培养数据!$L$8*D261</f>
        <v>278.39999999999998</v>
      </c>
      <c r="W261" s="64">
        <f>培养数据!$L$9*D261</f>
        <v>208.8</v>
      </c>
      <c r="X261" s="64">
        <f>培养数据!$L$10*D261</f>
        <v>27.84</v>
      </c>
      <c r="Y261" s="64">
        <f>培养数据!$L$11*D261</f>
        <v>55.68</v>
      </c>
      <c r="Z261" s="64">
        <f>培养数据!$L$12*D261</f>
        <v>27.84</v>
      </c>
    </row>
    <row r="262" spans="1:26">
      <c r="A262" s="64">
        <v>259</v>
      </c>
      <c r="B262" s="64">
        <v>1</v>
      </c>
      <c r="C262" s="64">
        <v>3</v>
      </c>
      <c r="D262" s="64">
        <v>59</v>
      </c>
      <c r="E262" s="64">
        <f t="shared" ref="E262:F262" si="209">L162*$D$1</f>
        <v>264320</v>
      </c>
      <c r="F262" s="64">
        <f t="shared" si="209"/>
        <v>198240</v>
      </c>
      <c r="G262" s="64">
        <f t="shared" si="169"/>
        <v>158592</v>
      </c>
      <c r="H262" s="64">
        <f t="shared" si="170"/>
        <v>118944</v>
      </c>
      <c r="I262" s="64">
        <f t="shared" si="171"/>
        <v>15859.199999999997</v>
      </c>
      <c r="J262" s="64">
        <f t="shared" si="172"/>
        <v>31718.399999999994</v>
      </c>
      <c r="K262" s="64">
        <f t="shared" si="173"/>
        <v>15859.199999999997</v>
      </c>
      <c r="L262" s="64">
        <f t="shared" si="202"/>
        <v>472000</v>
      </c>
      <c r="M262" s="64">
        <f t="shared" si="203"/>
        <v>354000</v>
      </c>
      <c r="N262" s="64">
        <f t="shared" si="204"/>
        <v>283200</v>
      </c>
      <c r="O262" s="64">
        <f t="shared" si="205"/>
        <v>212400</v>
      </c>
      <c r="P262" s="64">
        <f t="shared" si="206"/>
        <v>28320</v>
      </c>
      <c r="Q262" s="64">
        <f t="shared" si="207"/>
        <v>56640</v>
      </c>
      <c r="R262" s="64">
        <f t="shared" si="208"/>
        <v>28320</v>
      </c>
      <c r="T262" s="64">
        <f>培养数据!$L$6*D262</f>
        <v>472</v>
      </c>
      <c r="U262" s="64">
        <f>培养数据!$L$7*D262</f>
        <v>354</v>
      </c>
      <c r="V262" s="64">
        <f>培养数据!$L$8*D262</f>
        <v>283.2</v>
      </c>
      <c r="W262" s="64">
        <f>培养数据!$L$9*D262</f>
        <v>212.4</v>
      </c>
      <c r="X262" s="64">
        <f>培养数据!$L$10*D262</f>
        <v>28.32</v>
      </c>
      <c r="Y262" s="64">
        <f>培养数据!$L$11*D262</f>
        <v>56.64</v>
      </c>
      <c r="Z262" s="64">
        <f>培养数据!$L$12*D262</f>
        <v>28.32</v>
      </c>
    </row>
    <row r="263" spans="1:26">
      <c r="A263" s="64">
        <v>260</v>
      </c>
      <c r="B263" s="64">
        <v>1</v>
      </c>
      <c r="C263" s="64">
        <v>3</v>
      </c>
      <c r="D263" s="64">
        <v>60</v>
      </c>
      <c r="E263" s="64">
        <f t="shared" ref="E263:F263" si="210">L163*$D$1</f>
        <v>268800</v>
      </c>
      <c r="F263" s="64">
        <f t="shared" si="210"/>
        <v>201600</v>
      </c>
      <c r="G263" s="64">
        <f t="shared" si="169"/>
        <v>161280</v>
      </c>
      <c r="H263" s="64">
        <f t="shared" si="170"/>
        <v>120960</v>
      </c>
      <c r="I263" s="64">
        <f t="shared" si="171"/>
        <v>16127.999999999998</v>
      </c>
      <c r="J263" s="64">
        <f t="shared" si="172"/>
        <v>32255.999999999996</v>
      </c>
      <c r="K263" s="64">
        <f t="shared" si="173"/>
        <v>16127.999999999998</v>
      </c>
      <c r="L263" s="64">
        <f t="shared" si="202"/>
        <v>480000</v>
      </c>
      <c r="M263" s="64">
        <f t="shared" si="203"/>
        <v>360000</v>
      </c>
      <c r="N263" s="64">
        <f t="shared" si="204"/>
        <v>288000</v>
      </c>
      <c r="O263" s="64">
        <f t="shared" si="205"/>
        <v>216000</v>
      </c>
      <c r="P263" s="64">
        <f t="shared" si="206"/>
        <v>28799.999999999996</v>
      </c>
      <c r="Q263" s="64">
        <f t="shared" si="207"/>
        <v>57599.999999999993</v>
      </c>
      <c r="R263" s="64">
        <f t="shared" si="208"/>
        <v>28799.999999999996</v>
      </c>
      <c r="T263" s="64">
        <f>培养数据!$L$6*D263</f>
        <v>480</v>
      </c>
      <c r="U263" s="64">
        <f>培养数据!$L$7*D263</f>
        <v>360</v>
      </c>
      <c r="V263" s="64">
        <f>培养数据!$L$8*D263</f>
        <v>288</v>
      </c>
      <c r="W263" s="64">
        <f>培养数据!$L$9*D263</f>
        <v>216</v>
      </c>
      <c r="X263" s="64">
        <f>培养数据!$L$10*D263</f>
        <v>28.799999999999997</v>
      </c>
      <c r="Y263" s="64">
        <f>培养数据!$L$11*D263</f>
        <v>57.599999999999994</v>
      </c>
      <c r="Z263" s="64">
        <f>培养数据!$L$12*D263</f>
        <v>28.799999999999997</v>
      </c>
    </row>
    <row r="264" spans="1:26">
      <c r="A264" s="64">
        <v>261</v>
      </c>
      <c r="B264" s="64">
        <v>1</v>
      </c>
      <c r="C264" s="64">
        <v>3</v>
      </c>
      <c r="D264" s="64">
        <v>61</v>
      </c>
      <c r="E264" s="64">
        <f t="shared" ref="E264:F264" si="211">L164*$D$1</f>
        <v>273279.99999999994</v>
      </c>
      <c r="F264" s="64">
        <f t="shared" si="211"/>
        <v>204960</v>
      </c>
      <c r="G264" s="64">
        <f t="shared" si="169"/>
        <v>163968</v>
      </c>
      <c r="H264" s="64">
        <f t="shared" si="170"/>
        <v>122976</v>
      </c>
      <c r="I264" s="64">
        <f t="shared" si="171"/>
        <v>16396.8</v>
      </c>
      <c r="J264" s="64">
        <f t="shared" si="172"/>
        <v>32793.599999999999</v>
      </c>
      <c r="K264" s="64">
        <f t="shared" si="173"/>
        <v>16396.8</v>
      </c>
      <c r="L264" s="64">
        <f t="shared" si="202"/>
        <v>488000</v>
      </c>
      <c r="M264" s="64">
        <f t="shared" si="203"/>
        <v>366000</v>
      </c>
      <c r="N264" s="64">
        <f t="shared" si="204"/>
        <v>292800</v>
      </c>
      <c r="O264" s="64">
        <f t="shared" si="205"/>
        <v>219600</v>
      </c>
      <c r="P264" s="64">
        <f t="shared" si="206"/>
        <v>29279.999999999996</v>
      </c>
      <c r="Q264" s="64">
        <f t="shared" si="207"/>
        <v>58559.999999999993</v>
      </c>
      <c r="R264" s="64">
        <f t="shared" si="208"/>
        <v>29279.999999999996</v>
      </c>
      <c r="T264" s="64">
        <f>培养数据!$L$6*D264</f>
        <v>488</v>
      </c>
      <c r="U264" s="64">
        <f>培养数据!$L$7*D264</f>
        <v>366</v>
      </c>
      <c r="V264" s="64">
        <f>培养数据!$L$8*D264</f>
        <v>292.8</v>
      </c>
      <c r="W264" s="64">
        <f>培养数据!$L$9*D264</f>
        <v>219.6</v>
      </c>
      <c r="X264" s="64">
        <f>培养数据!$L$10*D264</f>
        <v>29.279999999999998</v>
      </c>
      <c r="Y264" s="64">
        <f>培养数据!$L$11*D264</f>
        <v>58.559999999999995</v>
      </c>
      <c r="Z264" s="64">
        <f>培养数据!$L$12*D264</f>
        <v>29.279999999999998</v>
      </c>
    </row>
    <row r="265" spans="1:26">
      <c r="A265" s="64">
        <v>262</v>
      </c>
      <c r="B265" s="64">
        <v>1</v>
      </c>
      <c r="C265" s="64">
        <v>3</v>
      </c>
      <c r="D265" s="64">
        <v>62</v>
      </c>
      <c r="E265" s="64">
        <f t="shared" ref="E265:F265" si="212">L165*$D$1</f>
        <v>277760</v>
      </c>
      <c r="F265" s="64">
        <f t="shared" si="212"/>
        <v>208320.00000000003</v>
      </c>
      <c r="G265" s="64">
        <f t="shared" si="169"/>
        <v>166656</v>
      </c>
      <c r="H265" s="64">
        <f t="shared" si="170"/>
        <v>124992</v>
      </c>
      <c r="I265" s="64">
        <f t="shared" si="171"/>
        <v>16665.599999999999</v>
      </c>
      <c r="J265" s="64">
        <f t="shared" si="172"/>
        <v>33331.199999999997</v>
      </c>
      <c r="K265" s="64">
        <f t="shared" si="173"/>
        <v>16665.599999999999</v>
      </c>
      <c r="L265" s="64">
        <f t="shared" si="202"/>
        <v>496000</v>
      </c>
      <c r="M265" s="64">
        <f t="shared" si="203"/>
        <v>372000</v>
      </c>
      <c r="N265" s="64">
        <f t="shared" si="204"/>
        <v>297599.99999999994</v>
      </c>
      <c r="O265" s="64">
        <f t="shared" si="205"/>
        <v>223200.00000000003</v>
      </c>
      <c r="P265" s="64">
        <f t="shared" si="206"/>
        <v>29759.999999999996</v>
      </c>
      <c r="Q265" s="64">
        <f t="shared" si="207"/>
        <v>59519.999999999993</v>
      </c>
      <c r="R265" s="64">
        <f t="shared" si="208"/>
        <v>29759.999999999996</v>
      </c>
      <c r="T265" s="64">
        <f>培养数据!$L$6*D265</f>
        <v>496</v>
      </c>
      <c r="U265" s="64">
        <f>培养数据!$L$7*D265</f>
        <v>372</v>
      </c>
      <c r="V265" s="64">
        <f>培养数据!$L$8*D265</f>
        <v>297.59999999999997</v>
      </c>
      <c r="W265" s="64">
        <f>培养数据!$L$9*D265</f>
        <v>223.20000000000002</v>
      </c>
      <c r="X265" s="64">
        <f>培养数据!$L$10*D265</f>
        <v>29.759999999999998</v>
      </c>
      <c r="Y265" s="64">
        <f>培养数据!$L$11*D265</f>
        <v>59.519999999999996</v>
      </c>
      <c r="Z265" s="64">
        <f>培养数据!$L$12*D265</f>
        <v>29.759999999999998</v>
      </c>
    </row>
    <row r="266" spans="1:26">
      <c r="A266" s="64">
        <v>263</v>
      </c>
      <c r="B266" s="64">
        <v>1</v>
      </c>
      <c r="C266" s="64">
        <v>3</v>
      </c>
      <c r="D266" s="64">
        <v>63</v>
      </c>
      <c r="E266" s="64">
        <f t="shared" ref="E266:F266" si="213">L166*$D$1</f>
        <v>282239.99999999994</v>
      </c>
      <c r="F266" s="64">
        <f t="shared" si="213"/>
        <v>211680</v>
      </c>
      <c r="G266" s="64">
        <f t="shared" si="169"/>
        <v>169344</v>
      </c>
      <c r="H266" s="64">
        <f t="shared" si="170"/>
        <v>127008</v>
      </c>
      <c r="I266" s="64">
        <f t="shared" si="171"/>
        <v>16934.400000000001</v>
      </c>
      <c r="J266" s="64">
        <f t="shared" si="172"/>
        <v>33868.800000000003</v>
      </c>
      <c r="K266" s="64">
        <f t="shared" si="173"/>
        <v>16934.400000000001</v>
      </c>
      <c r="L266" s="64">
        <f t="shared" si="202"/>
        <v>504000</v>
      </c>
      <c r="M266" s="64">
        <f t="shared" si="203"/>
        <v>378000</v>
      </c>
      <c r="N266" s="64">
        <f t="shared" si="204"/>
        <v>302400</v>
      </c>
      <c r="O266" s="64">
        <f t="shared" si="205"/>
        <v>226800</v>
      </c>
      <c r="P266" s="64">
        <f t="shared" si="206"/>
        <v>30240</v>
      </c>
      <c r="Q266" s="64">
        <f t="shared" si="207"/>
        <v>60480</v>
      </c>
      <c r="R266" s="64">
        <f t="shared" si="208"/>
        <v>30240</v>
      </c>
      <c r="T266" s="64">
        <f>培养数据!$L$6*D266</f>
        <v>504</v>
      </c>
      <c r="U266" s="64">
        <f>培养数据!$L$7*D266</f>
        <v>378</v>
      </c>
      <c r="V266" s="64">
        <f>培养数据!$L$8*D266</f>
        <v>302.39999999999998</v>
      </c>
      <c r="W266" s="64">
        <f>培养数据!$L$9*D266</f>
        <v>226.8</v>
      </c>
      <c r="X266" s="64">
        <f>培养数据!$L$10*D266</f>
        <v>30.24</v>
      </c>
      <c r="Y266" s="64">
        <f>培养数据!$L$11*D266</f>
        <v>60.48</v>
      </c>
      <c r="Z266" s="64">
        <f>培养数据!$L$12*D266</f>
        <v>30.24</v>
      </c>
    </row>
    <row r="267" spans="1:26">
      <c r="A267" s="64">
        <v>264</v>
      </c>
      <c r="B267" s="64">
        <v>1</v>
      </c>
      <c r="C267" s="64">
        <v>3</v>
      </c>
      <c r="D267" s="64">
        <v>64</v>
      </c>
      <c r="E267" s="64">
        <f t="shared" ref="E267:F267" si="214">L167*$D$1</f>
        <v>286720</v>
      </c>
      <c r="F267" s="64">
        <f t="shared" si="214"/>
        <v>215040</v>
      </c>
      <c r="G267" s="64">
        <f t="shared" si="169"/>
        <v>172032</v>
      </c>
      <c r="H267" s="64">
        <f t="shared" si="170"/>
        <v>129024</v>
      </c>
      <c r="I267" s="64">
        <f t="shared" si="171"/>
        <v>17203.199999999997</v>
      </c>
      <c r="J267" s="64">
        <f t="shared" si="172"/>
        <v>34406.399999999994</v>
      </c>
      <c r="K267" s="64">
        <f t="shared" si="173"/>
        <v>17203.199999999997</v>
      </c>
      <c r="L267" s="64">
        <f t="shared" si="202"/>
        <v>512000</v>
      </c>
      <c r="M267" s="64">
        <f t="shared" si="203"/>
        <v>384000</v>
      </c>
      <c r="N267" s="64">
        <f t="shared" si="204"/>
        <v>307200</v>
      </c>
      <c r="O267" s="64">
        <f t="shared" si="205"/>
        <v>230400</v>
      </c>
      <c r="P267" s="64">
        <f t="shared" si="206"/>
        <v>30720</v>
      </c>
      <c r="Q267" s="64">
        <f t="shared" si="207"/>
        <v>61440</v>
      </c>
      <c r="R267" s="64">
        <f t="shared" si="208"/>
        <v>30720</v>
      </c>
      <c r="T267" s="64">
        <f>培养数据!$L$6*D267</f>
        <v>512</v>
      </c>
      <c r="U267" s="64">
        <f>培养数据!$L$7*D267</f>
        <v>384</v>
      </c>
      <c r="V267" s="64">
        <f>培养数据!$L$8*D267</f>
        <v>307.2</v>
      </c>
      <c r="W267" s="64">
        <f>培养数据!$L$9*D267</f>
        <v>230.4</v>
      </c>
      <c r="X267" s="64">
        <f>培养数据!$L$10*D267</f>
        <v>30.72</v>
      </c>
      <c r="Y267" s="64">
        <f>培养数据!$L$11*D267</f>
        <v>61.44</v>
      </c>
      <c r="Z267" s="64">
        <f>培养数据!$L$12*D267</f>
        <v>30.72</v>
      </c>
    </row>
    <row r="268" spans="1:26">
      <c r="A268" s="64">
        <v>265</v>
      </c>
      <c r="B268" s="64">
        <v>1</v>
      </c>
      <c r="C268" s="64">
        <v>3</v>
      </c>
      <c r="D268" s="64">
        <v>65</v>
      </c>
      <c r="E268" s="64">
        <f t="shared" ref="E268:F268" si="215">L168*$D$1</f>
        <v>291200</v>
      </c>
      <c r="F268" s="64">
        <f t="shared" si="215"/>
        <v>218400</v>
      </c>
      <c r="G268" s="64">
        <f t="shared" si="169"/>
        <v>174720</v>
      </c>
      <c r="H268" s="64">
        <f t="shared" si="170"/>
        <v>131040</v>
      </c>
      <c r="I268" s="64">
        <f t="shared" si="171"/>
        <v>17471.999999999996</v>
      </c>
      <c r="J268" s="64">
        <f t="shared" si="172"/>
        <v>34943.999999999993</v>
      </c>
      <c r="K268" s="64">
        <f t="shared" si="173"/>
        <v>17471.999999999996</v>
      </c>
      <c r="L268" s="64">
        <f t="shared" si="202"/>
        <v>520000</v>
      </c>
      <c r="M268" s="64">
        <f t="shared" si="203"/>
        <v>390000</v>
      </c>
      <c r="N268" s="64">
        <f t="shared" si="204"/>
        <v>312000</v>
      </c>
      <c r="O268" s="64">
        <f t="shared" si="205"/>
        <v>234000</v>
      </c>
      <c r="P268" s="64">
        <f t="shared" si="206"/>
        <v>31200</v>
      </c>
      <c r="Q268" s="64">
        <f t="shared" si="207"/>
        <v>62400</v>
      </c>
      <c r="R268" s="64">
        <f t="shared" si="208"/>
        <v>31200</v>
      </c>
      <c r="T268" s="64">
        <f>培养数据!$L$6*D268</f>
        <v>520</v>
      </c>
      <c r="U268" s="64">
        <f>培养数据!$L$7*D268</f>
        <v>390</v>
      </c>
      <c r="V268" s="64">
        <f>培养数据!$L$8*D268</f>
        <v>312</v>
      </c>
      <c r="W268" s="64">
        <f>培养数据!$L$9*D268</f>
        <v>234</v>
      </c>
      <c r="X268" s="64">
        <f>培养数据!$L$10*D268</f>
        <v>31.2</v>
      </c>
      <c r="Y268" s="64">
        <f>培养数据!$L$11*D268</f>
        <v>62.4</v>
      </c>
      <c r="Z268" s="64">
        <f>培养数据!$L$12*D268</f>
        <v>31.2</v>
      </c>
    </row>
    <row r="269" spans="1:26">
      <c r="A269" s="64">
        <v>266</v>
      </c>
      <c r="B269" s="64">
        <v>1</v>
      </c>
      <c r="C269" s="64">
        <v>3</v>
      </c>
      <c r="D269" s="64">
        <v>66</v>
      </c>
      <c r="E269" s="64">
        <f t="shared" ref="E269:F269" si="216">L169*$D$1</f>
        <v>295679.99999999994</v>
      </c>
      <c r="F269" s="64">
        <f t="shared" si="216"/>
        <v>221760</v>
      </c>
      <c r="G269" s="64">
        <f t="shared" si="169"/>
        <v>177408</v>
      </c>
      <c r="H269" s="64">
        <f t="shared" si="170"/>
        <v>133056</v>
      </c>
      <c r="I269" s="64">
        <f t="shared" si="171"/>
        <v>17740.8</v>
      </c>
      <c r="J269" s="64">
        <f t="shared" si="172"/>
        <v>35481.599999999999</v>
      </c>
      <c r="K269" s="64">
        <f t="shared" si="173"/>
        <v>17740.8</v>
      </c>
      <c r="L269" s="64">
        <f t="shared" si="202"/>
        <v>528000</v>
      </c>
      <c r="M269" s="64">
        <f t="shared" si="203"/>
        <v>396000</v>
      </c>
      <c r="N269" s="64">
        <f t="shared" si="204"/>
        <v>316800</v>
      </c>
      <c r="O269" s="64">
        <f t="shared" si="205"/>
        <v>237600</v>
      </c>
      <c r="P269" s="64">
        <f t="shared" si="206"/>
        <v>31680</v>
      </c>
      <c r="Q269" s="64">
        <f t="shared" si="207"/>
        <v>63360</v>
      </c>
      <c r="R269" s="64">
        <f t="shared" si="208"/>
        <v>31680</v>
      </c>
      <c r="T269" s="64">
        <f>培养数据!$L$6*D269</f>
        <v>528</v>
      </c>
      <c r="U269" s="64">
        <f>培养数据!$L$7*D269</f>
        <v>396</v>
      </c>
      <c r="V269" s="64">
        <f>培养数据!$L$8*D269</f>
        <v>316.8</v>
      </c>
      <c r="W269" s="64">
        <f>培养数据!$L$9*D269</f>
        <v>237.6</v>
      </c>
      <c r="X269" s="64">
        <f>培养数据!$L$10*D269</f>
        <v>31.68</v>
      </c>
      <c r="Y269" s="64">
        <f>培养数据!$L$11*D269</f>
        <v>63.36</v>
      </c>
      <c r="Z269" s="64">
        <f>培养数据!$L$12*D269</f>
        <v>31.68</v>
      </c>
    </row>
    <row r="270" spans="1:26">
      <c r="A270" s="64">
        <v>267</v>
      </c>
      <c r="B270" s="64">
        <v>1</v>
      </c>
      <c r="C270" s="64">
        <v>3</v>
      </c>
      <c r="D270" s="64">
        <v>67</v>
      </c>
      <c r="E270" s="64">
        <f t="shared" ref="E270:F270" si="217">L170*$D$1</f>
        <v>300160</v>
      </c>
      <c r="F270" s="64">
        <f t="shared" si="217"/>
        <v>225120.00000000006</v>
      </c>
      <c r="G270" s="64">
        <f t="shared" si="169"/>
        <v>180096</v>
      </c>
      <c r="H270" s="64">
        <f t="shared" si="170"/>
        <v>135072</v>
      </c>
      <c r="I270" s="64">
        <f t="shared" si="171"/>
        <v>18009.599999999999</v>
      </c>
      <c r="J270" s="64">
        <f t="shared" si="172"/>
        <v>36019.199999999997</v>
      </c>
      <c r="K270" s="64">
        <f t="shared" si="173"/>
        <v>18009.599999999999</v>
      </c>
      <c r="L270" s="64">
        <f t="shared" si="202"/>
        <v>536000</v>
      </c>
      <c r="M270" s="64">
        <f t="shared" si="203"/>
        <v>402000</v>
      </c>
      <c r="N270" s="64">
        <f t="shared" si="204"/>
        <v>321599.99999999994</v>
      </c>
      <c r="O270" s="64">
        <f t="shared" si="205"/>
        <v>241200.00000000003</v>
      </c>
      <c r="P270" s="64">
        <f t="shared" si="206"/>
        <v>32159.999999999996</v>
      </c>
      <c r="Q270" s="64">
        <f t="shared" si="207"/>
        <v>64319.999999999993</v>
      </c>
      <c r="R270" s="64">
        <f t="shared" si="208"/>
        <v>32159.999999999996</v>
      </c>
      <c r="T270" s="64">
        <f>培养数据!$L$6*D270</f>
        <v>536</v>
      </c>
      <c r="U270" s="64">
        <f>培养数据!$L$7*D270</f>
        <v>402</v>
      </c>
      <c r="V270" s="64">
        <f>培养数据!$L$8*D270</f>
        <v>321.59999999999997</v>
      </c>
      <c r="W270" s="64">
        <f>培养数据!$L$9*D270</f>
        <v>241.20000000000002</v>
      </c>
      <c r="X270" s="64">
        <f>培养数据!$L$10*D270</f>
        <v>32.159999999999997</v>
      </c>
      <c r="Y270" s="64">
        <f>培养数据!$L$11*D270</f>
        <v>64.319999999999993</v>
      </c>
      <c r="Z270" s="64">
        <f>培养数据!$L$12*D270</f>
        <v>32.159999999999997</v>
      </c>
    </row>
    <row r="271" spans="1:26">
      <c r="A271" s="64">
        <v>268</v>
      </c>
      <c r="B271" s="64">
        <v>1</v>
      </c>
      <c r="C271" s="64">
        <v>3</v>
      </c>
      <c r="D271" s="64">
        <v>68</v>
      </c>
      <c r="E271" s="64">
        <f t="shared" ref="E271:F271" si="218">L171*$D$1</f>
        <v>304639.99999999994</v>
      </c>
      <c r="F271" s="64">
        <f t="shared" si="218"/>
        <v>228480</v>
      </c>
      <c r="G271" s="64">
        <f t="shared" si="169"/>
        <v>182784</v>
      </c>
      <c r="H271" s="64">
        <f t="shared" si="170"/>
        <v>137088</v>
      </c>
      <c r="I271" s="64">
        <f t="shared" si="171"/>
        <v>18278.400000000001</v>
      </c>
      <c r="J271" s="64">
        <f t="shared" si="172"/>
        <v>36556.800000000003</v>
      </c>
      <c r="K271" s="64">
        <f t="shared" si="173"/>
        <v>18278.400000000001</v>
      </c>
      <c r="L271" s="64">
        <f t="shared" si="202"/>
        <v>544000</v>
      </c>
      <c r="M271" s="64">
        <f t="shared" si="203"/>
        <v>408000</v>
      </c>
      <c r="N271" s="64">
        <f t="shared" si="204"/>
        <v>326400</v>
      </c>
      <c r="O271" s="64">
        <f t="shared" si="205"/>
        <v>244800</v>
      </c>
      <c r="P271" s="64">
        <f t="shared" si="206"/>
        <v>32640</v>
      </c>
      <c r="Q271" s="64">
        <f t="shared" si="207"/>
        <v>65280</v>
      </c>
      <c r="R271" s="64">
        <f t="shared" si="208"/>
        <v>32640</v>
      </c>
      <c r="T271" s="64">
        <f>培养数据!$L$6*D271</f>
        <v>544</v>
      </c>
      <c r="U271" s="64">
        <f>培养数据!$L$7*D271</f>
        <v>408</v>
      </c>
      <c r="V271" s="64">
        <f>培养数据!$L$8*D271</f>
        <v>326.39999999999998</v>
      </c>
      <c r="W271" s="64">
        <f>培养数据!$L$9*D271</f>
        <v>244.8</v>
      </c>
      <c r="X271" s="64">
        <f>培养数据!$L$10*D271</f>
        <v>32.64</v>
      </c>
      <c r="Y271" s="64">
        <f>培养数据!$L$11*D271</f>
        <v>65.28</v>
      </c>
      <c r="Z271" s="64">
        <f>培养数据!$L$12*D271</f>
        <v>32.64</v>
      </c>
    </row>
    <row r="272" spans="1:26">
      <c r="A272" s="64">
        <v>269</v>
      </c>
      <c r="B272" s="64">
        <v>1</v>
      </c>
      <c r="C272" s="64">
        <v>3</v>
      </c>
      <c r="D272" s="64">
        <v>69</v>
      </c>
      <c r="E272" s="64">
        <f t="shared" ref="E272:F272" si="219">L172*$D$1</f>
        <v>309120</v>
      </c>
      <c r="F272" s="64">
        <f t="shared" si="219"/>
        <v>231840</v>
      </c>
      <c r="G272" s="64">
        <f t="shared" si="169"/>
        <v>185472</v>
      </c>
      <c r="H272" s="64">
        <f t="shared" si="170"/>
        <v>139104</v>
      </c>
      <c r="I272" s="64">
        <f t="shared" si="171"/>
        <v>18547.199999999997</v>
      </c>
      <c r="J272" s="64">
        <f t="shared" si="172"/>
        <v>37094.399999999994</v>
      </c>
      <c r="K272" s="64">
        <f t="shared" si="173"/>
        <v>18547.199999999997</v>
      </c>
      <c r="L272" s="64">
        <f t="shared" si="202"/>
        <v>552000</v>
      </c>
      <c r="M272" s="64">
        <f t="shared" si="203"/>
        <v>414000</v>
      </c>
      <c r="N272" s="64">
        <f t="shared" si="204"/>
        <v>331200</v>
      </c>
      <c r="O272" s="64">
        <f t="shared" si="205"/>
        <v>248400</v>
      </c>
      <c r="P272" s="64">
        <f t="shared" si="206"/>
        <v>33120</v>
      </c>
      <c r="Q272" s="64">
        <f t="shared" si="207"/>
        <v>66240</v>
      </c>
      <c r="R272" s="64">
        <f t="shared" si="208"/>
        <v>33120</v>
      </c>
      <c r="T272" s="64">
        <f>培养数据!$L$6*D272</f>
        <v>552</v>
      </c>
      <c r="U272" s="64">
        <f>培养数据!$L$7*D272</f>
        <v>414</v>
      </c>
      <c r="V272" s="64">
        <f>培养数据!$L$8*D272</f>
        <v>331.2</v>
      </c>
      <c r="W272" s="64">
        <f>培养数据!$L$9*D272</f>
        <v>248.4</v>
      </c>
      <c r="X272" s="64">
        <f>培养数据!$L$10*D272</f>
        <v>33.119999999999997</v>
      </c>
      <c r="Y272" s="64">
        <f>培养数据!$L$11*D272</f>
        <v>66.239999999999995</v>
      </c>
      <c r="Z272" s="64">
        <f>培养数据!$L$12*D272</f>
        <v>33.119999999999997</v>
      </c>
    </row>
    <row r="273" spans="1:26">
      <c r="A273" s="64">
        <v>270</v>
      </c>
      <c r="B273" s="64">
        <v>1</v>
      </c>
      <c r="C273" s="64">
        <v>3</v>
      </c>
      <c r="D273" s="64">
        <v>70</v>
      </c>
      <c r="E273" s="64">
        <f t="shared" ref="E273:F273" si="220">L173*$D$1</f>
        <v>313600</v>
      </c>
      <c r="F273" s="64">
        <f t="shared" si="220"/>
        <v>235200</v>
      </c>
      <c r="G273" s="64">
        <f t="shared" si="169"/>
        <v>188160</v>
      </c>
      <c r="H273" s="64">
        <f t="shared" si="170"/>
        <v>141120</v>
      </c>
      <c r="I273" s="64">
        <f t="shared" si="171"/>
        <v>18815.999999999996</v>
      </c>
      <c r="J273" s="64">
        <f t="shared" si="172"/>
        <v>37631.999999999993</v>
      </c>
      <c r="K273" s="64">
        <f t="shared" si="173"/>
        <v>18815.999999999996</v>
      </c>
      <c r="L273" s="64">
        <f t="shared" si="202"/>
        <v>560000</v>
      </c>
      <c r="M273" s="64">
        <f t="shared" si="203"/>
        <v>420000</v>
      </c>
      <c r="N273" s="64">
        <f t="shared" si="204"/>
        <v>336000</v>
      </c>
      <c r="O273" s="64">
        <f t="shared" si="205"/>
        <v>252000</v>
      </c>
      <c r="P273" s="64">
        <f t="shared" si="206"/>
        <v>33600</v>
      </c>
      <c r="Q273" s="64">
        <f t="shared" si="207"/>
        <v>67200</v>
      </c>
      <c r="R273" s="64">
        <f t="shared" si="208"/>
        <v>33600</v>
      </c>
      <c r="T273" s="64">
        <f>培养数据!$L$6*D273</f>
        <v>560</v>
      </c>
      <c r="U273" s="64">
        <f>培养数据!$L$7*D273</f>
        <v>420</v>
      </c>
      <c r="V273" s="64">
        <f>培养数据!$L$8*D273</f>
        <v>336</v>
      </c>
      <c r="W273" s="64">
        <f>培养数据!$L$9*D273</f>
        <v>252</v>
      </c>
      <c r="X273" s="64">
        <f>培养数据!$L$10*D273</f>
        <v>33.6</v>
      </c>
      <c r="Y273" s="64">
        <f>培养数据!$L$11*D273</f>
        <v>67.2</v>
      </c>
      <c r="Z273" s="64">
        <f>培养数据!$L$12*D273</f>
        <v>33.6</v>
      </c>
    </row>
    <row r="274" spans="1:26">
      <c r="A274" s="64">
        <v>271</v>
      </c>
      <c r="B274" s="64">
        <v>1</v>
      </c>
      <c r="C274" s="64">
        <v>3</v>
      </c>
      <c r="D274" s="64">
        <v>71</v>
      </c>
      <c r="E274" s="64">
        <f t="shared" ref="E274:F274" si="221">L174*$D$1</f>
        <v>318080</v>
      </c>
      <c r="F274" s="64">
        <f t="shared" si="221"/>
        <v>238560</v>
      </c>
      <c r="G274" s="64">
        <f t="shared" si="169"/>
        <v>190848</v>
      </c>
      <c r="H274" s="64">
        <f t="shared" si="170"/>
        <v>143136</v>
      </c>
      <c r="I274" s="64">
        <f t="shared" si="171"/>
        <v>19084.8</v>
      </c>
      <c r="J274" s="64">
        <f t="shared" si="172"/>
        <v>38169.599999999999</v>
      </c>
      <c r="K274" s="64">
        <f t="shared" si="173"/>
        <v>19084.8</v>
      </c>
      <c r="L274" s="64">
        <f t="shared" si="202"/>
        <v>568000</v>
      </c>
      <c r="M274" s="64">
        <f t="shared" si="203"/>
        <v>426000</v>
      </c>
      <c r="N274" s="64">
        <f t="shared" si="204"/>
        <v>340800</v>
      </c>
      <c r="O274" s="64">
        <f t="shared" si="205"/>
        <v>255600</v>
      </c>
      <c r="P274" s="64">
        <f t="shared" si="206"/>
        <v>34080</v>
      </c>
      <c r="Q274" s="64">
        <f t="shared" si="207"/>
        <v>68160</v>
      </c>
      <c r="R274" s="64">
        <f t="shared" si="208"/>
        <v>34080</v>
      </c>
      <c r="T274" s="64">
        <f>培养数据!$L$6*D274</f>
        <v>568</v>
      </c>
      <c r="U274" s="64">
        <f>培养数据!$L$7*D274</f>
        <v>426</v>
      </c>
      <c r="V274" s="64">
        <f>培养数据!$L$8*D274</f>
        <v>340.8</v>
      </c>
      <c r="W274" s="64">
        <f>培养数据!$L$9*D274</f>
        <v>255.6</v>
      </c>
      <c r="X274" s="64">
        <f>培养数据!$L$10*D274</f>
        <v>34.08</v>
      </c>
      <c r="Y274" s="64">
        <f>培养数据!$L$11*D274</f>
        <v>68.16</v>
      </c>
      <c r="Z274" s="64">
        <f>培养数据!$L$12*D274</f>
        <v>34.08</v>
      </c>
    </row>
    <row r="275" spans="1:26">
      <c r="A275" s="64">
        <v>272</v>
      </c>
      <c r="B275" s="64">
        <v>1</v>
      </c>
      <c r="C275" s="64">
        <v>3</v>
      </c>
      <c r="D275" s="64">
        <v>72</v>
      </c>
      <c r="E275" s="64">
        <f t="shared" ref="E275:F275" si="222">L175*$D$1</f>
        <v>322560</v>
      </c>
      <c r="F275" s="64">
        <f t="shared" si="222"/>
        <v>241920.00000000006</v>
      </c>
      <c r="G275" s="64">
        <f t="shared" si="169"/>
        <v>193536</v>
      </c>
      <c r="H275" s="64">
        <f t="shared" si="170"/>
        <v>145152</v>
      </c>
      <c r="I275" s="64">
        <f t="shared" si="171"/>
        <v>19353.599999999999</v>
      </c>
      <c r="J275" s="64">
        <f t="shared" si="172"/>
        <v>38707.199999999997</v>
      </c>
      <c r="K275" s="64">
        <f t="shared" si="173"/>
        <v>19353.599999999999</v>
      </c>
      <c r="L275" s="64">
        <f t="shared" si="202"/>
        <v>576000</v>
      </c>
      <c r="M275" s="64">
        <f t="shared" si="203"/>
        <v>432000</v>
      </c>
      <c r="N275" s="64">
        <f t="shared" si="204"/>
        <v>345599.99999999994</v>
      </c>
      <c r="O275" s="64">
        <f t="shared" si="205"/>
        <v>259200</v>
      </c>
      <c r="P275" s="64">
        <f t="shared" si="206"/>
        <v>34560</v>
      </c>
      <c r="Q275" s="64">
        <f t="shared" si="207"/>
        <v>69120</v>
      </c>
      <c r="R275" s="64">
        <f t="shared" si="208"/>
        <v>34560</v>
      </c>
      <c r="T275" s="64">
        <f>培养数据!$L$6*D275</f>
        <v>576</v>
      </c>
      <c r="U275" s="64">
        <f>培养数据!$L$7*D275</f>
        <v>432</v>
      </c>
      <c r="V275" s="64">
        <f>培养数据!$L$8*D275</f>
        <v>345.59999999999997</v>
      </c>
      <c r="W275" s="64">
        <f>培养数据!$L$9*D275</f>
        <v>259.2</v>
      </c>
      <c r="X275" s="64">
        <f>培养数据!$L$10*D275</f>
        <v>34.56</v>
      </c>
      <c r="Y275" s="64">
        <f>培养数据!$L$11*D275</f>
        <v>69.12</v>
      </c>
      <c r="Z275" s="64">
        <f>培养数据!$L$12*D275</f>
        <v>34.56</v>
      </c>
    </row>
    <row r="276" spans="1:26">
      <c r="A276" s="64">
        <v>273</v>
      </c>
      <c r="B276" s="64">
        <v>1</v>
      </c>
      <c r="C276" s="64">
        <v>3</v>
      </c>
      <c r="D276" s="64">
        <v>73</v>
      </c>
      <c r="E276" s="64">
        <f t="shared" ref="E276:F276" si="223">L176*$D$1</f>
        <v>327040</v>
      </c>
      <c r="F276" s="64">
        <f t="shared" si="223"/>
        <v>245280</v>
      </c>
      <c r="G276" s="64">
        <f t="shared" si="169"/>
        <v>196224</v>
      </c>
      <c r="H276" s="64">
        <f t="shared" si="170"/>
        <v>147168</v>
      </c>
      <c r="I276" s="64">
        <f t="shared" si="171"/>
        <v>19622.400000000001</v>
      </c>
      <c r="J276" s="64">
        <f t="shared" si="172"/>
        <v>39244.800000000003</v>
      </c>
      <c r="K276" s="64">
        <f t="shared" si="173"/>
        <v>19622.400000000001</v>
      </c>
      <c r="L276" s="64">
        <f t="shared" si="202"/>
        <v>584000</v>
      </c>
      <c r="M276" s="64">
        <f t="shared" si="203"/>
        <v>438000</v>
      </c>
      <c r="N276" s="64">
        <f t="shared" si="204"/>
        <v>350400</v>
      </c>
      <c r="O276" s="64">
        <f t="shared" si="205"/>
        <v>262800</v>
      </c>
      <c r="P276" s="64">
        <f t="shared" si="206"/>
        <v>35040</v>
      </c>
      <c r="Q276" s="64">
        <f t="shared" si="207"/>
        <v>70080</v>
      </c>
      <c r="R276" s="64">
        <f t="shared" si="208"/>
        <v>35040</v>
      </c>
      <c r="T276" s="64">
        <f>培养数据!$L$6*D276</f>
        <v>584</v>
      </c>
      <c r="U276" s="64">
        <f>培养数据!$L$7*D276</f>
        <v>438</v>
      </c>
      <c r="V276" s="64">
        <f>培养数据!$L$8*D276</f>
        <v>350.4</v>
      </c>
      <c r="W276" s="64">
        <f>培养数据!$L$9*D276</f>
        <v>262.8</v>
      </c>
      <c r="X276" s="64">
        <f>培养数据!$L$10*D276</f>
        <v>35.04</v>
      </c>
      <c r="Y276" s="64">
        <f>培养数据!$L$11*D276</f>
        <v>70.08</v>
      </c>
      <c r="Z276" s="64">
        <f>培养数据!$L$12*D276</f>
        <v>35.04</v>
      </c>
    </row>
    <row r="277" spans="1:26">
      <c r="A277" s="64">
        <v>274</v>
      </c>
      <c r="B277" s="64">
        <v>1</v>
      </c>
      <c r="C277" s="64">
        <v>3</v>
      </c>
      <c r="D277" s="64">
        <v>74</v>
      </c>
      <c r="E277" s="64">
        <f t="shared" ref="E277:F277" si="224">L177*$D$1</f>
        <v>331520</v>
      </c>
      <c r="F277" s="64">
        <f t="shared" si="224"/>
        <v>248640</v>
      </c>
      <c r="G277" s="64">
        <f t="shared" si="169"/>
        <v>198912</v>
      </c>
      <c r="H277" s="64">
        <f t="shared" si="170"/>
        <v>149184</v>
      </c>
      <c r="I277" s="64">
        <f t="shared" si="171"/>
        <v>19891.199999999997</v>
      </c>
      <c r="J277" s="64">
        <f t="shared" si="172"/>
        <v>39782.399999999994</v>
      </c>
      <c r="K277" s="64">
        <f t="shared" si="173"/>
        <v>19891.199999999997</v>
      </c>
      <c r="L277" s="64">
        <f t="shared" si="202"/>
        <v>592000</v>
      </c>
      <c r="M277" s="64">
        <f t="shared" si="203"/>
        <v>444000</v>
      </c>
      <c r="N277" s="64">
        <f t="shared" si="204"/>
        <v>355200</v>
      </c>
      <c r="O277" s="64">
        <f t="shared" si="205"/>
        <v>266400.00000000006</v>
      </c>
      <c r="P277" s="64">
        <f t="shared" si="206"/>
        <v>35519.999999999993</v>
      </c>
      <c r="Q277" s="64">
        <f t="shared" si="207"/>
        <v>71039.999999999985</v>
      </c>
      <c r="R277" s="64">
        <f t="shared" si="208"/>
        <v>35519.999999999993</v>
      </c>
      <c r="T277" s="64">
        <f>培养数据!$L$6*D277</f>
        <v>592</v>
      </c>
      <c r="U277" s="64">
        <f>培养数据!$L$7*D277</f>
        <v>444</v>
      </c>
      <c r="V277" s="64">
        <f>培养数据!$L$8*D277</f>
        <v>355.2</v>
      </c>
      <c r="W277" s="64">
        <f>培养数据!$L$9*D277</f>
        <v>266.40000000000003</v>
      </c>
      <c r="X277" s="64">
        <f>培养数据!$L$10*D277</f>
        <v>35.519999999999996</v>
      </c>
      <c r="Y277" s="64">
        <f>培养数据!$L$11*D277</f>
        <v>71.039999999999992</v>
      </c>
      <c r="Z277" s="64">
        <f>培养数据!$L$12*D277</f>
        <v>35.519999999999996</v>
      </c>
    </row>
    <row r="278" spans="1:26">
      <c r="A278" s="64">
        <v>275</v>
      </c>
      <c r="B278" s="64">
        <v>1</v>
      </c>
      <c r="C278" s="64">
        <v>3</v>
      </c>
      <c r="D278" s="64">
        <v>75</v>
      </c>
      <c r="E278" s="64">
        <f t="shared" ref="E278:F278" si="225">L178*$D$1</f>
        <v>336000</v>
      </c>
      <c r="F278" s="64">
        <f t="shared" si="225"/>
        <v>252000</v>
      </c>
      <c r="G278" s="64">
        <f t="shared" si="169"/>
        <v>201600</v>
      </c>
      <c r="H278" s="64">
        <f t="shared" si="170"/>
        <v>151200</v>
      </c>
      <c r="I278" s="64">
        <f t="shared" si="171"/>
        <v>20160</v>
      </c>
      <c r="J278" s="64">
        <f t="shared" si="172"/>
        <v>40320</v>
      </c>
      <c r="K278" s="64">
        <f t="shared" si="173"/>
        <v>20160</v>
      </c>
      <c r="L278" s="64">
        <f t="shared" si="202"/>
        <v>600000</v>
      </c>
      <c r="M278" s="64">
        <f t="shared" si="203"/>
        <v>450000</v>
      </c>
      <c r="N278" s="64">
        <f t="shared" si="204"/>
        <v>360000</v>
      </c>
      <c r="O278" s="64">
        <f t="shared" si="205"/>
        <v>270000</v>
      </c>
      <c r="P278" s="64">
        <f t="shared" si="206"/>
        <v>36000</v>
      </c>
      <c r="Q278" s="64">
        <f t="shared" si="207"/>
        <v>72000</v>
      </c>
      <c r="R278" s="64">
        <f t="shared" si="208"/>
        <v>36000</v>
      </c>
      <c r="T278" s="64">
        <f>培养数据!$L$6*D278</f>
        <v>600</v>
      </c>
      <c r="U278" s="64">
        <f>培养数据!$L$7*D278</f>
        <v>450</v>
      </c>
      <c r="V278" s="64">
        <f>培养数据!$L$8*D278</f>
        <v>360</v>
      </c>
      <c r="W278" s="64">
        <f>培养数据!$L$9*D278</f>
        <v>270</v>
      </c>
      <c r="X278" s="64">
        <f>培养数据!$L$10*D278</f>
        <v>36</v>
      </c>
      <c r="Y278" s="64">
        <f>培养数据!$L$11*D278</f>
        <v>72</v>
      </c>
      <c r="Z278" s="64">
        <f>培养数据!$L$12*D278</f>
        <v>36</v>
      </c>
    </row>
    <row r="279" spans="1:26">
      <c r="A279" s="64">
        <v>276</v>
      </c>
      <c r="B279" s="64">
        <v>1</v>
      </c>
      <c r="C279" s="64">
        <v>3</v>
      </c>
      <c r="D279" s="64">
        <v>76</v>
      </c>
      <c r="E279" s="64">
        <f t="shared" ref="E279:F279" si="226">L179*$D$1</f>
        <v>340480</v>
      </c>
      <c r="F279" s="64">
        <f t="shared" si="226"/>
        <v>255360</v>
      </c>
      <c r="G279" s="64">
        <f t="shared" si="169"/>
        <v>204288</v>
      </c>
      <c r="H279" s="64">
        <f t="shared" si="170"/>
        <v>153216</v>
      </c>
      <c r="I279" s="64">
        <f t="shared" si="171"/>
        <v>20428.8</v>
      </c>
      <c r="J279" s="64">
        <f t="shared" si="172"/>
        <v>40857.599999999999</v>
      </c>
      <c r="K279" s="64">
        <f t="shared" si="173"/>
        <v>20428.8</v>
      </c>
      <c r="L279" s="64">
        <f t="shared" si="202"/>
        <v>608000</v>
      </c>
      <c r="M279" s="64">
        <f t="shared" si="203"/>
        <v>456000</v>
      </c>
      <c r="N279" s="64">
        <f t="shared" si="204"/>
        <v>364800</v>
      </c>
      <c r="O279" s="64">
        <f t="shared" si="205"/>
        <v>273600</v>
      </c>
      <c r="P279" s="64">
        <f t="shared" si="206"/>
        <v>36480</v>
      </c>
      <c r="Q279" s="64">
        <f t="shared" si="207"/>
        <v>72960</v>
      </c>
      <c r="R279" s="64">
        <f t="shared" si="208"/>
        <v>36480</v>
      </c>
      <c r="T279" s="64">
        <f>培养数据!$L$6*D279</f>
        <v>608</v>
      </c>
      <c r="U279" s="64">
        <f>培养数据!$L$7*D279</f>
        <v>456</v>
      </c>
      <c r="V279" s="64">
        <f>培养数据!$L$8*D279</f>
        <v>364.8</v>
      </c>
      <c r="W279" s="64">
        <f>培养数据!$L$9*D279</f>
        <v>273.60000000000002</v>
      </c>
      <c r="X279" s="64">
        <f>培养数据!$L$10*D279</f>
        <v>36.479999999999997</v>
      </c>
      <c r="Y279" s="64">
        <f>培养数据!$L$11*D279</f>
        <v>72.959999999999994</v>
      </c>
      <c r="Z279" s="64">
        <f>培养数据!$L$12*D279</f>
        <v>36.479999999999997</v>
      </c>
    </row>
    <row r="280" spans="1:26">
      <c r="A280" s="64">
        <v>277</v>
      </c>
      <c r="B280" s="64">
        <v>1</v>
      </c>
      <c r="C280" s="64">
        <v>3</v>
      </c>
      <c r="D280" s="64">
        <v>77</v>
      </c>
      <c r="E280" s="64">
        <f t="shared" ref="E280:F280" si="227">L180*$D$1</f>
        <v>344960</v>
      </c>
      <c r="F280" s="64">
        <f t="shared" si="227"/>
        <v>258720.00000000006</v>
      </c>
      <c r="G280" s="64">
        <f t="shared" si="169"/>
        <v>206976</v>
      </c>
      <c r="H280" s="64">
        <f t="shared" si="170"/>
        <v>155232</v>
      </c>
      <c r="I280" s="64">
        <f t="shared" si="171"/>
        <v>20697.599999999999</v>
      </c>
      <c r="J280" s="64">
        <f t="shared" si="172"/>
        <v>41395.199999999997</v>
      </c>
      <c r="K280" s="64">
        <f t="shared" si="173"/>
        <v>20697.599999999999</v>
      </c>
      <c r="L280" s="64">
        <f t="shared" si="202"/>
        <v>616000</v>
      </c>
      <c r="M280" s="64">
        <f t="shared" si="203"/>
        <v>462000</v>
      </c>
      <c r="N280" s="64">
        <f t="shared" si="204"/>
        <v>369599.99999999994</v>
      </c>
      <c r="O280" s="64">
        <f t="shared" si="205"/>
        <v>277200</v>
      </c>
      <c r="P280" s="64">
        <f t="shared" si="206"/>
        <v>36960</v>
      </c>
      <c r="Q280" s="64">
        <f t="shared" si="207"/>
        <v>73920</v>
      </c>
      <c r="R280" s="64">
        <f t="shared" si="208"/>
        <v>36960</v>
      </c>
      <c r="T280" s="64">
        <f>培养数据!$L$6*D280</f>
        <v>616</v>
      </c>
      <c r="U280" s="64">
        <f>培养数据!$L$7*D280</f>
        <v>462</v>
      </c>
      <c r="V280" s="64">
        <f>培养数据!$L$8*D280</f>
        <v>369.59999999999997</v>
      </c>
      <c r="W280" s="64">
        <f>培养数据!$L$9*D280</f>
        <v>277.2</v>
      </c>
      <c r="X280" s="64">
        <f>培养数据!$L$10*D280</f>
        <v>36.96</v>
      </c>
      <c r="Y280" s="64">
        <f>培养数据!$L$11*D280</f>
        <v>73.92</v>
      </c>
      <c r="Z280" s="64">
        <f>培养数据!$L$12*D280</f>
        <v>36.96</v>
      </c>
    </row>
    <row r="281" spans="1:26">
      <c r="A281" s="64">
        <v>278</v>
      </c>
      <c r="B281" s="64">
        <v>1</v>
      </c>
      <c r="C281" s="64">
        <v>3</v>
      </c>
      <c r="D281" s="64">
        <v>78</v>
      </c>
      <c r="E281" s="64">
        <f t="shared" ref="E281:F281" si="228">L181*$D$1</f>
        <v>349440</v>
      </c>
      <c r="F281" s="64">
        <f t="shared" si="228"/>
        <v>262080</v>
      </c>
      <c r="G281" s="64">
        <f t="shared" si="169"/>
        <v>209664</v>
      </c>
      <c r="H281" s="64">
        <f t="shared" si="170"/>
        <v>157248</v>
      </c>
      <c r="I281" s="64">
        <f t="shared" si="171"/>
        <v>20966.400000000001</v>
      </c>
      <c r="J281" s="64">
        <f t="shared" si="172"/>
        <v>41932.800000000003</v>
      </c>
      <c r="K281" s="64">
        <f t="shared" si="173"/>
        <v>20966.400000000001</v>
      </c>
      <c r="L281" s="64">
        <f t="shared" si="202"/>
        <v>624000</v>
      </c>
      <c r="M281" s="64">
        <f t="shared" si="203"/>
        <v>468000</v>
      </c>
      <c r="N281" s="64">
        <f t="shared" si="204"/>
        <v>374400</v>
      </c>
      <c r="O281" s="64">
        <f t="shared" si="205"/>
        <v>280800</v>
      </c>
      <c r="P281" s="64">
        <f t="shared" si="206"/>
        <v>37440</v>
      </c>
      <c r="Q281" s="64">
        <f t="shared" si="207"/>
        <v>74880</v>
      </c>
      <c r="R281" s="64">
        <f t="shared" si="208"/>
        <v>37440</v>
      </c>
      <c r="T281" s="64">
        <f>培养数据!$L$6*D281</f>
        <v>624</v>
      </c>
      <c r="U281" s="64">
        <f>培养数据!$L$7*D281</f>
        <v>468</v>
      </c>
      <c r="V281" s="64">
        <f>培养数据!$L$8*D281</f>
        <v>374.4</v>
      </c>
      <c r="W281" s="64">
        <f>培养数据!$L$9*D281</f>
        <v>280.8</v>
      </c>
      <c r="X281" s="64">
        <f>培养数据!$L$10*D281</f>
        <v>37.44</v>
      </c>
      <c r="Y281" s="64">
        <f>培养数据!$L$11*D281</f>
        <v>74.88</v>
      </c>
      <c r="Z281" s="64">
        <f>培养数据!$L$12*D281</f>
        <v>37.44</v>
      </c>
    </row>
    <row r="282" spans="1:26">
      <c r="A282" s="64">
        <v>279</v>
      </c>
      <c r="B282" s="64">
        <v>1</v>
      </c>
      <c r="C282" s="64">
        <v>3</v>
      </c>
      <c r="D282" s="64">
        <v>79</v>
      </c>
      <c r="E282" s="64">
        <f t="shared" ref="E282:F282" si="229">L182*$D$1</f>
        <v>353920</v>
      </c>
      <c r="F282" s="64">
        <f t="shared" si="229"/>
        <v>265440</v>
      </c>
      <c r="G282" s="64">
        <f t="shared" si="169"/>
        <v>212352</v>
      </c>
      <c r="H282" s="64">
        <f t="shared" si="170"/>
        <v>159264</v>
      </c>
      <c r="I282" s="64">
        <f t="shared" si="171"/>
        <v>21235.199999999997</v>
      </c>
      <c r="J282" s="64">
        <f t="shared" si="172"/>
        <v>42470.399999999994</v>
      </c>
      <c r="K282" s="64">
        <f t="shared" si="173"/>
        <v>21235.199999999997</v>
      </c>
      <c r="L282" s="64">
        <f t="shared" si="202"/>
        <v>632000</v>
      </c>
      <c r="M282" s="64">
        <f t="shared" si="203"/>
        <v>474000</v>
      </c>
      <c r="N282" s="64">
        <f t="shared" si="204"/>
        <v>379200</v>
      </c>
      <c r="O282" s="64">
        <f t="shared" si="205"/>
        <v>284400.00000000006</v>
      </c>
      <c r="P282" s="64">
        <f t="shared" si="206"/>
        <v>37920</v>
      </c>
      <c r="Q282" s="64">
        <f t="shared" si="207"/>
        <v>75840</v>
      </c>
      <c r="R282" s="64">
        <f t="shared" si="208"/>
        <v>37920</v>
      </c>
      <c r="T282" s="64">
        <f>培养数据!$L$6*D282</f>
        <v>632</v>
      </c>
      <c r="U282" s="64">
        <f>培养数据!$L$7*D282</f>
        <v>474</v>
      </c>
      <c r="V282" s="64">
        <f>培养数据!$L$8*D282</f>
        <v>379.2</v>
      </c>
      <c r="W282" s="64">
        <f>培养数据!$L$9*D282</f>
        <v>284.40000000000003</v>
      </c>
      <c r="X282" s="64">
        <f>培养数据!$L$10*D282</f>
        <v>37.92</v>
      </c>
      <c r="Y282" s="64">
        <f>培养数据!$L$11*D282</f>
        <v>75.84</v>
      </c>
      <c r="Z282" s="64">
        <f>培养数据!$L$12*D282</f>
        <v>37.92</v>
      </c>
    </row>
    <row r="283" spans="1:26">
      <c r="A283" s="64">
        <v>280</v>
      </c>
      <c r="B283" s="64">
        <v>1</v>
      </c>
      <c r="C283" s="64">
        <v>3</v>
      </c>
      <c r="D283" s="64">
        <v>80</v>
      </c>
      <c r="E283" s="64">
        <f t="shared" ref="E283:F283" si="230">L183*$D$1</f>
        <v>358400</v>
      </c>
      <c r="F283" s="64">
        <f t="shared" si="230"/>
        <v>268800</v>
      </c>
      <c r="G283" s="64">
        <f t="shared" si="169"/>
        <v>215040</v>
      </c>
      <c r="H283" s="64">
        <f t="shared" si="170"/>
        <v>161280</v>
      </c>
      <c r="I283" s="64">
        <f t="shared" si="171"/>
        <v>21504</v>
      </c>
      <c r="J283" s="64">
        <f t="shared" si="172"/>
        <v>43008</v>
      </c>
      <c r="K283" s="64">
        <f t="shared" si="173"/>
        <v>21504</v>
      </c>
      <c r="L283" s="64">
        <f t="shared" si="202"/>
        <v>640000</v>
      </c>
      <c r="M283" s="64">
        <f t="shared" si="203"/>
        <v>480000</v>
      </c>
      <c r="N283" s="64">
        <f t="shared" si="204"/>
        <v>384000</v>
      </c>
      <c r="O283" s="64">
        <f t="shared" si="205"/>
        <v>288000</v>
      </c>
      <c r="P283" s="64">
        <f t="shared" si="206"/>
        <v>38400</v>
      </c>
      <c r="Q283" s="64">
        <f t="shared" si="207"/>
        <v>76800</v>
      </c>
      <c r="R283" s="64">
        <f t="shared" si="208"/>
        <v>38400</v>
      </c>
      <c r="T283" s="64">
        <f>培养数据!$L$6*D283</f>
        <v>640</v>
      </c>
      <c r="U283" s="64">
        <f>培养数据!$L$7*D283</f>
        <v>480</v>
      </c>
      <c r="V283" s="64">
        <f>培养数据!$L$8*D283</f>
        <v>384</v>
      </c>
      <c r="W283" s="64">
        <f>培养数据!$L$9*D283</f>
        <v>288</v>
      </c>
      <c r="X283" s="64">
        <f>培养数据!$L$10*D283</f>
        <v>38.4</v>
      </c>
      <c r="Y283" s="64">
        <f>培养数据!$L$11*D283</f>
        <v>76.8</v>
      </c>
      <c r="Z283" s="64">
        <f>培养数据!$L$12*D283</f>
        <v>38.4</v>
      </c>
    </row>
    <row r="284" spans="1:26">
      <c r="A284" s="64">
        <v>281</v>
      </c>
      <c r="B284" s="64">
        <v>1</v>
      </c>
      <c r="C284" s="64">
        <v>3</v>
      </c>
      <c r="D284" s="64">
        <v>81</v>
      </c>
      <c r="E284" s="64">
        <f t="shared" ref="E284:F284" si="231">L184*$D$1</f>
        <v>362880</v>
      </c>
      <c r="F284" s="64">
        <f t="shared" si="231"/>
        <v>272160</v>
      </c>
      <c r="G284" s="64">
        <f t="shared" si="169"/>
        <v>217727.99999999997</v>
      </c>
      <c r="H284" s="64">
        <f t="shared" si="170"/>
        <v>163296</v>
      </c>
      <c r="I284" s="64">
        <f t="shared" si="171"/>
        <v>21772.799999999999</v>
      </c>
      <c r="J284" s="64">
        <f t="shared" si="172"/>
        <v>43545.599999999999</v>
      </c>
      <c r="K284" s="64">
        <f t="shared" si="173"/>
        <v>21772.799999999999</v>
      </c>
      <c r="L284" s="64">
        <f t="shared" si="202"/>
        <v>648000</v>
      </c>
      <c r="M284" s="64">
        <f t="shared" si="203"/>
        <v>486000</v>
      </c>
      <c r="N284" s="64">
        <f t="shared" si="204"/>
        <v>388800</v>
      </c>
      <c r="O284" s="64">
        <f t="shared" si="205"/>
        <v>291600</v>
      </c>
      <c r="P284" s="64">
        <f t="shared" si="206"/>
        <v>38879.999999999993</v>
      </c>
      <c r="Q284" s="64">
        <f t="shared" si="207"/>
        <v>77759.999999999985</v>
      </c>
      <c r="R284" s="64">
        <f t="shared" si="208"/>
        <v>38879.999999999993</v>
      </c>
      <c r="T284" s="64">
        <f>培养数据!$L$6*D284</f>
        <v>648</v>
      </c>
      <c r="U284" s="64">
        <f>培养数据!$L$7*D284</f>
        <v>486</v>
      </c>
      <c r="V284" s="64">
        <f>培养数据!$L$8*D284</f>
        <v>388.8</v>
      </c>
      <c r="W284" s="64">
        <f>培养数据!$L$9*D284</f>
        <v>291.60000000000002</v>
      </c>
      <c r="X284" s="64">
        <f>培养数据!$L$10*D284</f>
        <v>38.879999999999995</v>
      </c>
      <c r="Y284" s="64">
        <f>培养数据!$L$11*D284</f>
        <v>77.759999999999991</v>
      </c>
      <c r="Z284" s="64">
        <f>培养数据!$L$12*D284</f>
        <v>38.879999999999995</v>
      </c>
    </row>
    <row r="285" spans="1:26">
      <c r="A285" s="64">
        <v>282</v>
      </c>
      <c r="B285" s="64">
        <v>1</v>
      </c>
      <c r="C285" s="64">
        <v>3</v>
      </c>
      <c r="D285" s="64">
        <v>82</v>
      </c>
      <c r="E285" s="64">
        <f t="shared" ref="E285:F285" si="232">L185*$D$1</f>
        <v>367360</v>
      </c>
      <c r="F285" s="64">
        <f t="shared" si="232"/>
        <v>275520.00000000006</v>
      </c>
      <c r="G285" s="64">
        <f t="shared" si="169"/>
        <v>220416</v>
      </c>
      <c r="H285" s="64">
        <f t="shared" si="170"/>
        <v>165312.00000000003</v>
      </c>
      <c r="I285" s="64">
        <f t="shared" si="171"/>
        <v>22041.599999999999</v>
      </c>
      <c r="J285" s="64">
        <f t="shared" si="172"/>
        <v>44083.199999999997</v>
      </c>
      <c r="K285" s="64">
        <f t="shared" si="173"/>
        <v>22041.599999999999</v>
      </c>
      <c r="L285" s="64">
        <f t="shared" si="202"/>
        <v>656000</v>
      </c>
      <c r="M285" s="64">
        <f t="shared" si="203"/>
        <v>492000</v>
      </c>
      <c r="N285" s="64">
        <f t="shared" si="204"/>
        <v>393599.99999999994</v>
      </c>
      <c r="O285" s="64">
        <f t="shared" si="205"/>
        <v>295200</v>
      </c>
      <c r="P285" s="64">
        <f t="shared" si="206"/>
        <v>39360</v>
      </c>
      <c r="Q285" s="64">
        <f t="shared" si="207"/>
        <v>78720</v>
      </c>
      <c r="R285" s="64">
        <f t="shared" si="208"/>
        <v>39360</v>
      </c>
      <c r="T285" s="64">
        <f>培养数据!$L$6*D285</f>
        <v>656</v>
      </c>
      <c r="U285" s="64">
        <f>培养数据!$L$7*D285</f>
        <v>492</v>
      </c>
      <c r="V285" s="64">
        <f>培养数据!$L$8*D285</f>
        <v>393.59999999999997</v>
      </c>
      <c r="W285" s="64">
        <f>培养数据!$L$9*D285</f>
        <v>295.2</v>
      </c>
      <c r="X285" s="64">
        <f>培养数据!$L$10*D285</f>
        <v>39.36</v>
      </c>
      <c r="Y285" s="64">
        <f>培养数据!$L$11*D285</f>
        <v>78.72</v>
      </c>
      <c r="Z285" s="64">
        <f>培养数据!$L$12*D285</f>
        <v>39.36</v>
      </c>
    </row>
    <row r="286" spans="1:26">
      <c r="A286" s="64">
        <v>283</v>
      </c>
      <c r="B286" s="64">
        <v>1</v>
      </c>
      <c r="C286" s="64">
        <v>3</v>
      </c>
      <c r="D286" s="64">
        <v>83</v>
      </c>
      <c r="E286" s="64">
        <f t="shared" ref="E286:F286" si="233">L186*$D$1</f>
        <v>371840</v>
      </c>
      <c r="F286" s="64">
        <f t="shared" si="233"/>
        <v>278880</v>
      </c>
      <c r="G286" s="64">
        <f t="shared" si="169"/>
        <v>223104</v>
      </c>
      <c r="H286" s="64">
        <f t="shared" si="170"/>
        <v>167328</v>
      </c>
      <c r="I286" s="64">
        <f t="shared" si="171"/>
        <v>22310.399999999998</v>
      </c>
      <c r="J286" s="64">
        <f t="shared" si="172"/>
        <v>44620.799999999996</v>
      </c>
      <c r="K286" s="64">
        <f t="shared" si="173"/>
        <v>22310.399999999998</v>
      </c>
      <c r="L286" s="64">
        <f t="shared" si="202"/>
        <v>664000</v>
      </c>
      <c r="M286" s="64">
        <f t="shared" si="203"/>
        <v>498000</v>
      </c>
      <c r="N286" s="64">
        <f t="shared" si="204"/>
        <v>398400</v>
      </c>
      <c r="O286" s="64">
        <f t="shared" si="205"/>
        <v>298800</v>
      </c>
      <c r="P286" s="64">
        <f t="shared" si="206"/>
        <v>39839.999999999993</v>
      </c>
      <c r="Q286" s="64">
        <f t="shared" si="207"/>
        <v>79679.999999999985</v>
      </c>
      <c r="R286" s="64">
        <f t="shared" si="208"/>
        <v>39839.999999999993</v>
      </c>
      <c r="T286" s="64">
        <f>培养数据!$L$6*D286</f>
        <v>664</v>
      </c>
      <c r="U286" s="64">
        <f>培养数据!$L$7*D286</f>
        <v>498</v>
      </c>
      <c r="V286" s="64">
        <f>培养数据!$L$8*D286</f>
        <v>398.4</v>
      </c>
      <c r="W286" s="64">
        <f>培养数据!$L$9*D286</f>
        <v>298.8</v>
      </c>
      <c r="X286" s="64">
        <f>培养数据!$L$10*D286</f>
        <v>39.839999999999996</v>
      </c>
      <c r="Y286" s="64">
        <f>培养数据!$L$11*D286</f>
        <v>79.679999999999993</v>
      </c>
      <c r="Z286" s="64">
        <f>培养数据!$L$12*D286</f>
        <v>39.839999999999996</v>
      </c>
    </row>
    <row r="287" spans="1:26">
      <c r="A287" s="64">
        <v>284</v>
      </c>
      <c r="B287" s="64">
        <v>1</v>
      </c>
      <c r="C287" s="64">
        <v>3</v>
      </c>
      <c r="D287" s="64">
        <v>84</v>
      </c>
      <c r="E287" s="64">
        <f t="shared" ref="E287:F287" si="234">L187*$D$1</f>
        <v>376320</v>
      </c>
      <c r="F287" s="64">
        <f t="shared" si="234"/>
        <v>282240</v>
      </c>
      <c r="G287" s="64">
        <f t="shared" si="169"/>
        <v>225792</v>
      </c>
      <c r="H287" s="64">
        <f t="shared" si="170"/>
        <v>169344</v>
      </c>
      <c r="I287" s="64">
        <f t="shared" si="171"/>
        <v>22579.199999999997</v>
      </c>
      <c r="J287" s="64">
        <f t="shared" si="172"/>
        <v>45158.399999999994</v>
      </c>
      <c r="K287" s="64">
        <f t="shared" si="173"/>
        <v>22579.199999999997</v>
      </c>
      <c r="L287" s="64">
        <f t="shared" si="202"/>
        <v>672000</v>
      </c>
      <c r="M287" s="64">
        <f t="shared" si="203"/>
        <v>504000</v>
      </c>
      <c r="N287" s="64">
        <f t="shared" si="204"/>
        <v>403200</v>
      </c>
      <c r="O287" s="64">
        <f t="shared" si="205"/>
        <v>302400.00000000006</v>
      </c>
      <c r="P287" s="64">
        <f t="shared" si="206"/>
        <v>40320</v>
      </c>
      <c r="Q287" s="64">
        <f t="shared" si="207"/>
        <v>80640</v>
      </c>
      <c r="R287" s="64">
        <f t="shared" si="208"/>
        <v>40320</v>
      </c>
      <c r="T287" s="64">
        <f>培养数据!$L$6*D287</f>
        <v>672</v>
      </c>
      <c r="U287" s="64">
        <f>培养数据!$L$7*D287</f>
        <v>504</v>
      </c>
      <c r="V287" s="64">
        <f>培养数据!$L$8*D287</f>
        <v>403.2</v>
      </c>
      <c r="W287" s="64">
        <f>培养数据!$L$9*D287</f>
        <v>302.40000000000003</v>
      </c>
      <c r="X287" s="64">
        <f>培养数据!$L$10*D287</f>
        <v>40.32</v>
      </c>
      <c r="Y287" s="64">
        <f>培养数据!$L$11*D287</f>
        <v>80.64</v>
      </c>
      <c r="Z287" s="64">
        <f>培养数据!$L$12*D287</f>
        <v>40.32</v>
      </c>
    </row>
    <row r="288" spans="1:26">
      <c r="A288" s="64">
        <v>285</v>
      </c>
      <c r="B288" s="64">
        <v>1</v>
      </c>
      <c r="C288" s="64">
        <v>3</v>
      </c>
      <c r="D288" s="64">
        <v>85</v>
      </c>
      <c r="E288" s="64">
        <f t="shared" ref="E288:F288" si="235">L188*$D$1</f>
        <v>380800</v>
      </c>
      <c r="F288" s="64">
        <f t="shared" si="235"/>
        <v>285600</v>
      </c>
      <c r="G288" s="64">
        <f t="shared" si="169"/>
        <v>228479.99999999997</v>
      </c>
      <c r="H288" s="64">
        <f t="shared" si="170"/>
        <v>171360</v>
      </c>
      <c r="I288" s="64">
        <f t="shared" si="171"/>
        <v>22848</v>
      </c>
      <c r="J288" s="64">
        <f t="shared" si="172"/>
        <v>45696</v>
      </c>
      <c r="K288" s="64">
        <f t="shared" si="173"/>
        <v>22848</v>
      </c>
      <c r="L288" s="64">
        <f t="shared" si="202"/>
        <v>680000</v>
      </c>
      <c r="M288" s="64">
        <f t="shared" si="203"/>
        <v>510000</v>
      </c>
      <c r="N288" s="64">
        <f t="shared" si="204"/>
        <v>408000</v>
      </c>
      <c r="O288" s="64">
        <f t="shared" si="205"/>
        <v>306000</v>
      </c>
      <c r="P288" s="64">
        <f t="shared" si="206"/>
        <v>40800</v>
      </c>
      <c r="Q288" s="64">
        <f t="shared" si="207"/>
        <v>81600</v>
      </c>
      <c r="R288" s="64">
        <f t="shared" si="208"/>
        <v>40800</v>
      </c>
      <c r="T288" s="64">
        <f>培养数据!$L$6*D288</f>
        <v>680</v>
      </c>
      <c r="U288" s="64">
        <f>培养数据!$L$7*D288</f>
        <v>510</v>
      </c>
      <c r="V288" s="64">
        <f>培养数据!$L$8*D288</f>
        <v>408</v>
      </c>
      <c r="W288" s="64">
        <f>培养数据!$L$9*D288</f>
        <v>306</v>
      </c>
      <c r="X288" s="64">
        <f>培养数据!$L$10*D288</f>
        <v>40.799999999999997</v>
      </c>
      <c r="Y288" s="64">
        <f>培养数据!$L$11*D288</f>
        <v>81.599999999999994</v>
      </c>
      <c r="Z288" s="64">
        <f>培养数据!$L$12*D288</f>
        <v>40.799999999999997</v>
      </c>
    </row>
    <row r="289" spans="1:26">
      <c r="A289" s="64">
        <v>286</v>
      </c>
      <c r="B289" s="64">
        <v>1</v>
      </c>
      <c r="C289" s="64">
        <v>3</v>
      </c>
      <c r="D289" s="64">
        <v>86</v>
      </c>
      <c r="E289" s="64">
        <f t="shared" ref="E289:F289" si="236">L189*$D$1</f>
        <v>385280</v>
      </c>
      <c r="F289" s="64">
        <f t="shared" si="236"/>
        <v>288960</v>
      </c>
      <c r="G289" s="64">
        <f t="shared" si="169"/>
        <v>231168</v>
      </c>
      <c r="H289" s="64">
        <f t="shared" si="170"/>
        <v>173376</v>
      </c>
      <c r="I289" s="64">
        <f t="shared" si="171"/>
        <v>23116.799999999999</v>
      </c>
      <c r="J289" s="64">
        <f t="shared" si="172"/>
        <v>46233.599999999999</v>
      </c>
      <c r="K289" s="64">
        <f t="shared" si="173"/>
        <v>23116.799999999999</v>
      </c>
      <c r="L289" s="64">
        <f t="shared" si="202"/>
        <v>688000</v>
      </c>
      <c r="M289" s="64">
        <f t="shared" si="203"/>
        <v>516000</v>
      </c>
      <c r="N289" s="64">
        <f t="shared" si="204"/>
        <v>412800</v>
      </c>
      <c r="O289" s="64">
        <f t="shared" si="205"/>
        <v>309600</v>
      </c>
      <c r="P289" s="64">
        <f t="shared" si="206"/>
        <v>41280</v>
      </c>
      <c r="Q289" s="64">
        <f t="shared" si="207"/>
        <v>82560</v>
      </c>
      <c r="R289" s="64">
        <f t="shared" si="208"/>
        <v>41280</v>
      </c>
      <c r="T289" s="64">
        <f>培养数据!$L$6*D289</f>
        <v>688</v>
      </c>
      <c r="U289" s="64">
        <f>培养数据!$L$7*D289</f>
        <v>516</v>
      </c>
      <c r="V289" s="64">
        <f>培养数据!$L$8*D289</f>
        <v>412.8</v>
      </c>
      <c r="W289" s="64">
        <f>培养数据!$L$9*D289</f>
        <v>309.60000000000002</v>
      </c>
      <c r="X289" s="64">
        <f>培养数据!$L$10*D289</f>
        <v>41.28</v>
      </c>
      <c r="Y289" s="64">
        <f>培养数据!$L$11*D289</f>
        <v>82.56</v>
      </c>
      <c r="Z289" s="64">
        <f>培养数据!$L$12*D289</f>
        <v>41.28</v>
      </c>
    </row>
    <row r="290" spans="1:26">
      <c r="A290" s="64">
        <v>287</v>
      </c>
      <c r="B290" s="64">
        <v>1</v>
      </c>
      <c r="C290" s="64">
        <v>3</v>
      </c>
      <c r="D290" s="64">
        <v>87</v>
      </c>
      <c r="E290" s="64">
        <f t="shared" ref="E290:F290" si="237">L190*$D$1</f>
        <v>389760</v>
      </c>
      <c r="F290" s="64">
        <f t="shared" si="237"/>
        <v>292320.00000000006</v>
      </c>
      <c r="G290" s="64">
        <f t="shared" si="169"/>
        <v>233856</v>
      </c>
      <c r="H290" s="64">
        <f t="shared" si="170"/>
        <v>175392</v>
      </c>
      <c r="I290" s="64">
        <f t="shared" si="171"/>
        <v>23385.599999999999</v>
      </c>
      <c r="J290" s="64">
        <f t="shared" si="172"/>
        <v>46771.199999999997</v>
      </c>
      <c r="K290" s="64">
        <f t="shared" si="173"/>
        <v>23385.599999999999</v>
      </c>
      <c r="L290" s="64">
        <f t="shared" si="202"/>
        <v>696000</v>
      </c>
      <c r="M290" s="64">
        <f t="shared" si="203"/>
        <v>522000</v>
      </c>
      <c r="N290" s="64">
        <f t="shared" si="204"/>
        <v>417599.99999999994</v>
      </c>
      <c r="O290" s="64">
        <f t="shared" si="205"/>
        <v>313200</v>
      </c>
      <c r="P290" s="64">
        <f t="shared" si="206"/>
        <v>41760</v>
      </c>
      <c r="Q290" s="64">
        <f t="shared" si="207"/>
        <v>83520</v>
      </c>
      <c r="R290" s="64">
        <f t="shared" si="208"/>
        <v>41760</v>
      </c>
      <c r="T290" s="64">
        <f>培养数据!$L$6*D290</f>
        <v>696</v>
      </c>
      <c r="U290" s="64">
        <f>培养数据!$L$7*D290</f>
        <v>522</v>
      </c>
      <c r="V290" s="64">
        <f>培养数据!$L$8*D290</f>
        <v>417.59999999999997</v>
      </c>
      <c r="W290" s="64">
        <f>培养数据!$L$9*D290</f>
        <v>313.2</v>
      </c>
      <c r="X290" s="64">
        <f>培养数据!$L$10*D290</f>
        <v>41.76</v>
      </c>
      <c r="Y290" s="64">
        <f>培养数据!$L$11*D290</f>
        <v>83.52</v>
      </c>
      <c r="Z290" s="64">
        <f>培养数据!$L$12*D290</f>
        <v>41.76</v>
      </c>
    </row>
    <row r="291" spans="1:26">
      <c r="A291" s="64">
        <v>288</v>
      </c>
      <c r="B291" s="64">
        <v>1</v>
      </c>
      <c r="C291" s="64">
        <v>3</v>
      </c>
      <c r="D291" s="64">
        <v>88</v>
      </c>
      <c r="E291" s="64">
        <f t="shared" ref="E291:F291" si="238">L191*$D$1</f>
        <v>394240</v>
      </c>
      <c r="F291" s="64">
        <f t="shared" si="238"/>
        <v>295680</v>
      </c>
      <c r="G291" s="64">
        <f t="shared" si="169"/>
        <v>236544</v>
      </c>
      <c r="H291" s="64">
        <f t="shared" si="170"/>
        <v>177408</v>
      </c>
      <c r="I291" s="64">
        <f t="shared" si="171"/>
        <v>23654.399999999998</v>
      </c>
      <c r="J291" s="64">
        <f t="shared" si="172"/>
        <v>47308.799999999996</v>
      </c>
      <c r="K291" s="64">
        <f t="shared" si="173"/>
        <v>23654.399999999998</v>
      </c>
      <c r="L291" s="64">
        <f t="shared" si="202"/>
        <v>704000</v>
      </c>
      <c r="M291" s="64">
        <f t="shared" si="203"/>
        <v>528000</v>
      </c>
      <c r="N291" s="64">
        <f t="shared" si="204"/>
        <v>422400</v>
      </c>
      <c r="O291" s="64">
        <f t="shared" si="205"/>
        <v>316800</v>
      </c>
      <c r="P291" s="64">
        <f t="shared" si="206"/>
        <v>42239.999999999993</v>
      </c>
      <c r="Q291" s="64">
        <f t="shared" si="207"/>
        <v>84479.999999999985</v>
      </c>
      <c r="R291" s="64">
        <f t="shared" si="208"/>
        <v>42239.999999999993</v>
      </c>
      <c r="T291" s="64">
        <f>培养数据!$L$6*D291</f>
        <v>704</v>
      </c>
      <c r="U291" s="64">
        <f>培养数据!$L$7*D291</f>
        <v>528</v>
      </c>
      <c r="V291" s="64">
        <f>培养数据!$L$8*D291</f>
        <v>422.4</v>
      </c>
      <c r="W291" s="64">
        <f>培养数据!$L$9*D291</f>
        <v>316.8</v>
      </c>
      <c r="X291" s="64">
        <f>培养数据!$L$10*D291</f>
        <v>42.239999999999995</v>
      </c>
      <c r="Y291" s="64">
        <f>培养数据!$L$11*D291</f>
        <v>84.47999999999999</v>
      </c>
      <c r="Z291" s="64">
        <f>培养数据!$L$12*D291</f>
        <v>42.239999999999995</v>
      </c>
    </row>
    <row r="292" spans="1:26">
      <c r="A292" s="64">
        <v>289</v>
      </c>
      <c r="B292" s="64">
        <v>1</v>
      </c>
      <c r="C292" s="64">
        <v>3</v>
      </c>
      <c r="D292" s="64">
        <v>89</v>
      </c>
      <c r="E292" s="64">
        <f t="shared" ref="E292:F292" si="239">L192*$D$1</f>
        <v>398720</v>
      </c>
      <c r="F292" s="64">
        <f t="shared" si="239"/>
        <v>299040</v>
      </c>
      <c r="G292" s="64">
        <f t="shared" si="169"/>
        <v>239231.99999999997</v>
      </c>
      <c r="H292" s="64">
        <f t="shared" si="170"/>
        <v>179424</v>
      </c>
      <c r="I292" s="64">
        <f t="shared" si="171"/>
        <v>23923.199999999997</v>
      </c>
      <c r="J292" s="64">
        <f t="shared" si="172"/>
        <v>47846.399999999994</v>
      </c>
      <c r="K292" s="64">
        <f t="shared" si="173"/>
        <v>23923.199999999997</v>
      </c>
      <c r="L292" s="64">
        <f t="shared" si="202"/>
        <v>712000</v>
      </c>
      <c r="M292" s="64">
        <f t="shared" si="203"/>
        <v>534000</v>
      </c>
      <c r="N292" s="64">
        <f t="shared" si="204"/>
        <v>427200</v>
      </c>
      <c r="O292" s="64">
        <f t="shared" si="205"/>
        <v>320400.00000000006</v>
      </c>
      <c r="P292" s="64">
        <f t="shared" si="206"/>
        <v>42720</v>
      </c>
      <c r="Q292" s="64">
        <f t="shared" si="207"/>
        <v>85440</v>
      </c>
      <c r="R292" s="64">
        <f t="shared" si="208"/>
        <v>42720</v>
      </c>
      <c r="T292" s="64">
        <f>培养数据!$L$6*D292</f>
        <v>712</v>
      </c>
      <c r="U292" s="64">
        <f>培养数据!$L$7*D292</f>
        <v>534</v>
      </c>
      <c r="V292" s="64">
        <f>培养数据!$L$8*D292</f>
        <v>427.2</v>
      </c>
      <c r="W292" s="64">
        <f>培养数据!$L$9*D292</f>
        <v>320.40000000000003</v>
      </c>
      <c r="X292" s="64">
        <f>培养数据!$L$10*D292</f>
        <v>42.72</v>
      </c>
      <c r="Y292" s="64">
        <f>培养数据!$L$11*D292</f>
        <v>85.44</v>
      </c>
      <c r="Z292" s="64">
        <f>培养数据!$L$12*D292</f>
        <v>42.72</v>
      </c>
    </row>
    <row r="293" spans="1:26">
      <c r="A293" s="64">
        <v>290</v>
      </c>
      <c r="B293" s="64">
        <v>1</v>
      </c>
      <c r="C293" s="64">
        <v>3</v>
      </c>
      <c r="D293" s="64">
        <v>90</v>
      </c>
      <c r="E293" s="64">
        <f t="shared" ref="E293:F293" si="240">L193*$D$1</f>
        <v>403200</v>
      </c>
      <c r="F293" s="64">
        <f t="shared" si="240"/>
        <v>302400</v>
      </c>
      <c r="G293" s="64">
        <f t="shared" si="169"/>
        <v>241920</v>
      </c>
      <c r="H293" s="64">
        <f t="shared" si="170"/>
        <v>181440</v>
      </c>
      <c r="I293" s="64">
        <f t="shared" si="171"/>
        <v>24192</v>
      </c>
      <c r="J293" s="64">
        <f t="shared" si="172"/>
        <v>48384</v>
      </c>
      <c r="K293" s="64">
        <f t="shared" si="173"/>
        <v>24192</v>
      </c>
      <c r="L293" s="64">
        <f t="shared" si="202"/>
        <v>720000</v>
      </c>
      <c r="M293" s="64">
        <f t="shared" si="203"/>
        <v>540000</v>
      </c>
      <c r="N293" s="64">
        <f t="shared" si="204"/>
        <v>432000</v>
      </c>
      <c r="O293" s="64">
        <f t="shared" si="205"/>
        <v>324000</v>
      </c>
      <c r="P293" s="64">
        <f t="shared" si="206"/>
        <v>43199.999999999993</v>
      </c>
      <c r="Q293" s="64">
        <f t="shared" si="207"/>
        <v>86399.999999999985</v>
      </c>
      <c r="R293" s="64">
        <f t="shared" si="208"/>
        <v>43199.999999999993</v>
      </c>
      <c r="T293" s="64">
        <f>培养数据!$L$6*D293</f>
        <v>720</v>
      </c>
      <c r="U293" s="64">
        <f>培养数据!$L$7*D293</f>
        <v>540</v>
      </c>
      <c r="V293" s="64">
        <f>培养数据!$L$8*D293</f>
        <v>432</v>
      </c>
      <c r="W293" s="64">
        <f>培养数据!$L$9*D293</f>
        <v>324</v>
      </c>
      <c r="X293" s="64">
        <f>培养数据!$L$10*D293</f>
        <v>43.199999999999996</v>
      </c>
      <c r="Y293" s="64">
        <f>培养数据!$L$11*D293</f>
        <v>86.399999999999991</v>
      </c>
      <c r="Z293" s="64">
        <f>培养数据!$L$12*D293</f>
        <v>43.199999999999996</v>
      </c>
    </row>
    <row r="294" spans="1:26">
      <c r="A294" s="64">
        <v>291</v>
      </c>
      <c r="B294" s="64">
        <v>1</v>
      </c>
      <c r="C294" s="64">
        <v>3</v>
      </c>
      <c r="D294" s="64">
        <v>91</v>
      </c>
      <c r="E294" s="64">
        <f t="shared" ref="E294:F294" si="241">L194*$D$1</f>
        <v>407680</v>
      </c>
      <c r="F294" s="64">
        <f t="shared" si="241"/>
        <v>305760</v>
      </c>
      <c r="G294" s="64">
        <f t="shared" si="169"/>
        <v>244608</v>
      </c>
      <c r="H294" s="64">
        <f t="shared" si="170"/>
        <v>183456</v>
      </c>
      <c r="I294" s="64">
        <f t="shared" si="171"/>
        <v>24460.799999999999</v>
      </c>
      <c r="J294" s="64">
        <f t="shared" si="172"/>
        <v>48921.599999999999</v>
      </c>
      <c r="K294" s="64">
        <f t="shared" si="173"/>
        <v>24460.799999999999</v>
      </c>
      <c r="L294" s="64">
        <f t="shared" si="202"/>
        <v>728000</v>
      </c>
      <c r="M294" s="64">
        <f t="shared" si="203"/>
        <v>546000</v>
      </c>
      <c r="N294" s="64">
        <f t="shared" si="204"/>
        <v>436800</v>
      </c>
      <c r="O294" s="64">
        <f t="shared" si="205"/>
        <v>327600</v>
      </c>
      <c r="P294" s="64">
        <f t="shared" si="206"/>
        <v>43680</v>
      </c>
      <c r="Q294" s="64">
        <f t="shared" si="207"/>
        <v>87360</v>
      </c>
      <c r="R294" s="64">
        <f t="shared" si="208"/>
        <v>43680</v>
      </c>
      <c r="T294" s="64">
        <f>培养数据!$L$6*D294</f>
        <v>728</v>
      </c>
      <c r="U294" s="64">
        <f>培养数据!$L$7*D294</f>
        <v>546</v>
      </c>
      <c r="V294" s="64">
        <f>培养数据!$L$8*D294</f>
        <v>436.8</v>
      </c>
      <c r="W294" s="64">
        <f>培养数据!$L$9*D294</f>
        <v>327.60000000000002</v>
      </c>
      <c r="X294" s="64">
        <f>培养数据!$L$10*D294</f>
        <v>43.68</v>
      </c>
      <c r="Y294" s="64">
        <f>培养数据!$L$11*D294</f>
        <v>87.36</v>
      </c>
      <c r="Z294" s="64">
        <f>培养数据!$L$12*D294</f>
        <v>43.68</v>
      </c>
    </row>
    <row r="295" spans="1:26">
      <c r="A295" s="64">
        <v>292</v>
      </c>
      <c r="B295" s="64">
        <v>1</v>
      </c>
      <c r="C295" s="64">
        <v>3</v>
      </c>
      <c r="D295" s="64">
        <v>92</v>
      </c>
      <c r="E295" s="64">
        <f t="shared" ref="E295:F295" si="242">L195*$D$1</f>
        <v>412160</v>
      </c>
      <c r="F295" s="64">
        <f t="shared" si="242"/>
        <v>309120.00000000006</v>
      </c>
      <c r="G295" s="64">
        <f t="shared" si="169"/>
        <v>247296</v>
      </c>
      <c r="H295" s="64">
        <f t="shared" si="170"/>
        <v>185472</v>
      </c>
      <c r="I295" s="64">
        <f t="shared" si="171"/>
        <v>24729.599999999999</v>
      </c>
      <c r="J295" s="64">
        <f t="shared" si="172"/>
        <v>49459.199999999997</v>
      </c>
      <c r="K295" s="64">
        <f t="shared" si="173"/>
        <v>24729.599999999999</v>
      </c>
      <c r="L295" s="64">
        <f t="shared" si="202"/>
        <v>736000</v>
      </c>
      <c r="M295" s="64">
        <f t="shared" si="203"/>
        <v>552000</v>
      </c>
      <c r="N295" s="64">
        <f t="shared" si="204"/>
        <v>441599.99999999994</v>
      </c>
      <c r="O295" s="64">
        <f t="shared" si="205"/>
        <v>331200</v>
      </c>
      <c r="P295" s="64">
        <f t="shared" si="206"/>
        <v>44160</v>
      </c>
      <c r="Q295" s="64">
        <f t="shared" si="207"/>
        <v>88320</v>
      </c>
      <c r="R295" s="64">
        <f t="shared" si="208"/>
        <v>44160</v>
      </c>
      <c r="T295" s="64">
        <f>培养数据!$L$6*D295</f>
        <v>736</v>
      </c>
      <c r="U295" s="64">
        <f>培养数据!$L$7*D295</f>
        <v>552</v>
      </c>
      <c r="V295" s="64">
        <f>培养数据!$L$8*D295</f>
        <v>441.59999999999997</v>
      </c>
      <c r="W295" s="64">
        <f>培养数据!$L$9*D295</f>
        <v>331.2</v>
      </c>
      <c r="X295" s="64">
        <f>培养数据!$L$10*D295</f>
        <v>44.16</v>
      </c>
      <c r="Y295" s="64">
        <f>培养数据!$L$11*D295</f>
        <v>88.32</v>
      </c>
      <c r="Z295" s="64">
        <f>培养数据!$L$12*D295</f>
        <v>44.16</v>
      </c>
    </row>
    <row r="296" spans="1:26">
      <c r="A296" s="64">
        <v>293</v>
      </c>
      <c r="B296" s="64">
        <v>1</v>
      </c>
      <c r="C296" s="64">
        <v>3</v>
      </c>
      <c r="D296" s="64">
        <v>93</v>
      </c>
      <c r="E296" s="64">
        <f t="shared" ref="E296:F296" si="243">L196*$D$1</f>
        <v>416640</v>
      </c>
      <c r="F296" s="64">
        <f t="shared" si="243"/>
        <v>312480</v>
      </c>
      <c r="G296" s="64">
        <f t="shared" si="169"/>
        <v>249983.99999999997</v>
      </c>
      <c r="H296" s="64">
        <f t="shared" si="170"/>
        <v>187488</v>
      </c>
      <c r="I296" s="64">
        <f t="shared" si="171"/>
        <v>24998.399999999998</v>
      </c>
      <c r="J296" s="64">
        <f t="shared" si="172"/>
        <v>49996.799999999996</v>
      </c>
      <c r="K296" s="64">
        <f t="shared" si="173"/>
        <v>24998.399999999998</v>
      </c>
      <c r="L296" s="64">
        <f t="shared" si="202"/>
        <v>744000</v>
      </c>
      <c r="M296" s="64">
        <f t="shared" si="203"/>
        <v>558000</v>
      </c>
      <c r="N296" s="64">
        <f t="shared" si="204"/>
        <v>446400</v>
      </c>
      <c r="O296" s="64">
        <f t="shared" si="205"/>
        <v>334800</v>
      </c>
      <c r="P296" s="64">
        <f t="shared" si="206"/>
        <v>44640</v>
      </c>
      <c r="Q296" s="64">
        <f t="shared" si="207"/>
        <v>89280</v>
      </c>
      <c r="R296" s="64">
        <f t="shared" si="208"/>
        <v>44640</v>
      </c>
      <c r="T296" s="64">
        <f>培养数据!$L$6*D296</f>
        <v>744</v>
      </c>
      <c r="U296" s="64">
        <f>培养数据!$L$7*D296</f>
        <v>558</v>
      </c>
      <c r="V296" s="64">
        <f>培养数据!$L$8*D296</f>
        <v>446.4</v>
      </c>
      <c r="W296" s="64">
        <f>培养数据!$L$9*D296</f>
        <v>334.8</v>
      </c>
      <c r="X296" s="64">
        <f>培养数据!$L$10*D296</f>
        <v>44.64</v>
      </c>
      <c r="Y296" s="64">
        <f>培养数据!$L$11*D296</f>
        <v>89.28</v>
      </c>
      <c r="Z296" s="64">
        <f>培养数据!$L$12*D296</f>
        <v>44.64</v>
      </c>
    </row>
    <row r="297" spans="1:26">
      <c r="A297" s="64">
        <v>294</v>
      </c>
      <c r="B297" s="64">
        <v>1</v>
      </c>
      <c r="C297" s="64">
        <v>3</v>
      </c>
      <c r="D297" s="64">
        <v>94</v>
      </c>
      <c r="E297" s="64">
        <f t="shared" ref="E297:F297" si="244">L197*$D$1</f>
        <v>421120</v>
      </c>
      <c r="F297" s="64">
        <f t="shared" si="244"/>
        <v>315840</v>
      </c>
      <c r="G297" s="64">
        <f t="shared" ref="G297:G360" si="245">N197*$D$1</f>
        <v>252672</v>
      </c>
      <c r="H297" s="64">
        <f t="shared" ref="H297:H360" si="246">O197*$D$1</f>
        <v>189504</v>
      </c>
      <c r="I297" s="64">
        <f t="shared" ref="I297:I360" si="247">P197*$D$1</f>
        <v>25267.199999999997</v>
      </c>
      <c r="J297" s="64">
        <f t="shared" ref="J297:J360" si="248">Q197*$D$1</f>
        <v>50534.399999999994</v>
      </c>
      <c r="K297" s="64">
        <f t="shared" ref="K297:K360" si="249">R197*$D$1</f>
        <v>25267.199999999997</v>
      </c>
      <c r="L297" s="64">
        <f t="shared" si="202"/>
        <v>752000</v>
      </c>
      <c r="M297" s="64">
        <f t="shared" si="203"/>
        <v>564000</v>
      </c>
      <c r="N297" s="64">
        <f t="shared" si="204"/>
        <v>451200</v>
      </c>
      <c r="O297" s="64">
        <f t="shared" si="205"/>
        <v>338400.00000000006</v>
      </c>
      <c r="P297" s="64">
        <f t="shared" si="206"/>
        <v>45120</v>
      </c>
      <c r="Q297" s="64">
        <f t="shared" si="207"/>
        <v>90240</v>
      </c>
      <c r="R297" s="64">
        <f t="shared" si="208"/>
        <v>45120</v>
      </c>
      <c r="T297" s="64">
        <f>培养数据!$L$6*D297</f>
        <v>752</v>
      </c>
      <c r="U297" s="64">
        <f>培养数据!$L$7*D297</f>
        <v>564</v>
      </c>
      <c r="V297" s="64">
        <f>培养数据!$L$8*D297</f>
        <v>451.2</v>
      </c>
      <c r="W297" s="64">
        <f>培养数据!$L$9*D297</f>
        <v>338.40000000000003</v>
      </c>
      <c r="X297" s="64">
        <f>培养数据!$L$10*D297</f>
        <v>45.12</v>
      </c>
      <c r="Y297" s="64">
        <f>培养数据!$L$11*D297</f>
        <v>90.24</v>
      </c>
      <c r="Z297" s="64">
        <f>培养数据!$L$12*D297</f>
        <v>45.12</v>
      </c>
    </row>
    <row r="298" spans="1:26">
      <c r="A298" s="64">
        <v>295</v>
      </c>
      <c r="B298" s="64">
        <v>1</v>
      </c>
      <c r="C298" s="64">
        <v>3</v>
      </c>
      <c r="D298" s="64">
        <v>95</v>
      </c>
      <c r="E298" s="64">
        <f t="shared" ref="E298:F298" si="250">L198*$D$1</f>
        <v>425600</v>
      </c>
      <c r="F298" s="64">
        <f t="shared" si="250"/>
        <v>319200</v>
      </c>
      <c r="G298" s="64">
        <f t="shared" si="245"/>
        <v>255360</v>
      </c>
      <c r="H298" s="64">
        <f t="shared" si="246"/>
        <v>191520</v>
      </c>
      <c r="I298" s="64">
        <f t="shared" si="247"/>
        <v>25536</v>
      </c>
      <c r="J298" s="64">
        <f t="shared" si="248"/>
        <v>51072</v>
      </c>
      <c r="K298" s="64">
        <f t="shared" si="249"/>
        <v>25536</v>
      </c>
      <c r="L298" s="64">
        <f t="shared" si="202"/>
        <v>760000</v>
      </c>
      <c r="M298" s="64">
        <f t="shared" si="203"/>
        <v>570000</v>
      </c>
      <c r="N298" s="64">
        <f t="shared" si="204"/>
        <v>456000</v>
      </c>
      <c r="O298" s="64">
        <f t="shared" si="205"/>
        <v>342000</v>
      </c>
      <c r="P298" s="64">
        <f t="shared" si="206"/>
        <v>45600</v>
      </c>
      <c r="Q298" s="64">
        <f t="shared" si="207"/>
        <v>91200</v>
      </c>
      <c r="R298" s="64">
        <f t="shared" si="208"/>
        <v>45600</v>
      </c>
      <c r="T298" s="64">
        <f>培养数据!$L$6*D298</f>
        <v>760</v>
      </c>
      <c r="U298" s="64">
        <f>培养数据!$L$7*D298</f>
        <v>570</v>
      </c>
      <c r="V298" s="64">
        <f>培养数据!$L$8*D298</f>
        <v>456</v>
      </c>
      <c r="W298" s="64">
        <f>培养数据!$L$9*D298</f>
        <v>342</v>
      </c>
      <c r="X298" s="64">
        <f>培养数据!$L$10*D298</f>
        <v>45.6</v>
      </c>
      <c r="Y298" s="64">
        <f>培养数据!$L$11*D298</f>
        <v>91.2</v>
      </c>
      <c r="Z298" s="64">
        <f>培养数据!$L$12*D298</f>
        <v>45.6</v>
      </c>
    </row>
    <row r="299" spans="1:26">
      <c r="A299" s="64">
        <v>296</v>
      </c>
      <c r="B299" s="64">
        <v>1</v>
      </c>
      <c r="C299" s="64">
        <v>3</v>
      </c>
      <c r="D299" s="64">
        <v>96</v>
      </c>
      <c r="E299" s="64">
        <f t="shared" ref="E299:F299" si="251">L199*$D$1</f>
        <v>430079.99999999994</v>
      </c>
      <c r="F299" s="64">
        <f t="shared" si="251"/>
        <v>322560.00000000006</v>
      </c>
      <c r="G299" s="64">
        <f t="shared" si="245"/>
        <v>258048</v>
      </c>
      <c r="H299" s="64">
        <f t="shared" si="246"/>
        <v>193536.00000000003</v>
      </c>
      <c r="I299" s="64">
        <f t="shared" si="247"/>
        <v>25804.800000000003</v>
      </c>
      <c r="J299" s="64">
        <f t="shared" si="248"/>
        <v>51609.600000000006</v>
      </c>
      <c r="K299" s="64">
        <f t="shared" si="249"/>
        <v>25804.800000000003</v>
      </c>
      <c r="L299" s="64">
        <f t="shared" si="202"/>
        <v>768000</v>
      </c>
      <c r="M299" s="64">
        <f t="shared" si="203"/>
        <v>576000</v>
      </c>
      <c r="N299" s="64">
        <f t="shared" si="204"/>
        <v>460799.99999999994</v>
      </c>
      <c r="O299" s="64">
        <f t="shared" si="205"/>
        <v>345600</v>
      </c>
      <c r="P299" s="64">
        <f t="shared" si="206"/>
        <v>46080</v>
      </c>
      <c r="Q299" s="64">
        <f t="shared" si="207"/>
        <v>92160</v>
      </c>
      <c r="R299" s="64">
        <f t="shared" si="208"/>
        <v>46080</v>
      </c>
      <c r="T299" s="64">
        <f>培养数据!$L$6*D299</f>
        <v>768</v>
      </c>
      <c r="U299" s="64">
        <f>培养数据!$L$7*D299</f>
        <v>576</v>
      </c>
      <c r="V299" s="64">
        <f>培养数据!$L$8*D299</f>
        <v>460.79999999999995</v>
      </c>
      <c r="W299" s="64">
        <f>培养数据!$L$9*D299</f>
        <v>345.6</v>
      </c>
      <c r="X299" s="64">
        <f>培养数据!$L$10*D299</f>
        <v>46.08</v>
      </c>
      <c r="Y299" s="64">
        <f>培养数据!$L$11*D299</f>
        <v>92.16</v>
      </c>
      <c r="Z299" s="64">
        <f>培养数据!$L$12*D299</f>
        <v>46.08</v>
      </c>
    </row>
    <row r="300" spans="1:26">
      <c r="A300" s="64">
        <v>297</v>
      </c>
      <c r="B300" s="64">
        <v>1</v>
      </c>
      <c r="C300" s="64">
        <v>3</v>
      </c>
      <c r="D300" s="64">
        <v>97</v>
      </c>
      <c r="E300" s="64">
        <f t="shared" ref="E300:F300" si="252">L200*$D$1</f>
        <v>434559.99999999994</v>
      </c>
      <c r="F300" s="64">
        <f t="shared" si="252"/>
        <v>325920.00000000006</v>
      </c>
      <c r="G300" s="64">
        <f t="shared" si="245"/>
        <v>260736</v>
      </c>
      <c r="H300" s="64">
        <f t="shared" si="246"/>
        <v>195552</v>
      </c>
      <c r="I300" s="64">
        <f t="shared" si="247"/>
        <v>26073.600000000002</v>
      </c>
      <c r="J300" s="64">
        <f t="shared" si="248"/>
        <v>52147.200000000004</v>
      </c>
      <c r="K300" s="64">
        <f t="shared" si="249"/>
        <v>26073.600000000002</v>
      </c>
      <c r="L300" s="64">
        <f t="shared" si="202"/>
        <v>776000</v>
      </c>
      <c r="M300" s="64">
        <f t="shared" si="203"/>
        <v>582000</v>
      </c>
      <c r="N300" s="64">
        <f t="shared" si="204"/>
        <v>465599.99999999994</v>
      </c>
      <c r="O300" s="64">
        <f t="shared" si="205"/>
        <v>349200</v>
      </c>
      <c r="P300" s="64">
        <f t="shared" si="206"/>
        <v>46559.999999999993</v>
      </c>
      <c r="Q300" s="64">
        <f t="shared" si="207"/>
        <v>93119.999999999985</v>
      </c>
      <c r="R300" s="64">
        <f t="shared" si="208"/>
        <v>46559.999999999993</v>
      </c>
      <c r="T300" s="64">
        <f>培养数据!$L$6*D300</f>
        <v>776</v>
      </c>
      <c r="U300" s="64">
        <f>培养数据!$L$7*D300</f>
        <v>582</v>
      </c>
      <c r="V300" s="64">
        <f>培养数据!$L$8*D300</f>
        <v>465.59999999999997</v>
      </c>
      <c r="W300" s="64">
        <f>培养数据!$L$9*D300</f>
        <v>349.2</v>
      </c>
      <c r="X300" s="64">
        <f>培养数据!$L$10*D300</f>
        <v>46.559999999999995</v>
      </c>
      <c r="Y300" s="64">
        <f>培养数据!$L$11*D300</f>
        <v>93.11999999999999</v>
      </c>
      <c r="Z300" s="64">
        <f>培养数据!$L$12*D300</f>
        <v>46.559999999999995</v>
      </c>
    </row>
    <row r="301" spans="1:26">
      <c r="A301" s="64">
        <v>298</v>
      </c>
      <c r="B301" s="64">
        <v>1</v>
      </c>
      <c r="C301" s="64">
        <v>3</v>
      </c>
      <c r="D301" s="64">
        <v>98</v>
      </c>
      <c r="E301" s="64">
        <f t="shared" ref="E301:F301" si="253">L201*$D$1</f>
        <v>439040</v>
      </c>
      <c r="F301" s="64">
        <f t="shared" si="253"/>
        <v>329280</v>
      </c>
      <c r="G301" s="64">
        <f t="shared" si="245"/>
        <v>263424</v>
      </c>
      <c r="H301" s="64">
        <f t="shared" si="246"/>
        <v>197568</v>
      </c>
      <c r="I301" s="64">
        <f t="shared" si="247"/>
        <v>26342.400000000001</v>
      </c>
      <c r="J301" s="64">
        <f t="shared" si="248"/>
        <v>52684.800000000003</v>
      </c>
      <c r="K301" s="64">
        <f t="shared" si="249"/>
        <v>26342.400000000001</v>
      </c>
      <c r="L301" s="64">
        <f t="shared" si="202"/>
        <v>784000</v>
      </c>
      <c r="M301" s="64">
        <f t="shared" si="203"/>
        <v>588000</v>
      </c>
      <c r="N301" s="64">
        <f t="shared" si="204"/>
        <v>470400</v>
      </c>
      <c r="O301" s="64">
        <f t="shared" si="205"/>
        <v>352800</v>
      </c>
      <c r="P301" s="64">
        <f t="shared" si="206"/>
        <v>47040</v>
      </c>
      <c r="Q301" s="64">
        <f t="shared" si="207"/>
        <v>94080</v>
      </c>
      <c r="R301" s="64">
        <f t="shared" si="208"/>
        <v>47040</v>
      </c>
      <c r="T301" s="64">
        <f>培养数据!$L$6*D301</f>
        <v>784</v>
      </c>
      <c r="U301" s="64">
        <f>培养数据!$L$7*D301</f>
        <v>588</v>
      </c>
      <c r="V301" s="64">
        <f>培养数据!$L$8*D301</f>
        <v>470.4</v>
      </c>
      <c r="W301" s="64">
        <f>培养数据!$L$9*D301</f>
        <v>352.8</v>
      </c>
      <c r="X301" s="64">
        <f>培养数据!$L$10*D301</f>
        <v>47.04</v>
      </c>
      <c r="Y301" s="64">
        <f>培养数据!$L$11*D301</f>
        <v>94.08</v>
      </c>
      <c r="Z301" s="64">
        <f>培养数据!$L$12*D301</f>
        <v>47.04</v>
      </c>
    </row>
    <row r="302" spans="1:26">
      <c r="A302" s="64">
        <v>299</v>
      </c>
      <c r="B302" s="64">
        <v>1</v>
      </c>
      <c r="C302" s="64">
        <v>3</v>
      </c>
      <c r="D302" s="64">
        <v>99</v>
      </c>
      <c r="E302" s="64">
        <f t="shared" ref="E302:F302" si="254">L202*$D$1</f>
        <v>443520</v>
      </c>
      <c r="F302" s="64">
        <f t="shared" si="254"/>
        <v>332640</v>
      </c>
      <c r="G302" s="64">
        <f t="shared" si="245"/>
        <v>266112</v>
      </c>
      <c r="H302" s="64">
        <f t="shared" si="246"/>
        <v>199584</v>
      </c>
      <c r="I302" s="64">
        <f t="shared" si="247"/>
        <v>26611.199999999997</v>
      </c>
      <c r="J302" s="64">
        <f t="shared" si="248"/>
        <v>53222.399999999994</v>
      </c>
      <c r="K302" s="64">
        <f t="shared" si="249"/>
        <v>26611.199999999997</v>
      </c>
      <c r="L302" s="64">
        <f t="shared" si="202"/>
        <v>792000</v>
      </c>
      <c r="M302" s="64">
        <f t="shared" si="203"/>
        <v>594000</v>
      </c>
      <c r="N302" s="64">
        <f t="shared" si="204"/>
        <v>475200</v>
      </c>
      <c r="O302" s="64">
        <f t="shared" si="205"/>
        <v>356400.00000000006</v>
      </c>
      <c r="P302" s="64">
        <f t="shared" si="206"/>
        <v>47519.999999999993</v>
      </c>
      <c r="Q302" s="64">
        <f t="shared" si="207"/>
        <v>95039.999999999985</v>
      </c>
      <c r="R302" s="64">
        <f t="shared" si="208"/>
        <v>47519.999999999993</v>
      </c>
      <c r="T302" s="64">
        <f>培养数据!$L$6*D302</f>
        <v>792</v>
      </c>
      <c r="U302" s="64">
        <f>培养数据!$L$7*D302</f>
        <v>594</v>
      </c>
      <c r="V302" s="64">
        <f>培养数据!$L$8*D302</f>
        <v>475.2</v>
      </c>
      <c r="W302" s="64">
        <f>培养数据!$L$9*D302</f>
        <v>356.40000000000003</v>
      </c>
      <c r="X302" s="64">
        <f>培养数据!$L$10*D302</f>
        <v>47.519999999999996</v>
      </c>
      <c r="Y302" s="64">
        <f>培养数据!$L$11*D302</f>
        <v>95.039999999999992</v>
      </c>
      <c r="Z302" s="64">
        <f>培养数据!$L$12*D302</f>
        <v>47.519999999999996</v>
      </c>
    </row>
    <row r="303" spans="1:26">
      <c r="A303" s="64">
        <v>300</v>
      </c>
      <c r="B303" s="64">
        <v>1</v>
      </c>
      <c r="C303" s="64">
        <v>3</v>
      </c>
      <c r="D303" s="64">
        <v>100</v>
      </c>
      <c r="E303" s="64">
        <f t="shared" ref="E303:F303" si="255">L203*$D$1</f>
        <v>448000</v>
      </c>
      <c r="F303" s="64">
        <f t="shared" si="255"/>
        <v>336000</v>
      </c>
      <c r="G303" s="64">
        <f t="shared" si="245"/>
        <v>268800</v>
      </c>
      <c r="H303" s="64">
        <f t="shared" si="246"/>
        <v>201600</v>
      </c>
      <c r="I303" s="64">
        <f t="shared" si="247"/>
        <v>26879.999999999996</v>
      </c>
      <c r="J303" s="64">
        <f t="shared" si="248"/>
        <v>53759.999999999993</v>
      </c>
      <c r="K303" s="64">
        <f t="shared" si="249"/>
        <v>26879.999999999996</v>
      </c>
      <c r="L303" s="64">
        <f t="shared" si="202"/>
        <v>800000</v>
      </c>
      <c r="M303" s="64">
        <f t="shared" si="203"/>
        <v>600000</v>
      </c>
      <c r="N303" s="64">
        <f t="shared" si="204"/>
        <v>480000</v>
      </c>
      <c r="O303" s="64">
        <f t="shared" si="205"/>
        <v>360000</v>
      </c>
      <c r="P303" s="64">
        <f t="shared" si="206"/>
        <v>48000</v>
      </c>
      <c r="Q303" s="64">
        <f t="shared" si="207"/>
        <v>96000</v>
      </c>
      <c r="R303" s="64">
        <f t="shared" si="208"/>
        <v>48000</v>
      </c>
      <c r="T303" s="64">
        <f>培养数据!$L$6*D303</f>
        <v>800</v>
      </c>
      <c r="U303" s="64">
        <f>培养数据!$L$7*D303</f>
        <v>600</v>
      </c>
      <c r="V303" s="64">
        <f>培养数据!$L$8*D303</f>
        <v>480</v>
      </c>
      <c r="W303" s="64">
        <f>培养数据!$L$9*D303</f>
        <v>360</v>
      </c>
      <c r="X303" s="64">
        <f>培养数据!$L$10*D303</f>
        <v>48</v>
      </c>
      <c r="Y303" s="64">
        <f>培养数据!$L$11*D303</f>
        <v>96</v>
      </c>
      <c r="Z303" s="64">
        <f>培养数据!$L$12*D303</f>
        <v>48</v>
      </c>
    </row>
    <row r="304" spans="1:26">
      <c r="A304" s="64">
        <v>301</v>
      </c>
      <c r="B304" s="64">
        <v>1</v>
      </c>
      <c r="C304" s="64">
        <v>4</v>
      </c>
      <c r="D304" s="64">
        <v>1</v>
      </c>
      <c r="E304" s="64">
        <f t="shared" ref="E304:F304" si="256">L204*$D$1</f>
        <v>6400</v>
      </c>
      <c r="F304" s="64">
        <f t="shared" si="256"/>
        <v>4800</v>
      </c>
      <c r="G304" s="64">
        <f t="shared" si="245"/>
        <v>3840</v>
      </c>
      <c r="H304" s="64">
        <f t="shared" si="246"/>
        <v>2880</v>
      </c>
      <c r="I304" s="64">
        <f t="shared" si="247"/>
        <v>384</v>
      </c>
      <c r="J304" s="64">
        <f t="shared" si="248"/>
        <v>768</v>
      </c>
      <c r="K304" s="64">
        <f t="shared" si="249"/>
        <v>384</v>
      </c>
      <c r="L304" s="64">
        <f t="shared" si="202"/>
        <v>10400</v>
      </c>
      <c r="M304" s="64">
        <f t="shared" si="203"/>
        <v>7800</v>
      </c>
      <c r="N304" s="64">
        <f t="shared" si="204"/>
        <v>6240</v>
      </c>
      <c r="O304" s="64">
        <f t="shared" si="205"/>
        <v>4680</v>
      </c>
      <c r="P304" s="64">
        <f t="shared" si="206"/>
        <v>624</v>
      </c>
      <c r="Q304" s="64">
        <f t="shared" si="207"/>
        <v>1248</v>
      </c>
      <c r="R304" s="64">
        <f t="shared" si="208"/>
        <v>624</v>
      </c>
      <c r="T304" s="64">
        <f>培养数据!$Q$6*D304</f>
        <v>10.4</v>
      </c>
      <c r="U304" s="64">
        <f>培养数据!$Q$7*D304</f>
        <v>7.8</v>
      </c>
      <c r="V304" s="64">
        <f>培养数据!$Q$8*D304</f>
        <v>6.24</v>
      </c>
      <c r="W304" s="64">
        <f>培养数据!$Q$9*D304</f>
        <v>4.68</v>
      </c>
      <c r="X304" s="64">
        <f>培养数据!$Q$10*D304</f>
        <v>0.624</v>
      </c>
      <c r="Y304" s="64">
        <f>培养数据!$Q$11*D304</f>
        <v>1.248</v>
      </c>
      <c r="Z304" s="64">
        <f>培养数据!$Q$12*D304</f>
        <v>0.624</v>
      </c>
    </row>
    <row r="305" spans="1:26">
      <c r="A305" s="64">
        <v>302</v>
      </c>
      <c r="B305" s="64">
        <v>1</v>
      </c>
      <c r="C305" s="64">
        <v>4</v>
      </c>
      <c r="D305" s="64">
        <v>2</v>
      </c>
      <c r="E305" s="64">
        <f t="shared" ref="E305:F305" si="257">L205*$D$1</f>
        <v>12800</v>
      </c>
      <c r="F305" s="64">
        <f t="shared" si="257"/>
        <v>9600</v>
      </c>
      <c r="G305" s="64">
        <f t="shared" si="245"/>
        <v>7680</v>
      </c>
      <c r="H305" s="64">
        <f t="shared" si="246"/>
        <v>5760</v>
      </c>
      <c r="I305" s="64">
        <f t="shared" si="247"/>
        <v>768</v>
      </c>
      <c r="J305" s="64">
        <f t="shared" si="248"/>
        <v>1536</v>
      </c>
      <c r="K305" s="64">
        <f t="shared" si="249"/>
        <v>768</v>
      </c>
      <c r="L305" s="64">
        <f t="shared" si="202"/>
        <v>20800</v>
      </c>
      <c r="M305" s="64">
        <f t="shared" si="203"/>
        <v>15600</v>
      </c>
      <c r="N305" s="64">
        <f t="shared" si="204"/>
        <v>12480</v>
      </c>
      <c r="O305" s="64">
        <f t="shared" si="205"/>
        <v>9360</v>
      </c>
      <c r="P305" s="64">
        <f t="shared" si="206"/>
        <v>1248</v>
      </c>
      <c r="Q305" s="64">
        <f t="shared" si="207"/>
        <v>2496</v>
      </c>
      <c r="R305" s="64">
        <f t="shared" si="208"/>
        <v>1248</v>
      </c>
      <c r="T305" s="64">
        <f>培养数据!$Q$6*D305</f>
        <v>20.8</v>
      </c>
      <c r="U305" s="64">
        <f>培养数据!$Q$7*D305</f>
        <v>15.6</v>
      </c>
      <c r="V305" s="64">
        <f>培养数据!$Q$8*D305</f>
        <v>12.48</v>
      </c>
      <c r="W305" s="64">
        <f>培养数据!$Q$9*D305</f>
        <v>9.36</v>
      </c>
      <c r="X305" s="64">
        <f>培养数据!$Q$10*D305</f>
        <v>1.248</v>
      </c>
      <c r="Y305" s="64">
        <f>培养数据!$Q$11*D305</f>
        <v>2.496</v>
      </c>
      <c r="Z305" s="64">
        <f>培养数据!$Q$12*D305</f>
        <v>1.248</v>
      </c>
    </row>
    <row r="306" spans="1:26">
      <c r="A306" s="64">
        <v>303</v>
      </c>
      <c r="B306" s="64">
        <v>1</v>
      </c>
      <c r="C306" s="64">
        <v>4</v>
      </c>
      <c r="D306" s="64">
        <v>3</v>
      </c>
      <c r="E306" s="64">
        <f t="shared" ref="E306:F306" si="258">L206*$D$1</f>
        <v>19200</v>
      </c>
      <c r="F306" s="64">
        <f t="shared" si="258"/>
        <v>14400</v>
      </c>
      <c r="G306" s="64">
        <f t="shared" si="245"/>
        <v>11520</v>
      </c>
      <c r="H306" s="64">
        <f t="shared" si="246"/>
        <v>8640</v>
      </c>
      <c r="I306" s="64">
        <f t="shared" si="247"/>
        <v>1152</v>
      </c>
      <c r="J306" s="64">
        <f t="shared" si="248"/>
        <v>2304</v>
      </c>
      <c r="K306" s="64">
        <f t="shared" si="249"/>
        <v>1152</v>
      </c>
      <c r="L306" s="64">
        <f t="shared" si="202"/>
        <v>31200.000000000004</v>
      </c>
      <c r="M306" s="64">
        <f t="shared" si="203"/>
        <v>23400</v>
      </c>
      <c r="N306" s="64">
        <f t="shared" si="204"/>
        <v>18720</v>
      </c>
      <c r="O306" s="64">
        <f t="shared" si="205"/>
        <v>14040</v>
      </c>
      <c r="P306" s="64">
        <f t="shared" si="206"/>
        <v>1872</v>
      </c>
      <c r="Q306" s="64">
        <f t="shared" si="207"/>
        <v>3744</v>
      </c>
      <c r="R306" s="64">
        <f t="shared" si="208"/>
        <v>1872</v>
      </c>
      <c r="T306" s="64">
        <f>培养数据!$Q$6*D306</f>
        <v>31.200000000000003</v>
      </c>
      <c r="U306" s="64">
        <f>培养数据!$Q$7*D306</f>
        <v>23.4</v>
      </c>
      <c r="V306" s="64">
        <f>培养数据!$Q$8*D306</f>
        <v>18.72</v>
      </c>
      <c r="W306" s="64">
        <f>培养数据!$Q$9*D306</f>
        <v>14.04</v>
      </c>
      <c r="X306" s="64">
        <f>培养数据!$Q$10*D306</f>
        <v>1.8719999999999999</v>
      </c>
      <c r="Y306" s="64">
        <f>培养数据!$Q$11*D306</f>
        <v>3.7439999999999998</v>
      </c>
      <c r="Z306" s="64">
        <f>培养数据!$Q$12*D306</f>
        <v>1.8719999999999999</v>
      </c>
    </row>
    <row r="307" spans="1:26">
      <c r="A307" s="64">
        <v>304</v>
      </c>
      <c r="B307" s="64">
        <v>1</v>
      </c>
      <c r="C307" s="64">
        <v>4</v>
      </c>
      <c r="D307" s="64">
        <v>4</v>
      </c>
      <c r="E307" s="64">
        <f t="shared" ref="E307:F307" si="259">L207*$D$1</f>
        <v>25600</v>
      </c>
      <c r="F307" s="64">
        <f t="shared" si="259"/>
        <v>19200</v>
      </c>
      <c r="G307" s="64">
        <f t="shared" si="245"/>
        <v>15360</v>
      </c>
      <c r="H307" s="64">
        <f t="shared" si="246"/>
        <v>11520</v>
      </c>
      <c r="I307" s="64">
        <f t="shared" si="247"/>
        <v>1536</v>
      </c>
      <c r="J307" s="64">
        <f t="shared" si="248"/>
        <v>3072</v>
      </c>
      <c r="K307" s="64">
        <f t="shared" si="249"/>
        <v>1536</v>
      </c>
      <c r="L307" s="64">
        <f t="shared" si="202"/>
        <v>41600</v>
      </c>
      <c r="M307" s="64">
        <f t="shared" si="203"/>
        <v>31200</v>
      </c>
      <c r="N307" s="64">
        <f t="shared" si="204"/>
        <v>24960</v>
      </c>
      <c r="O307" s="64">
        <f t="shared" si="205"/>
        <v>18720</v>
      </c>
      <c r="P307" s="64">
        <f t="shared" si="206"/>
        <v>2496</v>
      </c>
      <c r="Q307" s="64">
        <f t="shared" si="207"/>
        <v>4992</v>
      </c>
      <c r="R307" s="64">
        <f t="shared" si="208"/>
        <v>2496</v>
      </c>
      <c r="T307" s="64">
        <f>培养数据!$Q$6*D307</f>
        <v>41.6</v>
      </c>
      <c r="U307" s="64">
        <f>培养数据!$Q$7*D307</f>
        <v>31.2</v>
      </c>
      <c r="V307" s="64">
        <f>培养数据!$Q$8*D307</f>
        <v>24.96</v>
      </c>
      <c r="W307" s="64">
        <f>培养数据!$Q$9*D307</f>
        <v>18.72</v>
      </c>
      <c r="X307" s="64">
        <f>培养数据!$Q$10*D307</f>
        <v>2.496</v>
      </c>
      <c r="Y307" s="64">
        <f>培养数据!$Q$11*D307</f>
        <v>4.992</v>
      </c>
      <c r="Z307" s="64">
        <f>培养数据!$Q$12*D307</f>
        <v>2.496</v>
      </c>
    </row>
    <row r="308" spans="1:26">
      <c r="A308" s="64">
        <v>305</v>
      </c>
      <c r="B308" s="64">
        <v>1</v>
      </c>
      <c r="C308" s="64">
        <v>4</v>
      </c>
      <c r="D308" s="64">
        <v>5</v>
      </c>
      <c r="E308" s="64">
        <f t="shared" ref="E308:F308" si="260">L208*$D$1</f>
        <v>32000</v>
      </c>
      <c r="F308" s="64">
        <f t="shared" si="260"/>
        <v>24000</v>
      </c>
      <c r="G308" s="64">
        <f t="shared" si="245"/>
        <v>19200</v>
      </c>
      <c r="H308" s="64">
        <f t="shared" si="246"/>
        <v>14400</v>
      </c>
      <c r="I308" s="64">
        <f t="shared" si="247"/>
        <v>1920</v>
      </c>
      <c r="J308" s="64">
        <f t="shared" si="248"/>
        <v>3840</v>
      </c>
      <c r="K308" s="64">
        <f t="shared" si="249"/>
        <v>1920</v>
      </c>
      <c r="L308" s="64">
        <f t="shared" si="202"/>
        <v>52000</v>
      </c>
      <c r="M308" s="64">
        <f t="shared" si="203"/>
        <v>39000</v>
      </c>
      <c r="N308" s="64">
        <f t="shared" si="204"/>
        <v>31200.000000000004</v>
      </c>
      <c r="O308" s="64">
        <f t="shared" si="205"/>
        <v>23400</v>
      </c>
      <c r="P308" s="64">
        <f t="shared" si="206"/>
        <v>3120</v>
      </c>
      <c r="Q308" s="64">
        <f t="shared" si="207"/>
        <v>6240</v>
      </c>
      <c r="R308" s="64">
        <f t="shared" si="208"/>
        <v>3120</v>
      </c>
      <c r="T308" s="64">
        <f>培养数据!$Q$6*D308</f>
        <v>52</v>
      </c>
      <c r="U308" s="64">
        <f>培养数据!$Q$7*D308</f>
        <v>39</v>
      </c>
      <c r="V308" s="64">
        <f>培养数据!$Q$8*D308</f>
        <v>31.200000000000003</v>
      </c>
      <c r="W308" s="64">
        <f>培养数据!$Q$9*D308</f>
        <v>23.4</v>
      </c>
      <c r="X308" s="64">
        <f>培养数据!$Q$10*D308</f>
        <v>3.12</v>
      </c>
      <c r="Y308" s="64">
        <f>培养数据!$Q$11*D308</f>
        <v>6.24</v>
      </c>
      <c r="Z308" s="64">
        <f>培养数据!$Q$12*D308</f>
        <v>3.12</v>
      </c>
    </row>
    <row r="309" spans="1:26">
      <c r="A309" s="64">
        <v>306</v>
      </c>
      <c r="B309" s="64">
        <v>1</v>
      </c>
      <c r="C309" s="64">
        <v>4</v>
      </c>
      <c r="D309" s="64">
        <v>6</v>
      </c>
      <c r="E309" s="64">
        <f t="shared" ref="E309:F309" si="261">L209*$D$1</f>
        <v>38400</v>
      </c>
      <c r="F309" s="64">
        <f t="shared" si="261"/>
        <v>28800</v>
      </c>
      <c r="G309" s="64">
        <f t="shared" si="245"/>
        <v>23040</v>
      </c>
      <c r="H309" s="64">
        <f t="shared" si="246"/>
        <v>17280</v>
      </c>
      <c r="I309" s="64">
        <f t="shared" si="247"/>
        <v>2304</v>
      </c>
      <c r="J309" s="64">
        <f t="shared" si="248"/>
        <v>4608</v>
      </c>
      <c r="K309" s="64">
        <f t="shared" si="249"/>
        <v>2304</v>
      </c>
      <c r="L309" s="64">
        <f t="shared" si="202"/>
        <v>62400.000000000007</v>
      </c>
      <c r="M309" s="64">
        <f t="shared" si="203"/>
        <v>46800</v>
      </c>
      <c r="N309" s="64">
        <f t="shared" si="204"/>
        <v>37440</v>
      </c>
      <c r="O309" s="64">
        <f t="shared" si="205"/>
        <v>28080</v>
      </c>
      <c r="P309" s="64">
        <f t="shared" si="206"/>
        <v>3744</v>
      </c>
      <c r="Q309" s="64">
        <f t="shared" si="207"/>
        <v>7488</v>
      </c>
      <c r="R309" s="64">
        <f t="shared" si="208"/>
        <v>3744</v>
      </c>
      <c r="T309" s="64">
        <f>培养数据!$Q$6*D309</f>
        <v>62.400000000000006</v>
      </c>
      <c r="U309" s="64">
        <f>培养数据!$Q$7*D309</f>
        <v>46.8</v>
      </c>
      <c r="V309" s="64">
        <f>培养数据!$Q$8*D309</f>
        <v>37.44</v>
      </c>
      <c r="W309" s="64">
        <f>培养数据!$Q$9*D309</f>
        <v>28.08</v>
      </c>
      <c r="X309" s="64">
        <f>培养数据!$Q$10*D309</f>
        <v>3.7439999999999998</v>
      </c>
      <c r="Y309" s="64">
        <f>培养数据!$Q$11*D309</f>
        <v>7.4879999999999995</v>
      </c>
      <c r="Z309" s="64">
        <f>培养数据!$Q$12*D309</f>
        <v>3.7439999999999998</v>
      </c>
    </row>
    <row r="310" spans="1:26">
      <c r="A310" s="64">
        <v>307</v>
      </c>
      <c r="B310" s="64">
        <v>1</v>
      </c>
      <c r="C310" s="64">
        <v>4</v>
      </c>
      <c r="D310" s="64">
        <v>7</v>
      </c>
      <c r="E310" s="64">
        <f t="shared" ref="E310:F310" si="262">L210*$D$1</f>
        <v>44800</v>
      </c>
      <c r="F310" s="64">
        <f t="shared" si="262"/>
        <v>33600</v>
      </c>
      <c r="G310" s="64">
        <f t="shared" si="245"/>
        <v>26880</v>
      </c>
      <c r="H310" s="64">
        <f t="shared" si="246"/>
        <v>20160</v>
      </c>
      <c r="I310" s="64">
        <f t="shared" si="247"/>
        <v>2688</v>
      </c>
      <c r="J310" s="64">
        <f t="shared" si="248"/>
        <v>5376</v>
      </c>
      <c r="K310" s="64">
        <f t="shared" si="249"/>
        <v>2688</v>
      </c>
      <c r="L310" s="64">
        <f t="shared" si="202"/>
        <v>72800</v>
      </c>
      <c r="M310" s="64">
        <f t="shared" si="203"/>
        <v>54600</v>
      </c>
      <c r="N310" s="64">
        <f t="shared" si="204"/>
        <v>43680</v>
      </c>
      <c r="O310" s="64">
        <f t="shared" si="205"/>
        <v>32759.999999999996</v>
      </c>
      <c r="P310" s="64">
        <f t="shared" si="206"/>
        <v>4368</v>
      </c>
      <c r="Q310" s="64">
        <f t="shared" si="207"/>
        <v>8736</v>
      </c>
      <c r="R310" s="64">
        <f t="shared" si="208"/>
        <v>4368</v>
      </c>
      <c r="T310" s="64">
        <f>培养数据!$Q$6*D310</f>
        <v>72.8</v>
      </c>
      <c r="U310" s="64">
        <f>培养数据!$Q$7*D310</f>
        <v>54.6</v>
      </c>
      <c r="V310" s="64">
        <f>培养数据!$Q$8*D310</f>
        <v>43.68</v>
      </c>
      <c r="W310" s="64">
        <f>培养数据!$Q$9*D310</f>
        <v>32.76</v>
      </c>
      <c r="X310" s="64">
        <f>培养数据!$Q$10*D310</f>
        <v>4.3680000000000003</v>
      </c>
      <c r="Y310" s="64">
        <f>培养数据!$Q$11*D310</f>
        <v>8.7360000000000007</v>
      </c>
      <c r="Z310" s="64">
        <f>培养数据!$Q$12*D310</f>
        <v>4.3680000000000003</v>
      </c>
    </row>
    <row r="311" spans="1:26">
      <c r="A311" s="64">
        <v>308</v>
      </c>
      <c r="B311" s="64">
        <v>1</v>
      </c>
      <c r="C311" s="64">
        <v>4</v>
      </c>
      <c r="D311" s="64">
        <v>8</v>
      </c>
      <c r="E311" s="64">
        <f t="shared" ref="E311:F311" si="263">L211*$D$1</f>
        <v>51200</v>
      </c>
      <c r="F311" s="64">
        <f t="shared" si="263"/>
        <v>38400</v>
      </c>
      <c r="G311" s="64">
        <f t="shared" si="245"/>
        <v>30720</v>
      </c>
      <c r="H311" s="64">
        <f t="shared" si="246"/>
        <v>23040</v>
      </c>
      <c r="I311" s="64">
        <f t="shared" si="247"/>
        <v>3072</v>
      </c>
      <c r="J311" s="64">
        <f t="shared" si="248"/>
        <v>6144</v>
      </c>
      <c r="K311" s="64">
        <f t="shared" si="249"/>
        <v>3072</v>
      </c>
      <c r="L311" s="64">
        <f t="shared" si="202"/>
        <v>83200</v>
      </c>
      <c r="M311" s="64">
        <f t="shared" si="203"/>
        <v>62400</v>
      </c>
      <c r="N311" s="64">
        <f t="shared" si="204"/>
        <v>49920</v>
      </c>
      <c r="O311" s="64">
        <f t="shared" si="205"/>
        <v>37440</v>
      </c>
      <c r="P311" s="64">
        <f t="shared" si="206"/>
        <v>4992</v>
      </c>
      <c r="Q311" s="64">
        <f t="shared" si="207"/>
        <v>9984</v>
      </c>
      <c r="R311" s="64">
        <f t="shared" si="208"/>
        <v>4992</v>
      </c>
      <c r="T311" s="64">
        <f>培养数据!$Q$6*D311</f>
        <v>83.2</v>
      </c>
      <c r="U311" s="64">
        <f>培养数据!$Q$7*D311</f>
        <v>62.4</v>
      </c>
      <c r="V311" s="64">
        <f>培养数据!$Q$8*D311</f>
        <v>49.92</v>
      </c>
      <c r="W311" s="64">
        <f>培养数据!$Q$9*D311</f>
        <v>37.44</v>
      </c>
      <c r="X311" s="64">
        <f>培养数据!$Q$10*D311</f>
        <v>4.992</v>
      </c>
      <c r="Y311" s="64">
        <f>培养数据!$Q$11*D311</f>
        <v>9.984</v>
      </c>
      <c r="Z311" s="64">
        <f>培养数据!$Q$12*D311</f>
        <v>4.992</v>
      </c>
    </row>
    <row r="312" spans="1:26">
      <c r="A312" s="64">
        <v>309</v>
      </c>
      <c r="B312" s="64">
        <v>1</v>
      </c>
      <c r="C312" s="64">
        <v>4</v>
      </c>
      <c r="D312" s="64">
        <v>9</v>
      </c>
      <c r="E312" s="64">
        <f t="shared" ref="E312:F312" si="264">L212*$D$1</f>
        <v>57600</v>
      </c>
      <c r="F312" s="64">
        <f t="shared" si="264"/>
        <v>43200</v>
      </c>
      <c r="G312" s="64">
        <f t="shared" si="245"/>
        <v>34559.999999999993</v>
      </c>
      <c r="H312" s="64">
        <f t="shared" si="246"/>
        <v>25920</v>
      </c>
      <c r="I312" s="64">
        <f t="shared" si="247"/>
        <v>3456</v>
      </c>
      <c r="J312" s="64">
        <f t="shared" si="248"/>
        <v>6912</v>
      </c>
      <c r="K312" s="64">
        <f t="shared" si="249"/>
        <v>3456</v>
      </c>
      <c r="L312" s="64">
        <f t="shared" si="202"/>
        <v>93600.000000000015</v>
      </c>
      <c r="M312" s="64">
        <f t="shared" si="203"/>
        <v>70200</v>
      </c>
      <c r="N312" s="64">
        <f t="shared" si="204"/>
        <v>56160.000000000007</v>
      </c>
      <c r="O312" s="64">
        <f t="shared" si="205"/>
        <v>42120</v>
      </c>
      <c r="P312" s="64">
        <f t="shared" si="206"/>
        <v>5616</v>
      </c>
      <c r="Q312" s="64">
        <f t="shared" si="207"/>
        <v>11232</v>
      </c>
      <c r="R312" s="64">
        <f t="shared" si="208"/>
        <v>5616</v>
      </c>
      <c r="T312" s="64">
        <f>培养数据!$Q$6*D312</f>
        <v>93.600000000000009</v>
      </c>
      <c r="U312" s="64">
        <f>培养数据!$Q$7*D312</f>
        <v>70.2</v>
      </c>
      <c r="V312" s="64">
        <f>培养数据!$Q$8*D312</f>
        <v>56.160000000000004</v>
      </c>
      <c r="W312" s="64">
        <f>培养数据!$Q$9*D312</f>
        <v>42.12</v>
      </c>
      <c r="X312" s="64">
        <f>培养数据!$Q$10*D312</f>
        <v>5.6159999999999997</v>
      </c>
      <c r="Y312" s="64">
        <f>培养数据!$Q$11*D312</f>
        <v>11.231999999999999</v>
      </c>
      <c r="Z312" s="64">
        <f>培养数据!$Q$12*D312</f>
        <v>5.6159999999999997</v>
      </c>
    </row>
    <row r="313" spans="1:26">
      <c r="A313" s="64">
        <v>310</v>
      </c>
      <c r="B313" s="64">
        <v>1</v>
      </c>
      <c r="C313" s="64">
        <v>4</v>
      </c>
      <c r="D313" s="64">
        <v>10</v>
      </c>
      <c r="E313" s="64">
        <f t="shared" ref="E313:F313" si="265">L213*$D$1</f>
        <v>64000</v>
      </c>
      <c r="F313" s="64">
        <f t="shared" si="265"/>
        <v>48000</v>
      </c>
      <c r="G313" s="64">
        <f t="shared" si="245"/>
        <v>38400</v>
      </c>
      <c r="H313" s="64">
        <f t="shared" si="246"/>
        <v>28800</v>
      </c>
      <c r="I313" s="64">
        <f t="shared" si="247"/>
        <v>3840</v>
      </c>
      <c r="J313" s="64">
        <f t="shared" si="248"/>
        <v>7680</v>
      </c>
      <c r="K313" s="64">
        <f t="shared" si="249"/>
        <v>3840</v>
      </c>
      <c r="L313" s="64">
        <f t="shared" si="202"/>
        <v>104000</v>
      </c>
      <c r="M313" s="64">
        <f t="shared" si="203"/>
        <v>78000</v>
      </c>
      <c r="N313" s="64">
        <f t="shared" si="204"/>
        <v>62400.000000000007</v>
      </c>
      <c r="O313" s="64">
        <f t="shared" si="205"/>
        <v>46800</v>
      </c>
      <c r="P313" s="64">
        <f t="shared" si="206"/>
        <v>6240</v>
      </c>
      <c r="Q313" s="64">
        <f t="shared" si="207"/>
        <v>12480</v>
      </c>
      <c r="R313" s="64">
        <f t="shared" si="208"/>
        <v>6240</v>
      </c>
      <c r="T313" s="64">
        <f>培养数据!$Q$6*D313</f>
        <v>104</v>
      </c>
      <c r="U313" s="64">
        <f>培养数据!$Q$7*D313</f>
        <v>78</v>
      </c>
      <c r="V313" s="64">
        <f>培养数据!$Q$8*D313</f>
        <v>62.400000000000006</v>
      </c>
      <c r="W313" s="64">
        <f>培养数据!$Q$9*D313</f>
        <v>46.8</v>
      </c>
      <c r="X313" s="64">
        <f>培养数据!$Q$10*D313</f>
        <v>6.24</v>
      </c>
      <c r="Y313" s="64">
        <f>培养数据!$Q$11*D313</f>
        <v>12.48</v>
      </c>
      <c r="Z313" s="64">
        <f>培养数据!$Q$12*D313</f>
        <v>6.24</v>
      </c>
    </row>
    <row r="314" spans="1:26">
      <c r="A314" s="64">
        <v>311</v>
      </c>
      <c r="B314" s="64">
        <v>1</v>
      </c>
      <c r="C314" s="64">
        <v>4</v>
      </c>
      <c r="D314" s="64">
        <v>11</v>
      </c>
      <c r="E314" s="64">
        <f t="shared" ref="E314:F314" si="266">L214*$D$1</f>
        <v>70400</v>
      </c>
      <c r="F314" s="64">
        <f t="shared" si="266"/>
        <v>52800</v>
      </c>
      <c r="G314" s="64">
        <f t="shared" si="245"/>
        <v>42240</v>
      </c>
      <c r="H314" s="64">
        <f t="shared" si="246"/>
        <v>31680</v>
      </c>
      <c r="I314" s="64">
        <f t="shared" si="247"/>
        <v>4223.9999999999991</v>
      </c>
      <c r="J314" s="64">
        <f t="shared" si="248"/>
        <v>8447.9999999999982</v>
      </c>
      <c r="K314" s="64">
        <f t="shared" si="249"/>
        <v>4223.9999999999991</v>
      </c>
      <c r="L314" s="64">
        <f t="shared" si="202"/>
        <v>114400</v>
      </c>
      <c r="M314" s="64">
        <f t="shared" si="203"/>
        <v>85800</v>
      </c>
      <c r="N314" s="64">
        <f t="shared" si="204"/>
        <v>68640</v>
      </c>
      <c r="O314" s="64">
        <f t="shared" si="205"/>
        <v>51480</v>
      </c>
      <c r="P314" s="64">
        <f t="shared" si="206"/>
        <v>6864</v>
      </c>
      <c r="Q314" s="64">
        <f t="shared" si="207"/>
        <v>13728</v>
      </c>
      <c r="R314" s="64">
        <f t="shared" si="208"/>
        <v>6864</v>
      </c>
      <c r="T314" s="64">
        <f>培养数据!$Q$6*D314</f>
        <v>114.4</v>
      </c>
      <c r="U314" s="64">
        <f>培养数据!$Q$7*D314</f>
        <v>85.8</v>
      </c>
      <c r="V314" s="64">
        <f>培养数据!$Q$8*D314</f>
        <v>68.64</v>
      </c>
      <c r="W314" s="64">
        <f>培养数据!$Q$9*D314</f>
        <v>51.48</v>
      </c>
      <c r="X314" s="64">
        <f>培养数据!$Q$10*D314</f>
        <v>6.8639999999999999</v>
      </c>
      <c r="Y314" s="64">
        <f>培养数据!$Q$11*D314</f>
        <v>13.728</v>
      </c>
      <c r="Z314" s="64">
        <f>培养数据!$Q$12*D314</f>
        <v>6.8639999999999999</v>
      </c>
    </row>
    <row r="315" spans="1:26">
      <c r="A315" s="64">
        <v>312</v>
      </c>
      <c r="B315" s="64">
        <v>1</v>
      </c>
      <c r="C315" s="64">
        <v>4</v>
      </c>
      <c r="D315" s="64">
        <v>12</v>
      </c>
      <c r="E315" s="64">
        <f t="shared" ref="E315:F315" si="267">L215*$D$1</f>
        <v>76800</v>
      </c>
      <c r="F315" s="64">
        <f t="shared" si="267"/>
        <v>57600</v>
      </c>
      <c r="G315" s="64">
        <f t="shared" si="245"/>
        <v>46080</v>
      </c>
      <c r="H315" s="64">
        <f t="shared" si="246"/>
        <v>34560</v>
      </c>
      <c r="I315" s="64">
        <f t="shared" si="247"/>
        <v>4608</v>
      </c>
      <c r="J315" s="64">
        <f t="shared" si="248"/>
        <v>9216</v>
      </c>
      <c r="K315" s="64">
        <f t="shared" si="249"/>
        <v>4608</v>
      </c>
      <c r="L315" s="64">
        <f t="shared" si="202"/>
        <v>124800.00000000001</v>
      </c>
      <c r="M315" s="64">
        <f t="shared" si="203"/>
        <v>93600</v>
      </c>
      <c r="N315" s="64">
        <f t="shared" si="204"/>
        <v>74880</v>
      </c>
      <c r="O315" s="64">
        <f t="shared" si="205"/>
        <v>56160</v>
      </c>
      <c r="P315" s="64">
        <f t="shared" si="206"/>
        <v>7488</v>
      </c>
      <c r="Q315" s="64">
        <f t="shared" si="207"/>
        <v>14976</v>
      </c>
      <c r="R315" s="64">
        <f t="shared" si="208"/>
        <v>7488</v>
      </c>
      <c r="T315" s="64">
        <f>培养数据!$Q$6*D315</f>
        <v>124.80000000000001</v>
      </c>
      <c r="U315" s="64">
        <f>培养数据!$Q$7*D315</f>
        <v>93.6</v>
      </c>
      <c r="V315" s="64">
        <f>培养数据!$Q$8*D315</f>
        <v>74.88</v>
      </c>
      <c r="W315" s="64">
        <f>培养数据!$Q$9*D315</f>
        <v>56.16</v>
      </c>
      <c r="X315" s="64">
        <f>培养数据!$Q$10*D315</f>
        <v>7.4879999999999995</v>
      </c>
      <c r="Y315" s="64">
        <f>培养数据!$Q$11*D315</f>
        <v>14.975999999999999</v>
      </c>
      <c r="Z315" s="64">
        <f>培养数据!$Q$12*D315</f>
        <v>7.4879999999999995</v>
      </c>
    </row>
    <row r="316" spans="1:26">
      <c r="A316" s="64">
        <v>313</v>
      </c>
      <c r="B316" s="64">
        <v>1</v>
      </c>
      <c r="C316" s="64">
        <v>4</v>
      </c>
      <c r="D316" s="64">
        <v>13</v>
      </c>
      <c r="E316" s="64">
        <f t="shared" ref="E316:F316" si="268">L216*$D$1</f>
        <v>83200</v>
      </c>
      <c r="F316" s="64">
        <f t="shared" si="268"/>
        <v>62400</v>
      </c>
      <c r="G316" s="64">
        <f t="shared" si="245"/>
        <v>49920</v>
      </c>
      <c r="H316" s="64">
        <f t="shared" si="246"/>
        <v>37440.000000000007</v>
      </c>
      <c r="I316" s="64">
        <f t="shared" si="247"/>
        <v>4992</v>
      </c>
      <c r="J316" s="64">
        <f t="shared" si="248"/>
        <v>9984</v>
      </c>
      <c r="K316" s="64">
        <f t="shared" si="249"/>
        <v>4992</v>
      </c>
      <c r="L316" s="64">
        <f t="shared" si="202"/>
        <v>135200.00000000003</v>
      </c>
      <c r="M316" s="64">
        <f t="shared" si="203"/>
        <v>101399.99999999999</v>
      </c>
      <c r="N316" s="64">
        <f t="shared" si="204"/>
        <v>81120</v>
      </c>
      <c r="O316" s="64">
        <f t="shared" si="205"/>
        <v>60839.999999999993</v>
      </c>
      <c r="P316" s="64">
        <f t="shared" si="206"/>
        <v>8112</v>
      </c>
      <c r="Q316" s="64">
        <f t="shared" si="207"/>
        <v>16224</v>
      </c>
      <c r="R316" s="64">
        <f t="shared" si="208"/>
        <v>8112</v>
      </c>
      <c r="T316" s="64">
        <f>培养数据!$Q$6*D316</f>
        <v>135.20000000000002</v>
      </c>
      <c r="U316" s="64">
        <f>培养数据!$Q$7*D316</f>
        <v>101.39999999999999</v>
      </c>
      <c r="V316" s="64">
        <f>培养数据!$Q$8*D316</f>
        <v>81.12</v>
      </c>
      <c r="W316" s="64">
        <f>培养数据!$Q$9*D316</f>
        <v>60.839999999999996</v>
      </c>
      <c r="X316" s="64">
        <f>培养数据!$Q$10*D316</f>
        <v>8.1120000000000001</v>
      </c>
      <c r="Y316" s="64">
        <f>培养数据!$Q$11*D316</f>
        <v>16.224</v>
      </c>
      <c r="Z316" s="64">
        <f>培养数据!$Q$12*D316</f>
        <v>8.1120000000000001</v>
      </c>
    </row>
    <row r="317" spans="1:26">
      <c r="A317" s="64">
        <v>314</v>
      </c>
      <c r="B317" s="64">
        <v>1</v>
      </c>
      <c r="C317" s="64">
        <v>4</v>
      </c>
      <c r="D317" s="64">
        <v>14</v>
      </c>
      <c r="E317" s="64">
        <f t="shared" ref="E317:F317" si="269">L217*$D$1</f>
        <v>89600</v>
      </c>
      <c r="F317" s="64">
        <f t="shared" si="269"/>
        <v>67200</v>
      </c>
      <c r="G317" s="64">
        <f t="shared" si="245"/>
        <v>53760</v>
      </c>
      <c r="H317" s="64">
        <f t="shared" si="246"/>
        <v>40320</v>
      </c>
      <c r="I317" s="64">
        <f t="shared" si="247"/>
        <v>5376</v>
      </c>
      <c r="J317" s="64">
        <f t="shared" si="248"/>
        <v>10752</v>
      </c>
      <c r="K317" s="64">
        <f t="shared" si="249"/>
        <v>5376</v>
      </c>
      <c r="L317" s="64">
        <f t="shared" si="202"/>
        <v>145600</v>
      </c>
      <c r="M317" s="64">
        <f t="shared" si="203"/>
        <v>109200</v>
      </c>
      <c r="N317" s="64">
        <f t="shared" si="204"/>
        <v>87360</v>
      </c>
      <c r="O317" s="64">
        <f t="shared" si="205"/>
        <v>65519.999999999993</v>
      </c>
      <c r="P317" s="64">
        <f t="shared" si="206"/>
        <v>8736</v>
      </c>
      <c r="Q317" s="64">
        <f t="shared" si="207"/>
        <v>17472</v>
      </c>
      <c r="R317" s="64">
        <f t="shared" si="208"/>
        <v>8736</v>
      </c>
      <c r="T317" s="64">
        <f>培养数据!$Q$6*D317</f>
        <v>145.6</v>
      </c>
      <c r="U317" s="64">
        <f>培养数据!$Q$7*D317</f>
        <v>109.2</v>
      </c>
      <c r="V317" s="64">
        <f>培养数据!$Q$8*D317</f>
        <v>87.36</v>
      </c>
      <c r="W317" s="64">
        <f>培养数据!$Q$9*D317</f>
        <v>65.52</v>
      </c>
      <c r="X317" s="64">
        <f>培养数据!$Q$10*D317</f>
        <v>8.7360000000000007</v>
      </c>
      <c r="Y317" s="64">
        <f>培养数据!$Q$11*D317</f>
        <v>17.472000000000001</v>
      </c>
      <c r="Z317" s="64">
        <f>培养数据!$Q$12*D317</f>
        <v>8.7360000000000007</v>
      </c>
    </row>
    <row r="318" spans="1:26">
      <c r="A318" s="64">
        <v>315</v>
      </c>
      <c r="B318" s="64">
        <v>1</v>
      </c>
      <c r="C318" s="64">
        <v>4</v>
      </c>
      <c r="D318" s="64">
        <v>15</v>
      </c>
      <c r="E318" s="64">
        <f t="shared" ref="E318:F318" si="270">L218*$D$1</f>
        <v>96000</v>
      </c>
      <c r="F318" s="64">
        <f t="shared" si="270"/>
        <v>72000</v>
      </c>
      <c r="G318" s="64">
        <f t="shared" si="245"/>
        <v>57600</v>
      </c>
      <c r="H318" s="64">
        <f t="shared" si="246"/>
        <v>43200</v>
      </c>
      <c r="I318" s="64">
        <f t="shared" si="247"/>
        <v>5760</v>
      </c>
      <c r="J318" s="64">
        <f t="shared" si="248"/>
        <v>11520</v>
      </c>
      <c r="K318" s="64">
        <f t="shared" si="249"/>
        <v>5760</v>
      </c>
      <c r="L318" s="64">
        <f t="shared" si="202"/>
        <v>156000</v>
      </c>
      <c r="M318" s="64">
        <f t="shared" si="203"/>
        <v>117000</v>
      </c>
      <c r="N318" s="64">
        <f t="shared" si="204"/>
        <v>93600.000000000015</v>
      </c>
      <c r="O318" s="64">
        <f t="shared" si="205"/>
        <v>70199.999999999985</v>
      </c>
      <c r="P318" s="64">
        <f t="shared" si="206"/>
        <v>9360</v>
      </c>
      <c r="Q318" s="64">
        <f t="shared" si="207"/>
        <v>18720</v>
      </c>
      <c r="R318" s="64">
        <f t="shared" si="208"/>
        <v>9360</v>
      </c>
      <c r="T318" s="64">
        <f>培养数据!$Q$6*D318</f>
        <v>156</v>
      </c>
      <c r="U318" s="64">
        <f>培养数据!$Q$7*D318</f>
        <v>117</v>
      </c>
      <c r="V318" s="64">
        <f>培养数据!$Q$8*D318</f>
        <v>93.600000000000009</v>
      </c>
      <c r="W318" s="64">
        <f>培养数据!$Q$9*D318</f>
        <v>70.199999999999989</v>
      </c>
      <c r="X318" s="64">
        <f>培养数据!$Q$10*D318</f>
        <v>9.36</v>
      </c>
      <c r="Y318" s="64">
        <f>培养数据!$Q$11*D318</f>
        <v>18.72</v>
      </c>
      <c r="Z318" s="64">
        <f>培养数据!$Q$12*D318</f>
        <v>9.36</v>
      </c>
    </row>
    <row r="319" spans="1:26">
      <c r="A319" s="64">
        <v>316</v>
      </c>
      <c r="B319" s="64">
        <v>1</v>
      </c>
      <c r="C319" s="64">
        <v>4</v>
      </c>
      <c r="D319" s="64">
        <v>16</v>
      </c>
      <c r="E319" s="64">
        <f t="shared" ref="E319:F319" si="271">L219*$D$1</f>
        <v>102400</v>
      </c>
      <c r="F319" s="64">
        <f t="shared" si="271"/>
        <v>76800</v>
      </c>
      <c r="G319" s="64">
        <f t="shared" si="245"/>
        <v>61440</v>
      </c>
      <c r="H319" s="64">
        <f t="shared" si="246"/>
        <v>46080</v>
      </c>
      <c r="I319" s="64">
        <f t="shared" si="247"/>
        <v>6144</v>
      </c>
      <c r="J319" s="64">
        <f t="shared" si="248"/>
        <v>12288</v>
      </c>
      <c r="K319" s="64">
        <f t="shared" si="249"/>
        <v>6144</v>
      </c>
      <c r="L319" s="64">
        <f t="shared" si="202"/>
        <v>166400</v>
      </c>
      <c r="M319" s="64">
        <f t="shared" si="203"/>
        <v>124800</v>
      </c>
      <c r="N319" s="64">
        <f t="shared" si="204"/>
        <v>99840</v>
      </c>
      <c r="O319" s="64">
        <f t="shared" si="205"/>
        <v>74880</v>
      </c>
      <c r="P319" s="64">
        <f t="shared" si="206"/>
        <v>9984</v>
      </c>
      <c r="Q319" s="64">
        <f t="shared" si="207"/>
        <v>19968</v>
      </c>
      <c r="R319" s="64">
        <f t="shared" si="208"/>
        <v>9984</v>
      </c>
      <c r="T319" s="64">
        <f>培养数据!$Q$6*D319</f>
        <v>166.4</v>
      </c>
      <c r="U319" s="64">
        <f>培养数据!$Q$7*D319</f>
        <v>124.8</v>
      </c>
      <c r="V319" s="64">
        <f>培养数据!$Q$8*D319</f>
        <v>99.84</v>
      </c>
      <c r="W319" s="64">
        <f>培养数据!$Q$9*D319</f>
        <v>74.88</v>
      </c>
      <c r="X319" s="64">
        <f>培养数据!$Q$10*D319</f>
        <v>9.984</v>
      </c>
      <c r="Y319" s="64">
        <f>培养数据!$Q$11*D319</f>
        <v>19.968</v>
      </c>
      <c r="Z319" s="64">
        <f>培养数据!$Q$12*D319</f>
        <v>9.984</v>
      </c>
    </row>
    <row r="320" spans="1:26">
      <c r="A320" s="64">
        <v>317</v>
      </c>
      <c r="B320" s="64">
        <v>1</v>
      </c>
      <c r="C320" s="64">
        <v>4</v>
      </c>
      <c r="D320" s="64">
        <v>17</v>
      </c>
      <c r="E320" s="64">
        <f t="shared" ref="E320:F320" si="272">L220*$D$1</f>
        <v>108800</v>
      </c>
      <c r="F320" s="64">
        <f t="shared" si="272"/>
        <v>81600</v>
      </c>
      <c r="G320" s="64">
        <f t="shared" si="245"/>
        <v>65280</v>
      </c>
      <c r="H320" s="64">
        <f t="shared" si="246"/>
        <v>48960</v>
      </c>
      <c r="I320" s="64">
        <f t="shared" si="247"/>
        <v>6528</v>
      </c>
      <c r="J320" s="64">
        <f t="shared" si="248"/>
        <v>13056</v>
      </c>
      <c r="K320" s="64">
        <f t="shared" si="249"/>
        <v>6528</v>
      </c>
      <c r="L320" s="64">
        <f t="shared" si="202"/>
        <v>176800</v>
      </c>
      <c r="M320" s="64">
        <f t="shared" si="203"/>
        <v>132600</v>
      </c>
      <c r="N320" s="64">
        <f t="shared" si="204"/>
        <v>106080</v>
      </c>
      <c r="O320" s="64">
        <f t="shared" si="205"/>
        <v>79560</v>
      </c>
      <c r="P320" s="64">
        <f t="shared" si="206"/>
        <v>10608</v>
      </c>
      <c r="Q320" s="64">
        <f t="shared" si="207"/>
        <v>21216</v>
      </c>
      <c r="R320" s="64">
        <f t="shared" si="208"/>
        <v>10608</v>
      </c>
      <c r="T320" s="64">
        <f>培养数据!$Q$6*D320</f>
        <v>176.8</v>
      </c>
      <c r="U320" s="64">
        <f>培养数据!$Q$7*D320</f>
        <v>132.6</v>
      </c>
      <c r="V320" s="64">
        <f>培养数据!$Q$8*D320</f>
        <v>106.08</v>
      </c>
      <c r="W320" s="64">
        <f>培养数据!$Q$9*D320</f>
        <v>79.56</v>
      </c>
      <c r="X320" s="64">
        <f>培养数据!$Q$10*D320</f>
        <v>10.608000000000001</v>
      </c>
      <c r="Y320" s="64">
        <f>培养数据!$Q$11*D320</f>
        <v>21.216000000000001</v>
      </c>
      <c r="Z320" s="64">
        <f>培养数据!$Q$12*D320</f>
        <v>10.608000000000001</v>
      </c>
    </row>
    <row r="321" spans="1:26">
      <c r="A321" s="64">
        <v>318</v>
      </c>
      <c r="B321" s="64">
        <v>1</v>
      </c>
      <c r="C321" s="64">
        <v>4</v>
      </c>
      <c r="D321" s="64">
        <v>18</v>
      </c>
      <c r="E321" s="64">
        <f t="shared" ref="E321:F321" si="273">L221*$D$1</f>
        <v>115200</v>
      </c>
      <c r="F321" s="64">
        <f t="shared" si="273"/>
        <v>86400</v>
      </c>
      <c r="G321" s="64">
        <f t="shared" si="245"/>
        <v>69119.999999999985</v>
      </c>
      <c r="H321" s="64">
        <f t="shared" si="246"/>
        <v>51840</v>
      </c>
      <c r="I321" s="64">
        <f t="shared" si="247"/>
        <v>6912</v>
      </c>
      <c r="J321" s="64">
        <f t="shared" si="248"/>
        <v>13824</v>
      </c>
      <c r="K321" s="64">
        <f t="shared" si="249"/>
        <v>6912</v>
      </c>
      <c r="L321" s="64">
        <f t="shared" si="202"/>
        <v>187200.00000000003</v>
      </c>
      <c r="M321" s="64">
        <f t="shared" si="203"/>
        <v>140400</v>
      </c>
      <c r="N321" s="64">
        <f t="shared" si="204"/>
        <v>112320.00000000001</v>
      </c>
      <c r="O321" s="64">
        <f t="shared" si="205"/>
        <v>84240</v>
      </c>
      <c r="P321" s="64">
        <f t="shared" si="206"/>
        <v>11232</v>
      </c>
      <c r="Q321" s="64">
        <f t="shared" si="207"/>
        <v>22464</v>
      </c>
      <c r="R321" s="64">
        <f t="shared" si="208"/>
        <v>11232</v>
      </c>
      <c r="T321" s="64">
        <f>培养数据!$Q$6*D321</f>
        <v>187.20000000000002</v>
      </c>
      <c r="U321" s="64">
        <f>培养数据!$Q$7*D321</f>
        <v>140.4</v>
      </c>
      <c r="V321" s="64">
        <f>培养数据!$Q$8*D321</f>
        <v>112.32000000000001</v>
      </c>
      <c r="W321" s="64">
        <f>培养数据!$Q$9*D321</f>
        <v>84.24</v>
      </c>
      <c r="X321" s="64">
        <f>培养数据!$Q$10*D321</f>
        <v>11.231999999999999</v>
      </c>
      <c r="Y321" s="64">
        <f>培养数据!$Q$11*D321</f>
        <v>22.463999999999999</v>
      </c>
      <c r="Z321" s="64">
        <f>培养数据!$Q$12*D321</f>
        <v>11.231999999999999</v>
      </c>
    </row>
    <row r="322" spans="1:26">
      <c r="A322" s="64">
        <v>319</v>
      </c>
      <c r="B322" s="64">
        <v>1</v>
      </c>
      <c r="C322" s="64">
        <v>4</v>
      </c>
      <c r="D322" s="64">
        <v>19</v>
      </c>
      <c r="E322" s="64">
        <f t="shared" ref="E322:F322" si="274">L222*$D$1</f>
        <v>121600</v>
      </c>
      <c r="F322" s="64">
        <f t="shared" si="274"/>
        <v>91200</v>
      </c>
      <c r="G322" s="64">
        <f t="shared" si="245"/>
        <v>72960</v>
      </c>
      <c r="H322" s="64">
        <f t="shared" si="246"/>
        <v>54720</v>
      </c>
      <c r="I322" s="64">
        <f t="shared" si="247"/>
        <v>7296</v>
      </c>
      <c r="J322" s="64">
        <f t="shared" si="248"/>
        <v>14592</v>
      </c>
      <c r="K322" s="64">
        <f t="shared" si="249"/>
        <v>7296</v>
      </c>
      <c r="L322" s="64">
        <f t="shared" si="202"/>
        <v>197600</v>
      </c>
      <c r="M322" s="64">
        <f t="shared" si="203"/>
        <v>148200</v>
      </c>
      <c r="N322" s="64">
        <f t="shared" si="204"/>
        <v>118560</v>
      </c>
      <c r="O322" s="64">
        <f t="shared" si="205"/>
        <v>88919.999999999985</v>
      </c>
      <c r="P322" s="64">
        <f t="shared" si="206"/>
        <v>11856</v>
      </c>
      <c r="Q322" s="64">
        <f t="shared" si="207"/>
        <v>23712</v>
      </c>
      <c r="R322" s="64">
        <f t="shared" si="208"/>
        <v>11856</v>
      </c>
      <c r="T322" s="64">
        <f>培养数据!$Q$6*D322</f>
        <v>197.6</v>
      </c>
      <c r="U322" s="64">
        <f>培养数据!$Q$7*D322</f>
        <v>148.19999999999999</v>
      </c>
      <c r="V322" s="64">
        <f>培养数据!$Q$8*D322</f>
        <v>118.56</v>
      </c>
      <c r="W322" s="64">
        <f>培养数据!$Q$9*D322</f>
        <v>88.919999999999987</v>
      </c>
      <c r="X322" s="64">
        <f>培养数据!$Q$10*D322</f>
        <v>11.856</v>
      </c>
      <c r="Y322" s="64">
        <f>培养数据!$Q$11*D322</f>
        <v>23.712</v>
      </c>
      <c r="Z322" s="64">
        <f>培养数据!$Q$12*D322</f>
        <v>11.856</v>
      </c>
    </row>
    <row r="323" spans="1:26">
      <c r="A323" s="64">
        <v>320</v>
      </c>
      <c r="B323" s="64">
        <v>1</v>
      </c>
      <c r="C323" s="64">
        <v>4</v>
      </c>
      <c r="D323" s="64">
        <v>20</v>
      </c>
      <c r="E323" s="64">
        <f t="shared" ref="E323:F323" si="275">L223*$D$1</f>
        <v>128000</v>
      </c>
      <c r="F323" s="64">
        <f t="shared" si="275"/>
        <v>96000</v>
      </c>
      <c r="G323" s="64">
        <f t="shared" si="245"/>
        <v>76800</v>
      </c>
      <c r="H323" s="64">
        <f t="shared" si="246"/>
        <v>57600</v>
      </c>
      <c r="I323" s="64">
        <f t="shared" si="247"/>
        <v>7680</v>
      </c>
      <c r="J323" s="64">
        <f t="shared" si="248"/>
        <v>15360</v>
      </c>
      <c r="K323" s="64">
        <f t="shared" si="249"/>
        <v>7680</v>
      </c>
      <c r="L323" s="64">
        <f t="shared" si="202"/>
        <v>208000</v>
      </c>
      <c r="M323" s="64">
        <f t="shared" si="203"/>
        <v>156000</v>
      </c>
      <c r="N323" s="64">
        <f t="shared" si="204"/>
        <v>124800.00000000001</v>
      </c>
      <c r="O323" s="64">
        <f t="shared" si="205"/>
        <v>93600</v>
      </c>
      <c r="P323" s="64">
        <f t="shared" si="206"/>
        <v>12480</v>
      </c>
      <c r="Q323" s="64">
        <f t="shared" si="207"/>
        <v>24960</v>
      </c>
      <c r="R323" s="64">
        <f t="shared" si="208"/>
        <v>12480</v>
      </c>
      <c r="T323" s="64">
        <f>培养数据!$Q$6*D323</f>
        <v>208</v>
      </c>
      <c r="U323" s="64">
        <f>培养数据!$Q$7*D323</f>
        <v>156</v>
      </c>
      <c r="V323" s="64">
        <f>培养数据!$Q$8*D323</f>
        <v>124.80000000000001</v>
      </c>
      <c r="W323" s="64">
        <f>培养数据!$Q$9*D323</f>
        <v>93.6</v>
      </c>
      <c r="X323" s="64">
        <f>培养数据!$Q$10*D323</f>
        <v>12.48</v>
      </c>
      <c r="Y323" s="64">
        <f>培养数据!$Q$11*D323</f>
        <v>24.96</v>
      </c>
      <c r="Z323" s="64">
        <f>培养数据!$Q$12*D323</f>
        <v>12.48</v>
      </c>
    </row>
    <row r="324" spans="1:26">
      <c r="A324" s="64">
        <v>321</v>
      </c>
      <c r="B324" s="64">
        <v>1</v>
      </c>
      <c r="C324" s="64">
        <v>4</v>
      </c>
      <c r="D324" s="64">
        <v>21</v>
      </c>
      <c r="E324" s="64">
        <f t="shared" ref="E324:F324" si="276">L224*$D$1</f>
        <v>134400</v>
      </c>
      <c r="F324" s="64">
        <f t="shared" si="276"/>
        <v>100800</v>
      </c>
      <c r="G324" s="64">
        <f t="shared" si="245"/>
        <v>80640</v>
      </c>
      <c r="H324" s="64">
        <f t="shared" si="246"/>
        <v>60480.000000000015</v>
      </c>
      <c r="I324" s="64">
        <f t="shared" si="247"/>
        <v>8064</v>
      </c>
      <c r="J324" s="64">
        <f t="shared" si="248"/>
        <v>16128</v>
      </c>
      <c r="K324" s="64">
        <f t="shared" si="249"/>
        <v>8064</v>
      </c>
      <c r="L324" s="64">
        <f t="shared" si="202"/>
        <v>218400</v>
      </c>
      <c r="M324" s="64">
        <f t="shared" si="203"/>
        <v>163799.99999999997</v>
      </c>
      <c r="N324" s="64">
        <f t="shared" si="204"/>
        <v>131039.99999999999</v>
      </c>
      <c r="O324" s="64">
        <f t="shared" si="205"/>
        <v>98280</v>
      </c>
      <c r="P324" s="64">
        <f t="shared" si="206"/>
        <v>13104</v>
      </c>
      <c r="Q324" s="64">
        <f t="shared" si="207"/>
        <v>26208</v>
      </c>
      <c r="R324" s="64">
        <f t="shared" si="208"/>
        <v>13104</v>
      </c>
      <c r="T324" s="64">
        <f>培养数据!$Q$6*D324</f>
        <v>218.4</v>
      </c>
      <c r="U324" s="64">
        <f>培养数据!$Q$7*D324</f>
        <v>163.79999999999998</v>
      </c>
      <c r="V324" s="64">
        <f>培养数据!$Q$8*D324</f>
        <v>131.04</v>
      </c>
      <c r="W324" s="64">
        <f>培养数据!$Q$9*D324</f>
        <v>98.28</v>
      </c>
      <c r="X324" s="64">
        <f>培养数据!$Q$10*D324</f>
        <v>13.103999999999999</v>
      </c>
      <c r="Y324" s="64">
        <f>培养数据!$Q$11*D324</f>
        <v>26.207999999999998</v>
      </c>
      <c r="Z324" s="64">
        <f>培养数据!$Q$12*D324</f>
        <v>13.103999999999999</v>
      </c>
    </row>
    <row r="325" spans="1:26">
      <c r="A325" s="64">
        <v>322</v>
      </c>
      <c r="B325" s="64">
        <v>1</v>
      </c>
      <c r="C325" s="64">
        <v>4</v>
      </c>
      <c r="D325" s="64">
        <v>22</v>
      </c>
      <c r="E325" s="64">
        <f t="shared" ref="E325:F325" si="277">L225*$D$1</f>
        <v>140800</v>
      </c>
      <c r="F325" s="64">
        <f t="shared" si="277"/>
        <v>105600</v>
      </c>
      <c r="G325" s="64">
        <f t="shared" si="245"/>
        <v>84480</v>
      </c>
      <c r="H325" s="64">
        <f t="shared" si="246"/>
        <v>63360</v>
      </c>
      <c r="I325" s="64">
        <f t="shared" si="247"/>
        <v>8447.9999999999982</v>
      </c>
      <c r="J325" s="64">
        <f t="shared" si="248"/>
        <v>16895.999999999996</v>
      </c>
      <c r="K325" s="64">
        <f t="shared" si="249"/>
        <v>8447.9999999999982</v>
      </c>
      <c r="L325" s="64">
        <f t="shared" ref="L325:L388" si="278">$L$1*T325</f>
        <v>228800</v>
      </c>
      <c r="M325" s="64">
        <f t="shared" ref="M325:M388" si="279">$L$1*U325</f>
        <v>171600</v>
      </c>
      <c r="N325" s="64">
        <f t="shared" ref="N325:N388" si="280">$L$1*V325</f>
        <v>137280</v>
      </c>
      <c r="O325" s="64">
        <f t="shared" ref="O325:O388" si="281">$L$1*W325</f>
        <v>102960</v>
      </c>
      <c r="P325" s="64">
        <f t="shared" ref="P325:P388" si="282">$L$1*X325</f>
        <v>13728</v>
      </c>
      <c r="Q325" s="64">
        <f t="shared" ref="Q325:Q388" si="283">$L$1*Y325</f>
        <v>27456</v>
      </c>
      <c r="R325" s="64">
        <f t="shared" ref="R325:R388" si="284">$L$1*Z325</f>
        <v>13728</v>
      </c>
      <c r="T325" s="64">
        <f>培养数据!$Q$6*D325</f>
        <v>228.8</v>
      </c>
      <c r="U325" s="64">
        <f>培养数据!$Q$7*D325</f>
        <v>171.6</v>
      </c>
      <c r="V325" s="64">
        <f>培养数据!$Q$8*D325</f>
        <v>137.28</v>
      </c>
      <c r="W325" s="64">
        <f>培养数据!$Q$9*D325</f>
        <v>102.96</v>
      </c>
      <c r="X325" s="64">
        <f>培养数据!$Q$10*D325</f>
        <v>13.728</v>
      </c>
      <c r="Y325" s="64">
        <f>培养数据!$Q$11*D325</f>
        <v>27.456</v>
      </c>
      <c r="Z325" s="64">
        <f>培养数据!$Q$12*D325</f>
        <v>13.728</v>
      </c>
    </row>
    <row r="326" spans="1:26">
      <c r="A326" s="64">
        <v>323</v>
      </c>
      <c r="B326" s="64">
        <v>1</v>
      </c>
      <c r="C326" s="64">
        <v>4</v>
      </c>
      <c r="D326" s="64">
        <v>23</v>
      </c>
      <c r="E326" s="64">
        <f t="shared" ref="E326:F326" si="285">L226*$D$1</f>
        <v>147200</v>
      </c>
      <c r="F326" s="64">
        <f t="shared" si="285"/>
        <v>110400</v>
      </c>
      <c r="G326" s="64">
        <f t="shared" si="245"/>
        <v>88320</v>
      </c>
      <c r="H326" s="64">
        <f t="shared" si="246"/>
        <v>66240</v>
      </c>
      <c r="I326" s="64">
        <f t="shared" si="247"/>
        <v>8832</v>
      </c>
      <c r="J326" s="64">
        <f t="shared" si="248"/>
        <v>17664</v>
      </c>
      <c r="K326" s="64">
        <f t="shared" si="249"/>
        <v>8832</v>
      </c>
      <c r="L326" s="64">
        <f t="shared" si="278"/>
        <v>239200.00000000003</v>
      </c>
      <c r="M326" s="64">
        <f t="shared" si="279"/>
        <v>179400</v>
      </c>
      <c r="N326" s="64">
        <f t="shared" si="280"/>
        <v>143520</v>
      </c>
      <c r="O326" s="64">
        <f t="shared" si="281"/>
        <v>107639.99999999999</v>
      </c>
      <c r="P326" s="64">
        <f t="shared" si="282"/>
        <v>14352</v>
      </c>
      <c r="Q326" s="64">
        <f t="shared" si="283"/>
        <v>28704</v>
      </c>
      <c r="R326" s="64">
        <f t="shared" si="284"/>
        <v>14352</v>
      </c>
      <c r="T326" s="64">
        <f>培养数据!$Q$6*D326</f>
        <v>239.20000000000002</v>
      </c>
      <c r="U326" s="64">
        <f>培养数据!$Q$7*D326</f>
        <v>179.4</v>
      </c>
      <c r="V326" s="64">
        <f>培养数据!$Q$8*D326</f>
        <v>143.52000000000001</v>
      </c>
      <c r="W326" s="64">
        <f>培养数据!$Q$9*D326</f>
        <v>107.63999999999999</v>
      </c>
      <c r="X326" s="64">
        <f>培养数据!$Q$10*D326</f>
        <v>14.352</v>
      </c>
      <c r="Y326" s="64">
        <f>培养数据!$Q$11*D326</f>
        <v>28.704000000000001</v>
      </c>
      <c r="Z326" s="64">
        <f>培养数据!$Q$12*D326</f>
        <v>14.352</v>
      </c>
    </row>
    <row r="327" spans="1:26">
      <c r="A327" s="64">
        <v>324</v>
      </c>
      <c r="B327" s="64">
        <v>1</v>
      </c>
      <c r="C327" s="64">
        <v>4</v>
      </c>
      <c r="D327" s="64">
        <v>24</v>
      </c>
      <c r="E327" s="64">
        <f t="shared" ref="E327:F327" si="286">L227*$D$1</f>
        <v>153600</v>
      </c>
      <c r="F327" s="64">
        <f t="shared" si="286"/>
        <v>115200</v>
      </c>
      <c r="G327" s="64">
        <f t="shared" si="245"/>
        <v>92160</v>
      </c>
      <c r="H327" s="64">
        <f t="shared" si="246"/>
        <v>69120</v>
      </c>
      <c r="I327" s="64">
        <f t="shared" si="247"/>
        <v>9216</v>
      </c>
      <c r="J327" s="64">
        <f t="shared" si="248"/>
        <v>18432</v>
      </c>
      <c r="K327" s="64">
        <f t="shared" si="249"/>
        <v>9216</v>
      </c>
      <c r="L327" s="64">
        <f t="shared" si="278"/>
        <v>249600.00000000003</v>
      </c>
      <c r="M327" s="64">
        <f t="shared" si="279"/>
        <v>187200</v>
      </c>
      <c r="N327" s="64">
        <f t="shared" si="280"/>
        <v>149760</v>
      </c>
      <c r="O327" s="64">
        <f t="shared" si="281"/>
        <v>112320</v>
      </c>
      <c r="P327" s="64">
        <f t="shared" si="282"/>
        <v>14976</v>
      </c>
      <c r="Q327" s="64">
        <f t="shared" si="283"/>
        <v>29952</v>
      </c>
      <c r="R327" s="64">
        <f t="shared" si="284"/>
        <v>14976</v>
      </c>
      <c r="T327" s="64">
        <f>培养数据!$Q$6*D327</f>
        <v>249.60000000000002</v>
      </c>
      <c r="U327" s="64">
        <f>培养数据!$Q$7*D327</f>
        <v>187.2</v>
      </c>
      <c r="V327" s="64">
        <f>培养数据!$Q$8*D327</f>
        <v>149.76</v>
      </c>
      <c r="W327" s="64">
        <f>培养数据!$Q$9*D327</f>
        <v>112.32</v>
      </c>
      <c r="X327" s="64">
        <f>培养数据!$Q$10*D327</f>
        <v>14.975999999999999</v>
      </c>
      <c r="Y327" s="64">
        <f>培养数据!$Q$11*D327</f>
        <v>29.951999999999998</v>
      </c>
      <c r="Z327" s="64">
        <f>培养数据!$Q$12*D327</f>
        <v>14.975999999999999</v>
      </c>
    </row>
    <row r="328" spans="1:26">
      <c r="A328" s="64">
        <v>325</v>
      </c>
      <c r="B328" s="64">
        <v>1</v>
      </c>
      <c r="C328" s="64">
        <v>4</v>
      </c>
      <c r="D328" s="64">
        <v>25</v>
      </c>
      <c r="E328" s="64">
        <f t="shared" ref="E328:F328" si="287">L228*$D$1</f>
        <v>160000</v>
      </c>
      <c r="F328" s="64">
        <f t="shared" si="287"/>
        <v>120000</v>
      </c>
      <c r="G328" s="64">
        <f t="shared" si="245"/>
        <v>96000</v>
      </c>
      <c r="H328" s="64">
        <f t="shared" si="246"/>
        <v>72000</v>
      </c>
      <c r="I328" s="64">
        <f t="shared" si="247"/>
        <v>9600</v>
      </c>
      <c r="J328" s="64">
        <f t="shared" si="248"/>
        <v>19200</v>
      </c>
      <c r="K328" s="64">
        <f t="shared" si="249"/>
        <v>9600</v>
      </c>
      <c r="L328" s="64">
        <f t="shared" si="278"/>
        <v>260000</v>
      </c>
      <c r="M328" s="64">
        <f t="shared" si="279"/>
        <v>195000</v>
      </c>
      <c r="N328" s="64">
        <f t="shared" si="280"/>
        <v>156000</v>
      </c>
      <c r="O328" s="64">
        <f t="shared" si="281"/>
        <v>117000</v>
      </c>
      <c r="P328" s="64">
        <f t="shared" si="282"/>
        <v>15600</v>
      </c>
      <c r="Q328" s="64">
        <f t="shared" si="283"/>
        <v>31200</v>
      </c>
      <c r="R328" s="64">
        <f t="shared" si="284"/>
        <v>15600</v>
      </c>
      <c r="T328" s="64">
        <f>培养数据!$Q$6*D328</f>
        <v>260</v>
      </c>
      <c r="U328" s="64">
        <f>培养数据!$Q$7*D328</f>
        <v>195</v>
      </c>
      <c r="V328" s="64">
        <f>培养数据!$Q$8*D328</f>
        <v>156</v>
      </c>
      <c r="W328" s="64">
        <f>培养数据!$Q$9*D328</f>
        <v>117</v>
      </c>
      <c r="X328" s="64">
        <f>培养数据!$Q$10*D328</f>
        <v>15.6</v>
      </c>
      <c r="Y328" s="64">
        <f>培养数据!$Q$11*D328</f>
        <v>31.2</v>
      </c>
      <c r="Z328" s="64">
        <f>培养数据!$Q$12*D328</f>
        <v>15.6</v>
      </c>
    </row>
    <row r="329" spans="1:26">
      <c r="A329" s="64">
        <v>326</v>
      </c>
      <c r="B329" s="64">
        <v>1</v>
      </c>
      <c r="C329" s="64">
        <v>4</v>
      </c>
      <c r="D329" s="64">
        <v>26</v>
      </c>
      <c r="E329" s="64">
        <f t="shared" ref="E329:F329" si="288">L229*$D$1</f>
        <v>166400</v>
      </c>
      <c r="F329" s="64">
        <f t="shared" si="288"/>
        <v>124800</v>
      </c>
      <c r="G329" s="64">
        <f t="shared" si="245"/>
        <v>99840</v>
      </c>
      <c r="H329" s="64">
        <f t="shared" si="246"/>
        <v>74880.000000000015</v>
      </c>
      <c r="I329" s="64">
        <f t="shared" si="247"/>
        <v>9984</v>
      </c>
      <c r="J329" s="64">
        <f t="shared" si="248"/>
        <v>19968</v>
      </c>
      <c r="K329" s="64">
        <f t="shared" si="249"/>
        <v>9984</v>
      </c>
      <c r="L329" s="64">
        <f t="shared" si="278"/>
        <v>270400.00000000006</v>
      </c>
      <c r="M329" s="64">
        <f t="shared" si="279"/>
        <v>202799.99999999997</v>
      </c>
      <c r="N329" s="64">
        <f t="shared" si="280"/>
        <v>162240</v>
      </c>
      <c r="O329" s="64">
        <f t="shared" si="281"/>
        <v>121679.99999999999</v>
      </c>
      <c r="P329" s="64">
        <f t="shared" si="282"/>
        <v>16224</v>
      </c>
      <c r="Q329" s="64">
        <f t="shared" si="283"/>
        <v>32448</v>
      </c>
      <c r="R329" s="64">
        <f t="shared" si="284"/>
        <v>16224</v>
      </c>
      <c r="T329" s="64">
        <f>培养数据!$Q$6*D329</f>
        <v>270.40000000000003</v>
      </c>
      <c r="U329" s="64">
        <f>培养数据!$Q$7*D329</f>
        <v>202.79999999999998</v>
      </c>
      <c r="V329" s="64">
        <f>培养数据!$Q$8*D329</f>
        <v>162.24</v>
      </c>
      <c r="W329" s="64">
        <f>培养数据!$Q$9*D329</f>
        <v>121.67999999999999</v>
      </c>
      <c r="X329" s="64">
        <f>培养数据!$Q$10*D329</f>
        <v>16.224</v>
      </c>
      <c r="Y329" s="64">
        <f>培养数据!$Q$11*D329</f>
        <v>32.448</v>
      </c>
      <c r="Z329" s="64">
        <f>培养数据!$Q$12*D329</f>
        <v>16.224</v>
      </c>
    </row>
    <row r="330" spans="1:26">
      <c r="A330" s="64">
        <v>327</v>
      </c>
      <c r="B330" s="64">
        <v>1</v>
      </c>
      <c r="C330" s="64">
        <v>4</v>
      </c>
      <c r="D330" s="64">
        <v>27</v>
      </c>
      <c r="E330" s="64">
        <f t="shared" ref="E330:F330" si="289">L230*$D$1</f>
        <v>172800</v>
      </c>
      <c r="F330" s="64">
        <f t="shared" si="289"/>
        <v>129600</v>
      </c>
      <c r="G330" s="64">
        <f t="shared" si="245"/>
        <v>103680</v>
      </c>
      <c r="H330" s="64">
        <f t="shared" si="246"/>
        <v>77760</v>
      </c>
      <c r="I330" s="64">
        <f t="shared" si="247"/>
        <v>10368</v>
      </c>
      <c r="J330" s="64">
        <f t="shared" si="248"/>
        <v>20736</v>
      </c>
      <c r="K330" s="64">
        <f t="shared" si="249"/>
        <v>10368</v>
      </c>
      <c r="L330" s="64">
        <f t="shared" si="278"/>
        <v>280800</v>
      </c>
      <c r="M330" s="64">
        <f t="shared" si="279"/>
        <v>210600</v>
      </c>
      <c r="N330" s="64">
        <f t="shared" si="280"/>
        <v>168480.00000000003</v>
      </c>
      <c r="O330" s="64">
        <f t="shared" si="281"/>
        <v>126359.99999999999</v>
      </c>
      <c r="P330" s="64">
        <f t="shared" si="282"/>
        <v>16848</v>
      </c>
      <c r="Q330" s="64">
        <f t="shared" si="283"/>
        <v>33696</v>
      </c>
      <c r="R330" s="64">
        <f t="shared" si="284"/>
        <v>16848</v>
      </c>
      <c r="T330" s="64">
        <f>培养数据!$Q$6*D330</f>
        <v>280.8</v>
      </c>
      <c r="U330" s="64">
        <f>培养数据!$Q$7*D330</f>
        <v>210.6</v>
      </c>
      <c r="V330" s="64">
        <f>培养数据!$Q$8*D330</f>
        <v>168.48000000000002</v>
      </c>
      <c r="W330" s="64">
        <f>培养数据!$Q$9*D330</f>
        <v>126.35999999999999</v>
      </c>
      <c r="X330" s="64">
        <f>培养数据!$Q$10*D330</f>
        <v>16.847999999999999</v>
      </c>
      <c r="Y330" s="64">
        <f>培养数据!$Q$11*D330</f>
        <v>33.695999999999998</v>
      </c>
      <c r="Z330" s="64">
        <f>培养数据!$Q$12*D330</f>
        <v>16.847999999999999</v>
      </c>
    </row>
    <row r="331" spans="1:26">
      <c r="A331" s="64">
        <v>328</v>
      </c>
      <c r="B331" s="64">
        <v>1</v>
      </c>
      <c r="C331" s="64">
        <v>4</v>
      </c>
      <c r="D331" s="64">
        <v>28</v>
      </c>
      <c r="E331" s="64">
        <f t="shared" ref="E331:F331" si="290">L231*$D$1</f>
        <v>179200</v>
      </c>
      <c r="F331" s="64">
        <f t="shared" si="290"/>
        <v>134400</v>
      </c>
      <c r="G331" s="64">
        <f t="shared" si="245"/>
        <v>107520</v>
      </c>
      <c r="H331" s="64">
        <f t="shared" si="246"/>
        <v>80640</v>
      </c>
      <c r="I331" s="64">
        <f t="shared" si="247"/>
        <v>10752</v>
      </c>
      <c r="J331" s="64">
        <f t="shared" si="248"/>
        <v>21504</v>
      </c>
      <c r="K331" s="64">
        <f t="shared" si="249"/>
        <v>10752</v>
      </c>
      <c r="L331" s="64">
        <f t="shared" si="278"/>
        <v>291200</v>
      </c>
      <c r="M331" s="64">
        <f t="shared" si="279"/>
        <v>218400</v>
      </c>
      <c r="N331" s="64">
        <f t="shared" si="280"/>
        <v>174720</v>
      </c>
      <c r="O331" s="64">
        <f t="shared" si="281"/>
        <v>131039.99999999999</v>
      </c>
      <c r="P331" s="64">
        <f t="shared" si="282"/>
        <v>17472</v>
      </c>
      <c r="Q331" s="64">
        <f t="shared" si="283"/>
        <v>34944</v>
      </c>
      <c r="R331" s="64">
        <f t="shared" si="284"/>
        <v>17472</v>
      </c>
      <c r="T331" s="64">
        <f>培养数据!$Q$6*D331</f>
        <v>291.2</v>
      </c>
      <c r="U331" s="64">
        <f>培养数据!$Q$7*D331</f>
        <v>218.4</v>
      </c>
      <c r="V331" s="64">
        <f>培养数据!$Q$8*D331</f>
        <v>174.72</v>
      </c>
      <c r="W331" s="64">
        <f>培养数据!$Q$9*D331</f>
        <v>131.04</v>
      </c>
      <c r="X331" s="64">
        <f>培养数据!$Q$10*D331</f>
        <v>17.472000000000001</v>
      </c>
      <c r="Y331" s="64">
        <f>培养数据!$Q$11*D331</f>
        <v>34.944000000000003</v>
      </c>
      <c r="Z331" s="64">
        <f>培养数据!$Q$12*D331</f>
        <v>17.472000000000001</v>
      </c>
    </row>
    <row r="332" spans="1:26">
      <c r="A332" s="64">
        <v>329</v>
      </c>
      <c r="B332" s="64">
        <v>1</v>
      </c>
      <c r="C332" s="64">
        <v>4</v>
      </c>
      <c r="D332" s="64">
        <v>29</v>
      </c>
      <c r="E332" s="64">
        <f t="shared" ref="E332:F332" si="291">L232*$D$1</f>
        <v>185600</v>
      </c>
      <c r="F332" s="64">
        <f t="shared" si="291"/>
        <v>139200</v>
      </c>
      <c r="G332" s="64">
        <f t="shared" si="245"/>
        <v>111360</v>
      </c>
      <c r="H332" s="64">
        <f t="shared" si="246"/>
        <v>83520</v>
      </c>
      <c r="I332" s="64">
        <f t="shared" si="247"/>
        <v>11136</v>
      </c>
      <c r="J332" s="64">
        <f t="shared" si="248"/>
        <v>22272</v>
      </c>
      <c r="K332" s="64">
        <f t="shared" si="249"/>
        <v>11136</v>
      </c>
      <c r="L332" s="64">
        <f t="shared" si="278"/>
        <v>301600</v>
      </c>
      <c r="M332" s="64">
        <f t="shared" si="279"/>
        <v>226200</v>
      </c>
      <c r="N332" s="64">
        <f t="shared" si="280"/>
        <v>180960</v>
      </c>
      <c r="O332" s="64">
        <f t="shared" si="281"/>
        <v>135720</v>
      </c>
      <c r="P332" s="64">
        <f t="shared" si="282"/>
        <v>18096</v>
      </c>
      <c r="Q332" s="64">
        <f t="shared" si="283"/>
        <v>36192</v>
      </c>
      <c r="R332" s="64">
        <f t="shared" si="284"/>
        <v>18096</v>
      </c>
      <c r="T332" s="64">
        <f>培养数据!$Q$6*D332</f>
        <v>301.60000000000002</v>
      </c>
      <c r="U332" s="64">
        <f>培养数据!$Q$7*D332</f>
        <v>226.2</v>
      </c>
      <c r="V332" s="64">
        <f>培养数据!$Q$8*D332</f>
        <v>180.96</v>
      </c>
      <c r="W332" s="64">
        <f>培养数据!$Q$9*D332</f>
        <v>135.72</v>
      </c>
      <c r="X332" s="64">
        <f>培养数据!$Q$10*D332</f>
        <v>18.096</v>
      </c>
      <c r="Y332" s="64">
        <f>培养数据!$Q$11*D332</f>
        <v>36.192</v>
      </c>
      <c r="Z332" s="64">
        <f>培养数据!$Q$12*D332</f>
        <v>18.096</v>
      </c>
    </row>
    <row r="333" spans="1:26">
      <c r="A333" s="64">
        <v>330</v>
      </c>
      <c r="B333" s="64">
        <v>1</v>
      </c>
      <c r="C333" s="64">
        <v>4</v>
      </c>
      <c r="D333" s="64">
        <v>30</v>
      </c>
      <c r="E333" s="64">
        <f t="shared" ref="E333:F333" si="292">L233*$D$1</f>
        <v>192000</v>
      </c>
      <c r="F333" s="64">
        <f t="shared" si="292"/>
        <v>144000</v>
      </c>
      <c r="G333" s="64">
        <f t="shared" si="245"/>
        <v>115200</v>
      </c>
      <c r="H333" s="64">
        <f t="shared" si="246"/>
        <v>86400</v>
      </c>
      <c r="I333" s="64">
        <f t="shared" si="247"/>
        <v>11520</v>
      </c>
      <c r="J333" s="64">
        <f t="shared" si="248"/>
        <v>23040</v>
      </c>
      <c r="K333" s="64">
        <f t="shared" si="249"/>
        <v>11520</v>
      </c>
      <c r="L333" s="64">
        <f t="shared" si="278"/>
        <v>312000</v>
      </c>
      <c r="M333" s="64">
        <f t="shared" si="279"/>
        <v>234000</v>
      </c>
      <c r="N333" s="64">
        <f t="shared" si="280"/>
        <v>187200.00000000003</v>
      </c>
      <c r="O333" s="64">
        <f t="shared" si="281"/>
        <v>140399.99999999997</v>
      </c>
      <c r="P333" s="64">
        <f t="shared" si="282"/>
        <v>18720</v>
      </c>
      <c r="Q333" s="64">
        <f t="shared" si="283"/>
        <v>37440</v>
      </c>
      <c r="R333" s="64">
        <f t="shared" si="284"/>
        <v>18720</v>
      </c>
      <c r="T333" s="64">
        <f>培养数据!$Q$6*D333</f>
        <v>312</v>
      </c>
      <c r="U333" s="64">
        <f>培养数据!$Q$7*D333</f>
        <v>234</v>
      </c>
      <c r="V333" s="64">
        <f>培养数据!$Q$8*D333</f>
        <v>187.20000000000002</v>
      </c>
      <c r="W333" s="64">
        <f>培养数据!$Q$9*D333</f>
        <v>140.39999999999998</v>
      </c>
      <c r="X333" s="64">
        <f>培养数据!$Q$10*D333</f>
        <v>18.72</v>
      </c>
      <c r="Y333" s="64">
        <f>培养数据!$Q$11*D333</f>
        <v>37.44</v>
      </c>
      <c r="Z333" s="64">
        <f>培养数据!$Q$12*D333</f>
        <v>18.72</v>
      </c>
    </row>
    <row r="334" spans="1:26">
      <c r="A334" s="64">
        <v>331</v>
      </c>
      <c r="B334" s="64">
        <v>1</v>
      </c>
      <c r="C334" s="64">
        <v>4</v>
      </c>
      <c r="D334" s="64">
        <v>31</v>
      </c>
      <c r="E334" s="64">
        <f t="shared" ref="E334:F334" si="293">L234*$D$1</f>
        <v>198400</v>
      </c>
      <c r="F334" s="64">
        <f t="shared" si="293"/>
        <v>148800</v>
      </c>
      <c r="G334" s="64">
        <f t="shared" si="245"/>
        <v>119039.99999999999</v>
      </c>
      <c r="H334" s="64">
        <f t="shared" si="246"/>
        <v>89280.000000000015</v>
      </c>
      <c r="I334" s="64">
        <f t="shared" si="247"/>
        <v>11904</v>
      </c>
      <c r="J334" s="64">
        <f t="shared" si="248"/>
        <v>23808</v>
      </c>
      <c r="K334" s="64">
        <f t="shared" si="249"/>
        <v>11904</v>
      </c>
      <c r="L334" s="64">
        <f t="shared" si="278"/>
        <v>322400.00000000006</v>
      </c>
      <c r="M334" s="64">
        <f t="shared" si="279"/>
        <v>241799.99999999997</v>
      </c>
      <c r="N334" s="64">
        <f t="shared" si="280"/>
        <v>193440</v>
      </c>
      <c r="O334" s="64">
        <f t="shared" si="281"/>
        <v>145079.99999999997</v>
      </c>
      <c r="P334" s="64">
        <f t="shared" si="282"/>
        <v>19344</v>
      </c>
      <c r="Q334" s="64">
        <f t="shared" si="283"/>
        <v>38688</v>
      </c>
      <c r="R334" s="64">
        <f t="shared" si="284"/>
        <v>19344</v>
      </c>
      <c r="T334" s="64">
        <f>培养数据!$Q$6*D334</f>
        <v>322.40000000000003</v>
      </c>
      <c r="U334" s="64">
        <f>培养数据!$Q$7*D334</f>
        <v>241.79999999999998</v>
      </c>
      <c r="V334" s="64">
        <f>培养数据!$Q$8*D334</f>
        <v>193.44</v>
      </c>
      <c r="W334" s="64">
        <f>培养数据!$Q$9*D334</f>
        <v>145.07999999999998</v>
      </c>
      <c r="X334" s="64">
        <f>培养数据!$Q$10*D334</f>
        <v>19.344000000000001</v>
      </c>
      <c r="Y334" s="64">
        <f>培养数据!$Q$11*D334</f>
        <v>38.688000000000002</v>
      </c>
      <c r="Z334" s="64">
        <f>培养数据!$Q$12*D334</f>
        <v>19.344000000000001</v>
      </c>
    </row>
    <row r="335" spans="1:26">
      <c r="A335" s="64">
        <v>332</v>
      </c>
      <c r="B335" s="64">
        <v>1</v>
      </c>
      <c r="C335" s="64">
        <v>4</v>
      </c>
      <c r="D335" s="64">
        <v>32</v>
      </c>
      <c r="E335" s="64">
        <f t="shared" ref="E335:F335" si="294">L235*$D$1</f>
        <v>204800</v>
      </c>
      <c r="F335" s="64">
        <f t="shared" si="294"/>
        <v>153600</v>
      </c>
      <c r="G335" s="64">
        <f t="shared" si="245"/>
        <v>122880</v>
      </c>
      <c r="H335" s="64">
        <f t="shared" si="246"/>
        <v>92160</v>
      </c>
      <c r="I335" s="64">
        <f t="shared" si="247"/>
        <v>12288</v>
      </c>
      <c r="J335" s="64">
        <f t="shared" si="248"/>
        <v>24576</v>
      </c>
      <c r="K335" s="64">
        <f t="shared" si="249"/>
        <v>12288</v>
      </c>
      <c r="L335" s="64">
        <f t="shared" si="278"/>
        <v>332800</v>
      </c>
      <c r="M335" s="64">
        <f t="shared" si="279"/>
        <v>249600</v>
      </c>
      <c r="N335" s="64">
        <f t="shared" si="280"/>
        <v>199680</v>
      </c>
      <c r="O335" s="64">
        <f t="shared" si="281"/>
        <v>149760</v>
      </c>
      <c r="P335" s="64">
        <f t="shared" si="282"/>
        <v>19968</v>
      </c>
      <c r="Q335" s="64">
        <f t="shared" si="283"/>
        <v>39936</v>
      </c>
      <c r="R335" s="64">
        <f t="shared" si="284"/>
        <v>19968</v>
      </c>
      <c r="T335" s="64">
        <f>培养数据!$Q$6*D335</f>
        <v>332.8</v>
      </c>
      <c r="U335" s="64">
        <f>培养数据!$Q$7*D335</f>
        <v>249.6</v>
      </c>
      <c r="V335" s="64">
        <f>培养数据!$Q$8*D335</f>
        <v>199.68</v>
      </c>
      <c r="W335" s="64">
        <f>培养数据!$Q$9*D335</f>
        <v>149.76</v>
      </c>
      <c r="X335" s="64">
        <f>培养数据!$Q$10*D335</f>
        <v>19.968</v>
      </c>
      <c r="Y335" s="64">
        <f>培养数据!$Q$11*D335</f>
        <v>39.936</v>
      </c>
      <c r="Z335" s="64">
        <f>培养数据!$Q$12*D335</f>
        <v>19.968</v>
      </c>
    </row>
    <row r="336" spans="1:26">
      <c r="A336" s="64">
        <v>333</v>
      </c>
      <c r="B336" s="64">
        <v>1</v>
      </c>
      <c r="C336" s="64">
        <v>4</v>
      </c>
      <c r="D336" s="64">
        <v>33</v>
      </c>
      <c r="E336" s="64">
        <f t="shared" ref="E336:F336" si="295">L236*$D$1</f>
        <v>211200</v>
      </c>
      <c r="F336" s="64">
        <f t="shared" si="295"/>
        <v>158400</v>
      </c>
      <c r="G336" s="64">
        <f t="shared" si="245"/>
        <v>126720</v>
      </c>
      <c r="H336" s="64">
        <f t="shared" si="246"/>
        <v>95040</v>
      </c>
      <c r="I336" s="64">
        <f t="shared" si="247"/>
        <v>12672</v>
      </c>
      <c r="J336" s="64">
        <f t="shared" si="248"/>
        <v>25344</v>
      </c>
      <c r="K336" s="64">
        <f t="shared" si="249"/>
        <v>12672</v>
      </c>
      <c r="L336" s="64">
        <f t="shared" si="278"/>
        <v>343200</v>
      </c>
      <c r="M336" s="64">
        <f t="shared" si="279"/>
        <v>257399.99999999997</v>
      </c>
      <c r="N336" s="64">
        <f t="shared" si="280"/>
        <v>205920.00000000003</v>
      </c>
      <c r="O336" s="64">
        <f t="shared" si="281"/>
        <v>154440</v>
      </c>
      <c r="P336" s="64">
        <f t="shared" si="282"/>
        <v>20592</v>
      </c>
      <c r="Q336" s="64">
        <f t="shared" si="283"/>
        <v>41184</v>
      </c>
      <c r="R336" s="64">
        <f t="shared" si="284"/>
        <v>20592</v>
      </c>
      <c r="T336" s="64">
        <f>培养数据!$Q$6*D336</f>
        <v>343.2</v>
      </c>
      <c r="U336" s="64">
        <f>培养数据!$Q$7*D336</f>
        <v>257.39999999999998</v>
      </c>
      <c r="V336" s="64">
        <f>培养数据!$Q$8*D336</f>
        <v>205.92000000000002</v>
      </c>
      <c r="W336" s="64">
        <f>培养数据!$Q$9*D336</f>
        <v>154.44</v>
      </c>
      <c r="X336" s="64">
        <f>培养数据!$Q$10*D336</f>
        <v>20.591999999999999</v>
      </c>
      <c r="Y336" s="64">
        <f>培养数据!$Q$11*D336</f>
        <v>41.183999999999997</v>
      </c>
      <c r="Z336" s="64">
        <f>培养数据!$Q$12*D336</f>
        <v>20.591999999999999</v>
      </c>
    </row>
    <row r="337" spans="1:26">
      <c r="A337" s="64">
        <v>334</v>
      </c>
      <c r="B337" s="64">
        <v>1</v>
      </c>
      <c r="C337" s="64">
        <v>4</v>
      </c>
      <c r="D337" s="64">
        <v>34</v>
      </c>
      <c r="E337" s="64">
        <f t="shared" ref="E337:F337" si="296">L237*$D$1</f>
        <v>217600</v>
      </c>
      <c r="F337" s="64">
        <f t="shared" si="296"/>
        <v>163200</v>
      </c>
      <c r="G337" s="64">
        <f t="shared" si="245"/>
        <v>130560</v>
      </c>
      <c r="H337" s="64">
        <f t="shared" si="246"/>
        <v>97920</v>
      </c>
      <c r="I337" s="64">
        <f t="shared" si="247"/>
        <v>13056</v>
      </c>
      <c r="J337" s="64">
        <f t="shared" si="248"/>
        <v>26112</v>
      </c>
      <c r="K337" s="64">
        <f t="shared" si="249"/>
        <v>13056</v>
      </c>
      <c r="L337" s="64">
        <f t="shared" si="278"/>
        <v>353600</v>
      </c>
      <c r="M337" s="64">
        <f t="shared" si="279"/>
        <v>265200</v>
      </c>
      <c r="N337" s="64">
        <f t="shared" si="280"/>
        <v>212160</v>
      </c>
      <c r="O337" s="64">
        <f t="shared" si="281"/>
        <v>159120</v>
      </c>
      <c r="P337" s="64">
        <f t="shared" si="282"/>
        <v>21216</v>
      </c>
      <c r="Q337" s="64">
        <f t="shared" si="283"/>
        <v>42432</v>
      </c>
      <c r="R337" s="64">
        <f t="shared" si="284"/>
        <v>21216</v>
      </c>
      <c r="T337" s="64">
        <f>培养数据!$Q$6*D337</f>
        <v>353.6</v>
      </c>
      <c r="U337" s="64">
        <f>培养数据!$Q$7*D337</f>
        <v>265.2</v>
      </c>
      <c r="V337" s="64">
        <f>培养数据!$Q$8*D337</f>
        <v>212.16</v>
      </c>
      <c r="W337" s="64">
        <f>培养数据!$Q$9*D337</f>
        <v>159.12</v>
      </c>
      <c r="X337" s="64">
        <f>培养数据!$Q$10*D337</f>
        <v>21.216000000000001</v>
      </c>
      <c r="Y337" s="64">
        <f>培养数据!$Q$11*D337</f>
        <v>42.432000000000002</v>
      </c>
      <c r="Z337" s="64">
        <f>培养数据!$Q$12*D337</f>
        <v>21.216000000000001</v>
      </c>
    </row>
    <row r="338" spans="1:26">
      <c r="A338" s="64">
        <v>335</v>
      </c>
      <c r="B338" s="64">
        <v>1</v>
      </c>
      <c r="C338" s="64">
        <v>4</v>
      </c>
      <c r="D338" s="64">
        <v>35</v>
      </c>
      <c r="E338" s="64">
        <f t="shared" ref="E338:F338" si="297">L238*$D$1</f>
        <v>224000</v>
      </c>
      <c r="F338" s="64">
        <f t="shared" si="297"/>
        <v>168000</v>
      </c>
      <c r="G338" s="64">
        <f t="shared" si="245"/>
        <v>134400</v>
      </c>
      <c r="H338" s="64">
        <f t="shared" si="246"/>
        <v>100800</v>
      </c>
      <c r="I338" s="64">
        <f t="shared" si="247"/>
        <v>13440</v>
      </c>
      <c r="J338" s="64">
        <f t="shared" si="248"/>
        <v>26880</v>
      </c>
      <c r="K338" s="64">
        <f t="shared" si="249"/>
        <v>13440</v>
      </c>
      <c r="L338" s="64">
        <f t="shared" si="278"/>
        <v>364000</v>
      </c>
      <c r="M338" s="64">
        <f t="shared" si="279"/>
        <v>273000</v>
      </c>
      <c r="N338" s="64">
        <f t="shared" si="280"/>
        <v>218400</v>
      </c>
      <c r="O338" s="64">
        <f t="shared" si="281"/>
        <v>163799.99999999997</v>
      </c>
      <c r="P338" s="64">
        <f t="shared" si="282"/>
        <v>21840</v>
      </c>
      <c r="Q338" s="64">
        <f t="shared" si="283"/>
        <v>43680</v>
      </c>
      <c r="R338" s="64">
        <f t="shared" si="284"/>
        <v>21840</v>
      </c>
      <c r="T338" s="64">
        <f>培养数据!$Q$6*D338</f>
        <v>364</v>
      </c>
      <c r="U338" s="64">
        <f>培养数据!$Q$7*D338</f>
        <v>273</v>
      </c>
      <c r="V338" s="64">
        <f>培养数据!$Q$8*D338</f>
        <v>218.4</v>
      </c>
      <c r="W338" s="64">
        <f>培养数据!$Q$9*D338</f>
        <v>163.79999999999998</v>
      </c>
      <c r="X338" s="64">
        <f>培养数据!$Q$10*D338</f>
        <v>21.84</v>
      </c>
      <c r="Y338" s="64">
        <f>培养数据!$Q$11*D338</f>
        <v>43.68</v>
      </c>
      <c r="Z338" s="64">
        <f>培养数据!$Q$12*D338</f>
        <v>21.84</v>
      </c>
    </row>
    <row r="339" spans="1:26">
      <c r="A339" s="64">
        <v>336</v>
      </c>
      <c r="B339" s="64">
        <v>1</v>
      </c>
      <c r="C339" s="64">
        <v>4</v>
      </c>
      <c r="D339" s="64">
        <v>36</v>
      </c>
      <c r="E339" s="64">
        <f t="shared" ref="E339:F339" si="298">L239*$D$1</f>
        <v>230400</v>
      </c>
      <c r="F339" s="64">
        <f t="shared" si="298"/>
        <v>172800</v>
      </c>
      <c r="G339" s="64">
        <f t="shared" si="245"/>
        <v>138239.99999999997</v>
      </c>
      <c r="H339" s="64">
        <f t="shared" si="246"/>
        <v>103680</v>
      </c>
      <c r="I339" s="64">
        <f t="shared" si="247"/>
        <v>13824</v>
      </c>
      <c r="J339" s="64">
        <f t="shared" si="248"/>
        <v>27648</v>
      </c>
      <c r="K339" s="64">
        <f t="shared" si="249"/>
        <v>13824</v>
      </c>
      <c r="L339" s="64">
        <f t="shared" si="278"/>
        <v>374400.00000000006</v>
      </c>
      <c r="M339" s="64">
        <f t="shared" si="279"/>
        <v>280800</v>
      </c>
      <c r="N339" s="64">
        <f t="shared" si="280"/>
        <v>224640.00000000003</v>
      </c>
      <c r="O339" s="64">
        <f t="shared" si="281"/>
        <v>168480</v>
      </c>
      <c r="P339" s="64">
        <f t="shared" si="282"/>
        <v>22464</v>
      </c>
      <c r="Q339" s="64">
        <f t="shared" si="283"/>
        <v>44928</v>
      </c>
      <c r="R339" s="64">
        <f t="shared" si="284"/>
        <v>22464</v>
      </c>
      <c r="T339" s="64">
        <f>培养数据!$Q$6*D339</f>
        <v>374.40000000000003</v>
      </c>
      <c r="U339" s="64">
        <f>培养数据!$Q$7*D339</f>
        <v>280.8</v>
      </c>
      <c r="V339" s="64">
        <f>培养数据!$Q$8*D339</f>
        <v>224.64000000000001</v>
      </c>
      <c r="W339" s="64">
        <f>培养数据!$Q$9*D339</f>
        <v>168.48</v>
      </c>
      <c r="X339" s="64">
        <f>培养数据!$Q$10*D339</f>
        <v>22.463999999999999</v>
      </c>
      <c r="Y339" s="64">
        <f>培养数据!$Q$11*D339</f>
        <v>44.927999999999997</v>
      </c>
      <c r="Z339" s="64">
        <f>培养数据!$Q$12*D339</f>
        <v>22.463999999999999</v>
      </c>
    </row>
    <row r="340" spans="1:26">
      <c r="A340" s="64">
        <v>337</v>
      </c>
      <c r="B340" s="64">
        <v>1</v>
      </c>
      <c r="C340" s="64">
        <v>4</v>
      </c>
      <c r="D340" s="64">
        <v>37</v>
      </c>
      <c r="E340" s="64">
        <f t="shared" ref="E340:F340" si="299">L240*$D$1</f>
        <v>236800</v>
      </c>
      <c r="F340" s="64">
        <f t="shared" si="299"/>
        <v>177600</v>
      </c>
      <c r="G340" s="64">
        <f t="shared" si="245"/>
        <v>142080</v>
      </c>
      <c r="H340" s="64">
        <f t="shared" si="246"/>
        <v>106560.00000000003</v>
      </c>
      <c r="I340" s="64">
        <f t="shared" si="247"/>
        <v>14207.999999999998</v>
      </c>
      <c r="J340" s="64">
        <f t="shared" si="248"/>
        <v>28415.999999999996</v>
      </c>
      <c r="K340" s="64">
        <f t="shared" si="249"/>
        <v>14207.999999999998</v>
      </c>
      <c r="L340" s="64">
        <f t="shared" si="278"/>
        <v>384800</v>
      </c>
      <c r="M340" s="64">
        <f t="shared" si="279"/>
        <v>288599.99999999994</v>
      </c>
      <c r="N340" s="64">
        <f t="shared" si="280"/>
        <v>230880</v>
      </c>
      <c r="O340" s="64">
        <f t="shared" si="281"/>
        <v>173160</v>
      </c>
      <c r="P340" s="64">
        <f t="shared" si="282"/>
        <v>23088</v>
      </c>
      <c r="Q340" s="64">
        <f t="shared" si="283"/>
        <v>46176</v>
      </c>
      <c r="R340" s="64">
        <f t="shared" si="284"/>
        <v>23088</v>
      </c>
      <c r="T340" s="64">
        <f>培养数据!$Q$6*D340</f>
        <v>384.8</v>
      </c>
      <c r="U340" s="64">
        <f>培养数据!$Q$7*D340</f>
        <v>288.59999999999997</v>
      </c>
      <c r="V340" s="64">
        <f>培养数据!$Q$8*D340</f>
        <v>230.88</v>
      </c>
      <c r="W340" s="64">
        <f>培养数据!$Q$9*D340</f>
        <v>173.16</v>
      </c>
      <c r="X340" s="64">
        <f>培养数据!$Q$10*D340</f>
        <v>23.088000000000001</v>
      </c>
      <c r="Y340" s="64">
        <f>培养数据!$Q$11*D340</f>
        <v>46.176000000000002</v>
      </c>
      <c r="Z340" s="64">
        <f>培养数据!$Q$12*D340</f>
        <v>23.088000000000001</v>
      </c>
    </row>
    <row r="341" spans="1:26">
      <c r="A341" s="64">
        <v>338</v>
      </c>
      <c r="B341" s="64">
        <v>1</v>
      </c>
      <c r="C341" s="64">
        <v>4</v>
      </c>
      <c r="D341" s="64">
        <v>38</v>
      </c>
      <c r="E341" s="64">
        <f t="shared" ref="E341:F341" si="300">L241*$D$1</f>
        <v>243200</v>
      </c>
      <c r="F341" s="64">
        <f t="shared" si="300"/>
        <v>182400</v>
      </c>
      <c r="G341" s="64">
        <f t="shared" si="245"/>
        <v>145920</v>
      </c>
      <c r="H341" s="64">
        <f t="shared" si="246"/>
        <v>109440</v>
      </c>
      <c r="I341" s="64">
        <f t="shared" si="247"/>
        <v>14592</v>
      </c>
      <c r="J341" s="64">
        <f t="shared" si="248"/>
        <v>29184</v>
      </c>
      <c r="K341" s="64">
        <f t="shared" si="249"/>
        <v>14592</v>
      </c>
      <c r="L341" s="64">
        <f t="shared" si="278"/>
        <v>395200</v>
      </c>
      <c r="M341" s="64">
        <f t="shared" si="279"/>
        <v>296400</v>
      </c>
      <c r="N341" s="64">
        <f t="shared" si="280"/>
        <v>237120</v>
      </c>
      <c r="O341" s="64">
        <f t="shared" si="281"/>
        <v>177839.99999999997</v>
      </c>
      <c r="P341" s="64">
        <f t="shared" si="282"/>
        <v>23712</v>
      </c>
      <c r="Q341" s="64">
        <f t="shared" si="283"/>
        <v>47424</v>
      </c>
      <c r="R341" s="64">
        <f t="shared" si="284"/>
        <v>23712</v>
      </c>
      <c r="T341" s="64">
        <f>培养数据!$Q$6*D341</f>
        <v>395.2</v>
      </c>
      <c r="U341" s="64">
        <f>培养数据!$Q$7*D341</f>
        <v>296.39999999999998</v>
      </c>
      <c r="V341" s="64">
        <f>培养数据!$Q$8*D341</f>
        <v>237.12</v>
      </c>
      <c r="W341" s="64">
        <f>培养数据!$Q$9*D341</f>
        <v>177.83999999999997</v>
      </c>
      <c r="X341" s="64">
        <f>培养数据!$Q$10*D341</f>
        <v>23.712</v>
      </c>
      <c r="Y341" s="64">
        <f>培养数据!$Q$11*D341</f>
        <v>47.423999999999999</v>
      </c>
      <c r="Z341" s="64">
        <f>培养数据!$Q$12*D341</f>
        <v>23.712</v>
      </c>
    </row>
    <row r="342" spans="1:26">
      <c r="A342" s="64">
        <v>339</v>
      </c>
      <c r="B342" s="64">
        <v>1</v>
      </c>
      <c r="C342" s="64">
        <v>4</v>
      </c>
      <c r="D342" s="64">
        <v>39</v>
      </c>
      <c r="E342" s="64">
        <f t="shared" ref="E342:F342" si="301">L242*$D$1</f>
        <v>249600</v>
      </c>
      <c r="F342" s="64">
        <f t="shared" si="301"/>
        <v>187200</v>
      </c>
      <c r="G342" s="64">
        <f t="shared" si="245"/>
        <v>149760</v>
      </c>
      <c r="H342" s="64">
        <f t="shared" si="246"/>
        <v>112320</v>
      </c>
      <c r="I342" s="64">
        <f t="shared" si="247"/>
        <v>14976</v>
      </c>
      <c r="J342" s="64">
        <f t="shared" si="248"/>
        <v>29952</v>
      </c>
      <c r="K342" s="64">
        <f t="shared" si="249"/>
        <v>14976</v>
      </c>
      <c r="L342" s="64">
        <f t="shared" si="278"/>
        <v>405600</v>
      </c>
      <c r="M342" s="64">
        <f t="shared" si="279"/>
        <v>304200</v>
      </c>
      <c r="N342" s="64">
        <f t="shared" si="280"/>
        <v>243360</v>
      </c>
      <c r="O342" s="64">
        <f t="shared" si="281"/>
        <v>182519.99999999997</v>
      </c>
      <c r="P342" s="64">
        <f t="shared" si="282"/>
        <v>24336</v>
      </c>
      <c r="Q342" s="64">
        <f t="shared" si="283"/>
        <v>48672</v>
      </c>
      <c r="R342" s="64">
        <f t="shared" si="284"/>
        <v>24336</v>
      </c>
      <c r="T342" s="64">
        <f>培养数据!$Q$6*D342</f>
        <v>405.6</v>
      </c>
      <c r="U342" s="64">
        <f>培养数据!$Q$7*D342</f>
        <v>304.2</v>
      </c>
      <c r="V342" s="64">
        <f>培养数据!$Q$8*D342</f>
        <v>243.36</v>
      </c>
      <c r="W342" s="64">
        <f>培养数据!$Q$9*D342</f>
        <v>182.51999999999998</v>
      </c>
      <c r="X342" s="64">
        <f>培养数据!$Q$10*D342</f>
        <v>24.335999999999999</v>
      </c>
      <c r="Y342" s="64">
        <f>培养数据!$Q$11*D342</f>
        <v>48.671999999999997</v>
      </c>
      <c r="Z342" s="64">
        <f>培养数据!$Q$12*D342</f>
        <v>24.335999999999999</v>
      </c>
    </row>
    <row r="343" spans="1:26">
      <c r="A343" s="64">
        <v>340</v>
      </c>
      <c r="B343" s="64">
        <v>1</v>
      </c>
      <c r="C343" s="64">
        <v>4</v>
      </c>
      <c r="D343" s="64">
        <v>40</v>
      </c>
      <c r="E343" s="64">
        <f t="shared" ref="E343:F343" si="302">L243*$D$1</f>
        <v>256000</v>
      </c>
      <c r="F343" s="64">
        <f t="shared" si="302"/>
        <v>192000</v>
      </c>
      <c r="G343" s="64">
        <f t="shared" si="245"/>
        <v>153600</v>
      </c>
      <c r="H343" s="64">
        <f t="shared" si="246"/>
        <v>115200</v>
      </c>
      <c r="I343" s="64">
        <f t="shared" si="247"/>
        <v>15360</v>
      </c>
      <c r="J343" s="64">
        <f t="shared" si="248"/>
        <v>30720</v>
      </c>
      <c r="K343" s="64">
        <f t="shared" si="249"/>
        <v>15360</v>
      </c>
      <c r="L343" s="64">
        <f t="shared" si="278"/>
        <v>416000</v>
      </c>
      <c r="M343" s="64">
        <f t="shared" si="279"/>
        <v>312000</v>
      </c>
      <c r="N343" s="64">
        <f t="shared" si="280"/>
        <v>249600.00000000003</v>
      </c>
      <c r="O343" s="64">
        <f t="shared" si="281"/>
        <v>187200</v>
      </c>
      <c r="P343" s="64">
        <f t="shared" si="282"/>
        <v>24960</v>
      </c>
      <c r="Q343" s="64">
        <f t="shared" si="283"/>
        <v>49920</v>
      </c>
      <c r="R343" s="64">
        <f t="shared" si="284"/>
        <v>24960</v>
      </c>
      <c r="T343" s="64">
        <f>培养数据!$Q$6*D343</f>
        <v>416</v>
      </c>
      <c r="U343" s="64">
        <f>培养数据!$Q$7*D343</f>
        <v>312</v>
      </c>
      <c r="V343" s="64">
        <f>培养数据!$Q$8*D343</f>
        <v>249.60000000000002</v>
      </c>
      <c r="W343" s="64">
        <f>培养数据!$Q$9*D343</f>
        <v>187.2</v>
      </c>
      <c r="X343" s="64">
        <f>培养数据!$Q$10*D343</f>
        <v>24.96</v>
      </c>
      <c r="Y343" s="64">
        <f>培养数据!$Q$11*D343</f>
        <v>49.92</v>
      </c>
      <c r="Z343" s="64">
        <f>培养数据!$Q$12*D343</f>
        <v>24.96</v>
      </c>
    </row>
    <row r="344" spans="1:26">
      <c r="A344" s="64">
        <v>341</v>
      </c>
      <c r="B344" s="64">
        <v>1</v>
      </c>
      <c r="C344" s="64">
        <v>4</v>
      </c>
      <c r="D344" s="64">
        <v>41</v>
      </c>
      <c r="E344" s="64">
        <f t="shared" ref="E344:F344" si="303">L244*$D$1</f>
        <v>262400</v>
      </c>
      <c r="F344" s="64">
        <f t="shared" si="303"/>
        <v>196800</v>
      </c>
      <c r="G344" s="64">
        <f t="shared" si="245"/>
        <v>157440</v>
      </c>
      <c r="H344" s="64">
        <f t="shared" si="246"/>
        <v>118080</v>
      </c>
      <c r="I344" s="64">
        <f t="shared" si="247"/>
        <v>15744</v>
      </c>
      <c r="J344" s="64">
        <f t="shared" si="248"/>
        <v>31488</v>
      </c>
      <c r="K344" s="64">
        <f t="shared" si="249"/>
        <v>15744</v>
      </c>
      <c r="L344" s="64">
        <f t="shared" si="278"/>
        <v>426400.00000000006</v>
      </c>
      <c r="M344" s="64">
        <f t="shared" si="279"/>
        <v>319800</v>
      </c>
      <c r="N344" s="64">
        <f t="shared" si="280"/>
        <v>255840</v>
      </c>
      <c r="O344" s="64">
        <f t="shared" si="281"/>
        <v>191880</v>
      </c>
      <c r="P344" s="64">
        <f t="shared" si="282"/>
        <v>25584</v>
      </c>
      <c r="Q344" s="64">
        <f t="shared" si="283"/>
        <v>51168</v>
      </c>
      <c r="R344" s="64">
        <f t="shared" si="284"/>
        <v>25584</v>
      </c>
      <c r="T344" s="64">
        <f>培养数据!$Q$6*D344</f>
        <v>426.40000000000003</v>
      </c>
      <c r="U344" s="64">
        <f>培养数据!$Q$7*D344</f>
        <v>319.8</v>
      </c>
      <c r="V344" s="64">
        <f>培养数据!$Q$8*D344</f>
        <v>255.84</v>
      </c>
      <c r="W344" s="64">
        <f>培养数据!$Q$9*D344</f>
        <v>191.88</v>
      </c>
      <c r="X344" s="64">
        <f>培养数据!$Q$10*D344</f>
        <v>25.584</v>
      </c>
      <c r="Y344" s="64">
        <f>培养数据!$Q$11*D344</f>
        <v>51.167999999999999</v>
      </c>
      <c r="Z344" s="64">
        <f>培养数据!$Q$12*D344</f>
        <v>25.584</v>
      </c>
    </row>
    <row r="345" spans="1:26">
      <c r="A345" s="64">
        <v>342</v>
      </c>
      <c r="B345" s="64">
        <v>1</v>
      </c>
      <c r="C345" s="64">
        <v>4</v>
      </c>
      <c r="D345" s="64">
        <v>42</v>
      </c>
      <c r="E345" s="64">
        <f t="shared" ref="E345:F345" si="304">L245*$D$1</f>
        <v>268800</v>
      </c>
      <c r="F345" s="64">
        <f t="shared" si="304"/>
        <v>201600</v>
      </c>
      <c r="G345" s="64">
        <f t="shared" si="245"/>
        <v>161280</v>
      </c>
      <c r="H345" s="64">
        <f t="shared" si="246"/>
        <v>120960.00000000003</v>
      </c>
      <c r="I345" s="64">
        <f t="shared" si="247"/>
        <v>16128</v>
      </c>
      <c r="J345" s="64">
        <f t="shared" si="248"/>
        <v>32256</v>
      </c>
      <c r="K345" s="64">
        <f t="shared" si="249"/>
        <v>16128</v>
      </c>
      <c r="L345" s="64">
        <f t="shared" si="278"/>
        <v>436800</v>
      </c>
      <c r="M345" s="64">
        <f t="shared" si="279"/>
        <v>327599.99999999994</v>
      </c>
      <c r="N345" s="64">
        <f t="shared" si="280"/>
        <v>262079.99999999997</v>
      </c>
      <c r="O345" s="64">
        <f t="shared" si="281"/>
        <v>196560</v>
      </c>
      <c r="P345" s="64">
        <f t="shared" si="282"/>
        <v>26208</v>
      </c>
      <c r="Q345" s="64">
        <f t="shared" si="283"/>
        <v>52416</v>
      </c>
      <c r="R345" s="64">
        <f t="shared" si="284"/>
        <v>26208</v>
      </c>
      <c r="T345" s="64">
        <f>培养数据!$Q$6*D345</f>
        <v>436.8</v>
      </c>
      <c r="U345" s="64">
        <f>培养数据!$Q$7*D345</f>
        <v>327.59999999999997</v>
      </c>
      <c r="V345" s="64">
        <f>培养数据!$Q$8*D345</f>
        <v>262.08</v>
      </c>
      <c r="W345" s="64">
        <f>培养数据!$Q$9*D345</f>
        <v>196.56</v>
      </c>
      <c r="X345" s="64">
        <f>培养数据!$Q$10*D345</f>
        <v>26.207999999999998</v>
      </c>
      <c r="Y345" s="64">
        <f>培养数据!$Q$11*D345</f>
        <v>52.415999999999997</v>
      </c>
      <c r="Z345" s="64">
        <f>培养数据!$Q$12*D345</f>
        <v>26.207999999999998</v>
      </c>
    </row>
    <row r="346" spans="1:26">
      <c r="A346" s="64">
        <v>343</v>
      </c>
      <c r="B346" s="64">
        <v>1</v>
      </c>
      <c r="C346" s="64">
        <v>4</v>
      </c>
      <c r="D346" s="64">
        <v>43</v>
      </c>
      <c r="E346" s="64">
        <f t="shared" ref="E346:F346" si="305">L246*$D$1</f>
        <v>275200</v>
      </c>
      <c r="F346" s="64">
        <f t="shared" si="305"/>
        <v>206400</v>
      </c>
      <c r="G346" s="64">
        <f t="shared" si="245"/>
        <v>165120</v>
      </c>
      <c r="H346" s="64">
        <f t="shared" si="246"/>
        <v>123840</v>
      </c>
      <c r="I346" s="64">
        <f t="shared" si="247"/>
        <v>16512</v>
      </c>
      <c r="J346" s="64">
        <f t="shared" si="248"/>
        <v>33024</v>
      </c>
      <c r="K346" s="64">
        <f t="shared" si="249"/>
        <v>16512</v>
      </c>
      <c r="L346" s="64">
        <f t="shared" si="278"/>
        <v>447200</v>
      </c>
      <c r="M346" s="64">
        <f t="shared" si="279"/>
        <v>335400</v>
      </c>
      <c r="N346" s="64">
        <f t="shared" si="280"/>
        <v>268320</v>
      </c>
      <c r="O346" s="64">
        <f t="shared" si="281"/>
        <v>201239.99999999997</v>
      </c>
      <c r="P346" s="64">
        <f t="shared" si="282"/>
        <v>26832</v>
      </c>
      <c r="Q346" s="64">
        <f t="shared" si="283"/>
        <v>53664</v>
      </c>
      <c r="R346" s="64">
        <f t="shared" si="284"/>
        <v>26832</v>
      </c>
      <c r="T346" s="64">
        <f>培养数据!$Q$6*D346</f>
        <v>447.2</v>
      </c>
      <c r="U346" s="64">
        <f>培养数据!$Q$7*D346</f>
        <v>335.4</v>
      </c>
      <c r="V346" s="64">
        <f>培养数据!$Q$8*D346</f>
        <v>268.32</v>
      </c>
      <c r="W346" s="64">
        <f>培养数据!$Q$9*D346</f>
        <v>201.23999999999998</v>
      </c>
      <c r="X346" s="64">
        <f>培养数据!$Q$10*D346</f>
        <v>26.832000000000001</v>
      </c>
      <c r="Y346" s="64">
        <f>培养数据!$Q$11*D346</f>
        <v>53.664000000000001</v>
      </c>
      <c r="Z346" s="64">
        <f>培养数据!$Q$12*D346</f>
        <v>26.832000000000001</v>
      </c>
    </row>
    <row r="347" spans="1:26">
      <c r="A347" s="64">
        <v>344</v>
      </c>
      <c r="B347" s="64">
        <v>1</v>
      </c>
      <c r="C347" s="64">
        <v>4</v>
      </c>
      <c r="D347" s="64">
        <v>44</v>
      </c>
      <c r="E347" s="64">
        <f t="shared" ref="E347:F347" si="306">L247*$D$1</f>
        <v>281600</v>
      </c>
      <c r="F347" s="64">
        <f t="shared" si="306"/>
        <v>211200</v>
      </c>
      <c r="G347" s="64">
        <f t="shared" si="245"/>
        <v>168960</v>
      </c>
      <c r="H347" s="64">
        <f t="shared" si="246"/>
        <v>126720</v>
      </c>
      <c r="I347" s="64">
        <f t="shared" si="247"/>
        <v>16895.999999999996</v>
      </c>
      <c r="J347" s="64">
        <f t="shared" si="248"/>
        <v>33791.999999999993</v>
      </c>
      <c r="K347" s="64">
        <f t="shared" si="249"/>
        <v>16895.999999999996</v>
      </c>
      <c r="L347" s="64">
        <f t="shared" si="278"/>
        <v>457600</v>
      </c>
      <c r="M347" s="64">
        <f t="shared" si="279"/>
        <v>343200</v>
      </c>
      <c r="N347" s="64">
        <f t="shared" si="280"/>
        <v>274560</v>
      </c>
      <c r="O347" s="64">
        <f t="shared" si="281"/>
        <v>205920</v>
      </c>
      <c r="P347" s="64">
        <f t="shared" si="282"/>
        <v>27456</v>
      </c>
      <c r="Q347" s="64">
        <f t="shared" si="283"/>
        <v>54912</v>
      </c>
      <c r="R347" s="64">
        <f t="shared" si="284"/>
        <v>27456</v>
      </c>
      <c r="T347" s="64">
        <f>培养数据!$Q$6*D347</f>
        <v>457.6</v>
      </c>
      <c r="U347" s="64">
        <f>培养数据!$Q$7*D347</f>
        <v>343.2</v>
      </c>
      <c r="V347" s="64">
        <f>培养数据!$Q$8*D347</f>
        <v>274.56</v>
      </c>
      <c r="W347" s="64">
        <f>培养数据!$Q$9*D347</f>
        <v>205.92</v>
      </c>
      <c r="X347" s="64">
        <f>培养数据!$Q$10*D347</f>
        <v>27.456</v>
      </c>
      <c r="Y347" s="64">
        <f>培养数据!$Q$11*D347</f>
        <v>54.911999999999999</v>
      </c>
      <c r="Z347" s="64">
        <f>培养数据!$Q$12*D347</f>
        <v>27.456</v>
      </c>
    </row>
    <row r="348" spans="1:26">
      <c r="A348" s="64">
        <v>345</v>
      </c>
      <c r="B348" s="64">
        <v>1</v>
      </c>
      <c r="C348" s="64">
        <v>4</v>
      </c>
      <c r="D348" s="64">
        <v>45</v>
      </c>
      <c r="E348" s="64">
        <f t="shared" ref="E348:F348" si="307">L248*$D$1</f>
        <v>288000</v>
      </c>
      <c r="F348" s="64">
        <f t="shared" si="307"/>
        <v>216000</v>
      </c>
      <c r="G348" s="64">
        <f t="shared" si="245"/>
        <v>172800</v>
      </c>
      <c r="H348" s="64">
        <f t="shared" si="246"/>
        <v>129600</v>
      </c>
      <c r="I348" s="64">
        <f t="shared" si="247"/>
        <v>17279.999999999996</v>
      </c>
      <c r="J348" s="64">
        <f t="shared" si="248"/>
        <v>34559.999999999993</v>
      </c>
      <c r="K348" s="64">
        <f t="shared" si="249"/>
        <v>17279.999999999996</v>
      </c>
      <c r="L348" s="64">
        <f t="shared" si="278"/>
        <v>468000</v>
      </c>
      <c r="M348" s="64">
        <f t="shared" si="279"/>
        <v>351000</v>
      </c>
      <c r="N348" s="64">
        <f t="shared" si="280"/>
        <v>280800</v>
      </c>
      <c r="O348" s="64">
        <f t="shared" si="281"/>
        <v>210600</v>
      </c>
      <c r="P348" s="64">
        <f t="shared" si="282"/>
        <v>28080</v>
      </c>
      <c r="Q348" s="64">
        <f t="shared" si="283"/>
        <v>56160</v>
      </c>
      <c r="R348" s="64">
        <f t="shared" si="284"/>
        <v>28080</v>
      </c>
      <c r="T348" s="64">
        <f>培养数据!$Q$6*D348</f>
        <v>468</v>
      </c>
      <c r="U348" s="64">
        <f>培养数据!$Q$7*D348</f>
        <v>351</v>
      </c>
      <c r="V348" s="64">
        <f>培养数据!$Q$8*D348</f>
        <v>280.8</v>
      </c>
      <c r="W348" s="64">
        <f>培养数据!$Q$9*D348</f>
        <v>210.6</v>
      </c>
      <c r="X348" s="64">
        <f>培养数据!$Q$10*D348</f>
        <v>28.08</v>
      </c>
      <c r="Y348" s="64">
        <f>培养数据!$Q$11*D348</f>
        <v>56.16</v>
      </c>
      <c r="Z348" s="64">
        <f>培养数据!$Q$12*D348</f>
        <v>28.08</v>
      </c>
    </row>
    <row r="349" spans="1:26">
      <c r="A349" s="64">
        <v>346</v>
      </c>
      <c r="B349" s="64">
        <v>1</v>
      </c>
      <c r="C349" s="64">
        <v>4</v>
      </c>
      <c r="D349" s="64">
        <v>46</v>
      </c>
      <c r="E349" s="64">
        <f t="shared" ref="E349:F349" si="308">L249*$D$1</f>
        <v>294400</v>
      </c>
      <c r="F349" s="64">
        <f t="shared" si="308"/>
        <v>220800</v>
      </c>
      <c r="G349" s="64">
        <f t="shared" si="245"/>
        <v>176640</v>
      </c>
      <c r="H349" s="64">
        <f t="shared" si="246"/>
        <v>132480</v>
      </c>
      <c r="I349" s="64">
        <f t="shared" si="247"/>
        <v>17664</v>
      </c>
      <c r="J349" s="64">
        <f t="shared" si="248"/>
        <v>35328</v>
      </c>
      <c r="K349" s="64">
        <f t="shared" si="249"/>
        <v>17664</v>
      </c>
      <c r="L349" s="64">
        <f t="shared" si="278"/>
        <v>478400.00000000006</v>
      </c>
      <c r="M349" s="64">
        <f t="shared" si="279"/>
        <v>358800</v>
      </c>
      <c r="N349" s="64">
        <f t="shared" si="280"/>
        <v>287040</v>
      </c>
      <c r="O349" s="64">
        <f t="shared" si="281"/>
        <v>215279.99999999997</v>
      </c>
      <c r="P349" s="64">
        <f t="shared" si="282"/>
        <v>28704</v>
      </c>
      <c r="Q349" s="64">
        <f t="shared" si="283"/>
        <v>57408</v>
      </c>
      <c r="R349" s="64">
        <f t="shared" si="284"/>
        <v>28704</v>
      </c>
      <c r="T349" s="64">
        <f>培养数据!$Q$6*D349</f>
        <v>478.40000000000003</v>
      </c>
      <c r="U349" s="64">
        <f>培养数据!$Q$7*D349</f>
        <v>358.8</v>
      </c>
      <c r="V349" s="64">
        <f>培养数据!$Q$8*D349</f>
        <v>287.04000000000002</v>
      </c>
      <c r="W349" s="64">
        <f>培养数据!$Q$9*D349</f>
        <v>215.27999999999997</v>
      </c>
      <c r="X349" s="64">
        <f>培养数据!$Q$10*D349</f>
        <v>28.704000000000001</v>
      </c>
      <c r="Y349" s="64">
        <f>培养数据!$Q$11*D349</f>
        <v>57.408000000000001</v>
      </c>
      <c r="Z349" s="64">
        <f>培养数据!$Q$12*D349</f>
        <v>28.704000000000001</v>
      </c>
    </row>
    <row r="350" spans="1:26">
      <c r="A350" s="64">
        <v>347</v>
      </c>
      <c r="B350" s="64">
        <v>1</v>
      </c>
      <c r="C350" s="64">
        <v>4</v>
      </c>
      <c r="D350" s="64">
        <v>47</v>
      </c>
      <c r="E350" s="64">
        <f t="shared" ref="E350:F350" si="309">L250*$D$1</f>
        <v>300800</v>
      </c>
      <c r="F350" s="64">
        <f t="shared" si="309"/>
        <v>225600</v>
      </c>
      <c r="G350" s="64">
        <f t="shared" si="245"/>
        <v>180480</v>
      </c>
      <c r="H350" s="64">
        <f t="shared" si="246"/>
        <v>135360.00000000003</v>
      </c>
      <c r="I350" s="64">
        <f t="shared" si="247"/>
        <v>18048</v>
      </c>
      <c r="J350" s="64">
        <f t="shared" si="248"/>
        <v>36096</v>
      </c>
      <c r="K350" s="64">
        <f t="shared" si="249"/>
        <v>18048</v>
      </c>
      <c r="L350" s="64">
        <f t="shared" si="278"/>
        <v>488800</v>
      </c>
      <c r="M350" s="64">
        <f t="shared" si="279"/>
        <v>366599.99999999994</v>
      </c>
      <c r="N350" s="64">
        <f t="shared" si="280"/>
        <v>293280.00000000006</v>
      </c>
      <c r="O350" s="64">
        <f t="shared" si="281"/>
        <v>219959.99999999997</v>
      </c>
      <c r="P350" s="64">
        <f t="shared" si="282"/>
        <v>29328</v>
      </c>
      <c r="Q350" s="64">
        <f t="shared" si="283"/>
        <v>58656</v>
      </c>
      <c r="R350" s="64">
        <f t="shared" si="284"/>
        <v>29328</v>
      </c>
      <c r="T350" s="64">
        <f>培养数据!$Q$6*D350</f>
        <v>488.8</v>
      </c>
      <c r="U350" s="64">
        <f>培养数据!$Q$7*D350</f>
        <v>366.59999999999997</v>
      </c>
      <c r="V350" s="64">
        <f>培养数据!$Q$8*D350</f>
        <v>293.28000000000003</v>
      </c>
      <c r="W350" s="64">
        <f>培养数据!$Q$9*D350</f>
        <v>219.95999999999998</v>
      </c>
      <c r="X350" s="64">
        <f>培养数据!$Q$10*D350</f>
        <v>29.327999999999999</v>
      </c>
      <c r="Y350" s="64">
        <f>培养数据!$Q$11*D350</f>
        <v>58.655999999999999</v>
      </c>
      <c r="Z350" s="64">
        <f>培养数据!$Q$12*D350</f>
        <v>29.327999999999999</v>
      </c>
    </row>
    <row r="351" spans="1:26">
      <c r="A351" s="64">
        <v>348</v>
      </c>
      <c r="B351" s="64">
        <v>1</v>
      </c>
      <c r="C351" s="64">
        <v>4</v>
      </c>
      <c r="D351" s="64">
        <v>48</v>
      </c>
      <c r="E351" s="64">
        <f t="shared" ref="E351:F351" si="310">L251*$D$1</f>
        <v>307200</v>
      </c>
      <c r="F351" s="64">
        <f t="shared" si="310"/>
        <v>230400</v>
      </c>
      <c r="G351" s="64">
        <f t="shared" si="245"/>
        <v>184320</v>
      </c>
      <c r="H351" s="64">
        <f t="shared" si="246"/>
        <v>138240</v>
      </c>
      <c r="I351" s="64">
        <f t="shared" si="247"/>
        <v>18432</v>
      </c>
      <c r="J351" s="64">
        <f t="shared" si="248"/>
        <v>36864</v>
      </c>
      <c r="K351" s="64">
        <f t="shared" si="249"/>
        <v>18432</v>
      </c>
      <c r="L351" s="64">
        <f t="shared" si="278"/>
        <v>499200.00000000006</v>
      </c>
      <c r="M351" s="64">
        <f t="shared" si="279"/>
        <v>374400</v>
      </c>
      <c r="N351" s="64">
        <f t="shared" si="280"/>
        <v>299520</v>
      </c>
      <c r="O351" s="64">
        <f t="shared" si="281"/>
        <v>224640</v>
      </c>
      <c r="P351" s="64">
        <f t="shared" si="282"/>
        <v>29952</v>
      </c>
      <c r="Q351" s="64">
        <f t="shared" si="283"/>
        <v>59904</v>
      </c>
      <c r="R351" s="64">
        <f t="shared" si="284"/>
        <v>29952</v>
      </c>
      <c r="T351" s="64">
        <f>培养数据!$Q$6*D351</f>
        <v>499.20000000000005</v>
      </c>
      <c r="U351" s="64">
        <f>培养数据!$Q$7*D351</f>
        <v>374.4</v>
      </c>
      <c r="V351" s="64">
        <f>培养数据!$Q$8*D351</f>
        <v>299.52</v>
      </c>
      <c r="W351" s="64">
        <f>培养数据!$Q$9*D351</f>
        <v>224.64</v>
      </c>
      <c r="X351" s="64">
        <f>培养数据!$Q$10*D351</f>
        <v>29.951999999999998</v>
      </c>
      <c r="Y351" s="64">
        <f>培养数据!$Q$11*D351</f>
        <v>59.903999999999996</v>
      </c>
      <c r="Z351" s="64">
        <f>培养数据!$Q$12*D351</f>
        <v>29.951999999999998</v>
      </c>
    </row>
    <row r="352" spans="1:26">
      <c r="A352" s="64">
        <v>349</v>
      </c>
      <c r="B352" s="64">
        <v>1</v>
      </c>
      <c r="C352" s="64">
        <v>4</v>
      </c>
      <c r="D352" s="64">
        <v>49</v>
      </c>
      <c r="E352" s="64">
        <f t="shared" ref="E352:F352" si="311">L252*$D$1</f>
        <v>313600</v>
      </c>
      <c r="F352" s="64">
        <f t="shared" si="311"/>
        <v>235200</v>
      </c>
      <c r="G352" s="64">
        <f t="shared" si="245"/>
        <v>188160</v>
      </c>
      <c r="H352" s="64">
        <f t="shared" si="246"/>
        <v>141120</v>
      </c>
      <c r="I352" s="64">
        <f t="shared" si="247"/>
        <v>18816</v>
      </c>
      <c r="J352" s="64">
        <f t="shared" si="248"/>
        <v>37632</v>
      </c>
      <c r="K352" s="64">
        <f t="shared" si="249"/>
        <v>18816</v>
      </c>
      <c r="L352" s="64">
        <f t="shared" si="278"/>
        <v>509600</v>
      </c>
      <c r="M352" s="64">
        <f t="shared" si="279"/>
        <v>382200</v>
      </c>
      <c r="N352" s="64">
        <f t="shared" si="280"/>
        <v>305760</v>
      </c>
      <c r="O352" s="64">
        <f t="shared" si="281"/>
        <v>229320</v>
      </c>
      <c r="P352" s="64">
        <f t="shared" si="282"/>
        <v>30576</v>
      </c>
      <c r="Q352" s="64">
        <f t="shared" si="283"/>
        <v>61152</v>
      </c>
      <c r="R352" s="64">
        <f t="shared" si="284"/>
        <v>30576</v>
      </c>
      <c r="T352" s="64">
        <f>培养数据!$Q$6*D352</f>
        <v>509.6</v>
      </c>
      <c r="U352" s="64">
        <f>培养数据!$Q$7*D352</f>
        <v>382.2</v>
      </c>
      <c r="V352" s="64">
        <f>培养数据!$Q$8*D352</f>
        <v>305.76</v>
      </c>
      <c r="W352" s="64">
        <f>培养数据!$Q$9*D352</f>
        <v>229.32</v>
      </c>
      <c r="X352" s="64">
        <f>培养数据!$Q$10*D352</f>
        <v>30.576000000000001</v>
      </c>
      <c r="Y352" s="64">
        <f>培养数据!$Q$11*D352</f>
        <v>61.152000000000001</v>
      </c>
      <c r="Z352" s="64">
        <f>培养数据!$Q$12*D352</f>
        <v>30.576000000000001</v>
      </c>
    </row>
    <row r="353" spans="1:26">
      <c r="A353" s="64">
        <v>350</v>
      </c>
      <c r="B353" s="64">
        <v>1</v>
      </c>
      <c r="C353" s="64">
        <v>4</v>
      </c>
      <c r="D353" s="64">
        <v>50</v>
      </c>
      <c r="E353" s="64">
        <f t="shared" ref="E353:F353" si="312">L253*$D$1</f>
        <v>320000</v>
      </c>
      <c r="F353" s="64">
        <f t="shared" si="312"/>
        <v>240000</v>
      </c>
      <c r="G353" s="64">
        <f t="shared" si="245"/>
        <v>192000</v>
      </c>
      <c r="H353" s="64">
        <f t="shared" si="246"/>
        <v>144000</v>
      </c>
      <c r="I353" s="64">
        <f t="shared" si="247"/>
        <v>19200</v>
      </c>
      <c r="J353" s="64">
        <f t="shared" si="248"/>
        <v>38400</v>
      </c>
      <c r="K353" s="64">
        <f t="shared" si="249"/>
        <v>19200</v>
      </c>
      <c r="L353" s="64">
        <f t="shared" si="278"/>
        <v>520000</v>
      </c>
      <c r="M353" s="64">
        <f t="shared" si="279"/>
        <v>390000</v>
      </c>
      <c r="N353" s="64">
        <f t="shared" si="280"/>
        <v>312000</v>
      </c>
      <c r="O353" s="64">
        <f t="shared" si="281"/>
        <v>234000</v>
      </c>
      <c r="P353" s="64">
        <f t="shared" si="282"/>
        <v>31200</v>
      </c>
      <c r="Q353" s="64">
        <f t="shared" si="283"/>
        <v>62400</v>
      </c>
      <c r="R353" s="64">
        <f t="shared" si="284"/>
        <v>31200</v>
      </c>
      <c r="T353" s="64">
        <f>培养数据!$Q$6*D353</f>
        <v>520</v>
      </c>
      <c r="U353" s="64">
        <f>培养数据!$Q$7*D353</f>
        <v>390</v>
      </c>
      <c r="V353" s="64">
        <f>培养数据!$Q$8*D353</f>
        <v>312</v>
      </c>
      <c r="W353" s="64">
        <f>培养数据!$Q$9*D353</f>
        <v>234</v>
      </c>
      <c r="X353" s="64">
        <f>培养数据!$Q$10*D353</f>
        <v>31.2</v>
      </c>
      <c r="Y353" s="64">
        <f>培养数据!$Q$11*D353</f>
        <v>62.4</v>
      </c>
      <c r="Z353" s="64">
        <f>培养数据!$Q$12*D353</f>
        <v>31.2</v>
      </c>
    </row>
    <row r="354" spans="1:26">
      <c r="A354" s="64">
        <v>351</v>
      </c>
      <c r="B354" s="64">
        <v>1</v>
      </c>
      <c r="C354" s="64">
        <v>4</v>
      </c>
      <c r="D354" s="64">
        <v>51</v>
      </c>
      <c r="E354" s="64">
        <f t="shared" ref="E354:F354" si="313">L254*$D$1</f>
        <v>326400</v>
      </c>
      <c r="F354" s="64">
        <f t="shared" si="313"/>
        <v>244800</v>
      </c>
      <c r="G354" s="64">
        <f t="shared" si="245"/>
        <v>195840</v>
      </c>
      <c r="H354" s="64">
        <f t="shared" si="246"/>
        <v>146880</v>
      </c>
      <c r="I354" s="64">
        <f t="shared" si="247"/>
        <v>19584</v>
      </c>
      <c r="J354" s="64">
        <f t="shared" si="248"/>
        <v>39168</v>
      </c>
      <c r="K354" s="64">
        <f t="shared" si="249"/>
        <v>19584</v>
      </c>
      <c r="L354" s="64">
        <f t="shared" si="278"/>
        <v>530400</v>
      </c>
      <c r="M354" s="64">
        <f t="shared" si="279"/>
        <v>397800</v>
      </c>
      <c r="N354" s="64">
        <f t="shared" si="280"/>
        <v>318240</v>
      </c>
      <c r="O354" s="64">
        <f t="shared" si="281"/>
        <v>238679.99999999997</v>
      </c>
      <c r="P354" s="64">
        <f t="shared" si="282"/>
        <v>31824</v>
      </c>
      <c r="Q354" s="64">
        <f t="shared" si="283"/>
        <v>63648</v>
      </c>
      <c r="R354" s="64">
        <f t="shared" si="284"/>
        <v>31824</v>
      </c>
      <c r="T354" s="64">
        <f>培养数据!$Q$6*D354</f>
        <v>530.4</v>
      </c>
      <c r="U354" s="64">
        <f>培养数据!$Q$7*D354</f>
        <v>397.8</v>
      </c>
      <c r="V354" s="64">
        <f>培养数据!$Q$8*D354</f>
        <v>318.24</v>
      </c>
      <c r="W354" s="64">
        <f>培养数据!$Q$9*D354</f>
        <v>238.67999999999998</v>
      </c>
      <c r="X354" s="64">
        <f>培养数据!$Q$10*D354</f>
        <v>31.824000000000002</v>
      </c>
      <c r="Y354" s="64">
        <f>培养数据!$Q$11*D354</f>
        <v>63.648000000000003</v>
      </c>
      <c r="Z354" s="64">
        <f>培养数据!$Q$12*D354</f>
        <v>31.824000000000002</v>
      </c>
    </row>
    <row r="355" spans="1:26">
      <c r="A355" s="64">
        <v>352</v>
      </c>
      <c r="B355" s="64">
        <v>1</v>
      </c>
      <c r="C355" s="64">
        <v>4</v>
      </c>
      <c r="D355" s="64">
        <v>52</v>
      </c>
      <c r="E355" s="64">
        <f t="shared" ref="E355:F355" si="314">L255*$D$1</f>
        <v>332800</v>
      </c>
      <c r="F355" s="64">
        <f t="shared" si="314"/>
        <v>249600</v>
      </c>
      <c r="G355" s="64">
        <f t="shared" si="245"/>
        <v>199680</v>
      </c>
      <c r="H355" s="64">
        <f t="shared" si="246"/>
        <v>149760.00000000003</v>
      </c>
      <c r="I355" s="64">
        <f t="shared" si="247"/>
        <v>19968</v>
      </c>
      <c r="J355" s="64">
        <f t="shared" si="248"/>
        <v>39936</v>
      </c>
      <c r="K355" s="64">
        <f t="shared" si="249"/>
        <v>19968</v>
      </c>
      <c r="L355" s="64">
        <f t="shared" si="278"/>
        <v>540800.00000000012</v>
      </c>
      <c r="M355" s="64">
        <f t="shared" si="279"/>
        <v>405599.99999999994</v>
      </c>
      <c r="N355" s="64">
        <f t="shared" si="280"/>
        <v>324480</v>
      </c>
      <c r="O355" s="64">
        <f t="shared" si="281"/>
        <v>243359.99999999997</v>
      </c>
      <c r="P355" s="64">
        <f t="shared" si="282"/>
        <v>32448</v>
      </c>
      <c r="Q355" s="64">
        <f t="shared" si="283"/>
        <v>64896</v>
      </c>
      <c r="R355" s="64">
        <f t="shared" si="284"/>
        <v>32448</v>
      </c>
      <c r="T355" s="64">
        <f>培养数据!$Q$6*D355</f>
        <v>540.80000000000007</v>
      </c>
      <c r="U355" s="64">
        <f>培养数据!$Q$7*D355</f>
        <v>405.59999999999997</v>
      </c>
      <c r="V355" s="64">
        <f>培养数据!$Q$8*D355</f>
        <v>324.48</v>
      </c>
      <c r="W355" s="64">
        <f>培养数据!$Q$9*D355</f>
        <v>243.35999999999999</v>
      </c>
      <c r="X355" s="64">
        <f>培养数据!$Q$10*D355</f>
        <v>32.448</v>
      </c>
      <c r="Y355" s="64">
        <f>培养数据!$Q$11*D355</f>
        <v>64.896000000000001</v>
      </c>
      <c r="Z355" s="64">
        <f>培养数据!$Q$12*D355</f>
        <v>32.448</v>
      </c>
    </row>
    <row r="356" spans="1:26">
      <c r="A356" s="64">
        <v>353</v>
      </c>
      <c r="B356" s="64">
        <v>1</v>
      </c>
      <c r="C356" s="64">
        <v>4</v>
      </c>
      <c r="D356" s="64">
        <v>53</v>
      </c>
      <c r="E356" s="64">
        <f t="shared" ref="E356:F356" si="315">L256*$D$1</f>
        <v>339200</v>
      </c>
      <c r="F356" s="64">
        <f t="shared" si="315"/>
        <v>254400</v>
      </c>
      <c r="G356" s="64">
        <f t="shared" si="245"/>
        <v>203520</v>
      </c>
      <c r="H356" s="64">
        <f t="shared" si="246"/>
        <v>152640</v>
      </c>
      <c r="I356" s="64">
        <f t="shared" si="247"/>
        <v>20352</v>
      </c>
      <c r="J356" s="64">
        <f t="shared" si="248"/>
        <v>40704</v>
      </c>
      <c r="K356" s="64">
        <f t="shared" si="249"/>
        <v>20352</v>
      </c>
      <c r="L356" s="64">
        <f t="shared" si="278"/>
        <v>551200</v>
      </c>
      <c r="M356" s="64">
        <f t="shared" si="279"/>
        <v>413400</v>
      </c>
      <c r="N356" s="64">
        <f t="shared" si="280"/>
        <v>330720</v>
      </c>
      <c r="O356" s="64">
        <f t="shared" si="281"/>
        <v>248040</v>
      </c>
      <c r="P356" s="64">
        <f t="shared" si="282"/>
        <v>33072</v>
      </c>
      <c r="Q356" s="64">
        <f t="shared" si="283"/>
        <v>66144</v>
      </c>
      <c r="R356" s="64">
        <f t="shared" si="284"/>
        <v>33072</v>
      </c>
      <c r="T356" s="64">
        <f>培养数据!$Q$6*D356</f>
        <v>551.20000000000005</v>
      </c>
      <c r="U356" s="64">
        <f>培养数据!$Q$7*D356</f>
        <v>413.4</v>
      </c>
      <c r="V356" s="64">
        <f>培养数据!$Q$8*D356</f>
        <v>330.72</v>
      </c>
      <c r="W356" s="64">
        <f>培养数据!$Q$9*D356</f>
        <v>248.04</v>
      </c>
      <c r="X356" s="64">
        <f>培养数据!$Q$10*D356</f>
        <v>33.072000000000003</v>
      </c>
      <c r="Y356" s="64">
        <f>培养数据!$Q$11*D356</f>
        <v>66.144000000000005</v>
      </c>
      <c r="Z356" s="64">
        <f>培养数据!$Q$12*D356</f>
        <v>33.072000000000003</v>
      </c>
    </row>
    <row r="357" spans="1:26">
      <c r="A357" s="64">
        <v>354</v>
      </c>
      <c r="B357" s="64">
        <v>1</v>
      </c>
      <c r="C357" s="64">
        <v>4</v>
      </c>
      <c r="D357" s="64">
        <v>54</v>
      </c>
      <c r="E357" s="64">
        <f t="shared" ref="E357:F357" si="316">L257*$D$1</f>
        <v>345600</v>
      </c>
      <c r="F357" s="64">
        <f t="shared" si="316"/>
        <v>259200</v>
      </c>
      <c r="G357" s="64">
        <f t="shared" si="245"/>
        <v>207360</v>
      </c>
      <c r="H357" s="64">
        <f t="shared" si="246"/>
        <v>155520</v>
      </c>
      <c r="I357" s="64">
        <f t="shared" si="247"/>
        <v>20736</v>
      </c>
      <c r="J357" s="64">
        <f t="shared" si="248"/>
        <v>41472</v>
      </c>
      <c r="K357" s="64">
        <f t="shared" si="249"/>
        <v>20736</v>
      </c>
      <c r="L357" s="64">
        <f t="shared" si="278"/>
        <v>561600</v>
      </c>
      <c r="M357" s="64">
        <f t="shared" si="279"/>
        <v>421200</v>
      </c>
      <c r="N357" s="64">
        <f t="shared" si="280"/>
        <v>336960.00000000006</v>
      </c>
      <c r="O357" s="64">
        <f t="shared" si="281"/>
        <v>252719.99999999997</v>
      </c>
      <c r="P357" s="64">
        <f t="shared" si="282"/>
        <v>33696</v>
      </c>
      <c r="Q357" s="64">
        <f t="shared" si="283"/>
        <v>67392</v>
      </c>
      <c r="R357" s="64">
        <f t="shared" si="284"/>
        <v>33696</v>
      </c>
      <c r="T357" s="64">
        <f>培养数据!$Q$6*D357</f>
        <v>561.6</v>
      </c>
      <c r="U357" s="64">
        <f>培养数据!$Q$7*D357</f>
        <v>421.2</v>
      </c>
      <c r="V357" s="64">
        <f>培养数据!$Q$8*D357</f>
        <v>336.96000000000004</v>
      </c>
      <c r="W357" s="64">
        <f>培养数据!$Q$9*D357</f>
        <v>252.71999999999997</v>
      </c>
      <c r="X357" s="64">
        <f>培养数据!$Q$10*D357</f>
        <v>33.695999999999998</v>
      </c>
      <c r="Y357" s="64">
        <f>培养数据!$Q$11*D357</f>
        <v>67.391999999999996</v>
      </c>
      <c r="Z357" s="64">
        <f>培养数据!$Q$12*D357</f>
        <v>33.695999999999998</v>
      </c>
    </row>
    <row r="358" spans="1:26">
      <c r="A358" s="64">
        <v>355</v>
      </c>
      <c r="B358" s="64">
        <v>1</v>
      </c>
      <c r="C358" s="64">
        <v>4</v>
      </c>
      <c r="D358" s="64">
        <v>55</v>
      </c>
      <c r="E358" s="64">
        <f t="shared" ref="E358:F358" si="317">L258*$D$1</f>
        <v>352000</v>
      </c>
      <c r="F358" s="64">
        <f t="shared" si="317"/>
        <v>264000</v>
      </c>
      <c r="G358" s="64">
        <f t="shared" si="245"/>
        <v>211200</v>
      </c>
      <c r="H358" s="64">
        <f t="shared" si="246"/>
        <v>158400</v>
      </c>
      <c r="I358" s="64">
        <f t="shared" si="247"/>
        <v>21120</v>
      </c>
      <c r="J358" s="64">
        <f t="shared" si="248"/>
        <v>42240</v>
      </c>
      <c r="K358" s="64">
        <f t="shared" si="249"/>
        <v>21120</v>
      </c>
      <c r="L358" s="64">
        <f t="shared" si="278"/>
        <v>572000</v>
      </c>
      <c r="M358" s="64">
        <f t="shared" si="279"/>
        <v>429000</v>
      </c>
      <c r="N358" s="64">
        <f t="shared" si="280"/>
        <v>343200</v>
      </c>
      <c r="O358" s="64">
        <f t="shared" si="281"/>
        <v>257399.99999999997</v>
      </c>
      <c r="P358" s="64">
        <f t="shared" si="282"/>
        <v>34320</v>
      </c>
      <c r="Q358" s="64">
        <f t="shared" si="283"/>
        <v>68640</v>
      </c>
      <c r="R358" s="64">
        <f t="shared" si="284"/>
        <v>34320</v>
      </c>
      <c r="T358" s="64">
        <f>培养数据!$Q$6*D358</f>
        <v>572</v>
      </c>
      <c r="U358" s="64">
        <f>培养数据!$Q$7*D358</f>
        <v>429</v>
      </c>
      <c r="V358" s="64">
        <f>培养数据!$Q$8*D358</f>
        <v>343.2</v>
      </c>
      <c r="W358" s="64">
        <f>培养数据!$Q$9*D358</f>
        <v>257.39999999999998</v>
      </c>
      <c r="X358" s="64">
        <f>培养数据!$Q$10*D358</f>
        <v>34.32</v>
      </c>
      <c r="Y358" s="64">
        <f>培养数据!$Q$11*D358</f>
        <v>68.64</v>
      </c>
      <c r="Z358" s="64">
        <f>培养数据!$Q$12*D358</f>
        <v>34.32</v>
      </c>
    </row>
    <row r="359" spans="1:26">
      <c r="A359" s="64">
        <v>356</v>
      </c>
      <c r="B359" s="64">
        <v>1</v>
      </c>
      <c r="C359" s="64">
        <v>4</v>
      </c>
      <c r="D359" s="64">
        <v>56</v>
      </c>
      <c r="E359" s="64">
        <f t="shared" ref="E359:F359" si="318">L259*$D$1</f>
        <v>358400</v>
      </c>
      <c r="F359" s="64">
        <f t="shared" si="318"/>
        <v>268800</v>
      </c>
      <c r="G359" s="64">
        <f t="shared" si="245"/>
        <v>215040</v>
      </c>
      <c r="H359" s="64">
        <f t="shared" si="246"/>
        <v>161280</v>
      </c>
      <c r="I359" s="64">
        <f t="shared" si="247"/>
        <v>21504</v>
      </c>
      <c r="J359" s="64">
        <f t="shared" si="248"/>
        <v>43008</v>
      </c>
      <c r="K359" s="64">
        <f t="shared" si="249"/>
        <v>21504</v>
      </c>
      <c r="L359" s="64">
        <f t="shared" si="278"/>
        <v>582400</v>
      </c>
      <c r="M359" s="64">
        <f t="shared" si="279"/>
        <v>436800</v>
      </c>
      <c r="N359" s="64">
        <f t="shared" si="280"/>
        <v>349440</v>
      </c>
      <c r="O359" s="64">
        <f t="shared" si="281"/>
        <v>262079.99999999997</v>
      </c>
      <c r="P359" s="64">
        <f t="shared" si="282"/>
        <v>34944</v>
      </c>
      <c r="Q359" s="64">
        <f t="shared" si="283"/>
        <v>69888</v>
      </c>
      <c r="R359" s="64">
        <f t="shared" si="284"/>
        <v>34944</v>
      </c>
      <c r="T359" s="64">
        <f>培养数据!$Q$6*D359</f>
        <v>582.4</v>
      </c>
      <c r="U359" s="64">
        <f>培养数据!$Q$7*D359</f>
        <v>436.8</v>
      </c>
      <c r="V359" s="64">
        <f>培养数据!$Q$8*D359</f>
        <v>349.44</v>
      </c>
      <c r="W359" s="64">
        <f>培养数据!$Q$9*D359</f>
        <v>262.08</v>
      </c>
      <c r="X359" s="64">
        <f>培养数据!$Q$10*D359</f>
        <v>34.944000000000003</v>
      </c>
      <c r="Y359" s="64">
        <f>培养数据!$Q$11*D359</f>
        <v>69.888000000000005</v>
      </c>
      <c r="Z359" s="64">
        <f>培养数据!$Q$12*D359</f>
        <v>34.944000000000003</v>
      </c>
    </row>
    <row r="360" spans="1:26">
      <c r="A360" s="64">
        <v>357</v>
      </c>
      <c r="B360" s="64">
        <v>1</v>
      </c>
      <c r="C360" s="64">
        <v>4</v>
      </c>
      <c r="D360" s="64">
        <v>57</v>
      </c>
      <c r="E360" s="64">
        <f t="shared" ref="E360:F360" si="319">L260*$D$1</f>
        <v>364800</v>
      </c>
      <c r="F360" s="64">
        <f t="shared" si="319"/>
        <v>273600</v>
      </c>
      <c r="G360" s="64">
        <f t="shared" si="245"/>
        <v>218879.99999999997</v>
      </c>
      <c r="H360" s="64">
        <f t="shared" si="246"/>
        <v>164160.00000000003</v>
      </c>
      <c r="I360" s="64">
        <f t="shared" si="247"/>
        <v>21888</v>
      </c>
      <c r="J360" s="64">
        <f t="shared" si="248"/>
        <v>43776</v>
      </c>
      <c r="K360" s="64">
        <f t="shared" si="249"/>
        <v>21888</v>
      </c>
      <c r="L360" s="64">
        <f t="shared" si="278"/>
        <v>592800.00000000012</v>
      </c>
      <c r="M360" s="64">
        <f t="shared" si="279"/>
        <v>444599.99999999994</v>
      </c>
      <c r="N360" s="64">
        <f t="shared" si="280"/>
        <v>355680</v>
      </c>
      <c r="O360" s="64">
        <f t="shared" si="281"/>
        <v>266760</v>
      </c>
      <c r="P360" s="64">
        <f t="shared" si="282"/>
        <v>35568</v>
      </c>
      <c r="Q360" s="64">
        <f t="shared" si="283"/>
        <v>71136</v>
      </c>
      <c r="R360" s="64">
        <f t="shared" si="284"/>
        <v>35568</v>
      </c>
      <c r="T360" s="64">
        <f>培养数据!$Q$6*D360</f>
        <v>592.80000000000007</v>
      </c>
      <c r="U360" s="64">
        <f>培养数据!$Q$7*D360</f>
        <v>444.59999999999997</v>
      </c>
      <c r="V360" s="64">
        <f>培养数据!$Q$8*D360</f>
        <v>355.68</v>
      </c>
      <c r="W360" s="64">
        <f>培养数据!$Q$9*D360</f>
        <v>266.76</v>
      </c>
      <c r="X360" s="64">
        <f>培养数据!$Q$10*D360</f>
        <v>35.567999999999998</v>
      </c>
      <c r="Y360" s="64">
        <f>培养数据!$Q$11*D360</f>
        <v>71.135999999999996</v>
      </c>
      <c r="Z360" s="64">
        <f>培养数据!$Q$12*D360</f>
        <v>35.567999999999998</v>
      </c>
    </row>
    <row r="361" spans="1:26">
      <c r="A361" s="64">
        <v>358</v>
      </c>
      <c r="B361" s="64">
        <v>1</v>
      </c>
      <c r="C361" s="64">
        <v>4</v>
      </c>
      <c r="D361" s="64">
        <v>58</v>
      </c>
      <c r="E361" s="64">
        <f t="shared" ref="E361:F361" si="320">L261*$D$1</f>
        <v>371200</v>
      </c>
      <c r="F361" s="64">
        <f t="shared" si="320"/>
        <v>278400</v>
      </c>
      <c r="G361" s="64">
        <f t="shared" ref="G361:G403" si="321">N261*$D$1</f>
        <v>222720</v>
      </c>
      <c r="H361" s="64">
        <f t="shared" ref="H361:H403" si="322">O261*$D$1</f>
        <v>167040</v>
      </c>
      <c r="I361" s="64">
        <f t="shared" ref="I361:I403" si="323">P261*$D$1</f>
        <v>22272</v>
      </c>
      <c r="J361" s="64">
        <f t="shared" ref="J361:J403" si="324">Q261*$D$1</f>
        <v>44544</v>
      </c>
      <c r="K361" s="64">
        <f t="shared" ref="K361:K403" si="325">R261*$D$1</f>
        <v>22272</v>
      </c>
      <c r="L361" s="64">
        <f t="shared" si="278"/>
        <v>603200</v>
      </c>
      <c r="M361" s="64">
        <f t="shared" si="279"/>
        <v>452400</v>
      </c>
      <c r="N361" s="64">
        <f t="shared" si="280"/>
        <v>361920</v>
      </c>
      <c r="O361" s="64">
        <f t="shared" si="281"/>
        <v>271440</v>
      </c>
      <c r="P361" s="64">
        <f t="shared" si="282"/>
        <v>36192</v>
      </c>
      <c r="Q361" s="64">
        <f t="shared" si="283"/>
        <v>72384</v>
      </c>
      <c r="R361" s="64">
        <f t="shared" si="284"/>
        <v>36192</v>
      </c>
      <c r="T361" s="64">
        <f>培养数据!$Q$6*D361</f>
        <v>603.20000000000005</v>
      </c>
      <c r="U361" s="64">
        <f>培养数据!$Q$7*D361</f>
        <v>452.4</v>
      </c>
      <c r="V361" s="64">
        <f>培养数据!$Q$8*D361</f>
        <v>361.92</v>
      </c>
      <c r="W361" s="64">
        <f>培养数据!$Q$9*D361</f>
        <v>271.44</v>
      </c>
      <c r="X361" s="64">
        <f>培养数据!$Q$10*D361</f>
        <v>36.192</v>
      </c>
      <c r="Y361" s="64">
        <f>培养数据!$Q$11*D361</f>
        <v>72.384</v>
      </c>
      <c r="Z361" s="64">
        <f>培养数据!$Q$12*D361</f>
        <v>36.192</v>
      </c>
    </row>
    <row r="362" spans="1:26">
      <c r="A362" s="64">
        <v>359</v>
      </c>
      <c r="B362" s="64">
        <v>1</v>
      </c>
      <c r="C362" s="64">
        <v>4</v>
      </c>
      <c r="D362" s="64">
        <v>59</v>
      </c>
      <c r="E362" s="64">
        <f t="shared" ref="E362:F362" si="326">L262*$D$1</f>
        <v>377600</v>
      </c>
      <c r="F362" s="64">
        <f t="shared" si="326"/>
        <v>283200</v>
      </c>
      <c r="G362" s="64">
        <f t="shared" si="321"/>
        <v>226560</v>
      </c>
      <c r="H362" s="64">
        <f t="shared" si="322"/>
        <v>169920</v>
      </c>
      <c r="I362" s="64">
        <f t="shared" si="323"/>
        <v>22656</v>
      </c>
      <c r="J362" s="64">
        <f t="shared" si="324"/>
        <v>45312</v>
      </c>
      <c r="K362" s="64">
        <f t="shared" si="325"/>
        <v>22656</v>
      </c>
      <c r="L362" s="64">
        <f t="shared" si="278"/>
        <v>613600</v>
      </c>
      <c r="M362" s="64">
        <f t="shared" si="279"/>
        <v>460200</v>
      </c>
      <c r="N362" s="64">
        <f t="shared" si="280"/>
        <v>368160</v>
      </c>
      <c r="O362" s="64">
        <f t="shared" si="281"/>
        <v>276120</v>
      </c>
      <c r="P362" s="64">
        <f t="shared" si="282"/>
        <v>36816</v>
      </c>
      <c r="Q362" s="64">
        <f t="shared" si="283"/>
        <v>73632</v>
      </c>
      <c r="R362" s="64">
        <f t="shared" si="284"/>
        <v>36816</v>
      </c>
      <c r="T362" s="64">
        <f>培养数据!$Q$6*D362</f>
        <v>613.6</v>
      </c>
      <c r="U362" s="64">
        <f>培养数据!$Q$7*D362</f>
        <v>460.2</v>
      </c>
      <c r="V362" s="64">
        <f>培养数据!$Q$8*D362</f>
        <v>368.16</v>
      </c>
      <c r="W362" s="64">
        <f>培养数据!$Q$9*D362</f>
        <v>276.12</v>
      </c>
      <c r="X362" s="64">
        <f>培养数据!$Q$10*D362</f>
        <v>36.816000000000003</v>
      </c>
      <c r="Y362" s="64">
        <f>培养数据!$Q$11*D362</f>
        <v>73.632000000000005</v>
      </c>
      <c r="Z362" s="64">
        <f>培养数据!$Q$12*D362</f>
        <v>36.816000000000003</v>
      </c>
    </row>
    <row r="363" spans="1:26">
      <c r="A363" s="64">
        <v>360</v>
      </c>
      <c r="B363" s="64">
        <v>1</v>
      </c>
      <c r="C363" s="64">
        <v>4</v>
      </c>
      <c r="D363" s="64">
        <v>60</v>
      </c>
      <c r="E363" s="64">
        <f t="shared" ref="E363:F363" si="327">L263*$D$1</f>
        <v>384000</v>
      </c>
      <c r="F363" s="64">
        <f t="shared" si="327"/>
        <v>288000</v>
      </c>
      <c r="G363" s="64">
        <f t="shared" si="321"/>
        <v>230400</v>
      </c>
      <c r="H363" s="64">
        <f t="shared" si="322"/>
        <v>172800</v>
      </c>
      <c r="I363" s="64">
        <f t="shared" si="323"/>
        <v>23040</v>
      </c>
      <c r="J363" s="64">
        <f t="shared" si="324"/>
        <v>46080</v>
      </c>
      <c r="K363" s="64">
        <f t="shared" si="325"/>
        <v>23040</v>
      </c>
      <c r="L363" s="64">
        <f t="shared" si="278"/>
        <v>624000</v>
      </c>
      <c r="M363" s="64">
        <f t="shared" si="279"/>
        <v>468000</v>
      </c>
      <c r="N363" s="64">
        <f t="shared" si="280"/>
        <v>374400.00000000006</v>
      </c>
      <c r="O363" s="64">
        <f t="shared" si="281"/>
        <v>280799.99999999994</v>
      </c>
      <c r="P363" s="64">
        <f t="shared" si="282"/>
        <v>37440</v>
      </c>
      <c r="Q363" s="64">
        <f t="shared" si="283"/>
        <v>74880</v>
      </c>
      <c r="R363" s="64">
        <f t="shared" si="284"/>
        <v>37440</v>
      </c>
      <c r="T363" s="64">
        <f>培养数据!$Q$6*D363</f>
        <v>624</v>
      </c>
      <c r="U363" s="64">
        <f>培养数据!$Q$7*D363</f>
        <v>468</v>
      </c>
      <c r="V363" s="64">
        <f>培养数据!$Q$8*D363</f>
        <v>374.40000000000003</v>
      </c>
      <c r="W363" s="64">
        <f>培养数据!$Q$9*D363</f>
        <v>280.79999999999995</v>
      </c>
      <c r="X363" s="64">
        <f>培养数据!$Q$10*D363</f>
        <v>37.44</v>
      </c>
      <c r="Y363" s="64">
        <f>培养数据!$Q$11*D363</f>
        <v>74.88</v>
      </c>
      <c r="Z363" s="64">
        <f>培养数据!$Q$12*D363</f>
        <v>37.44</v>
      </c>
    </row>
    <row r="364" spans="1:26">
      <c r="A364" s="64">
        <v>361</v>
      </c>
      <c r="B364" s="64">
        <v>1</v>
      </c>
      <c r="C364" s="64">
        <v>4</v>
      </c>
      <c r="D364" s="64">
        <v>61</v>
      </c>
      <c r="E364" s="64">
        <f t="shared" ref="E364:F364" si="328">L264*$D$1</f>
        <v>390400</v>
      </c>
      <c r="F364" s="64">
        <f t="shared" si="328"/>
        <v>292800</v>
      </c>
      <c r="G364" s="64">
        <f t="shared" si="321"/>
        <v>234240</v>
      </c>
      <c r="H364" s="64">
        <f t="shared" si="322"/>
        <v>175680</v>
      </c>
      <c r="I364" s="64">
        <f t="shared" si="323"/>
        <v>23424</v>
      </c>
      <c r="J364" s="64">
        <f t="shared" si="324"/>
        <v>46848</v>
      </c>
      <c r="K364" s="64">
        <f t="shared" si="325"/>
        <v>23424</v>
      </c>
      <c r="L364" s="64">
        <f t="shared" si="278"/>
        <v>634400</v>
      </c>
      <c r="M364" s="64">
        <f t="shared" si="279"/>
        <v>475800</v>
      </c>
      <c r="N364" s="64">
        <f t="shared" si="280"/>
        <v>380640</v>
      </c>
      <c r="O364" s="64">
        <f t="shared" si="281"/>
        <v>285479.99999999994</v>
      </c>
      <c r="P364" s="64">
        <f t="shared" si="282"/>
        <v>38064</v>
      </c>
      <c r="Q364" s="64">
        <f t="shared" si="283"/>
        <v>76128</v>
      </c>
      <c r="R364" s="64">
        <f t="shared" si="284"/>
        <v>38064</v>
      </c>
      <c r="T364" s="64">
        <f>培养数据!$Q$6*D364</f>
        <v>634.4</v>
      </c>
      <c r="U364" s="64">
        <f>培养数据!$Q$7*D364</f>
        <v>475.8</v>
      </c>
      <c r="V364" s="64">
        <f>培养数据!$Q$8*D364</f>
        <v>380.64</v>
      </c>
      <c r="W364" s="64">
        <f>培养数据!$Q$9*D364</f>
        <v>285.47999999999996</v>
      </c>
      <c r="X364" s="64">
        <f>培养数据!$Q$10*D364</f>
        <v>38.064</v>
      </c>
      <c r="Y364" s="64">
        <f>培养数据!$Q$11*D364</f>
        <v>76.128</v>
      </c>
      <c r="Z364" s="64">
        <f>培养数据!$Q$12*D364</f>
        <v>38.064</v>
      </c>
    </row>
    <row r="365" spans="1:26">
      <c r="A365" s="64">
        <v>362</v>
      </c>
      <c r="B365" s="64">
        <v>1</v>
      </c>
      <c r="C365" s="64">
        <v>4</v>
      </c>
      <c r="D365" s="64">
        <v>62</v>
      </c>
      <c r="E365" s="64">
        <f t="shared" ref="E365:F365" si="329">L265*$D$1</f>
        <v>396800</v>
      </c>
      <c r="F365" s="64">
        <f t="shared" si="329"/>
        <v>297600</v>
      </c>
      <c r="G365" s="64">
        <f t="shared" si="321"/>
        <v>238079.99999999997</v>
      </c>
      <c r="H365" s="64">
        <f t="shared" si="322"/>
        <v>178560.00000000003</v>
      </c>
      <c r="I365" s="64">
        <f t="shared" si="323"/>
        <v>23808</v>
      </c>
      <c r="J365" s="64">
        <f t="shared" si="324"/>
        <v>47616</v>
      </c>
      <c r="K365" s="64">
        <f t="shared" si="325"/>
        <v>23808</v>
      </c>
      <c r="L365" s="64">
        <f t="shared" si="278"/>
        <v>644800.00000000012</v>
      </c>
      <c r="M365" s="64">
        <f t="shared" si="279"/>
        <v>483599.99999999994</v>
      </c>
      <c r="N365" s="64">
        <f t="shared" si="280"/>
        <v>386880</v>
      </c>
      <c r="O365" s="64">
        <f t="shared" si="281"/>
        <v>290159.99999999994</v>
      </c>
      <c r="P365" s="64">
        <f t="shared" si="282"/>
        <v>38688</v>
      </c>
      <c r="Q365" s="64">
        <f t="shared" si="283"/>
        <v>77376</v>
      </c>
      <c r="R365" s="64">
        <f t="shared" si="284"/>
        <v>38688</v>
      </c>
      <c r="T365" s="64">
        <f>培养数据!$Q$6*D365</f>
        <v>644.80000000000007</v>
      </c>
      <c r="U365" s="64">
        <f>培养数据!$Q$7*D365</f>
        <v>483.59999999999997</v>
      </c>
      <c r="V365" s="64">
        <f>培养数据!$Q$8*D365</f>
        <v>386.88</v>
      </c>
      <c r="W365" s="64">
        <f>培养数据!$Q$9*D365</f>
        <v>290.15999999999997</v>
      </c>
      <c r="X365" s="64">
        <f>培养数据!$Q$10*D365</f>
        <v>38.688000000000002</v>
      </c>
      <c r="Y365" s="64">
        <f>培养数据!$Q$11*D365</f>
        <v>77.376000000000005</v>
      </c>
      <c r="Z365" s="64">
        <f>培养数据!$Q$12*D365</f>
        <v>38.688000000000002</v>
      </c>
    </row>
    <row r="366" spans="1:26">
      <c r="A366" s="64">
        <v>363</v>
      </c>
      <c r="B366" s="64">
        <v>1</v>
      </c>
      <c r="C366" s="64">
        <v>4</v>
      </c>
      <c r="D366" s="64">
        <v>63</v>
      </c>
      <c r="E366" s="64">
        <f t="shared" ref="E366:F366" si="330">L266*$D$1</f>
        <v>403200</v>
      </c>
      <c r="F366" s="64">
        <f t="shared" si="330"/>
        <v>302400</v>
      </c>
      <c r="G366" s="64">
        <f t="shared" si="321"/>
        <v>241920</v>
      </c>
      <c r="H366" s="64">
        <f t="shared" si="322"/>
        <v>181440</v>
      </c>
      <c r="I366" s="64">
        <f t="shared" si="323"/>
        <v>24192</v>
      </c>
      <c r="J366" s="64">
        <f t="shared" si="324"/>
        <v>48384</v>
      </c>
      <c r="K366" s="64">
        <f t="shared" si="325"/>
        <v>24192</v>
      </c>
      <c r="L366" s="64">
        <f t="shared" si="278"/>
        <v>655200</v>
      </c>
      <c r="M366" s="64">
        <f t="shared" si="279"/>
        <v>491400</v>
      </c>
      <c r="N366" s="64">
        <f t="shared" si="280"/>
        <v>393120</v>
      </c>
      <c r="O366" s="64">
        <f t="shared" si="281"/>
        <v>294840</v>
      </c>
      <c r="P366" s="64">
        <f t="shared" si="282"/>
        <v>39312</v>
      </c>
      <c r="Q366" s="64">
        <f t="shared" si="283"/>
        <v>78624</v>
      </c>
      <c r="R366" s="64">
        <f t="shared" si="284"/>
        <v>39312</v>
      </c>
      <c r="T366" s="64">
        <f>培养数据!$Q$6*D366</f>
        <v>655.20000000000005</v>
      </c>
      <c r="U366" s="64">
        <f>培养数据!$Q$7*D366</f>
        <v>491.4</v>
      </c>
      <c r="V366" s="64">
        <f>培养数据!$Q$8*D366</f>
        <v>393.12</v>
      </c>
      <c r="W366" s="64">
        <f>培养数据!$Q$9*D366</f>
        <v>294.83999999999997</v>
      </c>
      <c r="X366" s="64">
        <f>培养数据!$Q$10*D366</f>
        <v>39.311999999999998</v>
      </c>
      <c r="Y366" s="64">
        <f>培养数据!$Q$11*D366</f>
        <v>78.623999999999995</v>
      </c>
      <c r="Z366" s="64">
        <f>培养数据!$Q$12*D366</f>
        <v>39.311999999999998</v>
      </c>
    </row>
    <row r="367" spans="1:26">
      <c r="A367" s="64">
        <v>364</v>
      </c>
      <c r="B367" s="64">
        <v>1</v>
      </c>
      <c r="C367" s="64">
        <v>4</v>
      </c>
      <c r="D367" s="64">
        <v>64</v>
      </c>
      <c r="E367" s="64">
        <f t="shared" ref="E367:F367" si="331">L267*$D$1</f>
        <v>409600</v>
      </c>
      <c r="F367" s="64">
        <f t="shared" si="331"/>
        <v>307200</v>
      </c>
      <c r="G367" s="64">
        <f t="shared" si="321"/>
        <v>245760</v>
      </c>
      <c r="H367" s="64">
        <f t="shared" si="322"/>
        <v>184320</v>
      </c>
      <c r="I367" s="64">
        <f t="shared" si="323"/>
        <v>24576</v>
      </c>
      <c r="J367" s="64">
        <f t="shared" si="324"/>
        <v>49152</v>
      </c>
      <c r="K367" s="64">
        <f t="shared" si="325"/>
        <v>24576</v>
      </c>
      <c r="L367" s="64">
        <f t="shared" si="278"/>
        <v>665600</v>
      </c>
      <c r="M367" s="64">
        <f t="shared" si="279"/>
        <v>499200</v>
      </c>
      <c r="N367" s="64">
        <f t="shared" si="280"/>
        <v>399360</v>
      </c>
      <c r="O367" s="64">
        <f t="shared" si="281"/>
        <v>299520</v>
      </c>
      <c r="P367" s="64">
        <f t="shared" si="282"/>
        <v>39936</v>
      </c>
      <c r="Q367" s="64">
        <f t="shared" si="283"/>
        <v>79872</v>
      </c>
      <c r="R367" s="64">
        <f t="shared" si="284"/>
        <v>39936</v>
      </c>
      <c r="T367" s="64">
        <f>培养数据!$Q$6*D367</f>
        <v>665.6</v>
      </c>
      <c r="U367" s="64">
        <f>培养数据!$Q$7*D367</f>
        <v>499.2</v>
      </c>
      <c r="V367" s="64">
        <f>培养数据!$Q$8*D367</f>
        <v>399.36</v>
      </c>
      <c r="W367" s="64">
        <f>培养数据!$Q$9*D367</f>
        <v>299.52</v>
      </c>
      <c r="X367" s="64">
        <f>培养数据!$Q$10*D367</f>
        <v>39.936</v>
      </c>
      <c r="Y367" s="64">
        <f>培养数据!$Q$11*D367</f>
        <v>79.872</v>
      </c>
      <c r="Z367" s="64">
        <f>培养数据!$Q$12*D367</f>
        <v>39.936</v>
      </c>
    </row>
    <row r="368" spans="1:26">
      <c r="A368" s="64">
        <v>365</v>
      </c>
      <c r="B368" s="64">
        <v>1</v>
      </c>
      <c r="C368" s="64">
        <v>4</v>
      </c>
      <c r="D368" s="64">
        <v>65</v>
      </c>
      <c r="E368" s="64">
        <f t="shared" ref="E368:F368" si="332">L268*$D$1</f>
        <v>416000</v>
      </c>
      <c r="F368" s="64">
        <f t="shared" si="332"/>
        <v>312000</v>
      </c>
      <c r="G368" s="64">
        <f t="shared" si="321"/>
        <v>249600</v>
      </c>
      <c r="H368" s="64">
        <f t="shared" si="322"/>
        <v>187200</v>
      </c>
      <c r="I368" s="64">
        <f t="shared" si="323"/>
        <v>24960</v>
      </c>
      <c r="J368" s="64">
        <f t="shared" si="324"/>
        <v>49920</v>
      </c>
      <c r="K368" s="64">
        <f t="shared" si="325"/>
        <v>24960</v>
      </c>
      <c r="L368" s="64">
        <f t="shared" si="278"/>
        <v>676000</v>
      </c>
      <c r="M368" s="64">
        <f t="shared" si="279"/>
        <v>507000</v>
      </c>
      <c r="N368" s="64">
        <f t="shared" si="280"/>
        <v>405600</v>
      </c>
      <c r="O368" s="64">
        <f t="shared" si="281"/>
        <v>304200</v>
      </c>
      <c r="P368" s="64">
        <f t="shared" si="282"/>
        <v>40560</v>
      </c>
      <c r="Q368" s="64">
        <f t="shared" si="283"/>
        <v>81120</v>
      </c>
      <c r="R368" s="64">
        <f t="shared" si="284"/>
        <v>40560</v>
      </c>
      <c r="T368" s="64">
        <f>培养数据!$Q$6*D368</f>
        <v>676</v>
      </c>
      <c r="U368" s="64">
        <f>培养数据!$Q$7*D368</f>
        <v>507</v>
      </c>
      <c r="V368" s="64">
        <f>培养数据!$Q$8*D368</f>
        <v>405.6</v>
      </c>
      <c r="W368" s="64">
        <f>培养数据!$Q$9*D368</f>
        <v>304.2</v>
      </c>
      <c r="X368" s="64">
        <f>培养数据!$Q$10*D368</f>
        <v>40.56</v>
      </c>
      <c r="Y368" s="64">
        <f>培养数据!$Q$11*D368</f>
        <v>81.12</v>
      </c>
      <c r="Z368" s="64">
        <f>培养数据!$Q$12*D368</f>
        <v>40.56</v>
      </c>
    </row>
    <row r="369" spans="1:26">
      <c r="A369" s="64">
        <v>366</v>
      </c>
      <c r="B369" s="64">
        <v>1</v>
      </c>
      <c r="C369" s="64">
        <v>4</v>
      </c>
      <c r="D369" s="64">
        <v>66</v>
      </c>
      <c r="E369" s="64">
        <f t="shared" ref="E369:F369" si="333">L269*$D$1</f>
        <v>422400</v>
      </c>
      <c r="F369" s="64">
        <f t="shared" si="333"/>
        <v>316800</v>
      </c>
      <c r="G369" s="64">
        <f t="shared" si="321"/>
        <v>253440</v>
      </c>
      <c r="H369" s="64">
        <f t="shared" si="322"/>
        <v>190080</v>
      </c>
      <c r="I369" s="64">
        <f t="shared" si="323"/>
        <v>25344</v>
      </c>
      <c r="J369" s="64">
        <f t="shared" si="324"/>
        <v>50688</v>
      </c>
      <c r="K369" s="64">
        <f t="shared" si="325"/>
        <v>25344</v>
      </c>
      <c r="L369" s="64">
        <f t="shared" si="278"/>
        <v>686400</v>
      </c>
      <c r="M369" s="64">
        <f t="shared" si="279"/>
        <v>514799.99999999994</v>
      </c>
      <c r="N369" s="64">
        <f t="shared" si="280"/>
        <v>411840.00000000006</v>
      </c>
      <c r="O369" s="64">
        <f t="shared" si="281"/>
        <v>308880</v>
      </c>
      <c r="P369" s="64">
        <f t="shared" si="282"/>
        <v>41184</v>
      </c>
      <c r="Q369" s="64">
        <f t="shared" si="283"/>
        <v>82368</v>
      </c>
      <c r="R369" s="64">
        <f t="shared" si="284"/>
        <v>41184</v>
      </c>
      <c r="T369" s="64">
        <f>培养数据!$Q$6*D369</f>
        <v>686.4</v>
      </c>
      <c r="U369" s="64">
        <f>培养数据!$Q$7*D369</f>
        <v>514.79999999999995</v>
      </c>
      <c r="V369" s="64">
        <f>培养数据!$Q$8*D369</f>
        <v>411.84000000000003</v>
      </c>
      <c r="W369" s="64">
        <f>培养数据!$Q$9*D369</f>
        <v>308.88</v>
      </c>
      <c r="X369" s="64">
        <f>培养数据!$Q$10*D369</f>
        <v>41.183999999999997</v>
      </c>
      <c r="Y369" s="64">
        <f>培养数据!$Q$11*D369</f>
        <v>82.367999999999995</v>
      </c>
      <c r="Z369" s="64">
        <f>培养数据!$Q$12*D369</f>
        <v>41.183999999999997</v>
      </c>
    </row>
    <row r="370" spans="1:26">
      <c r="A370" s="64">
        <v>367</v>
      </c>
      <c r="B370" s="64">
        <v>1</v>
      </c>
      <c r="C370" s="64">
        <v>4</v>
      </c>
      <c r="D370" s="64">
        <v>67</v>
      </c>
      <c r="E370" s="64">
        <f t="shared" ref="E370:F370" si="334">L270*$D$1</f>
        <v>428800</v>
      </c>
      <c r="F370" s="64">
        <f t="shared" si="334"/>
        <v>321600</v>
      </c>
      <c r="G370" s="64">
        <f t="shared" si="321"/>
        <v>257279.99999999997</v>
      </c>
      <c r="H370" s="64">
        <f t="shared" si="322"/>
        <v>192960.00000000003</v>
      </c>
      <c r="I370" s="64">
        <f t="shared" si="323"/>
        <v>25728</v>
      </c>
      <c r="J370" s="64">
        <f t="shared" si="324"/>
        <v>51456</v>
      </c>
      <c r="K370" s="64">
        <f t="shared" si="325"/>
        <v>25728</v>
      </c>
      <c r="L370" s="64">
        <f t="shared" si="278"/>
        <v>696800.00000000012</v>
      </c>
      <c r="M370" s="64">
        <f t="shared" si="279"/>
        <v>522600</v>
      </c>
      <c r="N370" s="64">
        <f t="shared" si="280"/>
        <v>418080.00000000006</v>
      </c>
      <c r="O370" s="64">
        <f t="shared" si="281"/>
        <v>313560</v>
      </c>
      <c r="P370" s="64">
        <f t="shared" si="282"/>
        <v>41808</v>
      </c>
      <c r="Q370" s="64">
        <f t="shared" si="283"/>
        <v>83616</v>
      </c>
      <c r="R370" s="64">
        <f t="shared" si="284"/>
        <v>41808</v>
      </c>
      <c r="T370" s="64">
        <f>培养数据!$Q$6*D370</f>
        <v>696.80000000000007</v>
      </c>
      <c r="U370" s="64">
        <f>培养数据!$Q$7*D370</f>
        <v>522.6</v>
      </c>
      <c r="V370" s="64">
        <f>培养数据!$Q$8*D370</f>
        <v>418.08000000000004</v>
      </c>
      <c r="W370" s="64">
        <f>培养数据!$Q$9*D370</f>
        <v>313.56</v>
      </c>
      <c r="X370" s="64">
        <f>培养数据!$Q$10*D370</f>
        <v>41.808</v>
      </c>
      <c r="Y370" s="64">
        <f>培养数据!$Q$11*D370</f>
        <v>83.616</v>
      </c>
      <c r="Z370" s="64">
        <f>培养数据!$Q$12*D370</f>
        <v>41.808</v>
      </c>
    </row>
    <row r="371" spans="1:26">
      <c r="A371" s="64">
        <v>368</v>
      </c>
      <c r="B371" s="64">
        <v>1</v>
      </c>
      <c r="C371" s="64">
        <v>4</v>
      </c>
      <c r="D371" s="64">
        <v>68</v>
      </c>
      <c r="E371" s="64">
        <f t="shared" ref="E371:F371" si="335">L271*$D$1</f>
        <v>435200</v>
      </c>
      <c r="F371" s="64">
        <f t="shared" si="335"/>
        <v>326400</v>
      </c>
      <c r="G371" s="64">
        <f t="shared" si="321"/>
        <v>261120</v>
      </c>
      <c r="H371" s="64">
        <f t="shared" si="322"/>
        <v>195840</v>
      </c>
      <c r="I371" s="64">
        <f t="shared" si="323"/>
        <v>26112</v>
      </c>
      <c r="J371" s="64">
        <f t="shared" si="324"/>
        <v>52224</v>
      </c>
      <c r="K371" s="64">
        <f t="shared" si="325"/>
        <v>26112</v>
      </c>
      <c r="L371" s="64">
        <f t="shared" si="278"/>
        <v>707200</v>
      </c>
      <c r="M371" s="64">
        <f t="shared" si="279"/>
        <v>530400</v>
      </c>
      <c r="N371" s="64">
        <f t="shared" si="280"/>
        <v>424320</v>
      </c>
      <c r="O371" s="64">
        <f t="shared" si="281"/>
        <v>318240</v>
      </c>
      <c r="P371" s="64">
        <f t="shared" si="282"/>
        <v>42432</v>
      </c>
      <c r="Q371" s="64">
        <f t="shared" si="283"/>
        <v>84864</v>
      </c>
      <c r="R371" s="64">
        <f t="shared" si="284"/>
        <v>42432</v>
      </c>
      <c r="T371" s="64">
        <f>培养数据!$Q$6*D371</f>
        <v>707.2</v>
      </c>
      <c r="U371" s="64">
        <f>培养数据!$Q$7*D371</f>
        <v>530.4</v>
      </c>
      <c r="V371" s="64">
        <f>培养数据!$Q$8*D371</f>
        <v>424.32</v>
      </c>
      <c r="W371" s="64">
        <f>培养数据!$Q$9*D371</f>
        <v>318.24</v>
      </c>
      <c r="X371" s="64">
        <f>培养数据!$Q$10*D371</f>
        <v>42.432000000000002</v>
      </c>
      <c r="Y371" s="64">
        <f>培养数据!$Q$11*D371</f>
        <v>84.864000000000004</v>
      </c>
      <c r="Z371" s="64">
        <f>培养数据!$Q$12*D371</f>
        <v>42.432000000000002</v>
      </c>
    </row>
    <row r="372" spans="1:26">
      <c r="A372" s="64">
        <v>369</v>
      </c>
      <c r="B372" s="64">
        <v>1</v>
      </c>
      <c r="C372" s="64">
        <v>4</v>
      </c>
      <c r="D372" s="64">
        <v>69</v>
      </c>
      <c r="E372" s="64">
        <f t="shared" ref="E372:F372" si="336">L272*$D$1</f>
        <v>441600</v>
      </c>
      <c r="F372" s="64">
        <f t="shared" si="336"/>
        <v>331200</v>
      </c>
      <c r="G372" s="64">
        <f t="shared" si="321"/>
        <v>264960</v>
      </c>
      <c r="H372" s="64">
        <f t="shared" si="322"/>
        <v>198720</v>
      </c>
      <c r="I372" s="64">
        <f t="shared" si="323"/>
        <v>26496</v>
      </c>
      <c r="J372" s="64">
        <f t="shared" si="324"/>
        <v>52992</v>
      </c>
      <c r="K372" s="64">
        <f t="shared" si="325"/>
        <v>26496</v>
      </c>
      <c r="L372" s="64">
        <f t="shared" si="278"/>
        <v>717600</v>
      </c>
      <c r="M372" s="64">
        <f t="shared" si="279"/>
        <v>538199.99999999988</v>
      </c>
      <c r="N372" s="64">
        <f t="shared" si="280"/>
        <v>430560</v>
      </c>
      <c r="O372" s="64">
        <f t="shared" si="281"/>
        <v>322919.99999999994</v>
      </c>
      <c r="P372" s="64">
        <f t="shared" si="282"/>
        <v>43056</v>
      </c>
      <c r="Q372" s="64">
        <f t="shared" si="283"/>
        <v>86112</v>
      </c>
      <c r="R372" s="64">
        <f t="shared" si="284"/>
        <v>43056</v>
      </c>
      <c r="T372" s="64">
        <f>培养数据!$Q$6*D372</f>
        <v>717.6</v>
      </c>
      <c r="U372" s="64">
        <f>培养数据!$Q$7*D372</f>
        <v>538.19999999999993</v>
      </c>
      <c r="V372" s="64">
        <f>培养数据!$Q$8*D372</f>
        <v>430.56</v>
      </c>
      <c r="W372" s="64">
        <f>培养数据!$Q$9*D372</f>
        <v>322.91999999999996</v>
      </c>
      <c r="X372" s="64">
        <f>培养数据!$Q$10*D372</f>
        <v>43.055999999999997</v>
      </c>
      <c r="Y372" s="64">
        <f>培养数据!$Q$11*D372</f>
        <v>86.111999999999995</v>
      </c>
      <c r="Z372" s="64">
        <f>培养数据!$Q$12*D372</f>
        <v>43.055999999999997</v>
      </c>
    </row>
    <row r="373" spans="1:26">
      <c r="A373" s="64">
        <v>370</v>
      </c>
      <c r="B373" s="64">
        <v>1</v>
      </c>
      <c r="C373" s="64">
        <v>4</v>
      </c>
      <c r="D373" s="64">
        <v>70</v>
      </c>
      <c r="E373" s="64">
        <f t="shared" ref="E373:F373" si="337">L273*$D$1</f>
        <v>448000</v>
      </c>
      <c r="F373" s="64">
        <f t="shared" si="337"/>
        <v>336000</v>
      </c>
      <c r="G373" s="64">
        <f t="shared" si="321"/>
        <v>268800</v>
      </c>
      <c r="H373" s="64">
        <f t="shared" si="322"/>
        <v>201600</v>
      </c>
      <c r="I373" s="64">
        <f t="shared" si="323"/>
        <v>26880</v>
      </c>
      <c r="J373" s="64">
        <f t="shared" si="324"/>
        <v>53760</v>
      </c>
      <c r="K373" s="64">
        <f t="shared" si="325"/>
        <v>26880</v>
      </c>
      <c r="L373" s="64">
        <f t="shared" si="278"/>
        <v>728000</v>
      </c>
      <c r="M373" s="64">
        <f t="shared" si="279"/>
        <v>546000</v>
      </c>
      <c r="N373" s="64">
        <f t="shared" si="280"/>
        <v>436800</v>
      </c>
      <c r="O373" s="64">
        <f t="shared" si="281"/>
        <v>327599.99999999994</v>
      </c>
      <c r="P373" s="64">
        <f t="shared" si="282"/>
        <v>43680</v>
      </c>
      <c r="Q373" s="64">
        <f t="shared" si="283"/>
        <v>87360</v>
      </c>
      <c r="R373" s="64">
        <f t="shared" si="284"/>
        <v>43680</v>
      </c>
      <c r="T373" s="64">
        <f>培养数据!$Q$6*D373</f>
        <v>728</v>
      </c>
      <c r="U373" s="64">
        <f>培养数据!$Q$7*D373</f>
        <v>546</v>
      </c>
      <c r="V373" s="64">
        <f>培养数据!$Q$8*D373</f>
        <v>436.8</v>
      </c>
      <c r="W373" s="64">
        <f>培养数据!$Q$9*D373</f>
        <v>327.59999999999997</v>
      </c>
      <c r="X373" s="64">
        <f>培养数据!$Q$10*D373</f>
        <v>43.68</v>
      </c>
      <c r="Y373" s="64">
        <f>培养数据!$Q$11*D373</f>
        <v>87.36</v>
      </c>
      <c r="Z373" s="64">
        <f>培养数据!$Q$12*D373</f>
        <v>43.68</v>
      </c>
    </row>
    <row r="374" spans="1:26">
      <c r="A374" s="64">
        <v>371</v>
      </c>
      <c r="B374" s="64">
        <v>1</v>
      </c>
      <c r="C374" s="64">
        <v>4</v>
      </c>
      <c r="D374" s="64">
        <v>71</v>
      </c>
      <c r="E374" s="64">
        <f t="shared" ref="E374:F374" si="338">L274*$D$1</f>
        <v>454400</v>
      </c>
      <c r="F374" s="64">
        <f t="shared" si="338"/>
        <v>340800</v>
      </c>
      <c r="G374" s="64">
        <f t="shared" si="321"/>
        <v>272640</v>
      </c>
      <c r="H374" s="64">
        <f t="shared" si="322"/>
        <v>204480</v>
      </c>
      <c r="I374" s="64">
        <f t="shared" si="323"/>
        <v>27264</v>
      </c>
      <c r="J374" s="64">
        <f t="shared" si="324"/>
        <v>54528</v>
      </c>
      <c r="K374" s="64">
        <f t="shared" si="325"/>
        <v>27264</v>
      </c>
      <c r="L374" s="64">
        <f t="shared" si="278"/>
        <v>738400</v>
      </c>
      <c r="M374" s="64">
        <f t="shared" si="279"/>
        <v>553800</v>
      </c>
      <c r="N374" s="64">
        <f t="shared" si="280"/>
        <v>443040</v>
      </c>
      <c r="O374" s="64">
        <f t="shared" si="281"/>
        <v>332280</v>
      </c>
      <c r="P374" s="64">
        <f t="shared" si="282"/>
        <v>44304</v>
      </c>
      <c r="Q374" s="64">
        <f t="shared" si="283"/>
        <v>88608</v>
      </c>
      <c r="R374" s="64">
        <f t="shared" si="284"/>
        <v>44304</v>
      </c>
      <c r="T374" s="64">
        <f>培养数据!$Q$6*D374</f>
        <v>738.4</v>
      </c>
      <c r="U374" s="64">
        <f>培养数据!$Q$7*D374</f>
        <v>553.79999999999995</v>
      </c>
      <c r="V374" s="64">
        <f>培养数据!$Q$8*D374</f>
        <v>443.04</v>
      </c>
      <c r="W374" s="64">
        <f>培养数据!$Q$9*D374</f>
        <v>332.28</v>
      </c>
      <c r="X374" s="64">
        <f>培养数据!$Q$10*D374</f>
        <v>44.304000000000002</v>
      </c>
      <c r="Y374" s="64">
        <f>培养数据!$Q$11*D374</f>
        <v>88.608000000000004</v>
      </c>
      <c r="Z374" s="64">
        <f>培养数据!$Q$12*D374</f>
        <v>44.304000000000002</v>
      </c>
    </row>
    <row r="375" spans="1:26">
      <c r="A375" s="64">
        <v>372</v>
      </c>
      <c r="B375" s="64">
        <v>1</v>
      </c>
      <c r="C375" s="64">
        <v>4</v>
      </c>
      <c r="D375" s="64">
        <v>72</v>
      </c>
      <c r="E375" s="64">
        <f t="shared" ref="E375:F375" si="339">L275*$D$1</f>
        <v>460800</v>
      </c>
      <c r="F375" s="64">
        <f t="shared" si="339"/>
        <v>345600</v>
      </c>
      <c r="G375" s="64">
        <f t="shared" si="321"/>
        <v>276479.99999999994</v>
      </c>
      <c r="H375" s="64">
        <f t="shared" si="322"/>
        <v>207360</v>
      </c>
      <c r="I375" s="64">
        <f t="shared" si="323"/>
        <v>27648</v>
      </c>
      <c r="J375" s="64">
        <f t="shared" si="324"/>
        <v>55296</v>
      </c>
      <c r="K375" s="64">
        <f t="shared" si="325"/>
        <v>27648</v>
      </c>
      <c r="L375" s="64">
        <f t="shared" si="278"/>
        <v>748800.00000000012</v>
      </c>
      <c r="M375" s="64">
        <f t="shared" si="279"/>
        <v>561600</v>
      </c>
      <c r="N375" s="64">
        <f t="shared" si="280"/>
        <v>449280.00000000006</v>
      </c>
      <c r="O375" s="64">
        <f t="shared" si="281"/>
        <v>336960</v>
      </c>
      <c r="P375" s="64">
        <f t="shared" si="282"/>
        <v>44928</v>
      </c>
      <c r="Q375" s="64">
        <f t="shared" si="283"/>
        <v>89856</v>
      </c>
      <c r="R375" s="64">
        <f t="shared" si="284"/>
        <v>44928</v>
      </c>
      <c r="T375" s="64">
        <f>培养数据!$Q$6*D375</f>
        <v>748.80000000000007</v>
      </c>
      <c r="U375" s="64">
        <f>培养数据!$Q$7*D375</f>
        <v>561.6</v>
      </c>
      <c r="V375" s="64">
        <f>培养数据!$Q$8*D375</f>
        <v>449.28000000000003</v>
      </c>
      <c r="W375" s="64">
        <f>培养数据!$Q$9*D375</f>
        <v>336.96</v>
      </c>
      <c r="X375" s="64">
        <f>培养数据!$Q$10*D375</f>
        <v>44.927999999999997</v>
      </c>
      <c r="Y375" s="64">
        <f>培养数据!$Q$11*D375</f>
        <v>89.855999999999995</v>
      </c>
      <c r="Z375" s="64">
        <f>培养数据!$Q$12*D375</f>
        <v>44.927999999999997</v>
      </c>
    </row>
    <row r="376" spans="1:26">
      <c r="A376" s="64">
        <v>373</v>
      </c>
      <c r="B376" s="64">
        <v>1</v>
      </c>
      <c r="C376" s="64">
        <v>4</v>
      </c>
      <c r="D376" s="64">
        <v>73</v>
      </c>
      <c r="E376" s="64">
        <f t="shared" ref="E376:F376" si="340">L276*$D$1</f>
        <v>467200</v>
      </c>
      <c r="F376" s="64">
        <f t="shared" si="340"/>
        <v>350400</v>
      </c>
      <c r="G376" s="64">
        <f t="shared" si="321"/>
        <v>280320</v>
      </c>
      <c r="H376" s="64">
        <f t="shared" si="322"/>
        <v>210240</v>
      </c>
      <c r="I376" s="64">
        <f t="shared" si="323"/>
        <v>28032</v>
      </c>
      <c r="J376" s="64">
        <f t="shared" si="324"/>
        <v>56064</v>
      </c>
      <c r="K376" s="64">
        <f t="shared" si="325"/>
        <v>28032</v>
      </c>
      <c r="L376" s="64">
        <f t="shared" si="278"/>
        <v>759200</v>
      </c>
      <c r="M376" s="64">
        <f t="shared" si="279"/>
        <v>569400</v>
      </c>
      <c r="N376" s="64">
        <f t="shared" si="280"/>
        <v>455520.00000000006</v>
      </c>
      <c r="O376" s="64">
        <f t="shared" si="281"/>
        <v>341640</v>
      </c>
      <c r="P376" s="64">
        <f t="shared" si="282"/>
        <v>45552</v>
      </c>
      <c r="Q376" s="64">
        <f t="shared" si="283"/>
        <v>91104</v>
      </c>
      <c r="R376" s="64">
        <f t="shared" si="284"/>
        <v>45552</v>
      </c>
      <c r="T376" s="64">
        <f>培养数据!$Q$6*D376</f>
        <v>759.2</v>
      </c>
      <c r="U376" s="64">
        <f>培养数据!$Q$7*D376</f>
        <v>569.4</v>
      </c>
      <c r="V376" s="64">
        <f>培养数据!$Q$8*D376</f>
        <v>455.52000000000004</v>
      </c>
      <c r="W376" s="64">
        <f>培养数据!$Q$9*D376</f>
        <v>341.64</v>
      </c>
      <c r="X376" s="64">
        <f>培养数据!$Q$10*D376</f>
        <v>45.552</v>
      </c>
      <c r="Y376" s="64">
        <f>培养数据!$Q$11*D376</f>
        <v>91.103999999999999</v>
      </c>
      <c r="Z376" s="64">
        <f>培养数据!$Q$12*D376</f>
        <v>45.552</v>
      </c>
    </row>
    <row r="377" spans="1:26">
      <c r="A377" s="64">
        <v>374</v>
      </c>
      <c r="B377" s="64">
        <v>1</v>
      </c>
      <c r="C377" s="64">
        <v>4</v>
      </c>
      <c r="D377" s="64">
        <v>74</v>
      </c>
      <c r="E377" s="64">
        <f t="shared" ref="E377:F377" si="341">L277*$D$1</f>
        <v>473600</v>
      </c>
      <c r="F377" s="64">
        <f t="shared" si="341"/>
        <v>355200</v>
      </c>
      <c r="G377" s="64">
        <f t="shared" si="321"/>
        <v>284160</v>
      </c>
      <c r="H377" s="64">
        <f t="shared" si="322"/>
        <v>213120.00000000006</v>
      </c>
      <c r="I377" s="64">
        <f t="shared" si="323"/>
        <v>28415.999999999996</v>
      </c>
      <c r="J377" s="64">
        <f t="shared" si="324"/>
        <v>56831.999999999993</v>
      </c>
      <c r="K377" s="64">
        <f t="shared" si="325"/>
        <v>28415.999999999996</v>
      </c>
      <c r="L377" s="64">
        <f t="shared" si="278"/>
        <v>769600</v>
      </c>
      <c r="M377" s="64">
        <f t="shared" si="279"/>
        <v>577199.99999999988</v>
      </c>
      <c r="N377" s="64">
        <f t="shared" si="280"/>
        <v>461760</v>
      </c>
      <c r="O377" s="64">
        <f t="shared" si="281"/>
        <v>346320</v>
      </c>
      <c r="P377" s="64">
        <f t="shared" si="282"/>
        <v>46176</v>
      </c>
      <c r="Q377" s="64">
        <f t="shared" si="283"/>
        <v>92352</v>
      </c>
      <c r="R377" s="64">
        <f t="shared" si="284"/>
        <v>46176</v>
      </c>
      <c r="T377" s="64">
        <f>培养数据!$Q$6*D377</f>
        <v>769.6</v>
      </c>
      <c r="U377" s="64">
        <f>培养数据!$Q$7*D377</f>
        <v>577.19999999999993</v>
      </c>
      <c r="V377" s="64">
        <f>培养数据!$Q$8*D377</f>
        <v>461.76</v>
      </c>
      <c r="W377" s="64">
        <f>培养数据!$Q$9*D377</f>
        <v>346.32</v>
      </c>
      <c r="X377" s="64">
        <f>培养数据!$Q$10*D377</f>
        <v>46.176000000000002</v>
      </c>
      <c r="Y377" s="64">
        <f>培养数据!$Q$11*D377</f>
        <v>92.352000000000004</v>
      </c>
      <c r="Z377" s="64">
        <f>培养数据!$Q$12*D377</f>
        <v>46.176000000000002</v>
      </c>
    </row>
    <row r="378" spans="1:26">
      <c r="A378" s="64">
        <v>375</v>
      </c>
      <c r="B378" s="64">
        <v>1</v>
      </c>
      <c r="C378" s="64">
        <v>4</v>
      </c>
      <c r="D378" s="64">
        <v>75</v>
      </c>
      <c r="E378" s="64">
        <f t="shared" ref="E378:F378" si="342">L278*$D$1</f>
        <v>480000</v>
      </c>
      <c r="F378" s="64">
        <f t="shared" si="342"/>
        <v>360000</v>
      </c>
      <c r="G378" s="64">
        <f t="shared" si="321"/>
        <v>288000</v>
      </c>
      <c r="H378" s="64">
        <f t="shared" si="322"/>
        <v>216000</v>
      </c>
      <c r="I378" s="64">
        <f t="shared" si="323"/>
        <v>28800</v>
      </c>
      <c r="J378" s="64">
        <f t="shared" si="324"/>
        <v>57600</v>
      </c>
      <c r="K378" s="64">
        <f t="shared" si="325"/>
        <v>28800</v>
      </c>
      <c r="L378" s="64">
        <f t="shared" si="278"/>
        <v>780000</v>
      </c>
      <c r="M378" s="64">
        <f t="shared" si="279"/>
        <v>585000</v>
      </c>
      <c r="N378" s="64">
        <f t="shared" si="280"/>
        <v>468000</v>
      </c>
      <c r="O378" s="64">
        <f t="shared" si="281"/>
        <v>351000</v>
      </c>
      <c r="P378" s="64">
        <f t="shared" si="282"/>
        <v>46800</v>
      </c>
      <c r="Q378" s="64">
        <f t="shared" si="283"/>
        <v>93600</v>
      </c>
      <c r="R378" s="64">
        <f t="shared" si="284"/>
        <v>46800</v>
      </c>
      <c r="T378" s="64">
        <f>培养数据!$Q$6*D378</f>
        <v>780</v>
      </c>
      <c r="U378" s="64">
        <f>培养数据!$Q$7*D378</f>
        <v>585</v>
      </c>
      <c r="V378" s="64">
        <f>培养数据!$Q$8*D378</f>
        <v>468</v>
      </c>
      <c r="W378" s="64">
        <f>培养数据!$Q$9*D378</f>
        <v>351</v>
      </c>
      <c r="X378" s="64">
        <f>培养数据!$Q$10*D378</f>
        <v>46.8</v>
      </c>
      <c r="Y378" s="64">
        <f>培养数据!$Q$11*D378</f>
        <v>93.6</v>
      </c>
      <c r="Z378" s="64">
        <f>培养数据!$Q$12*D378</f>
        <v>46.8</v>
      </c>
    </row>
    <row r="379" spans="1:26">
      <c r="A379" s="64">
        <v>376</v>
      </c>
      <c r="B379" s="64">
        <v>1</v>
      </c>
      <c r="C379" s="64">
        <v>4</v>
      </c>
      <c r="D379" s="64">
        <v>76</v>
      </c>
      <c r="E379" s="64">
        <f t="shared" ref="E379:F379" si="343">L279*$D$1</f>
        <v>486400</v>
      </c>
      <c r="F379" s="64">
        <f t="shared" si="343"/>
        <v>364800</v>
      </c>
      <c r="G379" s="64">
        <f t="shared" si="321"/>
        <v>291840</v>
      </c>
      <c r="H379" s="64">
        <f t="shared" si="322"/>
        <v>218880</v>
      </c>
      <c r="I379" s="64">
        <f t="shared" si="323"/>
        <v>29184</v>
      </c>
      <c r="J379" s="64">
        <f t="shared" si="324"/>
        <v>58368</v>
      </c>
      <c r="K379" s="64">
        <f t="shared" si="325"/>
        <v>29184</v>
      </c>
      <c r="L379" s="64">
        <f t="shared" si="278"/>
        <v>790400</v>
      </c>
      <c r="M379" s="64">
        <f t="shared" si="279"/>
        <v>592800</v>
      </c>
      <c r="N379" s="64">
        <f t="shared" si="280"/>
        <v>474240</v>
      </c>
      <c r="O379" s="64">
        <f t="shared" si="281"/>
        <v>355679.99999999994</v>
      </c>
      <c r="P379" s="64">
        <f t="shared" si="282"/>
        <v>47424</v>
      </c>
      <c r="Q379" s="64">
        <f t="shared" si="283"/>
        <v>94848</v>
      </c>
      <c r="R379" s="64">
        <f t="shared" si="284"/>
        <v>47424</v>
      </c>
      <c r="T379" s="64">
        <f>培养数据!$Q$6*D379</f>
        <v>790.4</v>
      </c>
      <c r="U379" s="64">
        <f>培养数据!$Q$7*D379</f>
        <v>592.79999999999995</v>
      </c>
      <c r="V379" s="64">
        <f>培养数据!$Q$8*D379</f>
        <v>474.24</v>
      </c>
      <c r="W379" s="64">
        <f>培养数据!$Q$9*D379</f>
        <v>355.67999999999995</v>
      </c>
      <c r="X379" s="64">
        <f>培养数据!$Q$10*D379</f>
        <v>47.423999999999999</v>
      </c>
      <c r="Y379" s="64">
        <f>培养数据!$Q$11*D379</f>
        <v>94.847999999999999</v>
      </c>
      <c r="Z379" s="64">
        <f>培养数据!$Q$12*D379</f>
        <v>47.423999999999999</v>
      </c>
    </row>
    <row r="380" spans="1:26">
      <c r="A380" s="64">
        <v>377</v>
      </c>
      <c r="B380" s="64">
        <v>1</v>
      </c>
      <c r="C380" s="64">
        <v>4</v>
      </c>
      <c r="D380" s="64">
        <v>77</v>
      </c>
      <c r="E380" s="64">
        <f t="shared" ref="E380:F380" si="344">L280*$D$1</f>
        <v>492800</v>
      </c>
      <c r="F380" s="64">
        <f t="shared" si="344"/>
        <v>369600</v>
      </c>
      <c r="G380" s="64">
        <f t="shared" si="321"/>
        <v>295679.99999999994</v>
      </c>
      <c r="H380" s="64">
        <f t="shared" si="322"/>
        <v>221760</v>
      </c>
      <c r="I380" s="64">
        <f t="shared" si="323"/>
        <v>29568</v>
      </c>
      <c r="J380" s="64">
        <f t="shared" si="324"/>
        <v>59136</v>
      </c>
      <c r="K380" s="64">
        <f t="shared" si="325"/>
        <v>29568</v>
      </c>
      <c r="L380" s="64">
        <f t="shared" si="278"/>
        <v>800800.00000000012</v>
      </c>
      <c r="M380" s="64">
        <f t="shared" si="279"/>
        <v>600600</v>
      </c>
      <c r="N380" s="64">
        <f t="shared" si="280"/>
        <v>480480</v>
      </c>
      <c r="O380" s="64">
        <f t="shared" si="281"/>
        <v>360359.99999999994</v>
      </c>
      <c r="P380" s="64">
        <f t="shared" si="282"/>
        <v>48048</v>
      </c>
      <c r="Q380" s="64">
        <f t="shared" si="283"/>
        <v>96096</v>
      </c>
      <c r="R380" s="64">
        <f t="shared" si="284"/>
        <v>48048</v>
      </c>
      <c r="T380" s="64">
        <f>培养数据!$Q$6*D380</f>
        <v>800.80000000000007</v>
      </c>
      <c r="U380" s="64">
        <f>培养数据!$Q$7*D380</f>
        <v>600.6</v>
      </c>
      <c r="V380" s="64">
        <f>培养数据!$Q$8*D380</f>
        <v>480.48</v>
      </c>
      <c r="W380" s="64">
        <f>培养数据!$Q$9*D380</f>
        <v>360.35999999999996</v>
      </c>
      <c r="X380" s="64">
        <f>培养数据!$Q$10*D380</f>
        <v>48.048000000000002</v>
      </c>
      <c r="Y380" s="64">
        <f>培养数据!$Q$11*D380</f>
        <v>96.096000000000004</v>
      </c>
      <c r="Z380" s="64">
        <f>培养数据!$Q$12*D380</f>
        <v>48.048000000000002</v>
      </c>
    </row>
    <row r="381" spans="1:26">
      <c r="A381" s="64">
        <v>378</v>
      </c>
      <c r="B381" s="64">
        <v>1</v>
      </c>
      <c r="C381" s="64">
        <v>4</v>
      </c>
      <c r="D381" s="64">
        <v>78</v>
      </c>
      <c r="E381" s="64">
        <f t="shared" ref="E381:F381" si="345">L281*$D$1</f>
        <v>499200</v>
      </c>
      <c r="F381" s="64">
        <f t="shared" si="345"/>
        <v>374400</v>
      </c>
      <c r="G381" s="64">
        <f t="shared" si="321"/>
        <v>299520</v>
      </c>
      <c r="H381" s="64">
        <f t="shared" si="322"/>
        <v>224640</v>
      </c>
      <c r="I381" s="64">
        <f t="shared" si="323"/>
        <v>29952</v>
      </c>
      <c r="J381" s="64">
        <f t="shared" si="324"/>
        <v>59904</v>
      </c>
      <c r="K381" s="64">
        <f t="shared" si="325"/>
        <v>29952</v>
      </c>
      <c r="L381" s="64">
        <f t="shared" si="278"/>
        <v>811200</v>
      </c>
      <c r="M381" s="64">
        <f t="shared" si="279"/>
        <v>608400</v>
      </c>
      <c r="N381" s="64">
        <f t="shared" si="280"/>
        <v>486720</v>
      </c>
      <c r="O381" s="64">
        <f t="shared" si="281"/>
        <v>365039.99999999994</v>
      </c>
      <c r="P381" s="64">
        <f t="shared" si="282"/>
        <v>48672</v>
      </c>
      <c r="Q381" s="64">
        <f t="shared" si="283"/>
        <v>97344</v>
      </c>
      <c r="R381" s="64">
        <f t="shared" si="284"/>
        <v>48672</v>
      </c>
      <c r="T381" s="64">
        <f>培养数据!$Q$6*D381</f>
        <v>811.2</v>
      </c>
      <c r="U381" s="64">
        <f>培养数据!$Q$7*D381</f>
        <v>608.4</v>
      </c>
      <c r="V381" s="64">
        <f>培养数据!$Q$8*D381</f>
        <v>486.72</v>
      </c>
      <c r="W381" s="64">
        <f>培养数据!$Q$9*D381</f>
        <v>365.03999999999996</v>
      </c>
      <c r="X381" s="64">
        <f>培养数据!$Q$10*D381</f>
        <v>48.671999999999997</v>
      </c>
      <c r="Y381" s="64">
        <f>培养数据!$Q$11*D381</f>
        <v>97.343999999999994</v>
      </c>
      <c r="Z381" s="64">
        <f>培养数据!$Q$12*D381</f>
        <v>48.671999999999997</v>
      </c>
    </row>
    <row r="382" spans="1:26">
      <c r="A382" s="64">
        <v>379</v>
      </c>
      <c r="B382" s="64">
        <v>1</v>
      </c>
      <c r="C382" s="64">
        <v>4</v>
      </c>
      <c r="D382" s="64">
        <v>79</v>
      </c>
      <c r="E382" s="64">
        <f t="shared" ref="E382:F382" si="346">L282*$D$1</f>
        <v>505600</v>
      </c>
      <c r="F382" s="64">
        <f t="shared" si="346"/>
        <v>379200</v>
      </c>
      <c r="G382" s="64">
        <f t="shared" si="321"/>
        <v>303360</v>
      </c>
      <c r="H382" s="64">
        <f t="shared" si="322"/>
        <v>227520.00000000006</v>
      </c>
      <c r="I382" s="64">
        <f t="shared" si="323"/>
        <v>30336</v>
      </c>
      <c r="J382" s="64">
        <f t="shared" si="324"/>
        <v>60672</v>
      </c>
      <c r="K382" s="64">
        <f t="shared" si="325"/>
        <v>30336</v>
      </c>
      <c r="L382" s="64">
        <f t="shared" si="278"/>
        <v>821600</v>
      </c>
      <c r="M382" s="64">
        <f t="shared" si="279"/>
        <v>616199.99999999988</v>
      </c>
      <c r="N382" s="64">
        <f t="shared" si="280"/>
        <v>492960.00000000006</v>
      </c>
      <c r="O382" s="64">
        <f t="shared" si="281"/>
        <v>369719.99999999994</v>
      </c>
      <c r="P382" s="64">
        <f t="shared" si="282"/>
        <v>49296</v>
      </c>
      <c r="Q382" s="64">
        <f t="shared" si="283"/>
        <v>98592</v>
      </c>
      <c r="R382" s="64">
        <f t="shared" si="284"/>
        <v>49296</v>
      </c>
      <c r="T382" s="64">
        <f>培养数据!$Q$6*D382</f>
        <v>821.6</v>
      </c>
      <c r="U382" s="64">
        <f>培养数据!$Q$7*D382</f>
        <v>616.19999999999993</v>
      </c>
      <c r="V382" s="64">
        <f>培养数据!$Q$8*D382</f>
        <v>492.96000000000004</v>
      </c>
      <c r="W382" s="64">
        <f>培养数据!$Q$9*D382</f>
        <v>369.71999999999997</v>
      </c>
      <c r="X382" s="64">
        <f>培养数据!$Q$10*D382</f>
        <v>49.295999999999999</v>
      </c>
      <c r="Y382" s="64">
        <f>培养数据!$Q$11*D382</f>
        <v>98.591999999999999</v>
      </c>
      <c r="Z382" s="64">
        <f>培养数据!$Q$12*D382</f>
        <v>49.295999999999999</v>
      </c>
    </row>
    <row r="383" spans="1:26">
      <c r="A383" s="64">
        <v>380</v>
      </c>
      <c r="B383" s="64">
        <v>1</v>
      </c>
      <c r="C383" s="64">
        <v>4</v>
      </c>
      <c r="D383" s="64">
        <v>80</v>
      </c>
      <c r="E383" s="64">
        <f t="shared" ref="E383:F383" si="347">L283*$D$1</f>
        <v>512000</v>
      </c>
      <c r="F383" s="64">
        <f t="shared" si="347"/>
        <v>384000</v>
      </c>
      <c r="G383" s="64">
        <f t="shared" si="321"/>
        <v>307200</v>
      </c>
      <c r="H383" s="64">
        <f t="shared" si="322"/>
        <v>230400</v>
      </c>
      <c r="I383" s="64">
        <f t="shared" si="323"/>
        <v>30720</v>
      </c>
      <c r="J383" s="64">
        <f t="shared" si="324"/>
        <v>61440</v>
      </c>
      <c r="K383" s="64">
        <f t="shared" si="325"/>
        <v>30720</v>
      </c>
      <c r="L383" s="64">
        <f t="shared" si="278"/>
        <v>832000</v>
      </c>
      <c r="M383" s="64">
        <f t="shared" si="279"/>
        <v>624000</v>
      </c>
      <c r="N383" s="64">
        <f t="shared" si="280"/>
        <v>499200.00000000006</v>
      </c>
      <c r="O383" s="64">
        <f t="shared" si="281"/>
        <v>374400</v>
      </c>
      <c r="P383" s="64">
        <f t="shared" si="282"/>
        <v>49920</v>
      </c>
      <c r="Q383" s="64">
        <f t="shared" si="283"/>
        <v>99840</v>
      </c>
      <c r="R383" s="64">
        <f t="shared" si="284"/>
        <v>49920</v>
      </c>
      <c r="T383" s="64">
        <f>培养数据!$Q$6*D383</f>
        <v>832</v>
      </c>
      <c r="U383" s="64">
        <f>培养数据!$Q$7*D383</f>
        <v>624</v>
      </c>
      <c r="V383" s="64">
        <f>培养数据!$Q$8*D383</f>
        <v>499.20000000000005</v>
      </c>
      <c r="W383" s="64">
        <f>培养数据!$Q$9*D383</f>
        <v>374.4</v>
      </c>
      <c r="X383" s="64">
        <f>培养数据!$Q$10*D383</f>
        <v>49.92</v>
      </c>
      <c r="Y383" s="64">
        <f>培养数据!$Q$11*D383</f>
        <v>99.84</v>
      </c>
      <c r="Z383" s="64">
        <f>培养数据!$Q$12*D383</f>
        <v>49.92</v>
      </c>
    </row>
    <row r="384" spans="1:26">
      <c r="A384" s="64">
        <v>381</v>
      </c>
      <c r="B384" s="64">
        <v>1</v>
      </c>
      <c r="C384" s="64">
        <v>4</v>
      </c>
      <c r="D384" s="64">
        <v>81</v>
      </c>
      <c r="E384" s="64">
        <f t="shared" ref="E384:F384" si="348">L284*$D$1</f>
        <v>518400</v>
      </c>
      <c r="F384" s="64">
        <f t="shared" si="348"/>
        <v>388800</v>
      </c>
      <c r="G384" s="64">
        <f t="shared" si="321"/>
        <v>311040</v>
      </c>
      <c r="H384" s="64">
        <f t="shared" si="322"/>
        <v>233280</v>
      </c>
      <c r="I384" s="64">
        <f t="shared" si="323"/>
        <v>31103.999999999996</v>
      </c>
      <c r="J384" s="64">
        <f t="shared" si="324"/>
        <v>62207.999999999993</v>
      </c>
      <c r="K384" s="64">
        <f t="shared" si="325"/>
        <v>31103.999999999996</v>
      </c>
      <c r="L384" s="64">
        <f t="shared" si="278"/>
        <v>842400</v>
      </c>
      <c r="M384" s="64">
        <f t="shared" si="279"/>
        <v>631800</v>
      </c>
      <c r="N384" s="64">
        <f t="shared" si="280"/>
        <v>505440</v>
      </c>
      <c r="O384" s="64">
        <f t="shared" si="281"/>
        <v>379080</v>
      </c>
      <c r="P384" s="64">
        <f t="shared" si="282"/>
        <v>50544</v>
      </c>
      <c r="Q384" s="64">
        <f t="shared" si="283"/>
        <v>101088</v>
      </c>
      <c r="R384" s="64">
        <f t="shared" si="284"/>
        <v>50544</v>
      </c>
      <c r="T384" s="64">
        <f>培养数据!$Q$6*D384</f>
        <v>842.4</v>
      </c>
      <c r="U384" s="64">
        <f>培养数据!$Q$7*D384</f>
        <v>631.79999999999995</v>
      </c>
      <c r="V384" s="64">
        <f>培养数据!$Q$8*D384</f>
        <v>505.44</v>
      </c>
      <c r="W384" s="64">
        <f>培养数据!$Q$9*D384</f>
        <v>379.08</v>
      </c>
      <c r="X384" s="64">
        <f>培养数据!$Q$10*D384</f>
        <v>50.543999999999997</v>
      </c>
      <c r="Y384" s="64">
        <f>培养数据!$Q$11*D384</f>
        <v>101.08799999999999</v>
      </c>
      <c r="Z384" s="64">
        <f>培养数据!$Q$12*D384</f>
        <v>50.543999999999997</v>
      </c>
    </row>
    <row r="385" spans="1:26">
      <c r="A385" s="64">
        <v>382</v>
      </c>
      <c r="B385" s="64">
        <v>1</v>
      </c>
      <c r="C385" s="64">
        <v>4</v>
      </c>
      <c r="D385" s="64">
        <v>82</v>
      </c>
      <c r="E385" s="64">
        <f t="shared" ref="E385:F385" si="349">L285*$D$1</f>
        <v>524800</v>
      </c>
      <c r="F385" s="64">
        <f t="shared" si="349"/>
        <v>393600</v>
      </c>
      <c r="G385" s="64">
        <f t="shared" si="321"/>
        <v>314880</v>
      </c>
      <c r="H385" s="64">
        <f t="shared" si="322"/>
        <v>236160</v>
      </c>
      <c r="I385" s="64">
        <f t="shared" si="323"/>
        <v>31488</v>
      </c>
      <c r="J385" s="64">
        <f t="shared" si="324"/>
        <v>62976</v>
      </c>
      <c r="K385" s="64">
        <f t="shared" si="325"/>
        <v>31488</v>
      </c>
      <c r="L385" s="64">
        <f t="shared" si="278"/>
        <v>852800.00000000012</v>
      </c>
      <c r="M385" s="64">
        <f t="shared" si="279"/>
        <v>639600</v>
      </c>
      <c r="N385" s="64">
        <f t="shared" si="280"/>
        <v>511680</v>
      </c>
      <c r="O385" s="64">
        <f t="shared" si="281"/>
        <v>383760</v>
      </c>
      <c r="P385" s="64">
        <f t="shared" si="282"/>
        <v>51168</v>
      </c>
      <c r="Q385" s="64">
        <f t="shared" si="283"/>
        <v>102336</v>
      </c>
      <c r="R385" s="64">
        <f t="shared" si="284"/>
        <v>51168</v>
      </c>
      <c r="T385" s="64">
        <f>培养数据!$Q$6*D385</f>
        <v>852.80000000000007</v>
      </c>
      <c r="U385" s="64">
        <f>培养数据!$Q$7*D385</f>
        <v>639.6</v>
      </c>
      <c r="V385" s="64">
        <f>培养数据!$Q$8*D385</f>
        <v>511.68</v>
      </c>
      <c r="W385" s="64">
        <f>培养数据!$Q$9*D385</f>
        <v>383.76</v>
      </c>
      <c r="X385" s="64">
        <f>培养数据!$Q$10*D385</f>
        <v>51.167999999999999</v>
      </c>
      <c r="Y385" s="64">
        <f>培养数据!$Q$11*D385</f>
        <v>102.336</v>
      </c>
      <c r="Z385" s="64">
        <f>培养数据!$Q$12*D385</f>
        <v>51.167999999999999</v>
      </c>
    </row>
    <row r="386" spans="1:26">
      <c r="A386" s="64">
        <v>383</v>
      </c>
      <c r="B386" s="64">
        <v>1</v>
      </c>
      <c r="C386" s="64">
        <v>4</v>
      </c>
      <c r="D386" s="64">
        <v>83</v>
      </c>
      <c r="E386" s="64">
        <f t="shared" ref="E386:F386" si="350">L286*$D$1</f>
        <v>531200</v>
      </c>
      <c r="F386" s="64">
        <f t="shared" si="350"/>
        <v>398400</v>
      </c>
      <c r="G386" s="64">
        <f t="shared" si="321"/>
        <v>318720</v>
      </c>
      <c r="H386" s="64">
        <f t="shared" si="322"/>
        <v>239040</v>
      </c>
      <c r="I386" s="64">
        <f t="shared" si="323"/>
        <v>31871.999999999996</v>
      </c>
      <c r="J386" s="64">
        <f t="shared" si="324"/>
        <v>63743.999999999993</v>
      </c>
      <c r="K386" s="64">
        <f t="shared" si="325"/>
        <v>31871.999999999996</v>
      </c>
      <c r="L386" s="64">
        <f t="shared" si="278"/>
        <v>863200</v>
      </c>
      <c r="M386" s="64">
        <f t="shared" si="279"/>
        <v>647400</v>
      </c>
      <c r="N386" s="64">
        <f t="shared" si="280"/>
        <v>517920.00000000006</v>
      </c>
      <c r="O386" s="64">
        <f t="shared" si="281"/>
        <v>388440</v>
      </c>
      <c r="P386" s="64">
        <f t="shared" si="282"/>
        <v>51792</v>
      </c>
      <c r="Q386" s="64">
        <f t="shared" si="283"/>
        <v>103584</v>
      </c>
      <c r="R386" s="64">
        <f t="shared" si="284"/>
        <v>51792</v>
      </c>
      <c r="T386" s="64">
        <f>培养数据!$Q$6*D386</f>
        <v>863.2</v>
      </c>
      <c r="U386" s="64">
        <f>培养数据!$Q$7*D386</f>
        <v>647.4</v>
      </c>
      <c r="V386" s="64">
        <f>培养数据!$Q$8*D386</f>
        <v>517.92000000000007</v>
      </c>
      <c r="W386" s="64">
        <f>培养数据!$Q$9*D386</f>
        <v>388.44</v>
      </c>
      <c r="X386" s="64">
        <f>培养数据!$Q$10*D386</f>
        <v>51.792000000000002</v>
      </c>
      <c r="Y386" s="64">
        <f>培养数据!$Q$11*D386</f>
        <v>103.584</v>
      </c>
      <c r="Z386" s="64">
        <f>培养数据!$Q$12*D386</f>
        <v>51.792000000000002</v>
      </c>
    </row>
    <row r="387" spans="1:26">
      <c r="A387" s="64">
        <v>384</v>
      </c>
      <c r="B387" s="64">
        <v>1</v>
      </c>
      <c r="C387" s="64">
        <v>4</v>
      </c>
      <c r="D387" s="64">
        <v>84</v>
      </c>
      <c r="E387" s="64">
        <f t="shared" ref="E387:F387" si="351">L287*$D$1</f>
        <v>537600</v>
      </c>
      <c r="F387" s="64">
        <f t="shared" si="351"/>
        <v>403200</v>
      </c>
      <c r="G387" s="64">
        <f t="shared" si="321"/>
        <v>322560</v>
      </c>
      <c r="H387" s="64">
        <f t="shared" si="322"/>
        <v>241920.00000000006</v>
      </c>
      <c r="I387" s="64">
        <f t="shared" si="323"/>
        <v>32256</v>
      </c>
      <c r="J387" s="64">
        <f t="shared" si="324"/>
        <v>64512</v>
      </c>
      <c r="K387" s="64">
        <f t="shared" si="325"/>
        <v>32256</v>
      </c>
      <c r="L387" s="64">
        <f t="shared" si="278"/>
        <v>873600</v>
      </c>
      <c r="M387" s="64">
        <f t="shared" si="279"/>
        <v>655199.99999999988</v>
      </c>
      <c r="N387" s="64">
        <f t="shared" si="280"/>
        <v>524159.99999999994</v>
      </c>
      <c r="O387" s="64">
        <f t="shared" si="281"/>
        <v>393120</v>
      </c>
      <c r="P387" s="64">
        <f t="shared" si="282"/>
        <v>52416</v>
      </c>
      <c r="Q387" s="64">
        <f t="shared" si="283"/>
        <v>104832</v>
      </c>
      <c r="R387" s="64">
        <f t="shared" si="284"/>
        <v>52416</v>
      </c>
      <c r="T387" s="64">
        <f>培养数据!$Q$6*D387</f>
        <v>873.6</v>
      </c>
      <c r="U387" s="64">
        <f>培养数据!$Q$7*D387</f>
        <v>655.19999999999993</v>
      </c>
      <c r="V387" s="64">
        <f>培养数据!$Q$8*D387</f>
        <v>524.16</v>
      </c>
      <c r="W387" s="64">
        <f>培养数据!$Q$9*D387</f>
        <v>393.12</v>
      </c>
      <c r="X387" s="64">
        <f>培养数据!$Q$10*D387</f>
        <v>52.415999999999997</v>
      </c>
      <c r="Y387" s="64">
        <f>培养数据!$Q$11*D387</f>
        <v>104.83199999999999</v>
      </c>
      <c r="Z387" s="64">
        <f>培养数据!$Q$12*D387</f>
        <v>52.415999999999997</v>
      </c>
    </row>
    <row r="388" spans="1:26">
      <c r="A388" s="64">
        <v>385</v>
      </c>
      <c r="B388" s="64">
        <v>1</v>
      </c>
      <c r="C388" s="64">
        <v>4</v>
      </c>
      <c r="D388" s="64">
        <v>85</v>
      </c>
      <c r="E388" s="64">
        <f t="shared" ref="E388:F388" si="352">L288*$D$1</f>
        <v>544000</v>
      </c>
      <c r="F388" s="64">
        <f t="shared" si="352"/>
        <v>408000</v>
      </c>
      <c r="G388" s="64">
        <f t="shared" si="321"/>
        <v>326400</v>
      </c>
      <c r="H388" s="64">
        <f t="shared" si="322"/>
        <v>244800</v>
      </c>
      <c r="I388" s="64">
        <f t="shared" si="323"/>
        <v>32640</v>
      </c>
      <c r="J388" s="64">
        <f t="shared" si="324"/>
        <v>65280</v>
      </c>
      <c r="K388" s="64">
        <f t="shared" si="325"/>
        <v>32640</v>
      </c>
      <c r="L388" s="64">
        <f t="shared" si="278"/>
        <v>884000</v>
      </c>
      <c r="M388" s="64">
        <f t="shared" si="279"/>
        <v>663000</v>
      </c>
      <c r="N388" s="64">
        <f t="shared" si="280"/>
        <v>530400</v>
      </c>
      <c r="O388" s="64">
        <f t="shared" si="281"/>
        <v>397799.99999999994</v>
      </c>
      <c r="P388" s="64">
        <f t="shared" si="282"/>
        <v>53040</v>
      </c>
      <c r="Q388" s="64">
        <f t="shared" si="283"/>
        <v>106080</v>
      </c>
      <c r="R388" s="64">
        <f t="shared" si="284"/>
        <v>53040</v>
      </c>
      <c r="T388" s="64">
        <f>培养数据!$Q$6*D388</f>
        <v>884</v>
      </c>
      <c r="U388" s="64">
        <f>培养数据!$Q$7*D388</f>
        <v>663</v>
      </c>
      <c r="V388" s="64">
        <f>培养数据!$Q$8*D388</f>
        <v>530.4</v>
      </c>
      <c r="W388" s="64">
        <f>培养数据!$Q$9*D388</f>
        <v>397.79999999999995</v>
      </c>
      <c r="X388" s="64">
        <f>培养数据!$Q$10*D388</f>
        <v>53.04</v>
      </c>
      <c r="Y388" s="64">
        <f>培养数据!$Q$11*D388</f>
        <v>106.08</v>
      </c>
      <c r="Z388" s="64">
        <f>培养数据!$Q$12*D388</f>
        <v>53.04</v>
      </c>
    </row>
    <row r="389" spans="1:26">
      <c r="A389" s="64">
        <v>386</v>
      </c>
      <c r="B389" s="64">
        <v>1</v>
      </c>
      <c r="C389" s="64">
        <v>4</v>
      </c>
      <c r="D389" s="64">
        <v>86</v>
      </c>
      <c r="E389" s="64">
        <f t="shared" ref="E389:F389" si="353">L289*$D$1</f>
        <v>550400</v>
      </c>
      <c r="F389" s="64">
        <f t="shared" si="353"/>
        <v>412800</v>
      </c>
      <c r="G389" s="64">
        <f t="shared" si="321"/>
        <v>330240</v>
      </c>
      <c r="H389" s="64">
        <f t="shared" si="322"/>
        <v>247680</v>
      </c>
      <c r="I389" s="64">
        <f t="shared" si="323"/>
        <v>33024</v>
      </c>
      <c r="J389" s="64">
        <f t="shared" si="324"/>
        <v>66048</v>
      </c>
      <c r="K389" s="64">
        <f t="shared" si="325"/>
        <v>33024</v>
      </c>
      <c r="L389" s="64">
        <f t="shared" ref="L389:L452" si="354">$L$1*T389</f>
        <v>894400</v>
      </c>
      <c r="M389" s="64">
        <f t="shared" ref="M389:M452" si="355">$L$1*U389</f>
        <v>670800</v>
      </c>
      <c r="N389" s="64">
        <f t="shared" ref="N389:N452" si="356">$L$1*V389</f>
        <v>536640</v>
      </c>
      <c r="O389" s="64">
        <f t="shared" ref="O389:O452" si="357">$L$1*W389</f>
        <v>402479.99999999994</v>
      </c>
      <c r="P389" s="64">
        <f t="shared" ref="P389:P452" si="358">$L$1*X389</f>
        <v>53664</v>
      </c>
      <c r="Q389" s="64">
        <f t="shared" ref="Q389:Q452" si="359">$L$1*Y389</f>
        <v>107328</v>
      </c>
      <c r="R389" s="64">
        <f t="shared" ref="R389:R452" si="360">$L$1*Z389</f>
        <v>53664</v>
      </c>
      <c r="T389" s="64">
        <f>培养数据!$Q$6*D389</f>
        <v>894.4</v>
      </c>
      <c r="U389" s="64">
        <f>培养数据!$Q$7*D389</f>
        <v>670.8</v>
      </c>
      <c r="V389" s="64">
        <f>培养数据!$Q$8*D389</f>
        <v>536.64</v>
      </c>
      <c r="W389" s="64">
        <f>培养数据!$Q$9*D389</f>
        <v>402.47999999999996</v>
      </c>
      <c r="X389" s="64">
        <f>培养数据!$Q$10*D389</f>
        <v>53.664000000000001</v>
      </c>
      <c r="Y389" s="64">
        <f>培养数据!$Q$11*D389</f>
        <v>107.328</v>
      </c>
      <c r="Z389" s="64">
        <f>培养数据!$Q$12*D389</f>
        <v>53.664000000000001</v>
      </c>
    </row>
    <row r="390" spans="1:26">
      <c r="A390" s="64">
        <v>387</v>
      </c>
      <c r="B390" s="64">
        <v>1</v>
      </c>
      <c r="C390" s="64">
        <v>4</v>
      </c>
      <c r="D390" s="64">
        <v>87</v>
      </c>
      <c r="E390" s="64">
        <f t="shared" ref="E390:F390" si="361">L290*$D$1</f>
        <v>556800</v>
      </c>
      <c r="F390" s="64">
        <f t="shared" si="361"/>
        <v>417600</v>
      </c>
      <c r="G390" s="64">
        <f t="shared" si="321"/>
        <v>334080</v>
      </c>
      <c r="H390" s="64">
        <f t="shared" si="322"/>
        <v>250560</v>
      </c>
      <c r="I390" s="64">
        <f t="shared" si="323"/>
        <v>33408</v>
      </c>
      <c r="J390" s="64">
        <f t="shared" si="324"/>
        <v>66816</v>
      </c>
      <c r="K390" s="64">
        <f t="shared" si="325"/>
        <v>33408</v>
      </c>
      <c r="L390" s="64">
        <f t="shared" si="354"/>
        <v>904800.00000000012</v>
      </c>
      <c r="M390" s="64">
        <f t="shared" si="355"/>
        <v>678600</v>
      </c>
      <c r="N390" s="64">
        <f t="shared" si="356"/>
        <v>542880</v>
      </c>
      <c r="O390" s="64">
        <f t="shared" si="357"/>
        <v>407159.99999999994</v>
      </c>
      <c r="P390" s="64">
        <f t="shared" si="358"/>
        <v>54288</v>
      </c>
      <c r="Q390" s="64">
        <f t="shared" si="359"/>
        <v>108576</v>
      </c>
      <c r="R390" s="64">
        <f t="shared" si="360"/>
        <v>54288</v>
      </c>
      <c r="T390" s="64">
        <f>培养数据!$Q$6*D390</f>
        <v>904.80000000000007</v>
      </c>
      <c r="U390" s="64">
        <f>培养数据!$Q$7*D390</f>
        <v>678.6</v>
      </c>
      <c r="V390" s="64">
        <f>培养数据!$Q$8*D390</f>
        <v>542.88</v>
      </c>
      <c r="W390" s="64">
        <f>培养数据!$Q$9*D390</f>
        <v>407.15999999999997</v>
      </c>
      <c r="X390" s="64">
        <f>培养数据!$Q$10*D390</f>
        <v>54.287999999999997</v>
      </c>
      <c r="Y390" s="64">
        <f>培养数据!$Q$11*D390</f>
        <v>108.57599999999999</v>
      </c>
      <c r="Z390" s="64">
        <f>培养数据!$Q$12*D390</f>
        <v>54.287999999999997</v>
      </c>
    </row>
    <row r="391" spans="1:26">
      <c r="A391" s="64">
        <v>388</v>
      </c>
      <c r="B391" s="64">
        <v>1</v>
      </c>
      <c r="C391" s="64">
        <v>4</v>
      </c>
      <c r="D391" s="64">
        <v>88</v>
      </c>
      <c r="E391" s="64">
        <f t="shared" ref="E391:F391" si="362">L291*$D$1</f>
        <v>563200</v>
      </c>
      <c r="F391" s="64">
        <f t="shared" si="362"/>
        <v>422400</v>
      </c>
      <c r="G391" s="64">
        <f t="shared" si="321"/>
        <v>337920</v>
      </c>
      <c r="H391" s="64">
        <f t="shared" si="322"/>
        <v>253440</v>
      </c>
      <c r="I391" s="64">
        <f t="shared" si="323"/>
        <v>33791.999999999993</v>
      </c>
      <c r="J391" s="64">
        <f t="shared" si="324"/>
        <v>67583.999999999985</v>
      </c>
      <c r="K391" s="64">
        <f t="shared" si="325"/>
        <v>33791.999999999993</v>
      </c>
      <c r="L391" s="64">
        <f t="shared" si="354"/>
        <v>915200</v>
      </c>
      <c r="M391" s="64">
        <f t="shared" si="355"/>
        <v>686400</v>
      </c>
      <c r="N391" s="64">
        <f t="shared" si="356"/>
        <v>549120</v>
      </c>
      <c r="O391" s="64">
        <f t="shared" si="357"/>
        <v>411840</v>
      </c>
      <c r="P391" s="64">
        <f t="shared" si="358"/>
        <v>54912</v>
      </c>
      <c r="Q391" s="64">
        <f t="shared" si="359"/>
        <v>109824</v>
      </c>
      <c r="R391" s="64">
        <f t="shared" si="360"/>
        <v>54912</v>
      </c>
      <c r="T391" s="64">
        <f>培养数据!$Q$6*D391</f>
        <v>915.2</v>
      </c>
      <c r="U391" s="64">
        <f>培养数据!$Q$7*D391</f>
        <v>686.4</v>
      </c>
      <c r="V391" s="64">
        <f>培养数据!$Q$8*D391</f>
        <v>549.12</v>
      </c>
      <c r="W391" s="64">
        <f>培养数据!$Q$9*D391</f>
        <v>411.84</v>
      </c>
      <c r="X391" s="64">
        <f>培养数据!$Q$10*D391</f>
        <v>54.911999999999999</v>
      </c>
      <c r="Y391" s="64">
        <f>培养数据!$Q$11*D391</f>
        <v>109.824</v>
      </c>
      <c r="Z391" s="64">
        <f>培养数据!$Q$12*D391</f>
        <v>54.911999999999999</v>
      </c>
    </row>
    <row r="392" spans="1:26">
      <c r="A392" s="64">
        <v>389</v>
      </c>
      <c r="B392" s="64">
        <v>1</v>
      </c>
      <c r="C392" s="64">
        <v>4</v>
      </c>
      <c r="D392" s="64">
        <v>89</v>
      </c>
      <c r="E392" s="64">
        <f t="shared" ref="E392:F392" si="363">L292*$D$1</f>
        <v>569600</v>
      </c>
      <c r="F392" s="64">
        <f t="shared" si="363"/>
        <v>427200</v>
      </c>
      <c r="G392" s="64">
        <f t="shared" si="321"/>
        <v>341760</v>
      </c>
      <c r="H392" s="64">
        <f t="shared" si="322"/>
        <v>256320.00000000006</v>
      </c>
      <c r="I392" s="64">
        <f t="shared" si="323"/>
        <v>34176</v>
      </c>
      <c r="J392" s="64">
        <f t="shared" si="324"/>
        <v>68352</v>
      </c>
      <c r="K392" s="64">
        <f t="shared" si="325"/>
        <v>34176</v>
      </c>
      <c r="L392" s="64">
        <f t="shared" si="354"/>
        <v>925600</v>
      </c>
      <c r="M392" s="64">
        <f t="shared" si="355"/>
        <v>694199.99999999988</v>
      </c>
      <c r="N392" s="64">
        <f t="shared" si="356"/>
        <v>555360</v>
      </c>
      <c r="O392" s="64">
        <f t="shared" si="357"/>
        <v>416520</v>
      </c>
      <c r="P392" s="64">
        <f t="shared" si="358"/>
        <v>55536</v>
      </c>
      <c r="Q392" s="64">
        <f t="shared" si="359"/>
        <v>111072</v>
      </c>
      <c r="R392" s="64">
        <f t="shared" si="360"/>
        <v>55536</v>
      </c>
      <c r="T392" s="64">
        <f>培养数据!$Q$6*D392</f>
        <v>925.6</v>
      </c>
      <c r="U392" s="64">
        <f>培养数据!$Q$7*D392</f>
        <v>694.19999999999993</v>
      </c>
      <c r="V392" s="64">
        <f>培养数据!$Q$8*D392</f>
        <v>555.36</v>
      </c>
      <c r="W392" s="64">
        <f>培养数据!$Q$9*D392</f>
        <v>416.52</v>
      </c>
      <c r="X392" s="64">
        <f>培养数据!$Q$10*D392</f>
        <v>55.536000000000001</v>
      </c>
      <c r="Y392" s="64">
        <f>培养数据!$Q$11*D392</f>
        <v>111.072</v>
      </c>
      <c r="Z392" s="64">
        <f>培养数据!$Q$12*D392</f>
        <v>55.536000000000001</v>
      </c>
    </row>
    <row r="393" spans="1:26">
      <c r="A393" s="64">
        <v>390</v>
      </c>
      <c r="B393" s="64">
        <v>1</v>
      </c>
      <c r="C393" s="64">
        <v>4</v>
      </c>
      <c r="D393" s="64">
        <v>90</v>
      </c>
      <c r="E393" s="64">
        <f t="shared" ref="E393:F393" si="364">L293*$D$1</f>
        <v>576000</v>
      </c>
      <c r="F393" s="64">
        <f t="shared" si="364"/>
        <v>432000</v>
      </c>
      <c r="G393" s="64">
        <f t="shared" si="321"/>
        <v>345600</v>
      </c>
      <c r="H393" s="64">
        <f t="shared" si="322"/>
        <v>259200</v>
      </c>
      <c r="I393" s="64">
        <f t="shared" si="323"/>
        <v>34559.999999999993</v>
      </c>
      <c r="J393" s="64">
        <f t="shared" si="324"/>
        <v>69119.999999999985</v>
      </c>
      <c r="K393" s="64">
        <f t="shared" si="325"/>
        <v>34559.999999999993</v>
      </c>
      <c r="L393" s="64">
        <f t="shared" si="354"/>
        <v>936000</v>
      </c>
      <c r="M393" s="64">
        <f t="shared" si="355"/>
        <v>702000</v>
      </c>
      <c r="N393" s="64">
        <f t="shared" si="356"/>
        <v>561600</v>
      </c>
      <c r="O393" s="64">
        <f t="shared" si="357"/>
        <v>421200</v>
      </c>
      <c r="P393" s="64">
        <f t="shared" si="358"/>
        <v>56160</v>
      </c>
      <c r="Q393" s="64">
        <f t="shared" si="359"/>
        <v>112320</v>
      </c>
      <c r="R393" s="64">
        <f t="shared" si="360"/>
        <v>56160</v>
      </c>
      <c r="T393" s="64">
        <f>培养数据!$Q$6*D393</f>
        <v>936</v>
      </c>
      <c r="U393" s="64">
        <f>培养数据!$Q$7*D393</f>
        <v>702</v>
      </c>
      <c r="V393" s="64">
        <f>培养数据!$Q$8*D393</f>
        <v>561.6</v>
      </c>
      <c r="W393" s="64">
        <f>培养数据!$Q$9*D393</f>
        <v>421.2</v>
      </c>
      <c r="X393" s="64">
        <f>培养数据!$Q$10*D393</f>
        <v>56.16</v>
      </c>
      <c r="Y393" s="64">
        <f>培养数据!$Q$11*D393</f>
        <v>112.32</v>
      </c>
      <c r="Z393" s="64">
        <f>培养数据!$Q$12*D393</f>
        <v>56.16</v>
      </c>
    </row>
    <row r="394" spans="1:26">
      <c r="A394" s="64">
        <v>391</v>
      </c>
      <c r="B394" s="64">
        <v>1</v>
      </c>
      <c r="C394" s="64">
        <v>4</v>
      </c>
      <c r="D394" s="64">
        <v>91</v>
      </c>
      <c r="E394" s="64">
        <f t="shared" ref="E394:F394" si="365">L294*$D$1</f>
        <v>582400</v>
      </c>
      <c r="F394" s="64">
        <f t="shared" si="365"/>
        <v>436800</v>
      </c>
      <c r="G394" s="64">
        <f t="shared" si="321"/>
        <v>349440</v>
      </c>
      <c r="H394" s="64">
        <f t="shared" si="322"/>
        <v>262080</v>
      </c>
      <c r="I394" s="64">
        <f t="shared" si="323"/>
        <v>34944</v>
      </c>
      <c r="J394" s="64">
        <f t="shared" si="324"/>
        <v>69888</v>
      </c>
      <c r="K394" s="64">
        <f t="shared" si="325"/>
        <v>34944</v>
      </c>
      <c r="L394" s="64">
        <f t="shared" si="354"/>
        <v>946400</v>
      </c>
      <c r="M394" s="64">
        <f t="shared" si="355"/>
        <v>709800</v>
      </c>
      <c r="N394" s="64">
        <f t="shared" si="356"/>
        <v>567840</v>
      </c>
      <c r="O394" s="64">
        <f t="shared" si="357"/>
        <v>425880</v>
      </c>
      <c r="P394" s="64">
        <f t="shared" si="358"/>
        <v>56784</v>
      </c>
      <c r="Q394" s="64">
        <f t="shared" si="359"/>
        <v>113568</v>
      </c>
      <c r="R394" s="64">
        <f t="shared" si="360"/>
        <v>56784</v>
      </c>
      <c r="T394" s="64">
        <f>培养数据!$Q$6*D394</f>
        <v>946.4</v>
      </c>
      <c r="U394" s="64">
        <f>培养数据!$Q$7*D394</f>
        <v>709.8</v>
      </c>
      <c r="V394" s="64">
        <f>培养数据!$Q$8*D394</f>
        <v>567.84</v>
      </c>
      <c r="W394" s="64">
        <f>培养数据!$Q$9*D394</f>
        <v>425.88</v>
      </c>
      <c r="X394" s="64">
        <f>培养数据!$Q$10*D394</f>
        <v>56.783999999999999</v>
      </c>
      <c r="Y394" s="64">
        <f>培养数据!$Q$11*D394</f>
        <v>113.568</v>
      </c>
      <c r="Z394" s="64">
        <f>培养数据!$Q$12*D394</f>
        <v>56.783999999999999</v>
      </c>
    </row>
    <row r="395" spans="1:26">
      <c r="A395" s="64">
        <v>392</v>
      </c>
      <c r="B395" s="64">
        <v>1</v>
      </c>
      <c r="C395" s="64">
        <v>4</v>
      </c>
      <c r="D395" s="64">
        <v>92</v>
      </c>
      <c r="E395" s="64">
        <f t="shared" ref="E395:F395" si="366">L295*$D$1</f>
        <v>588800</v>
      </c>
      <c r="F395" s="64">
        <f t="shared" si="366"/>
        <v>441600</v>
      </c>
      <c r="G395" s="64">
        <f t="shared" si="321"/>
        <v>353280</v>
      </c>
      <c r="H395" s="64">
        <f t="shared" si="322"/>
        <v>264960</v>
      </c>
      <c r="I395" s="64">
        <f t="shared" si="323"/>
        <v>35328</v>
      </c>
      <c r="J395" s="64">
        <f t="shared" si="324"/>
        <v>70656</v>
      </c>
      <c r="K395" s="64">
        <f t="shared" si="325"/>
        <v>35328</v>
      </c>
      <c r="L395" s="64">
        <f t="shared" si="354"/>
        <v>956800.00000000012</v>
      </c>
      <c r="M395" s="64">
        <f t="shared" si="355"/>
        <v>717600</v>
      </c>
      <c r="N395" s="64">
        <f t="shared" si="356"/>
        <v>574080</v>
      </c>
      <c r="O395" s="64">
        <f t="shared" si="357"/>
        <v>430559.99999999994</v>
      </c>
      <c r="P395" s="64">
        <f t="shared" si="358"/>
        <v>57408</v>
      </c>
      <c r="Q395" s="64">
        <f t="shared" si="359"/>
        <v>114816</v>
      </c>
      <c r="R395" s="64">
        <f t="shared" si="360"/>
        <v>57408</v>
      </c>
      <c r="T395" s="64">
        <f>培养数据!$Q$6*D395</f>
        <v>956.80000000000007</v>
      </c>
      <c r="U395" s="64">
        <f>培养数据!$Q$7*D395</f>
        <v>717.6</v>
      </c>
      <c r="V395" s="64">
        <f>培养数据!$Q$8*D395</f>
        <v>574.08000000000004</v>
      </c>
      <c r="W395" s="64">
        <f>培养数据!$Q$9*D395</f>
        <v>430.55999999999995</v>
      </c>
      <c r="X395" s="64">
        <f>培养数据!$Q$10*D395</f>
        <v>57.408000000000001</v>
      </c>
      <c r="Y395" s="64">
        <f>培养数据!$Q$11*D395</f>
        <v>114.816</v>
      </c>
      <c r="Z395" s="64">
        <f>培养数据!$Q$12*D395</f>
        <v>57.408000000000001</v>
      </c>
    </row>
    <row r="396" spans="1:26">
      <c r="A396" s="64">
        <v>393</v>
      </c>
      <c r="B396" s="64">
        <v>1</v>
      </c>
      <c r="C396" s="64">
        <v>4</v>
      </c>
      <c r="D396" s="64">
        <v>93</v>
      </c>
      <c r="E396" s="64">
        <f t="shared" ref="E396:F396" si="367">L296*$D$1</f>
        <v>595200</v>
      </c>
      <c r="F396" s="64">
        <f t="shared" si="367"/>
        <v>446400</v>
      </c>
      <c r="G396" s="64">
        <f t="shared" si="321"/>
        <v>357120</v>
      </c>
      <c r="H396" s="64">
        <f t="shared" si="322"/>
        <v>267840</v>
      </c>
      <c r="I396" s="64">
        <f t="shared" si="323"/>
        <v>35712</v>
      </c>
      <c r="J396" s="64">
        <f t="shared" si="324"/>
        <v>71424</v>
      </c>
      <c r="K396" s="64">
        <f t="shared" si="325"/>
        <v>35712</v>
      </c>
      <c r="L396" s="64">
        <f t="shared" si="354"/>
        <v>967200</v>
      </c>
      <c r="M396" s="64">
        <f t="shared" si="355"/>
        <v>725400</v>
      </c>
      <c r="N396" s="64">
        <f t="shared" si="356"/>
        <v>580320</v>
      </c>
      <c r="O396" s="64">
        <f t="shared" si="357"/>
        <v>435239.99999999994</v>
      </c>
      <c r="P396" s="64">
        <f t="shared" si="358"/>
        <v>58032</v>
      </c>
      <c r="Q396" s="64">
        <f t="shared" si="359"/>
        <v>116064</v>
      </c>
      <c r="R396" s="64">
        <f t="shared" si="360"/>
        <v>58032</v>
      </c>
      <c r="T396" s="64">
        <f>培养数据!$Q$6*D396</f>
        <v>967.2</v>
      </c>
      <c r="U396" s="64">
        <f>培养数据!$Q$7*D396</f>
        <v>725.4</v>
      </c>
      <c r="V396" s="64">
        <f>培养数据!$Q$8*D396</f>
        <v>580.32000000000005</v>
      </c>
      <c r="W396" s="64">
        <f>培养数据!$Q$9*D396</f>
        <v>435.23999999999995</v>
      </c>
      <c r="X396" s="64">
        <f>培养数据!$Q$10*D396</f>
        <v>58.031999999999996</v>
      </c>
      <c r="Y396" s="64">
        <f>培养数据!$Q$11*D396</f>
        <v>116.06399999999999</v>
      </c>
      <c r="Z396" s="64">
        <f>培养数据!$Q$12*D396</f>
        <v>58.031999999999996</v>
      </c>
    </row>
    <row r="397" spans="1:26">
      <c r="A397" s="64">
        <v>394</v>
      </c>
      <c r="B397" s="64">
        <v>1</v>
      </c>
      <c r="C397" s="64">
        <v>4</v>
      </c>
      <c r="D397" s="64">
        <v>94</v>
      </c>
      <c r="E397" s="64">
        <f t="shared" ref="E397:F397" si="368">L297*$D$1</f>
        <v>601600</v>
      </c>
      <c r="F397" s="64">
        <f t="shared" si="368"/>
        <v>451200</v>
      </c>
      <c r="G397" s="64">
        <f t="shared" si="321"/>
        <v>360960</v>
      </c>
      <c r="H397" s="64">
        <f t="shared" si="322"/>
        <v>270720.00000000006</v>
      </c>
      <c r="I397" s="64">
        <f t="shared" si="323"/>
        <v>36096</v>
      </c>
      <c r="J397" s="64">
        <f t="shared" si="324"/>
        <v>72192</v>
      </c>
      <c r="K397" s="64">
        <f t="shared" si="325"/>
        <v>36096</v>
      </c>
      <c r="L397" s="64">
        <f t="shared" si="354"/>
        <v>977600</v>
      </c>
      <c r="M397" s="64">
        <f t="shared" si="355"/>
        <v>733199.99999999988</v>
      </c>
      <c r="N397" s="64">
        <f t="shared" si="356"/>
        <v>586560.00000000012</v>
      </c>
      <c r="O397" s="64">
        <f t="shared" si="357"/>
        <v>439919.99999999994</v>
      </c>
      <c r="P397" s="64">
        <f t="shared" si="358"/>
        <v>58656</v>
      </c>
      <c r="Q397" s="64">
        <f t="shared" si="359"/>
        <v>117312</v>
      </c>
      <c r="R397" s="64">
        <f t="shared" si="360"/>
        <v>58656</v>
      </c>
      <c r="T397" s="64">
        <f>培养数据!$Q$6*D397</f>
        <v>977.6</v>
      </c>
      <c r="U397" s="64">
        <f>培养数据!$Q$7*D397</f>
        <v>733.19999999999993</v>
      </c>
      <c r="V397" s="64">
        <f>培养数据!$Q$8*D397</f>
        <v>586.56000000000006</v>
      </c>
      <c r="W397" s="64">
        <f>培养数据!$Q$9*D397</f>
        <v>439.91999999999996</v>
      </c>
      <c r="X397" s="64">
        <f>培养数据!$Q$10*D397</f>
        <v>58.655999999999999</v>
      </c>
      <c r="Y397" s="64">
        <f>培养数据!$Q$11*D397</f>
        <v>117.312</v>
      </c>
      <c r="Z397" s="64">
        <f>培养数据!$Q$12*D397</f>
        <v>58.655999999999999</v>
      </c>
    </row>
    <row r="398" spans="1:26">
      <c r="A398" s="64">
        <v>395</v>
      </c>
      <c r="B398" s="64">
        <v>1</v>
      </c>
      <c r="C398" s="64">
        <v>4</v>
      </c>
      <c r="D398" s="64">
        <v>95</v>
      </c>
      <c r="E398" s="64">
        <f t="shared" ref="E398:F398" si="369">L298*$D$1</f>
        <v>608000</v>
      </c>
      <c r="F398" s="64">
        <f t="shared" si="369"/>
        <v>456000</v>
      </c>
      <c r="G398" s="64">
        <f t="shared" si="321"/>
        <v>364800</v>
      </c>
      <c r="H398" s="64">
        <f t="shared" si="322"/>
        <v>273600</v>
      </c>
      <c r="I398" s="64">
        <f t="shared" si="323"/>
        <v>36480</v>
      </c>
      <c r="J398" s="64">
        <f t="shared" si="324"/>
        <v>72960</v>
      </c>
      <c r="K398" s="64">
        <f t="shared" si="325"/>
        <v>36480</v>
      </c>
      <c r="L398" s="64">
        <f t="shared" si="354"/>
        <v>988000</v>
      </c>
      <c r="M398" s="64">
        <f t="shared" si="355"/>
        <v>741000</v>
      </c>
      <c r="N398" s="64">
        <f t="shared" si="356"/>
        <v>592800.00000000012</v>
      </c>
      <c r="O398" s="64">
        <f t="shared" si="357"/>
        <v>444599.99999999994</v>
      </c>
      <c r="P398" s="64">
        <f t="shared" si="358"/>
        <v>59280</v>
      </c>
      <c r="Q398" s="64">
        <f t="shared" si="359"/>
        <v>118560</v>
      </c>
      <c r="R398" s="64">
        <f t="shared" si="360"/>
        <v>59280</v>
      </c>
      <c r="T398" s="64">
        <f>培养数据!$Q$6*D398</f>
        <v>988</v>
      </c>
      <c r="U398" s="64">
        <f>培养数据!$Q$7*D398</f>
        <v>741</v>
      </c>
      <c r="V398" s="64">
        <f>培养数据!$Q$8*D398</f>
        <v>592.80000000000007</v>
      </c>
      <c r="W398" s="64">
        <f>培养数据!$Q$9*D398</f>
        <v>444.59999999999997</v>
      </c>
      <c r="X398" s="64">
        <f>培养数据!$Q$10*D398</f>
        <v>59.28</v>
      </c>
      <c r="Y398" s="64">
        <f>培养数据!$Q$11*D398</f>
        <v>118.56</v>
      </c>
      <c r="Z398" s="64">
        <f>培养数据!$Q$12*D398</f>
        <v>59.28</v>
      </c>
    </row>
    <row r="399" spans="1:26">
      <c r="A399" s="64">
        <v>396</v>
      </c>
      <c r="B399" s="64">
        <v>1</v>
      </c>
      <c r="C399" s="64">
        <v>4</v>
      </c>
      <c r="D399" s="64">
        <v>96</v>
      </c>
      <c r="E399" s="64">
        <f t="shared" ref="E399:F399" si="370">L299*$D$1</f>
        <v>614400</v>
      </c>
      <c r="F399" s="64">
        <f t="shared" si="370"/>
        <v>460800</v>
      </c>
      <c r="G399" s="64">
        <f t="shared" si="321"/>
        <v>368640</v>
      </c>
      <c r="H399" s="64">
        <f t="shared" si="322"/>
        <v>276480</v>
      </c>
      <c r="I399" s="64">
        <f t="shared" si="323"/>
        <v>36864</v>
      </c>
      <c r="J399" s="64">
        <f t="shared" si="324"/>
        <v>73728</v>
      </c>
      <c r="K399" s="64">
        <f t="shared" si="325"/>
        <v>36864</v>
      </c>
      <c r="L399" s="64">
        <f t="shared" si="354"/>
        <v>998400.00000000012</v>
      </c>
      <c r="M399" s="64">
        <f t="shared" si="355"/>
        <v>748800</v>
      </c>
      <c r="N399" s="64">
        <f t="shared" si="356"/>
        <v>599040</v>
      </c>
      <c r="O399" s="64">
        <f t="shared" si="357"/>
        <v>449280</v>
      </c>
      <c r="P399" s="64">
        <f t="shared" si="358"/>
        <v>59904</v>
      </c>
      <c r="Q399" s="64">
        <f t="shared" si="359"/>
        <v>119808</v>
      </c>
      <c r="R399" s="64">
        <f t="shared" si="360"/>
        <v>59904</v>
      </c>
      <c r="T399" s="64">
        <f>培养数据!$Q$6*D399</f>
        <v>998.40000000000009</v>
      </c>
      <c r="U399" s="64">
        <f>培养数据!$Q$7*D399</f>
        <v>748.8</v>
      </c>
      <c r="V399" s="64">
        <f>培养数据!$Q$8*D399</f>
        <v>599.04</v>
      </c>
      <c r="W399" s="64">
        <f>培养数据!$Q$9*D399</f>
        <v>449.28</v>
      </c>
      <c r="X399" s="64">
        <f>培养数据!$Q$10*D399</f>
        <v>59.903999999999996</v>
      </c>
      <c r="Y399" s="64">
        <f>培养数据!$Q$11*D399</f>
        <v>119.80799999999999</v>
      </c>
      <c r="Z399" s="64">
        <f>培养数据!$Q$12*D399</f>
        <v>59.903999999999996</v>
      </c>
    </row>
    <row r="400" spans="1:26">
      <c r="A400" s="64">
        <v>397</v>
      </c>
      <c r="B400" s="64">
        <v>1</v>
      </c>
      <c r="C400" s="64">
        <v>4</v>
      </c>
      <c r="D400" s="64">
        <v>97</v>
      </c>
      <c r="E400" s="64">
        <f t="shared" ref="E400:F400" si="371">L300*$D$1</f>
        <v>620800</v>
      </c>
      <c r="F400" s="64">
        <f t="shared" si="371"/>
        <v>465600</v>
      </c>
      <c r="G400" s="64">
        <f t="shared" si="321"/>
        <v>372480</v>
      </c>
      <c r="H400" s="64">
        <f t="shared" si="322"/>
        <v>279360</v>
      </c>
      <c r="I400" s="64">
        <f t="shared" si="323"/>
        <v>37247.999999999993</v>
      </c>
      <c r="J400" s="64">
        <f t="shared" si="324"/>
        <v>74495.999999999985</v>
      </c>
      <c r="K400" s="64">
        <f t="shared" si="325"/>
        <v>37247.999999999993</v>
      </c>
      <c r="L400" s="64">
        <f t="shared" si="354"/>
        <v>1008800.0000000001</v>
      </c>
      <c r="M400" s="64">
        <f t="shared" si="355"/>
        <v>756600</v>
      </c>
      <c r="N400" s="64">
        <f t="shared" si="356"/>
        <v>605280</v>
      </c>
      <c r="O400" s="64">
        <f t="shared" si="357"/>
        <v>453960</v>
      </c>
      <c r="P400" s="64">
        <f t="shared" si="358"/>
        <v>60528</v>
      </c>
      <c r="Q400" s="64">
        <f t="shared" si="359"/>
        <v>121056</v>
      </c>
      <c r="R400" s="64">
        <f t="shared" si="360"/>
        <v>60528</v>
      </c>
      <c r="T400" s="64">
        <f>培养数据!$Q$6*D400</f>
        <v>1008.8000000000001</v>
      </c>
      <c r="U400" s="64">
        <f>培养数据!$Q$7*D400</f>
        <v>756.6</v>
      </c>
      <c r="V400" s="64">
        <f>培养数据!$Q$8*D400</f>
        <v>605.28</v>
      </c>
      <c r="W400" s="64">
        <f>培养数据!$Q$9*D400</f>
        <v>453.96</v>
      </c>
      <c r="X400" s="64">
        <f>培养数据!$Q$10*D400</f>
        <v>60.527999999999999</v>
      </c>
      <c r="Y400" s="64">
        <f>培养数据!$Q$11*D400</f>
        <v>121.056</v>
      </c>
      <c r="Z400" s="64">
        <f>培养数据!$Q$12*D400</f>
        <v>60.527999999999999</v>
      </c>
    </row>
    <row r="401" spans="1:26">
      <c r="A401" s="64">
        <v>398</v>
      </c>
      <c r="B401" s="64">
        <v>1</v>
      </c>
      <c r="C401" s="64">
        <v>4</v>
      </c>
      <c r="D401" s="64">
        <v>98</v>
      </c>
      <c r="E401" s="64">
        <f t="shared" ref="E401:F401" si="372">L301*$D$1</f>
        <v>627200</v>
      </c>
      <c r="F401" s="64">
        <f t="shared" si="372"/>
        <v>470400</v>
      </c>
      <c r="G401" s="64">
        <f t="shared" si="321"/>
        <v>376320</v>
      </c>
      <c r="H401" s="64">
        <f t="shared" si="322"/>
        <v>282240</v>
      </c>
      <c r="I401" s="64">
        <f t="shared" si="323"/>
        <v>37632</v>
      </c>
      <c r="J401" s="64">
        <f t="shared" si="324"/>
        <v>75264</v>
      </c>
      <c r="K401" s="64">
        <f t="shared" si="325"/>
        <v>37632</v>
      </c>
      <c r="L401" s="64">
        <f t="shared" si="354"/>
        <v>1019200</v>
      </c>
      <c r="M401" s="64">
        <f t="shared" si="355"/>
        <v>764400</v>
      </c>
      <c r="N401" s="64">
        <f t="shared" si="356"/>
        <v>611520</v>
      </c>
      <c r="O401" s="64">
        <f t="shared" si="357"/>
        <v>458640</v>
      </c>
      <c r="P401" s="64">
        <f t="shared" si="358"/>
        <v>61152</v>
      </c>
      <c r="Q401" s="64">
        <f t="shared" si="359"/>
        <v>122304</v>
      </c>
      <c r="R401" s="64">
        <f t="shared" si="360"/>
        <v>61152</v>
      </c>
      <c r="T401" s="64">
        <f>培养数据!$Q$6*D401</f>
        <v>1019.2</v>
      </c>
      <c r="U401" s="64">
        <f>培养数据!$Q$7*D401</f>
        <v>764.4</v>
      </c>
      <c r="V401" s="64">
        <f>培养数据!$Q$8*D401</f>
        <v>611.52</v>
      </c>
      <c r="W401" s="64">
        <f>培养数据!$Q$9*D401</f>
        <v>458.64</v>
      </c>
      <c r="X401" s="64">
        <f>培养数据!$Q$10*D401</f>
        <v>61.152000000000001</v>
      </c>
      <c r="Y401" s="64">
        <f>培养数据!$Q$11*D401</f>
        <v>122.304</v>
      </c>
      <c r="Z401" s="64">
        <f>培养数据!$Q$12*D401</f>
        <v>61.152000000000001</v>
      </c>
    </row>
    <row r="402" spans="1:26">
      <c r="A402" s="64">
        <v>399</v>
      </c>
      <c r="B402" s="64">
        <v>1</v>
      </c>
      <c r="C402" s="64">
        <v>4</v>
      </c>
      <c r="D402" s="64">
        <v>99</v>
      </c>
      <c r="E402" s="64">
        <f t="shared" ref="E402:F402" si="373">L302*$D$1</f>
        <v>633600</v>
      </c>
      <c r="F402" s="64">
        <f t="shared" si="373"/>
        <v>475200</v>
      </c>
      <c r="G402" s="64">
        <f t="shared" si="321"/>
        <v>380160</v>
      </c>
      <c r="H402" s="64">
        <f t="shared" si="322"/>
        <v>285120.00000000006</v>
      </c>
      <c r="I402" s="64">
        <f t="shared" si="323"/>
        <v>38015.999999999993</v>
      </c>
      <c r="J402" s="64">
        <f t="shared" si="324"/>
        <v>76031.999999999985</v>
      </c>
      <c r="K402" s="64">
        <f t="shared" si="325"/>
        <v>38015.999999999993</v>
      </c>
      <c r="L402" s="64">
        <f t="shared" si="354"/>
        <v>1029600.0000000001</v>
      </c>
      <c r="M402" s="64">
        <f t="shared" si="355"/>
        <v>772199.99999999988</v>
      </c>
      <c r="N402" s="64">
        <f t="shared" si="356"/>
        <v>617760</v>
      </c>
      <c r="O402" s="64">
        <f t="shared" si="357"/>
        <v>463320</v>
      </c>
      <c r="P402" s="64">
        <f t="shared" si="358"/>
        <v>61776</v>
      </c>
      <c r="Q402" s="64">
        <f t="shared" si="359"/>
        <v>123552</v>
      </c>
      <c r="R402" s="64">
        <f t="shared" si="360"/>
        <v>61776</v>
      </c>
      <c r="T402" s="64">
        <f>培养数据!$Q$6*D402</f>
        <v>1029.6000000000001</v>
      </c>
      <c r="U402" s="64">
        <f>培养数据!$Q$7*D402</f>
        <v>772.19999999999993</v>
      </c>
      <c r="V402" s="64">
        <f>培养数据!$Q$8*D402</f>
        <v>617.76</v>
      </c>
      <c r="W402" s="64">
        <f>培养数据!$Q$9*D402</f>
        <v>463.32</v>
      </c>
      <c r="X402" s="64">
        <f>培养数据!$Q$10*D402</f>
        <v>61.776000000000003</v>
      </c>
      <c r="Y402" s="64">
        <f>培养数据!$Q$11*D402</f>
        <v>123.55200000000001</v>
      </c>
      <c r="Z402" s="64">
        <f>培养数据!$Q$12*D402</f>
        <v>61.776000000000003</v>
      </c>
    </row>
    <row r="403" spans="1:26">
      <c r="A403" s="64">
        <v>400</v>
      </c>
      <c r="B403" s="64">
        <v>1</v>
      </c>
      <c r="C403" s="64">
        <v>4</v>
      </c>
      <c r="D403" s="64">
        <v>100</v>
      </c>
      <c r="E403" s="64">
        <f t="shared" ref="E403:F403" si="374">L303*$D$1</f>
        <v>640000</v>
      </c>
      <c r="F403" s="64">
        <f t="shared" si="374"/>
        <v>480000</v>
      </c>
      <c r="G403" s="64">
        <f t="shared" si="321"/>
        <v>384000</v>
      </c>
      <c r="H403" s="64">
        <f t="shared" si="322"/>
        <v>288000</v>
      </c>
      <c r="I403" s="64">
        <f t="shared" si="323"/>
        <v>38400</v>
      </c>
      <c r="J403" s="64">
        <f t="shared" si="324"/>
        <v>76800</v>
      </c>
      <c r="K403" s="64">
        <f t="shared" si="325"/>
        <v>38400</v>
      </c>
      <c r="L403" s="64">
        <f t="shared" si="354"/>
        <v>1040000</v>
      </c>
      <c r="M403" s="64">
        <f t="shared" si="355"/>
        <v>780000</v>
      </c>
      <c r="N403" s="64">
        <f t="shared" si="356"/>
        <v>624000</v>
      </c>
      <c r="O403" s="64">
        <f t="shared" si="357"/>
        <v>468000</v>
      </c>
      <c r="P403" s="64">
        <f t="shared" si="358"/>
        <v>62400</v>
      </c>
      <c r="Q403" s="64">
        <f t="shared" si="359"/>
        <v>124800</v>
      </c>
      <c r="R403" s="64">
        <f t="shared" si="360"/>
        <v>62400</v>
      </c>
      <c r="T403" s="64">
        <f>培养数据!$Q$6*D403</f>
        <v>1040</v>
      </c>
      <c r="U403" s="64">
        <f>培养数据!$Q$7*D403</f>
        <v>780</v>
      </c>
      <c r="V403" s="64">
        <f>培养数据!$Q$8*D403</f>
        <v>624</v>
      </c>
      <c r="W403" s="64">
        <f>培养数据!$Q$9*D403</f>
        <v>468</v>
      </c>
      <c r="X403" s="64">
        <f>培养数据!$Q$10*D403</f>
        <v>62.4</v>
      </c>
      <c r="Y403" s="64">
        <f>培养数据!$Q$11*D403</f>
        <v>124.8</v>
      </c>
      <c r="Z403" s="64">
        <f>培养数据!$Q$12*D403</f>
        <v>62.4</v>
      </c>
    </row>
    <row r="404" spans="1:26">
      <c r="A404" s="64">
        <v>401</v>
      </c>
      <c r="B404" s="64">
        <v>2</v>
      </c>
      <c r="C404" s="64">
        <v>1</v>
      </c>
      <c r="D404" s="64">
        <v>1</v>
      </c>
      <c r="E404" s="64">
        <v>0</v>
      </c>
      <c r="F404" s="64">
        <v>0</v>
      </c>
      <c r="G404" s="64">
        <v>0</v>
      </c>
      <c r="H404" s="64">
        <v>0</v>
      </c>
      <c r="I404" s="64">
        <v>0</v>
      </c>
      <c r="J404" s="64">
        <v>0</v>
      </c>
      <c r="K404" s="64">
        <v>0</v>
      </c>
      <c r="L404" s="64">
        <f t="shared" si="354"/>
        <v>2560</v>
      </c>
      <c r="M404" s="64">
        <f t="shared" si="355"/>
        <v>1920</v>
      </c>
      <c r="N404" s="64">
        <f t="shared" si="356"/>
        <v>2560</v>
      </c>
      <c r="O404" s="64">
        <f t="shared" si="357"/>
        <v>1920</v>
      </c>
      <c r="P404" s="64">
        <f t="shared" si="358"/>
        <v>640</v>
      </c>
      <c r="Q404" s="64">
        <f t="shared" si="359"/>
        <v>1280</v>
      </c>
      <c r="R404" s="64">
        <f t="shared" si="360"/>
        <v>640</v>
      </c>
      <c r="T404" s="64">
        <f>培养数据!$C$6*D4</f>
        <v>2.56</v>
      </c>
      <c r="U404" s="64">
        <f>培养数据!$C$7*D4</f>
        <v>1.92</v>
      </c>
      <c r="V404" s="64">
        <f>培养数据!$C$8*D4</f>
        <v>2.56</v>
      </c>
      <c r="W404" s="64">
        <f>培养数据!$C$9*D4</f>
        <v>1.92</v>
      </c>
      <c r="X404" s="64">
        <f>培养数据!$C$10*D4</f>
        <v>0.64</v>
      </c>
      <c r="Y404" s="64">
        <f>培养数据!$C$11*D4</f>
        <v>1.28</v>
      </c>
      <c r="Z404" s="64">
        <f>培养数据!$C$12*D4</f>
        <v>0.64</v>
      </c>
    </row>
    <row r="405" spans="1:26">
      <c r="A405" s="64">
        <v>402</v>
      </c>
      <c r="B405" s="64">
        <v>2</v>
      </c>
      <c r="C405" s="64">
        <v>1</v>
      </c>
      <c r="D405" s="64">
        <v>2</v>
      </c>
      <c r="E405" s="64">
        <v>0</v>
      </c>
      <c r="F405" s="64">
        <v>0</v>
      </c>
      <c r="G405" s="64">
        <v>0</v>
      </c>
      <c r="H405" s="64">
        <v>0</v>
      </c>
      <c r="I405" s="64">
        <v>0</v>
      </c>
      <c r="J405" s="64">
        <v>0</v>
      </c>
      <c r="K405" s="64">
        <v>0</v>
      </c>
      <c r="L405" s="64">
        <f t="shared" si="354"/>
        <v>5120</v>
      </c>
      <c r="M405" s="64">
        <f t="shared" si="355"/>
        <v>3840</v>
      </c>
      <c r="N405" s="64">
        <f t="shared" si="356"/>
        <v>5120</v>
      </c>
      <c r="O405" s="64">
        <f t="shared" si="357"/>
        <v>3840</v>
      </c>
      <c r="P405" s="64">
        <f t="shared" si="358"/>
        <v>1280</v>
      </c>
      <c r="Q405" s="64">
        <f t="shared" si="359"/>
        <v>2560</v>
      </c>
      <c r="R405" s="64">
        <f t="shared" si="360"/>
        <v>1280</v>
      </c>
      <c r="T405" s="64">
        <f>培养数据!$C$6*D5</f>
        <v>5.12</v>
      </c>
      <c r="U405" s="64">
        <f>培养数据!$C$7*D5</f>
        <v>3.84</v>
      </c>
      <c r="V405" s="64">
        <f>培养数据!$C$8*D5</f>
        <v>5.12</v>
      </c>
      <c r="W405" s="64">
        <f>培养数据!$C$9*D5</f>
        <v>3.84</v>
      </c>
      <c r="X405" s="64">
        <f>培养数据!$C$10*D5</f>
        <v>1.28</v>
      </c>
      <c r="Y405" s="64">
        <f>培养数据!$C$11*D5</f>
        <v>2.56</v>
      </c>
      <c r="Z405" s="64">
        <f>培养数据!$C$12*D5</f>
        <v>1.28</v>
      </c>
    </row>
    <row r="406" spans="1:26">
      <c r="A406" s="64">
        <v>403</v>
      </c>
      <c r="B406" s="64">
        <v>2</v>
      </c>
      <c r="C406" s="64">
        <v>1</v>
      </c>
      <c r="D406" s="64">
        <v>3</v>
      </c>
      <c r="E406" s="64">
        <v>0</v>
      </c>
      <c r="F406" s="64">
        <v>0</v>
      </c>
      <c r="G406" s="64">
        <v>0</v>
      </c>
      <c r="H406" s="64">
        <v>0</v>
      </c>
      <c r="I406" s="64">
        <v>0</v>
      </c>
      <c r="J406" s="64">
        <v>0</v>
      </c>
      <c r="K406" s="64">
        <v>0</v>
      </c>
      <c r="L406" s="64">
        <f t="shared" si="354"/>
        <v>7680</v>
      </c>
      <c r="M406" s="64">
        <f t="shared" si="355"/>
        <v>5760</v>
      </c>
      <c r="N406" s="64">
        <f t="shared" si="356"/>
        <v>7680</v>
      </c>
      <c r="O406" s="64">
        <f t="shared" si="357"/>
        <v>5760</v>
      </c>
      <c r="P406" s="64">
        <f t="shared" si="358"/>
        <v>1920</v>
      </c>
      <c r="Q406" s="64">
        <f t="shared" si="359"/>
        <v>3840</v>
      </c>
      <c r="R406" s="64">
        <f t="shared" si="360"/>
        <v>1920</v>
      </c>
      <c r="T406" s="64">
        <f>培养数据!$C$6*D6</f>
        <v>7.68</v>
      </c>
      <c r="U406" s="64">
        <f>培养数据!$C$7*D6</f>
        <v>5.76</v>
      </c>
      <c r="V406" s="64">
        <f>培养数据!$C$8*D6</f>
        <v>7.68</v>
      </c>
      <c r="W406" s="64">
        <f>培养数据!$C$9*D6</f>
        <v>5.76</v>
      </c>
      <c r="X406" s="64">
        <f>培养数据!$C$10*D6</f>
        <v>1.92</v>
      </c>
      <c r="Y406" s="64">
        <f>培养数据!$C$11*D6</f>
        <v>3.84</v>
      </c>
      <c r="Z406" s="64">
        <f>培养数据!$C$12*D6</f>
        <v>1.92</v>
      </c>
    </row>
    <row r="407" spans="1:26">
      <c r="A407" s="64">
        <v>404</v>
      </c>
      <c r="B407" s="64">
        <v>2</v>
      </c>
      <c r="C407" s="64">
        <v>1</v>
      </c>
      <c r="D407" s="64">
        <v>4</v>
      </c>
      <c r="E407" s="64">
        <v>0</v>
      </c>
      <c r="F407" s="64">
        <v>0</v>
      </c>
      <c r="G407" s="64">
        <v>0</v>
      </c>
      <c r="H407" s="64">
        <v>0</v>
      </c>
      <c r="I407" s="64">
        <v>0</v>
      </c>
      <c r="J407" s="64">
        <v>0</v>
      </c>
      <c r="K407" s="64">
        <v>0</v>
      </c>
      <c r="L407" s="64">
        <f t="shared" si="354"/>
        <v>10240</v>
      </c>
      <c r="M407" s="64">
        <f t="shared" si="355"/>
        <v>7680</v>
      </c>
      <c r="N407" s="64">
        <f t="shared" si="356"/>
        <v>10240</v>
      </c>
      <c r="O407" s="64">
        <f t="shared" si="357"/>
        <v>7680</v>
      </c>
      <c r="P407" s="64">
        <f t="shared" si="358"/>
        <v>2560</v>
      </c>
      <c r="Q407" s="64">
        <f t="shared" si="359"/>
        <v>5120</v>
      </c>
      <c r="R407" s="64">
        <f t="shared" si="360"/>
        <v>2560</v>
      </c>
      <c r="T407" s="64">
        <f>培养数据!$C$6*D7</f>
        <v>10.24</v>
      </c>
      <c r="U407" s="64">
        <f>培养数据!$C$7*D7</f>
        <v>7.68</v>
      </c>
      <c r="V407" s="64">
        <f>培养数据!$C$8*D7</f>
        <v>10.24</v>
      </c>
      <c r="W407" s="64">
        <f>培养数据!$C$9*D7</f>
        <v>7.68</v>
      </c>
      <c r="X407" s="64">
        <f>培养数据!$C$10*D7</f>
        <v>2.56</v>
      </c>
      <c r="Y407" s="64">
        <f>培养数据!$C$11*D7</f>
        <v>5.12</v>
      </c>
      <c r="Z407" s="64">
        <f>培养数据!$C$12*D7</f>
        <v>2.56</v>
      </c>
    </row>
    <row r="408" spans="1:26">
      <c r="A408" s="64">
        <v>405</v>
      </c>
      <c r="B408" s="64">
        <v>2</v>
      </c>
      <c r="C408" s="64">
        <v>1</v>
      </c>
      <c r="D408" s="64">
        <v>5</v>
      </c>
      <c r="E408" s="64">
        <v>0</v>
      </c>
      <c r="F408" s="64">
        <v>0</v>
      </c>
      <c r="G408" s="64">
        <v>0</v>
      </c>
      <c r="H408" s="64">
        <v>0</v>
      </c>
      <c r="I408" s="64">
        <v>0</v>
      </c>
      <c r="J408" s="64">
        <v>0</v>
      </c>
      <c r="K408" s="64">
        <v>0</v>
      </c>
      <c r="L408" s="64">
        <f t="shared" si="354"/>
        <v>12800</v>
      </c>
      <c r="M408" s="64">
        <f t="shared" si="355"/>
        <v>9600</v>
      </c>
      <c r="N408" s="64">
        <f t="shared" si="356"/>
        <v>12800</v>
      </c>
      <c r="O408" s="64">
        <f t="shared" si="357"/>
        <v>9600</v>
      </c>
      <c r="P408" s="64">
        <f t="shared" si="358"/>
        <v>3200</v>
      </c>
      <c r="Q408" s="64">
        <f t="shared" si="359"/>
        <v>6400</v>
      </c>
      <c r="R408" s="64">
        <f t="shared" si="360"/>
        <v>3200</v>
      </c>
      <c r="T408" s="64">
        <f>培养数据!$C$6*D8</f>
        <v>12.8</v>
      </c>
      <c r="U408" s="64">
        <f>培养数据!$C$7*D8</f>
        <v>9.6</v>
      </c>
      <c r="V408" s="64">
        <f>培养数据!$C$8*D8</f>
        <v>12.8</v>
      </c>
      <c r="W408" s="64">
        <f>培养数据!$C$9*D8</f>
        <v>9.6</v>
      </c>
      <c r="X408" s="64">
        <f>培养数据!$C$10*D8</f>
        <v>3.2</v>
      </c>
      <c r="Y408" s="64">
        <f>培养数据!$C$11*D8</f>
        <v>6.4</v>
      </c>
      <c r="Z408" s="64">
        <f>培养数据!$C$12*D8</f>
        <v>3.2</v>
      </c>
    </row>
    <row r="409" spans="1:26">
      <c r="A409" s="64">
        <v>406</v>
      </c>
      <c r="B409" s="64">
        <v>2</v>
      </c>
      <c r="C409" s="64">
        <v>1</v>
      </c>
      <c r="D409" s="64">
        <v>6</v>
      </c>
      <c r="E409" s="64">
        <v>0</v>
      </c>
      <c r="F409" s="64">
        <v>0</v>
      </c>
      <c r="G409" s="64">
        <v>0</v>
      </c>
      <c r="H409" s="64">
        <v>0</v>
      </c>
      <c r="I409" s="64">
        <v>0</v>
      </c>
      <c r="J409" s="64">
        <v>0</v>
      </c>
      <c r="K409" s="64">
        <v>0</v>
      </c>
      <c r="L409" s="64">
        <f t="shared" si="354"/>
        <v>15360</v>
      </c>
      <c r="M409" s="64">
        <f t="shared" si="355"/>
        <v>11520</v>
      </c>
      <c r="N409" s="64">
        <f t="shared" si="356"/>
        <v>15360</v>
      </c>
      <c r="O409" s="64">
        <f t="shared" si="357"/>
        <v>11520</v>
      </c>
      <c r="P409" s="64">
        <f t="shared" si="358"/>
        <v>3840</v>
      </c>
      <c r="Q409" s="64">
        <f t="shared" si="359"/>
        <v>7680</v>
      </c>
      <c r="R409" s="64">
        <f t="shared" si="360"/>
        <v>3840</v>
      </c>
      <c r="T409" s="64">
        <f>培养数据!$C$6*D9</f>
        <v>15.36</v>
      </c>
      <c r="U409" s="64">
        <f>培养数据!$C$7*D9</f>
        <v>11.52</v>
      </c>
      <c r="V409" s="64">
        <f>培养数据!$C$8*D9</f>
        <v>15.36</v>
      </c>
      <c r="W409" s="64">
        <f>培养数据!$C$9*D9</f>
        <v>11.52</v>
      </c>
      <c r="X409" s="64">
        <f>培养数据!$C$10*D9</f>
        <v>3.84</v>
      </c>
      <c r="Y409" s="64">
        <f>培养数据!$C$11*D9</f>
        <v>7.68</v>
      </c>
      <c r="Z409" s="64">
        <f>培养数据!$C$12*D9</f>
        <v>3.84</v>
      </c>
    </row>
    <row r="410" spans="1:26">
      <c r="A410" s="64">
        <v>407</v>
      </c>
      <c r="B410" s="64">
        <v>2</v>
      </c>
      <c r="C410" s="64">
        <v>1</v>
      </c>
      <c r="D410" s="64">
        <v>7</v>
      </c>
      <c r="E410" s="64">
        <v>0</v>
      </c>
      <c r="F410" s="64">
        <v>0</v>
      </c>
      <c r="G410" s="64">
        <v>0</v>
      </c>
      <c r="H410" s="64">
        <v>0</v>
      </c>
      <c r="I410" s="64">
        <v>0</v>
      </c>
      <c r="J410" s="64">
        <v>0</v>
      </c>
      <c r="K410" s="64">
        <v>0</v>
      </c>
      <c r="L410" s="64">
        <f t="shared" si="354"/>
        <v>17920</v>
      </c>
      <c r="M410" s="64">
        <f t="shared" si="355"/>
        <v>13440</v>
      </c>
      <c r="N410" s="64">
        <f t="shared" si="356"/>
        <v>17920</v>
      </c>
      <c r="O410" s="64">
        <f t="shared" si="357"/>
        <v>13440</v>
      </c>
      <c r="P410" s="64">
        <f t="shared" si="358"/>
        <v>4480</v>
      </c>
      <c r="Q410" s="64">
        <f t="shared" si="359"/>
        <v>8960</v>
      </c>
      <c r="R410" s="64">
        <f t="shared" si="360"/>
        <v>4480</v>
      </c>
      <c r="T410" s="64">
        <f>培养数据!$C$6*D10</f>
        <v>17.920000000000002</v>
      </c>
      <c r="U410" s="64">
        <f>培养数据!$C$7*D10</f>
        <v>13.44</v>
      </c>
      <c r="V410" s="64">
        <f>培养数据!$C$8*D10</f>
        <v>17.920000000000002</v>
      </c>
      <c r="W410" s="64">
        <f>培养数据!$C$9*D10</f>
        <v>13.44</v>
      </c>
      <c r="X410" s="64">
        <f>培养数据!$C$10*D10</f>
        <v>4.4800000000000004</v>
      </c>
      <c r="Y410" s="64">
        <f>培养数据!$C$11*D10</f>
        <v>8.9600000000000009</v>
      </c>
      <c r="Z410" s="64">
        <f>培养数据!$C$12*D10</f>
        <v>4.4800000000000004</v>
      </c>
    </row>
    <row r="411" spans="1:26">
      <c r="A411" s="64">
        <v>408</v>
      </c>
      <c r="B411" s="64">
        <v>2</v>
      </c>
      <c r="C411" s="64">
        <v>1</v>
      </c>
      <c r="D411" s="64">
        <v>8</v>
      </c>
      <c r="E411" s="64">
        <v>0</v>
      </c>
      <c r="F411" s="64">
        <v>0</v>
      </c>
      <c r="G411" s="64">
        <v>0</v>
      </c>
      <c r="H411" s="64">
        <v>0</v>
      </c>
      <c r="I411" s="64">
        <v>0</v>
      </c>
      <c r="J411" s="64">
        <v>0</v>
      </c>
      <c r="K411" s="64">
        <v>0</v>
      </c>
      <c r="L411" s="64">
        <f t="shared" si="354"/>
        <v>20480</v>
      </c>
      <c r="M411" s="64">
        <f t="shared" si="355"/>
        <v>15360</v>
      </c>
      <c r="N411" s="64">
        <f t="shared" si="356"/>
        <v>20480</v>
      </c>
      <c r="O411" s="64">
        <f t="shared" si="357"/>
        <v>15360</v>
      </c>
      <c r="P411" s="64">
        <f t="shared" si="358"/>
        <v>5120</v>
      </c>
      <c r="Q411" s="64">
        <f t="shared" si="359"/>
        <v>10240</v>
      </c>
      <c r="R411" s="64">
        <f t="shared" si="360"/>
        <v>5120</v>
      </c>
      <c r="T411" s="64">
        <f>培养数据!$C$6*D11</f>
        <v>20.48</v>
      </c>
      <c r="U411" s="64">
        <f>培养数据!$C$7*D11</f>
        <v>15.36</v>
      </c>
      <c r="V411" s="64">
        <f>培养数据!$C$8*D11</f>
        <v>20.48</v>
      </c>
      <c r="W411" s="64">
        <f>培养数据!$C$9*D11</f>
        <v>15.36</v>
      </c>
      <c r="X411" s="64">
        <f>培养数据!$C$10*D11</f>
        <v>5.12</v>
      </c>
      <c r="Y411" s="64">
        <f>培养数据!$C$11*D11</f>
        <v>10.24</v>
      </c>
      <c r="Z411" s="64">
        <f>培养数据!$C$12*D11</f>
        <v>5.12</v>
      </c>
    </row>
    <row r="412" spans="1:26">
      <c r="A412" s="64">
        <v>409</v>
      </c>
      <c r="B412" s="64">
        <v>2</v>
      </c>
      <c r="C412" s="64">
        <v>1</v>
      </c>
      <c r="D412" s="64">
        <v>9</v>
      </c>
      <c r="E412" s="64">
        <v>0</v>
      </c>
      <c r="F412" s="64">
        <v>0</v>
      </c>
      <c r="G412" s="64">
        <v>0</v>
      </c>
      <c r="H412" s="64">
        <v>0</v>
      </c>
      <c r="I412" s="64">
        <v>0</v>
      </c>
      <c r="J412" s="64">
        <v>0</v>
      </c>
      <c r="K412" s="64">
        <v>0</v>
      </c>
      <c r="L412" s="64">
        <f t="shared" si="354"/>
        <v>23040</v>
      </c>
      <c r="M412" s="64">
        <f t="shared" si="355"/>
        <v>17280</v>
      </c>
      <c r="N412" s="64">
        <f t="shared" si="356"/>
        <v>23040</v>
      </c>
      <c r="O412" s="64">
        <f t="shared" si="357"/>
        <v>17280</v>
      </c>
      <c r="P412" s="64">
        <f t="shared" si="358"/>
        <v>5760</v>
      </c>
      <c r="Q412" s="64">
        <f t="shared" si="359"/>
        <v>11520</v>
      </c>
      <c r="R412" s="64">
        <f t="shared" si="360"/>
        <v>5760</v>
      </c>
      <c r="T412" s="64">
        <f>培养数据!$C$6*D12</f>
        <v>23.04</v>
      </c>
      <c r="U412" s="64">
        <f>培养数据!$C$7*D12</f>
        <v>17.28</v>
      </c>
      <c r="V412" s="64">
        <f>培养数据!$C$8*D12</f>
        <v>23.04</v>
      </c>
      <c r="W412" s="64">
        <f>培养数据!$C$9*D12</f>
        <v>17.28</v>
      </c>
      <c r="X412" s="64">
        <f>培养数据!$C$10*D12</f>
        <v>5.76</v>
      </c>
      <c r="Y412" s="64">
        <f>培养数据!$C$11*D12</f>
        <v>11.52</v>
      </c>
      <c r="Z412" s="64">
        <f>培养数据!$C$12*D12</f>
        <v>5.76</v>
      </c>
    </row>
    <row r="413" spans="1:26">
      <c r="A413" s="64">
        <v>410</v>
      </c>
      <c r="B413" s="64">
        <v>2</v>
      </c>
      <c r="C413" s="64">
        <v>1</v>
      </c>
      <c r="D413" s="64">
        <v>10</v>
      </c>
      <c r="E413" s="64">
        <v>0</v>
      </c>
      <c r="F413" s="64">
        <v>0</v>
      </c>
      <c r="G413" s="64">
        <v>0</v>
      </c>
      <c r="H413" s="64">
        <v>0</v>
      </c>
      <c r="I413" s="64">
        <v>0</v>
      </c>
      <c r="J413" s="64">
        <v>0</v>
      </c>
      <c r="K413" s="64">
        <v>0</v>
      </c>
      <c r="L413" s="64">
        <f t="shared" si="354"/>
        <v>25600</v>
      </c>
      <c r="M413" s="64">
        <f t="shared" si="355"/>
        <v>19200</v>
      </c>
      <c r="N413" s="64">
        <f t="shared" si="356"/>
        <v>25600</v>
      </c>
      <c r="O413" s="64">
        <f t="shared" si="357"/>
        <v>19200</v>
      </c>
      <c r="P413" s="64">
        <f t="shared" si="358"/>
        <v>6400</v>
      </c>
      <c r="Q413" s="64">
        <f t="shared" si="359"/>
        <v>12800</v>
      </c>
      <c r="R413" s="64">
        <f t="shared" si="360"/>
        <v>6400</v>
      </c>
      <c r="T413" s="64">
        <f>培养数据!$C$6*D13</f>
        <v>25.6</v>
      </c>
      <c r="U413" s="64">
        <f>培养数据!$C$7*D13</f>
        <v>19.2</v>
      </c>
      <c r="V413" s="64">
        <f>培养数据!$C$8*D13</f>
        <v>25.6</v>
      </c>
      <c r="W413" s="64">
        <f>培养数据!$C$9*D13</f>
        <v>19.2</v>
      </c>
      <c r="X413" s="64">
        <f>培养数据!$C$10*D13</f>
        <v>6.4</v>
      </c>
      <c r="Y413" s="64">
        <f>培养数据!$C$11*D13</f>
        <v>12.8</v>
      </c>
      <c r="Z413" s="64">
        <f>培养数据!$C$12*D13</f>
        <v>6.4</v>
      </c>
    </row>
    <row r="414" spans="1:26">
      <c r="A414" s="64">
        <v>411</v>
      </c>
      <c r="B414" s="64">
        <v>2</v>
      </c>
      <c r="C414" s="64">
        <v>1</v>
      </c>
      <c r="D414" s="64">
        <v>11</v>
      </c>
      <c r="E414" s="64">
        <v>0</v>
      </c>
      <c r="F414" s="64">
        <v>0</v>
      </c>
      <c r="G414" s="64">
        <v>0</v>
      </c>
      <c r="H414" s="64">
        <v>0</v>
      </c>
      <c r="I414" s="64">
        <v>0</v>
      </c>
      <c r="J414" s="64">
        <v>0</v>
      </c>
      <c r="K414" s="64">
        <v>0</v>
      </c>
      <c r="L414" s="64">
        <f t="shared" si="354"/>
        <v>28160</v>
      </c>
      <c r="M414" s="64">
        <f t="shared" si="355"/>
        <v>21119.999999999996</v>
      </c>
      <c r="N414" s="64">
        <f t="shared" si="356"/>
        <v>28160</v>
      </c>
      <c r="O414" s="64">
        <f t="shared" si="357"/>
        <v>21119.999999999996</v>
      </c>
      <c r="P414" s="64">
        <f t="shared" si="358"/>
        <v>7040</v>
      </c>
      <c r="Q414" s="64">
        <f t="shared" si="359"/>
        <v>14080</v>
      </c>
      <c r="R414" s="64">
        <f t="shared" si="360"/>
        <v>7040</v>
      </c>
      <c r="T414" s="64">
        <f>培养数据!$C$6*D14</f>
        <v>28.16</v>
      </c>
      <c r="U414" s="64">
        <f>培养数据!$C$7*D14</f>
        <v>21.119999999999997</v>
      </c>
      <c r="V414" s="64">
        <f>培养数据!$C$8*D14</f>
        <v>28.16</v>
      </c>
      <c r="W414" s="64">
        <f>培养数据!$C$9*D14</f>
        <v>21.119999999999997</v>
      </c>
      <c r="X414" s="64">
        <f>培养数据!$C$10*D14</f>
        <v>7.04</v>
      </c>
      <c r="Y414" s="64">
        <f>培养数据!$C$11*D14</f>
        <v>14.08</v>
      </c>
      <c r="Z414" s="64">
        <f>培养数据!$C$12*D14</f>
        <v>7.04</v>
      </c>
    </row>
    <row r="415" spans="1:26">
      <c r="A415" s="64">
        <v>412</v>
      </c>
      <c r="B415" s="64">
        <v>2</v>
      </c>
      <c r="C415" s="64">
        <v>1</v>
      </c>
      <c r="D415" s="64">
        <v>12</v>
      </c>
      <c r="E415" s="64">
        <v>0</v>
      </c>
      <c r="F415" s="64">
        <v>0</v>
      </c>
      <c r="G415" s="64">
        <v>0</v>
      </c>
      <c r="H415" s="64">
        <v>0</v>
      </c>
      <c r="I415" s="64">
        <v>0</v>
      </c>
      <c r="J415" s="64">
        <v>0</v>
      </c>
      <c r="K415" s="64">
        <v>0</v>
      </c>
      <c r="L415" s="64">
        <f t="shared" si="354"/>
        <v>30720</v>
      </c>
      <c r="M415" s="64">
        <f t="shared" si="355"/>
        <v>23040</v>
      </c>
      <c r="N415" s="64">
        <f t="shared" si="356"/>
        <v>30720</v>
      </c>
      <c r="O415" s="64">
        <f t="shared" si="357"/>
        <v>23040</v>
      </c>
      <c r="P415" s="64">
        <f t="shared" si="358"/>
        <v>7680</v>
      </c>
      <c r="Q415" s="64">
        <f t="shared" si="359"/>
        <v>15360</v>
      </c>
      <c r="R415" s="64">
        <f t="shared" si="360"/>
        <v>7680</v>
      </c>
      <c r="T415" s="64">
        <f>培养数据!$C$6*D15</f>
        <v>30.72</v>
      </c>
      <c r="U415" s="64">
        <f>培养数据!$C$7*D15</f>
        <v>23.04</v>
      </c>
      <c r="V415" s="64">
        <f>培养数据!$C$8*D15</f>
        <v>30.72</v>
      </c>
      <c r="W415" s="64">
        <f>培养数据!$C$9*D15</f>
        <v>23.04</v>
      </c>
      <c r="X415" s="64">
        <f>培养数据!$C$10*D15</f>
        <v>7.68</v>
      </c>
      <c r="Y415" s="64">
        <f>培养数据!$C$11*D15</f>
        <v>15.36</v>
      </c>
      <c r="Z415" s="64">
        <f>培养数据!$C$12*D15</f>
        <v>7.68</v>
      </c>
    </row>
    <row r="416" spans="1:26">
      <c r="A416" s="64">
        <v>413</v>
      </c>
      <c r="B416" s="64">
        <v>2</v>
      </c>
      <c r="C416" s="64">
        <v>1</v>
      </c>
      <c r="D416" s="64">
        <v>13</v>
      </c>
      <c r="E416" s="64">
        <v>0</v>
      </c>
      <c r="F416" s="64">
        <v>0</v>
      </c>
      <c r="G416" s="64">
        <v>0</v>
      </c>
      <c r="H416" s="64">
        <v>0</v>
      </c>
      <c r="I416" s="64">
        <v>0</v>
      </c>
      <c r="J416" s="64">
        <v>0</v>
      </c>
      <c r="K416" s="64">
        <v>0</v>
      </c>
      <c r="L416" s="64">
        <f t="shared" si="354"/>
        <v>33280</v>
      </c>
      <c r="M416" s="64">
        <f t="shared" si="355"/>
        <v>24960</v>
      </c>
      <c r="N416" s="64">
        <f t="shared" si="356"/>
        <v>33280</v>
      </c>
      <c r="O416" s="64">
        <f t="shared" si="357"/>
        <v>24960</v>
      </c>
      <c r="P416" s="64">
        <f t="shared" si="358"/>
        <v>8320</v>
      </c>
      <c r="Q416" s="64">
        <f t="shared" si="359"/>
        <v>16640</v>
      </c>
      <c r="R416" s="64">
        <f t="shared" si="360"/>
        <v>8320</v>
      </c>
      <c r="T416" s="64">
        <f>培养数据!$C$6*D16</f>
        <v>33.28</v>
      </c>
      <c r="U416" s="64">
        <f>培养数据!$C$7*D16</f>
        <v>24.96</v>
      </c>
      <c r="V416" s="64">
        <f>培养数据!$C$8*D16</f>
        <v>33.28</v>
      </c>
      <c r="W416" s="64">
        <f>培养数据!$C$9*D16</f>
        <v>24.96</v>
      </c>
      <c r="X416" s="64">
        <f>培养数据!$C$10*D16</f>
        <v>8.32</v>
      </c>
      <c r="Y416" s="64">
        <f>培养数据!$C$11*D16</f>
        <v>16.64</v>
      </c>
      <c r="Z416" s="64">
        <f>培养数据!$C$12*D16</f>
        <v>8.32</v>
      </c>
    </row>
    <row r="417" spans="1:26">
      <c r="A417" s="64">
        <v>414</v>
      </c>
      <c r="B417" s="64">
        <v>2</v>
      </c>
      <c r="C417" s="64">
        <v>1</v>
      </c>
      <c r="D417" s="64">
        <v>14</v>
      </c>
      <c r="E417" s="64">
        <v>0</v>
      </c>
      <c r="F417" s="64">
        <v>0</v>
      </c>
      <c r="G417" s="64">
        <v>0</v>
      </c>
      <c r="H417" s="64">
        <v>0</v>
      </c>
      <c r="I417" s="64">
        <v>0</v>
      </c>
      <c r="J417" s="64">
        <v>0</v>
      </c>
      <c r="K417" s="64">
        <v>0</v>
      </c>
      <c r="L417" s="64">
        <f t="shared" si="354"/>
        <v>35840</v>
      </c>
      <c r="M417" s="64">
        <f t="shared" si="355"/>
        <v>26880</v>
      </c>
      <c r="N417" s="64">
        <f t="shared" si="356"/>
        <v>35840</v>
      </c>
      <c r="O417" s="64">
        <f t="shared" si="357"/>
        <v>26880</v>
      </c>
      <c r="P417" s="64">
        <f t="shared" si="358"/>
        <v>8960</v>
      </c>
      <c r="Q417" s="64">
        <f t="shared" si="359"/>
        <v>17920</v>
      </c>
      <c r="R417" s="64">
        <f t="shared" si="360"/>
        <v>8960</v>
      </c>
      <c r="T417" s="64">
        <f>培养数据!$C$6*D17</f>
        <v>35.840000000000003</v>
      </c>
      <c r="U417" s="64">
        <f>培养数据!$C$7*D17</f>
        <v>26.88</v>
      </c>
      <c r="V417" s="64">
        <f>培养数据!$C$8*D17</f>
        <v>35.840000000000003</v>
      </c>
      <c r="W417" s="64">
        <f>培养数据!$C$9*D17</f>
        <v>26.88</v>
      </c>
      <c r="X417" s="64">
        <f>培养数据!$C$10*D17</f>
        <v>8.9600000000000009</v>
      </c>
      <c r="Y417" s="64">
        <f>培养数据!$C$11*D17</f>
        <v>17.920000000000002</v>
      </c>
      <c r="Z417" s="64">
        <f>培养数据!$C$12*D17</f>
        <v>8.9600000000000009</v>
      </c>
    </row>
    <row r="418" spans="1:26">
      <c r="A418" s="64">
        <v>415</v>
      </c>
      <c r="B418" s="64">
        <v>2</v>
      </c>
      <c r="C418" s="64">
        <v>1</v>
      </c>
      <c r="D418" s="64">
        <v>15</v>
      </c>
      <c r="E418" s="64">
        <v>0</v>
      </c>
      <c r="F418" s="64">
        <v>0</v>
      </c>
      <c r="G418" s="64">
        <v>0</v>
      </c>
      <c r="H418" s="64">
        <v>0</v>
      </c>
      <c r="I418" s="64">
        <v>0</v>
      </c>
      <c r="J418" s="64">
        <v>0</v>
      </c>
      <c r="K418" s="64">
        <v>0</v>
      </c>
      <c r="L418" s="64">
        <f t="shared" si="354"/>
        <v>38400</v>
      </c>
      <c r="M418" s="64">
        <f t="shared" si="355"/>
        <v>28799.999999999996</v>
      </c>
      <c r="N418" s="64">
        <f t="shared" si="356"/>
        <v>38400</v>
      </c>
      <c r="O418" s="64">
        <f t="shared" si="357"/>
        <v>28799.999999999996</v>
      </c>
      <c r="P418" s="64">
        <f t="shared" si="358"/>
        <v>9600</v>
      </c>
      <c r="Q418" s="64">
        <f t="shared" si="359"/>
        <v>19200</v>
      </c>
      <c r="R418" s="64">
        <f t="shared" si="360"/>
        <v>9600</v>
      </c>
      <c r="T418" s="64">
        <f>培养数据!$C$6*D18</f>
        <v>38.4</v>
      </c>
      <c r="U418" s="64">
        <f>培养数据!$C$7*D18</f>
        <v>28.799999999999997</v>
      </c>
      <c r="V418" s="64">
        <f>培养数据!$C$8*D18</f>
        <v>38.4</v>
      </c>
      <c r="W418" s="64">
        <f>培养数据!$C$9*D18</f>
        <v>28.799999999999997</v>
      </c>
      <c r="X418" s="64">
        <f>培养数据!$C$10*D18</f>
        <v>9.6</v>
      </c>
      <c r="Y418" s="64">
        <f>培养数据!$C$11*D18</f>
        <v>19.2</v>
      </c>
      <c r="Z418" s="64">
        <f>培养数据!$C$12*D18</f>
        <v>9.6</v>
      </c>
    </row>
    <row r="419" spans="1:26">
      <c r="A419" s="64">
        <v>416</v>
      </c>
      <c r="B419" s="64">
        <v>2</v>
      </c>
      <c r="C419" s="64">
        <v>1</v>
      </c>
      <c r="D419" s="64">
        <v>16</v>
      </c>
      <c r="E419" s="64">
        <v>0</v>
      </c>
      <c r="F419" s="64">
        <v>0</v>
      </c>
      <c r="G419" s="64">
        <v>0</v>
      </c>
      <c r="H419" s="64">
        <v>0</v>
      </c>
      <c r="I419" s="64">
        <v>0</v>
      </c>
      <c r="J419" s="64">
        <v>0</v>
      </c>
      <c r="K419" s="64">
        <v>0</v>
      </c>
      <c r="L419" s="64">
        <f t="shared" si="354"/>
        <v>40960</v>
      </c>
      <c r="M419" s="64">
        <f t="shared" si="355"/>
        <v>30720</v>
      </c>
      <c r="N419" s="64">
        <f t="shared" si="356"/>
        <v>40960</v>
      </c>
      <c r="O419" s="64">
        <f t="shared" si="357"/>
        <v>30720</v>
      </c>
      <c r="P419" s="64">
        <f t="shared" si="358"/>
        <v>10240</v>
      </c>
      <c r="Q419" s="64">
        <f t="shared" si="359"/>
        <v>20480</v>
      </c>
      <c r="R419" s="64">
        <f t="shared" si="360"/>
        <v>10240</v>
      </c>
      <c r="T419" s="64">
        <f>培养数据!$C$6*D19</f>
        <v>40.96</v>
      </c>
      <c r="U419" s="64">
        <f>培养数据!$C$7*D19</f>
        <v>30.72</v>
      </c>
      <c r="V419" s="64">
        <f>培养数据!$C$8*D19</f>
        <v>40.96</v>
      </c>
      <c r="W419" s="64">
        <f>培养数据!$C$9*D19</f>
        <v>30.72</v>
      </c>
      <c r="X419" s="64">
        <f>培养数据!$C$10*D19</f>
        <v>10.24</v>
      </c>
      <c r="Y419" s="64">
        <f>培养数据!$C$11*D19</f>
        <v>20.48</v>
      </c>
      <c r="Z419" s="64">
        <f>培养数据!$C$12*D19</f>
        <v>10.24</v>
      </c>
    </row>
    <row r="420" spans="1:26">
      <c r="A420" s="64">
        <v>417</v>
      </c>
      <c r="B420" s="64">
        <v>2</v>
      </c>
      <c r="C420" s="64">
        <v>1</v>
      </c>
      <c r="D420" s="64">
        <v>17</v>
      </c>
      <c r="E420" s="64">
        <v>0</v>
      </c>
      <c r="F420" s="64">
        <v>0</v>
      </c>
      <c r="G420" s="64">
        <v>0</v>
      </c>
      <c r="H420" s="64">
        <v>0</v>
      </c>
      <c r="I420" s="64">
        <v>0</v>
      </c>
      <c r="J420" s="64">
        <v>0</v>
      </c>
      <c r="K420" s="64">
        <v>0</v>
      </c>
      <c r="L420" s="64">
        <f t="shared" si="354"/>
        <v>43520</v>
      </c>
      <c r="M420" s="64">
        <f t="shared" si="355"/>
        <v>32640</v>
      </c>
      <c r="N420" s="64">
        <f t="shared" si="356"/>
        <v>43520</v>
      </c>
      <c r="O420" s="64">
        <f t="shared" si="357"/>
        <v>32640</v>
      </c>
      <c r="P420" s="64">
        <f t="shared" si="358"/>
        <v>10880</v>
      </c>
      <c r="Q420" s="64">
        <f t="shared" si="359"/>
        <v>21760</v>
      </c>
      <c r="R420" s="64">
        <f t="shared" si="360"/>
        <v>10880</v>
      </c>
      <c r="T420" s="64">
        <f>培养数据!$C$6*D20</f>
        <v>43.52</v>
      </c>
      <c r="U420" s="64">
        <f>培养数据!$C$7*D20</f>
        <v>32.64</v>
      </c>
      <c r="V420" s="64">
        <f>培养数据!$C$8*D20</f>
        <v>43.52</v>
      </c>
      <c r="W420" s="64">
        <f>培养数据!$C$9*D20</f>
        <v>32.64</v>
      </c>
      <c r="X420" s="64">
        <f>培养数据!$C$10*D20</f>
        <v>10.88</v>
      </c>
      <c r="Y420" s="64">
        <f>培养数据!$C$11*D20</f>
        <v>21.76</v>
      </c>
      <c r="Z420" s="64">
        <f>培养数据!$C$12*D20</f>
        <v>10.88</v>
      </c>
    </row>
    <row r="421" spans="1:26">
      <c r="A421" s="64">
        <v>418</v>
      </c>
      <c r="B421" s="64">
        <v>2</v>
      </c>
      <c r="C421" s="64">
        <v>1</v>
      </c>
      <c r="D421" s="64">
        <v>18</v>
      </c>
      <c r="E421" s="64">
        <v>0</v>
      </c>
      <c r="F421" s="64">
        <v>0</v>
      </c>
      <c r="G421" s="64">
        <v>0</v>
      </c>
      <c r="H421" s="64">
        <v>0</v>
      </c>
      <c r="I421" s="64">
        <v>0</v>
      </c>
      <c r="J421" s="64">
        <v>0</v>
      </c>
      <c r="K421" s="64">
        <v>0</v>
      </c>
      <c r="L421" s="64">
        <f t="shared" si="354"/>
        <v>46080</v>
      </c>
      <c r="M421" s="64">
        <f t="shared" si="355"/>
        <v>34560</v>
      </c>
      <c r="N421" s="64">
        <f t="shared" si="356"/>
        <v>46080</v>
      </c>
      <c r="O421" s="64">
        <f t="shared" si="357"/>
        <v>34560</v>
      </c>
      <c r="P421" s="64">
        <f t="shared" si="358"/>
        <v>11520</v>
      </c>
      <c r="Q421" s="64">
        <f t="shared" si="359"/>
        <v>23040</v>
      </c>
      <c r="R421" s="64">
        <f t="shared" si="360"/>
        <v>11520</v>
      </c>
      <c r="T421" s="64">
        <f>培养数据!$C$6*D21</f>
        <v>46.08</v>
      </c>
      <c r="U421" s="64">
        <f>培养数据!$C$7*D21</f>
        <v>34.56</v>
      </c>
      <c r="V421" s="64">
        <f>培养数据!$C$8*D21</f>
        <v>46.08</v>
      </c>
      <c r="W421" s="64">
        <f>培养数据!$C$9*D21</f>
        <v>34.56</v>
      </c>
      <c r="X421" s="64">
        <f>培养数据!$C$10*D21</f>
        <v>11.52</v>
      </c>
      <c r="Y421" s="64">
        <f>培养数据!$C$11*D21</f>
        <v>23.04</v>
      </c>
      <c r="Z421" s="64">
        <f>培养数据!$C$12*D21</f>
        <v>11.52</v>
      </c>
    </row>
    <row r="422" spans="1:26">
      <c r="A422" s="64">
        <v>419</v>
      </c>
      <c r="B422" s="64">
        <v>2</v>
      </c>
      <c r="C422" s="64">
        <v>1</v>
      </c>
      <c r="D422" s="64">
        <v>19</v>
      </c>
      <c r="E422" s="64">
        <v>0</v>
      </c>
      <c r="F422" s="64">
        <v>0</v>
      </c>
      <c r="G422" s="64">
        <v>0</v>
      </c>
      <c r="H422" s="64">
        <v>0</v>
      </c>
      <c r="I422" s="64">
        <v>0</v>
      </c>
      <c r="J422" s="64">
        <v>0</v>
      </c>
      <c r="K422" s="64">
        <v>0</v>
      </c>
      <c r="L422" s="64">
        <f t="shared" si="354"/>
        <v>48640</v>
      </c>
      <c r="M422" s="64">
        <f t="shared" si="355"/>
        <v>36480</v>
      </c>
      <c r="N422" s="64">
        <f t="shared" si="356"/>
        <v>48640</v>
      </c>
      <c r="O422" s="64">
        <f t="shared" si="357"/>
        <v>36480</v>
      </c>
      <c r="P422" s="64">
        <f t="shared" si="358"/>
        <v>12160</v>
      </c>
      <c r="Q422" s="64">
        <f t="shared" si="359"/>
        <v>24320</v>
      </c>
      <c r="R422" s="64">
        <f t="shared" si="360"/>
        <v>12160</v>
      </c>
      <c r="T422" s="64">
        <f>培养数据!$C$6*D22</f>
        <v>48.64</v>
      </c>
      <c r="U422" s="64">
        <f>培养数据!$C$7*D22</f>
        <v>36.479999999999997</v>
      </c>
      <c r="V422" s="64">
        <f>培养数据!$C$8*D22</f>
        <v>48.64</v>
      </c>
      <c r="W422" s="64">
        <f>培养数据!$C$9*D22</f>
        <v>36.479999999999997</v>
      </c>
      <c r="X422" s="64">
        <f>培养数据!$C$10*D22</f>
        <v>12.16</v>
      </c>
      <c r="Y422" s="64">
        <f>培养数据!$C$11*D22</f>
        <v>24.32</v>
      </c>
      <c r="Z422" s="64">
        <f>培养数据!$C$12*D22</f>
        <v>12.16</v>
      </c>
    </row>
    <row r="423" spans="1:26">
      <c r="A423" s="64">
        <v>420</v>
      </c>
      <c r="B423" s="64">
        <v>2</v>
      </c>
      <c r="C423" s="64">
        <v>1</v>
      </c>
      <c r="D423" s="64">
        <v>20</v>
      </c>
      <c r="E423" s="64">
        <v>0</v>
      </c>
      <c r="F423" s="64">
        <v>0</v>
      </c>
      <c r="G423" s="64">
        <v>0</v>
      </c>
      <c r="H423" s="64">
        <v>0</v>
      </c>
      <c r="I423" s="64">
        <v>0</v>
      </c>
      <c r="J423" s="64">
        <v>0</v>
      </c>
      <c r="K423" s="64">
        <v>0</v>
      </c>
      <c r="L423" s="64">
        <f t="shared" si="354"/>
        <v>51200</v>
      </c>
      <c r="M423" s="64">
        <f t="shared" si="355"/>
        <v>38400</v>
      </c>
      <c r="N423" s="64">
        <f t="shared" si="356"/>
        <v>51200</v>
      </c>
      <c r="O423" s="64">
        <f t="shared" si="357"/>
        <v>38400</v>
      </c>
      <c r="P423" s="64">
        <f t="shared" si="358"/>
        <v>12800</v>
      </c>
      <c r="Q423" s="64">
        <f t="shared" si="359"/>
        <v>25600</v>
      </c>
      <c r="R423" s="64">
        <f t="shared" si="360"/>
        <v>12800</v>
      </c>
      <c r="T423" s="64">
        <f>培养数据!$C$6*D23</f>
        <v>51.2</v>
      </c>
      <c r="U423" s="64">
        <f>培养数据!$C$7*D23</f>
        <v>38.4</v>
      </c>
      <c r="V423" s="64">
        <f>培养数据!$C$8*D23</f>
        <v>51.2</v>
      </c>
      <c r="W423" s="64">
        <f>培养数据!$C$9*D23</f>
        <v>38.4</v>
      </c>
      <c r="X423" s="64">
        <f>培养数据!$C$10*D23</f>
        <v>12.8</v>
      </c>
      <c r="Y423" s="64">
        <f>培养数据!$C$11*D23</f>
        <v>25.6</v>
      </c>
      <c r="Z423" s="64">
        <f>培养数据!$C$12*D23</f>
        <v>12.8</v>
      </c>
    </row>
    <row r="424" spans="1:26">
      <c r="A424" s="64">
        <v>421</v>
      </c>
      <c r="B424" s="64">
        <v>2</v>
      </c>
      <c r="C424" s="64">
        <v>1</v>
      </c>
      <c r="D424" s="64">
        <v>21</v>
      </c>
      <c r="E424" s="64">
        <v>0</v>
      </c>
      <c r="F424" s="64">
        <v>0</v>
      </c>
      <c r="G424" s="64">
        <v>0</v>
      </c>
      <c r="H424" s="64">
        <v>0</v>
      </c>
      <c r="I424" s="64">
        <v>0</v>
      </c>
      <c r="J424" s="64">
        <v>0</v>
      </c>
      <c r="K424" s="64">
        <v>0</v>
      </c>
      <c r="L424" s="64">
        <f t="shared" si="354"/>
        <v>53760</v>
      </c>
      <c r="M424" s="64">
        <f t="shared" si="355"/>
        <v>40320</v>
      </c>
      <c r="N424" s="64">
        <f t="shared" si="356"/>
        <v>53760</v>
      </c>
      <c r="O424" s="64">
        <f t="shared" si="357"/>
        <v>40320</v>
      </c>
      <c r="P424" s="64">
        <f t="shared" si="358"/>
        <v>13440</v>
      </c>
      <c r="Q424" s="64">
        <f t="shared" si="359"/>
        <v>26880</v>
      </c>
      <c r="R424" s="64">
        <f t="shared" si="360"/>
        <v>13440</v>
      </c>
      <c r="T424" s="64">
        <f>培养数据!$C$6*D24</f>
        <v>53.76</v>
      </c>
      <c r="U424" s="64">
        <f>培养数据!$C$7*D24</f>
        <v>40.32</v>
      </c>
      <c r="V424" s="64">
        <f>培养数据!$C$8*D24</f>
        <v>53.76</v>
      </c>
      <c r="W424" s="64">
        <f>培养数据!$C$9*D24</f>
        <v>40.32</v>
      </c>
      <c r="X424" s="64">
        <f>培养数据!$C$10*D24</f>
        <v>13.44</v>
      </c>
      <c r="Y424" s="64">
        <f>培养数据!$C$11*D24</f>
        <v>26.88</v>
      </c>
      <c r="Z424" s="64">
        <f>培养数据!$C$12*D24</f>
        <v>13.44</v>
      </c>
    </row>
    <row r="425" spans="1:26">
      <c r="A425" s="64">
        <v>422</v>
      </c>
      <c r="B425" s="64">
        <v>2</v>
      </c>
      <c r="C425" s="64">
        <v>1</v>
      </c>
      <c r="D425" s="64">
        <v>22</v>
      </c>
      <c r="E425" s="64">
        <v>0</v>
      </c>
      <c r="F425" s="64">
        <v>0</v>
      </c>
      <c r="G425" s="64">
        <v>0</v>
      </c>
      <c r="H425" s="64">
        <v>0</v>
      </c>
      <c r="I425" s="64">
        <v>0</v>
      </c>
      <c r="J425" s="64">
        <v>0</v>
      </c>
      <c r="K425" s="64">
        <v>0</v>
      </c>
      <c r="L425" s="64">
        <f t="shared" si="354"/>
        <v>56320</v>
      </c>
      <c r="M425" s="64">
        <f t="shared" si="355"/>
        <v>42239.999999999993</v>
      </c>
      <c r="N425" s="64">
        <f t="shared" si="356"/>
        <v>56320</v>
      </c>
      <c r="O425" s="64">
        <f t="shared" si="357"/>
        <v>42239.999999999993</v>
      </c>
      <c r="P425" s="64">
        <f t="shared" si="358"/>
        <v>14080</v>
      </c>
      <c r="Q425" s="64">
        <f t="shared" si="359"/>
        <v>28160</v>
      </c>
      <c r="R425" s="64">
        <f t="shared" si="360"/>
        <v>14080</v>
      </c>
      <c r="T425" s="64">
        <f>培养数据!$C$6*D25</f>
        <v>56.32</v>
      </c>
      <c r="U425" s="64">
        <f>培养数据!$C$7*D25</f>
        <v>42.239999999999995</v>
      </c>
      <c r="V425" s="64">
        <f>培养数据!$C$8*D25</f>
        <v>56.32</v>
      </c>
      <c r="W425" s="64">
        <f>培养数据!$C$9*D25</f>
        <v>42.239999999999995</v>
      </c>
      <c r="X425" s="64">
        <f>培养数据!$C$10*D25</f>
        <v>14.08</v>
      </c>
      <c r="Y425" s="64">
        <f>培养数据!$C$11*D25</f>
        <v>28.16</v>
      </c>
      <c r="Z425" s="64">
        <f>培养数据!$C$12*D25</f>
        <v>14.08</v>
      </c>
    </row>
    <row r="426" spans="1:26">
      <c r="A426" s="64">
        <v>423</v>
      </c>
      <c r="B426" s="64">
        <v>2</v>
      </c>
      <c r="C426" s="64">
        <v>1</v>
      </c>
      <c r="D426" s="64">
        <v>23</v>
      </c>
      <c r="E426" s="64">
        <v>0</v>
      </c>
      <c r="F426" s="64">
        <v>0</v>
      </c>
      <c r="G426" s="64">
        <v>0</v>
      </c>
      <c r="H426" s="64">
        <v>0</v>
      </c>
      <c r="I426" s="64">
        <v>0</v>
      </c>
      <c r="J426" s="64">
        <v>0</v>
      </c>
      <c r="K426" s="64">
        <v>0</v>
      </c>
      <c r="L426" s="64">
        <f t="shared" si="354"/>
        <v>58880</v>
      </c>
      <c r="M426" s="64">
        <f t="shared" si="355"/>
        <v>44160</v>
      </c>
      <c r="N426" s="64">
        <f t="shared" si="356"/>
        <v>58880</v>
      </c>
      <c r="O426" s="64">
        <f t="shared" si="357"/>
        <v>44160</v>
      </c>
      <c r="P426" s="64">
        <f t="shared" si="358"/>
        <v>14720</v>
      </c>
      <c r="Q426" s="64">
        <f t="shared" si="359"/>
        <v>29440</v>
      </c>
      <c r="R426" s="64">
        <f t="shared" si="360"/>
        <v>14720</v>
      </c>
      <c r="T426" s="64">
        <f>培养数据!$C$6*D26</f>
        <v>58.88</v>
      </c>
      <c r="U426" s="64">
        <f>培养数据!$C$7*D26</f>
        <v>44.16</v>
      </c>
      <c r="V426" s="64">
        <f>培养数据!$C$8*D26</f>
        <v>58.88</v>
      </c>
      <c r="W426" s="64">
        <f>培养数据!$C$9*D26</f>
        <v>44.16</v>
      </c>
      <c r="X426" s="64">
        <f>培养数据!$C$10*D26</f>
        <v>14.72</v>
      </c>
      <c r="Y426" s="64">
        <f>培养数据!$C$11*D26</f>
        <v>29.44</v>
      </c>
      <c r="Z426" s="64">
        <f>培养数据!$C$12*D26</f>
        <v>14.72</v>
      </c>
    </row>
    <row r="427" spans="1:26">
      <c r="A427" s="64">
        <v>424</v>
      </c>
      <c r="B427" s="64">
        <v>2</v>
      </c>
      <c r="C427" s="64">
        <v>1</v>
      </c>
      <c r="D427" s="64">
        <v>24</v>
      </c>
      <c r="E427" s="64">
        <v>0</v>
      </c>
      <c r="F427" s="64">
        <v>0</v>
      </c>
      <c r="G427" s="64">
        <v>0</v>
      </c>
      <c r="H427" s="64">
        <v>0</v>
      </c>
      <c r="I427" s="64">
        <v>0</v>
      </c>
      <c r="J427" s="64">
        <v>0</v>
      </c>
      <c r="K427" s="64">
        <v>0</v>
      </c>
      <c r="L427" s="64">
        <f t="shared" si="354"/>
        <v>61440</v>
      </c>
      <c r="M427" s="64">
        <f t="shared" si="355"/>
        <v>46080</v>
      </c>
      <c r="N427" s="64">
        <f t="shared" si="356"/>
        <v>61440</v>
      </c>
      <c r="O427" s="64">
        <f t="shared" si="357"/>
        <v>46080</v>
      </c>
      <c r="P427" s="64">
        <f t="shared" si="358"/>
        <v>15360</v>
      </c>
      <c r="Q427" s="64">
        <f t="shared" si="359"/>
        <v>30720</v>
      </c>
      <c r="R427" s="64">
        <f t="shared" si="360"/>
        <v>15360</v>
      </c>
      <c r="T427" s="64">
        <f>培养数据!$C$6*D27</f>
        <v>61.44</v>
      </c>
      <c r="U427" s="64">
        <f>培养数据!$C$7*D27</f>
        <v>46.08</v>
      </c>
      <c r="V427" s="64">
        <f>培养数据!$C$8*D27</f>
        <v>61.44</v>
      </c>
      <c r="W427" s="64">
        <f>培养数据!$C$9*D27</f>
        <v>46.08</v>
      </c>
      <c r="X427" s="64">
        <f>培养数据!$C$10*D27</f>
        <v>15.36</v>
      </c>
      <c r="Y427" s="64">
        <f>培养数据!$C$11*D27</f>
        <v>30.72</v>
      </c>
      <c r="Z427" s="64">
        <f>培养数据!$C$12*D27</f>
        <v>15.36</v>
      </c>
    </row>
    <row r="428" spans="1:26">
      <c r="A428" s="64">
        <v>425</v>
      </c>
      <c r="B428" s="64">
        <v>2</v>
      </c>
      <c r="C428" s="64">
        <v>1</v>
      </c>
      <c r="D428" s="64">
        <v>25</v>
      </c>
      <c r="E428" s="64">
        <v>0</v>
      </c>
      <c r="F428" s="64">
        <v>0</v>
      </c>
      <c r="G428" s="64">
        <v>0</v>
      </c>
      <c r="H428" s="64">
        <v>0</v>
      </c>
      <c r="I428" s="64">
        <v>0</v>
      </c>
      <c r="J428" s="64">
        <v>0</v>
      </c>
      <c r="K428" s="64">
        <v>0</v>
      </c>
      <c r="L428" s="64">
        <f t="shared" si="354"/>
        <v>64000</v>
      </c>
      <c r="M428" s="64">
        <f t="shared" si="355"/>
        <v>48000</v>
      </c>
      <c r="N428" s="64">
        <f t="shared" si="356"/>
        <v>64000</v>
      </c>
      <c r="O428" s="64">
        <f t="shared" si="357"/>
        <v>48000</v>
      </c>
      <c r="P428" s="64">
        <f t="shared" si="358"/>
        <v>16000</v>
      </c>
      <c r="Q428" s="64">
        <f t="shared" si="359"/>
        <v>32000</v>
      </c>
      <c r="R428" s="64">
        <f t="shared" si="360"/>
        <v>16000</v>
      </c>
      <c r="T428" s="64">
        <f>培养数据!$C$6*D28</f>
        <v>64</v>
      </c>
      <c r="U428" s="64">
        <f>培养数据!$C$7*D28</f>
        <v>48</v>
      </c>
      <c r="V428" s="64">
        <f>培养数据!$C$8*D28</f>
        <v>64</v>
      </c>
      <c r="W428" s="64">
        <f>培养数据!$C$9*D28</f>
        <v>48</v>
      </c>
      <c r="X428" s="64">
        <f>培养数据!$C$10*D28</f>
        <v>16</v>
      </c>
      <c r="Y428" s="64">
        <f>培养数据!$C$11*D28</f>
        <v>32</v>
      </c>
      <c r="Z428" s="64">
        <f>培养数据!$C$12*D28</f>
        <v>16</v>
      </c>
    </row>
    <row r="429" spans="1:26">
      <c r="A429" s="64">
        <v>426</v>
      </c>
      <c r="B429" s="64">
        <v>2</v>
      </c>
      <c r="C429" s="64">
        <v>1</v>
      </c>
      <c r="D429" s="64">
        <v>26</v>
      </c>
      <c r="E429" s="64">
        <v>0</v>
      </c>
      <c r="F429" s="64">
        <v>0</v>
      </c>
      <c r="G429" s="64">
        <v>0</v>
      </c>
      <c r="H429" s="64">
        <v>0</v>
      </c>
      <c r="I429" s="64">
        <v>0</v>
      </c>
      <c r="J429" s="64">
        <v>0</v>
      </c>
      <c r="K429" s="64">
        <v>0</v>
      </c>
      <c r="L429" s="64">
        <f t="shared" si="354"/>
        <v>66560</v>
      </c>
      <c r="M429" s="64">
        <f t="shared" si="355"/>
        <v>49920</v>
      </c>
      <c r="N429" s="64">
        <f t="shared" si="356"/>
        <v>66560</v>
      </c>
      <c r="O429" s="64">
        <f t="shared" si="357"/>
        <v>49920</v>
      </c>
      <c r="P429" s="64">
        <f t="shared" si="358"/>
        <v>16640</v>
      </c>
      <c r="Q429" s="64">
        <f t="shared" si="359"/>
        <v>33280</v>
      </c>
      <c r="R429" s="64">
        <f t="shared" si="360"/>
        <v>16640</v>
      </c>
      <c r="T429" s="64">
        <f>培养数据!$C$6*D29</f>
        <v>66.56</v>
      </c>
      <c r="U429" s="64">
        <f>培养数据!$C$7*D29</f>
        <v>49.92</v>
      </c>
      <c r="V429" s="64">
        <f>培养数据!$C$8*D29</f>
        <v>66.56</v>
      </c>
      <c r="W429" s="64">
        <f>培养数据!$C$9*D29</f>
        <v>49.92</v>
      </c>
      <c r="X429" s="64">
        <f>培养数据!$C$10*D29</f>
        <v>16.64</v>
      </c>
      <c r="Y429" s="64">
        <f>培养数据!$C$11*D29</f>
        <v>33.28</v>
      </c>
      <c r="Z429" s="64">
        <f>培养数据!$C$12*D29</f>
        <v>16.64</v>
      </c>
    </row>
    <row r="430" spans="1:26">
      <c r="A430" s="64">
        <v>427</v>
      </c>
      <c r="B430" s="64">
        <v>2</v>
      </c>
      <c r="C430" s="64">
        <v>1</v>
      </c>
      <c r="D430" s="64">
        <v>27</v>
      </c>
      <c r="E430" s="64">
        <v>0</v>
      </c>
      <c r="F430" s="64">
        <v>0</v>
      </c>
      <c r="G430" s="64">
        <v>0</v>
      </c>
      <c r="H430" s="64">
        <v>0</v>
      </c>
      <c r="I430" s="64">
        <v>0</v>
      </c>
      <c r="J430" s="64">
        <v>0</v>
      </c>
      <c r="K430" s="64">
        <v>0</v>
      </c>
      <c r="L430" s="64">
        <f t="shared" si="354"/>
        <v>69120</v>
      </c>
      <c r="M430" s="64">
        <f t="shared" si="355"/>
        <v>51839.999999999993</v>
      </c>
      <c r="N430" s="64">
        <f t="shared" si="356"/>
        <v>69120</v>
      </c>
      <c r="O430" s="64">
        <f t="shared" si="357"/>
        <v>51839.999999999993</v>
      </c>
      <c r="P430" s="64">
        <f t="shared" si="358"/>
        <v>17280</v>
      </c>
      <c r="Q430" s="64">
        <f t="shared" si="359"/>
        <v>34560</v>
      </c>
      <c r="R430" s="64">
        <f t="shared" si="360"/>
        <v>17280</v>
      </c>
      <c r="T430" s="64">
        <f>培养数据!$C$6*D30</f>
        <v>69.12</v>
      </c>
      <c r="U430" s="64">
        <f>培养数据!$C$7*D30</f>
        <v>51.839999999999996</v>
      </c>
      <c r="V430" s="64">
        <f>培养数据!$C$8*D30</f>
        <v>69.12</v>
      </c>
      <c r="W430" s="64">
        <f>培养数据!$C$9*D30</f>
        <v>51.839999999999996</v>
      </c>
      <c r="X430" s="64">
        <f>培养数据!$C$10*D30</f>
        <v>17.28</v>
      </c>
      <c r="Y430" s="64">
        <f>培养数据!$C$11*D30</f>
        <v>34.56</v>
      </c>
      <c r="Z430" s="64">
        <f>培养数据!$C$12*D30</f>
        <v>17.28</v>
      </c>
    </row>
    <row r="431" spans="1:26">
      <c r="A431" s="64">
        <v>428</v>
      </c>
      <c r="B431" s="64">
        <v>2</v>
      </c>
      <c r="C431" s="64">
        <v>1</v>
      </c>
      <c r="D431" s="64">
        <v>28</v>
      </c>
      <c r="E431" s="64">
        <v>0</v>
      </c>
      <c r="F431" s="64">
        <v>0</v>
      </c>
      <c r="G431" s="64">
        <v>0</v>
      </c>
      <c r="H431" s="64">
        <v>0</v>
      </c>
      <c r="I431" s="64">
        <v>0</v>
      </c>
      <c r="J431" s="64">
        <v>0</v>
      </c>
      <c r="K431" s="64">
        <v>0</v>
      </c>
      <c r="L431" s="64">
        <f t="shared" si="354"/>
        <v>71680</v>
      </c>
      <c r="M431" s="64">
        <f t="shared" si="355"/>
        <v>53760</v>
      </c>
      <c r="N431" s="64">
        <f t="shared" si="356"/>
        <v>71680</v>
      </c>
      <c r="O431" s="64">
        <f t="shared" si="357"/>
        <v>53760</v>
      </c>
      <c r="P431" s="64">
        <f t="shared" si="358"/>
        <v>17920</v>
      </c>
      <c r="Q431" s="64">
        <f t="shared" si="359"/>
        <v>35840</v>
      </c>
      <c r="R431" s="64">
        <f t="shared" si="360"/>
        <v>17920</v>
      </c>
      <c r="T431" s="64">
        <f>培养数据!$C$6*D31</f>
        <v>71.680000000000007</v>
      </c>
      <c r="U431" s="64">
        <f>培养数据!$C$7*D31</f>
        <v>53.76</v>
      </c>
      <c r="V431" s="64">
        <f>培养数据!$C$8*D31</f>
        <v>71.680000000000007</v>
      </c>
      <c r="W431" s="64">
        <f>培养数据!$C$9*D31</f>
        <v>53.76</v>
      </c>
      <c r="X431" s="64">
        <f>培养数据!$C$10*D31</f>
        <v>17.920000000000002</v>
      </c>
      <c r="Y431" s="64">
        <f>培养数据!$C$11*D31</f>
        <v>35.840000000000003</v>
      </c>
      <c r="Z431" s="64">
        <f>培养数据!$C$12*D31</f>
        <v>17.920000000000002</v>
      </c>
    </row>
    <row r="432" spans="1:26">
      <c r="A432" s="64">
        <v>429</v>
      </c>
      <c r="B432" s="64">
        <v>2</v>
      </c>
      <c r="C432" s="64">
        <v>1</v>
      </c>
      <c r="D432" s="64">
        <v>29</v>
      </c>
      <c r="E432" s="64">
        <v>0</v>
      </c>
      <c r="F432" s="64">
        <v>0</v>
      </c>
      <c r="G432" s="64">
        <v>0</v>
      </c>
      <c r="H432" s="64">
        <v>0</v>
      </c>
      <c r="I432" s="64">
        <v>0</v>
      </c>
      <c r="J432" s="64">
        <v>0</v>
      </c>
      <c r="K432" s="64">
        <v>0</v>
      </c>
      <c r="L432" s="64">
        <f t="shared" si="354"/>
        <v>74240</v>
      </c>
      <c r="M432" s="64">
        <f t="shared" si="355"/>
        <v>55680</v>
      </c>
      <c r="N432" s="64">
        <f t="shared" si="356"/>
        <v>74240</v>
      </c>
      <c r="O432" s="64">
        <f t="shared" si="357"/>
        <v>55680</v>
      </c>
      <c r="P432" s="64">
        <f t="shared" si="358"/>
        <v>18560</v>
      </c>
      <c r="Q432" s="64">
        <f t="shared" si="359"/>
        <v>37120</v>
      </c>
      <c r="R432" s="64">
        <f t="shared" si="360"/>
        <v>18560</v>
      </c>
      <c r="T432" s="64">
        <f>培养数据!$C$6*D32</f>
        <v>74.239999999999995</v>
      </c>
      <c r="U432" s="64">
        <f>培养数据!$C$7*D32</f>
        <v>55.68</v>
      </c>
      <c r="V432" s="64">
        <f>培养数据!$C$8*D32</f>
        <v>74.239999999999995</v>
      </c>
      <c r="W432" s="64">
        <f>培养数据!$C$9*D32</f>
        <v>55.68</v>
      </c>
      <c r="X432" s="64">
        <f>培养数据!$C$10*D32</f>
        <v>18.559999999999999</v>
      </c>
      <c r="Y432" s="64">
        <f>培养数据!$C$11*D32</f>
        <v>37.119999999999997</v>
      </c>
      <c r="Z432" s="64">
        <f>培养数据!$C$12*D32</f>
        <v>18.559999999999999</v>
      </c>
    </row>
    <row r="433" spans="1:26">
      <c r="A433" s="64">
        <v>430</v>
      </c>
      <c r="B433" s="64">
        <v>2</v>
      </c>
      <c r="C433" s="64">
        <v>1</v>
      </c>
      <c r="D433" s="64">
        <v>30</v>
      </c>
      <c r="E433" s="64">
        <v>0</v>
      </c>
      <c r="F433" s="64">
        <v>0</v>
      </c>
      <c r="G433" s="64">
        <v>0</v>
      </c>
      <c r="H433" s="64">
        <v>0</v>
      </c>
      <c r="I433" s="64">
        <v>0</v>
      </c>
      <c r="J433" s="64">
        <v>0</v>
      </c>
      <c r="K433" s="64">
        <v>0</v>
      </c>
      <c r="L433" s="64">
        <f t="shared" si="354"/>
        <v>76800</v>
      </c>
      <c r="M433" s="64">
        <f t="shared" si="355"/>
        <v>57599.999999999993</v>
      </c>
      <c r="N433" s="64">
        <f t="shared" si="356"/>
        <v>76800</v>
      </c>
      <c r="O433" s="64">
        <f t="shared" si="357"/>
        <v>57599.999999999993</v>
      </c>
      <c r="P433" s="64">
        <f t="shared" si="358"/>
        <v>19200</v>
      </c>
      <c r="Q433" s="64">
        <f t="shared" si="359"/>
        <v>38400</v>
      </c>
      <c r="R433" s="64">
        <f t="shared" si="360"/>
        <v>19200</v>
      </c>
      <c r="T433" s="64">
        <f>培养数据!$C$6*D33</f>
        <v>76.8</v>
      </c>
      <c r="U433" s="64">
        <f>培养数据!$C$7*D33</f>
        <v>57.599999999999994</v>
      </c>
      <c r="V433" s="64">
        <f>培养数据!$C$8*D33</f>
        <v>76.8</v>
      </c>
      <c r="W433" s="64">
        <f>培养数据!$C$9*D33</f>
        <v>57.599999999999994</v>
      </c>
      <c r="X433" s="64">
        <f>培养数据!$C$10*D33</f>
        <v>19.2</v>
      </c>
      <c r="Y433" s="64">
        <f>培养数据!$C$11*D33</f>
        <v>38.4</v>
      </c>
      <c r="Z433" s="64">
        <f>培养数据!$C$12*D33</f>
        <v>19.2</v>
      </c>
    </row>
    <row r="434" spans="1:26">
      <c r="A434" s="64">
        <v>431</v>
      </c>
      <c r="B434" s="64">
        <v>2</v>
      </c>
      <c r="C434" s="64">
        <v>1</v>
      </c>
      <c r="D434" s="64">
        <v>31</v>
      </c>
      <c r="E434" s="64">
        <v>0</v>
      </c>
      <c r="F434" s="64">
        <v>0</v>
      </c>
      <c r="G434" s="64">
        <v>0</v>
      </c>
      <c r="H434" s="64">
        <v>0</v>
      </c>
      <c r="I434" s="64">
        <v>0</v>
      </c>
      <c r="J434" s="64">
        <v>0</v>
      </c>
      <c r="K434" s="64">
        <v>0</v>
      </c>
      <c r="L434" s="64">
        <f t="shared" si="354"/>
        <v>79360</v>
      </c>
      <c r="M434" s="64">
        <f t="shared" si="355"/>
        <v>59519.999999999993</v>
      </c>
      <c r="N434" s="64">
        <f t="shared" si="356"/>
        <v>79360</v>
      </c>
      <c r="O434" s="64">
        <f t="shared" si="357"/>
        <v>59519.999999999993</v>
      </c>
      <c r="P434" s="64">
        <f t="shared" si="358"/>
        <v>19840</v>
      </c>
      <c r="Q434" s="64">
        <f t="shared" si="359"/>
        <v>39680</v>
      </c>
      <c r="R434" s="64">
        <f t="shared" si="360"/>
        <v>19840</v>
      </c>
      <c r="T434" s="64">
        <f>培养数据!$C$6*D34</f>
        <v>79.36</v>
      </c>
      <c r="U434" s="64">
        <f>培养数据!$C$7*D34</f>
        <v>59.519999999999996</v>
      </c>
      <c r="V434" s="64">
        <f>培养数据!$C$8*D34</f>
        <v>79.36</v>
      </c>
      <c r="W434" s="64">
        <f>培养数据!$C$9*D34</f>
        <v>59.519999999999996</v>
      </c>
      <c r="X434" s="64">
        <f>培养数据!$C$10*D34</f>
        <v>19.84</v>
      </c>
      <c r="Y434" s="64">
        <f>培养数据!$C$11*D34</f>
        <v>39.68</v>
      </c>
      <c r="Z434" s="64">
        <f>培养数据!$C$12*D34</f>
        <v>19.84</v>
      </c>
    </row>
    <row r="435" spans="1:26">
      <c r="A435" s="64">
        <v>432</v>
      </c>
      <c r="B435" s="64">
        <v>2</v>
      </c>
      <c r="C435" s="64">
        <v>1</v>
      </c>
      <c r="D435" s="64">
        <v>32</v>
      </c>
      <c r="E435" s="64">
        <v>0</v>
      </c>
      <c r="F435" s="64">
        <v>0</v>
      </c>
      <c r="G435" s="64">
        <v>0</v>
      </c>
      <c r="H435" s="64">
        <v>0</v>
      </c>
      <c r="I435" s="64">
        <v>0</v>
      </c>
      <c r="J435" s="64">
        <v>0</v>
      </c>
      <c r="K435" s="64">
        <v>0</v>
      </c>
      <c r="L435" s="64">
        <f t="shared" si="354"/>
        <v>81920</v>
      </c>
      <c r="M435" s="64">
        <f t="shared" si="355"/>
        <v>61440</v>
      </c>
      <c r="N435" s="64">
        <f t="shared" si="356"/>
        <v>81920</v>
      </c>
      <c r="O435" s="64">
        <f t="shared" si="357"/>
        <v>61440</v>
      </c>
      <c r="P435" s="64">
        <f t="shared" si="358"/>
        <v>20480</v>
      </c>
      <c r="Q435" s="64">
        <f t="shared" si="359"/>
        <v>40960</v>
      </c>
      <c r="R435" s="64">
        <f t="shared" si="360"/>
        <v>20480</v>
      </c>
      <c r="T435" s="64">
        <f>培养数据!$C$6*D35</f>
        <v>81.92</v>
      </c>
      <c r="U435" s="64">
        <f>培养数据!$C$7*D35</f>
        <v>61.44</v>
      </c>
      <c r="V435" s="64">
        <f>培养数据!$C$8*D35</f>
        <v>81.92</v>
      </c>
      <c r="W435" s="64">
        <f>培养数据!$C$9*D35</f>
        <v>61.44</v>
      </c>
      <c r="X435" s="64">
        <f>培养数据!$C$10*D35</f>
        <v>20.48</v>
      </c>
      <c r="Y435" s="64">
        <f>培养数据!$C$11*D35</f>
        <v>40.96</v>
      </c>
      <c r="Z435" s="64">
        <f>培养数据!$C$12*D35</f>
        <v>20.48</v>
      </c>
    </row>
    <row r="436" spans="1:26">
      <c r="A436" s="64">
        <v>433</v>
      </c>
      <c r="B436" s="64">
        <v>2</v>
      </c>
      <c r="C436" s="64">
        <v>1</v>
      </c>
      <c r="D436" s="64">
        <v>33</v>
      </c>
      <c r="E436" s="64">
        <v>0</v>
      </c>
      <c r="F436" s="64">
        <v>0</v>
      </c>
      <c r="G436" s="64">
        <v>0</v>
      </c>
      <c r="H436" s="64">
        <v>0</v>
      </c>
      <c r="I436" s="64">
        <v>0</v>
      </c>
      <c r="J436" s="64">
        <v>0</v>
      </c>
      <c r="K436" s="64">
        <v>0</v>
      </c>
      <c r="L436" s="64">
        <f t="shared" si="354"/>
        <v>84480</v>
      </c>
      <c r="M436" s="64">
        <f t="shared" si="355"/>
        <v>63360</v>
      </c>
      <c r="N436" s="64">
        <f t="shared" si="356"/>
        <v>84480</v>
      </c>
      <c r="O436" s="64">
        <f t="shared" si="357"/>
        <v>63360</v>
      </c>
      <c r="P436" s="64">
        <f t="shared" si="358"/>
        <v>21120</v>
      </c>
      <c r="Q436" s="64">
        <f t="shared" si="359"/>
        <v>42240</v>
      </c>
      <c r="R436" s="64">
        <f t="shared" si="360"/>
        <v>21120</v>
      </c>
      <c r="T436" s="64">
        <f>培养数据!$C$6*D36</f>
        <v>84.48</v>
      </c>
      <c r="U436" s="64">
        <f>培养数据!$C$7*D36</f>
        <v>63.36</v>
      </c>
      <c r="V436" s="64">
        <f>培养数据!$C$8*D36</f>
        <v>84.48</v>
      </c>
      <c r="W436" s="64">
        <f>培养数据!$C$9*D36</f>
        <v>63.36</v>
      </c>
      <c r="X436" s="64">
        <f>培养数据!$C$10*D36</f>
        <v>21.12</v>
      </c>
      <c r="Y436" s="64">
        <f>培养数据!$C$11*D36</f>
        <v>42.24</v>
      </c>
      <c r="Z436" s="64">
        <f>培养数据!$C$12*D36</f>
        <v>21.12</v>
      </c>
    </row>
    <row r="437" spans="1:26">
      <c r="A437" s="64">
        <v>434</v>
      </c>
      <c r="B437" s="64">
        <v>2</v>
      </c>
      <c r="C437" s="64">
        <v>1</v>
      </c>
      <c r="D437" s="64">
        <v>34</v>
      </c>
      <c r="E437" s="64">
        <v>0</v>
      </c>
      <c r="F437" s="64">
        <v>0</v>
      </c>
      <c r="G437" s="64">
        <v>0</v>
      </c>
      <c r="H437" s="64">
        <v>0</v>
      </c>
      <c r="I437" s="64">
        <v>0</v>
      </c>
      <c r="J437" s="64">
        <v>0</v>
      </c>
      <c r="K437" s="64">
        <v>0</v>
      </c>
      <c r="L437" s="64">
        <f t="shared" si="354"/>
        <v>87040</v>
      </c>
      <c r="M437" s="64">
        <f t="shared" si="355"/>
        <v>65280</v>
      </c>
      <c r="N437" s="64">
        <f t="shared" si="356"/>
        <v>87040</v>
      </c>
      <c r="O437" s="64">
        <f t="shared" si="357"/>
        <v>65280</v>
      </c>
      <c r="P437" s="64">
        <f t="shared" si="358"/>
        <v>21760</v>
      </c>
      <c r="Q437" s="64">
        <f t="shared" si="359"/>
        <v>43520</v>
      </c>
      <c r="R437" s="64">
        <f t="shared" si="360"/>
        <v>21760</v>
      </c>
      <c r="T437" s="64">
        <f>培养数据!$C$6*D37</f>
        <v>87.04</v>
      </c>
      <c r="U437" s="64">
        <f>培养数据!$C$7*D37</f>
        <v>65.28</v>
      </c>
      <c r="V437" s="64">
        <f>培养数据!$C$8*D37</f>
        <v>87.04</v>
      </c>
      <c r="W437" s="64">
        <f>培养数据!$C$9*D37</f>
        <v>65.28</v>
      </c>
      <c r="X437" s="64">
        <f>培养数据!$C$10*D37</f>
        <v>21.76</v>
      </c>
      <c r="Y437" s="64">
        <f>培养数据!$C$11*D37</f>
        <v>43.52</v>
      </c>
      <c r="Z437" s="64">
        <f>培养数据!$C$12*D37</f>
        <v>21.76</v>
      </c>
    </row>
    <row r="438" spans="1:26">
      <c r="A438" s="64">
        <v>435</v>
      </c>
      <c r="B438" s="64">
        <v>2</v>
      </c>
      <c r="C438" s="64">
        <v>1</v>
      </c>
      <c r="D438" s="64">
        <v>35</v>
      </c>
      <c r="E438" s="64">
        <v>0</v>
      </c>
      <c r="F438" s="64">
        <v>0</v>
      </c>
      <c r="G438" s="64">
        <v>0</v>
      </c>
      <c r="H438" s="64">
        <v>0</v>
      </c>
      <c r="I438" s="64">
        <v>0</v>
      </c>
      <c r="J438" s="64">
        <v>0</v>
      </c>
      <c r="K438" s="64">
        <v>0</v>
      </c>
      <c r="L438" s="64">
        <f t="shared" si="354"/>
        <v>89600.000000000015</v>
      </c>
      <c r="M438" s="64">
        <f t="shared" si="355"/>
        <v>67200</v>
      </c>
      <c r="N438" s="64">
        <f t="shared" si="356"/>
        <v>89600.000000000015</v>
      </c>
      <c r="O438" s="64">
        <f t="shared" si="357"/>
        <v>67200</v>
      </c>
      <c r="P438" s="64">
        <f t="shared" si="358"/>
        <v>22400.000000000004</v>
      </c>
      <c r="Q438" s="64">
        <f t="shared" si="359"/>
        <v>44800.000000000007</v>
      </c>
      <c r="R438" s="64">
        <f t="shared" si="360"/>
        <v>22400.000000000004</v>
      </c>
      <c r="T438" s="64">
        <f>培养数据!$C$6*D38</f>
        <v>89.600000000000009</v>
      </c>
      <c r="U438" s="64">
        <f>培养数据!$C$7*D38</f>
        <v>67.2</v>
      </c>
      <c r="V438" s="64">
        <f>培养数据!$C$8*D38</f>
        <v>89.600000000000009</v>
      </c>
      <c r="W438" s="64">
        <f>培养数据!$C$9*D38</f>
        <v>67.2</v>
      </c>
      <c r="X438" s="64">
        <f>培养数据!$C$10*D38</f>
        <v>22.400000000000002</v>
      </c>
      <c r="Y438" s="64">
        <f>培养数据!$C$11*D38</f>
        <v>44.800000000000004</v>
      </c>
      <c r="Z438" s="64">
        <f>培养数据!$C$12*D38</f>
        <v>22.400000000000002</v>
      </c>
    </row>
    <row r="439" spans="1:26">
      <c r="A439" s="64">
        <v>436</v>
      </c>
      <c r="B439" s="64">
        <v>2</v>
      </c>
      <c r="C439" s="64">
        <v>1</v>
      </c>
      <c r="D439" s="64">
        <v>36</v>
      </c>
      <c r="E439" s="64">
        <v>0</v>
      </c>
      <c r="F439" s="64">
        <v>0</v>
      </c>
      <c r="G439" s="64">
        <v>0</v>
      </c>
      <c r="H439" s="64">
        <v>0</v>
      </c>
      <c r="I439" s="64">
        <v>0</v>
      </c>
      <c r="J439" s="64">
        <v>0</v>
      </c>
      <c r="K439" s="64">
        <v>0</v>
      </c>
      <c r="L439" s="64">
        <f t="shared" si="354"/>
        <v>92160</v>
      </c>
      <c r="M439" s="64">
        <f t="shared" si="355"/>
        <v>69120</v>
      </c>
      <c r="N439" s="64">
        <f t="shared" si="356"/>
        <v>92160</v>
      </c>
      <c r="O439" s="64">
        <f t="shared" si="357"/>
        <v>69120</v>
      </c>
      <c r="P439" s="64">
        <f t="shared" si="358"/>
        <v>23040</v>
      </c>
      <c r="Q439" s="64">
        <f t="shared" si="359"/>
        <v>46080</v>
      </c>
      <c r="R439" s="64">
        <f t="shared" si="360"/>
        <v>23040</v>
      </c>
      <c r="T439" s="64">
        <f>培养数据!$C$6*D39</f>
        <v>92.16</v>
      </c>
      <c r="U439" s="64">
        <f>培养数据!$C$7*D39</f>
        <v>69.12</v>
      </c>
      <c r="V439" s="64">
        <f>培养数据!$C$8*D39</f>
        <v>92.16</v>
      </c>
      <c r="W439" s="64">
        <f>培养数据!$C$9*D39</f>
        <v>69.12</v>
      </c>
      <c r="X439" s="64">
        <f>培养数据!$C$10*D39</f>
        <v>23.04</v>
      </c>
      <c r="Y439" s="64">
        <f>培养数据!$C$11*D39</f>
        <v>46.08</v>
      </c>
      <c r="Z439" s="64">
        <f>培养数据!$C$12*D39</f>
        <v>23.04</v>
      </c>
    </row>
    <row r="440" spans="1:26">
      <c r="A440" s="64">
        <v>437</v>
      </c>
      <c r="B440" s="64">
        <v>2</v>
      </c>
      <c r="C440" s="64">
        <v>1</v>
      </c>
      <c r="D440" s="64">
        <v>37</v>
      </c>
      <c r="E440" s="64">
        <v>0</v>
      </c>
      <c r="F440" s="64">
        <v>0</v>
      </c>
      <c r="G440" s="64">
        <v>0</v>
      </c>
      <c r="H440" s="64">
        <v>0</v>
      </c>
      <c r="I440" s="64">
        <v>0</v>
      </c>
      <c r="J440" s="64">
        <v>0</v>
      </c>
      <c r="K440" s="64">
        <v>0</v>
      </c>
      <c r="L440" s="64">
        <f t="shared" si="354"/>
        <v>94720</v>
      </c>
      <c r="M440" s="64">
        <f t="shared" si="355"/>
        <v>71039.999999999985</v>
      </c>
      <c r="N440" s="64">
        <f t="shared" si="356"/>
        <v>94720</v>
      </c>
      <c r="O440" s="64">
        <f t="shared" si="357"/>
        <v>71039.999999999985</v>
      </c>
      <c r="P440" s="64">
        <f t="shared" si="358"/>
        <v>23680</v>
      </c>
      <c r="Q440" s="64">
        <f t="shared" si="359"/>
        <v>47360</v>
      </c>
      <c r="R440" s="64">
        <f t="shared" si="360"/>
        <v>23680</v>
      </c>
      <c r="T440" s="64">
        <f>培养数据!$C$6*D40</f>
        <v>94.72</v>
      </c>
      <c r="U440" s="64">
        <f>培养数据!$C$7*D40</f>
        <v>71.039999999999992</v>
      </c>
      <c r="V440" s="64">
        <f>培养数据!$C$8*D40</f>
        <v>94.72</v>
      </c>
      <c r="W440" s="64">
        <f>培养数据!$C$9*D40</f>
        <v>71.039999999999992</v>
      </c>
      <c r="X440" s="64">
        <f>培养数据!$C$10*D40</f>
        <v>23.68</v>
      </c>
      <c r="Y440" s="64">
        <f>培养数据!$C$11*D40</f>
        <v>47.36</v>
      </c>
      <c r="Z440" s="64">
        <f>培养数据!$C$12*D40</f>
        <v>23.68</v>
      </c>
    </row>
    <row r="441" spans="1:26">
      <c r="A441" s="64">
        <v>438</v>
      </c>
      <c r="B441" s="64">
        <v>2</v>
      </c>
      <c r="C441" s="64">
        <v>1</v>
      </c>
      <c r="D441" s="64">
        <v>38</v>
      </c>
      <c r="E441" s="64">
        <v>0</v>
      </c>
      <c r="F441" s="64">
        <v>0</v>
      </c>
      <c r="G441" s="64">
        <v>0</v>
      </c>
      <c r="H441" s="64">
        <v>0</v>
      </c>
      <c r="I441" s="64">
        <v>0</v>
      </c>
      <c r="J441" s="64">
        <v>0</v>
      </c>
      <c r="K441" s="64">
        <v>0</v>
      </c>
      <c r="L441" s="64">
        <f t="shared" si="354"/>
        <v>97280</v>
      </c>
      <c r="M441" s="64">
        <f t="shared" si="355"/>
        <v>72960</v>
      </c>
      <c r="N441" s="64">
        <f t="shared" si="356"/>
        <v>97280</v>
      </c>
      <c r="O441" s="64">
        <f t="shared" si="357"/>
        <v>72960</v>
      </c>
      <c r="P441" s="64">
        <f t="shared" si="358"/>
        <v>24320</v>
      </c>
      <c r="Q441" s="64">
        <f t="shared" si="359"/>
        <v>48640</v>
      </c>
      <c r="R441" s="64">
        <f t="shared" si="360"/>
        <v>24320</v>
      </c>
      <c r="T441" s="64">
        <f>培养数据!$C$6*D41</f>
        <v>97.28</v>
      </c>
      <c r="U441" s="64">
        <f>培养数据!$C$7*D41</f>
        <v>72.959999999999994</v>
      </c>
      <c r="V441" s="64">
        <f>培养数据!$C$8*D41</f>
        <v>97.28</v>
      </c>
      <c r="W441" s="64">
        <f>培养数据!$C$9*D41</f>
        <v>72.959999999999994</v>
      </c>
      <c r="X441" s="64">
        <f>培养数据!$C$10*D41</f>
        <v>24.32</v>
      </c>
      <c r="Y441" s="64">
        <f>培养数据!$C$11*D41</f>
        <v>48.64</v>
      </c>
      <c r="Z441" s="64">
        <f>培养数据!$C$12*D41</f>
        <v>24.32</v>
      </c>
    </row>
    <row r="442" spans="1:26">
      <c r="A442" s="64">
        <v>439</v>
      </c>
      <c r="B442" s="64">
        <v>2</v>
      </c>
      <c r="C442" s="64">
        <v>1</v>
      </c>
      <c r="D442" s="64">
        <v>39</v>
      </c>
      <c r="E442" s="64">
        <v>0</v>
      </c>
      <c r="F442" s="64">
        <v>0</v>
      </c>
      <c r="G442" s="64">
        <v>0</v>
      </c>
      <c r="H442" s="64">
        <v>0</v>
      </c>
      <c r="I442" s="64">
        <v>0</v>
      </c>
      <c r="J442" s="64">
        <v>0</v>
      </c>
      <c r="K442" s="64">
        <v>0</v>
      </c>
      <c r="L442" s="64">
        <f t="shared" si="354"/>
        <v>99840</v>
      </c>
      <c r="M442" s="64">
        <f t="shared" si="355"/>
        <v>74880</v>
      </c>
      <c r="N442" s="64">
        <f t="shared" si="356"/>
        <v>99840</v>
      </c>
      <c r="O442" s="64">
        <f t="shared" si="357"/>
        <v>74880</v>
      </c>
      <c r="P442" s="64">
        <f t="shared" si="358"/>
        <v>24960</v>
      </c>
      <c r="Q442" s="64">
        <f t="shared" si="359"/>
        <v>49920</v>
      </c>
      <c r="R442" s="64">
        <f t="shared" si="360"/>
        <v>24960</v>
      </c>
      <c r="T442" s="64">
        <f>培养数据!$C$6*D42</f>
        <v>99.84</v>
      </c>
      <c r="U442" s="64">
        <f>培养数据!$C$7*D42</f>
        <v>74.88</v>
      </c>
      <c r="V442" s="64">
        <f>培养数据!$C$8*D42</f>
        <v>99.84</v>
      </c>
      <c r="W442" s="64">
        <f>培养数据!$C$9*D42</f>
        <v>74.88</v>
      </c>
      <c r="X442" s="64">
        <f>培养数据!$C$10*D42</f>
        <v>24.96</v>
      </c>
      <c r="Y442" s="64">
        <f>培养数据!$C$11*D42</f>
        <v>49.92</v>
      </c>
      <c r="Z442" s="64">
        <f>培养数据!$C$12*D42</f>
        <v>24.96</v>
      </c>
    </row>
    <row r="443" spans="1:26">
      <c r="A443" s="64">
        <v>440</v>
      </c>
      <c r="B443" s="64">
        <v>2</v>
      </c>
      <c r="C443" s="64">
        <v>1</v>
      </c>
      <c r="D443" s="64">
        <v>40</v>
      </c>
      <c r="E443" s="64">
        <v>0</v>
      </c>
      <c r="F443" s="64">
        <v>0</v>
      </c>
      <c r="G443" s="64">
        <v>0</v>
      </c>
      <c r="H443" s="64">
        <v>0</v>
      </c>
      <c r="I443" s="64">
        <v>0</v>
      </c>
      <c r="J443" s="64">
        <v>0</v>
      </c>
      <c r="K443" s="64">
        <v>0</v>
      </c>
      <c r="L443" s="64">
        <f t="shared" si="354"/>
        <v>102400</v>
      </c>
      <c r="M443" s="64">
        <f t="shared" si="355"/>
        <v>76800</v>
      </c>
      <c r="N443" s="64">
        <f t="shared" si="356"/>
        <v>102400</v>
      </c>
      <c r="O443" s="64">
        <f t="shared" si="357"/>
        <v>76800</v>
      </c>
      <c r="P443" s="64">
        <f t="shared" si="358"/>
        <v>25600</v>
      </c>
      <c r="Q443" s="64">
        <f t="shared" si="359"/>
        <v>51200</v>
      </c>
      <c r="R443" s="64">
        <f t="shared" si="360"/>
        <v>25600</v>
      </c>
      <c r="T443" s="64">
        <f>培养数据!$C$6*D43</f>
        <v>102.4</v>
      </c>
      <c r="U443" s="64">
        <f>培养数据!$C$7*D43</f>
        <v>76.8</v>
      </c>
      <c r="V443" s="64">
        <f>培养数据!$C$8*D43</f>
        <v>102.4</v>
      </c>
      <c r="W443" s="64">
        <f>培养数据!$C$9*D43</f>
        <v>76.8</v>
      </c>
      <c r="X443" s="64">
        <f>培养数据!$C$10*D43</f>
        <v>25.6</v>
      </c>
      <c r="Y443" s="64">
        <f>培养数据!$C$11*D43</f>
        <v>51.2</v>
      </c>
      <c r="Z443" s="64">
        <f>培养数据!$C$12*D43</f>
        <v>25.6</v>
      </c>
    </row>
    <row r="444" spans="1:26">
      <c r="A444" s="64">
        <v>441</v>
      </c>
      <c r="B444" s="64">
        <v>2</v>
      </c>
      <c r="C444" s="64">
        <v>1</v>
      </c>
      <c r="D444" s="64">
        <v>41</v>
      </c>
      <c r="E444" s="64">
        <v>0</v>
      </c>
      <c r="F444" s="64">
        <v>0</v>
      </c>
      <c r="G444" s="64">
        <v>0</v>
      </c>
      <c r="H444" s="64">
        <v>0</v>
      </c>
      <c r="I444" s="64">
        <v>0</v>
      </c>
      <c r="J444" s="64">
        <v>0</v>
      </c>
      <c r="K444" s="64">
        <v>0</v>
      </c>
      <c r="L444" s="64">
        <f t="shared" si="354"/>
        <v>104960.00000000001</v>
      </c>
      <c r="M444" s="64">
        <f t="shared" si="355"/>
        <v>78720</v>
      </c>
      <c r="N444" s="64">
        <f t="shared" si="356"/>
        <v>104960.00000000001</v>
      </c>
      <c r="O444" s="64">
        <f t="shared" si="357"/>
        <v>78720</v>
      </c>
      <c r="P444" s="64">
        <f t="shared" si="358"/>
        <v>26240.000000000004</v>
      </c>
      <c r="Q444" s="64">
        <f t="shared" si="359"/>
        <v>52480.000000000007</v>
      </c>
      <c r="R444" s="64">
        <f t="shared" si="360"/>
        <v>26240.000000000004</v>
      </c>
      <c r="T444" s="64">
        <f>培养数据!$C$6*D44</f>
        <v>104.96000000000001</v>
      </c>
      <c r="U444" s="64">
        <f>培养数据!$C$7*D44</f>
        <v>78.72</v>
      </c>
      <c r="V444" s="64">
        <f>培养数据!$C$8*D44</f>
        <v>104.96000000000001</v>
      </c>
      <c r="W444" s="64">
        <f>培养数据!$C$9*D44</f>
        <v>78.72</v>
      </c>
      <c r="X444" s="64">
        <f>培养数据!$C$10*D44</f>
        <v>26.240000000000002</v>
      </c>
      <c r="Y444" s="64">
        <f>培养数据!$C$11*D44</f>
        <v>52.480000000000004</v>
      </c>
      <c r="Z444" s="64">
        <f>培养数据!$C$12*D44</f>
        <v>26.240000000000002</v>
      </c>
    </row>
    <row r="445" spans="1:26">
      <c r="A445" s="64">
        <v>442</v>
      </c>
      <c r="B445" s="64">
        <v>2</v>
      </c>
      <c r="C445" s="64">
        <v>1</v>
      </c>
      <c r="D445" s="64">
        <v>42</v>
      </c>
      <c r="E445" s="64">
        <v>0</v>
      </c>
      <c r="F445" s="64">
        <v>0</v>
      </c>
      <c r="G445" s="64">
        <v>0</v>
      </c>
      <c r="H445" s="64">
        <v>0</v>
      </c>
      <c r="I445" s="64">
        <v>0</v>
      </c>
      <c r="J445" s="64">
        <v>0</v>
      </c>
      <c r="K445" s="64">
        <v>0</v>
      </c>
      <c r="L445" s="64">
        <f t="shared" si="354"/>
        <v>107520</v>
      </c>
      <c r="M445" s="64">
        <f t="shared" si="355"/>
        <v>80640</v>
      </c>
      <c r="N445" s="64">
        <f t="shared" si="356"/>
        <v>107520</v>
      </c>
      <c r="O445" s="64">
        <f t="shared" si="357"/>
        <v>80640</v>
      </c>
      <c r="P445" s="64">
        <f t="shared" si="358"/>
        <v>26880</v>
      </c>
      <c r="Q445" s="64">
        <f t="shared" si="359"/>
        <v>53760</v>
      </c>
      <c r="R445" s="64">
        <f t="shared" si="360"/>
        <v>26880</v>
      </c>
      <c r="T445" s="64">
        <f>培养数据!$C$6*D45</f>
        <v>107.52</v>
      </c>
      <c r="U445" s="64">
        <f>培养数据!$C$7*D45</f>
        <v>80.64</v>
      </c>
      <c r="V445" s="64">
        <f>培养数据!$C$8*D45</f>
        <v>107.52</v>
      </c>
      <c r="W445" s="64">
        <f>培养数据!$C$9*D45</f>
        <v>80.64</v>
      </c>
      <c r="X445" s="64">
        <f>培养数据!$C$10*D45</f>
        <v>26.88</v>
      </c>
      <c r="Y445" s="64">
        <f>培养数据!$C$11*D45</f>
        <v>53.76</v>
      </c>
      <c r="Z445" s="64">
        <f>培养数据!$C$12*D45</f>
        <v>26.88</v>
      </c>
    </row>
    <row r="446" spans="1:26">
      <c r="A446" s="64">
        <v>443</v>
      </c>
      <c r="B446" s="64">
        <v>2</v>
      </c>
      <c r="C446" s="64">
        <v>1</v>
      </c>
      <c r="D446" s="64">
        <v>43</v>
      </c>
      <c r="E446" s="64">
        <v>0</v>
      </c>
      <c r="F446" s="64">
        <v>0</v>
      </c>
      <c r="G446" s="64">
        <v>0</v>
      </c>
      <c r="H446" s="64">
        <v>0</v>
      </c>
      <c r="I446" s="64">
        <v>0</v>
      </c>
      <c r="J446" s="64">
        <v>0</v>
      </c>
      <c r="K446" s="64">
        <v>0</v>
      </c>
      <c r="L446" s="64">
        <f t="shared" si="354"/>
        <v>110080</v>
      </c>
      <c r="M446" s="64">
        <f t="shared" si="355"/>
        <v>82560</v>
      </c>
      <c r="N446" s="64">
        <f t="shared" si="356"/>
        <v>110080</v>
      </c>
      <c r="O446" s="64">
        <f t="shared" si="357"/>
        <v>82560</v>
      </c>
      <c r="P446" s="64">
        <f t="shared" si="358"/>
        <v>27520</v>
      </c>
      <c r="Q446" s="64">
        <f t="shared" si="359"/>
        <v>55040</v>
      </c>
      <c r="R446" s="64">
        <f t="shared" si="360"/>
        <v>27520</v>
      </c>
      <c r="T446" s="64">
        <f>培养数据!$C$6*D46</f>
        <v>110.08</v>
      </c>
      <c r="U446" s="64">
        <f>培养数据!$C$7*D46</f>
        <v>82.56</v>
      </c>
      <c r="V446" s="64">
        <f>培养数据!$C$8*D46</f>
        <v>110.08</v>
      </c>
      <c r="W446" s="64">
        <f>培养数据!$C$9*D46</f>
        <v>82.56</v>
      </c>
      <c r="X446" s="64">
        <f>培养数据!$C$10*D46</f>
        <v>27.52</v>
      </c>
      <c r="Y446" s="64">
        <f>培养数据!$C$11*D46</f>
        <v>55.04</v>
      </c>
      <c r="Z446" s="64">
        <f>培养数据!$C$12*D46</f>
        <v>27.52</v>
      </c>
    </row>
    <row r="447" spans="1:26">
      <c r="A447" s="64">
        <v>444</v>
      </c>
      <c r="B447" s="64">
        <v>2</v>
      </c>
      <c r="C447" s="64">
        <v>1</v>
      </c>
      <c r="D447" s="64">
        <v>44</v>
      </c>
      <c r="E447" s="64">
        <v>0</v>
      </c>
      <c r="F447" s="64">
        <v>0</v>
      </c>
      <c r="G447" s="64">
        <v>0</v>
      </c>
      <c r="H447" s="64">
        <v>0</v>
      </c>
      <c r="I447" s="64">
        <v>0</v>
      </c>
      <c r="J447" s="64">
        <v>0</v>
      </c>
      <c r="K447" s="64">
        <v>0</v>
      </c>
      <c r="L447" s="64">
        <f t="shared" si="354"/>
        <v>112640</v>
      </c>
      <c r="M447" s="64">
        <f t="shared" si="355"/>
        <v>84479.999999999985</v>
      </c>
      <c r="N447" s="64">
        <f t="shared" si="356"/>
        <v>112640</v>
      </c>
      <c r="O447" s="64">
        <f t="shared" si="357"/>
        <v>84479.999999999985</v>
      </c>
      <c r="P447" s="64">
        <f t="shared" si="358"/>
        <v>28160</v>
      </c>
      <c r="Q447" s="64">
        <f t="shared" si="359"/>
        <v>56320</v>
      </c>
      <c r="R447" s="64">
        <f t="shared" si="360"/>
        <v>28160</v>
      </c>
      <c r="T447" s="64">
        <f>培养数据!$C$6*D47</f>
        <v>112.64</v>
      </c>
      <c r="U447" s="64">
        <f>培养数据!$C$7*D47</f>
        <v>84.47999999999999</v>
      </c>
      <c r="V447" s="64">
        <f>培养数据!$C$8*D47</f>
        <v>112.64</v>
      </c>
      <c r="W447" s="64">
        <f>培养数据!$C$9*D47</f>
        <v>84.47999999999999</v>
      </c>
      <c r="X447" s="64">
        <f>培养数据!$C$10*D47</f>
        <v>28.16</v>
      </c>
      <c r="Y447" s="64">
        <f>培养数据!$C$11*D47</f>
        <v>56.32</v>
      </c>
      <c r="Z447" s="64">
        <f>培养数据!$C$12*D47</f>
        <v>28.16</v>
      </c>
    </row>
    <row r="448" spans="1:26">
      <c r="A448" s="64">
        <v>445</v>
      </c>
      <c r="B448" s="64">
        <v>2</v>
      </c>
      <c r="C448" s="64">
        <v>1</v>
      </c>
      <c r="D448" s="64">
        <v>45</v>
      </c>
      <c r="E448" s="64">
        <v>0</v>
      </c>
      <c r="F448" s="64">
        <v>0</v>
      </c>
      <c r="G448" s="64">
        <v>0</v>
      </c>
      <c r="H448" s="64">
        <v>0</v>
      </c>
      <c r="I448" s="64">
        <v>0</v>
      </c>
      <c r="J448" s="64">
        <v>0</v>
      </c>
      <c r="K448" s="64">
        <v>0</v>
      </c>
      <c r="L448" s="64">
        <f t="shared" si="354"/>
        <v>115200</v>
      </c>
      <c r="M448" s="64">
        <f t="shared" si="355"/>
        <v>86399.999999999985</v>
      </c>
      <c r="N448" s="64">
        <f t="shared" si="356"/>
        <v>115200</v>
      </c>
      <c r="O448" s="64">
        <f t="shared" si="357"/>
        <v>86399.999999999985</v>
      </c>
      <c r="P448" s="64">
        <f t="shared" si="358"/>
        <v>28800</v>
      </c>
      <c r="Q448" s="64">
        <f t="shared" si="359"/>
        <v>57600</v>
      </c>
      <c r="R448" s="64">
        <f t="shared" si="360"/>
        <v>28800</v>
      </c>
      <c r="T448" s="64">
        <f>培养数据!$C$6*D48</f>
        <v>115.2</v>
      </c>
      <c r="U448" s="64">
        <f>培养数据!$C$7*D48</f>
        <v>86.399999999999991</v>
      </c>
      <c r="V448" s="64">
        <f>培养数据!$C$8*D48</f>
        <v>115.2</v>
      </c>
      <c r="W448" s="64">
        <f>培养数据!$C$9*D48</f>
        <v>86.399999999999991</v>
      </c>
      <c r="X448" s="64">
        <f>培养数据!$C$10*D48</f>
        <v>28.8</v>
      </c>
      <c r="Y448" s="64">
        <f>培养数据!$C$11*D48</f>
        <v>57.6</v>
      </c>
      <c r="Z448" s="64">
        <f>培养数据!$C$12*D48</f>
        <v>28.8</v>
      </c>
    </row>
    <row r="449" spans="1:26">
      <c r="A449" s="64">
        <v>446</v>
      </c>
      <c r="B449" s="64">
        <v>2</v>
      </c>
      <c r="C449" s="64">
        <v>1</v>
      </c>
      <c r="D449" s="64">
        <v>46</v>
      </c>
      <c r="E449" s="64">
        <v>0</v>
      </c>
      <c r="F449" s="64">
        <v>0</v>
      </c>
      <c r="G449" s="64">
        <v>0</v>
      </c>
      <c r="H449" s="64">
        <v>0</v>
      </c>
      <c r="I449" s="64">
        <v>0</v>
      </c>
      <c r="J449" s="64">
        <v>0</v>
      </c>
      <c r="K449" s="64">
        <v>0</v>
      </c>
      <c r="L449" s="64">
        <f t="shared" si="354"/>
        <v>117760</v>
      </c>
      <c r="M449" s="64">
        <f t="shared" si="355"/>
        <v>88320</v>
      </c>
      <c r="N449" s="64">
        <f t="shared" si="356"/>
        <v>117760</v>
      </c>
      <c r="O449" s="64">
        <f t="shared" si="357"/>
        <v>88320</v>
      </c>
      <c r="P449" s="64">
        <f t="shared" si="358"/>
        <v>29440</v>
      </c>
      <c r="Q449" s="64">
        <f t="shared" si="359"/>
        <v>58880</v>
      </c>
      <c r="R449" s="64">
        <f t="shared" si="360"/>
        <v>29440</v>
      </c>
      <c r="T449" s="64">
        <f>培养数据!$C$6*D49</f>
        <v>117.76</v>
      </c>
      <c r="U449" s="64">
        <f>培养数据!$C$7*D49</f>
        <v>88.32</v>
      </c>
      <c r="V449" s="64">
        <f>培养数据!$C$8*D49</f>
        <v>117.76</v>
      </c>
      <c r="W449" s="64">
        <f>培养数据!$C$9*D49</f>
        <v>88.32</v>
      </c>
      <c r="X449" s="64">
        <f>培养数据!$C$10*D49</f>
        <v>29.44</v>
      </c>
      <c r="Y449" s="64">
        <f>培养数据!$C$11*D49</f>
        <v>58.88</v>
      </c>
      <c r="Z449" s="64">
        <f>培养数据!$C$12*D49</f>
        <v>29.44</v>
      </c>
    </row>
    <row r="450" spans="1:26">
      <c r="A450" s="64">
        <v>447</v>
      </c>
      <c r="B450" s="64">
        <v>2</v>
      </c>
      <c r="C450" s="64">
        <v>1</v>
      </c>
      <c r="D450" s="64">
        <v>47</v>
      </c>
      <c r="E450" s="64">
        <v>0</v>
      </c>
      <c r="F450" s="64">
        <v>0</v>
      </c>
      <c r="G450" s="64">
        <v>0</v>
      </c>
      <c r="H450" s="64">
        <v>0</v>
      </c>
      <c r="I450" s="64">
        <v>0</v>
      </c>
      <c r="J450" s="64">
        <v>0</v>
      </c>
      <c r="K450" s="64">
        <v>0</v>
      </c>
      <c r="L450" s="64">
        <f t="shared" si="354"/>
        <v>120320.00000000001</v>
      </c>
      <c r="M450" s="64">
        <f t="shared" si="355"/>
        <v>90240</v>
      </c>
      <c r="N450" s="64">
        <f t="shared" si="356"/>
        <v>120320.00000000001</v>
      </c>
      <c r="O450" s="64">
        <f t="shared" si="357"/>
        <v>90240</v>
      </c>
      <c r="P450" s="64">
        <f t="shared" si="358"/>
        <v>30080.000000000004</v>
      </c>
      <c r="Q450" s="64">
        <f t="shared" si="359"/>
        <v>60160.000000000007</v>
      </c>
      <c r="R450" s="64">
        <f t="shared" si="360"/>
        <v>30080.000000000004</v>
      </c>
      <c r="T450" s="64">
        <f>培养数据!$C$6*D50</f>
        <v>120.32000000000001</v>
      </c>
      <c r="U450" s="64">
        <f>培养数据!$C$7*D50</f>
        <v>90.24</v>
      </c>
      <c r="V450" s="64">
        <f>培养数据!$C$8*D50</f>
        <v>120.32000000000001</v>
      </c>
      <c r="W450" s="64">
        <f>培养数据!$C$9*D50</f>
        <v>90.24</v>
      </c>
      <c r="X450" s="64">
        <f>培养数据!$C$10*D50</f>
        <v>30.080000000000002</v>
      </c>
      <c r="Y450" s="64">
        <f>培养数据!$C$11*D50</f>
        <v>60.160000000000004</v>
      </c>
      <c r="Z450" s="64">
        <f>培养数据!$C$12*D50</f>
        <v>30.080000000000002</v>
      </c>
    </row>
    <row r="451" spans="1:26">
      <c r="A451" s="64">
        <v>448</v>
      </c>
      <c r="B451" s="64">
        <v>2</v>
      </c>
      <c r="C451" s="64">
        <v>1</v>
      </c>
      <c r="D451" s="64">
        <v>48</v>
      </c>
      <c r="E451" s="64">
        <v>0</v>
      </c>
      <c r="F451" s="64">
        <v>0</v>
      </c>
      <c r="G451" s="64">
        <v>0</v>
      </c>
      <c r="H451" s="64">
        <v>0</v>
      </c>
      <c r="I451" s="64">
        <v>0</v>
      </c>
      <c r="J451" s="64">
        <v>0</v>
      </c>
      <c r="K451" s="64">
        <v>0</v>
      </c>
      <c r="L451" s="64">
        <f t="shared" si="354"/>
        <v>122880</v>
      </c>
      <c r="M451" s="64">
        <f t="shared" si="355"/>
        <v>92160</v>
      </c>
      <c r="N451" s="64">
        <f t="shared" si="356"/>
        <v>122880</v>
      </c>
      <c r="O451" s="64">
        <f t="shared" si="357"/>
        <v>92160</v>
      </c>
      <c r="P451" s="64">
        <f t="shared" si="358"/>
        <v>30720</v>
      </c>
      <c r="Q451" s="64">
        <f t="shared" si="359"/>
        <v>61440</v>
      </c>
      <c r="R451" s="64">
        <f t="shared" si="360"/>
        <v>30720</v>
      </c>
      <c r="T451" s="64">
        <f>培养数据!$C$6*D51</f>
        <v>122.88</v>
      </c>
      <c r="U451" s="64">
        <f>培养数据!$C$7*D51</f>
        <v>92.16</v>
      </c>
      <c r="V451" s="64">
        <f>培养数据!$C$8*D51</f>
        <v>122.88</v>
      </c>
      <c r="W451" s="64">
        <f>培养数据!$C$9*D51</f>
        <v>92.16</v>
      </c>
      <c r="X451" s="64">
        <f>培养数据!$C$10*D51</f>
        <v>30.72</v>
      </c>
      <c r="Y451" s="64">
        <f>培养数据!$C$11*D51</f>
        <v>61.44</v>
      </c>
      <c r="Z451" s="64">
        <f>培养数据!$C$12*D51</f>
        <v>30.72</v>
      </c>
    </row>
    <row r="452" spans="1:26">
      <c r="A452" s="64">
        <v>449</v>
      </c>
      <c r="B452" s="64">
        <v>2</v>
      </c>
      <c r="C452" s="64">
        <v>1</v>
      </c>
      <c r="D452" s="64">
        <v>49</v>
      </c>
      <c r="E452" s="64">
        <v>0</v>
      </c>
      <c r="F452" s="64">
        <v>0</v>
      </c>
      <c r="G452" s="64">
        <v>0</v>
      </c>
      <c r="H452" s="64">
        <v>0</v>
      </c>
      <c r="I452" s="64">
        <v>0</v>
      </c>
      <c r="J452" s="64">
        <v>0</v>
      </c>
      <c r="K452" s="64">
        <v>0</v>
      </c>
      <c r="L452" s="64">
        <f t="shared" si="354"/>
        <v>125440</v>
      </c>
      <c r="M452" s="64">
        <f t="shared" si="355"/>
        <v>94080</v>
      </c>
      <c r="N452" s="64">
        <f t="shared" si="356"/>
        <v>125440</v>
      </c>
      <c r="O452" s="64">
        <f t="shared" si="357"/>
        <v>94080</v>
      </c>
      <c r="P452" s="64">
        <f t="shared" si="358"/>
        <v>31360</v>
      </c>
      <c r="Q452" s="64">
        <f t="shared" si="359"/>
        <v>62720</v>
      </c>
      <c r="R452" s="64">
        <f t="shared" si="360"/>
        <v>31360</v>
      </c>
      <c r="T452" s="64">
        <f>培养数据!$C$6*D52</f>
        <v>125.44</v>
      </c>
      <c r="U452" s="64">
        <f>培养数据!$C$7*D52</f>
        <v>94.08</v>
      </c>
      <c r="V452" s="64">
        <f>培养数据!$C$8*D52</f>
        <v>125.44</v>
      </c>
      <c r="W452" s="64">
        <f>培养数据!$C$9*D52</f>
        <v>94.08</v>
      </c>
      <c r="X452" s="64">
        <f>培养数据!$C$10*D52</f>
        <v>31.36</v>
      </c>
      <c r="Y452" s="64">
        <f>培养数据!$C$11*D52</f>
        <v>62.72</v>
      </c>
      <c r="Z452" s="64">
        <f>培养数据!$C$12*D52</f>
        <v>31.36</v>
      </c>
    </row>
    <row r="453" spans="1:26">
      <c r="A453" s="64">
        <v>450</v>
      </c>
      <c r="B453" s="64">
        <v>2</v>
      </c>
      <c r="C453" s="64">
        <v>1</v>
      </c>
      <c r="D453" s="64">
        <v>50</v>
      </c>
      <c r="E453" s="64">
        <v>0</v>
      </c>
      <c r="F453" s="64">
        <v>0</v>
      </c>
      <c r="G453" s="64">
        <v>0</v>
      </c>
      <c r="H453" s="64">
        <v>0</v>
      </c>
      <c r="I453" s="64">
        <v>0</v>
      </c>
      <c r="J453" s="64">
        <v>0</v>
      </c>
      <c r="K453" s="64">
        <v>0</v>
      </c>
      <c r="L453" s="64">
        <f t="shared" ref="L453:L516" si="375">$L$1*T453</f>
        <v>128000</v>
      </c>
      <c r="M453" s="64">
        <f t="shared" ref="M453:M516" si="376">$L$1*U453</f>
        <v>96000</v>
      </c>
      <c r="N453" s="64">
        <f t="shared" ref="N453:N516" si="377">$L$1*V453</f>
        <v>128000</v>
      </c>
      <c r="O453" s="64">
        <f t="shared" ref="O453:O516" si="378">$L$1*W453</f>
        <v>96000</v>
      </c>
      <c r="P453" s="64">
        <f t="shared" ref="P453:P516" si="379">$L$1*X453</f>
        <v>32000</v>
      </c>
      <c r="Q453" s="64">
        <f t="shared" ref="Q453:Q516" si="380">$L$1*Y453</f>
        <v>64000</v>
      </c>
      <c r="R453" s="64">
        <f t="shared" ref="R453:R516" si="381">$L$1*Z453</f>
        <v>32000</v>
      </c>
      <c r="T453" s="64">
        <f>培养数据!$C$6*D53</f>
        <v>128</v>
      </c>
      <c r="U453" s="64">
        <f>培养数据!$C$7*D53</f>
        <v>96</v>
      </c>
      <c r="V453" s="64">
        <f>培养数据!$C$8*D53</f>
        <v>128</v>
      </c>
      <c r="W453" s="64">
        <f>培养数据!$C$9*D53</f>
        <v>96</v>
      </c>
      <c r="X453" s="64">
        <f>培养数据!$C$10*D53</f>
        <v>32</v>
      </c>
      <c r="Y453" s="64">
        <f>培养数据!$C$11*D53</f>
        <v>64</v>
      </c>
      <c r="Z453" s="64">
        <f>培养数据!$C$12*D53</f>
        <v>32</v>
      </c>
    </row>
    <row r="454" spans="1:26">
      <c r="A454" s="64">
        <v>451</v>
      </c>
      <c r="B454" s="64">
        <v>2</v>
      </c>
      <c r="C454" s="64">
        <v>1</v>
      </c>
      <c r="D454" s="64">
        <v>51</v>
      </c>
      <c r="E454" s="64">
        <v>0</v>
      </c>
      <c r="F454" s="64">
        <v>0</v>
      </c>
      <c r="G454" s="64">
        <v>0</v>
      </c>
      <c r="H454" s="64">
        <v>0</v>
      </c>
      <c r="I454" s="64">
        <v>0</v>
      </c>
      <c r="J454" s="64">
        <v>0</v>
      </c>
      <c r="K454" s="64">
        <v>0</v>
      </c>
      <c r="L454" s="64">
        <f t="shared" si="375"/>
        <v>130560</v>
      </c>
      <c r="M454" s="64">
        <f t="shared" si="376"/>
        <v>97920</v>
      </c>
      <c r="N454" s="64">
        <f t="shared" si="377"/>
        <v>130560</v>
      </c>
      <c r="O454" s="64">
        <f t="shared" si="378"/>
        <v>97920</v>
      </c>
      <c r="P454" s="64">
        <f t="shared" si="379"/>
        <v>32640</v>
      </c>
      <c r="Q454" s="64">
        <f t="shared" si="380"/>
        <v>65280</v>
      </c>
      <c r="R454" s="64">
        <f t="shared" si="381"/>
        <v>32640</v>
      </c>
      <c r="T454" s="64">
        <f>培养数据!$C$6*D54</f>
        <v>130.56</v>
      </c>
      <c r="U454" s="64">
        <f>培养数据!$C$7*D54</f>
        <v>97.92</v>
      </c>
      <c r="V454" s="64">
        <f>培养数据!$C$8*D54</f>
        <v>130.56</v>
      </c>
      <c r="W454" s="64">
        <f>培养数据!$C$9*D54</f>
        <v>97.92</v>
      </c>
      <c r="X454" s="64">
        <f>培养数据!$C$10*D54</f>
        <v>32.64</v>
      </c>
      <c r="Y454" s="64">
        <f>培养数据!$C$11*D54</f>
        <v>65.28</v>
      </c>
      <c r="Z454" s="64">
        <f>培养数据!$C$12*D54</f>
        <v>32.64</v>
      </c>
    </row>
    <row r="455" spans="1:26">
      <c r="A455" s="64">
        <v>452</v>
      </c>
      <c r="B455" s="64">
        <v>2</v>
      </c>
      <c r="C455" s="64">
        <v>1</v>
      </c>
      <c r="D455" s="64">
        <v>52</v>
      </c>
      <c r="E455" s="64">
        <v>0</v>
      </c>
      <c r="F455" s="64">
        <v>0</v>
      </c>
      <c r="G455" s="64">
        <v>0</v>
      </c>
      <c r="H455" s="64">
        <v>0</v>
      </c>
      <c r="I455" s="64">
        <v>0</v>
      </c>
      <c r="J455" s="64">
        <v>0</v>
      </c>
      <c r="K455" s="64">
        <v>0</v>
      </c>
      <c r="L455" s="64">
        <f t="shared" si="375"/>
        <v>133120</v>
      </c>
      <c r="M455" s="64">
        <f t="shared" si="376"/>
        <v>99840</v>
      </c>
      <c r="N455" s="64">
        <f t="shared" si="377"/>
        <v>133120</v>
      </c>
      <c r="O455" s="64">
        <f t="shared" si="378"/>
        <v>99840</v>
      </c>
      <c r="P455" s="64">
        <f t="shared" si="379"/>
        <v>33280</v>
      </c>
      <c r="Q455" s="64">
        <f t="shared" si="380"/>
        <v>66560</v>
      </c>
      <c r="R455" s="64">
        <f t="shared" si="381"/>
        <v>33280</v>
      </c>
      <c r="T455" s="64">
        <f>培养数据!$C$6*D55</f>
        <v>133.12</v>
      </c>
      <c r="U455" s="64">
        <f>培养数据!$C$7*D55</f>
        <v>99.84</v>
      </c>
      <c r="V455" s="64">
        <f>培养数据!$C$8*D55</f>
        <v>133.12</v>
      </c>
      <c r="W455" s="64">
        <f>培养数据!$C$9*D55</f>
        <v>99.84</v>
      </c>
      <c r="X455" s="64">
        <f>培养数据!$C$10*D55</f>
        <v>33.28</v>
      </c>
      <c r="Y455" s="64">
        <f>培养数据!$C$11*D55</f>
        <v>66.56</v>
      </c>
      <c r="Z455" s="64">
        <f>培养数据!$C$12*D55</f>
        <v>33.28</v>
      </c>
    </row>
    <row r="456" spans="1:26">
      <c r="A456" s="64">
        <v>453</v>
      </c>
      <c r="B456" s="64">
        <v>2</v>
      </c>
      <c r="C456" s="64">
        <v>1</v>
      </c>
      <c r="D456" s="64">
        <v>53</v>
      </c>
      <c r="E456" s="64">
        <v>0</v>
      </c>
      <c r="F456" s="64">
        <v>0</v>
      </c>
      <c r="G456" s="64">
        <v>0</v>
      </c>
      <c r="H456" s="64">
        <v>0</v>
      </c>
      <c r="I456" s="64">
        <v>0</v>
      </c>
      <c r="J456" s="64">
        <v>0</v>
      </c>
      <c r="K456" s="64">
        <v>0</v>
      </c>
      <c r="L456" s="64">
        <f t="shared" si="375"/>
        <v>135680</v>
      </c>
      <c r="M456" s="64">
        <f t="shared" si="376"/>
        <v>101759.99999999999</v>
      </c>
      <c r="N456" s="64">
        <f t="shared" si="377"/>
        <v>135680</v>
      </c>
      <c r="O456" s="64">
        <f t="shared" si="378"/>
        <v>101759.99999999999</v>
      </c>
      <c r="P456" s="64">
        <f t="shared" si="379"/>
        <v>33920</v>
      </c>
      <c r="Q456" s="64">
        <f t="shared" si="380"/>
        <v>67840</v>
      </c>
      <c r="R456" s="64">
        <f t="shared" si="381"/>
        <v>33920</v>
      </c>
      <c r="T456" s="64">
        <f>培养数据!$C$6*D56</f>
        <v>135.68</v>
      </c>
      <c r="U456" s="64">
        <f>培养数据!$C$7*D56</f>
        <v>101.75999999999999</v>
      </c>
      <c r="V456" s="64">
        <f>培养数据!$C$8*D56</f>
        <v>135.68</v>
      </c>
      <c r="W456" s="64">
        <f>培养数据!$C$9*D56</f>
        <v>101.75999999999999</v>
      </c>
      <c r="X456" s="64">
        <f>培养数据!$C$10*D56</f>
        <v>33.92</v>
      </c>
      <c r="Y456" s="64">
        <f>培养数据!$C$11*D56</f>
        <v>67.84</v>
      </c>
      <c r="Z456" s="64">
        <f>培养数据!$C$12*D56</f>
        <v>33.92</v>
      </c>
    </row>
    <row r="457" spans="1:26">
      <c r="A457" s="64">
        <v>454</v>
      </c>
      <c r="B457" s="64">
        <v>2</v>
      </c>
      <c r="C457" s="64">
        <v>1</v>
      </c>
      <c r="D457" s="64">
        <v>54</v>
      </c>
      <c r="E457" s="64">
        <v>0</v>
      </c>
      <c r="F457" s="64">
        <v>0</v>
      </c>
      <c r="G457" s="64">
        <v>0</v>
      </c>
      <c r="H457" s="64">
        <v>0</v>
      </c>
      <c r="I457" s="64">
        <v>0</v>
      </c>
      <c r="J457" s="64">
        <v>0</v>
      </c>
      <c r="K457" s="64">
        <v>0</v>
      </c>
      <c r="L457" s="64">
        <f t="shared" si="375"/>
        <v>138240</v>
      </c>
      <c r="M457" s="64">
        <f t="shared" si="376"/>
        <v>103679.99999999999</v>
      </c>
      <c r="N457" s="64">
        <f t="shared" si="377"/>
        <v>138240</v>
      </c>
      <c r="O457" s="64">
        <f t="shared" si="378"/>
        <v>103679.99999999999</v>
      </c>
      <c r="P457" s="64">
        <f t="shared" si="379"/>
        <v>34560</v>
      </c>
      <c r="Q457" s="64">
        <f t="shared" si="380"/>
        <v>69120</v>
      </c>
      <c r="R457" s="64">
        <f t="shared" si="381"/>
        <v>34560</v>
      </c>
      <c r="T457" s="64">
        <f>培养数据!$C$6*D57</f>
        <v>138.24</v>
      </c>
      <c r="U457" s="64">
        <f>培养数据!$C$7*D57</f>
        <v>103.67999999999999</v>
      </c>
      <c r="V457" s="64">
        <f>培养数据!$C$8*D57</f>
        <v>138.24</v>
      </c>
      <c r="W457" s="64">
        <f>培养数据!$C$9*D57</f>
        <v>103.67999999999999</v>
      </c>
      <c r="X457" s="64">
        <f>培养数据!$C$10*D57</f>
        <v>34.56</v>
      </c>
      <c r="Y457" s="64">
        <f>培养数据!$C$11*D57</f>
        <v>69.12</v>
      </c>
      <c r="Z457" s="64">
        <f>培养数据!$C$12*D57</f>
        <v>34.56</v>
      </c>
    </row>
    <row r="458" spans="1:26">
      <c r="A458" s="64">
        <v>455</v>
      </c>
      <c r="B458" s="64">
        <v>2</v>
      </c>
      <c r="C458" s="64">
        <v>1</v>
      </c>
      <c r="D458" s="64">
        <v>55</v>
      </c>
      <c r="E458" s="64">
        <v>0</v>
      </c>
      <c r="F458" s="64">
        <v>0</v>
      </c>
      <c r="G458" s="64">
        <v>0</v>
      </c>
      <c r="H458" s="64">
        <v>0</v>
      </c>
      <c r="I458" s="64">
        <v>0</v>
      </c>
      <c r="J458" s="64">
        <v>0</v>
      </c>
      <c r="K458" s="64">
        <v>0</v>
      </c>
      <c r="L458" s="64">
        <f t="shared" si="375"/>
        <v>140800</v>
      </c>
      <c r="M458" s="64">
        <f t="shared" si="376"/>
        <v>105600</v>
      </c>
      <c r="N458" s="64">
        <f t="shared" si="377"/>
        <v>140800</v>
      </c>
      <c r="O458" s="64">
        <f t="shared" si="378"/>
        <v>105600</v>
      </c>
      <c r="P458" s="64">
        <f t="shared" si="379"/>
        <v>35200</v>
      </c>
      <c r="Q458" s="64">
        <f t="shared" si="380"/>
        <v>70400</v>
      </c>
      <c r="R458" s="64">
        <f t="shared" si="381"/>
        <v>35200</v>
      </c>
      <c r="T458" s="64">
        <f>培养数据!$C$6*D58</f>
        <v>140.80000000000001</v>
      </c>
      <c r="U458" s="64">
        <f>培养数据!$C$7*D58</f>
        <v>105.6</v>
      </c>
      <c r="V458" s="64">
        <f>培养数据!$C$8*D58</f>
        <v>140.80000000000001</v>
      </c>
      <c r="W458" s="64">
        <f>培养数据!$C$9*D58</f>
        <v>105.6</v>
      </c>
      <c r="X458" s="64">
        <f>培养数据!$C$10*D58</f>
        <v>35.200000000000003</v>
      </c>
      <c r="Y458" s="64">
        <f>培养数据!$C$11*D58</f>
        <v>70.400000000000006</v>
      </c>
      <c r="Z458" s="64">
        <f>培养数据!$C$12*D58</f>
        <v>35.200000000000003</v>
      </c>
    </row>
    <row r="459" spans="1:26">
      <c r="A459" s="64">
        <v>456</v>
      </c>
      <c r="B459" s="64">
        <v>2</v>
      </c>
      <c r="C459" s="64">
        <v>1</v>
      </c>
      <c r="D459" s="64">
        <v>56</v>
      </c>
      <c r="E459" s="64">
        <v>0</v>
      </c>
      <c r="F459" s="64">
        <v>0</v>
      </c>
      <c r="G459" s="64">
        <v>0</v>
      </c>
      <c r="H459" s="64">
        <v>0</v>
      </c>
      <c r="I459" s="64">
        <v>0</v>
      </c>
      <c r="J459" s="64">
        <v>0</v>
      </c>
      <c r="K459" s="64">
        <v>0</v>
      </c>
      <c r="L459" s="64">
        <f t="shared" si="375"/>
        <v>143360</v>
      </c>
      <c r="M459" s="64">
        <f t="shared" si="376"/>
        <v>107520</v>
      </c>
      <c r="N459" s="64">
        <f t="shared" si="377"/>
        <v>143360</v>
      </c>
      <c r="O459" s="64">
        <f t="shared" si="378"/>
        <v>107520</v>
      </c>
      <c r="P459" s="64">
        <f t="shared" si="379"/>
        <v>35840</v>
      </c>
      <c r="Q459" s="64">
        <f t="shared" si="380"/>
        <v>71680</v>
      </c>
      <c r="R459" s="64">
        <f t="shared" si="381"/>
        <v>35840</v>
      </c>
      <c r="T459" s="64">
        <f>培养数据!$C$6*D59</f>
        <v>143.36000000000001</v>
      </c>
      <c r="U459" s="64">
        <f>培养数据!$C$7*D59</f>
        <v>107.52</v>
      </c>
      <c r="V459" s="64">
        <f>培养数据!$C$8*D59</f>
        <v>143.36000000000001</v>
      </c>
      <c r="W459" s="64">
        <f>培养数据!$C$9*D59</f>
        <v>107.52</v>
      </c>
      <c r="X459" s="64">
        <f>培养数据!$C$10*D59</f>
        <v>35.840000000000003</v>
      </c>
      <c r="Y459" s="64">
        <f>培养数据!$C$11*D59</f>
        <v>71.680000000000007</v>
      </c>
      <c r="Z459" s="64">
        <f>培养数据!$C$12*D59</f>
        <v>35.840000000000003</v>
      </c>
    </row>
    <row r="460" spans="1:26">
      <c r="A460" s="64">
        <v>457</v>
      </c>
      <c r="B460" s="64">
        <v>2</v>
      </c>
      <c r="C460" s="64">
        <v>1</v>
      </c>
      <c r="D460" s="64">
        <v>57</v>
      </c>
      <c r="E460" s="64">
        <v>0</v>
      </c>
      <c r="F460" s="64">
        <v>0</v>
      </c>
      <c r="G460" s="64">
        <v>0</v>
      </c>
      <c r="H460" s="64">
        <v>0</v>
      </c>
      <c r="I460" s="64">
        <v>0</v>
      </c>
      <c r="J460" s="64">
        <v>0</v>
      </c>
      <c r="K460" s="64">
        <v>0</v>
      </c>
      <c r="L460" s="64">
        <f t="shared" si="375"/>
        <v>145920.00000000003</v>
      </c>
      <c r="M460" s="64">
        <f t="shared" si="376"/>
        <v>109440</v>
      </c>
      <c r="N460" s="64">
        <f t="shared" si="377"/>
        <v>145920.00000000003</v>
      </c>
      <c r="O460" s="64">
        <f t="shared" si="378"/>
        <v>109440</v>
      </c>
      <c r="P460" s="64">
        <f t="shared" si="379"/>
        <v>36480.000000000007</v>
      </c>
      <c r="Q460" s="64">
        <f t="shared" si="380"/>
        <v>72960.000000000015</v>
      </c>
      <c r="R460" s="64">
        <f t="shared" si="381"/>
        <v>36480.000000000007</v>
      </c>
      <c r="T460" s="64">
        <f>培养数据!$C$6*D60</f>
        <v>145.92000000000002</v>
      </c>
      <c r="U460" s="64">
        <f>培养数据!$C$7*D60</f>
        <v>109.44</v>
      </c>
      <c r="V460" s="64">
        <f>培养数据!$C$8*D60</f>
        <v>145.92000000000002</v>
      </c>
      <c r="W460" s="64">
        <f>培养数据!$C$9*D60</f>
        <v>109.44</v>
      </c>
      <c r="X460" s="64">
        <f>培养数据!$C$10*D60</f>
        <v>36.480000000000004</v>
      </c>
      <c r="Y460" s="64">
        <f>培养数据!$C$11*D60</f>
        <v>72.960000000000008</v>
      </c>
      <c r="Z460" s="64">
        <f>培养数据!$C$12*D60</f>
        <v>36.480000000000004</v>
      </c>
    </row>
    <row r="461" spans="1:26">
      <c r="A461" s="64">
        <v>458</v>
      </c>
      <c r="B461" s="64">
        <v>2</v>
      </c>
      <c r="C461" s="64">
        <v>1</v>
      </c>
      <c r="D461" s="64">
        <v>58</v>
      </c>
      <c r="E461" s="64">
        <v>0</v>
      </c>
      <c r="F461" s="64">
        <v>0</v>
      </c>
      <c r="G461" s="64">
        <v>0</v>
      </c>
      <c r="H461" s="64">
        <v>0</v>
      </c>
      <c r="I461" s="64">
        <v>0</v>
      </c>
      <c r="J461" s="64">
        <v>0</v>
      </c>
      <c r="K461" s="64">
        <v>0</v>
      </c>
      <c r="L461" s="64">
        <f t="shared" si="375"/>
        <v>148480</v>
      </c>
      <c r="M461" s="64">
        <f t="shared" si="376"/>
        <v>111360</v>
      </c>
      <c r="N461" s="64">
        <f t="shared" si="377"/>
        <v>148480</v>
      </c>
      <c r="O461" s="64">
        <f t="shared" si="378"/>
        <v>111360</v>
      </c>
      <c r="P461" s="64">
        <f t="shared" si="379"/>
        <v>37120</v>
      </c>
      <c r="Q461" s="64">
        <f t="shared" si="380"/>
        <v>74240</v>
      </c>
      <c r="R461" s="64">
        <f t="shared" si="381"/>
        <v>37120</v>
      </c>
      <c r="T461" s="64">
        <f>培养数据!$C$6*D61</f>
        <v>148.47999999999999</v>
      </c>
      <c r="U461" s="64">
        <f>培养数据!$C$7*D61</f>
        <v>111.36</v>
      </c>
      <c r="V461" s="64">
        <f>培养数据!$C$8*D61</f>
        <v>148.47999999999999</v>
      </c>
      <c r="W461" s="64">
        <f>培养数据!$C$9*D61</f>
        <v>111.36</v>
      </c>
      <c r="X461" s="64">
        <f>培养数据!$C$10*D61</f>
        <v>37.119999999999997</v>
      </c>
      <c r="Y461" s="64">
        <f>培养数据!$C$11*D61</f>
        <v>74.239999999999995</v>
      </c>
      <c r="Z461" s="64">
        <f>培养数据!$C$12*D61</f>
        <v>37.119999999999997</v>
      </c>
    </row>
    <row r="462" spans="1:26">
      <c r="A462" s="64">
        <v>459</v>
      </c>
      <c r="B462" s="64">
        <v>2</v>
      </c>
      <c r="C462" s="64">
        <v>1</v>
      </c>
      <c r="D462" s="64">
        <v>59</v>
      </c>
      <c r="E462" s="64">
        <v>0</v>
      </c>
      <c r="F462" s="64">
        <v>0</v>
      </c>
      <c r="G462" s="64">
        <v>0</v>
      </c>
      <c r="H462" s="64">
        <v>0</v>
      </c>
      <c r="I462" s="64">
        <v>0</v>
      </c>
      <c r="J462" s="64">
        <v>0</v>
      </c>
      <c r="K462" s="64">
        <v>0</v>
      </c>
      <c r="L462" s="64">
        <f t="shared" si="375"/>
        <v>151040</v>
      </c>
      <c r="M462" s="64">
        <f t="shared" si="376"/>
        <v>113280</v>
      </c>
      <c r="N462" s="64">
        <f t="shared" si="377"/>
        <v>151040</v>
      </c>
      <c r="O462" s="64">
        <f t="shared" si="378"/>
        <v>113280</v>
      </c>
      <c r="P462" s="64">
        <f t="shared" si="379"/>
        <v>37760</v>
      </c>
      <c r="Q462" s="64">
        <f t="shared" si="380"/>
        <v>75520</v>
      </c>
      <c r="R462" s="64">
        <f t="shared" si="381"/>
        <v>37760</v>
      </c>
      <c r="T462" s="64">
        <f>培养数据!$C$6*D62</f>
        <v>151.04</v>
      </c>
      <c r="U462" s="64">
        <f>培养数据!$C$7*D62</f>
        <v>113.28</v>
      </c>
      <c r="V462" s="64">
        <f>培养数据!$C$8*D62</f>
        <v>151.04</v>
      </c>
      <c r="W462" s="64">
        <f>培养数据!$C$9*D62</f>
        <v>113.28</v>
      </c>
      <c r="X462" s="64">
        <f>培养数据!$C$10*D62</f>
        <v>37.76</v>
      </c>
      <c r="Y462" s="64">
        <f>培养数据!$C$11*D62</f>
        <v>75.52</v>
      </c>
      <c r="Z462" s="64">
        <f>培养数据!$C$12*D62</f>
        <v>37.76</v>
      </c>
    </row>
    <row r="463" spans="1:26">
      <c r="A463" s="64">
        <v>460</v>
      </c>
      <c r="B463" s="64">
        <v>2</v>
      </c>
      <c r="C463" s="64">
        <v>1</v>
      </c>
      <c r="D463" s="64">
        <v>60</v>
      </c>
      <c r="E463" s="64">
        <v>0</v>
      </c>
      <c r="F463" s="64">
        <v>0</v>
      </c>
      <c r="G463" s="64">
        <v>0</v>
      </c>
      <c r="H463" s="64">
        <v>0</v>
      </c>
      <c r="I463" s="64">
        <v>0</v>
      </c>
      <c r="J463" s="64">
        <v>0</v>
      </c>
      <c r="K463" s="64">
        <v>0</v>
      </c>
      <c r="L463" s="64">
        <f t="shared" si="375"/>
        <v>153600</v>
      </c>
      <c r="M463" s="64">
        <f t="shared" si="376"/>
        <v>115199.99999999999</v>
      </c>
      <c r="N463" s="64">
        <f t="shared" si="377"/>
        <v>153600</v>
      </c>
      <c r="O463" s="64">
        <f t="shared" si="378"/>
        <v>115199.99999999999</v>
      </c>
      <c r="P463" s="64">
        <f t="shared" si="379"/>
        <v>38400</v>
      </c>
      <c r="Q463" s="64">
        <f t="shared" si="380"/>
        <v>76800</v>
      </c>
      <c r="R463" s="64">
        <f t="shared" si="381"/>
        <v>38400</v>
      </c>
      <c r="T463" s="64">
        <f>培养数据!$C$6*D63</f>
        <v>153.6</v>
      </c>
      <c r="U463" s="64">
        <f>培养数据!$C$7*D63</f>
        <v>115.19999999999999</v>
      </c>
      <c r="V463" s="64">
        <f>培养数据!$C$8*D63</f>
        <v>153.6</v>
      </c>
      <c r="W463" s="64">
        <f>培养数据!$C$9*D63</f>
        <v>115.19999999999999</v>
      </c>
      <c r="X463" s="64">
        <f>培养数据!$C$10*D63</f>
        <v>38.4</v>
      </c>
      <c r="Y463" s="64">
        <f>培养数据!$C$11*D63</f>
        <v>76.8</v>
      </c>
      <c r="Z463" s="64">
        <f>培养数据!$C$12*D63</f>
        <v>38.4</v>
      </c>
    </row>
    <row r="464" spans="1:26">
      <c r="A464" s="64">
        <v>461</v>
      </c>
      <c r="B464" s="64">
        <v>2</v>
      </c>
      <c r="C464" s="64">
        <v>1</v>
      </c>
      <c r="D464" s="64">
        <v>61</v>
      </c>
      <c r="E464" s="64">
        <v>0</v>
      </c>
      <c r="F464" s="64">
        <v>0</v>
      </c>
      <c r="G464" s="64">
        <v>0</v>
      </c>
      <c r="H464" s="64">
        <v>0</v>
      </c>
      <c r="I464" s="64">
        <v>0</v>
      </c>
      <c r="J464" s="64">
        <v>0</v>
      </c>
      <c r="K464" s="64">
        <v>0</v>
      </c>
      <c r="L464" s="64">
        <f t="shared" si="375"/>
        <v>156160</v>
      </c>
      <c r="M464" s="64">
        <f t="shared" si="376"/>
        <v>117119.99999999999</v>
      </c>
      <c r="N464" s="64">
        <f t="shared" si="377"/>
        <v>156160</v>
      </c>
      <c r="O464" s="64">
        <f t="shared" si="378"/>
        <v>117119.99999999999</v>
      </c>
      <c r="P464" s="64">
        <f t="shared" si="379"/>
        <v>39040</v>
      </c>
      <c r="Q464" s="64">
        <f t="shared" si="380"/>
        <v>78080</v>
      </c>
      <c r="R464" s="64">
        <f t="shared" si="381"/>
        <v>39040</v>
      </c>
      <c r="T464" s="64">
        <f>培养数据!$C$6*D64</f>
        <v>156.16</v>
      </c>
      <c r="U464" s="64">
        <f>培养数据!$C$7*D64</f>
        <v>117.11999999999999</v>
      </c>
      <c r="V464" s="64">
        <f>培养数据!$C$8*D64</f>
        <v>156.16</v>
      </c>
      <c r="W464" s="64">
        <f>培养数据!$C$9*D64</f>
        <v>117.11999999999999</v>
      </c>
      <c r="X464" s="64">
        <f>培养数据!$C$10*D64</f>
        <v>39.04</v>
      </c>
      <c r="Y464" s="64">
        <f>培养数据!$C$11*D64</f>
        <v>78.08</v>
      </c>
      <c r="Z464" s="64">
        <f>培养数据!$C$12*D64</f>
        <v>39.04</v>
      </c>
    </row>
    <row r="465" spans="1:26">
      <c r="A465" s="64">
        <v>462</v>
      </c>
      <c r="B465" s="64">
        <v>2</v>
      </c>
      <c r="C465" s="64">
        <v>1</v>
      </c>
      <c r="D465" s="64">
        <v>62</v>
      </c>
      <c r="E465" s="64">
        <v>0</v>
      </c>
      <c r="F465" s="64">
        <v>0</v>
      </c>
      <c r="G465" s="64">
        <v>0</v>
      </c>
      <c r="H465" s="64">
        <v>0</v>
      </c>
      <c r="I465" s="64">
        <v>0</v>
      </c>
      <c r="J465" s="64">
        <v>0</v>
      </c>
      <c r="K465" s="64">
        <v>0</v>
      </c>
      <c r="L465" s="64">
        <f t="shared" si="375"/>
        <v>158720</v>
      </c>
      <c r="M465" s="64">
        <f t="shared" si="376"/>
        <v>119039.99999999999</v>
      </c>
      <c r="N465" s="64">
        <f t="shared" si="377"/>
        <v>158720</v>
      </c>
      <c r="O465" s="64">
        <f t="shared" si="378"/>
        <v>119039.99999999999</v>
      </c>
      <c r="P465" s="64">
        <f t="shared" si="379"/>
        <v>39680</v>
      </c>
      <c r="Q465" s="64">
        <f t="shared" si="380"/>
        <v>79360</v>
      </c>
      <c r="R465" s="64">
        <f t="shared" si="381"/>
        <v>39680</v>
      </c>
      <c r="T465" s="64">
        <f>培养数据!$C$6*D65</f>
        <v>158.72</v>
      </c>
      <c r="U465" s="64">
        <f>培养数据!$C$7*D65</f>
        <v>119.03999999999999</v>
      </c>
      <c r="V465" s="64">
        <f>培养数据!$C$8*D65</f>
        <v>158.72</v>
      </c>
      <c r="W465" s="64">
        <f>培养数据!$C$9*D65</f>
        <v>119.03999999999999</v>
      </c>
      <c r="X465" s="64">
        <f>培养数据!$C$10*D65</f>
        <v>39.68</v>
      </c>
      <c r="Y465" s="64">
        <f>培养数据!$C$11*D65</f>
        <v>79.36</v>
      </c>
      <c r="Z465" s="64">
        <f>培养数据!$C$12*D65</f>
        <v>39.68</v>
      </c>
    </row>
    <row r="466" spans="1:26">
      <c r="A466" s="64">
        <v>463</v>
      </c>
      <c r="B466" s="64">
        <v>2</v>
      </c>
      <c r="C466" s="64">
        <v>1</v>
      </c>
      <c r="D466" s="64">
        <v>63</v>
      </c>
      <c r="E466" s="64">
        <v>0</v>
      </c>
      <c r="F466" s="64">
        <v>0</v>
      </c>
      <c r="G466" s="64">
        <v>0</v>
      </c>
      <c r="H466" s="64">
        <v>0</v>
      </c>
      <c r="I466" s="64">
        <v>0</v>
      </c>
      <c r="J466" s="64">
        <v>0</v>
      </c>
      <c r="K466" s="64">
        <v>0</v>
      </c>
      <c r="L466" s="64">
        <f t="shared" si="375"/>
        <v>161280</v>
      </c>
      <c r="M466" s="64">
        <f t="shared" si="376"/>
        <v>120960</v>
      </c>
      <c r="N466" s="64">
        <f t="shared" si="377"/>
        <v>161280</v>
      </c>
      <c r="O466" s="64">
        <f t="shared" si="378"/>
        <v>120960</v>
      </c>
      <c r="P466" s="64">
        <f t="shared" si="379"/>
        <v>40320</v>
      </c>
      <c r="Q466" s="64">
        <f t="shared" si="380"/>
        <v>80640</v>
      </c>
      <c r="R466" s="64">
        <f t="shared" si="381"/>
        <v>40320</v>
      </c>
      <c r="T466" s="64">
        <f>培养数据!$C$6*D66</f>
        <v>161.28</v>
      </c>
      <c r="U466" s="64">
        <f>培养数据!$C$7*D66</f>
        <v>120.96</v>
      </c>
      <c r="V466" s="64">
        <f>培养数据!$C$8*D66</f>
        <v>161.28</v>
      </c>
      <c r="W466" s="64">
        <f>培养数据!$C$9*D66</f>
        <v>120.96</v>
      </c>
      <c r="X466" s="64">
        <f>培养数据!$C$10*D66</f>
        <v>40.32</v>
      </c>
      <c r="Y466" s="64">
        <f>培养数据!$C$11*D66</f>
        <v>80.64</v>
      </c>
      <c r="Z466" s="64">
        <f>培养数据!$C$12*D66</f>
        <v>40.32</v>
      </c>
    </row>
    <row r="467" spans="1:26">
      <c r="A467" s="64">
        <v>464</v>
      </c>
      <c r="B467" s="64">
        <v>2</v>
      </c>
      <c r="C467" s="64">
        <v>1</v>
      </c>
      <c r="D467" s="64">
        <v>64</v>
      </c>
      <c r="E467" s="64">
        <v>0</v>
      </c>
      <c r="F467" s="64">
        <v>0</v>
      </c>
      <c r="G467" s="64">
        <v>0</v>
      </c>
      <c r="H467" s="64">
        <v>0</v>
      </c>
      <c r="I467" s="64">
        <v>0</v>
      </c>
      <c r="J467" s="64">
        <v>0</v>
      </c>
      <c r="K467" s="64">
        <v>0</v>
      </c>
      <c r="L467" s="64">
        <f t="shared" si="375"/>
        <v>163840</v>
      </c>
      <c r="M467" s="64">
        <f t="shared" si="376"/>
        <v>122880</v>
      </c>
      <c r="N467" s="64">
        <f t="shared" si="377"/>
        <v>163840</v>
      </c>
      <c r="O467" s="64">
        <f t="shared" si="378"/>
        <v>122880</v>
      </c>
      <c r="P467" s="64">
        <f t="shared" si="379"/>
        <v>40960</v>
      </c>
      <c r="Q467" s="64">
        <f t="shared" si="380"/>
        <v>81920</v>
      </c>
      <c r="R467" s="64">
        <f t="shared" si="381"/>
        <v>40960</v>
      </c>
      <c r="T467" s="64">
        <f>培养数据!$C$6*D67</f>
        <v>163.84</v>
      </c>
      <c r="U467" s="64">
        <f>培养数据!$C$7*D67</f>
        <v>122.88</v>
      </c>
      <c r="V467" s="64">
        <f>培养数据!$C$8*D67</f>
        <v>163.84</v>
      </c>
      <c r="W467" s="64">
        <f>培养数据!$C$9*D67</f>
        <v>122.88</v>
      </c>
      <c r="X467" s="64">
        <f>培养数据!$C$10*D67</f>
        <v>40.96</v>
      </c>
      <c r="Y467" s="64">
        <f>培养数据!$C$11*D67</f>
        <v>81.92</v>
      </c>
      <c r="Z467" s="64">
        <f>培养数据!$C$12*D67</f>
        <v>40.96</v>
      </c>
    </row>
    <row r="468" spans="1:26">
      <c r="A468" s="64">
        <v>465</v>
      </c>
      <c r="B468" s="64">
        <v>2</v>
      </c>
      <c r="C468" s="64">
        <v>1</v>
      </c>
      <c r="D468" s="64">
        <v>65</v>
      </c>
      <c r="E468" s="64">
        <v>0</v>
      </c>
      <c r="F468" s="64">
        <v>0</v>
      </c>
      <c r="G468" s="64">
        <v>0</v>
      </c>
      <c r="H468" s="64">
        <v>0</v>
      </c>
      <c r="I468" s="64">
        <v>0</v>
      </c>
      <c r="J468" s="64">
        <v>0</v>
      </c>
      <c r="K468" s="64">
        <v>0</v>
      </c>
      <c r="L468" s="64">
        <f t="shared" si="375"/>
        <v>166400</v>
      </c>
      <c r="M468" s="64">
        <f t="shared" si="376"/>
        <v>124800</v>
      </c>
      <c r="N468" s="64">
        <f t="shared" si="377"/>
        <v>166400</v>
      </c>
      <c r="O468" s="64">
        <f t="shared" si="378"/>
        <v>124800</v>
      </c>
      <c r="P468" s="64">
        <f t="shared" si="379"/>
        <v>41600</v>
      </c>
      <c r="Q468" s="64">
        <f t="shared" si="380"/>
        <v>83200</v>
      </c>
      <c r="R468" s="64">
        <f t="shared" si="381"/>
        <v>41600</v>
      </c>
      <c r="T468" s="64">
        <f>培养数据!$C$6*D68</f>
        <v>166.4</v>
      </c>
      <c r="U468" s="64">
        <f>培养数据!$C$7*D68</f>
        <v>124.8</v>
      </c>
      <c r="V468" s="64">
        <f>培养数据!$C$8*D68</f>
        <v>166.4</v>
      </c>
      <c r="W468" s="64">
        <f>培养数据!$C$9*D68</f>
        <v>124.8</v>
      </c>
      <c r="X468" s="64">
        <f>培养数据!$C$10*D68</f>
        <v>41.6</v>
      </c>
      <c r="Y468" s="64">
        <f>培养数据!$C$11*D68</f>
        <v>83.2</v>
      </c>
      <c r="Z468" s="64">
        <f>培养数据!$C$12*D68</f>
        <v>41.6</v>
      </c>
    </row>
    <row r="469" spans="1:26">
      <c r="A469" s="64">
        <v>466</v>
      </c>
      <c r="B469" s="64">
        <v>2</v>
      </c>
      <c r="C469" s="64">
        <v>1</v>
      </c>
      <c r="D469" s="64">
        <v>66</v>
      </c>
      <c r="E469" s="64">
        <v>0</v>
      </c>
      <c r="F469" s="64">
        <v>0</v>
      </c>
      <c r="G469" s="64">
        <v>0</v>
      </c>
      <c r="H469" s="64">
        <v>0</v>
      </c>
      <c r="I469" s="64">
        <v>0</v>
      </c>
      <c r="J469" s="64">
        <v>0</v>
      </c>
      <c r="K469" s="64">
        <v>0</v>
      </c>
      <c r="L469" s="64">
        <f t="shared" si="375"/>
        <v>168960</v>
      </c>
      <c r="M469" s="64">
        <f t="shared" si="376"/>
        <v>126720</v>
      </c>
      <c r="N469" s="64">
        <f t="shared" si="377"/>
        <v>168960</v>
      </c>
      <c r="O469" s="64">
        <f t="shared" si="378"/>
        <v>126720</v>
      </c>
      <c r="P469" s="64">
        <f t="shared" si="379"/>
        <v>42240</v>
      </c>
      <c r="Q469" s="64">
        <f t="shared" si="380"/>
        <v>84480</v>
      </c>
      <c r="R469" s="64">
        <f t="shared" si="381"/>
        <v>42240</v>
      </c>
      <c r="T469" s="64">
        <f>培养数据!$C$6*D69</f>
        <v>168.96</v>
      </c>
      <c r="U469" s="64">
        <f>培养数据!$C$7*D69</f>
        <v>126.72</v>
      </c>
      <c r="V469" s="64">
        <f>培养数据!$C$8*D69</f>
        <v>168.96</v>
      </c>
      <c r="W469" s="64">
        <f>培养数据!$C$9*D69</f>
        <v>126.72</v>
      </c>
      <c r="X469" s="64">
        <f>培养数据!$C$10*D69</f>
        <v>42.24</v>
      </c>
      <c r="Y469" s="64">
        <f>培养数据!$C$11*D69</f>
        <v>84.48</v>
      </c>
      <c r="Z469" s="64">
        <f>培养数据!$C$12*D69</f>
        <v>42.24</v>
      </c>
    </row>
    <row r="470" spans="1:26">
      <c r="A470" s="64">
        <v>467</v>
      </c>
      <c r="B470" s="64">
        <v>2</v>
      </c>
      <c r="C470" s="64">
        <v>1</v>
      </c>
      <c r="D470" s="64">
        <v>67</v>
      </c>
      <c r="E470" s="64">
        <v>0</v>
      </c>
      <c r="F470" s="64">
        <v>0</v>
      </c>
      <c r="G470" s="64">
        <v>0</v>
      </c>
      <c r="H470" s="64">
        <v>0</v>
      </c>
      <c r="I470" s="64">
        <v>0</v>
      </c>
      <c r="J470" s="64">
        <v>0</v>
      </c>
      <c r="K470" s="64">
        <v>0</v>
      </c>
      <c r="L470" s="64">
        <f t="shared" si="375"/>
        <v>171520</v>
      </c>
      <c r="M470" s="64">
        <f t="shared" si="376"/>
        <v>128639.99999999999</v>
      </c>
      <c r="N470" s="64">
        <f t="shared" si="377"/>
        <v>171520</v>
      </c>
      <c r="O470" s="64">
        <f t="shared" si="378"/>
        <v>128639.99999999999</v>
      </c>
      <c r="P470" s="64">
        <f t="shared" si="379"/>
        <v>42880</v>
      </c>
      <c r="Q470" s="64">
        <f t="shared" si="380"/>
        <v>85760</v>
      </c>
      <c r="R470" s="64">
        <f t="shared" si="381"/>
        <v>42880</v>
      </c>
      <c r="T470" s="64">
        <f>培养数据!$C$6*D70</f>
        <v>171.52</v>
      </c>
      <c r="U470" s="64">
        <f>培养数据!$C$7*D70</f>
        <v>128.63999999999999</v>
      </c>
      <c r="V470" s="64">
        <f>培养数据!$C$8*D70</f>
        <v>171.52</v>
      </c>
      <c r="W470" s="64">
        <f>培养数据!$C$9*D70</f>
        <v>128.63999999999999</v>
      </c>
      <c r="X470" s="64">
        <f>培养数据!$C$10*D70</f>
        <v>42.88</v>
      </c>
      <c r="Y470" s="64">
        <f>培养数据!$C$11*D70</f>
        <v>85.76</v>
      </c>
      <c r="Z470" s="64">
        <f>培养数据!$C$12*D70</f>
        <v>42.88</v>
      </c>
    </row>
    <row r="471" spans="1:26">
      <c r="A471" s="64">
        <v>468</v>
      </c>
      <c r="B471" s="64">
        <v>2</v>
      </c>
      <c r="C471" s="64">
        <v>1</v>
      </c>
      <c r="D471" s="64">
        <v>68</v>
      </c>
      <c r="E471" s="64">
        <v>0</v>
      </c>
      <c r="F471" s="64">
        <v>0</v>
      </c>
      <c r="G471" s="64">
        <v>0</v>
      </c>
      <c r="H471" s="64">
        <v>0</v>
      </c>
      <c r="I471" s="64">
        <v>0</v>
      </c>
      <c r="J471" s="64">
        <v>0</v>
      </c>
      <c r="K471" s="64">
        <v>0</v>
      </c>
      <c r="L471" s="64">
        <f t="shared" si="375"/>
        <v>174080</v>
      </c>
      <c r="M471" s="64">
        <f t="shared" si="376"/>
        <v>130560</v>
      </c>
      <c r="N471" s="64">
        <f t="shared" si="377"/>
        <v>174080</v>
      </c>
      <c r="O471" s="64">
        <f t="shared" si="378"/>
        <v>130560</v>
      </c>
      <c r="P471" s="64">
        <f t="shared" si="379"/>
        <v>43520</v>
      </c>
      <c r="Q471" s="64">
        <f t="shared" si="380"/>
        <v>87040</v>
      </c>
      <c r="R471" s="64">
        <f t="shared" si="381"/>
        <v>43520</v>
      </c>
      <c r="T471" s="64">
        <f>培养数据!$C$6*D71</f>
        <v>174.08</v>
      </c>
      <c r="U471" s="64">
        <f>培养数据!$C$7*D71</f>
        <v>130.56</v>
      </c>
      <c r="V471" s="64">
        <f>培养数据!$C$8*D71</f>
        <v>174.08</v>
      </c>
      <c r="W471" s="64">
        <f>培养数据!$C$9*D71</f>
        <v>130.56</v>
      </c>
      <c r="X471" s="64">
        <f>培养数据!$C$10*D71</f>
        <v>43.52</v>
      </c>
      <c r="Y471" s="64">
        <f>培养数据!$C$11*D71</f>
        <v>87.04</v>
      </c>
      <c r="Z471" s="64">
        <f>培养数据!$C$12*D71</f>
        <v>43.52</v>
      </c>
    </row>
    <row r="472" spans="1:26">
      <c r="A472" s="64">
        <v>469</v>
      </c>
      <c r="B472" s="64">
        <v>2</v>
      </c>
      <c r="C472" s="64">
        <v>1</v>
      </c>
      <c r="D472" s="64">
        <v>69</v>
      </c>
      <c r="E472" s="64">
        <v>0</v>
      </c>
      <c r="F472" s="64">
        <v>0</v>
      </c>
      <c r="G472" s="64">
        <v>0</v>
      </c>
      <c r="H472" s="64">
        <v>0</v>
      </c>
      <c r="I472" s="64">
        <v>0</v>
      </c>
      <c r="J472" s="64">
        <v>0</v>
      </c>
      <c r="K472" s="64">
        <v>0</v>
      </c>
      <c r="L472" s="64">
        <f t="shared" si="375"/>
        <v>176640.00000000003</v>
      </c>
      <c r="M472" s="64">
        <f t="shared" si="376"/>
        <v>132480</v>
      </c>
      <c r="N472" s="64">
        <f t="shared" si="377"/>
        <v>176640.00000000003</v>
      </c>
      <c r="O472" s="64">
        <f t="shared" si="378"/>
        <v>132480</v>
      </c>
      <c r="P472" s="64">
        <f t="shared" si="379"/>
        <v>44160.000000000007</v>
      </c>
      <c r="Q472" s="64">
        <f t="shared" si="380"/>
        <v>88320.000000000015</v>
      </c>
      <c r="R472" s="64">
        <f t="shared" si="381"/>
        <v>44160.000000000007</v>
      </c>
      <c r="T472" s="64">
        <f>培养数据!$C$6*D72</f>
        <v>176.64000000000001</v>
      </c>
      <c r="U472" s="64">
        <f>培养数据!$C$7*D72</f>
        <v>132.47999999999999</v>
      </c>
      <c r="V472" s="64">
        <f>培养数据!$C$8*D72</f>
        <v>176.64000000000001</v>
      </c>
      <c r="W472" s="64">
        <f>培养数据!$C$9*D72</f>
        <v>132.47999999999999</v>
      </c>
      <c r="X472" s="64">
        <f>培养数据!$C$10*D72</f>
        <v>44.160000000000004</v>
      </c>
      <c r="Y472" s="64">
        <f>培养数据!$C$11*D72</f>
        <v>88.320000000000007</v>
      </c>
      <c r="Z472" s="64">
        <f>培养数据!$C$12*D72</f>
        <v>44.160000000000004</v>
      </c>
    </row>
    <row r="473" spans="1:26">
      <c r="A473" s="64">
        <v>470</v>
      </c>
      <c r="B473" s="64">
        <v>2</v>
      </c>
      <c r="C473" s="64">
        <v>1</v>
      </c>
      <c r="D473" s="64">
        <v>70</v>
      </c>
      <c r="E473" s="64">
        <v>0</v>
      </c>
      <c r="F473" s="64">
        <v>0</v>
      </c>
      <c r="G473" s="64">
        <v>0</v>
      </c>
      <c r="H473" s="64">
        <v>0</v>
      </c>
      <c r="I473" s="64">
        <v>0</v>
      </c>
      <c r="J473" s="64">
        <v>0</v>
      </c>
      <c r="K473" s="64">
        <v>0</v>
      </c>
      <c r="L473" s="64">
        <f t="shared" si="375"/>
        <v>179200.00000000003</v>
      </c>
      <c r="M473" s="64">
        <f t="shared" si="376"/>
        <v>134400</v>
      </c>
      <c r="N473" s="64">
        <f t="shared" si="377"/>
        <v>179200.00000000003</v>
      </c>
      <c r="O473" s="64">
        <f t="shared" si="378"/>
        <v>134400</v>
      </c>
      <c r="P473" s="64">
        <f t="shared" si="379"/>
        <v>44800.000000000007</v>
      </c>
      <c r="Q473" s="64">
        <f t="shared" si="380"/>
        <v>89600.000000000015</v>
      </c>
      <c r="R473" s="64">
        <f t="shared" si="381"/>
        <v>44800.000000000007</v>
      </c>
      <c r="T473" s="64">
        <f>培养数据!$C$6*D73</f>
        <v>179.20000000000002</v>
      </c>
      <c r="U473" s="64">
        <f>培养数据!$C$7*D73</f>
        <v>134.4</v>
      </c>
      <c r="V473" s="64">
        <f>培养数据!$C$8*D73</f>
        <v>179.20000000000002</v>
      </c>
      <c r="W473" s="64">
        <f>培养数据!$C$9*D73</f>
        <v>134.4</v>
      </c>
      <c r="X473" s="64">
        <f>培养数据!$C$10*D73</f>
        <v>44.800000000000004</v>
      </c>
      <c r="Y473" s="64">
        <f>培养数据!$C$11*D73</f>
        <v>89.600000000000009</v>
      </c>
      <c r="Z473" s="64">
        <f>培养数据!$C$12*D73</f>
        <v>44.800000000000004</v>
      </c>
    </row>
    <row r="474" spans="1:26">
      <c r="A474" s="64">
        <v>471</v>
      </c>
      <c r="B474" s="64">
        <v>2</v>
      </c>
      <c r="C474" s="64">
        <v>1</v>
      </c>
      <c r="D474" s="64">
        <v>71</v>
      </c>
      <c r="E474" s="64">
        <v>0</v>
      </c>
      <c r="F474" s="64">
        <v>0</v>
      </c>
      <c r="G474" s="64">
        <v>0</v>
      </c>
      <c r="H474" s="64">
        <v>0</v>
      </c>
      <c r="I474" s="64">
        <v>0</v>
      </c>
      <c r="J474" s="64">
        <v>0</v>
      </c>
      <c r="K474" s="64">
        <v>0</v>
      </c>
      <c r="L474" s="64">
        <f t="shared" si="375"/>
        <v>181760</v>
      </c>
      <c r="M474" s="64">
        <f t="shared" si="376"/>
        <v>136320</v>
      </c>
      <c r="N474" s="64">
        <f t="shared" si="377"/>
        <v>181760</v>
      </c>
      <c r="O474" s="64">
        <f t="shared" si="378"/>
        <v>136320</v>
      </c>
      <c r="P474" s="64">
        <f t="shared" si="379"/>
        <v>45440</v>
      </c>
      <c r="Q474" s="64">
        <f t="shared" si="380"/>
        <v>90880</v>
      </c>
      <c r="R474" s="64">
        <f t="shared" si="381"/>
        <v>45440</v>
      </c>
      <c r="T474" s="64">
        <f>培养数据!$C$6*D74</f>
        <v>181.76</v>
      </c>
      <c r="U474" s="64">
        <f>培养数据!$C$7*D74</f>
        <v>136.32</v>
      </c>
      <c r="V474" s="64">
        <f>培养数据!$C$8*D74</f>
        <v>181.76</v>
      </c>
      <c r="W474" s="64">
        <f>培养数据!$C$9*D74</f>
        <v>136.32</v>
      </c>
      <c r="X474" s="64">
        <f>培养数据!$C$10*D74</f>
        <v>45.44</v>
      </c>
      <c r="Y474" s="64">
        <f>培养数据!$C$11*D74</f>
        <v>90.88</v>
      </c>
      <c r="Z474" s="64">
        <f>培养数据!$C$12*D74</f>
        <v>45.44</v>
      </c>
    </row>
    <row r="475" spans="1:26">
      <c r="A475" s="64">
        <v>472</v>
      </c>
      <c r="B475" s="64">
        <v>2</v>
      </c>
      <c r="C475" s="64">
        <v>1</v>
      </c>
      <c r="D475" s="64">
        <v>72</v>
      </c>
      <c r="E475" s="64">
        <v>0</v>
      </c>
      <c r="F475" s="64">
        <v>0</v>
      </c>
      <c r="G475" s="64">
        <v>0</v>
      </c>
      <c r="H475" s="64">
        <v>0</v>
      </c>
      <c r="I475" s="64">
        <v>0</v>
      </c>
      <c r="J475" s="64">
        <v>0</v>
      </c>
      <c r="K475" s="64">
        <v>0</v>
      </c>
      <c r="L475" s="64">
        <f t="shared" si="375"/>
        <v>184320</v>
      </c>
      <c r="M475" s="64">
        <f t="shared" si="376"/>
        <v>138240</v>
      </c>
      <c r="N475" s="64">
        <f t="shared" si="377"/>
        <v>184320</v>
      </c>
      <c r="O475" s="64">
        <f t="shared" si="378"/>
        <v>138240</v>
      </c>
      <c r="P475" s="64">
        <f t="shared" si="379"/>
        <v>46080</v>
      </c>
      <c r="Q475" s="64">
        <f t="shared" si="380"/>
        <v>92160</v>
      </c>
      <c r="R475" s="64">
        <f t="shared" si="381"/>
        <v>46080</v>
      </c>
      <c r="T475" s="64">
        <f>培养数据!$C$6*D75</f>
        <v>184.32</v>
      </c>
      <c r="U475" s="64">
        <f>培养数据!$C$7*D75</f>
        <v>138.24</v>
      </c>
      <c r="V475" s="64">
        <f>培养数据!$C$8*D75</f>
        <v>184.32</v>
      </c>
      <c r="W475" s="64">
        <f>培养数据!$C$9*D75</f>
        <v>138.24</v>
      </c>
      <c r="X475" s="64">
        <f>培养数据!$C$10*D75</f>
        <v>46.08</v>
      </c>
      <c r="Y475" s="64">
        <f>培养数据!$C$11*D75</f>
        <v>92.16</v>
      </c>
      <c r="Z475" s="64">
        <f>培养数据!$C$12*D75</f>
        <v>46.08</v>
      </c>
    </row>
    <row r="476" spans="1:26">
      <c r="A476" s="64">
        <v>473</v>
      </c>
      <c r="B476" s="64">
        <v>2</v>
      </c>
      <c r="C476" s="64">
        <v>1</v>
      </c>
      <c r="D476" s="64">
        <v>73</v>
      </c>
      <c r="E476" s="64">
        <v>0</v>
      </c>
      <c r="F476" s="64">
        <v>0</v>
      </c>
      <c r="G476" s="64">
        <v>0</v>
      </c>
      <c r="H476" s="64">
        <v>0</v>
      </c>
      <c r="I476" s="64">
        <v>0</v>
      </c>
      <c r="J476" s="64">
        <v>0</v>
      </c>
      <c r="K476" s="64">
        <v>0</v>
      </c>
      <c r="L476" s="64">
        <f t="shared" si="375"/>
        <v>186880</v>
      </c>
      <c r="M476" s="64">
        <f t="shared" si="376"/>
        <v>140160</v>
      </c>
      <c r="N476" s="64">
        <f t="shared" si="377"/>
        <v>186880</v>
      </c>
      <c r="O476" s="64">
        <f t="shared" si="378"/>
        <v>140160</v>
      </c>
      <c r="P476" s="64">
        <f t="shared" si="379"/>
        <v>46720</v>
      </c>
      <c r="Q476" s="64">
        <f t="shared" si="380"/>
        <v>93440</v>
      </c>
      <c r="R476" s="64">
        <f t="shared" si="381"/>
        <v>46720</v>
      </c>
      <c r="T476" s="64">
        <f>培养数据!$C$6*D76</f>
        <v>186.88</v>
      </c>
      <c r="U476" s="64">
        <f>培养数据!$C$7*D76</f>
        <v>140.16</v>
      </c>
      <c r="V476" s="64">
        <f>培养数据!$C$8*D76</f>
        <v>186.88</v>
      </c>
      <c r="W476" s="64">
        <f>培养数据!$C$9*D76</f>
        <v>140.16</v>
      </c>
      <c r="X476" s="64">
        <f>培养数据!$C$10*D76</f>
        <v>46.72</v>
      </c>
      <c r="Y476" s="64">
        <f>培养数据!$C$11*D76</f>
        <v>93.44</v>
      </c>
      <c r="Z476" s="64">
        <f>培养数据!$C$12*D76</f>
        <v>46.72</v>
      </c>
    </row>
    <row r="477" spans="1:26">
      <c r="A477" s="64">
        <v>474</v>
      </c>
      <c r="B477" s="64">
        <v>2</v>
      </c>
      <c r="C477" s="64">
        <v>1</v>
      </c>
      <c r="D477" s="64">
        <v>74</v>
      </c>
      <c r="E477" s="64">
        <v>0</v>
      </c>
      <c r="F477" s="64">
        <v>0</v>
      </c>
      <c r="G477" s="64">
        <v>0</v>
      </c>
      <c r="H477" s="64">
        <v>0</v>
      </c>
      <c r="I477" s="64">
        <v>0</v>
      </c>
      <c r="J477" s="64">
        <v>0</v>
      </c>
      <c r="K477" s="64">
        <v>0</v>
      </c>
      <c r="L477" s="64">
        <f t="shared" si="375"/>
        <v>189440</v>
      </c>
      <c r="M477" s="64">
        <f t="shared" si="376"/>
        <v>142079.99999999997</v>
      </c>
      <c r="N477" s="64">
        <f t="shared" si="377"/>
        <v>189440</v>
      </c>
      <c r="O477" s="64">
        <f t="shared" si="378"/>
        <v>142079.99999999997</v>
      </c>
      <c r="P477" s="64">
        <f t="shared" si="379"/>
        <v>47360</v>
      </c>
      <c r="Q477" s="64">
        <f t="shared" si="380"/>
        <v>94720</v>
      </c>
      <c r="R477" s="64">
        <f t="shared" si="381"/>
        <v>47360</v>
      </c>
      <c r="T477" s="64">
        <f>培养数据!$C$6*D77</f>
        <v>189.44</v>
      </c>
      <c r="U477" s="64">
        <f>培养数据!$C$7*D77</f>
        <v>142.07999999999998</v>
      </c>
      <c r="V477" s="64">
        <f>培养数据!$C$8*D77</f>
        <v>189.44</v>
      </c>
      <c r="W477" s="64">
        <f>培养数据!$C$9*D77</f>
        <v>142.07999999999998</v>
      </c>
      <c r="X477" s="64">
        <f>培养数据!$C$10*D77</f>
        <v>47.36</v>
      </c>
      <c r="Y477" s="64">
        <f>培养数据!$C$11*D77</f>
        <v>94.72</v>
      </c>
      <c r="Z477" s="64">
        <f>培养数据!$C$12*D77</f>
        <v>47.36</v>
      </c>
    </row>
    <row r="478" spans="1:26">
      <c r="A478" s="64">
        <v>475</v>
      </c>
      <c r="B478" s="64">
        <v>2</v>
      </c>
      <c r="C478" s="64">
        <v>1</v>
      </c>
      <c r="D478" s="64">
        <v>75</v>
      </c>
      <c r="E478" s="64">
        <v>0</v>
      </c>
      <c r="F478" s="64">
        <v>0</v>
      </c>
      <c r="G478" s="64">
        <v>0</v>
      </c>
      <c r="H478" s="64">
        <v>0</v>
      </c>
      <c r="I478" s="64">
        <v>0</v>
      </c>
      <c r="J478" s="64">
        <v>0</v>
      </c>
      <c r="K478" s="64">
        <v>0</v>
      </c>
      <c r="L478" s="64">
        <f t="shared" si="375"/>
        <v>192000</v>
      </c>
      <c r="M478" s="64">
        <f t="shared" si="376"/>
        <v>144000</v>
      </c>
      <c r="N478" s="64">
        <f t="shared" si="377"/>
        <v>192000</v>
      </c>
      <c r="O478" s="64">
        <f t="shared" si="378"/>
        <v>144000</v>
      </c>
      <c r="P478" s="64">
        <f t="shared" si="379"/>
        <v>48000</v>
      </c>
      <c r="Q478" s="64">
        <f t="shared" si="380"/>
        <v>96000</v>
      </c>
      <c r="R478" s="64">
        <f t="shared" si="381"/>
        <v>48000</v>
      </c>
      <c r="T478" s="64">
        <f>培养数据!$C$6*D78</f>
        <v>192</v>
      </c>
      <c r="U478" s="64">
        <f>培养数据!$C$7*D78</f>
        <v>144</v>
      </c>
      <c r="V478" s="64">
        <f>培养数据!$C$8*D78</f>
        <v>192</v>
      </c>
      <c r="W478" s="64">
        <f>培养数据!$C$9*D78</f>
        <v>144</v>
      </c>
      <c r="X478" s="64">
        <f>培养数据!$C$10*D78</f>
        <v>48</v>
      </c>
      <c r="Y478" s="64">
        <f>培养数据!$C$11*D78</f>
        <v>96</v>
      </c>
      <c r="Z478" s="64">
        <f>培养数据!$C$12*D78</f>
        <v>48</v>
      </c>
    </row>
    <row r="479" spans="1:26">
      <c r="A479" s="64">
        <v>476</v>
      </c>
      <c r="B479" s="64">
        <v>2</v>
      </c>
      <c r="C479" s="64">
        <v>1</v>
      </c>
      <c r="D479" s="64">
        <v>76</v>
      </c>
      <c r="E479" s="64">
        <v>0</v>
      </c>
      <c r="F479" s="64">
        <v>0</v>
      </c>
      <c r="G479" s="64">
        <v>0</v>
      </c>
      <c r="H479" s="64">
        <v>0</v>
      </c>
      <c r="I479" s="64">
        <v>0</v>
      </c>
      <c r="J479" s="64">
        <v>0</v>
      </c>
      <c r="K479" s="64">
        <v>0</v>
      </c>
      <c r="L479" s="64">
        <f t="shared" si="375"/>
        <v>194560</v>
      </c>
      <c r="M479" s="64">
        <f t="shared" si="376"/>
        <v>145920</v>
      </c>
      <c r="N479" s="64">
        <f t="shared" si="377"/>
        <v>194560</v>
      </c>
      <c r="O479" s="64">
        <f t="shared" si="378"/>
        <v>145920</v>
      </c>
      <c r="P479" s="64">
        <f t="shared" si="379"/>
        <v>48640</v>
      </c>
      <c r="Q479" s="64">
        <f t="shared" si="380"/>
        <v>97280</v>
      </c>
      <c r="R479" s="64">
        <f t="shared" si="381"/>
        <v>48640</v>
      </c>
      <c r="T479" s="64">
        <f>培养数据!$C$6*D79</f>
        <v>194.56</v>
      </c>
      <c r="U479" s="64">
        <f>培养数据!$C$7*D79</f>
        <v>145.91999999999999</v>
      </c>
      <c r="V479" s="64">
        <f>培养数据!$C$8*D79</f>
        <v>194.56</v>
      </c>
      <c r="W479" s="64">
        <f>培养数据!$C$9*D79</f>
        <v>145.91999999999999</v>
      </c>
      <c r="X479" s="64">
        <f>培养数据!$C$10*D79</f>
        <v>48.64</v>
      </c>
      <c r="Y479" s="64">
        <f>培养数据!$C$11*D79</f>
        <v>97.28</v>
      </c>
      <c r="Z479" s="64">
        <f>培养数据!$C$12*D79</f>
        <v>48.64</v>
      </c>
    </row>
    <row r="480" spans="1:26">
      <c r="A480" s="64">
        <v>477</v>
      </c>
      <c r="B480" s="64">
        <v>2</v>
      </c>
      <c r="C480" s="64">
        <v>1</v>
      </c>
      <c r="D480" s="64">
        <v>77</v>
      </c>
      <c r="E480" s="64">
        <v>0</v>
      </c>
      <c r="F480" s="64">
        <v>0</v>
      </c>
      <c r="G480" s="64">
        <v>0</v>
      </c>
      <c r="H480" s="64">
        <v>0</v>
      </c>
      <c r="I480" s="64">
        <v>0</v>
      </c>
      <c r="J480" s="64">
        <v>0</v>
      </c>
      <c r="K480" s="64">
        <v>0</v>
      </c>
      <c r="L480" s="64">
        <f t="shared" si="375"/>
        <v>197120</v>
      </c>
      <c r="M480" s="64">
        <f t="shared" si="376"/>
        <v>147840</v>
      </c>
      <c r="N480" s="64">
        <f t="shared" si="377"/>
        <v>197120</v>
      </c>
      <c r="O480" s="64">
        <f t="shared" si="378"/>
        <v>147840</v>
      </c>
      <c r="P480" s="64">
        <f t="shared" si="379"/>
        <v>49280</v>
      </c>
      <c r="Q480" s="64">
        <f t="shared" si="380"/>
        <v>98560</v>
      </c>
      <c r="R480" s="64">
        <f t="shared" si="381"/>
        <v>49280</v>
      </c>
      <c r="T480" s="64">
        <f>培养数据!$C$6*D80</f>
        <v>197.12</v>
      </c>
      <c r="U480" s="64">
        <f>培养数据!$C$7*D80</f>
        <v>147.84</v>
      </c>
      <c r="V480" s="64">
        <f>培养数据!$C$8*D80</f>
        <v>197.12</v>
      </c>
      <c r="W480" s="64">
        <f>培养数据!$C$9*D80</f>
        <v>147.84</v>
      </c>
      <c r="X480" s="64">
        <f>培养数据!$C$10*D80</f>
        <v>49.28</v>
      </c>
      <c r="Y480" s="64">
        <f>培养数据!$C$11*D80</f>
        <v>98.56</v>
      </c>
      <c r="Z480" s="64">
        <f>培养数据!$C$12*D80</f>
        <v>49.28</v>
      </c>
    </row>
    <row r="481" spans="1:26">
      <c r="A481" s="64">
        <v>478</v>
      </c>
      <c r="B481" s="64">
        <v>2</v>
      </c>
      <c r="C481" s="64">
        <v>1</v>
      </c>
      <c r="D481" s="64">
        <v>78</v>
      </c>
      <c r="E481" s="64">
        <v>0</v>
      </c>
      <c r="F481" s="64">
        <v>0</v>
      </c>
      <c r="G481" s="64">
        <v>0</v>
      </c>
      <c r="H481" s="64">
        <v>0</v>
      </c>
      <c r="I481" s="64">
        <v>0</v>
      </c>
      <c r="J481" s="64">
        <v>0</v>
      </c>
      <c r="K481" s="64">
        <v>0</v>
      </c>
      <c r="L481" s="64">
        <f t="shared" si="375"/>
        <v>199680</v>
      </c>
      <c r="M481" s="64">
        <f t="shared" si="376"/>
        <v>149760</v>
      </c>
      <c r="N481" s="64">
        <f t="shared" si="377"/>
        <v>199680</v>
      </c>
      <c r="O481" s="64">
        <f t="shared" si="378"/>
        <v>149760</v>
      </c>
      <c r="P481" s="64">
        <f t="shared" si="379"/>
        <v>49920</v>
      </c>
      <c r="Q481" s="64">
        <f t="shared" si="380"/>
        <v>99840</v>
      </c>
      <c r="R481" s="64">
        <f t="shared" si="381"/>
        <v>49920</v>
      </c>
      <c r="T481" s="64">
        <f>培养数据!$C$6*D81</f>
        <v>199.68</v>
      </c>
      <c r="U481" s="64">
        <f>培养数据!$C$7*D81</f>
        <v>149.76</v>
      </c>
      <c r="V481" s="64">
        <f>培养数据!$C$8*D81</f>
        <v>199.68</v>
      </c>
      <c r="W481" s="64">
        <f>培养数据!$C$9*D81</f>
        <v>149.76</v>
      </c>
      <c r="X481" s="64">
        <f>培养数据!$C$10*D81</f>
        <v>49.92</v>
      </c>
      <c r="Y481" s="64">
        <f>培养数据!$C$11*D81</f>
        <v>99.84</v>
      </c>
      <c r="Z481" s="64">
        <f>培养数据!$C$12*D81</f>
        <v>49.92</v>
      </c>
    </row>
    <row r="482" spans="1:26">
      <c r="A482" s="64">
        <v>479</v>
      </c>
      <c r="B482" s="64">
        <v>2</v>
      </c>
      <c r="C482" s="64">
        <v>1</v>
      </c>
      <c r="D482" s="64">
        <v>79</v>
      </c>
      <c r="E482" s="64">
        <v>0</v>
      </c>
      <c r="F482" s="64">
        <v>0</v>
      </c>
      <c r="G482" s="64">
        <v>0</v>
      </c>
      <c r="H482" s="64">
        <v>0</v>
      </c>
      <c r="I482" s="64">
        <v>0</v>
      </c>
      <c r="J482" s="64">
        <v>0</v>
      </c>
      <c r="K482" s="64">
        <v>0</v>
      </c>
      <c r="L482" s="64">
        <f t="shared" si="375"/>
        <v>202240</v>
      </c>
      <c r="M482" s="64">
        <f t="shared" si="376"/>
        <v>151680</v>
      </c>
      <c r="N482" s="64">
        <f t="shared" si="377"/>
        <v>202240</v>
      </c>
      <c r="O482" s="64">
        <f t="shared" si="378"/>
        <v>151680</v>
      </c>
      <c r="P482" s="64">
        <f t="shared" si="379"/>
        <v>50560</v>
      </c>
      <c r="Q482" s="64">
        <f t="shared" si="380"/>
        <v>101120</v>
      </c>
      <c r="R482" s="64">
        <f t="shared" si="381"/>
        <v>50560</v>
      </c>
      <c r="T482" s="64">
        <f>培养数据!$C$6*D82</f>
        <v>202.24</v>
      </c>
      <c r="U482" s="64">
        <f>培养数据!$C$7*D82</f>
        <v>151.68</v>
      </c>
      <c r="V482" s="64">
        <f>培养数据!$C$8*D82</f>
        <v>202.24</v>
      </c>
      <c r="W482" s="64">
        <f>培养数据!$C$9*D82</f>
        <v>151.68</v>
      </c>
      <c r="X482" s="64">
        <f>培养数据!$C$10*D82</f>
        <v>50.56</v>
      </c>
      <c r="Y482" s="64">
        <f>培养数据!$C$11*D82</f>
        <v>101.12</v>
      </c>
      <c r="Z482" s="64">
        <f>培养数据!$C$12*D82</f>
        <v>50.56</v>
      </c>
    </row>
    <row r="483" spans="1:26">
      <c r="A483" s="64">
        <v>480</v>
      </c>
      <c r="B483" s="64">
        <v>2</v>
      </c>
      <c r="C483" s="64">
        <v>1</v>
      </c>
      <c r="D483" s="64">
        <v>80</v>
      </c>
      <c r="E483" s="64">
        <v>0</v>
      </c>
      <c r="F483" s="64">
        <v>0</v>
      </c>
      <c r="G483" s="64">
        <v>0</v>
      </c>
      <c r="H483" s="64">
        <v>0</v>
      </c>
      <c r="I483" s="64">
        <v>0</v>
      </c>
      <c r="J483" s="64">
        <v>0</v>
      </c>
      <c r="K483" s="64">
        <v>0</v>
      </c>
      <c r="L483" s="64">
        <f t="shared" si="375"/>
        <v>204800</v>
      </c>
      <c r="M483" s="64">
        <f t="shared" si="376"/>
        <v>153600</v>
      </c>
      <c r="N483" s="64">
        <f t="shared" si="377"/>
        <v>204800</v>
      </c>
      <c r="O483" s="64">
        <f t="shared" si="378"/>
        <v>153600</v>
      </c>
      <c r="P483" s="64">
        <f t="shared" si="379"/>
        <v>51200</v>
      </c>
      <c r="Q483" s="64">
        <f t="shared" si="380"/>
        <v>102400</v>
      </c>
      <c r="R483" s="64">
        <f t="shared" si="381"/>
        <v>51200</v>
      </c>
      <c r="T483" s="64">
        <f>培养数据!$C$6*D83</f>
        <v>204.8</v>
      </c>
      <c r="U483" s="64">
        <f>培养数据!$C$7*D83</f>
        <v>153.6</v>
      </c>
      <c r="V483" s="64">
        <f>培养数据!$C$8*D83</f>
        <v>204.8</v>
      </c>
      <c r="W483" s="64">
        <f>培养数据!$C$9*D83</f>
        <v>153.6</v>
      </c>
      <c r="X483" s="64">
        <f>培养数据!$C$10*D83</f>
        <v>51.2</v>
      </c>
      <c r="Y483" s="64">
        <f>培养数据!$C$11*D83</f>
        <v>102.4</v>
      </c>
      <c r="Z483" s="64">
        <f>培养数据!$C$12*D83</f>
        <v>51.2</v>
      </c>
    </row>
    <row r="484" spans="1:26">
      <c r="A484" s="64">
        <v>481</v>
      </c>
      <c r="B484" s="64">
        <v>2</v>
      </c>
      <c r="C484" s="64">
        <v>1</v>
      </c>
      <c r="D484" s="64">
        <v>81</v>
      </c>
      <c r="E484" s="64">
        <v>0</v>
      </c>
      <c r="F484" s="64">
        <v>0</v>
      </c>
      <c r="G484" s="64">
        <v>0</v>
      </c>
      <c r="H484" s="64">
        <v>0</v>
      </c>
      <c r="I484" s="64">
        <v>0</v>
      </c>
      <c r="J484" s="64">
        <v>0</v>
      </c>
      <c r="K484" s="64">
        <v>0</v>
      </c>
      <c r="L484" s="64">
        <f t="shared" si="375"/>
        <v>207360</v>
      </c>
      <c r="M484" s="64">
        <f t="shared" si="376"/>
        <v>155519.99999999997</v>
      </c>
      <c r="N484" s="64">
        <f t="shared" si="377"/>
        <v>207360</v>
      </c>
      <c r="O484" s="64">
        <f t="shared" si="378"/>
        <v>155519.99999999997</v>
      </c>
      <c r="P484" s="64">
        <f t="shared" si="379"/>
        <v>51840</v>
      </c>
      <c r="Q484" s="64">
        <f t="shared" si="380"/>
        <v>103680</v>
      </c>
      <c r="R484" s="64">
        <f t="shared" si="381"/>
        <v>51840</v>
      </c>
      <c r="T484" s="64">
        <f>培养数据!$C$6*D84</f>
        <v>207.36</v>
      </c>
      <c r="U484" s="64">
        <f>培养数据!$C$7*D84</f>
        <v>155.51999999999998</v>
      </c>
      <c r="V484" s="64">
        <f>培养数据!$C$8*D84</f>
        <v>207.36</v>
      </c>
      <c r="W484" s="64">
        <f>培养数据!$C$9*D84</f>
        <v>155.51999999999998</v>
      </c>
      <c r="X484" s="64">
        <f>培养数据!$C$10*D84</f>
        <v>51.84</v>
      </c>
      <c r="Y484" s="64">
        <f>培养数据!$C$11*D84</f>
        <v>103.68</v>
      </c>
      <c r="Z484" s="64">
        <f>培养数据!$C$12*D84</f>
        <v>51.84</v>
      </c>
    </row>
    <row r="485" spans="1:26">
      <c r="A485" s="64">
        <v>482</v>
      </c>
      <c r="B485" s="64">
        <v>2</v>
      </c>
      <c r="C485" s="64">
        <v>1</v>
      </c>
      <c r="D485" s="64">
        <v>82</v>
      </c>
      <c r="E485" s="64">
        <v>0</v>
      </c>
      <c r="F485" s="64">
        <v>0</v>
      </c>
      <c r="G485" s="64">
        <v>0</v>
      </c>
      <c r="H485" s="64">
        <v>0</v>
      </c>
      <c r="I485" s="64">
        <v>0</v>
      </c>
      <c r="J485" s="64">
        <v>0</v>
      </c>
      <c r="K485" s="64">
        <v>0</v>
      </c>
      <c r="L485" s="64">
        <f t="shared" si="375"/>
        <v>209920.00000000003</v>
      </c>
      <c r="M485" s="64">
        <f t="shared" si="376"/>
        <v>157440</v>
      </c>
      <c r="N485" s="64">
        <f t="shared" si="377"/>
        <v>209920.00000000003</v>
      </c>
      <c r="O485" s="64">
        <f t="shared" si="378"/>
        <v>157440</v>
      </c>
      <c r="P485" s="64">
        <f t="shared" si="379"/>
        <v>52480.000000000007</v>
      </c>
      <c r="Q485" s="64">
        <f t="shared" si="380"/>
        <v>104960.00000000001</v>
      </c>
      <c r="R485" s="64">
        <f t="shared" si="381"/>
        <v>52480.000000000007</v>
      </c>
      <c r="T485" s="64">
        <f>培养数据!$C$6*D85</f>
        <v>209.92000000000002</v>
      </c>
      <c r="U485" s="64">
        <f>培养数据!$C$7*D85</f>
        <v>157.44</v>
      </c>
      <c r="V485" s="64">
        <f>培养数据!$C$8*D85</f>
        <v>209.92000000000002</v>
      </c>
      <c r="W485" s="64">
        <f>培养数据!$C$9*D85</f>
        <v>157.44</v>
      </c>
      <c r="X485" s="64">
        <f>培养数据!$C$10*D85</f>
        <v>52.480000000000004</v>
      </c>
      <c r="Y485" s="64">
        <f>培养数据!$C$11*D85</f>
        <v>104.96000000000001</v>
      </c>
      <c r="Z485" s="64">
        <f>培养数据!$C$12*D85</f>
        <v>52.480000000000004</v>
      </c>
    </row>
    <row r="486" spans="1:26">
      <c r="A486" s="64">
        <v>483</v>
      </c>
      <c r="B486" s="64">
        <v>2</v>
      </c>
      <c r="C486" s="64">
        <v>1</v>
      </c>
      <c r="D486" s="64">
        <v>83</v>
      </c>
      <c r="E486" s="64">
        <v>0</v>
      </c>
      <c r="F486" s="64">
        <v>0</v>
      </c>
      <c r="G486" s="64">
        <v>0</v>
      </c>
      <c r="H486" s="64">
        <v>0</v>
      </c>
      <c r="I486" s="64">
        <v>0</v>
      </c>
      <c r="J486" s="64">
        <v>0</v>
      </c>
      <c r="K486" s="64">
        <v>0</v>
      </c>
      <c r="L486" s="64">
        <f t="shared" si="375"/>
        <v>212480.00000000003</v>
      </c>
      <c r="M486" s="64">
        <f t="shared" si="376"/>
        <v>159359.99999999997</v>
      </c>
      <c r="N486" s="64">
        <f t="shared" si="377"/>
        <v>212480.00000000003</v>
      </c>
      <c r="O486" s="64">
        <f t="shared" si="378"/>
        <v>159359.99999999997</v>
      </c>
      <c r="P486" s="64">
        <f t="shared" si="379"/>
        <v>53120.000000000007</v>
      </c>
      <c r="Q486" s="64">
        <f t="shared" si="380"/>
        <v>106240.00000000001</v>
      </c>
      <c r="R486" s="64">
        <f t="shared" si="381"/>
        <v>53120.000000000007</v>
      </c>
      <c r="T486" s="64">
        <f>培养数据!$C$6*D86</f>
        <v>212.48000000000002</v>
      </c>
      <c r="U486" s="64">
        <f>培养数据!$C$7*D86</f>
        <v>159.35999999999999</v>
      </c>
      <c r="V486" s="64">
        <f>培养数据!$C$8*D86</f>
        <v>212.48000000000002</v>
      </c>
      <c r="W486" s="64">
        <f>培养数据!$C$9*D86</f>
        <v>159.35999999999999</v>
      </c>
      <c r="X486" s="64">
        <f>培养数据!$C$10*D86</f>
        <v>53.120000000000005</v>
      </c>
      <c r="Y486" s="64">
        <f>培养数据!$C$11*D86</f>
        <v>106.24000000000001</v>
      </c>
      <c r="Z486" s="64">
        <f>培养数据!$C$12*D86</f>
        <v>53.120000000000005</v>
      </c>
    </row>
    <row r="487" spans="1:26">
      <c r="A487" s="64">
        <v>484</v>
      </c>
      <c r="B487" s="64">
        <v>2</v>
      </c>
      <c r="C487" s="64">
        <v>1</v>
      </c>
      <c r="D487" s="64">
        <v>84</v>
      </c>
      <c r="E487" s="64">
        <v>0</v>
      </c>
      <c r="F487" s="64">
        <v>0</v>
      </c>
      <c r="G487" s="64">
        <v>0</v>
      </c>
      <c r="H487" s="64">
        <v>0</v>
      </c>
      <c r="I487" s="64">
        <v>0</v>
      </c>
      <c r="J487" s="64">
        <v>0</v>
      </c>
      <c r="K487" s="64">
        <v>0</v>
      </c>
      <c r="L487" s="64">
        <f t="shared" si="375"/>
        <v>215040</v>
      </c>
      <c r="M487" s="64">
        <f t="shared" si="376"/>
        <v>161280</v>
      </c>
      <c r="N487" s="64">
        <f t="shared" si="377"/>
        <v>215040</v>
      </c>
      <c r="O487" s="64">
        <f t="shared" si="378"/>
        <v>161280</v>
      </c>
      <c r="P487" s="64">
        <f t="shared" si="379"/>
        <v>53760</v>
      </c>
      <c r="Q487" s="64">
        <f t="shared" si="380"/>
        <v>107520</v>
      </c>
      <c r="R487" s="64">
        <f t="shared" si="381"/>
        <v>53760</v>
      </c>
      <c r="T487" s="64">
        <f>培养数据!$C$6*D87</f>
        <v>215.04</v>
      </c>
      <c r="U487" s="64">
        <f>培养数据!$C$7*D87</f>
        <v>161.28</v>
      </c>
      <c r="V487" s="64">
        <f>培养数据!$C$8*D87</f>
        <v>215.04</v>
      </c>
      <c r="W487" s="64">
        <f>培养数据!$C$9*D87</f>
        <v>161.28</v>
      </c>
      <c r="X487" s="64">
        <f>培养数据!$C$10*D87</f>
        <v>53.76</v>
      </c>
      <c r="Y487" s="64">
        <f>培养数据!$C$11*D87</f>
        <v>107.52</v>
      </c>
      <c r="Z487" s="64">
        <f>培养数据!$C$12*D87</f>
        <v>53.76</v>
      </c>
    </row>
    <row r="488" spans="1:26">
      <c r="A488" s="64">
        <v>485</v>
      </c>
      <c r="B488" s="64">
        <v>2</v>
      </c>
      <c r="C488" s="64">
        <v>1</v>
      </c>
      <c r="D488" s="64">
        <v>85</v>
      </c>
      <c r="E488" s="64">
        <v>0</v>
      </c>
      <c r="F488" s="64">
        <v>0</v>
      </c>
      <c r="G488" s="64">
        <v>0</v>
      </c>
      <c r="H488" s="64">
        <v>0</v>
      </c>
      <c r="I488" s="64">
        <v>0</v>
      </c>
      <c r="J488" s="64">
        <v>0</v>
      </c>
      <c r="K488" s="64">
        <v>0</v>
      </c>
      <c r="L488" s="64">
        <f t="shared" si="375"/>
        <v>217600</v>
      </c>
      <c r="M488" s="64">
        <f t="shared" si="376"/>
        <v>163200</v>
      </c>
      <c r="N488" s="64">
        <f t="shared" si="377"/>
        <v>217600</v>
      </c>
      <c r="O488" s="64">
        <f t="shared" si="378"/>
        <v>163200</v>
      </c>
      <c r="P488" s="64">
        <f t="shared" si="379"/>
        <v>54400</v>
      </c>
      <c r="Q488" s="64">
        <f t="shared" si="380"/>
        <v>108800</v>
      </c>
      <c r="R488" s="64">
        <f t="shared" si="381"/>
        <v>54400</v>
      </c>
      <c r="T488" s="64">
        <f>培养数据!$C$6*D88</f>
        <v>217.6</v>
      </c>
      <c r="U488" s="64">
        <f>培养数据!$C$7*D88</f>
        <v>163.19999999999999</v>
      </c>
      <c r="V488" s="64">
        <f>培养数据!$C$8*D88</f>
        <v>217.6</v>
      </c>
      <c r="W488" s="64">
        <f>培养数据!$C$9*D88</f>
        <v>163.19999999999999</v>
      </c>
      <c r="X488" s="64">
        <f>培养数据!$C$10*D88</f>
        <v>54.4</v>
      </c>
      <c r="Y488" s="64">
        <f>培养数据!$C$11*D88</f>
        <v>108.8</v>
      </c>
      <c r="Z488" s="64">
        <f>培养数据!$C$12*D88</f>
        <v>54.4</v>
      </c>
    </row>
    <row r="489" spans="1:26">
      <c r="A489" s="64">
        <v>486</v>
      </c>
      <c r="B489" s="64">
        <v>2</v>
      </c>
      <c r="C489" s="64">
        <v>1</v>
      </c>
      <c r="D489" s="64">
        <v>86</v>
      </c>
      <c r="E489" s="64">
        <v>0</v>
      </c>
      <c r="F489" s="64">
        <v>0</v>
      </c>
      <c r="G489" s="64">
        <v>0</v>
      </c>
      <c r="H489" s="64">
        <v>0</v>
      </c>
      <c r="I489" s="64">
        <v>0</v>
      </c>
      <c r="J489" s="64">
        <v>0</v>
      </c>
      <c r="K489" s="64">
        <v>0</v>
      </c>
      <c r="L489" s="64">
        <f t="shared" si="375"/>
        <v>220160</v>
      </c>
      <c r="M489" s="64">
        <f t="shared" si="376"/>
        <v>165120</v>
      </c>
      <c r="N489" s="64">
        <f t="shared" si="377"/>
        <v>220160</v>
      </c>
      <c r="O489" s="64">
        <f t="shared" si="378"/>
        <v>165120</v>
      </c>
      <c r="P489" s="64">
        <f t="shared" si="379"/>
        <v>55040</v>
      </c>
      <c r="Q489" s="64">
        <f t="shared" si="380"/>
        <v>110080</v>
      </c>
      <c r="R489" s="64">
        <f t="shared" si="381"/>
        <v>55040</v>
      </c>
      <c r="T489" s="64">
        <f>培养数据!$C$6*D89</f>
        <v>220.16</v>
      </c>
      <c r="U489" s="64">
        <f>培养数据!$C$7*D89</f>
        <v>165.12</v>
      </c>
      <c r="V489" s="64">
        <f>培养数据!$C$8*D89</f>
        <v>220.16</v>
      </c>
      <c r="W489" s="64">
        <f>培养数据!$C$9*D89</f>
        <v>165.12</v>
      </c>
      <c r="X489" s="64">
        <f>培养数据!$C$10*D89</f>
        <v>55.04</v>
      </c>
      <c r="Y489" s="64">
        <f>培养数据!$C$11*D89</f>
        <v>110.08</v>
      </c>
      <c r="Z489" s="64">
        <f>培养数据!$C$12*D89</f>
        <v>55.04</v>
      </c>
    </row>
    <row r="490" spans="1:26">
      <c r="A490" s="64">
        <v>487</v>
      </c>
      <c r="B490" s="64">
        <v>2</v>
      </c>
      <c r="C490" s="64">
        <v>1</v>
      </c>
      <c r="D490" s="64">
        <v>87</v>
      </c>
      <c r="E490" s="64">
        <v>0</v>
      </c>
      <c r="F490" s="64">
        <v>0</v>
      </c>
      <c r="G490" s="64">
        <v>0</v>
      </c>
      <c r="H490" s="64">
        <v>0</v>
      </c>
      <c r="I490" s="64">
        <v>0</v>
      </c>
      <c r="J490" s="64">
        <v>0</v>
      </c>
      <c r="K490" s="64">
        <v>0</v>
      </c>
      <c r="L490" s="64">
        <f t="shared" si="375"/>
        <v>222720</v>
      </c>
      <c r="M490" s="64">
        <f t="shared" si="376"/>
        <v>167040</v>
      </c>
      <c r="N490" s="64">
        <f t="shared" si="377"/>
        <v>222720</v>
      </c>
      <c r="O490" s="64">
        <f t="shared" si="378"/>
        <v>167040</v>
      </c>
      <c r="P490" s="64">
        <f t="shared" si="379"/>
        <v>55680</v>
      </c>
      <c r="Q490" s="64">
        <f t="shared" si="380"/>
        <v>111360</v>
      </c>
      <c r="R490" s="64">
        <f t="shared" si="381"/>
        <v>55680</v>
      </c>
      <c r="T490" s="64">
        <f>培养数据!$C$6*D90</f>
        <v>222.72</v>
      </c>
      <c r="U490" s="64">
        <f>培养数据!$C$7*D90</f>
        <v>167.04</v>
      </c>
      <c r="V490" s="64">
        <f>培养数据!$C$8*D90</f>
        <v>222.72</v>
      </c>
      <c r="W490" s="64">
        <f>培养数据!$C$9*D90</f>
        <v>167.04</v>
      </c>
      <c r="X490" s="64">
        <f>培养数据!$C$10*D90</f>
        <v>55.68</v>
      </c>
      <c r="Y490" s="64">
        <f>培养数据!$C$11*D90</f>
        <v>111.36</v>
      </c>
      <c r="Z490" s="64">
        <f>培养数据!$C$12*D90</f>
        <v>55.68</v>
      </c>
    </row>
    <row r="491" spans="1:26">
      <c r="A491" s="64">
        <v>488</v>
      </c>
      <c r="B491" s="64">
        <v>2</v>
      </c>
      <c r="C491" s="64">
        <v>1</v>
      </c>
      <c r="D491" s="64">
        <v>88</v>
      </c>
      <c r="E491" s="64">
        <v>0</v>
      </c>
      <c r="F491" s="64">
        <v>0</v>
      </c>
      <c r="G491" s="64">
        <v>0</v>
      </c>
      <c r="H491" s="64">
        <v>0</v>
      </c>
      <c r="I491" s="64">
        <v>0</v>
      </c>
      <c r="J491" s="64">
        <v>0</v>
      </c>
      <c r="K491" s="64">
        <v>0</v>
      </c>
      <c r="L491" s="64">
        <f t="shared" si="375"/>
        <v>225280</v>
      </c>
      <c r="M491" s="64">
        <f t="shared" si="376"/>
        <v>168959.99999999997</v>
      </c>
      <c r="N491" s="64">
        <f t="shared" si="377"/>
        <v>225280</v>
      </c>
      <c r="O491" s="64">
        <f t="shared" si="378"/>
        <v>168959.99999999997</v>
      </c>
      <c r="P491" s="64">
        <f t="shared" si="379"/>
        <v>56320</v>
      </c>
      <c r="Q491" s="64">
        <f t="shared" si="380"/>
        <v>112640</v>
      </c>
      <c r="R491" s="64">
        <f t="shared" si="381"/>
        <v>56320</v>
      </c>
      <c r="T491" s="64">
        <f>培养数据!$C$6*D91</f>
        <v>225.28</v>
      </c>
      <c r="U491" s="64">
        <f>培养数据!$C$7*D91</f>
        <v>168.95999999999998</v>
      </c>
      <c r="V491" s="64">
        <f>培养数据!$C$8*D91</f>
        <v>225.28</v>
      </c>
      <c r="W491" s="64">
        <f>培养数据!$C$9*D91</f>
        <v>168.95999999999998</v>
      </c>
      <c r="X491" s="64">
        <f>培养数据!$C$10*D91</f>
        <v>56.32</v>
      </c>
      <c r="Y491" s="64">
        <f>培养数据!$C$11*D91</f>
        <v>112.64</v>
      </c>
      <c r="Z491" s="64">
        <f>培养数据!$C$12*D91</f>
        <v>56.32</v>
      </c>
    </row>
    <row r="492" spans="1:26">
      <c r="A492" s="64">
        <v>489</v>
      </c>
      <c r="B492" s="64">
        <v>2</v>
      </c>
      <c r="C492" s="64">
        <v>1</v>
      </c>
      <c r="D492" s="64">
        <v>89</v>
      </c>
      <c r="E492" s="64">
        <v>0</v>
      </c>
      <c r="F492" s="64">
        <v>0</v>
      </c>
      <c r="G492" s="64">
        <v>0</v>
      </c>
      <c r="H492" s="64">
        <v>0</v>
      </c>
      <c r="I492" s="64">
        <v>0</v>
      </c>
      <c r="J492" s="64">
        <v>0</v>
      </c>
      <c r="K492" s="64">
        <v>0</v>
      </c>
      <c r="L492" s="64">
        <f t="shared" si="375"/>
        <v>227840</v>
      </c>
      <c r="M492" s="64">
        <f t="shared" si="376"/>
        <v>170880</v>
      </c>
      <c r="N492" s="64">
        <f t="shared" si="377"/>
        <v>227840</v>
      </c>
      <c r="O492" s="64">
        <f t="shared" si="378"/>
        <v>170880</v>
      </c>
      <c r="P492" s="64">
        <f t="shared" si="379"/>
        <v>56960</v>
      </c>
      <c r="Q492" s="64">
        <f t="shared" si="380"/>
        <v>113920</v>
      </c>
      <c r="R492" s="64">
        <f t="shared" si="381"/>
        <v>56960</v>
      </c>
      <c r="T492" s="64">
        <f>培养数据!$C$6*D92</f>
        <v>227.84</v>
      </c>
      <c r="U492" s="64">
        <f>培养数据!$C$7*D92</f>
        <v>170.88</v>
      </c>
      <c r="V492" s="64">
        <f>培养数据!$C$8*D92</f>
        <v>227.84</v>
      </c>
      <c r="W492" s="64">
        <f>培养数据!$C$9*D92</f>
        <v>170.88</v>
      </c>
      <c r="X492" s="64">
        <f>培养数据!$C$10*D92</f>
        <v>56.96</v>
      </c>
      <c r="Y492" s="64">
        <f>培养数据!$C$11*D92</f>
        <v>113.92</v>
      </c>
      <c r="Z492" s="64">
        <f>培养数据!$C$12*D92</f>
        <v>56.96</v>
      </c>
    </row>
    <row r="493" spans="1:26">
      <c r="A493" s="64">
        <v>490</v>
      </c>
      <c r="B493" s="64">
        <v>2</v>
      </c>
      <c r="C493" s="64">
        <v>1</v>
      </c>
      <c r="D493" s="64">
        <v>90</v>
      </c>
      <c r="E493" s="64">
        <v>0</v>
      </c>
      <c r="F493" s="64">
        <v>0</v>
      </c>
      <c r="G493" s="64">
        <v>0</v>
      </c>
      <c r="H493" s="64">
        <v>0</v>
      </c>
      <c r="I493" s="64">
        <v>0</v>
      </c>
      <c r="J493" s="64">
        <v>0</v>
      </c>
      <c r="K493" s="64">
        <v>0</v>
      </c>
      <c r="L493" s="64">
        <f t="shared" si="375"/>
        <v>230400</v>
      </c>
      <c r="M493" s="64">
        <f t="shared" si="376"/>
        <v>172799.99999999997</v>
      </c>
      <c r="N493" s="64">
        <f t="shared" si="377"/>
        <v>230400</v>
      </c>
      <c r="O493" s="64">
        <f t="shared" si="378"/>
        <v>172799.99999999997</v>
      </c>
      <c r="P493" s="64">
        <f t="shared" si="379"/>
        <v>57600</v>
      </c>
      <c r="Q493" s="64">
        <f t="shared" si="380"/>
        <v>115200</v>
      </c>
      <c r="R493" s="64">
        <f t="shared" si="381"/>
        <v>57600</v>
      </c>
      <c r="T493" s="64">
        <f>培养数据!$C$6*D93</f>
        <v>230.4</v>
      </c>
      <c r="U493" s="64">
        <f>培养数据!$C$7*D93</f>
        <v>172.79999999999998</v>
      </c>
      <c r="V493" s="64">
        <f>培养数据!$C$8*D93</f>
        <v>230.4</v>
      </c>
      <c r="W493" s="64">
        <f>培养数据!$C$9*D93</f>
        <v>172.79999999999998</v>
      </c>
      <c r="X493" s="64">
        <f>培养数据!$C$10*D93</f>
        <v>57.6</v>
      </c>
      <c r="Y493" s="64">
        <f>培养数据!$C$11*D93</f>
        <v>115.2</v>
      </c>
      <c r="Z493" s="64">
        <f>培养数据!$C$12*D93</f>
        <v>57.6</v>
      </c>
    </row>
    <row r="494" spans="1:26">
      <c r="A494" s="64">
        <v>491</v>
      </c>
      <c r="B494" s="64">
        <v>2</v>
      </c>
      <c r="C494" s="64">
        <v>1</v>
      </c>
      <c r="D494" s="64">
        <v>91</v>
      </c>
      <c r="E494" s="64">
        <v>0</v>
      </c>
      <c r="F494" s="64">
        <v>0</v>
      </c>
      <c r="G494" s="64">
        <v>0</v>
      </c>
      <c r="H494" s="64">
        <v>0</v>
      </c>
      <c r="I494" s="64">
        <v>0</v>
      </c>
      <c r="J494" s="64">
        <v>0</v>
      </c>
      <c r="K494" s="64">
        <v>0</v>
      </c>
      <c r="L494" s="64">
        <f t="shared" si="375"/>
        <v>232960</v>
      </c>
      <c r="M494" s="64">
        <f t="shared" si="376"/>
        <v>174720</v>
      </c>
      <c r="N494" s="64">
        <f t="shared" si="377"/>
        <v>232960</v>
      </c>
      <c r="O494" s="64">
        <f t="shared" si="378"/>
        <v>174720</v>
      </c>
      <c r="P494" s="64">
        <f t="shared" si="379"/>
        <v>58240</v>
      </c>
      <c r="Q494" s="64">
        <f t="shared" si="380"/>
        <v>116480</v>
      </c>
      <c r="R494" s="64">
        <f t="shared" si="381"/>
        <v>58240</v>
      </c>
      <c r="T494" s="64">
        <f>培养数据!$C$6*D94</f>
        <v>232.96</v>
      </c>
      <c r="U494" s="64">
        <f>培养数据!$C$7*D94</f>
        <v>174.72</v>
      </c>
      <c r="V494" s="64">
        <f>培养数据!$C$8*D94</f>
        <v>232.96</v>
      </c>
      <c r="W494" s="64">
        <f>培养数据!$C$9*D94</f>
        <v>174.72</v>
      </c>
      <c r="X494" s="64">
        <f>培养数据!$C$10*D94</f>
        <v>58.24</v>
      </c>
      <c r="Y494" s="64">
        <f>培养数据!$C$11*D94</f>
        <v>116.48</v>
      </c>
      <c r="Z494" s="64">
        <f>培养数据!$C$12*D94</f>
        <v>58.24</v>
      </c>
    </row>
    <row r="495" spans="1:26">
      <c r="A495" s="64">
        <v>492</v>
      </c>
      <c r="B495" s="64">
        <v>2</v>
      </c>
      <c r="C495" s="64">
        <v>1</v>
      </c>
      <c r="D495" s="64">
        <v>92</v>
      </c>
      <c r="E495" s="64">
        <v>0</v>
      </c>
      <c r="F495" s="64">
        <v>0</v>
      </c>
      <c r="G495" s="64">
        <v>0</v>
      </c>
      <c r="H495" s="64">
        <v>0</v>
      </c>
      <c r="I495" s="64">
        <v>0</v>
      </c>
      <c r="J495" s="64">
        <v>0</v>
      </c>
      <c r="K495" s="64">
        <v>0</v>
      </c>
      <c r="L495" s="64">
        <f t="shared" si="375"/>
        <v>235520</v>
      </c>
      <c r="M495" s="64">
        <f t="shared" si="376"/>
        <v>176640</v>
      </c>
      <c r="N495" s="64">
        <f t="shared" si="377"/>
        <v>235520</v>
      </c>
      <c r="O495" s="64">
        <f t="shared" si="378"/>
        <v>176640</v>
      </c>
      <c r="P495" s="64">
        <f t="shared" si="379"/>
        <v>58880</v>
      </c>
      <c r="Q495" s="64">
        <f t="shared" si="380"/>
        <v>117760</v>
      </c>
      <c r="R495" s="64">
        <f t="shared" si="381"/>
        <v>58880</v>
      </c>
      <c r="T495" s="64">
        <f>培养数据!$C$6*D95</f>
        <v>235.52</v>
      </c>
      <c r="U495" s="64">
        <f>培养数据!$C$7*D95</f>
        <v>176.64</v>
      </c>
      <c r="V495" s="64">
        <f>培养数据!$C$8*D95</f>
        <v>235.52</v>
      </c>
      <c r="W495" s="64">
        <f>培养数据!$C$9*D95</f>
        <v>176.64</v>
      </c>
      <c r="X495" s="64">
        <f>培养数据!$C$10*D95</f>
        <v>58.88</v>
      </c>
      <c r="Y495" s="64">
        <f>培养数据!$C$11*D95</f>
        <v>117.76</v>
      </c>
      <c r="Z495" s="64">
        <f>培养数据!$C$12*D95</f>
        <v>58.88</v>
      </c>
    </row>
    <row r="496" spans="1:26">
      <c r="A496" s="64">
        <v>493</v>
      </c>
      <c r="B496" s="64">
        <v>2</v>
      </c>
      <c r="C496" s="64">
        <v>1</v>
      </c>
      <c r="D496" s="64">
        <v>93</v>
      </c>
      <c r="E496" s="64">
        <v>0</v>
      </c>
      <c r="F496" s="64">
        <v>0</v>
      </c>
      <c r="G496" s="64">
        <v>0</v>
      </c>
      <c r="H496" s="64">
        <v>0</v>
      </c>
      <c r="I496" s="64">
        <v>0</v>
      </c>
      <c r="J496" s="64">
        <v>0</v>
      </c>
      <c r="K496" s="64">
        <v>0</v>
      </c>
      <c r="L496" s="64">
        <f t="shared" si="375"/>
        <v>238080</v>
      </c>
      <c r="M496" s="64">
        <f t="shared" si="376"/>
        <v>178560</v>
      </c>
      <c r="N496" s="64">
        <f t="shared" si="377"/>
        <v>238080</v>
      </c>
      <c r="O496" s="64">
        <f t="shared" si="378"/>
        <v>178560</v>
      </c>
      <c r="P496" s="64">
        <f t="shared" si="379"/>
        <v>59520</v>
      </c>
      <c r="Q496" s="64">
        <f t="shared" si="380"/>
        <v>119040</v>
      </c>
      <c r="R496" s="64">
        <f t="shared" si="381"/>
        <v>59520</v>
      </c>
      <c r="T496" s="64">
        <f>培养数据!$C$6*D96</f>
        <v>238.08</v>
      </c>
      <c r="U496" s="64">
        <f>培养数据!$C$7*D96</f>
        <v>178.56</v>
      </c>
      <c r="V496" s="64">
        <f>培养数据!$C$8*D96</f>
        <v>238.08</v>
      </c>
      <c r="W496" s="64">
        <f>培养数据!$C$9*D96</f>
        <v>178.56</v>
      </c>
      <c r="X496" s="64">
        <f>培养数据!$C$10*D96</f>
        <v>59.52</v>
      </c>
      <c r="Y496" s="64">
        <f>培养数据!$C$11*D96</f>
        <v>119.04</v>
      </c>
      <c r="Z496" s="64">
        <f>培养数据!$C$12*D96</f>
        <v>59.52</v>
      </c>
    </row>
    <row r="497" spans="1:26">
      <c r="A497" s="64">
        <v>494</v>
      </c>
      <c r="B497" s="64">
        <v>2</v>
      </c>
      <c r="C497" s="64">
        <v>1</v>
      </c>
      <c r="D497" s="64">
        <v>94</v>
      </c>
      <c r="E497" s="64">
        <v>0</v>
      </c>
      <c r="F497" s="64">
        <v>0</v>
      </c>
      <c r="G497" s="64">
        <v>0</v>
      </c>
      <c r="H497" s="64">
        <v>0</v>
      </c>
      <c r="I497" s="64">
        <v>0</v>
      </c>
      <c r="J497" s="64">
        <v>0</v>
      </c>
      <c r="K497" s="64">
        <v>0</v>
      </c>
      <c r="L497" s="64">
        <f t="shared" si="375"/>
        <v>240640.00000000003</v>
      </c>
      <c r="M497" s="64">
        <f t="shared" si="376"/>
        <v>180480</v>
      </c>
      <c r="N497" s="64">
        <f t="shared" si="377"/>
        <v>240640.00000000003</v>
      </c>
      <c r="O497" s="64">
        <f t="shared" si="378"/>
        <v>180480</v>
      </c>
      <c r="P497" s="64">
        <f t="shared" si="379"/>
        <v>60160.000000000007</v>
      </c>
      <c r="Q497" s="64">
        <f t="shared" si="380"/>
        <v>120320.00000000001</v>
      </c>
      <c r="R497" s="64">
        <f t="shared" si="381"/>
        <v>60160.000000000007</v>
      </c>
      <c r="T497" s="64">
        <f>培养数据!$C$6*D97</f>
        <v>240.64000000000001</v>
      </c>
      <c r="U497" s="64">
        <f>培养数据!$C$7*D97</f>
        <v>180.48</v>
      </c>
      <c r="V497" s="64">
        <f>培养数据!$C$8*D97</f>
        <v>240.64000000000001</v>
      </c>
      <c r="W497" s="64">
        <f>培养数据!$C$9*D97</f>
        <v>180.48</v>
      </c>
      <c r="X497" s="64">
        <f>培养数据!$C$10*D97</f>
        <v>60.160000000000004</v>
      </c>
      <c r="Y497" s="64">
        <f>培养数据!$C$11*D97</f>
        <v>120.32000000000001</v>
      </c>
      <c r="Z497" s="64">
        <f>培养数据!$C$12*D97</f>
        <v>60.160000000000004</v>
      </c>
    </row>
    <row r="498" spans="1:26">
      <c r="A498" s="64">
        <v>495</v>
      </c>
      <c r="B498" s="64">
        <v>2</v>
      </c>
      <c r="C498" s="64">
        <v>1</v>
      </c>
      <c r="D498" s="64">
        <v>95</v>
      </c>
      <c r="E498" s="64">
        <v>0</v>
      </c>
      <c r="F498" s="64">
        <v>0</v>
      </c>
      <c r="G498" s="64">
        <v>0</v>
      </c>
      <c r="H498" s="64">
        <v>0</v>
      </c>
      <c r="I498" s="64">
        <v>0</v>
      </c>
      <c r="J498" s="64">
        <v>0</v>
      </c>
      <c r="K498" s="64">
        <v>0</v>
      </c>
      <c r="L498" s="64">
        <f t="shared" si="375"/>
        <v>243200.00000000003</v>
      </c>
      <c r="M498" s="64">
        <f t="shared" si="376"/>
        <v>182400</v>
      </c>
      <c r="N498" s="64">
        <f t="shared" si="377"/>
        <v>243200.00000000003</v>
      </c>
      <c r="O498" s="64">
        <f t="shared" si="378"/>
        <v>182400</v>
      </c>
      <c r="P498" s="64">
        <f t="shared" si="379"/>
        <v>60800.000000000007</v>
      </c>
      <c r="Q498" s="64">
        <f t="shared" si="380"/>
        <v>121600.00000000001</v>
      </c>
      <c r="R498" s="64">
        <f t="shared" si="381"/>
        <v>60800.000000000007</v>
      </c>
      <c r="T498" s="64">
        <f>培养数据!$C$6*D98</f>
        <v>243.20000000000002</v>
      </c>
      <c r="U498" s="64">
        <f>培养数据!$C$7*D98</f>
        <v>182.4</v>
      </c>
      <c r="V498" s="64">
        <f>培养数据!$C$8*D98</f>
        <v>243.20000000000002</v>
      </c>
      <c r="W498" s="64">
        <f>培养数据!$C$9*D98</f>
        <v>182.4</v>
      </c>
      <c r="X498" s="64">
        <f>培养数据!$C$10*D98</f>
        <v>60.800000000000004</v>
      </c>
      <c r="Y498" s="64">
        <f>培养数据!$C$11*D98</f>
        <v>121.60000000000001</v>
      </c>
      <c r="Z498" s="64">
        <f>培养数据!$C$12*D98</f>
        <v>60.800000000000004</v>
      </c>
    </row>
    <row r="499" spans="1:26">
      <c r="A499" s="64">
        <v>496</v>
      </c>
      <c r="B499" s="64">
        <v>2</v>
      </c>
      <c r="C499" s="64">
        <v>1</v>
      </c>
      <c r="D499" s="64">
        <v>96</v>
      </c>
      <c r="E499" s="64">
        <v>0</v>
      </c>
      <c r="F499" s="64">
        <v>0</v>
      </c>
      <c r="G499" s="64">
        <v>0</v>
      </c>
      <c r="H499" s="64">
        <v>0</v>
      </c>
      <c r="I499" s="64">
        <v>0</v>
      </c>
      <c r="J499" s="64">
        <v>0</v>
      </c>
      <c r="K499" s="64">
        <v>0</v>
      </c>
      <c r="L499" s="64">
        <f t="shared" si="375"/>
        <v>245760</v>
      </c>
      <c r="M499" s="64">
        <f t="shared" si="376"/>
        <v>184320</v>
      </c>
      <c r="N499" s="64">
        <f t="shared" si="377"/>
        <v>245760</v>
      </c>
      <c r="O499" s="64">
        <f t="shared" si="378"/>
        <v>184320</v>
      </c>
      <c r="P499" s="64">
        <f t="shared" si="379"/>
        <v>61440</v>
      </c>
      <c r="Q499" s="64">
        <f t="shared" si="380"/>
        <v>122880</v>
      </c>
      <c r="R499" s="64">
        <f t="shared" si="381"/>
        <v>61440</v>
      </c>
      <c r="T499" s="64">
        <f>培养数据!$C$6*D99</f>
        <v>245.76</v>
      </c>
      <c r="U499" s="64">
        <f>培养数据!$C$7*D99</f>
        <v>184.32</v>
      </c>
      <c r="V499" s="64">
        <f>培养数据!$C$8*D99</f>
        <v>245.76</v>
      </c>
      <c r="W499" s="64">
        <f>培养数据!$C$9*D99</f>
        <v>184.32</v>
      </c>
      <c r="X499" s="64">
        <f>培养数据!$C$10*D99</f>
        <v>61.44</v>
      </c>
      <c r="Y499" s="64">
        <f>培养数据!$C$11*D99</f>
        <v>122.88</v>
      </c>
      <c r="Z499" s="64">
        <f>培养数据!$C$12*D99</f>
        <v>61.44</v>
      </c>
    </row>
    <row r="500" spans="1:26">
      <c r="A500" s="64">
        <v>497</v>
      </c>
      <c r="B500" s="64">
        <v>2</v>
      </c>
      <c r="C500" s="64">
        <v>1</v>
      </c>
      <c r="D500" s="64">
        <v>97</v>
      </c>
      <c r="E500" s="64">
        <v>0</v>
      </c>
      <c r="F500" s="64">
        <v>0</v>
      </c>
      <c r="G500" s="64">
        <v>0</v>
      </c>
      <c r="H500" s="64">
        <v>0</v>
      </c>
      <c r="I500" s="64">
        <v>0</v>
      </c>
      <c r="J500" s="64">
        <v>0</v>
      </c>
      <c r="K500" s="64">
        <v>0</v>
      </c>
      <c r="L500" s="64">
        <f t="shared" si="375"/>
        <v>248320</v>
      </c>
      <c r="M500" s="64">
        <f t="shared" si="376"/>
        <v>186239.99999999997</v>
      </c>
      <c r="N500" s="64">
        <f t="shared" si="377"/>
        <v>248320</v>
      </c>
      <c r="O500" s="64">
        <f t="shared" si="378"/>
        <v>186239.99999999997</v>
      </c>
      <c r="P500" s="64">
        <f t="shared" si="379"/>
        <v>62080</v>
      </c>
      <c r="Q500" s="64">
        <f t="shared" si="380"/>
        <v>124160</v>
      </c>
      <c r="R500" s="64">
        <f t="shared" si="381"/>
        <v>62080</v>
      </c>
      <c r="T500" s="64">
        <f>培养数据!$C$6*D100</f>
        <v>248.32</v>
      </c>
      <c r="U500" s="64">
        <f>培养数据!$C$7*D100</f>
        <v>186.23999999999998</v>
      </c>
      <c r="V500" s="64">
        <f>培养数据!$C$8*D100</f>
        <v>248.32</v>
      </c>
      <c r="W500" s="64">
        <f>培养数据!$C$9*D100</f>
        <v>186.23999999999998</v>
      </c>
      <c r="X500" s="64">
        <f>培养数据!$C$10*D100</f>
        <v>62.08</v>
      </c>
      <c r="Y500" s="64">
        <f>培养数据!$C$11*D100</f>
        <v>124.16</v>
      </c>
      <c r="Z500" s="64">
        <f>培养数据!$C$12*D100</f>
        <v>62.08</v>
      </c>
    </row>
    <row r="501" spans="1:26">
      <c r="A501" s="64">
        <v>498</v>
      </c>
      <c r="B501" s="64">
        <v>2</v>
      </c>
      <c r="C501" s="64">
        <v>1</v>
      </c>
      <c r="D501" s="64">
        <v>98</v>
      </c>
      <c r="E501" s="64">
        <v>0</v>
      </c>
      <c r="F501" s="64">
        <v>0</v>
      </c>
      <c r="G501" s="64">
        <v>0</v>
      </c>
      <c r="H501" s="64">
        <v>0</v>
      </c>
      <c r="I501" s="64">
        <v>0</v>
      </c>
      <c r="J501" s="64">
        <v>0</v>
      </c>
      <c r="K501" s="64">
        <v>0</v>
      </c>
      <c r="L501" s="64">
        <f t="shared" si="375"/>
        <v>250880</v>
      </c>
      <c r="M501" s="64">
        <f t="shared" si="376"/>
        <v>188160</v>
      </c>
      <c r="N501" s="64">
        <f t="shared" si="377"/>
        <v>250880</v>
      </c>
      <c r="O501" s="64">
        <f t="shared" si="378"/>
        <v>188160</v>
      </c>
      <c r="P501" s="64">
        <f t="shared" si="379"/>
        <v>62720</v>
      </c>
      <c r="Q501" s="64">
        <f t="shared" si="380"/>
        <v>125440</v>
      </c>
      <c r="R501" s="64">
        <f t="shared" si="381"/>
        <v>62720</v>
      </c>
      <c r="T501" s="64">
        <f>培养数据!$C$6*D101</f>
        <v>250.88</v>
      </c>
      <c r="U501" s="64">
        <f>培养数据!$C$7*D101</f>
        <v>188.16</v>
      </c>
      <c r="V501" s="64">
        <f>培养数据!$C$8*D101</f>
        <v>250.88</v>
      </c>
      <c r="W501" s="64">
        <f>培养数据!$C$9*D101</f>
        <v>188.16</v>
      </c>
      <c r="X501" s="64">
        <f>培养数据!$C$10*D101</f>
        <v>62.72</v>
      </c>
      <c r="Y501" s="64">
        <f>培养数据!$C$11*D101</f>
        <v>125.44</v>
      </c>
      <c r="Z501" s="64">
        <f>培养数据!$C$12*D101</f>
        <v>62.72</v>
      </c>
    </row>
    <row r="502" spans="1:26">
      <c r="A502" s="64">
        <v>499</v>
      </c>
      <c r="B502" s="64">
        <v>2</v>
      </c>
      <c r="C502" s="64">
        <v>1</v>
      </c>
      <c r="D502" s="64">
        <v>99</v>
      </c>
      <c r="E502" s="64">
        <v>0</v>
      </c>
      <c r="F502" s="64">
        <v>0</v>
      </c>
      <c r="G502" s="64">
        <v>0</v>
      </c>
      <c r="H502" s="64">
        <v>0</v>
      </c>
      <c r="I502" s="64">
        <v>0</v>
      </c>
      <c r="J502" s="64">
        <v>0</v>
      </c>
      <c r="K502" s="64">
        <v>0</v>
      </c>
      <c r="L502" s="64">
        <f t="shared" si="375"/>
        <v>253440</v>
      </c>
      <c r="M502" s="64">
        <f t="shared" si="376"/>
        <v>190079.99999999997</v>
      </c>
      <c r="N502" s="64">
        <f t="shared" si="377"/>
        <v>253440</v>
      </c>
      <c r="O502" s="64">
        <f t="shared" si="378"/>
        <v>190079.99999999997</v>
      </c>
      <c r="P502" s="64">
        <f t="shared" si="379"/>
        <v>63360</v>
      </c>
      <c r="Q502" s="64">
        <f t="shared" si="380"/>
        <v>126720</v>
      </c>
      <c r="R502" s="64">
        <f t="shared" si="381"/>
        <v>63360</v>
      </c>
      <c r="T502" s="64">
        <f>培养数据!$C$6*D102</f>
        <v>253.44</v>
      </c>
      <c r="U502" s="64">
        <f>培养数据!$C$7*D102</f>
        <v>190.07999999999998</v>
      </c>
      <c r="V502" s="64">
        <f>培养数据!$C$8*D102</f>
        <v>253.44</v>
      </c>
      <c r="W502" s="64">
        <f>培养数据!$C$9*D102</f>
        <v>190.07999999999998</v>
      </c>
      <c r="X502" s="64">
        <f>培养数据!$C$10*D102</f>
        <v>63.36</v>
      </c>
      <c r="Y502" s="64">
        <f>培养数据!$C$11*D102</f>
        <v>126.72</v>
      </c>
      <c r="Z502" s="64">
        <f>培养数据!$C$12*D102</f>
        <v>63.36</v>
      </c>
    </row>
    <row r="503" spans="1:26">
      <c r="A503" s="64">
        <v>500</v>
      </c>
      <c r="B503" s="64">
        <v>2</v>
      </c>
      <c r="C503" s="64">
        <v>1</v>
      </c>
      <c r="D503" s="64">
        <v>100</v>
      </c>
      <c r="E503" s="64">
        <v>0</v>
      </c>
      <c r="F503" s="64">
        <v>0</v>
      </c>
      <c r="G503" s="64">
        <v>0</v>
      </c>
      <c r="H503" s="64">
        <v>0</v>
      </c>
      <c r="I503" s="64">
        <v>0</v>
      </c>
      <c r="J503" s="64">
        <v>0</v>
      </c>
      <c r="K503" s="64">
        <v>0</v>
      </c>
      <c r="L503" s="64">
        <f t="shared" si="375"/>
        <v>256000</v>
      </c>
      <c r="M503" s="64">
        <f t="shared" si="376"/>
        <v>192000</v>
      </c>
      <c r="N503" s="64">
        <f t="shared" si="377"/>
        <v>256000</v>
      </c>
      <c r="O503" s="64">
        <f t="shared" si="378"/>
        <v>192000</v>
      </c>
      <c r="P503" s="64">
        <f t="shared" si="379"/>
        <v>64000</v>
      </c>
      <c r="Q503" s="64">
        <f t="shared" si="380"/>
        <v>128000</v>
      </c>
      <c r="R503" s="64">
        <f t="shared" si="381"/>
        <v>64000</v>
      </c>
      <c r="T503" s="64">
        <f>培养数据!$C$6*D103</f>
        <v>256</v>
      </c>
      <c r="U503" s="64">
        <f>培养数据!$C$7*D103</f>
        <v>192</v>
      </c>
      <c r="V503" s="64">
        <f>培养数据!$C$8*D103</f>
        <v>256</v>
      </c>
      <c r="W503" s="64">
        <f>培养数据!$C$9*D103</f>
        <v>192</v>
      </c>
      <c r="X503" s="64">
        <f>培养数据!$C$10*D103</f>
        <v>64</v>
      </c>
      <c r="Y503" s="64">
        <f>培养数据!$C$11*D103</f>
        <v>128</v>
      </c>
      <c r="Z503" s="64">
        <f>培养数据!$C$12*D103</f>
        <v>64</v>
      </c>
    </row>
    <row r="504" spans="1:26">
      <c r="A504" s="64">
        <v>501</v>
      </c>
      <c r="B504" s="64">
        <v>2</v>
      </c>
      <c r="C504" s="64">
        <v>2</v>
      </c>
      <c r="D504" s="64">
        <v>1</v>
      </c>
      <c r="E504" s="64">
        <f>L404*$D$1</f>
        <v>2048</v>
      </c>
      <c r="F504" s="64">
        <f>M404*$D$1</f>
        <v>1536</v>
      </c>
      <c r="G504" s="64">
        <f t="shared" ref="G504:G567" si="382">N404*$D$1</f>
        <v>2048</v>
      </c>
      <c r="H504" s="64">
        <f t="shared" ref="H504:H567" si="383">O404*$D$1</f>
        <v>1536</v>
      </c>
      <c r="I504" s="64">
        <f t="shared" ref="I504:I567" si="384">P404*$D$1</f>
        <v>512</v>
      </c>
      <c r="J504" s="64">
        <f t="shared" ref="J504:J567" si="385">Q404*$D$1</f>
        <v>1024</v>
      </c>
      <c r="K504" s="64">
        <f t="shared" ref="K504:K567" si="386">R404*$D$1</f>
        <v>512</v>
      </c>
      <c r="L504" s="64">
        <f t="shared" si="375"/>
        <v>4480</v>
      </c>
      <c r="M504" s="64">
        <f t="shared" si="376"/>
        <v>3360</v>
      </c>
      <c r="N504" s="64">
        <f t="shared" si="377"/>
        <v>4480</v>
      </c>
      <c r="O504" s="64">
        <f t="shared" si="378"/>
        <v>3360</v>
      </c>
      <c r="P504" s="64">
        <f t="shared" si="379"/>
        <v>1120</v>
      </c>
      <c r="Q504" s="64">
        <f t="shared" si="380"/>
        <v>2240</v>
      </c>
      <c r="R504" s="64">
        <f t="shared" si="381"/>
        <v>1120</v>
      </c>
      <c r="T504" s="64">
        <f>培养数据!$H$6*D104</f>
        <v>4.4800000000000004</v>
      </c>
      <c r="U504" s="64">
        <f>培养数据!$H$7*D104</f>
        <v>3.36</v>
      </c>
      <c r="V504" s="64">
        <f>培养数据!$H$8*D104</f>
        <v>4.4800000000000004</v>
      </c>
      <c r="W504" s="64">
        <f>培养数据!$H$9*D104</f>
        <v>3.36</v>
      </c>
      <c r="X504" s="64">
        <f>培养数据!$H$10*D104</f>
        <v>1.1200000000000001</v>
      </c>
      <c r="Y504" s="64">
        <f>培养数据!$H$11*D104</f>
        <v>2.2400000000000002</v>
      </c>
      <c r="Z504" s="64">
        <f>培养数据!$H$12*D104</f>
        <v>1.1200000000000001</v>
      </c>
    </row>
    <row r="505" spans="1:26">
      <c r="A505" s="64">
        <v>502</v>
      </c>
      <c r="B505" s="64">
        <v>2</v>
      </c>
      <c r="C505" s="64">
        <v>2</v>
      </c>
      <c r="D505" s="64">
        <v>2</v>
      </c>
      <c r="E505" s="64">
        <f t="shared" ref="E505:E568" si="387">L405*$D$1</f>
        <v>4096</v>
      </c>
      <c r="F505" s="64">
        <f t="shared" ref="F505:F568" si="388">M405*$D$1</f>
        <v>3072</v>
      </c>
      <c r="G505" s="64">
        <f t="shared" si="382"/>
        <v>4096</v>
      </c>
      <c r="H505" s="64">
        <f t="shared" si="383"/>
        <v>3072</v>
      </c>
      <c r="I505" s="64">
        <f t="shared" si="384"/>
        <v>1024</v>
      </c>
      <c r="J505" s="64">
        <f t="shared" si="385"/>
        <v>2048</v>
      </c>
      <c r="K505" s="64">
        <f t="shared" si="386"/>
        <v>1024</v>
      </c>
      <c r="L505" s="64">
        <f t="shared" si="375"/>
        <v>8960</v>
      </c>
      <c r="M505" s="64">
        <f t="shared" si="376"/>
        <v>6720</v>
      </c>
      <c r="N505" s="64">
        <f t="shared" si="377"/>
        <v>8960</v>
      </c>
      <c r="O505" s="64">
        <f t="shared" si="378"/>
        <v>6720</v>
      </c>
      <c r="P505" s="64">
        <f t="shared" si="379"/>
        <v>2240</v>
      </c>
      <c r="Q505" s="64">
        <f t="shared" si="380"/>
        <v>4480</v>
      </c>
      <c r="R505" s="64">
        <f t="shared" si="381"/>
        <v>2240</v>
      </c>
      <c r="T505" s="64">
        <f>培养数据!$H$6*D105</f>
        <v>8.9600000000000009</v>
      </c>
      <c r="U505" s="64">
        <f>培养数据!$H$7*D105</f>
        <v>6.72</v>
      </c>
      <c r="V505" s="64">
        <f>培养数据!$H$8*D105</f>
        <v>8.9600000000000009</v>
      </c>
      <c r="W505" s="64">
        <f>培养数据!$H$9*D105</f>
        <v>6.72</v>
      </c>
      <c r="X505" s="64">
        <f>培养数据!$H$10*D105</f>
        <v>2.2400000000000002</v>
      </c>
      <c r="Y505" s="64">
        <f>培养数据!$H$11*D105</f>
        <v>4.4800000000000004</v>
      </c>
      <c r="Z505" s="64">
        <f>培养数据!$H$12*D105</f>
        <v>2.2400000000000002</v>
      </c>
    </row>
    <row r="506" spans="1:26">
      <c r="A506" s="64">
        <v>503</v>
      </c>
      <c r="B506" s="64">
        <v>2</v>
      </c>
      <c r="C506" s="64">
        <v>2</v>
      </c>
      <c r="D506" s="64">
        <v>3</v>
      </c>
      <c r="E506" s="64">
        <f t="shared" si="387"/>
        <v>6144</v>
      </c>
      <c r="F506" s="64">
        <f t="shared" si="388"/>
        <v>4608</v>
      </c>
      <c r="G506" s="64">
        <f t="shared" si="382"/>
        <v>6144</v>
      </c>
      <c r="H506" s="64">
        <f t="shared" si="383"/>
        <v>4608</v>
      </c>
      <c r="I506" s="64">
        <f t="shared" si="384"/>
        <v>1536</v>
      </c>
      <c r="J506" s="64">
        <f t="shared" si="385"/>
        <v>3072</v>
      </c>
      <c r="K506" s="64">
        <f t="shared" si="386"/>
        <v>1536</v>
      </c>
      <c r="L506" s="64">
        <f t="shared" si="375"/>
        <v>13440.000000000002</v>
      </c>
      <c r="M506" s="64">
        <f t="shared" si="376"/>
        <v>10080</v>
      </c>
      <c r="N506" s="64">
        <f t="shared" si="377"/>
        <v>13440.000000000002</v>
      </c>
      <c r="O506" s="64">
        <f t="shared" si="378"/>
        <v>10080</v>
      </c>
      <c r="P506" s="64">
        <f t="shared" si="379"/>
        <v>3360.0000000000005</v>
      </c>
      <c r="Q506" s="64">
        <f t="shared" si="380"/>
        <v>6720.0000000000009</v>
      </c>
      <c r="R506" s="64">
        <f t="shared" si="381"/>
        <v>3360.0000000000005</v>
      </c>
      <c r="T506" s="64">
        <f>培养数据!$H$6*D106</f>
        <v>13.440000000000001</v>
      </c>
      <c r="U506" s="64">
        <f>培养数据!$H$7*D106</f>
        <v>10.08</v>
      </c>
      <c r="V506" s="64">
        <f>培养数据!$H$8*D106</f>
        <v>13.440000000000001</v>
      </c>
      <c r="W506" s="64">
        <f>培养数据!$H$9*D106</f>
        <v>10.08</v>
      </c>
      <c r="X506" s="64">
        <f>培养数据!$H$10*D106</f>
        <v>3.3600000000000003</v>
      </c>
      <c r="Y506" s="64">
        <f>培养数据!$H$11*D106</f>
        <v>6.7200000000000006</v>
      </c>
      <c r="Z506" s="64">
        <f>培养数据!$H$12*D106</f>
        <v>3.3600000000000003</v>
      </c>
    </row>
    <row r="507" spans="1:26">
      <c r="A507" s="64">
        <v>504</v>
      </c>
      <c r="B507" s="64">
        <v>2</v>
      </c>
      <c r="C507" s="64">
        <v>2</v>
      </c>
      <c r="D507" s="64">
        <v>4</v>
      </c>
      <c r="E507" s="64">
        <f t="shared" si="387"/>
        <v>8192</v>
      </c>
      <c r="F507" s="64">
        <f t="shared" si="388"/>
        <v>6144</v>
      </c>
      <c r="G507" s="64">
        <f t="shared" si="382"/>
        <v>8192</v>
      </c>
      <c r="H507" s="64">
        <f t="shared" si="383"/>
        <v>6144</v>
      </c>
      <c r="I507" s="64">
        <f t="shared" si="384"/>
        <v>2048</v>
      </c>
      <c r="J507" s="64">
        <f t="shared" si="385"/>
        <v>4096</v>
      </c>
      <c r="K507" s="64">
        <f t="shared" si="386"/>
        <v>2048</v>
      </c>
      <c r="L507" s="64">
        <f t="shared" si="375"/>
        <v>17920</v>
      </c>
      <c r="M507" s="64">
        <f t="shared" si="376"/>
        <v>13440</v>
      </c>
      <c r="N507" s="64">
        <f t="shared" si="377"/>
        <v>17920</v>
      </c>
      <c r="O507" s="64">
        <f t="shared" si="378"/>
        <v>13440</v>
      </c>
      <c r="P507" s="64">
        <f t="shared" si="379"/>
        <v>4480</v>
      </c>
      <c r="Q507" s="64">
        <f t="shared" si="380"/>
        <v>8960</v>
      </c>
      <c r="R507" s="64">
        <f t="shared" si="381"/>
        <v>4480</v>
      </c>
      <c r="T507" s="64">
        <f>培养数据!$H$6*D107</f>
        <v>17.920000000000002</v>
      </c>
      <c r="U507" s="64">
        <f>培养数据!$H$7*D107</f>
        <v>13.44</v>
      </c>
      <c r="V507" s="64">
        <f>培养数据!$H$8*D107</f>
        <v>17.920000000000002</v>
      </c>
      <c r="W507" s="64">
        <f>培养数据!$H$9*D107</f>
        <v>13.44</v>
      </c>
      <c r="X507" s="64">
        <f>培养数据!$H$10*D107</f>
        <v>4.4800000000000004</v>
      </c>
      <c r="Y507" s="64">
        <f>培养数据!$H$11*D107</f>
        <v>8.9600000000000009</v>
      </c>
      <c r="Z507" s="64">
        <f>培养数据!$H$12*D107</f>
        <v>4.4800000000000004</v>
      </c>
    </row>
    <row r="508" spans="1:26">
      <c r="A508" s="64">
        <v>505</v>
      </c>
      <c r="B508" s="64">
        <v>2</v>
      </c>
      <c r="C508" s="64">
        <v>2</v>
      </c>
      <c r="D508" s="64">
        <v>5</v>
      </c>
      <c r="E508" s="64">
        <f t="shared" si="387"/>
        <v>10240</v>
      </c>
      <c r="F508" s="64">
        <f t="shared" si="388"/>
        <v>7680</v>
      </c>
      <c r="G508" s="64">
        <f t="shared" si="382"/>
        <v>10240</v>
      </c>
      <c r="H508" s="64">
        <f t="shared" si="383"/>
        <v>7680</v>
      </c>
      <c r="I508" s="64">
        <f t="shared" si="384"/>
        <v>2560</v>
      </c>
      <c r="J508" s="64">
        <f t="shared" si="385"/>
        <v>5120</v>
      </c>
      <c r="K508" s="64">
        <f t="shared" si="386"/>
        <v>2560</v>
      </c>
      <c r="L508" s="64">
        <f t="shared" si="375"/>
        <v>22400.000000000004</v>
      </c>
      <c r="M508" s="64">
        <f t="shared" si="376"/>
        <v>16800</v>
      </c>
      <c r="N508" s="64">
        <f t="shared" si="377"/>
        <v>22400.000000000004</v>
      </c>
      <c r="O508" s="64">
        <f t="shared" si="378"/>
        <v>16800</v>
      </c>
      <c r="P508" s="64">
        <f t="shared" si="379"/>
        <v>5600.0000000000009</v>
      </c>
      <c r="Q508" s="64">
        <f t="shared" si="380"/>
        <v>11200.000000000002</v>
      </c>
      <c r="R508" s="64">
        <f t="shared" si="381"/>
        <v>5600.0000000000009</v>
      </c>
      <c r="T508" s="64">
        <f>培养数据!$H$6*D108</f>
        <v>22.400000000000002</v>
      </c>
      <c r="U508" s="64">
        <f>培养数据!$H$7*D108</f>
        <v>16.8</v>
      </c>
      <c r="V508" s="64">
        <f>培养数据!$H$8*D108</f>
        <v>22.400000000000002</v>
      </c>
      <c r="W508" s="64">
        <f>培养数据!$H$9*D108</f>
        <v>16.8</v>
      </c>
      <c r="X508" s="64">
        <f>培养数据!$H$10*D108</f>
        <v>5.6000000000000005</v>
      </c>
      <c r="Y508" s="64">
        <f>培养数据!$H$11*D108</f>
        <v>11.200000000000001</v>
      </c>
      <c r="Z508" s="64">
        <f>培养数据!$H$12*D108</f>
        <v>5.6000000000000005</v>
      </c>
    </row>
    <row r="509" spans="1:26">
      <c r="A509" s="64">
        <v>506</v>
      </c>
      <c r="B509" s="64">
        <v>2</v>
      </c>
      <c r="C509" s="64">
        <v>2</v>
      </c>
      <c r="D509" s="64">
        <v>6</v>
      </c>
      <c r="E509" s="64">
        <f t="shared" si="387"/>
        <v>12288</v>
      </c>
      <c r="F509" s="64">
        <f t="shared" si="388"/>
        <v>9216</v>
      </c>
      <c r="G509" s="64">
        <f t="shared" si="382"/>
        <v>12288</v>
      </c>
      <c r="H509" s="64">
        <f t="shared" si="383"/>
        <v>9216</v>
      </c>
      <c r="I509" s="64">
        <f t="shared" si="384"/>
        <v>3072</v>
      </c>
      <c r="J509" s="64">
        <f t="shared" si="385"/>
        <v>6144</v>
      </c>
      <c r="K509" s="64">
        <f t="shared" si="386"/>
        <v>3072</v>
      </c>
      <c r="L509" s="64">
        <f t="shared" si="375"/>
        <v>26880.000000000004</v>
      </c>
      <c r="M509" s="64">
        <f t="shared" si="376"/>
        <v>20160</v>
      </c>
      <c r="N509" s="64">
        <f t="shared" si="377"/>
        <v>26880.000000000004</v>
      </c>
      <c r="O509" s="64">
        <f t="shared" si="378"/>
        <v>20160</v>
      </c>
      <c r="P509" s="64">
        <f t="shared" si="379"/>
        <v>6720.0000000000009</v>
      </c>
      <c r="Q509" s="64">
        <f t="shared" si="380"/>
        <v>13440.000000000002</v>
      </c>
      <c r="R509" s="64">
        <f t="shared" si="381"/>
        <v>6720.0000000000009</v>
      </c>
      <c r="T509" s="64">
        <f>培养数据!$H$6*D109</f>
        <v>26.880000000000003</v>
      </c>
      <c r="U509" s="64">
        <f>培养数据!$H$7*D109</f>
        <v>20.16</v>
      </c>
      <c r="V509" s="64">
        <f>培养数据!$H$8*D109</f>
        <v>26.880000000000003</v>
      </c>
      <c r="W509" s="64">
        <f>培养数据!$H$9*D109</f>
        <v>20.16</v>
      </c>
      <c r="X509" s="64">
        <f>培养数据!$H$10*D109</f>
        <v>6.7200000000000006</v>
      </c>
      <c r="Y509" s="64">
        <f>培养数据!$H$11*D109</f>
        <v>13.440000000000001</v>
      </c>
      <c r="Z509" s="64">
        <f>培养数据!$H$12*D109</f>
        <v>6.7200000000000006</v>
      </c>
    </row>
    <row r="510" spans="1:26">
      <c r="A510" s="64">
        <v>507</v>
      </c>
      <c r="B510" s="64">
        <v>2</v>
      </c>
      <c r="C510" s="64">
        <v>2</v>
      </c>
      <c r="D510" s="64">
        <v>7</v>
      </c>
      <c r="E510" s="64">
        <f t="shared" si="387"/>
        <v>14336</v>
      </c>
      <c r="F510" s="64">
        <f t="shared" si="388"/>
        <v>10752</v>
      </c>
      <c r="G510" s="64">
        <f t="shared" si="382"/>
        <v>14336</v>
      </c>
      <c r="H510" s="64">
        <f t="shared" si="383"/>
        <v>10752</v>
      </c>
      <c r="I510" s="64">
        <f t="shared" si="384"/>
        <v>3584</v>
      </c>
      <c r="J510" s="64">
        <f t="shared" si="385"/>
        <v>7168</v>
      </c>
      <c r="K510" s="64">
        <f t="shared" si="386"/>
        <v>3584</v>
      </c>
      <c r="L510" s="64">
        <f t="shared" si="375"/>
        <v>31360.000000000004</v>
      </c>
      <c r="M510" s="64">
        <f t="shared" si="376"/>
        <v>23520</v>
      </c>
      <c r="N510" s="64">
        <f t="shared" si="377"/>
        <v>31360.000000000004</v>
      </c>
      <c r="O510" s="64">
        <f t="shared" si="378"/>
        <v>23520</v>
      </c>
      <c r="P510" s="64">
        <f t="shared" si="379"/>
        <v>7840.0000000000009</v>
      </c>
      <c r="Q510" s="64">
        <f t="shared" si="380"/>
        <v>15680.000000000002</v>
      </c>
      <c r="R510" s="64">
        <f t="shared" si="381"/>
        <v>7840.0000000000009</v>
      </c>
      <c r="T510" s="64">
        <f>培养数据!$H$6*D110</f>
        <v>31.360000000000003</v>
      </c>
      <c r="U510" s="64">
        <f>培养数据!$H$7*D110</f>
        <v>23.52</v>
      </c>
      <c r="V510" s="64">
        <f>培养数据!$H$8*D110</f>
        <v>31.360000000000003</v>
      </c>
      <c r="W510" s="64">
        <f>培养数据!$H$9*D110</f>
        <v>23.52</v>
      </c>
      <c r="X510" s="64">
        <f>培养数据!$H$10*D110</f>
        <v>7.8400000000000007</v>
      </c>
      <c r="Y510" s="64">
        <f>培养数据!$H$11*D110</f>
        <v>15.680000000000001</v>
      </c>
      <c r="Z510" s="64">
        <f>培养数据!$H$12*D110</f>
        <v>7.8400000000000007</v>
      </c>
    </row>
    <row r="511" spans="1:26">
      <c r="A511" s="64">
        <v>508</v>
      </c>
      <c r="B511" s="64">
        <v>2</v>
      </c>
      <c r="C511" s="64">
        <v>2</v>
      </c>
      <c r="D511" s="64">
        <v>8</v>
      </c>
      <c r="E511" s="64">
        <f t="shared" si="387"/>
        <v>16384</v>
      </c>
      <c r="F511" s="64">
        <f t="shared" si="388"/>
        <v>12288</v>
      </c>
      <c r="G511" s="64">
        <f t="shared" si="382"/>
        <v>16384</v>
      </c>
      <c r="H511" s="64">
        <f t="shared" si="383"/>
        <v>12288</v>
      </c>
      <c r="I511" s="64">
        <f t="shared" si="384"/>
        <v>4096</v>
      </c>
      <c r="J511" s="64">
        <f t="shared" si="385"/>
        <v>8192</v>
      </c>
      <c r="K511" s="64">
        <f t="shared" si="386"/>
        <v>4096</v>
      </c>
      <c r="L511" s="64">
        <f t="shared" si="375"/>
        <v>35840</v>
      </c>
      <c r="M511" s="64">
        <f t="shared" si="376"/>
        <v>26880</v>
      </c>
      <c r="N511" s="64">
        <f t="shared" si="377"/>
        <v>35840</v>
      </c>
      <c r="O511" s="64">
        <f t="shared" si="378"/>
        <v>26880</v>
      </c>
      <c r="P511" s="64">
        <f t="shared" si="379"/>
        <v>8960</v>
      </c>
      <c r="Q511" s="64">
        <f t="shared" si="380"/>
        <v>17920</v>
      </c>
      <c r="R511" s="64">
        <f t="shared" si="381"/>
        <v>8960</v>
      </c>
      <c r="T511" s="64">
        <f>培养数据!$H$6*D111</f>
        <v>35.840000000000003</v>
      </c>
      <c r="U511" s="64">
        <f>培养数据!$H$7*D111</f>
        <v>26.88</v>
      </c>
      <c r="V511" s="64">
        <f>培养数据!$H$8*D111</f>
        <v>35.840000000000003</v>
      </c>
      <c r="W511" s="64">
        <f>培养数据!$H$9*D111</f>
        <v>26.88</v>
      </c>
      <c r="X511" s="64">
        <f>培养数据!$H$10*D111</f>
        <v>8.9600000000000009</v>
      </c>
      <c r="Y511" s="64">
        <f>培养数据!$H$11*D111</f>
        <v>17.920000000000002</v>
      </c>
      <c r="Z511" s="64">
        <f>培养数据!$H$12*D111</f>
        <v>8.9600000000000009</v>
      </c>
    </row>
    <row r="512" spans="1:26">
      <c r="A512" s="64">
        <v>509</v>
      </c>
      <c r="B512" s="64">
        <v>2</v>
      </c>
      <c r="C512" s="64">
        <v>2</v>
      </c>
      <c r="D512" s="64">
        <v>9</v>
      </c>
      <c r="E512" s="64">
        <f t="shared" si="387"/>
        <v>18432</v>
      </c>
      <c r="F512" s="64">
        <f t="shared" si="388"/>
        <v>13824</v>
      </c>
      <c r="G512" s="64">
        <f t="shared" si="382"/>
        <v>18432</v>
      </c>
      <c r="H512" s="64">
        <f t="shared" si="383"/>
        <v>13824</v>
      </c>
      <c r="I512" s="64">
        <f t="shared" si="384"/>
        <v>4608</v>
      </c>
      <c r="J512" s="64">
        <f t="shared" si="385"/>
        <v>9216</v>
      </c>
      <c r="K512" s="64">
        <f t="shared" si="386"/>
        <v>4608</v>
      </c>
      <c r="L512" s="64">
        <f t="shared" si="375"/>
        <v>40320.000000000007</v>
      </c>
      <c r="M512" s="64">
        <f t="shared" si="376"/>
        <v>30240</v>
      </c>
      <c r="N512" s="64">
        <f t="shared" si="377"/>
        <v>40320.000000000007</v>
      </c>
      <c r="O512" s="64">
        <f t="shared" si="378"/>
        <v>30240</v>
      </c>
      <c r="P512" s="64">
        <f t="shared" si="379"/>
        <v>10080.000000000002</v>
      </c>
      <c r="Q512" s="64">
        <f t="shared" si="380"/>
        <v>20160.000000000004</v>
      </c>
      <c r="R512" s="64">
        <f t="shared" si="381"/>
        <v>10080.000000000002</v>
      </c>
      <c r="T512" s="64">
        <f>培养数据!$H$6*D112</f>
        <v>40.320000000000007</v>
      </c>
      <c r="U512" s="64">
        <f>培养数据!$H$7*D112</f>
        <v>30.24</v>
      </c>
      <c r="V512" s="64">
        <f>培养数据!$H$8*D112</f>
        <v>40.320000000000007</v>
      </c>
      <c r="W512" s="64">
        <f>培养数据!$H$9*D112</f>
        <v>30.24</v>
      </c>
      <c r="X512" s="64">
        <f>培养数据!$H$10*D112</f>
        <v>10.080000000000002</v>
      </c>
      <c r="Y512" s="64">
        <f>培养数据!$H$11*D112</f>
        <v>20.160000000000004</v>
      </c>
      <c r="Z512" s="64">
        <f>培养数据!$H$12*D112</f>
        <v>10.080000000000002</v>
      </c>
    </row>
    <row r="513" spans="1:26">
      <c r="A513" s="64">
        <v>510</v>
      </c>
      <c r="B513" s="64">
        <v>2</v>
      </c>
      <c r="C513" s="64">
        <v>2</v>
      </c>
      <c r="D513" s="64">
        <v>10</v>
      </c>
      <c r="E513" s="64">
        <f t="shared" si="387"/>
        <v>20480</v>
      </c>
      <c r="F513" s="64">
        <f t="shared" si="388"/>
        <v>15360</v>
      </c>
      <c r="G513" s="64">
        <f t="shared" si="382"/>
        <v>20480</v>
      </c>
      <c r="H513" s="64">
        <f t="shared" si="383"/>
        <v>15360</v>
      </c>
      <c r="I513" s="64">
        <f t="shared" si="384"/>
        <v>5120</v>
      </c>
      <c r="J513" s="64">
        <f t="shared" si="385"/>
        <v>10240</v>
      </c>
      <c r="K513" s="64">
        <f t="shared" si="386"/>
        <v>5120</v>
      </c>
      <c r="L513" s="64">
        <f t="shared" si="375"/>
        <v>44800.000000000007</v>
      </c>
      <c r="M513" s="64">
        <f t="shared" si="376"/>
        <v>33600</v>
      </c>
      <c r="N513" s="64">
        <f t="shared" si="377"/>
        <v>44800.000000000007</v>
      </c>
      <c r="O513" s="64">
        <f t="shared" si="378"/>
        <v>33600</v>
      </c>
      <c r="P513" s="64">
        <f t="shared" si="379"/>
        <v>11200.000000000002</v>
      </c>
      <c r="Q513" s="64">
        <f t="shared" si="380"/>
        <v>22400.000000000004</v>
      </c>
      <c r="R513" s="64">
        <f t="shared" si="381"/>
        <v>11200.000000000002</v>
      </c>
      <c r="T513" s="64">
        <f>培养数据!$H$6*D113</f>
        <v>44.800000000000004</v>
      </c>
      <c r="U513" s="64">
        <f>培养数据!$H$7*D113</f>
        <v>33.6</v>
      </c>
      <c r="V513" s="64">
        <f>培养数据!$H$8*D113</f>
        <v>44.800000000000004</v>
      </c>
      <c r="W513" s="64">
        <f>培养数据!$H$9*D113</f>
        <v>33.6</v>
      </c>
      <c r="X513" s="64">
        <f>培养数据!$H$10*D113</f>
        <v>11.200000000000001</v>
      </c>
      <c r="Y513" s="64">
        <f>培养数据!$H$11*D113</f>
        <v>22.400000000000002</v>
      </c>
      <c r="Z513" s="64">
        <f>培养数据!$H$12*D113</f>
        <v>11.200000000000001</v>
      </c>
    </row>
    <row r="514" spans="1:26">
      <c r="A514" s="64">
        <v>511</v>
      </c>
      <c r="B514" s="64">
        <v>2</v>
      </c>
      <c r="C514" s="64">
        <v>2</v>
      </c>
      <c r="D514" s="64">
        <v>11</v>
      </c>
      <c r="E514" s="64">
        <f t="shared" si="387"/>
        <v>22528</v>
      </c>
      <c r="F514" s="64">
        <f t="shared" si="388"/>
        <v>16895.999999999996</v>
      </c>
      <c r="G514" s="64">
        <f t="shared" si="382"/>
        <v>22528</v>
      </c>
      <c r="H514" s="64">
        <f t="shared" si="383"/>
        <v>16895.999999999996</v>
      </c>
      <c r="I514" s="64">
        <f t="shared" si="384"/>
        <v>5632</v>
      </c>
      <c r="J514" s="64">
        <f t="shared" si="385"/>
        <v>11264</v>
      </c>
      <c r="K514" s="64">
        <f t="shared" si="386"/>
        <v>5632</v>
      </c>
      <c r="L514" s="64">
        <f t="shared" si="375"/>
        <v>49280</v>
      </c>
      <c r="M514" s="64">
        <f t="shared" si="376"/>
        <v>36960</v>
      </c>
      <c r="N514" s="64">
        <f t="shared" si="377"/>
        <v>49280</v>
      </c>
      <c r="O514" s="64">
        <f t="shared" si="378"/>
        <v>36960</v>
      </c>
      <c r="P514" s="64">
        <f t="shared" si="379"/>
        <v>12320</v>
      </c>
      <c r="Q514" s="64">
        <f t="shared" si="380"/>
        <v>24640</v>
      </c>
      <c r="R514" s="64">
        <f t="shared" si="381"/>
        <v>12320</v>
      </c>
      <c r="T514" s="64">
        <f>培养数据!$H$6*D114</f>
        <v>49.28</v>
      </c>
      <c r="U514" s="64">
        <f>培养数据!$H$7*D114</f>
        <v>36.96</v>
      </c>
      <c r="V514" s="64">
        <f>培养数据!$H$8*D114</f>
        <v>49.28</v>
      </c>
      <c r="W514" s="64">
        <f>培养数据!$H$9*D114</f>
        <v>36.96</v>
      </c>
      <c r="X514" s="64">
        <f>培养数据!$H$10*D114</f>
        <v>12.32</v>
      </c>
      <c r="Y514" s="64">
        <f>培养数据!$H$11*D114</f>
        <v>24.64</v>
      </c>
      <c r="Z514" s="64">
        <f>培养数据!$H$12*D114</f>
        <v>12.32</v>
      </c>
    </row>
    <row r="515" spans="1:26">
      <c r="A515" s="64">
        <v>512</v>
      </c>
      <c r="B515" s="64">
        <v>2</v>
      </c>
      <c r="C515" s="64">
        <v>2</v>
      </c>
      <c r="D515" s="64">
        <v>12</v>
      </c>
      <c r="E515" s="64">
        <f t="shared" si="387"/>
        <v>24576</v>
      </c>
      <c r="F515" s="64">
        <f t="shared" si="388"/>
        <v>18432</v>
      </c>
      <c r="G515" s="64">
        <f t="shared" si="382"/>
        <v>24576</v>
      </c>
      <c r="H515" s="64">
        <f t="shared" si="383"/>
        <v>18432</v>
      </c>
      <c r="I515" s="64">
        <f t="shared" si="384"/>
        <v>6144</v>
      </c>
      <c r="J515" s="64">
        <f t="shared" si="385"/>
        <v>12288</v>
      </c>
      <c r="K515" s="64">
        <f t="shared" si="386"/>
        <v>6144</v>
      </c>
      <c r="L515" s="64">
        <f t="shared" si="375"/>
        <v>53760.000000000007</v>
      </c>
      <c r="M515" s="64">
        <f t="shared" si="376"/>
        <v>40320</v>
      </c>
      <c r="N515" s="64">
        <f t="shared" si="377"/>
        <v>53760.000000000007</v>
      </c>
      <c r="O515" s="64">
        <f t="shared" si="378"/>
        <v>40320</v>
      </c>
      <c r="P515" s="64">
        <f t="shared" si="379"/>
        <v>13440.000000000002</v>
      </c>
      <c r="Q515" s="64">
        <f t="shared" si="380"/>
        <v>26880.000000000004</v>
      </c>
      <c r="R515" s="64">
        <f t="shared" si="381"/>
        <v>13440.000000000002</v>
      </c>
      <c r="T515" s="64">
        <f>培养数据!$H$6*D115</f>
        <v>53.760000000000005</v>
      </c>
      <c r="U515" s="64">
        <f>培养数据!$H$7*D115</f>
        <v>40.32</v>
      </c>
      <c r="V515" s="64">
        <f>培养数据!$H$8*D115</f>
        <v>53.760000000000005</v>
      </c>
      <c r="W515" s="64">
        <f>培养数据!$H$9*D115</f>
        <v>40.32</v>
      </c>
      <c r="X515" s="64">
        <f>培养数据!$H$10*D115</f>
        <v>13.440000000000001</v>
      </c>
      <c r="Y515" s="64">
        <f>培养数据!$H$11*D115</f>
        <v>26.880000000000003</v>
      </c>
      <c r="Z515" s="64">
        <f>培养数据!$H$12*D115</f>
        <v>13.440000000000001</v>
      </c>
    </row>
    <row r="516" spans="1:26">
      <c r="A516" s="64">
        <v>513</v>
      </c>
      <c r="B516" s="64">
        <v>2</v>
      </c>
      <c r="C516" s="64">
        <v>2</v>
      </c>
      <c r="D516" s="64">
        <v>13</v>
      </c>
      <c r="E516" s="64">
        <f t="shared" si="387"/>
        <v>26624</v>
      </c>
      <c r="F516" s="64">
        <f t="shared" si="388"/>
        <v>19968</v>
      </c>
      <c r="G516" s="64">
        <f t="shared" si="382"/>
        <v>26624</v>
      </c>
      <c r="H516" s="64">
        <f t="shared" si="383"/>
        <v>19968</v>
      </c>
      <c r="I516" s="64">
        <f t="shared" si="384"/>
        <v>6656</v>
      </c>
      <c r="J516" s="64">
        <f t="shared" si="385"/>
        <v>13312</v>
      </c>
      <c r="K516" s="64">
        <f t="shared" si="386"/>
        <v>6656</v>
      </c>
      <c r="L516" s="64">
        <f t="shared" si="375"/>
        <v>58240.000000000007</v>
      </c>
      <c r="M516" s="64">
        <f t="shared" si="376"/>
        <v>43680</v>
      </c>
      <c r="N516" s="64">
        <f t="shared" si="377"/>
        <v>58240.000000000007</v>
      </c>
      <c r="O516" s="64">
        <f t="shared" si="378"/>
        <v>43680</v>
      </c>
      <c r="P516" s="64">
        <f t="shared" si="379"/>
        <v>14560.000000000002</v>
      </c>
      <c r="Q516" s="64">
        <f t="shared" si="380"/>
        <v>29120.000000000004</v>
      </c>
      <c r="R516" s="64">
        <f t="shared" si="381"/>
        <v>14560.000000000002</v>
      </c>
      <c r="T516" s="64">
        <f>培养数据!$H$6*D116</f>
        <v>58.240000000000009</v>
      </c>
      <c r="U516" s="64">
        <f>培养数据!$H$7*D116</f>
        <v>43.68</v>
      </c>
      <c r="V516" s="64">
        <f>培养数据!$H$8*D116</f>
        <v>58.240000000000009</v>
      </c>
      <c r="W516" s="64">
        <f>培养数据!$H$9*D116</f>
        <v>43.68</v>
      </c>
      <c r="X516" s="64">
        <f>培养数据!$H$10*D116</f>
        <v>14.560000000000002</v>
      </c>
      <c r="Y516" s="64">
        <f>培养数据!$H$11*D116</f>
        <v>29.120000000000005</v>
      </c>
      <c r="Z516" s="64">
        <f>培养数据!$H$12*D116</f>
        <v>14.560000000000002</v>
      </c>
    </row>
    <row r="517" spans="1:26">
      <c r="A517" s="64">
        <v>514</v>
      </c>
      <c r="B517" s="64">
        <v>2</v>
      </c>
      <c r="C517" s="64">
        <v>2</v>
      </c>
      <c r="D517" s="64">
        <v>14</v>
      </c>
      <c r="E517" s="64">
        <f t="shared" si="387"/>
        <v>28672</v>
      </c>
      <c r="F517" s="64">
        <f t="shared" si="388"/>
        <v>21504</v>
      </c>
      <c r="G517" s="64">
        <f t="shared" si="382"/>
        <v>28672</v>
      </c>
      <c r="H517" s="64">
        <f t="shared" si="383"/>
        <v>21504</v>
      </c>
      <c r="I517" s="64">
        <f t="shared" si="384"/>
        <v>7168</v>
      </c>
      <c r="J517" s="64">
        <f t="shared" si="385"/>
        <v>14336</v>
      </c>
      <c r="K517" s="64">
        <f t="shared" si="386"/>
        <v>7168</v>
      </c>
      <c r="L517" s="64">
        <f t="shared" ref="L517:L580" si="389">$L$1*T517</f>
        <v>62720.000000000007</v>
      </c>
      <c r="M517" s="64">
        <f t="shared" ref="M517:M580" si="390">$L$1*U517</f>
        <v>47040</v>
      </c>
      <c r="N517" s="64">
        <f t="shared" ref="N517:N580" si="391">$L$1*V517</f>
        <v>62720.000000000007</v>
      </c>
      <c r="O517" s="64">
        <f t="shared" ref="O517:O580" si="392">$L$1*W517</f>
        <v>47040</v>
      </c>
      <c r="P517" s="64">
        <f t="shared" ref="P517:P580" si="393">$L$1*X517</f>
        <v>15680.000000000002</v>
      </c>
      <c r="Q517" s="64">
        <f t="shared" ref="Q517:Q580" si="394">$L$1*Y517</f>
        <v>31360.000000000004</v>
      </c>
      <c r="R517" s="64">
        <f t="shared" ref="R517:R580" si="395">$L$1*Z517</f>
        <v>15680.000000000002</v>
      </c>
      <c r="T517" s="64">
        <f>培养数据!$H$6*D117</f>
        <v>62.720000000000006</v>
      </c>
      <c r="U517" s="64">
        <f>培养数据!$H$7*D117</f>
        <v>47.04</v>
      </c>
      <c r="V517" s="64">
        <f>培养数据!$H$8*D117</f>
        <v>62.720000000000006</v>
      </c>
      <c r="W517" s="64">
        <f>培养数据!$H$9*D117</f>
        <v>47.04</v>
      </c>
      <c r="X517" s="64">
        <f>培养数据!$H$10*D117</f>
        <v>15.680000000000001</v>
      </c>
      <c r="Y517" s="64">
        <f>培养数据!$H$11*D117</f>
        <v>31.360000000000003</v>
      </c>
      <c r="Z517" s="64">
        <f>培养数据!$H$12*D117</f>
        <v>15.680000000000001</v>
      </c>
    </row>
    <row r="518" spans="1:26">
      <c r="A518" s="64">
        <v>515</v>
      </c>
      <c r="B518" s="64">
        <v>2</v>
      </c>
      <c r="C518" s="64">
        <v>2</v>
      </c>
      <c r="D518" s="64">
        <v>15</v>
      </c>
      <c r="E518" s="64">
        <f t="shared" si="387"/>
        <v>30720</v>
      </c>
      <c r="F518" s="64">
        <f t="shared" si="388"/>
        <v>23040</v>
      </c>
      <c r="G518" s="64">
        <f t="shared" si="382"/>
        <v>30720</v>
      </c>
      <c r="H518" s="64">
        <f t="shared" si="383"/>
        <v>23040</v>
      </c>
      <c r="I518" s="64">
        <f t="shared" si="384"/>
        <v>7680</v>
      </c>
      <c r="J518" s="64">
        <f t="shared" si="385"/>
        <v>15360</v>
      </c>
      <c r="K518" s="64">
        <f t="shared" si="386"/>
        <v>7680</v>
      </c>
      <c r="L518" s="64">
        <f t="shared" si="389"/>
        <v>67200</v>
      </c>
      <c r="M518" s="64">
        <f t="shared" si="390"/>
        <v>50400</v>
      </c>
      <c r="N518" s="64">
        <f t="shared" si="391"/>
        <v>67200</v>
      </c>
      <c r="O518" s="64">
        <f t="shared" si="392"/>
        <v>50400</v>
      </c>
      <c r="P518" s="64">
        <f t="shared" si="393"/>
        <v>16800</v>
      </c>
      <c r="Q518" s="64">
        <f t="shared" si="394"/>
        <v>33600</v>
      </c>
      <c r="R518" s="64">
        <f t="shared" si="395"/>
        <v>16800</v>
      </c>
      <c r="T518" s="64">
        <f>培养数据!$H$6*D118</f>
        <v>67.2</v>
      </c>
      <c r="U518" s="64">
        <f>培养数据!$H$7*D118</f>
        <v>50.4</v>
      </c>
      <c r="V518" s="64">
        <f>培养数据!$H$8*D118</f>
        <v>67.2</v>
      </c>
      <c r="W518" s="64">
        <f>培养数据!$H$9*D118</f>
        <v>50.4</v>
      </c>
      <c r="X518" s="64">
        <f>培养数据!$H$10*D118</f>
        <v>16.8</v>
      </c>
      <c r="Y518" s="64">
        <f>培养数据!$H$11*D118</f>
        <v>33.6</v>
      </c>
      <c r="Z518" s="64">
        <f>培养数据!$H$12*D118</f>
        <v>16.8</v>
      </c>
    </row>
    <row r="519" spans="1:26">
      <c r="A519" s="64">
        <v>516</v>
      </c>
      <c r="B519" s="64">
        <v>2</v>
      </c>
      <c r="C519" s="64">
        <v>2</v>
      </c>
      <c r="D519" s="64">
        <v>16</v>
      </c>
      <c r="E519" s="64">
        <f t="shared" si="387"/>
        <v>32768</v>
      </c>
      <c r="F519" s="64">
        <f t="shared" si="388"/>
        <v>24576</v>
      </c>
      <c r="G519" s="64">
        <f t="shared" si="382"/>
        <v>32768</v>
      </c>
      <c r="H519" s="64">
        <f t="shared" si="383"/>
        <v>24576</v>
      </c>
      <c r="I519" s="64">
        <f t="shared" si="384"/>
        <v>8192</v>
      </c>
      <c r="J519" s="64">
        <f t="shared" si="385"/>
        <v>16384</v>
      </c>
      <c r="K519" s="64">
        <f t="shared" si="386"/>
        <v>8192</v>
      </c>
      <c r="L519" s="64">
        <f t="shared" si="389"/>
        <v>71680</v>
      </c>
      <c r="M519" s="64">
        <f t="shared" si="390"/>
        <v>53760</v>
      </c>
      <c r="N519" s="64">
        <f t="shared" si="391"/>
        <v>71680</v>
      </c>
      <c r="O519" s="64">
        <f t="shared" si="392"/>
        <v>53760</v>
      </c>
      <c r="P519" s="64">
        <f t="shared" si="393"/>
        <v>17920</v>
      </c>
      <c r="Q519" s="64">
        <f t="shared" si="394"/>
        <v>35840</v>
      </c>
      <c r="R519" s="64">
        <f t="shared" si="395"/>
        <v>17920</v>
      </c>
      <c r="T519" s="64">
        <f>培养数据!$H$6*D119</f>
        <v>71.680000000000007</v>
      </c>
      <c r="U519" s="64">
        <f>培养数据!$H$7*D119</f>
        <v>53.76</v>
      </c>
      <c r="V519" s="64">
        <f>培养数据!$H$8*D119</f>
        <v>71.680000000000007</v>
      </c>
      <c r="W519" s="64">
        <f>培养数据!$H$9*D119</f>
        <v>53.76</v>
      </c>
      <c r="X519" s="64">
        <f>培养数据!$H$10*D119</f>
        <v>17.920000000000002</v>
      </c>
      <c r="Y519" s="64">
        <f>培养数据!$H$11*D119</f>
        <v>35.840000000000003</v>
      </c>
      <c r="Z519" s="64">
        <f>培养数据!$H$12*D119</f>
        <v>17.920000000000002</v>
      </c>
    </row>
    <row r="520" spans="1:26">
      <c r="A520" s="64">
        <v>517</v>
      </c>
      <c r="B520" s="64">
        <v>2</v>
      </c>
      <c r="C520" s="64">
        <v>2</v>
      </c>
      <c r="D520" s="64">
        <v>17</v>
      </c>
      <c r="E520" s="64">
        <f t="shared" si="387"/>
        <v>34816</v>
      </c>
      <c r="F520" s="64">
        <f t="shared" si="388"/>
        <v>26112</v>
      </c>
      <c r="G520" s="64">
        <f t="shared" si="382"/>
        <v>34816</v>
      </c>
      <c r="H520" s="64">
        <f t="shared" si="383"/>
        <v>26112</v>
      </c>
      <c r="I520" s="64">
        <f t="shared" si="384"/>
        <v>8704</v>
      </c>
      <c r="J520" s="64">
        <f t="shared" si="385"/>
        <v>17408</v>
      </c>
      <c r="K520" s="64">
        <f t="shared" si="386"/>
        <v>8704</v>
      </c>
      <c r="L520" s="64">
        <f t="shared" si="389"/>
        <v>76160.000000000015</v>
      </c>
      <c r="M520" s="64">
        <f t="shared" si="390"/>
        <v>57120</v>
      </c>
      <c r="N520" s="64">
        <f t="shared" si="391"/>
        <v>76160.000000000015</v>
      </c>
      <c r="O520" s="64">
        <f t="shared" si="392"/>
        <v>57120</v>
      </c>
      <c r="P520" s="64">
        <f t="shared" si="393"/>
        <v>19040.000000000004</v>
      </c>
      <c r="Q520" s="64">
        <f t="shared" si="394"/>
        <v>38080.000000000007</v>
      </c>
      <c r="R520" s="64">
        <f t="shared" si="395"/>
        <v>19040.000000000004</v>
      </c>
      <c r="T520" s="64">
        <f>培养数据!$H$6*D120</f>
        <v>76.160000000000011</v>
      </c>
      <c r="U520" s="64">
        <f>培养数据!$H$7*D120</f>
        <v>57.12</v>
      </c>
      <c r="V520" s="64">
        <f>培养数据!$H$8*D120</f>
        <v>76.160000000000011</v>
      </c>
      <c r="W520" s="64">
        <f>培养数据!$H$9*D120</f>
        <v>57.12</v>
      </c>
      <c r="X520" s="64">
        <f>培养数据!$H$10*D120</f>
        <v>19.040000000000003</v>
      </c>
      <c r="Y520" s="64">
        <f>培养数据!$H$11*D120</f>
        <v>38.080000000000005</v>
      </c>
      <c r="Z520" s="64">
        <f>培养数据!$H$12*D120</f>
        <v>19.040000000000003</v>
      </c>
    </row>
    <row r="521" spans="1:26">
      <c r="A521" s="64">
        <v>518</v>
      </c>
      <c r="B521" s="64">
        <v>2</v>
      </c>
      <c r="C521" s="64">
        <v>2</v>
      </c>
      <c r="D521" s="64">
        <v>18</v>
      </c>
      <c r="E521" s="64">
        <f t="shared" si="387"/>
        <v>36864</v>
      </c>
      <c r="F521" s="64">
        <f t="shared" si="388"/>
        <v>27648</v>
      </c>
      <c r="G521" s="64">
        <f t="shared" si="382"/>
        <v>36864</v>
      </c>
      <c r="H521" s="64">
        <f t="shared" si="383"/>
        <v>27648</v>
      </c>
      <c r="I521" s="64">
        <f t="shared" si="384"/>
        <v>9216</v>
      </c>
      <c r="J521" s="64">
        <f t="shared" si="385"/>
        <v>18432</v>
      </c>
      <c r="K521" s="64">
        <f t="shared" si="386"/>
        <v>9216</v>
      </c>
      <c r="L521" s="64">
        <f t="shared" si="389"/>
        <v>80640.000000000015</v>
      </c>
      <c r="M521" s="64">
        <f t="shared" si="390"/>
        <v>60480</v>
      </c>
      <c r="N521" s="64">
        <f t="shared" si="391"/>
        <v>80640.000000000015</v>
      </c>
      <c r="O521" s="64">
        <f t="shared" si="392"/>
        <v>60480</v>
      </c>
      <c r="P521" s="64">
        <f t="shared" si="393"/>
        <v>20160.000000000004</v>
      </c>
      <c r="Q521" s="64">
        <f t="shared" si="394"/>
        <v>40320.000000000007</v>
      </c>
      <c r="R521" s="64">
        <f t="shared" si="395"/>
        <v>20160.000000000004</v>
      </c>
      <c r="T521" s="64">
        <f>培养数据!$H$6*D121</f>
        <v>80.640000000000015</v>
      </c>
      <c r="U521" s="64">
        <f>培养数据!$H$7*D121</f>
        <v>60.48</v>
      </c>
      <c r="V521" s="64">
        <f>培养数据!$H$8*D121</f>
        <v>80.640000000000015</v>
      </c>
      <c r="W521" s="64">
        <f>培养数据!$H$9*D121</f>
        <v>60.48</v>
      </c>
      <c r="X521" s="64">
        <f>培养数据!$H$10*D121</f>
        <v>20.160000000000004</v>
      </c>
      <c r="Y521" s="64">
        <f>培养数据!$H$11*D121</f>
        <v>40.320000000000007</v>
      </c>
      <c r="Z521" s="64">
        <f>培养数据!$H$12*D121</f>
        <v>20.160000000000004</v>
      </c>
    </row>
    <row r="522" spans="1:26">
      <c r="A522" s="64">
        <v>519</v>
      </c>
      <c r="B522" s="64">
        <v>2</v>
      </c>
      <c r="C522" s="64">
        <v>2</v>
      </c>
      <c r="D522" s="64">
        <v>19</v>
      </c>
      <c r="E522" s="64">
        <f t="shared" si="387"/>
        <v>38912</v>
      </c>
      <c r="F522" s="64">
        <f t="shared" si="388"/>
        <v>29184</v>
      </c>
      <c r="G522" s="64">
        <f t="shared" si="382"/>
        <v>38912</v>
      </c>
      <c r="H522" s="64">
        <f t="shared" si="383"/>
        <v>29184</v>
      </c>
      <c r="I522" s="64">
        <f t="shared" si="384"/>
        <v>9728</v>
      </c>
      <c r="J522" s="64">
        <f t="shared" si="385"/>
        <v>19456</v>
      </c>
      <c r="K522" s="64">
        <f t="shared" si="386"/>
        <v>9728</v>
      </c>
      <c r="L522" s="64">
        <f t="shared" si="389"/>
        <v>85120</v>
      </c>
      <c r="M522" s="64">
        <f t="shared" si="390"/>
        <v>63839.999999999993</v>
      </c>
      <c r="N522" s="64">
        <f t="shared" si="391"/>
        <v>85120</v>
      </c>
      <c r="O522" s="64">
        <f t="shared" si="392"/>
        <v>63839.999999999993</v>
      </c>
      <c r="P522" s="64">
        <f t="shared" si="393"/>
        <v>21280</v>
      </c>
      <c r="Q522" s="64">
        <f t="shared" si="394"/>
        <v>42560</v>
      </c>
      <c r="R522" s="64">
        <f t="shared" si="395"/>
        <v>21280</v>
      </c>
      <c r="T522" s="64">
        <f>培养数据!$H$6*D122</f>
        <v>85.12</v>
      </c>
      <c r="U522" s="64">
        <f>培养数据!$H$7*D122</f>
        <v>63.839999999999996</v>
      </c>
      <c r="V522" s="64">
        <f>培养数据!$H$8*D122</f>
        <v>85.12</v>
      </c>
      <c r="W522" s="64">
        <f>培养数据!$H$9*D122</f>
        <v>63.839999999999996</v>
      </c>
      <c r="X522" s="64">
        <f>培养数据!$H$10*D122</f>
        <v>21.28</v>
      </c>
      <c r="Y522" s="64">
        <f>培养数据!$H$11*D122</f>
        <v>42.56</v>
      </c>
      <c r="Z522" s="64">
        <f>培养数据!$H$12*D122</f>
        <v>21.28</v>
      </c>
    </row>
    <row r="523" spans="1:26">
      <c r="A523" s="64">
        <v>520</v>
      </c>
      <c r="B523" s="64">
        <v>2</v>
      </c>
      <c r="C523" s="64">
        <v>2</v>
      </c>
      <c r="D523" s="64">
        <v>20</v>
      </c>
      <c r="E523" s="64">
        <f t="shared" si="387"/>
        <v>40960</v>
      </c>
      <c r="F523" s="64">
        <f t="shared" si="388"/>
        <v>30720</v>
      </c>
      <c r="G523" s="64">
        <f t="shared" si="382"/>
        <v>40960</v>
      </c>
      <c r="H523" s="64">
        <f t="shared" si="383"/>
        <v>30720</v>
      </c>
      <c r="I523" s="64">
        <f t="shared" si="384"/>
        <v>10240</v>
      </c>
      <c r="J523" s="64">
        <f t="shared" si="385"/>
        <v>20480</v>
      </c>
      <c r="K523" s="64">
        <f t="shared" si="386"/>
        <v>10240</v>
      </c>
      <c r="L523" s="64">
        <f t="shared" si="389"/>
        <v>89600.000000000015</v>
      </c>
      <c r="M523" s="64">
        <f t="shared" si="390"/>
        <v>67200</v>
      </c>
      <c r="N523" s="64">
        <f t="shared" si="391"/>
        <v>89600.000000000015</v>
      </c>
      <c r="O523" s="64">
        <f t="shared" si="392"/>
        <v>67200</v>
      </c>
      <c r="P523" s="64">
        <f t="shared" si="393"/>
        <v>22400.000000000004</v>
      </c>
      <c r="Q523" s="64">
        <f t="shared" si="394"/>
        <v>44800.000000000007</v>
      </c>
      <c r="R523" s="64">
        <f t="shared" si="395"/>
        <v>22400.000000000004</v>
      </c>
      <c r="T523" s="64">
        <f>培养数据!$H$6*D123</f>
        <v>89.600000000000009</v>
      </c>
      <c r="U523" s="64">
        <f>培养数据!$H$7*D123</f>
        <v>67.2</v>
      </c>
      <c r="V523" s="64">
        <f>培养数据!$H$8*D123</f>
        <v>89.600000000000009</v>
      </c>
      <c r="W523" s="64">
        <f>培养数据!$H$9*D123</f>
        <v>67.2</v>
      </c>
      <c r="X523" s="64">
        <f>培养数据!$H$10*D123</f>
        <v>22.400000000000002</v>
      </c>
      <c r="Y523" s="64">
        <f>培养数据!$H$11*D123</f>
        <v>44.800000000000004</v>
      </c>
      <c r="Z523" s="64">
        <f>培养数据!$H$12*D123</f>
        <v>22.400000000000002</v>
      </c>
    </row>
    <row r="524" spans="1:26">
      <c r="A524" s="64">
        <v>521</v>
      </c>
      <c r="B524" s="64">
        <v>2</v>
      </c>
      <c r="C524" s="64">
        <v>2</v>
      </c>
      <c r="D524" s="64">
        <v>21</v>
      </c>
      <c r="E524" s="64">
        <f t="shared" si="387"/>
        <v>43008</v>
      </c>
      <c r="F524" s="64">
        <f t="shared" si="388"/>
        <v>32256</v>
      </c>
      <c r="G524" s="64">
        <f t="shared" si="382"/>
        <v>43008</v>
      </c>
      <c r="H524" s="64">
        <f t="shared" si="383"/>
        <v>32256</v>
      </c>
      <c r="I524" s="64">
        <f t="shared" si="384"/>
        <v>10752</v>
      </c>
      <c r="J524" s="64">
        <f t="shared" si="385"/>
        <v>21504</v>
      </c>
      <c r="K524" s="64">
        <f t="shared" si="386"/>
        <v>10752</v>
      </c>
      <c r="L524" s="64">
        <f t="shared" si="389"/>
        <v>94080.000000000015</v>
      </c>
      <c r="M524" s="64">
        <f t="shared" si="390"/>
        <v>70560</v>
      </c>
      <c r="N524" s="64">
        <f t="shared" si="391"/>
        <v>94080.000000000015</v>
      </c>
      <c r="O524" s="64">
        <f t="shared" si="392"/>
        <v>70560</v>
      </c>
      <c r="P524" s="64">
        <f t="shared" si="393"/>
        <v>23520.000000000004</v>
      </c>
      <c r="Q524" s="64">
        <f t="shared" si="394"/>
        <v>47040.000000000007</v>
      </c>
      <c r="R524" s="64">
        <f t="shared" si="395"/>
        <v>23520.000000000004</v>
      </c>
      <c r="T524" s="64">
        <f>培养数据!$H$6*D124</f>
        <v>94.080000000000013</v>
      </c>
      <c r="U524" s="64">
        <f>培养数据!$H$7*D124</f>
        <v>70.56</v>
      </c>
      <c r="V524" s="64">
        <f>培养数据!$H$8*D124</f>
        <v>94.080000000000013</v>
      </c>
      <c r="W524" s="64">
        <f>培养数据!$H$9*D124</f>
        <v>70.56</v>
      </c>
      <c r="X524" s="64">
        <f>培养数据!$H$10*D124</f>
        <v>23.520000000000003</v>
      </c>
      <c r="Y524" s="64">
        <f>培养数据!$H$11*D124</f>
        <v>47.040000000000006</v>
      </c>
      <c r="Z524" s="64">
        <f>培养数据!$H$12*D124</f>
        <v>23.520000000000003</v>
      </c>
    </row>
    <row r="525" spans="1:26">
      <c r="A525" s="64">
        <v>522</v>
      </c>
      <c r="B525" s="64">
        <v>2</v>
      </c>
      <c r="C525" s="64">
        <v>2</v>
      </c>
      <c r="D525" s="64">
        <v>22</v>
      </c>
      <c r="E525" s="64">
        <f t="shared" si="387"/>
        <v>45056</v>
      </c>
      <c r="F525" s="64">
        <f t="shared" si="388"/>
        <v>33791.999999999993</v>
      </c>
      <c r="G525" s="64">
        <f t="shared" si="382"/>
        <v>45056</v>
      </c>
      <c r="H525" s="64">
        <f t="shared" si="383"/>
        <v>33791.999999999993</v>
      </c>
      <c r="I525" s="64">
        <f t="shared" si="384"/>
        <v>11264</v>
      </c>
      <c r="J525" s="64">
        <f t="shared" si="385"/>
        <v>22528</v>
      </c>
      <c r="K525" s="64">
        <f t="shared" si="386"/>
        <v>11264</v>
      </c>
      <c r="L525" s="64">
        <f t="shared" si="389"/>
        <v>98560</v>
      </c>
      <c r="M525" s="64">
        <f t="shared" si="390"/>
        <v>73920</v>
      </c>
      <c r="N525" s="64">
        <f t="shared" si="391"/>
        <v>98560</v>
      </c>
      <c r="O525" s="64">
        <f t="shared" si="392"/>
        <v>73920</v>
      </c>
      <c r="P525" s="64">
        <f t="shared" si="393"/>
        <v>24640</v>
      </c>
      <c r="Q525" s="64">
        <f t="shared" si="394"/>
        <v>49280</v>
      </c>
      <c r="R525" s="64">
        <f t="shared" si="395"/>
        <v>24640</v>
      </c>
      <c r="T525" s="64">
        <f>培养数据!$H$6*D125</f>
        <v>98.56</v>
      </c>
      <c r="U525" s="64">
        <f>培养数据!$H$7*D125</f>
        <v>73.92</v>
      </c>
      <c r="V525" s="64">
        <f>培养数据!$H$8*D125</f>
        <v>98.56</v>
      </c>
      <c r="W525" s="64">
        <f>培养数据!$H$9*D125</f>
        <v>73.92</v>
      </c>
      <c r="X525" s="64">
        <f>培养数据!$H$10*D125</f>
        <v>24.64</v>
      </c>
      <c r="Y525" s="64">
        <f>培养数据!$H$11*D125</f>
        <v>49.28</v>
      </c>
      <c r="Z525" s="64">
        <f>培养数据!$H$12*D125</f>
        <v>24.64</v>
      </c>
    </row>
    <row r="526" spans="1:26">
      <c r="A526" s="64">
        <v>523</v>
      </c>
      <c r="B526" s="64">
        <v>2</v>
      </c>
      <c r="C526" s="64">
        <v>2</v>
      </c>
      <c r="D526" s="64">
        <v>23</v>
      </c>
      <c r="E526" s="64">
        <f t="shared" si="387"/>
        <v>47104</v>
      </c>
      <c r="F526" s="64">
        <f t="shared" si="388"/>
        <v>35328</v>
      </c>
      <c r="G526" s="64">
        <f t="shared" si="382"/>
        <v>47104</v>
      </c>
      <c r="H526" s="64">
        <f t="shared" si="383"/>
        <v>35328</v>
      </c>
      <c r="I526" s="64">
        <f t="shared" si="384"/>
        <v>11776</v>
      </c>
      <c r="J526" s="64">
        <f t="shared" si="385"/>
        <v>23552</v>
      </c>
      <c r="K526" s="64">
        <f t="shared" si="386"/>
        <v>11776</v>
      </c>
      <c r="L526" s="64">
        <f t="shared" si="389"/>
        <v>103040</v>
      </c>
      <c r="M526" s="64">
        <f t="shared" si="390"/>
        <v>77280</v>
      </c>
      <c r="N526" s="64">
        <f t="shared" si="391"/>
        <v>103040</v>
      </c>
      <c r="O526" s="64">
        <f t="shared" si="392"/>
        <v>77280</v>
      </c>
      <c r="P526" s="64">
        <f t="shared" si="393"/>
        <v>25760</v>
      </c>
      <c r="Q526" s="64">
        <f t="shared" si="394"/>
        <v>51520</v>
      </c>
      <c r="R526" s="64">
        <f t="shared" si="395"/>
        <v>25760</v>
      </c>
      <c r="T526" s="64">
        <f>培养数据!$H$6*D126</f>
        <v>103.04</v>
      </c>
      <c r="U526" s="64">
        <f>培养数据!$H$7*D126</f>
        <v>77.28</v>
      </c>
      <c r="V526" s="64">
        <f>培养数据!$H$8*D126</f>
        <v>103.04</v>
      </c>
      <c r="W526" s="64">
        <f>培养数据!$H$9*D126</f>
        <v>77.28</v>
      </c>
      <c r="X526" s="64">
        <f>培养数据!$H$10*D126</f>
        <v>25.76</v>
      </c>
      <c r="Y526" s="64">
        <f>培养数据!$H$11*D126</f>
        <v>51.52</v>
      </c>
      <c r="Z526" s="64">
        <f>培养数据!$H$12*D126</f>
        <v>25.76</v>
      </c>
    </row>
    <row r="527" spans="1:26">
      <c r="A527" s="64">
        <v>524</v>
      </c>
      <c r="B527" s="64">
        <v>2</v>
      </c>
      <c r="C527" s="64">
        <v>2</v>
      </c>
      <c r="D527" s="64">
        <v>24</v>
      </c>
      <c r="E527" s="64">
        <f t="shared" si="387"/>
        <v>49152</v>
      </c>
      <c r="F527" s="64">
        <f t="shared" si="388"/>
        <v>36864</v>
      </c>
      <c r="G527" s="64">
        <f t="shared" si="382"/>
        <v>49152</v>
      </c>
      <c r="H527" s="64">
        <f t="shared" si="383"/>
        <v>36864</v>
      </c>
      <c r="I527" s="64">
        <f t="shared" si="384"/>
        <v>12288</v>
      </c>
      <c r="J527" s="64">
        <f t="shared" si="385"/>
        <v>24576</v>
      </c>
      <c r="K527" s="64">
        <f t="shared" si="386"/>
        <v>12288</v>
      </c>
      <c r="L527" s="64">
        <f t="shared" si="389"/>
        <v>107520.00000000001</v>
      </c>
      <c r="M527" s="64">
        <f t="shared" si="390"/>
        <v>80640</v>
      </c>
      <c r="N527" s="64">
        <f t="shared" si="391"/>
        <v>107520.00000000001</v>
      </c>
      <c r="O527" s="64">
        <f t="shared" si="392"/>
        <v>80640</v>
      </c>
      <c r="P527" s="64">
        <f t="shared" si="393"/>
        <v>26880.000000000004</v>
      </c>
      <c r="Q527" s="64">
        <f t="shared" si="394"/>
        <v>53760.000000000007</v>
      </c>
      <c r="R527" s="64">
        <f t="shared" si="395"/>
        <v>26880.000000000004</v>
      </c>
      <c r="T527" s="64">
        <f>培养数据!$H$6*D127</f>
        <v>107.52000000000001</v>
      </c>
      <c r="U527" s="64">
        <f>培养数据!$H$7*D127</f>
        <v>80.64</v>
      </c>
      <c r="V527" s="64">
        <f>培养数据!$H$8*D127</f>
        <v>107.52000000000001</v>
      </c>
      <c r="W527" s="64">
        <f>培养数据!$H$9*D127</f>
        <v>80.64</v>
      </c>
      <c r="X527" s="64">
        <f>培养数据!$H$10*D127</f>
        <v>26.880000000000003</v>
      </c>
      <c r="Y527" s="64">
        <f>培养数据!$H$11*D127</f>
        <v>53.760000000000005</v>
      </c>
      <c r="Z527" s="64">
        <f>培养数据!$H$12*D127</f>
        <v>26.880000000000003</v>
      </c>
    </row>
    <row r="528" spans="1:26">
      <c r="A528" s="64">
        <v>525</v>
      </c>
      <c r="B528" s="64">
        <v>2</v>
      </c>
      <c r="C528" s="64">
        <v>2</v>
      </c>
      <c r="D528" s="64">
        <v>25</v>
      </c>
      <c r="E528" s="64">
        <f t="shared" si="387"/>
        <v>51200</v>
      </c>
      <c r="F528" s="64">
        <f t="shared" si="388"/>
        <v>38400</v>
      </c>
      <c r="G528" s="64">
        <f t="shared" si="382"/>
        <v>51200</v>
      </c>
      <c r="H528" s="64">
        <f t="shared" si="383"/>
        <v>38400</v>
      </c>
      <c r="I528" s="64">
        <f t="shared" si="384"/>
        <v>12800</v>
      </c>
      <c r="J528" s="64">
        <f t="shared" si="385"/>
        <v>25600</v>
      </c>
      <c r="K528" s="64">
        <f t="shared" si="386"/>
        <v>12800</v>
      </c>
      <c r="L528" s="64">
        <f t="shared" si="389"/>
        <v>112000.00000000001</v>
      </c>
      <c r="M528" s="64">
        <f t="shared" si="390"/>
        <v>84000</v>
      </c>
      <c r="N528" s="64">
        <f t="shared" si="391"/>
        <v>112000.00000000001</v>
      </c>
      <c r="O528" s="64">
        <f t="shared" si="392"/>
        <v>84000</v>
      </c>
      <c r="P528" s="64">
        <f t="shared" si="393"/>
        <v>28000.000000000004</v>
      </c>
      <c r="Q528" s="64">
        <f t="shared" si="394"/>
        <v>56000.000000000007</v>
      </c>
      <c r="R528" s="64">
        <f t="shared" si="395"/>
        <v>28000.000000000004</v>
      </c>
      <c r="T528" s="64">
        <f>培养数据!$H$6*D128</f>
        <v>112.00000000000001</v>
      </c>
      <c r="U528" s="64">
        <f>培养数据!$H$7*D128</f>
        <v>84</v>
      </c>
      <c r="V528" s="64">
        <f>培养数据!$H$8*D128</f>
        <v>112.00000000000001</v>
      </c>
      <c r="W528" s="64">
        <f>培养数据!$H$9*D128</f>
        <v>84</v>
      </c>
      <c r="X528" s="64">
        <f>培养数据!$H$10*D128</f>
        <v>28.000000000000004</v>
      </c>
      <c r="Y528" s="64">
        <f>培养数据!$H$11*D128</f>
        <v>56.000000000000007</v>
      </c>
      <c r="Z528" s="64">
        <f>培养数据!$H$12*D128</f>
        <v>28.000000000000004</v>
      </c>
    </row>
    <row r="529" spans="1:26">
      <c r="A529" s="64">
        <v>526</v>
      </c>
      <c r="B529" s="64">
        <v>2</v>
      </c>
      <c r="C529" s="64">
        <v>2</v>
      </c>
      <c r="D529" s="64">
        <v>26</v>
      </c>
      <c r="E529" s="64">
        <f t="shared" si="387"/>
        <v>53248</v>
      </c>
      <c r="F529" s="64">
        <f t="shared" si="388"/>
        <v>39936</v>
      </c>
      <c r="G529" s="64">
        <f t="shared" si="382"/>
        <v>53248</v>
      </c>
      <c r="H529" s="64">
        <f t="shared" si="383"/>
        <v>39936</v>
      </c>
      <c r="I529" s="64">
        <f t="shared" si="384"/>
        <v>13312</v>
      </c>
      <c r="J529" s="64">
        <f t="shared" si="385"/>
        <v>26624</v>
      </c>
      <c r="K529" s="64">
        <f t="shared" si="386"/>
        <v>13312</v>
      </c>
      <c r="L529" s="64">
        <f t="shared" si="389"/>
        <v>116480.00000000001</v>
      </c>
      <c r="M529" s="64">
        <f t="shared" si="390"/>
        <v>87360</v>
      </c>
      <c r="N529" s="64">
        <f t="shared" si="391"/>
        <v>116480.00000000001</v>
      </c>
      <c r="O529" s="64">
        <f t="shared" si="392"/>
        <v>87360</v>
      </c>
      <c r="P529" s="64">
        <f t="shared" si="393"/>
        <v>29120.000000000004</v>
      </c>
      <c r="Q529" s="64">
        <f t="shared" si="394"/>
        <v>58240.000000000007</v>
      </c>
      <c r="R529" s="64">
        <f t="shared" si="395"/>
        <v>29120.000000000004</v>
      </c>
      <c r="T529" s="64">
        <f>培养数据!$H$6*D129</f>
        <v>116.48000000000002</v>
      </c>
      <c r="U529" s="64">
        <f>培养数据!$H$7*D129</f>
        <v>87.36</v>
      </c>
      <c r="V529" s="64">
        <f>培养数据!$H$8*D129</f>
        <v>116.48000000000002</v>
      </c>
      <c r="W529" s="64">
        <f>培养数据!$H$9*D129</f>
        <v>87.36</v>
      </c>
      <c r="X529" s="64">
        <f>培养数据!$H$10*D129</f>
        <v>29.120000000000005</v>
      </c>
      <c r="Y529" s="64">
        <f>培养数据!$H$11*D129</f>
        <v>58.240000000000009</v>
      </c>
      <c r="Z529" s="64">
        <f>培养数据!$H$12*D129</f>
        <v>29.120000000000005</v>
      </c>
    </row>
    <row r="530" spans="1:26">
      <c r="A530" s="64">
        <v>527</v>
      </c>
      <c r="B530" s="64">
        <v>2</v>
      </c>
      <c r="C530" s="64">
        <v>2</v>
      </c>
      <c r="D530" s="64">
        <v>27</v>
      </c>
      <c r="E530" s="64">
        <f t="shared" si="387"/>
        <v>55296</v>
      </c>
      <c r="F530" s="64">
        <f t="shared" si="388"/>
        <v>41472</v>
      </c>
      <c r="G530" s="64">
        <f t="shared" si="382"/>
        <v>55296</v>
      </c>
      <c r="H530" s="64">
        <f t="shared" si="383"/>
        <v>41472</v>
      </c>
      <c r="I530" s="64">
        <f t="shared" si="384"/>
        <v>13824</v>
      </c>
      <c r="J530" s="64">
        <f t="shared" si="385"/>
        <v>27648</v>
      </c>
      <c r="K530" s="64">
        <f t="shared" si="386"/>
        <v>13824</v>
      </c>
      <c r="L530" s="64">
        <f t="shared" si="389"/>
        <v>120960.00000000001</v>
      </c>
      <c r="M530" s="64">
        <f t="shared" si="390"/>
        <v>90720</v>
      </c>
      <c r="N530" s="64">
        <f t="shared" si="391"/>
        <v>120960.00000000001</v>
      </c>
      <c r="O530" s="64">
        <f t="shared" si="392"/>
        <v>90720</v>
      </c>
      <c r="P530" s="64">
        <f t="shared" si="393"/>
        <v>30240.000000000004</v>
      </c>
      <c r="Q530" s="64">
        <f t="shared" si="394"/>
        <v>60480.000000000007</v>
      </c>
      <c r="R530" s="64">
        <f t="shared" si="395"/>
        <v>30240.000000000004</v>
      </c>
      <c r="T530" s="64">
        <f>培养数据!$H$6*D130</f>
        <v>120.96000000000001</v>
      </c>
      <c r="U530" s="64">
        <f>培养数据!$H$7*D130</f>
        <v>90.72</v>
      </c>
      <c r="V530" s="64">
        <f>培养数据!$H$8*D130</f>
        <v>120.96000000000001</v>
      </c>
      <c r="W530" s="64">
        <f>培养数据!$H$9*D130</f>
        <v>90.72</v>
      </c>
      <c r="X530" s="64">
        <f>培养数据!$H$10*D130</f>
        <v>30.240000000000002</v>
      </c>
      <c r="Y530" s="64">
        <f>培养数据!$H$11*D130</f>
        <v>60.480000000000004</v>
      </c>
      <c r="Z530" s="64">
        <f>培养数据!$H$12*D130</f>
        <v>30.240000000000002</v>
      </c>
    </row>
    <row r="531" spans="1:26">
      <c r="A531" s="64">
        <v>528</v>
      </c>
      <c r="B531" s="64">
        <v>2</v>
      </c>
      <c r="C531" s="64">
        <v>2</v>
      </c>
      <c r="D531" s="64">
        <v>28</v>
      </c>
      <c r="E531" s="64">
        <f t="shared" si="387"/>
        <v>57344</v>
      </c>
      <c r="F531" s="64">
        <f t="shared" si="388"/>
        <v>43008</v>
      </c>
      <c r="G531" s="64">
        <f t="shared" si="382"/>
        <v>57344</v>
      </c>
      <c r="H531" s="64">
        <f t="shared" si="383"/>
        <v>43008</v>
      </c>
      <c r="I531" s="64">
        <f t="shared" si="384"/>
        <v>14336</v>
      </c>
      <c r="J531" s="64">
        <f t="shared" si="385"/>
        <v>28672</v>
      </c>
      <c r="K531" s="64">
        <f t="shared" si="386"/>
        <v>14336</v>
      </c>
      <c r="L531" s="64">
        <f t="shared" si="389"/>
        <v>125440.00000000001</v>
      </c>
      <c r="M531" s="64">
        <f t="shared" si="390"/>
        <v>94080</v>
      </c>
      <c r="N531" s="64">
        <f t="shared" si="391"/>
        <v>125440.00000000001</v>
      </c>
      <c r="O531" s="64">
        <f t="shared" si="392"/>
        <v>94080</v>
      </c>
      <c r="P531" s="64">
        <f t="shared" si="393"/>
        <v>31360.000000000004</v>
      </c>
      <c r="Q531" s="64">
        <f t="shared" si="394"/>
        <v>62720.000000000007</v>
      </c>
      <c r="R531" s="64">
        <f t="shared" si="395"/>
        <v>31360.000000000004</v>
      </c>
      <c r="T531" s="64">
        <f>培养数据!$H$6*D131</f>
        <v>125.44000000000001</v>
      </c>
      <c r="U531" s="64">
        <f>培养数据!$H$7*D131</f>
        <v>94.08</v>
      </c>
      <c r="V531" s="64">
        <f>培养数据!$H$8*D131</f>
        <v>125.44000000000001</v>
      </c>
      <c r="W531" s="64">
        <f>培养数据!$H$9*D131</f>
        <v>94.08</v>
      </c>
      <c r="X531" s="64">
        <f>培养数据!$H$10*D131</f>
        <v>31.360000000000003</v>
      </c>
      <c r="Y531" s="64">
        <f>培养数据!$H$11*D131</f>
        <v>62.720000000000006</v>
      </c>
      <c r="Z531" s="64">
        <f>培养数据!$H$12*D131</f>
        <v>31.360000000000003</v>
      </c>
    </row>
    <row r="532" spans="1:26">
      <c r="A532" s="64">
        <v>529</v>
      </c>
      <c r="B532" s="64">
        <v>2</v>
      </c>
      <c r="C532" s="64">
        <v>2</v>
      </c>
      <c r="D532" s="64">
        <v>29</v>
      </c>
      <c r="E532" s="64">
        <f t="shared" si="387"/>
        <v>59392</v>
      </c>
      <c r="F532" s="64">
        <f t="shared" si="388"/>
        <v>44544</v>
      </c>
      <c r="G532" s="64">
        <f t="shared" si="382"/>
        <v>59392</v>
      </c>
      <c r="H532" s="64">
        <f t="shared" si="383"/>
        <v>44544</v>
      </c>
      <c r="I532" s="64">
        <f t="shared" si="384"/>
        <v>14848</v>
      </c>
      <c r="J532" s="64">
        <f t="shared" si="385"/>
        <v>29696</v>
      </c>
      <c r="K532" s="64">
        <f t="shared" si="386"/>
        <v>14848</v>
      </c>
      <c r="L532" s="64">
        <f t="shared" si="389"/>
        <v>129920.00000000001</v>
      </c>
      <c r="M532" s="64">
        <f t="shared" si="390"/>
        <v>97440</v>
      </c>
      <c r="N532" s="64">
        <f t="shared" si="391"/>
        <v>129920.00000000001</v>
      </c>
      <c r="O532" s="64">
        <f t="shared" si="392"/>
        <v>97440</v>
      </c>
      <c r="P532" s="64">
        <f t="shared" si="393"/>
        <v>32480.000000000004</v>
      </c>
      <c r="Q532" s="64">
        <f t="shared" si="394"/>
        <v>64960.000000000007</v>
      </c>
      <c r="R532" s="64">
        <f t="shared" si="395"/>
        <v>32480.000000000004</v>
      </c>
      <c r="T532" s="64">
        <f>培养数据!$H$6*D132</f>
        <v>129.92000000000002</v>
      </c>
      <c r="U532" s="64">
        <f>培养数据!$H$7*D132</f>
        <v>97.44</v>
      </c>
      <c r="V532" s="64">
        <f>培养数据!$H$8*D132</f>
        <v>129.92000000000002</v>
      </c>
      <c r="W532" s="64">
        <f>培养数据!$H$9*D132</f>
        <v>97.44</v>
      </c>
      <c r="X532" s="64">
        <f>培养数据!$H$10*D132</f>
        <v>32.480000000000004</v>
      </c>
      <c r="Y532" s="64">
        <f>培养数据!$H$11*D132</f>
        <v>64.960000000000008</v>
      </c>
      <c r="Z532" s="64">
        <f>培养数据!$H$12*D132</f>
        <v>32.480000000000004</v>
      </c>
    </row>
    <row r="533" spans="1:26">
      <c r="A533" s="64">
        <v>530</v>
      </c>
      <c r="B533" s="64">
        <v>2</v>
      </c>
      <c r="C533" s="64">
        <v>2</v>
      </c>
      <c r="D533" s="64">
        <v>30</v>
      </c>
      <c r="E533" s="64">
        <f t="shared" si="387"/>
        <v>61440</v>
      </c>
      <c r="F533" s="64">
        <f t="shared" si="388"/>
        <v>46080</v>
      </c>
      <c r="G533" s="64">
        <f t="shared" si="382"/>
        <v>61440</v>
      </c>
      <c r="H533" s="64">
        <f t="shared" si="383"/>
        <v>46080</v>
      </c>
      <c r="I533" s="64">
        <f t="shared" si="384"/>
        <v>15360</v>
      </c>
      <c r="J533" s="64">
        <f t="shared" si="385"/>
        <v>30720</v>
      </c>
      <c r="K533" s="64">
        <f t="shared" si="386"/>
        <v>15360</v>
      </c>
      <c r="L533" s="64">
        <f t="shared" si="389"/>
        <v>134400</v>
      </c>
      <c r="M533" s="64">
        <f t="shared" si="390"/>
        <v>100800</v>
      </c>
      <c r="N533" s="64">
        <f t="shared" si="391"/>
        <v>134400</v>
      </c>
      <c r="O533" s="64">
        <f t="shared" si="392"/>
        <v>100800</v>
      </c>
      <c r="P533" s="64">
        <f t="shared" si="393"/>
        <v>33600</v>
      </c>
      <c r="Q533" s="64">
        <f t="shared" si="394"/>
        <v>67200</v>
      </c>
      <c r="R533" s="64">
        <f t="shared" si="395"/>
        <v>33600</v>
      </c>
      <c r="T533" s="64">
        <f>培养数据!$H$6*D133</f>
        <v>134.4</v>
      </c>
      <c r="U533" s="64">
        <f>培养数据!$H$7*D133</f>
        <v>100.8</v>
      </c>
      <c r="V533" s="64">
        <f>培养数据!$H$8*D133</f>
        <v>134.4</v>
      </c>
      <c r="W533" s="64">
        <f>培养数据!$H$9*D133</f>
        <v>100.8</v>
      </c>
      <c r="X533" s="64">
        <f>培养数据!$H$10*D133</f>
        <v>33.6</v>
      </c>
      <c r="Y533" s="64">
        <f>培养数据!$H$11*D133</f>
        <v>67.2</v>
      </c>
      <c r="Z533" s="64">
        <f>培养数据!$H$12*D133</f>
        <v>33.6</v>
      </c>
    </row>
    <row r="534" spans="1:26">
      <c r="A534" s="64">
        <v>531</v>
      </c>
      <c r="B534" s="64">
        <v>2</v>
      </c>
      <c r="C534" s="64">
        <v>2</v>
      </c>
      <c r="D534" s="64">
        <v>31</v>
      </c>
      <c r="E534" s="64">
        <f t="shared" si="387"/>
        <v>63488</v>
      </c>
      <c r="F534" s="64">
        <f t="shared" si="388"/>
        <v>47616</v>
      </c>
      <c r="G534" s="64">
        <f t="shared" si="382"/>
        <v>63488</v>
      </c>
      <c r="H534" s="64">
        <f t="shared" si="383"/>
        <v>47616</v>
      </c>
      <c r="I534" s="64">
        <f t="shared" si="384"/>
        <v>15872</v>
      </c>
      <c r="J534" s="64">
        <f t="shared" si="385"/>
        <v>31744</v>
      </c>
      <c r="K534" s="64">
        <f t="shared" si="386"/>
        <v>15872</v>
      </c>
      <c r="L534" s="64">
        <f t="shared" si="389"/>
        <v>138880.00000000003</v>
      </c>
      <c r="M534" s="64">
        <f t="shared" si="390"/>
        <v>104160</v>
      </c>
      <c r="N534" s="64">
        <f t="shared" si="391"/>
        <v>138880.00000000003</v>
      </c>
      <c r="O534" s="64">
        <f t="shared" si="392"/>
        <v>104160</v>
      </c>
      <c r="P534" s="64">
        <f t="shared" si="393"/>
        <v>34720.000000000007</v>
      </c>
      <c r="Q534" s="64">
        <f t="shared" si="394"/>
        <v>69440.000000000015</v>
      </c>
      <c r="R534" s="64">
        <f t="shared" si="395"/>
        <v>34720.000000000007</v>
      </c>
      <c r="T534" s="64">
        <f>培养数据!$H$6*D134</f>
        <v>138.88000000000002</v>
      </c>
      <c r="U534" s="64">
        <f>培养数据!$H$7*D134</f>
        <v>104.16</v>
      </c>
      <c r="V534" s="64">
        <f>培养数据!$H$8*D134</f>
        <v>138.88000000000002</v>
      </c>
      <c r="W534" s="64">
        <f>培养数据!$H$9*D134</f>
        <v>104.16</v>
      </c>
      <c r="X534" s="64">
        <f>培养数据!$H$10*D134</f>
        <v>34.720000000000006</v>
      </c>
      <c r="Y534" s="64">
        <f>培养数据!$H$11*D134</f>
        <v>69.440000000000012</v>
      </c>
      <c r="Z534" s="64">
        <f>培养数据!$H$12*D134</f>
        <v>34.720000000000006</v>
      </c>
    </row>
    <row r="535" spans="1:26">
      <c r="A535" s="64">
        <v>532</v>
      </c>
      <c r="B535" s="64">
        <v>2</v>
      </c>
      <c r="C535" s="64">
        <v>2</v>
      </c>
      <c r="D535" s="64">
        <v>32</v>
      </c>
      <c r="E535" s="64">
        <f t="shared" si="387"/>
        <v>65536</v>
      </c>
      <c r="F535" s="64">
        <f t="shared" si="388"/>
        <v>49152</v>
      </c>
      <c r="G535" s="64">
        <f t="shared" si="382"/>
        <v>65536</v>
      </c>
      <c r="H535" s="64">
        <f t="shared" si="383"/>
        <v>49152</v>
      </c>
      <c r="I535" s="64">
        <f t="shared" si="384"/>
        <v>16384</v>
      </c>
      <c r="J535" s="64">
        <f t="shared" si="385"/>
        <v>32768</v>
      </c>
      <c r="K535" s="64">
        <f t="shared" si="386"/>
        <v>16384</v>
      </c>
      <c r="L535" s="64">
        <f t="shared" si="389"/>
        <v>143360</v>
      </c>
      <c r="M535" s="64">
        <f t="shared" si="390"/>
        <v>107520</v>
      </c>
      <c r="N535" s="64">
        <f t="shared" si="391"/>
        <v>143360</v>
      </c>
      <c r="O535" s="64">
        <f t="shared" si="392"/>
        <v>107520</v>
      </c>
      <c r="P535" s="64">
        <f t="shared" si="393"/>
        <v>35840</v>
      </c>
      <c r="Q535" s="64">
        <f t="shared" si="394"/>
        <v>71680</v>
      </c>
      <c r="R535" s="64">
        <f t="shared" si="395"/>
        <v>35840</v>
      </c>
      <c r="T535" s="64">
        <f>培养数据!$H$6*D135</f>
        <v>143.36000000000001</v>
      </c>
      <c r="U535" s="64">
        <f>培养数据!$H$7*D135</f>
        <v>107.52</v>
      </c>
      <c r="V535" s="64">
        <f>培养数据!$H$8*D135</f>
        <v>143.36000000000001</v>
      </c>
      <c r="W535" s="64">
        <f>培养数据!$H$9*D135</f>
        <v>107.52</v>
      </c>
      <c r="X535" s="64">
        <f>培养数据!$H$10*D135</f>
        <v>35.840000000000003</v>
      </c>
      <c r="Y535" s="64">
        <f>培养数据!$H$11*D135</f>
        <v>71.680000000000007</v>
      </c>
      <c r="Z535" s="64">
        <f>培养数据!$H$12*D135</f>
        <v>35.840000000000003</v>
      </c>
    </row>
    <row r="536" spans="1:26">
      <c r="A536" s="64">
        <v>533</v>
      </c>
      <c r="B536" s="64">
        <v>2</v>
      </c>
      <c r="C536" s="64">
        <v>2</v>
      </c>
      <c r="D536" s="64">
        <v>33</v>
      </c>
      <c r="E536" s="64">
        <f t="shared" si="387"/>
        <v>67584</v>
      </c>
      <c r="F536" s="64">
        <f t="shared" si="388"/>
        <v>50688</v>
      </c>
      <c r="G536" s="64">
        <f t="shared" si="382"/>
        <v>67584</v>
      </c>
      <c r="H536" s="64">
        <f t="shared" si="383"/>
        <v>50688</v>
      </c>
      <c r="I536" s="64">
        <f t="shared" si="384"/>
        <v>16896</v>
      </c>
      <c r="J536" s="64">
        <f t="shared" si="385"/>
        <v>33792</v>
      </c>
      <c r="K536" s="64">
        <f t="shared" si="386"/>
        <v>16896</v>
      </c>
      <c r="L536" s="64">
        <f t="shared" si="389"/>
        <v>147840</v>
      </c>
      <c r="M536" s="64">
        <f t="shared" si="390"/>
        <v>110880</v>
      </c>
      <c r="N536" s="64">
        <f t="shared" si="391"/>
        <v>147840</v>
      </c>
      <c r="O536" s="64">
        <f t="shared" si="392"/>
        <v>110880</v>
      </c>
      <c r="P536" s="64">
        <f t="shared" si="393"/>
        <v>36960</v>
      </c>
      <c r="Q536" s="64">
        <f t="shared" si="394"/>
        <v>73920</v>
      </c>
      <c r="R536" s="64">
        <f t="shared" si="395"/>
        <v>36960</v>
      </c>
      <c r="T536" s="64">
        <f>培养数据!$H$6*D136</f>
        <v>147.84</v>
      </c>
      <c r="U536" s="64">
        <f>培养数据!$H$7*D136</f>
        <v>110.88</v>
      </c>
      <c r="V536" s="64">
        <f>培养数据!$H$8*D136</f>
        <v>147.84</v>
      </c>
      <c r="W536" s="64">
        <f>培养数据!$H$9*D136</f>
        <v>110.88</v>
      </c>
      <c r="X536" s="64">
        <f>培养数据!$H$10*D136</f>
        <v>36.96</v>
      </c>
      <c r="Y536" s="64">
        <f>培养数据!$H$11*D136</f>
        <v>73.92</v>
      </c>
      <c r="Z536" s="64">
        <f>培养数据!$H$12*D136</f>
        <v>36.96</v>
      </c>
    </row>
    <row r="537" spans="1:26">
      <c r="A537" s="64">
        <v>534</v>
      </c>
      <c r="B537" s="64">
        <v>2</v>
      </c>
      <c r="C537" s="64">
        <v>2</v>
      </c>
      <c r="D537" s="64">
        <v>34</v>
      </c>
      <c r="E537" s="64">
        <f t="shared" si="387"/>
        <v>69632</v>
      </c>
      <c r="F537" s="64">
        <f t="shared" si="388"/>
        <v>52224</v>
      </c>
      <c r="G537" s="64">
        <f t="shared" si="382"/>
        <v>69632</v>
      </c>
      <c r="H537" s="64">
        <f t="shared" si="383"/>
        <v>52224</v>
      </c>
      <c r="I537" s="64">
        <f t="shared" si="384"/>
        <v>17408</v>
      </c>
      <c r="J537" s="64">
        <f t="shared" si="385"/>
        <v>34816</v>
      </c>
      <c r="K537" s="64">
        <f t="shared" si="386"/>
        <v>17408</v>
      </c>
      <c r="L537" s="64">
        <f t="shared" si="389"/>
        <v>152320.00000000003</v>
      </c>
      <c r="M537" s="64">
        <f t="shared" si="390"/>
        <v>114240</v>
      </c>
      <c r="N537" s="64">
        <f t="shared" si="391"/>
        <v>152320.00000000003</v>
      </c>
      <c r="O537" s="64">
        <f t="shared" si="392"/>
        <v>114240</v>
      </c>
      <c r="P537" s="64">
        <f t="shared" si="393"/>
        <v>38080.000000000007</v>
      </c>
      <c r="Q537" s="64">
        <f t="shared" si="394"/>
        <v>76160.000000000015</v>
      </c>
      <c r="R537" s="64">
        <f t="shared" si="395"/>
        <v>38080.000000000007</v>
      </c>
      <c r="T537" s="64">
        <f>培养数据!$H$6*D137</f>
        <v>152.32000000000002</v>
      </c>
      <c r="U537" s="64">
        <f>培养数据!$H$7*D137</f>
        <v>114.24</v>
      </c>
      <c r="V537" s="64">
        <f>培养数据!$H$8*D137</f>
        <v>152.32000000000002</v>
      </c>
      <c r="W537" s="64">
        <f>培养数据!$H$9*D137</f>
        <v>114.24</v>
      </c>
      <c r="X537" s="64">
        <f>培养数据!$H$10*D137</f>
        <v>38.080000000000005</v>
      </c>
      <c r="Y537" s="64">
        <f>培养数据!$H$11*D137</f>
        <v>76.160000000000011</v>
      </c>
      <c r="Z537" s="64">
        <f>培养数据!$H$12*D137</f>
        <v>38.080000000000005</v>
      </c>
    </row>
    <row r="538" spans="1:26">
      <c r="A538" s="64">
        <v>535</v>
      </c>
      <c r="B538" s="64">
        <v>2</v>
      </c>
      <c r="C538" s="64">
        <v>2</v>
      </c>
      <c r="D538" s="64">
        <v>35</v>
      </c>
      <c r="E538" s="64">
        <f t="shared" si="387"/>
        <v>71680.000000000015</v>
      </c>
      <c r="F538" s="64">
        <f t="shared" si="388"/>
        <v>53760</v>
      </c>
      <c r="G538" s="64">
        <f t="shared" si="382"/>
        <v>71680.000000000015</v>
      </c>
      <c r="H538" s="64">
        <f t="shared" si="383"/>
        <v>53760</v>
      </c>
      <c r="I538" s="64">
        <f t="shared" si="384"/>
        <v>17920.000000000004</v>
      </c>
      <c r="J538" s="64">
        <f t="shared" si="385"/>
        <v>35840.000000000007</v>
      </c>
      <c r="K538" s="64">
        <f t="shared" si="386"/>
        <v>17920.000000000004</v>
      </c>
      <c r="L538" s="64">
        <f t="shared" si="389"/>
        <v>156800</v>
      </c>
      <c r="M538" s="64">
        <f t="shared" si="390"/>
        <v>117600</v>
      </c>
      <c r="N538" s="64">
        <f t="shared" si="391"/>
        <v>156800</v>
      </c>
      <c r="O538" s="64">
        <f t="shared" si="392"/>
        <v>117600</v>
      </c>
      <c r="P538" s="64">
        <f t="shared" si="393"/>
        <v>39200</v>
      </c>
      <c r="Q538" s="64">
        <f t="shared" si="394"/>
        <v>78400</v>
      </c>
      <c r="R538" s="64">
        <f t="shared" si="395"/>
        <v>39200</v>
      </c>
      <c r="T538" s="64">
        <f>培养数据!$H$6*D138</f>
        <v>156.80000000000001</v>
      </c>
      <c r="U538" s="64">
        <f>培养数据!$H$7*D138</f>
        <v>117.6</v>
      </c>
      <c r="V538" s="64">
        <f>培养数据!$H$8*D138</f>
        <v>156.80000000000001</v>
      </c>
      <c r="W538" s="64">
        <f>培养数据!$H$9*D138</f>
        <v>117.6</v>
      </c>
      <c r="X538" s="64">
        <f>培养数据!$H$10*D138</f>
        <v>39.200000000000003</v>
      </c>
      <c r="Y538" s="64">
        <f>培养数据!$H$11*D138</f>
        <v>78.400000000000006</v>
      </c>
      <c r="Z538" s="64">
        <f>培养数据!$H$12*D138</f>
        <v>39.200000000000003</v>
      </c>
    </row>
    <row r="539" spans="1:26">
      <c r="A539" s="64">
        <v>536</v>
      </c>
      <c r="B539" s="64">
        <v>2</v>
      </c>
      <c r="C539" s="64">
        <v>2</v>
      </c>
      <c r="D539" s="64">
        <v>36</v>
      </c>
      <c r="E539" s="64">
        <f t="shared" si="387"/>
        <v>73728</v>
      </c>
      <c r="F539" s="64">
        <f t="shared" si="388"/>
        <v>55296</v>
      </c>
      <c r="G539" s="64">
        <f t="shared" si="382"/>
        <v>73728</v>
      </c>
      <c r="H539" s="64">
        <f t="shared" si="383"/>
        <v>55296</v>
      </c>
      <c r="I539" s="64">
        <f t="shared" si="384"/>
        <v>18432</v>
      </c>
      <c r="J539" s="64">
        <f t="shared" si="385"/>
        <v>36864</v>
      </c>
      <c r="K539" s="64">
        <f t="shared" si="386"/>
        <v>18432</v>
      </c>
      <c r="L539" s="64">
        <f t="shared" si="389"/>
        <v>161280.00000000003</v>
      </c>
      <c r="M539" s="64">
        <f t="shared" si="390"/>
        <v>120960</v>
      </c>
      <c r="N539" s="64">
        <f t="shared" si="391"/>
        <v>161280.00000000003</v>
      </c>
      <c r="O539" s="64">
        <f t="shared" si="392"/>
        <v>120960</v>
      </c>
      <c r="P539" s="64">
        <f t="shared" si="393"/>
        <v>40320.000000000007</v>
      </c>
      <c r="Q539" s="64">
        <f t="shared" si="394"/>
        <v>80640.000000000015</v>
      </c>
      <c r="R539" s="64">
        <f t="shared" si="395"/>
        <v>40320.000000000007</v>
      </c>
      <c r="T539" s="64">
        <f>培养数据!$H$6*D139</f>
        <v>161.28000000000003</v>
      </c>
      <c r="U539" s="64">
        <f>培养数据!$H$7*D139</f>
        <v>120.96</v>
      </c>
      <c r="V539" s="64">
        <f>培养数据!$H$8*D139</f>
        <v>161.28000000000003</v>
      </c>
      <c r="W539" s="64">
        <f>培养数据!$H$9*D139</f>
        <v>120.96</v>
      </c>
      <c r="X539" s="64">
        <f>培养数据!$H$10*D139</f>
        <v>40.320000000000007</v>
      </c>
      <c r="Y539" s="64">
        <f>培养数据!$H$11*D139</f>
        <v>80.640000000000015</v>
      </c>
      <c r="Z539" s="64">
        <f>培养数据!$H$12*D139</f>
        <v>40.320000000000007</v>
      </c>
    </row>
    <row r="540" spans="1:26">
      <c r="A540" s="64">
        <v>537</v>
      </c>
      <c r="B540" s="64">
        <v>2</v>
      </c>
      <c r="C540" s="64">
        <v>2</v>
      </c>
      <c r="D540" s="64">
        <v>37</v>
      </c>
      <c r="E540" s="64">
        <f t="shared" si="387"/>
        <v>75776</v>
      </c>
      <c r="F540" s="64">
        <f t="shared" si="388"/>
        <v>56831.999999999993</v>
      </c>
      <c r="G540" s="64">
        <f t="shared" si="382"/>
        <v>75776</v>
      </c>
      <c r="H540" s="64">
        <f t="shared" si="383"/>
        <v>56831.999999999993</v>
      </c>
      <c r="I540" s="64">
        <f t="shared" si="384"/>
        <v>18944</v>
      </c>
      <c r="J540" s="64">
        <f t="shared" si="385"/>
        <v>37888</v>
      </c>
      <c r="K540" s="64">
        <f t="shared" si="386"/>
        <v>18944</v>
      </c>
      <c r="L540" s="64">
        <f t="shared" si="389"/>
        <v>165760.00000000003</v>
      </c>
      <c r="M540" s="64">
        <f t="shared" si="390"/>
        <v>124320</v>
      </c>
      <c r="N540" s="64">
        <f t="shared" si="391"/>
        <v>165760.00000000003</v>
      </c>
      <c r="O540" s="64">
        <f t="shared" si="392"/>
        <v>124320</v>
      </c>
      <c r="P540" s="64">
        <f t="shared" si="393"/>
        <v>41440.000000000007</v>
      </c>
      <c r="Q540" s="64">
        <f t="shared" si="394"/>
        <v>82880.000000000015</v>
      </c>
      <c r="R540" s="64">
        <f t="shared" si="395"/>
        <v>41440.000000000007</v>
      </c>
      <c r="T540" s="64">
        <f>培养数据!$H$6*D140</f>
        <v>165.76000000000002</v>
      </c>
      <c r="U540" s="64">
        <f>培养数据!$H$7*D140</f>
        <v>124.32</v>
      </c>
      <c r="V540" s="64">
        <f>培养数据!$H$8*D140</f>
        <v>165.76000000000002</v>
      </c>
      <c r="W540" s="64">
        <f>培养数据!$H$9*D140</f>
        <v>124.32</v>
      </c>
      <c r="X540" s="64">
        <f>培养数据!$H$10*D140</f>
        <v>41.440000000000005</v>
      </c>
      <c r="Y540" s="64">
        <f>培养数据!$H$11*D140</f>
        <v>82.88000000000001</v>
      </c>
      <c r="Z540" s="64">
        <f>培养数据!$H$12*D140</f>
        <v>41.440000000000005</v>
      </c>
    </row>
    <row r="541" spans="1:26">
      <c r="A541" s="64">
        <v>538</v>
      </c>
      <c r="B541" s="64">
        <v>2</v>
      </c>
      <c r="C541" s="64">
        <v>2</v>
      </c>
      <c r="D541" s="64">
        <v>38</v>
      </c>
      <c r="E541" s="64">
        <f t="shared" si="387"/>
        <v>77824</v>
      </c>
      <c r="F541" s="64">
        <f t="shared" si="388"/>
        <v>58368</v>
      </c>
      <c r="G541" s="64">
        <f t="shared" si="382"/>
        <v>77824</v>
      </c>
      <c r="H541" s="64">
        <f t="shared" si="383"/>
        <v>58368</v>
      </c>
      <c r="I541" s="64">
        <f t="shared" si="384"/>
        <v>19456</v>
      </c>
      <c r="J541" s="64">
        <f t="shared" si="385"/>
        <v>38912</v>
      </c>
      <c r="K541" s="64">
        <f t="shared" si="386"/>
        <v>19456</v>
      </c>
      <c r="L541" s="64">
        <f t="shared" si="389"/>
        <v>170240</v>
      </c>
      <c r="M541" s="64">
        <f t="shared" si="390"/>
        <v>127679.99999999999</v>
      </c>
      <c r="N541" s="64">
        <f t="shared" si="391"/>
        <v>170240</v>
      </c>
      <c r="O541" s="64">
        <f t="shared" si="392"/>
        <v>127679.99999999999</v>
      </c>
      <c r="P541" s="64">
        <f t="shared" si="393"/>
        <v>42560</v>
      </c>
      <c r="Q541" s="64">
        <f t="shared" si="394"/>
        <v>85120</v>
      </c>
      <c r="R541" s="64">
        <f t="shared" si="395"/>
        <v>42560</v>
      </c>
      <c r="T541" s="64">
        <f>培养数据!$H$6*D141</f>
        <v>170.24</v>
      </c>
      <c r="U541" s="64">
        <f>培养数据!$H$7*D141</f>
        <v>127.67999999999999</v>
      </c>
      <c r="V541" s="64">
        <f>培养数据!$H$8*D141</f>
        <v>170.24</v>
      </c>
      <c r="W541" s="64">
        <f>培养数据!$H$9*D141</f>
        <v>127.67999999999999</v>
      </c>
      <c r="X541" s="64">
        <f>培养数据!$H$10*D141</f>
        <v>42.56</v>
      </c>
      <c r="Y541" s="64">
        <f>培养数据!$H$11*D141</f>
        <v>85.12</v>
      </c>
      <c r="Z541" s="64">
        <f>培养数据!$H$12*D141</f>
        <v>42.56</v>
      </c>
    </row>
    <row r="542" spans="1:26">
      <c r="A542" s="64">
        <v>539</v>
      </c>
      <c r="B542" s="64">
        <v>2</v>
      </c>
      <c r="C542" s="64">
        <v>2</v>
      </c>
      <c r="D542" s="64">
        <v>39</v>
      </c>
      <c r="E542" s="64">
        <f t="shared" si="387"/>
        <v>79872</v>
      </c>
      <c r="F542" s="64">
        <f t="shared" si="388"/>
        <v>59904</v>
      </c>
      <c r="G542" s="64">
        <f t="shared" si="382"/>
        <v>79872</v>
      </c>
      <c r="H542" s="64">
        <f t="shared" si="383"/>
        <v>59904</v>
      </c>
      <c r="I542" s="64">
        <f t="shared" si="384"/>
        <v>19968</v>
      </c>
      <c r="J542" s="64">
        <f t="shared" si="385"/>
        <v>39936</v>
      </c>
      <c r="K542" s="64">
        <f t="shared" si="386"/>
        <v>19968</v>
      </c>
      <c r="L542" s="64">
        <f t="shared" si="389"/>
        <v>174720.00000000003</v>
      </c>
      <c r="M542" s="64">
        <f t="shared" si="390"/>
        <v>131039.99999999999</v>
      </c>
      <c r="N542" s="64">
        <f t="shared" si="391"/>
        <v>174720.00000000003</v>
      </c>
      <c r="O542" s="64">
        <f t="shared" si="392"/>
        <v>131039.99999999999</v>
      </c>
      <c r="P542" s="64">
        <f t="shared" si="393"/>
        <v>43680.000000000007</v>
      </c>
      <c r="Q542" s="64">
        <f t="shared" si="394"/>
        <v>87360.000000000015</v>
      </c>
      <c r="R542" s="64">
        <f t="shared" si="395"/>
        <v>43680.000000000007</v>
      </c>
      <c r="T542" s="64">
        <f>培养数据!$H$6*D142</f>
        <v>174.72000000000003</v>
      </c>
      <c r="U542" s="64">
        <f>培养数据!$H$7*D142</f>
        <v>131.04</v>
      </c>
      <c r="V542" s="64">
        <f>培养数据!$H$8*D142</f>
        <v>174.72000000000003</v>
      </c>
      <c r="W542" s="64">
        <f>培养数据!$H$9*D142</f>
        <v>131.04</v>
      </c>
      <c r="X542" s="64">
        <f>培养数据!$H$10*D142</f>
        <v>43.680000000000007</v>
      </c>
      <c r="Y542" s="64">
        <f>培养数据!$H$11*D142</f>
        <v>87.360000000000014</v>
      </c>
      <c r="Z542" s="64">
        <f>培养数据!$H$12*D142</f>
        <v>43.680000000000007</v>
      </c>
    </row>
    <row r="543" spans="1:26">
      <c r="A543" s="64">
        <v>540</v>
      </c>
      <c r="B543" s="64">
        <v>2</v>
      </c>
      <c r="C543" s="64">
        <v>2</v>
      </c>
      <c r="D543" s="64">
        <v>40</v>
      </c>
      <c r="E543" s="64">
        <f t="shared" si="387"/>
        <v>81920</v>
      </c>
      <c r="F543" s="64">
        <f t="shared" si="388"/>
        <v>61440</v>
      </c>
      <c r="G543" s="64">
        <f t="shared" si="382"/>
        <v>81920</v>
      </c>
      <c r="H543" s="64">
        <f t="shared" si="383"/>
        <v>61440</v>
      </c>
      <c r="I543" s="64">
        <f t="shared" si="384"/>
        <v>20480</v>
      </c>
      <c r="J543" s="64">
        <f t="shared" si="385"/>
        <v>40960</v>
      </c>
      <c r="K543" s="64">
        <f t="shared" si="386"/>
        <v>20480</v>
      </c>
      <c r="L543" s="64">
        <f t="shared" si="389"/>
        <v>179200.00000000003</v>
      </c>
      <c r="M543" s="64">
        <f t="shared" si="390"/>
        <v>134400</v>
      </c>
      <c r="N543" s="64">
        <f t="shared" si="391"/>
        <v>179200.00000000003</v>
      </c>
      <c r="O543" s="64">
        <f t="shared" si="392"/>
        <v>134400</v>
      </c>
      <c r="P543" s="64">
        <f t="shared" si="393"/>
        <v>44800.000000000007</v>
      </c>
      <c r="Q543" s="64">
        <f t="shared" si="394"/>
        <v>89600.000000000015</v>
      </c>
      <c r="R543" s="64">
        <f t="shared" si="395"/>
        <v>44800.000000000007</v>
      </c>
      <c r="T543" s="64">
        <f>培养数据!$H$6*D143</f>
        <v>179.20000000000002</v>
      </c>
      <c r="U543" s="64">
        <f>培养数据!$H$7*D143</f>
        <v>134.4</v>
      </c>
      <c r="V543" s="64">
        <f>培养数据!$H$8*D143</f>
        <v>179.20000000000002</v>
      </c>
      <c r="W543" s="64">
        <f>培养数据!$H$9*D143</f>
        <v>134.4</v>
      </c>
      <c r="X543" s="64">
        <f>培养数据!$H$10*D143</f>
        <v>44.800000000000004</v>
      </c>
      <c r="Y543" s="64">
        <f>培养数据!$H$11*D143</f>
        <v>89.600000000000009</v>
      </c>
      <c r="Z543" s="64">
        <f>培养数据!$H$12*D143</f>
        <v>44.800000000000004</v>
      </c>
    </row>
    <row r="544" spans="1:26">
      <c r="A544" s="64">
        <v>541</v>
      </c>
      <c r="B544" s="64">
        <v>2</v>
      </c>
      <c r="C544" s="64">
        <v>2</v>
      </c>
      <c r="D544" s="64">
        <v>41</v>
      </c>
      <c r="E544" s="64">
        <f t="shared" si="387"/>
        <v>83968.000000000015</v>
      </c>
      <c r="F544" s="64">
        <f t="shared" si="388"/>
        <v>62976</v>
      </c>
      <c r="G544" s="64">
        <f t="shared" si="382"/>
        <v>83968.000000000015</v>
      </c>
      <c r="H544" s="64">
        <f t="shared" si="383"/>
        <v>62976</v>
      </c>
      <c r="I544" s="64">
        <f t="shared" si="384"/>
        <v>20992.000000000004</v>
      </c>
      <c r="J544" s="64">
        <f t="shared" si="385"/>
        <v>41984.000000000007</v>
      </c>
      <c r="K544" s="64">
        <f t="shared" si="386"/>
        <v>20992.000000000004</v>
      </c>
      <c r="L544" s="64">
        <f t="shared" si="389"/>
        <v>183680</v>
      </c>
      <c r="M544" s="64">
        <f t="shared" si="390"/>
        <v>137760</v>
      </c>
      <c r="N544" s="64">
        <f t="shared" si="391"/>
        <v>183680</v>
      </c>
      <c r="O544" s="64">
        <f t="shared" si="392"/>
        <v>137760</v>
      </c>
      <c r="P544" s="64">
        <f t="shared" si="393"/>
        <v>45920</v>
      </c>
      <c r="Q544" s="64">
        <f t="shared" si="394"/>
        <v>91840</v>
      </c>
      <c r="R544" s="64">
        <f t="shared" si="395"/>
        <v>45920</v>
      </c>
      <c r="T544" s="64">
        <f>培养数据!$H$6*D144</f>
        <v>183.68</v>
      </c>
      <c r="U544" s="64">
        <f>培养数据!$H$7*D144</f>
        <v>137.76</v>
      </c>
      <c r="V544" s="64">
        <f>培养数据!$H$8*D144</f>
        <v>183.68</v>
      </c>
      <c r="W544" s="64">
        <f>培养数据!$H$9*D144</f>
        <v>137.76</v>
      </c>
      <c r="X544" s="64">
        <f>培养数据!$H$10*D144</f>
        <v>45.92</v>
      </c>
      <c r="Y544" s="64">
        <f>培养数据!$H$11*D144</f>
        <v>91.84</v>
      </c>
      <c r="Z544" s="64">
        <f>培养数据!$H$12*D144</f>
        <v>45.92</v>
      </c>
    </row>
    <row r="545" spans="1:26">
      <c r="A545" s="64">
        <v>542</v>
      </c>
      <c r="B545" s="64">
        <v>2</v>
      </c>
      <c r="C545" s="64">
        <v>2</v>
      </c>
      <c r="D545" s="64">
        <v>42</v>
      </c>
      <c r="E545" s="64">
        <f t="shared" si="387"/>
        <v>86016</v>
      </c>
      <c r="F545" s="64">
        <f t="shared" si="388"/>
        <v>64512</v>
      </c>
      <c r="G545" s="64">
        <f t="shared" si="382"/>
        <v>86016</v>
      </c>
      <c r="H545" s="64">
        <f t="shared" si="383"/>
        <v>64512</v>
      </c>
      <c r="I545" s="64">
        <f t="shared" si="384"/>
        <v>21504</v>
      </c>
      <c r="J545" s="64">
        <f t="shared" si="385"/>
        <v>43008</v>
      </c>
      <c r="K545" s="64">
        <f t="shared" si="386"/>
        <v>21504</v>
      </c>
      <c r="L545" s="64">
        <f t="shared" si="389"/>
        <v>188160.00000000003</v>
      </c>
      <c r="M545" s="64">
        <f t="shared" si="390"/>
        <v>141120</v>
      </c>
      <c r="N545" s="64">
        <f t="shared" si="391"/>
        <v>188160.00000000003</v>
      </c>
      <c r="O545" s="64">
        <f t="shared" si="392"/>
        <v>141120</v>
      </c>
      <c r="P545" s="64">
        <f t="shared" si="393"/>
        <v>47040.000000000007</v>
      </c>
      <c r="Q545" s="64">
        <f t="shared" si="394"/>
        <v>94080.000000000015</v>
      </c>
      <c r="R545" s="64">
        <f t="shared" si="395"/>
        <v>47040.000000000007</v>
      </c>
      <c r="T545" s="64">
        <f>培养数据!$H$6*D145</f>
        <v>188.16000000000003</v>
      </c>
      <c r="U545" s="64">
        <f>培养数据!$H$7*D145</f>
        <v>141.12</v>
      </c>
      <c r="V545" s="64">
        <f>培养数据!$H$8*D145</f>
        <v>188.16000000000003</v>
      </c>
      <c r="W545" s="64">
        <f>培养数据!$H$9*D145</f>
        <v>141.12</v>
      </c>
      <c r="X545" s="64">
        <f>培养数据!$H$10*D145</f>
        <v>47.040000000000006</v>
      </c>
      <c r="Y545" s="64">
        <f>培养数据!$H$11*D145</f>
        <v>94.080000000000013</v>
      </c>
      <c r="Z545" s="64">
        <f>培养数据!$H$12*D145</f>
        <v>47.040000000000006</v>
      </c>
    </row>
    <row r="546" spans="1:26">
      <c r="A546" s="64">
        <v>543</v>
      </c>
      <c r="B546" s="64">
        <v>2</v>
      </c>
      <c r="C546" s="64">
        <v>2</v>
      </c>
      <c r="D546" s="64">
        <v>43</v>
      </c>
      <c r="E546" s="64">
        <f t="shared" si="387"/>
        <v>88064</v>
      </c>
      <c r="F546" s="64">
        <f t="shared" si="388"/>
        <v>66048</v>
      </c>
      <c r="G546" s="64">
        <f t="shared" si="382"/>
        <v>88064</v>
      </c>
      <c r="H546" s="64">
        <f t="shared" si="383"/>
        <v>66048</v>
      </c>
      <c r="I546" s="64">
        <f t="shared" si="384"/>
        <v>22016</v>
      </c>
      <c r="J546" s="64">
        <f t="shared" si="385"/>
        <v>44032</v>
      </c>
      <c r="K546" s="64">
        <f t="shared" si="386"/>
        <v>22016</v>
      </c>
      <c r="L546" s="64">
        <f t="shared" si="389"/>
        <v>192640.00000000003</v>
      </c>
      <c r="M546" s="64">
        <f t="shared" si="390"/>
        <v>144480</v>
      </c>
      <c r="N546" s="64">
        <f t="shared" si="391"/>
        <v>192640.00000000003</v>
      </c>
      <c r="O546" s="64">
        <f t="shared" si="392"/>
        <v>144480</v>
      </c>
      <c r="P546" s="64">
        <f t="shared" si="393"/>
        <v>48160.000000000007</v>
      </c>
      <c r="Q546" s="64">
        <f t="shared" si="394"/>
        <v>96320.000000000015</v>
      </c>
      <c r="R546" s="64">
        <f t="shared" si="395"/>
        <v>48160.000000000007</v>
      </c>
      <c r="T546" s="64">
        <f>培养数据!$H$6*D146</f>
        <v>192.64000000000001</v>
      </c>
      <c r="U546" s="64">
        <f>培养数据!$H$7*D146</f>
        <v>144.47999999999999</v>
      </c>
      <c r="V546" s="64">
        <f>培养数据!$H$8*D146</f>
        <v>192.64000000000001</v>
      </c>
      <c r="W546" s="64">
        <f>培养数据!$H$9*D146</f>
        <v>144.47999999999999</v>
      </c>
      <c r="X546" s="64">
        <f>培养数据!$H$10*D146</f>
        <v>48.160000000000004</v>
      </c>
      <c r="Y546" s="64">
        <f>培养数据!$H$11*D146</f>
        <v>96.320000000000007</v>
      </c>
      <c r="Z546" s="64">
        <f>培养数据!$H$12*D146</f>
        <v>48.160000000000004</v>
      </c>
    </row>
    <row r="547" spans="1:26">
      <c r="A547" s="64">
        <v>544</v>
      </c>
      <c r="B547" s="64">
        <v>2</v>
      </c>
      <c r="C547" s="64">
        <v>2</v>
      </c>
      <c r="D547" s="64">
        <v>44</v>
      </c>
      <c r="E547" s="64">
        <f t="shared" si="387"/>
        <v>90112</v>
      </c>
      <c r="F547" s="64">
        <f t="shared" si="388"/>
        <v>67583.999999999985</v>
      </c>
      <c r="G547" s="64">
        <f t="shared" si="382"/>
        <v>90112</v>
      </c>
      <c r="H547" s="64">
        <f t="shared" si="383"/>
        <v>67583.999999999985</v>
      </c>
      <c r="I547" s="64">
        <f t="shared" si="384"/>
        <v>22528</v>
      </c>
      <c r="J547" s="64">
        <f t="shared" si="385"/>
        <v>45056</v>
      </c>
      <c r="K547" s="64">
        <f t="shared" si="386"/>
        <v>22528</v>
      </c>
      <c r="L547" s="64">
        <f t="shared" si="389"/>
        <v>197120</v>
      </c>
      <c r="M547" s="64">
        <f t="shared" si="390"/>
        <v>147840</v>
      </c>
      <c r="N547" s="64">
        <f t="shared" si="391"/>
        <v>197120</v>
      </c>
      <c r="O547" s="64">
        <f t="shared" si="392"/>
        <v>147840</v>
      </c>
      <c r="P547" s="64">
        <f t="shared" si="393"/>
        <v>49280</v>
      </c>
      <c r="Q547" s="64">
        <f t="shared" si="394"/>
        <v>98560</v>
      </c>
      <c r="R547" s="64">
        <f t="shared" si="395"/>
        <v>49280</v>
      </c>
      <c r="T547" s="64">
        <f>培养数据!$H$6*D147</f>
        <v>197.12</v>
      </c>
      <c r="U547" s="64">
        <f>培养数据!$H$7*D147</f>
        <v>147.84</v>
      </c>
      <c r="V547" s="64">
        <f>培养数据!$H$8*D147</f>
        <v>197.12</v>
      </c>
      <c r="W547" s="64">
        <f>培养数据!$H$9*D147</f>
        <v>147.84</v>
      </c>
      <c r="X547" s="64">
        <f>培养数据!$H$10*D147</f>
        <v>49.28</v>
      </c>
      <c r="Y547" s="64">
        <f>培养数据!$H$11*D147</f>
        <v>98.56</v>
      </c>
      <c r="Z547" s="64">
        <f>培养数据!$H$12*D147</f>
        <v>49.28</v>
      </c>
    </row>
    <row r="548" spans="1:26">
      <c r="A548" s="64">
        <v>545</v>
      </c>
      <c r="B548" s="64">
        <v>2</v>
      </c>
      <c r="C548" s="64">
        <v>2</v>
      </c>
      <c r="D548" s="64">
        <v>45</v>
      </c>
      <c r="E548" s="64">
        <f t="shared" si="387"/>
        <v>92160</v>
      </c>
      <c r="F548" s="64">
        <f t="shared" si="388"/>
        <v>69119.999999999985</v>
      </c>
      <c r="G548" s="64">
        <f t="shared" si="382"/>
        <v>92160</v>
      </c>
      <c r="H548" s="64">
        <f t="shared" si="383"/>
        <v>69119.999999999985</v>
      </c>
      <c r="I548" s="64">
        <f t="shared" si="384"/>
        <v>23040</v>
      </c>
      <c r="J548" s="64">
        <f t="shared" si="385"/>
        <v>46080</v>
      </c>
      <c r="K548" s="64">
        <f t="shared" si="386"/>
        <v>23040</v>
      </c>
      <c r="L548" s="64">
        <f t="shared" si="389"/>
        <v>201600.00000000003</v>
      </c>
      <c r="M548" s="64">
        <f t="shared" si="390"/>
        <v>151200</v>
      </c>
      <c r="N548" s="64">
        <f t="shared" si="391"/>
        <v>201600.00000000003</v>
      </c>
      <c r="O548" s="64">
        <f t="shared" si="392"/>
        <v>151200</v>
      </c>
      <c r="P548" s="64">
        <f t="shared" si="393"/>
        <v>50400.000000000007</v>
      </c>
      <c r="Q548" s="64">
        <f t="shared" si="394"/>
        <v>100800.00000000001</v>
      </c>
      <c r="R548" s="64">
        <f t="shared" si="395"/>
        <v>50400.000000000007</v>
      </c>
      <c r="T548" s="64">
        <f>培养数据!$H$6*D148</f>
        <v>201.60000000000002</v>
      </c>
      <c r="U548" s="64">
        <f>培养数据!$H$7*D148</f>
        <v>151.19999999999999</v>
      </c>
      <c r="V548" s="64">
        <f>培养数据!$H$8*D148</f>
        <v>201.60000000000002</v>
      </c>
      <c r="W548" s="64">
        <f>培养数据!$H$9*D148</f>
        <v>151.19999999999999</v>
      </c>
      <c r="X548" s="64">
        <f>培养数据!$H$10*D148</f>
        <v>50.400000000000006</v>
      </c>
      <c r="Y548" s="64">
        <f>培养数据!$H$11*D148</f>
        <v>100.80000000000001</v>
      </c>
      <c r="Z548" s="64">
        <f>培养数据!$H$12*D148</f>
        <v>50.400000000000006</v>
      </c>
    </row>
    <row r="549" spans="1:26">
      <c r="A549" s="64">
        <v>546</v>
      </c>
      <c r="B549" s="64">
        <v>2</v>
      </c>
      <c r="C549" s="64">
        <v>2</v>
      </c>
      <c r="D549" s="64">
        <v>46</v>
      </c>
      <c r="E549" s="64">
        <f t="shared" si="387"/>
        <v>94208</v>
      </c>
      <c r="F549" s="64">
        <f t="shared" si="388"/>
        <v>70656</v>
      </c>
      <c r="G549" s="64">
        <f t="shared" si="382"/>
        <v>94208</v>
      </c>
      <c r="H549" s="64">
        <f t="shared" si="383"/>
        <v>70656</v>
      </c>
      <c r="I549" s="64">
        <f t="shared" si="384"/>
        <v>23552</v>
      </c>
      <c r="J549" s="64">
        <f t="shared" si="385"/>
        <v>47104</v>
      </c>
      <c r="K549" s="64">
        <f t="shared" si="386"/>
        <v>23552</v>
      </c>
      <c r="L549" s="64">
        <f t="shared" si="389"/>
        <v>206080</v>
      </c>
      <c r="M549" s="64">
        <f t="shared" si="390"/>
        <v>154560</v>
      </c>
      <c r="N549" s="64">
        <f t="shared" si="391"/>
        <v>206080</v>
      </c>
      <c r="O549" s="64">
        <f t="shared" si="392"/>
        <v>154560</v>
      </c>
      <c r="P549" s="64">
        <f t="shared" si="393"/>
        <v>51520</v>
      </c>
      <c r="Q549" s="64">
        <f t="shared" si="394"/>
        <v>103040</v>
      </c>
      <c r="R549" s="64">
        <f t="shared" si="395"/>
        <v>51520</v>
      </c>
      <c r="T549" s="64">
        <f>培养数据!$H$6*D149</f>
        <v>206.08</v>
      </c>
      <c r="U549" s="64">
        <f>培养数据!$H$7*D149</f>
        <v>154.56</v>
      </c>
      <c r="V549" s="64">
        <f>培养数据!$H$8*D149</f>
        <v>206.08</v>
      </c>
      <c r="W549" s="64">
        <f>培养数据!$H$9*D149</f>
        <v>154.56</v>
      </c>
      <c r="X549" s="64">
        <f>培养数据!$H$10*D149</f>
        <v>51.52</v>
      </c>
      <c r="Y549" s="64">
        <f>培养数据!$H$11*D149</f>
        <v>103.04</v>
      </c>
      <c r="Z549" s="64">
        <f>培养数据!$H$12*D149</f>
        <v>51.52</v>
      </c>
    </row>
    <row r="550" spans="1:26">
      <c r="A550" s="64">
        <v>547</v>
      </c>
      <c r="B550" s="64">
        <v>2</v>
      </c>
      <c r="C550" s="64">
        <v>2</v>
      </c>
      <c r="D550" s="64">
        <v>47</v>
      </c>
      <c r="E550" s="64">
        <f t="shared" si="387"/>
        <v>96256.000000000015</v>
      </c>
      <c r="F550" s="64">
        <f t="shared" si="388"/>
        <v>72192</v>
      </c>
      <c r="G550" s="64">
        <f t="shared" si="382"/>
        <v>96256.000000000015</v>
      </c>
      <c r="H550" s="64">
        <f t="shared" si="383"/>
        <v>72192</v>
      </c>
      <c r="I550" s="64">
        <f t="shared" si="384"/>
        <v>24064.000000000004</v>
      </c>
      <c r="J550" s="64">
        <f t="shared" si="385"/>
        <v>48128.000000000007</v>
      </c>
      <c r="K550" s="64">
        <f t="shared" si="386"/>
        <v>24064.000000000004</v>
      </c>
      <c r="L550" s="64">
        <f t="shared" si="389"/>
        <v>210560.00000000003</v>
      </c>
      <c r="M550" s="64">
        <f t="shared" si="390"/>
        <v>157920</v>
      </c>
      <c r="N550" s="64">
        <f t="shared" si="391"/>
        <v>210560.00000000003</v>
      </c>
      <c r="O550" s="64">
        <f t="shared" si="392"/>
        <v>157920</v>
      </c>
      <c r="P550" s="64">
        <f t="shared" si="393"/>
        <v>52640.000000000007</v>
      </c>
      <c r="Q550" s="64">
        <f t="shared" si="394"/>
        <v>105280.00000000001</v>
      </c>
      <c r="R550" s="64">
        <f t="shared" si="395"/>
        <v>52640.000000000007</v>
      </c>
      <c r="T550" s="64">
        <f>培养数据!$H$6*D150</f>
        <v>210.56000000000003</v>
      </c>
      <c r="U550" s="64">
        <f>培养数据!$H$7*D150</f>
        <v>157.91999999999999</v>
      </c>
      <c r="V550" s="64">
        <f>培养数据!$H$8*D150</f>
        <v>210.56000000000003</v>
      </c>
      <c r="W550" s="64">
        <f>培养数据!$H$9*D150</f>
        <v>157.91999999999999</v>
      </c>
      <c r="X550" s="64">
        <f>培养数据!$H$10*D150</f>
        <v>52.640000000000008</v>
      </c>
      <c r="Y550" s="64">
        <f>培养数据!$H$11*D150</f>
        <v>105.28000000000002</v>
      </c>
      <c r="Z550" s="64">
        <f>培养数据!$H$12*D150</f>
        <v>52.640000000000008</v>
      </c>
    </row>
    <row r="551" spans="1:26">
      <c r="A551" s="64">
        <v>548</v>
      </c>
      <c r="B551" s="64">
        <v>2</v>
      </c>
      <c r="C551" s="64">
        <v>2</v>
      </c>
      <c r="D551" s="64">
        <v>48</v>
      </c>
      <c r="E551" s="64">
        <f t="shared" si="387"/>
        <v>98304</v>
      </c>
      <c r="F551" s="64">
        <f t="shared" si="388"/>
        <v>73728</v>
      </c>
      <c r="G551" s="64">
        <f t="shared" si="382"/>
        <v>98304</v>
      </c>
      <c r="H551" s="64">
        <f t="shared" si="383"/>
        <v>73728</v>
      </c>
      <c r="I551" s="64">
        <f t="shared" si="384"/>
        <v>24576</v>
      </c>
      <c r="J551" s="64">
        <f t="shared" si="385"/>
        <v>49152</v>
      </c>
      <c r="K551" s="64">
        <f t="shared" si="386"/>
        <v>24576</v>
      </c>
      <c r="L551" s="64">
        <f t="shared" si="389"/>
        <v>215040.00000000003</v>
      </c>
      <c r="M551" s="64">
        <f t="shared" si="390"/>
        <v>161280</v>
      </c>
      <c r="N551" s="64">
        <f t="shared" si="391"/>
        <v>215040.00000000003</v>
      </c>
      <c r="O551" s="64">
        <f t="shared" si="392"/>
        <v>161280</v>
      </c>
      <c r="P551" s="64">
        <f t="shared" si="393"/>
        <v>53760.000000000007</v>
      </c>
      <c r="Q551" s="64">
        <f t="shared" si="394"/>
        <v>107520.00000000001</v>
      </c>
      <c r="R551" s="64">
        <f t="shared" si="395"/>
        <v>53760.000000000007</v>
      </c>
      <c r="T551" s="64">
        <f>培养数据!$H$6*D151</f>
        <v>215.04000000000002</v>
      </c>
      <c r="U551" s="64">
        <f>培养数据!$H$7*D151</f>
        <v>161.28</v>
      </c>
      <c r="V551" s="64">
        <f>培养数据!$H$8*D151</f>
        <v>215.04000000000002</v>
      </c>
      <c r="W551" s="64">
        <f>培养数据!$H$9*D151</f>
        <v>161.28</v>
      </c>
      <c r="X551" s="64">
        <f>培养数据!$H$10*D151</f>
        <v>53.760000000000005</v>
      </c>
      <c r="Y551" s="64">
        <f>培养数据!$H$11*D151</f>
        <v>107.52000000000001</v>
      </c>
      <c r="Z551" s="64">
        <f>培养数据!$H$12*D151</f>
        <v>53.760000000000005</v>
      </c>
    </row>
    <row r="552" spans="1:26">
      <c r="A552" s="64">
        <v>549</v>
      </c>
      <c r="B552" s="64">
        <v>2</v>
      </c>
      <c r="C552" s="64">
        <v>2</v>
      </c>
      <c r="D552" s="64">
        <v>49</v>
      </c>
      <c r="E552" s="64">
        <f t="shared" si="387"/>
        <v>100352</v>
      </c>
      <c r="F552" s="64">
        <f t="shared" si="388"/>
        <v>75264</v>
      </c>
      <c r="G552" s="64">
        <f t="shared" si="382"/>
        <v>100352</v>
      </c>
      <c r="H552" s="64">
        <f t="shared" si="383"/>
        <v>75264</v>
      </c>
      <c r="I552" s="64">
        <f t="shared" si="384"/>
        <v>25088</v>
      </c>
      <c r="J552" s="64">
        <f t="shared" si="385"/>
        <v>50176</v>
      </c>
      <c r="K552" s="64">
        <f t="shared" si="386"/>
        <v>25088</v>
      </c>
      <c r="L552" s="64">
        <f t="shared" si="389"/>
        <v>219520</v>
      </c>
      <c r="M552" s="64">
        <f t="shared" si="390"/>
        <v>164640</v>
      </c>
      <c r="N552" s="64">
        <f t="shared" si="391"/>
        <v>219520</v>
      </c>
      <c r="O552" s="64">
        <f t="shared" si="392"/>
        <v>164640</v>
      </c>
      <c r="P552" s="64">
        <f t="shared" si="393"/>
        <v>54880</v>
      </c>
      <c r="Q552" s="64">
        <f t="shared" si="394"/>
        <v>109760</v>
      </c>
      <c r="R552" s="64">
        <f t="shared" si="395"/>
        <v>54880</v>
      </c>
      <c r="T552" s="64">
        <f>培养数据!$H$6*D152</f>
        <v>219.52</v>
      </c>
      <c r="U552" s="64">
        <f>培养数据!$H$7*D152</f>
        <v>164.64</v>
      </c>
      <c r="V552" s="64">
        <f>培养数据!$H$8*D152</f>
        <v>219.52</v>
      </c>
      <c r="W552" s="64">
        <f>培养数据!$H$9*D152</f>
        <v>164.64</v>
      </c>
      <c r="X552" s="64">
        <f>培养数据!$H$10*D152</f>
        <v>54.88</v>
      </c>
      <c r="Y552" s="64">
        <f>培养数据!$H$11*D152</f>
        <v>109.76</v>
      </c>
      <c r="Z552" s="64">
        <f>培养数据!$H$12*D152</f>
        <v>54.88</v>
      </c>
    </row>
    <row r="553" spans="1:26">
      <c r="A553" s="64">
        <v>550</v>
      </c>
      <c r="B553" s="64">
        <v>2</v>
      </c>
      <c r="C553" s="64">
        <v>2</v>
      </c>
      <c r="D553" s="64">
        <v>50</v>
      </c>
      <c r="E553" s="64">
        <f t="shared" si="387"/>
        <v>102400</v>
      </c>
      <c r="F553" s="64">
        <f t="shared" si="388"/>
        <v>76800</v>
      </c>
      <c r="G553" s="64">
        <f t="shared" si="382"/>
        <v>102400</v>
      </c>
      <c r="H553" s="64">
        <f t="shared" si="383"/>
        <v>76800</v>
      </c>
      <c r="I553" s="64">
        <f t="shared" si="384"/>
        <v>25600</v>
      </c>
      <c r="J553" s="64">
        <f t="shared" si="385"/>
        <v>51200</v>
      </c>
      <c r="K553" s="64">
        <f t="shared" si="386"/>
        <v>25600</v>
      </c>
      <c r="L553" s="64">
        <f t="shared" si="389"/>
        <v>224000.00000000003</v>
      </c>
      <c r="M553" s="64">
        <f t="shared" si="390"/>
        <v>168000</v>
      </c>
      <c r="N553" s="64">
        <f t="shared" si="391"/>
        <v>224000.00000000003</v>
      </c>
      <c r="O553" s="64">
        <f t="shared" si="392"/>
        <v>168000</v>
      </c>
      <c r="P553" s="64">
        <f t="shared" si="393"/>
        <v>56000.000000000007</v>
      </c>
      <c r="Q553" s="64">
        <f t="shared" si="394"/>
        <v>112000.00000000001</v>
      </c>
      <c r="R553" s="64">
        <f t="shared" si="395"/>
        <v>56000.000000000007</v>
      </c>
      <c r="T553" s="64">
        <f>培养数据!$H$6*D153</f>
        <v>224.00000000000003</v>
      </c>
      <c r="U553" s="64">
        <f>培养数据!$H$7*D153</f>
        <v>168</v>
      </c>
      <c r="V553" s="64">
        <f>培养数据!$H$8*D153</f>
        <v>224.00000000000003</v>
      </c>
      <c r="W553" s="64">
        <f>培养数据!$H$9*D153</f>
        <v>168</v>
      </c>
      <c r="X553" s="64">
        <f>培养数据!$H$10*D153</f>
        <v>56.000000000000007</v>
      </c>
      <c r="Y553" s="64">
        <f>培养数据!$H$11*D153</f>
        <v>112.00000000000001</v>
      </c>
      <c r="Z553" s="64">
        <f>培养数据!$H$12*D153</f>
        <v>56.000000000000007</v>
      </c>
    </row>
    <row r="554" spans="1:26">
      <c r="A554" s="64">
        <v>551</v>
      </c>
      <c r="B554" s="64">
        <v>2</v>
      </c>
      <c r="C554" s="64">
        <v>2</v>
      </c>
      <c r="D554" s="64">
        <v>51</v>
      </c>
      <c r="E554" s="64">
        <f t="shared" si="387"/>
        <v>104448</v>
      </c>
      <c r="F554" s="64">
        <f t="shared" si="388"/>
        <v>78336</v>
      </c>
      <c r="G554" s="64">
        <f t="shared" si="382"/>
        <v>104448</v>
      </c>
      <c r="H554" s="64">
        <f t="shared" si="383"/>
        <v>78336</v>
      </c>
      <c r="I554" s="64">
        <f t="shared" si="384"/>
        <v>26112</v>
      </c>
      <c r="J554" s="64">
        <f t="shared" si="385"/>
        <v>52224</v>
      </c>
      <c r="K554" s="64">
        <f t="shared" si="386"/>
        <v>26112</v>
      </c>
      <c r="L554" s="64">
        <f t="shared" si="389"/>
        <v>228480.00000000003</v>
      </c>
      <c r="M554" s="64">
        <f t="shared" si="390"/>
        <v>171359.99999999997</v>
      </c>
      <c r="N554" s="64">
        <f t="shared" si="391"/>
        <v>228480.00000000003</v>
      </c>
      <c r="O554" s="64">
        <f t="shared" si="392"/>
        <v>171359.99999999997</v>
      </c>
      <c r="P554" s="64">
        <f t="shared" si="393"/>
        <v>57120.000000000007</v>
      </c>
      <c r="Q554" s="64">
        <f t="shared" si="394"/>
        <v>114240.00000000001</v>
      </c>
      <c r="R554" s="64">
        <f t="shared" si="395"/>
        <v>57120.000000000007</v>
      </c>
      <c r="T554" s="64">
        <f>培养数据!$H$6*D154</f>
        <v>228.48000000000002</v>
      </c>
      <c r="U554" s="64">
        <f>培养数据!$H$7*D154</f>
        <v>171.35999999999999</v>
      </c>
      <c r="V554" s="64">
        <f>培养数据!$H$8*D154</f>
        <v>228.48000000000002</v>
      </c>
      <c r="W554" s="64">
        <f>培养数据!$H$9*D154</f>
        <v>171.35999999999999</v>
      </c>
      <c r="X554" s="64">
        <f>培养数据!$H$10*D154</f>
        <v>57.120000000000005</v>
      </c>
      <c r="Y554" s="64">
        <f>培养数据!$H$11*D154</f>
        <v>114.24000000000001</v>
      </c>
      <c r="Z554" s="64">
        <f>培养数据!$H$12*D154</f>
        <v>57.120000000000005</v>
      </c>
    </row>
    <row r="555" spans="1:26">
      <c r="A555" s="64">
        <v>552</v>
      </c>
      <c r="B555" s="64">
        <v>2</v>
      </c>
      <c r="C555" s="64">
        <v>2</v>
      </c>
      <c r="D555" s="64">
        <v>52</v>
      </c>
      <c r="E555" s="64">
        <f t="shared" si="387"/>
        <v>106496</v>
      </c>
      <c r="F555" s="64">
        <f t="shared" si="388"/>
        <v>79872</v>
      </c>
      <c r="G555" s="64">
        <f t="shared" si="382"/>
        <v>106496</v>
      </c>
      <c r="H555" s="64">
        <f t="shared" si="383"/>
        <v>79872</v>
      </c>
      <c r="I555" s="64">
        <f t="shared" si="384"/>
        <v>26624</v>
      </c>
      <c r="J555" s="64">
        <f t="shared" si="385"/>
        <v>53248</v>
      </c>
      <c r="K555" s="64">
        <f t="shared" si="386"/>
        <v>26624</v>
      </c>
      <c r="L555" s="64">
        <f t="shared" si="389"/>
        <v>232960.00000000003</v>
      </c>
      <c r="M555" s="64">
        <f t="shared" si="390"/>
        <v>174720</v>
      </c>
      <c r="N555" s="64">
        <f t="shared" si="391"/>
        <v>232960.00000000003</v>
      </c>
      <c r="O555" s="64">
        <f t="shared" si="392"/>
        <v>174720</v>
      </c>
      <c r="P555" s="64">
        <f t="shared" si="393"/>
        <v>58240.000000000007</v>
      </c>
      <c r="Q555" s="64">
        <f t="shared" si="394"/>
        <v>116480.00000000001</v>
      </c>
      <c r="R555" s="64">
        <f t="shared" si="395"/>
        <v>58240.000000000007</v>
      </c>
      <c r="T555" s="64">
        <f>培养数据!$H$6*D155</f>
        <v>232.96000000000004</v>
      </c>
      <c r="U555" s="64">
        <f>培养数据!$H$7*D155</f>
        <v>174.72</v>
      </c>
      <c r="V555" s="64">
        <f>培养数据!$H$8*D155</f>
        <v>232.96000000000004</v>
      </c>
      <c r="W555" s="64">
        <f>培养数据!$H$9*D155</f>
        <v>174.72</v>
      </c>
      <c r="X555" s="64">
        <f>培养数据!$H$10*D155</f>
        <v>58.240000000000009</v>
      </c>
      <c r="Y555" s="64">
        <f>培养数据!$H$11*D155</f>
        <v>116.48000000000002</v>
      </c>
      <c r="Z555" s="64">
        <f>培养数据!$H$12*D155</f>
        <v>58.240000000000009</v>
      </c>
    </row>
    <row r="556" spans="1:26">
      <c r="A556" s="64">
        <v>553</v>
      </c>
      <c r="B556" s="64">
        <v>2</v>
      </c>
      <c r="C556" s="64">
        <v>2</v>
      </c>
      <c r="D556" s="64">
        <v>53</v>
      </c>
      <c r="E556" s="64">
        <f t="shared" si="387"/>
        <v>108544</v>
      </c>
      <c r="F556" s="64">
        <f t="shared" si="388"/>
        <v>81408</v>
      </c>
      <c r="G556" s="64">
        <f t="shared" si="382"/>
        <v>108544</v>
      </c>
      <c r="H556" s="64">
        <f t="shared" si="383"/>
        <v>81408</v>
      </c>
      <c r="I556" s="64">
        <f t="shared" si="384"/>
        <v>27136</v>
      </c>
      <c r="J556" s="64">
        <f t="shared" si="385"/>
        <v>54272</v>
      </c>
      <c r="K556" s="64">
        <f t="shared" si="386"/>
        <v>27136</v>
      </c>
      <c r="L556" s="64">
        <f t="shared" si="389"/>
        <v>237440.00000000003</v>
      </c>
      <c r="M556" s="64">
        <f t="shared" si="390"/>
        <v>178079.99999999997</v>
      </c>
      <c r="N556" s="64">
        <f t="shared" si="391"/>
        <v>237440.00000000003</v>
      </c>
      <c r="O556" s="64">
        <f t="shared" si="392"/>
        <v>178079.99999999997</v>
      </c>
      <c r="P556" s="64">
        <f t="shared" si="393"/>
        <v>59360.000000000007</v>
      </c>
      <c r="Q556" s="64">
        <f t="shared" si="394"/>
        <v>118720.00000000001</v>
      </c>
      <c r="R556" s="64">
        <f t="shared" si="395"/>
        <v>59360.000000000007</v>
      </c>
      <c r="T556" s="64">
        <f>培养数据!$H$6*D156</f>
        <v>237.44000000000003</v>
      </c>
      <c r="U556" s="64">
        <f>培养数据!$H$7*D156</f>
        <v>178.07999999999998</v>
      </c>
      <c r="V556" s="64">
        <f>培养数据!$H$8*D156</f>
        <v>237.44000000000003</v>
      </c>
      <c r="W556" s="64">
        <f>培养数据!$H$9*D156</f>
        <v>178.07999999999998</v>
      </c>
      <c r="X556" s="64">
        <f>培养数据!$H$10*D156</f>
        <v>59.360000000000007</v>
      </c>
      <c r="Y556" s="64">
        <f>培养数据!$H$11*D156</f>
        <v>118.72000000000001</v>
      </c>
      <c r="Z556" s="64">
        <f>培养数据!$H$12*D156</f>
        <v>59.360000000000007</v>
      </c>
    </row>
    <row r="557" spans="1:26">
      <c r="A557" s="64">
        <v>554</v>
      </c>
      <c r="B557" s="64">
        <v>2</v>
      </c>
      <c r="C557" s="64">
        <v>2</v>
      </c>
      <c r="D557" s="64">
        <v>54</v>
      </c>
      <c r="E557" s="64">
        <f t="shared" si="387"/>
        <v>110592</v>
      </c>
      <c r="F557" s="64">
        <f t="shared" si="388"/>
        <v>82944</v>
      </c>
      <c r="G557" s="64">
        <f t="shared" si="382"/>
        <v>110592</v>
      </c>
      <c r="H557" s="64">
        <f t="shared" si="383"/>
        <v>82944</v>
      </c>
      <c r="I557" s="64">
        <f t="shared" si="384"/>
        <v>27648</v>
      </c>
      <c r="J557" s="64">
        <f t="shared" si="385"/>
        <v>55296</v>
      </c>
      <c r="K557" s="64">
        <f t="shared" si="386"/>
        <v>27648</v>
      </c>
      <c r="L557" s="64">
        <f t="shared" si="389"/>
        <v>241920.00000000003</v>
      </c>
      <c r="M557" s="64">
        <f t="shared" si="390"/>
        <v>181440</v>
      </c>
      <c r="N557" s="64">
        <f t="shared" si="391"/>
        <v>241920.00000000003</v>
      </c>
      <c r="O557" s="64">
        <f t="shared" si="392"/>
        <v>181440</v>
      </c>
      <c r="P557" s="64">
        <f t="shared" si="393"/>
        <v>60480.000000000007</v>
      </c>
      <c r="Q557" s="64">
        <f t="shared" si="394"/>
        <v>120960.00000000001</v>
      </c>
      <c r="R557" s="64">
        <f t="shared" si="395"/>
        <v>60480.000000000007</v>
      </c>
      <c r="T557" s="64">
        <f>培养数据!$H$6*D157</f>
        <v>241.92000000000002</v>
      </c>
      <c r="U557" s="64">
        <f>培养数据!$H$7*D157</f>
        <v>181.44</v>
      </c>
      <c r="V557" s="64">
        <f>培养数据!$H$8*D157</f>
        <v>241.92000000000002</v>
      </c>
      <c r="W557" s="64">
        <f>培养数据!$H$9*D157</f>
        <v>181.44</v>
      </c>
      <c r="X557" s="64">
        <f>培养数据!$H$10*D157</f>
        <v>60.480000000000004</v>
      </c>
      <c r="Y557" s="64">
        <f>培养数据!$H$11*D157</f>
        <v>120.96000000000001</v>
      </c>
      <c r="Z557" s="64">
        <f>培养数据!$H$12*D157</f>
        <v>60.480000000000004</v>
      </c>
    </row>
    <row r="558" spans="1:26">
      <c r="A558" s="64">
        <v>555</v>
      </c>
      <c r="B558" s="64">
        <v>2</v>
      </c>
      <c r="C558" s="64">
        <v>2</v>
      </c>
      <c r="D558" s="64">
        <v>55</v>
      </c>
      <c r="E558" s="64">
        <f t="shared" si="387"/>
        <v>112640</v>
      </c>
      <c r="F558" s="64">
        <f t="shared" si="388"/>
        <v>84480</v>
      </c>
      <c r="G558" s="64">
        <f t="shared" si="382"/>
        <v>112640</v>
      </c>
      <c r="H558" s="64">
        <f t="shared" si="383"/>
        <v>84480</v>
      </c>
      <c r="I558" s="64">
        <f t="shared" si="384"/>
        <v>28160</v>
      </c>
      <c r="J558" s="64">
        <f t="shared" si="385"/>
        <v>56320</v>
      </c>
      <c r="K558" s="64">
        <f t="shared" si="386"/>
        <v>28160</v>
      </c>
      <c r="L558" s="64">
        <f t="shared" si="389"/>
        <v>246400.00000000003</v>
      </c>
      <c r="M558" s="64">
        <f t="shared" si="390"/>
        <v>184799.99999999997</v>
      </c>
      <c r="N558" s="64">
        <f t="shared" si="391"/>
        <v>246400.00000000003</v>
      </c>
      <c r="O558" s="64">
        <f t="shared" si="392"/>
        <v>184799.99999999997</v>
      </c>
      <c r="P558" s="64">
        <f t="shared" si="393"/>
        <v>61600.000000000007</v>
      </c>
      <c r="Q558" s="64">
        <f t="shared" si="394"/>
        <v>123200.00000000001</v>
      </c>
      <c r="R558" s="64">
        <f t="shared" si="395"/>
        <v>61600.000000000007</v>
      </c>
      <c r="T558" s="64">
        <f>培养数据!$H$6*D158</f>
        <v>246.40000000000003</v>
      </c>
      <c r="U558" s="64">
        <f>培养数据!$H$7*D158</f>
        <v>184.79999999999998</v>
      </c>
      <c r="V558" s="64">
        <f>培养数据!$H$8*D158</f>
        <v>246.40000000000003</v>
      </c>
      <c r="W558" s="64">
        <f>培养数据!$H$9*D158</f>
        <v>184.79999999999998</v>
      </c>
      <c r="X558" s="64">
        <f>培养数据!$H$10*D158</f>
        <v>61.600000000000009</v>
      </c>
      <c r="Y558" s="64">
        <f>培养数据!$H$11*D158</f>
        <v>123.20000000000002</v>
      </c>
      <c r="Z558" s="64">
        <f>培养数据!$H$12*D158</f>
        <v>61.600000000000009</v>
      </c>
    </row>
    <row r="559" spans="1:26">
      <c r="A559" s="64">
        <v>556</v>
      </c>
      <c r="B559" s="64">
        <v>2</v>
      </c>
      <c r="C559" s="64">
        <v>2</v>
      </c>
      <c r="D559" s="64">
        <v>56</v>
      </c>
      <c r="E559" s="64">
        <f t="shared" si="387"/>
        <v>114688</v>
      </c>
      <c r="F559" s="64">
        <f t="shared" si="388"/>
        <v>86016</v>
      </c>
      <c r="G559" s="64">
        <f t="shared" si="382"/>
        <v>114688</v>
      </c>
      <c r="H559" s="64">
        <f t="shared" si="383"/>
        <v>86016</v>
      </c>
      <c r="I559" s="64">
        <f t="shared" si="384"/>
        <v>28672</v>
      </c>
      <c r="J559" s="64">
        <f t="shared" si="385"/>
        <v>57344</v>
      </c>
      <c r="K559" s="64">
        <f t="shared" si="386"/>
        <v>28672</v>
      </c>
      <c r="L559" s="64">
        <f t="shared" si="389"/>
        <v>250880.00000000003</v>
      </c>
      <c r="M559" s="64">
        <f t="shared" si="390"/>
        <v>188160</v>
      </c>
      <c r="N559" s="64">
        <f t="shared" si="391"/>
        <v>250880.00000000003</v>
      </c>
      <c r="O559" s="64">
        <f t="shared" si="392"/>
        <v>188160</v>
      </c>
      <c r="P559" s="64">
        <f t="shared" si="393"/>
        <v>62720.000000000007</v>
      </c>
      <c r="Q559" s="64">
        <f t="shared" si="394"/>
        <v>125440.00000000001</v>
      </c>
      <c r="R559" s="64">
        <f t="shared" si="395"/>
        <v>62720.000000000007</v>
      </c>
      <c r="T559" s="64">
        <f>培养数据!$H$6*D159</f>
        <v>250.88000000000002</v>
      </c>
      <c r="U559" s="64">
        <f>培养数据!$H$7*D159</f>
        <v>188.16</v>
      </c>
      <c r="V559" s="64">
        <f>培养数据!$H$8*D159</f>
        <v>250.88000000000002</v>
      </c>
      <c r="W559" s="64">
        <f>培养数据!$H$9*D159</f>
        <v>188.16</v>
      </c>
      <c r="X559" s="64">
        <f>培养数据!$H$10*D159</f>
        <v>62.720000000000006</v>
      </c>
      <c r="Y559" s="64">
        <f>培养数据!$H$11*D159</f>
        <v>125.44000000000001</v>
      </c>
      <c r="Z559" s="64">
        <f>培养数据!$H$12*D159</f>
        <v>62.720000000000006</v>
      </c>
    </row>
    <row r="560" spans="1:26">
      <c r="A560" s="64">
        <v>557</v>
      </c>
      <c r="B560" s="64">
        <v>2</v>
      </c>
      <c r="C560" s="64">
        <v>2</v>
      </c>
      <c r="D560" s="64">
        <v>57</v>
      </c>
      <c r="E560" s="64">
        <f t="shared" si="387"/>
        <v>116736.00000000003</v>
      </c>
      <c r="F560" s="64">
        <f t="shared" si="388"/>
        <v>87552</v>
      </c>
      <c r="G560" s="64">
        <f t="shared" si="382"/>
        <v>116736.00000000003</v>
      </c>
      <c r="H560" s="64">
        <f t="shared" si="383"/>
        <v>87552</v>
      </c>
      <c r="I560" s="64">
        <f t="shared" si="384"/>
        <v>29184.000000000007</v>
      </c>
      <c r="J560" s="64">
        <f t="shared" si="385"/>
        <v>58368.000000000015</v>
      </c>
      <c r="K560" s="64">
        <f t="shared" si="386"/>
        <v>29184.000000000007</v>
      </c>
      <c r="L560" s="64">
        <f t="shared" si="389"/>
        <v>255360</v>
      </c>
      <c r="M560" s="64">
        <f t="shared" si="390"/>
        <v>191519.99999999997</v>
      </c>
      <c r="N560" s="64">
        <f t="shared" si="391"/>
        <v>255360</v>
      </c>
      <c r="O560" s="64">
        <f t="shared" si="392"/>
        <v>191519.99999999997</v>
      </c>
      <c r="P560" s="64">
        <f t="shared" si="393"/>
        <v>63840</v>
      </c>
      <c r="Q560" s="64">
        <f t="shared" si="394"/>
        <v>127680</v>
      </c>
      <c r="R560" s="64">
        <f t="shared" si="395"/>
        <v>63840</v>
      </c>
      <c r="T560" s="64">
        <f>培养数据!$H$6*D160</f>
        <v>255.36</v>
      </c>
      <c r="U560" s="64">
        <f>培养数据!$H$7*D160</f>
        <v>191.51999999999998</v>
      </c>
      <c r="V560" s="64">
        <f>培养数据!$H$8*D160</f>
        <v>255.36</v>
      </c>
      <c r="W560" s="64">
        <f>培养数据!$H$9*D160</f>
        <v>191.51999999999998</v>
      </c>
      <c r="X560" s="64">
        <f>培养数据!$H$10*D160</f>
        <v>63.84</v>
      </c>
      <c r="Y560" s="64">
        <f>培养数据!$H$11*D160</f>
        <v>127.68</v>
      </c>
      <c r="Z560" s="64">
        <f>培养数据!$H$12*D160</f>
        <v>63.84</v>
      </c>
    </row>
    <row r="561" spans="1:26">
      <c r="A561" s="64">
        <v>558</v>
      </c>
      <c r="B561" s="64">
        <v>2</v>
      </c>
      <c r="C561" s="64">
        <v>2</v>
      </c>
      <c r="D561" s="64">
        <v>58</v>
      </c>
      <c r="E561" s="64">
        <f t="shared" si="387"/>
        <v>118784</v>
      </c>
      <c r="F561" s="64">
        <f t="shared" si="388"/>
        <v>89088</v>
      </c>
      <c r="G561" s="64">
        <f t="shared" si="382"/>
        <v>118784</v>
      </c>
      <c r="H561" s="64">
        <f t="shared" si="383"/>
        <v>89088</v>
      </c>
      <c r="I561" s="64">
        <f t="shared" si="384"/>
        <v>29696</v>
      </c>
      <c r="J561" s="64">
        <f t="shared" si="385"/>
        <v>59392</v>
      </c>
      <c r="K561" s="64">
        <f t="shared" si="386"/>
        <v>29696</v>
      </c>
      <c r="L561" s="64">
        <f t="shared" si="389"/>
        <v>259840.00000000003</v>
      </c>
      <c r="M561" s="64">
        <f t="shared" si="390"/>
        <v>194880</v>
      </c>
      <c r="N561" s="64">
        <f t="shared" si="391"/>
        <v>259840.00000000003</v>
      </c>
      <c r="O561" s="64">
        <f t="shared" si="392"/>
        <v>194880</v>
      </c>
      <c r="P561" s="64">
        <f t="shared" si="393"/>
        <v>64960.000000000007</v>
      </c>
      <c r="Q561" s="64">
        <f t="shared" si="394"/>
        <v>129920.00000000001</v>
      </c>
      <c r="R561" s="64">
        <f t="shared" si="395"/>
        <v>64960.000000000007</v>
      </c>
      <c r="T561" s="64">
        <f>培养数据!$H$6*D161</f>
        <v>259.84000000000003</v>
      </c>
      <c r="U561" s="64">
        <f>培养数据!$H$7*D161</f>
        <v>194.88</v>
      </c>
      <c r="V561" s="64">
        <f>培养数据!$H$8*D161</f>
        <v>259.84000000000003</v>
      </c>
      <c r="W561" s="64">
        <f>培养数据!$H$9*D161</f>
        <v>194.88</v>
      </c>
      <c r="X561" s="64">
        <f>培养数据!$H$10*D161</f>
        <v>64.960000000000008</v>
      </c>
      <c r="Y561" s="64">
        <f>培养数据!$H$11*D161</f>
        <v>129.92000000000002</v>
      </c>
      <c r="Z561" s="64">
        <f>培养数据!$H$12*D161</f>
        <v>64.960000000000008</v>
      </c>
    </row>
    <row r="562" spans="1:26">
      <c r="A562" s="64">
        <v>559</v>
      </c>
      <c r="B562" s="64">
        <v>2</v>
      </c>
      <c r="C562" s="64">
        <v>2</v>
      </c>
      <c r="D562" s="64">
        <v>59</v>
      </c>
      <c r="E562" s="64">
        <f t="shared" si="387"/>
        <v>120832</v>
      </c>
      <c r="F562" s="64">
        <f t="shared" si="388"/>
        <v>90624</v>
      </c>
      <c r="G562" s="64">
        <f t="shared" si="382"/>
        <v>120832</v>
      </c>
      <c r="H562" s="64">
        <f t="shared" si="383"/>
        <v>90624</v>
      </c>
      <c r="I562" s="64">
        <f t="shared" si="384"/>
        <v>30208</v>
      </c>
      <c r="J562" s="64">
        <f t="shared" si="385"/>
        <v>60416</v>
      </c>
      <c r="K562" s="64">
        <f t="shared" si="386"/>
        <v>30208</v>
      </c>
      <c r="L562" s="64">
        <f t="shared" si="389"/>
        <v>264320.00000000006</v>
      </c>
      <c r="M562" s="64">
        <f t="shared" si="390"/>
        <v>198239.99999999997</v>
      </c>
      <c r="N562" s="64">
        <f t="shared" si="391"/>
        <v>264320.00000000006</v>
      </c>
      <c r="O562" s="64">
        <f t="shared" si="392"/>
        <v>198239.99999999997</v>
      </c>
      <c r="P562" s="64">
        <f t="shared" si="393"/>
        <v>66080.000000000015</v>
      </c>
      <c r="Q562" s="64">
        <f t="shared" si="394"/>
        <v>132160.00000000003</v>
      </c>
      <c r="R562" s="64">
        <f t="shared" si="395"/>
        <v>66080.000000000015</v>
      </c>
      <c r="T562" s="64">
        <f>培养数据!$H$6*D162</f>
        <v>264.32000000000005</v>
      </c>
      <c r="U562" s="64">
        <f>培养数据!$H$7*D162</f>
        <v>198.23999999999998</v>
      </c>
      <c r="V562" s="64">
        <f>培养数据!$H$8*D162</f>
        <v>264.32000000000005</v>
      </c>
      <c r="W562" s="64">
        <f>培养数据!$H$9*D162</f>
        <v>198.23999999999998</v>
      </c>
      <c r="X562" s="64">
        <f>培养数据!$H$10*D162</f>
        <v>66.080000000000013</v>
      </c>
      <c r="Y562" s="64">
        <f>培养数据!$H$11*D162</f>
        <v>132.16000000000003</v>
      </c>
      <c r="Z562" s="64">
        <f>培养数据!$H$12*D162</f>
        <v>66.080000000000013</v>
      </c>
    </row>
    <row r="563" spans="1:26">
      <c r="A563" s="64">
        <v>560</v>
      </c>
      <c r="B563" s="64">
        <v>2</v>
      </c>
      <c r="C563" s="64">
        <v>2</v>
      </c>
      <c r="D563" s="64">
        <v>60</v>
      </c>
      <c r="E563" s="64">
        <f t="shared" si="387"/>
        <v>122880</v>
      </c>
      <c r="F563" s="64">
        <f t="shared" si="388"/>
        <v>92160</v>
      </c>
      <c r="G563" s="64">
        <f t="shared" si="382"/>
        <v>122880</v>
      </c>
      <c r="H563" s="64">
        <f t="shared" si="383"/>
        <v>92160</v>
      </c>
      <c r="I563" s="64">
        <f t="shared" si="384"/>
        <v>30720</v>
      </c>
      <c r="J563" s="64">
        <f t="shared" si="385"/>
        <v>61440</v>
      </c>
      <c r="K563" s="64">
        <f t="shared" si="386"/>
        <v>30720</v>
      </c>
      <c r="L563" s="64">
        <f t="shared" si="389"/>
        <v>268800</v>
      </c>
      <c r="M563" s="64">
        <f t="shared" si="390"/>
        <v>201600</v>
      </c>
      <c r="N563" s="64">
        <f t="shared" si="391"/>
        <v>268800</v>
      </c>
      <c r="O563" s="64">
        <f t="shared" si="392"/>
        <v>201600</v>
      </c>
      <c r="P563" s="64">
        <f t="shared" si="393"/>
        <v>67200</v>
      </c>
      <c r="Q563" s="64">
        <f t="shared" si="394"/>
        <v>134400</v>
      </c>
      <c r="R563" s="64">
        <f t="shared" si="395"/>
        <v>67200</v>
      </c>
      <c r="T563" s="64">
        <f>培养数据!$H$6*D163</f>
        <v>268.8</v>
      </c>
      <c r="U563" s="64">
        <f>培养数据!$H$7*D163</f>
        <v>201.6</v>
      </c>
      <c r="V563" s="64">
        <f>培养数据!$H$8*D163</f>
        <v>268.8</v>
      </c>
      <c r="W563" s="64">
        <f>培养数据!$H$9*D163</f>
        <v>201.6</v>
      </c>
      <c r="X563" s="64">
        <f>培养数据!$H$10*D163</f>
        <v>67.2</v>
      </c>
      <c r="Y563" s="64">
        <f>培养数据!$H$11*D163</f>
        <v>134.4</v>
      </c>
      <c r="Z563" s="64">
        <f>培养数据!$H$12*D163</f>
        <v>67.2</v>
      </c>
    </row>
    <row r="564" spans="1:26">
      <c r="A564" s="64">
        <v>561</v>
      </c>
      <c r="B564" s="64">
        <v>2</v>
      </c>
      <c r="C564" s="64">
        <v>2</v>
      </c>
      <c r="D564" s="64">
        <v>61</v>
      </c>
      <c r="E564" s="64">
        <f t="shared" si="387"/>
        <v>124928</v>
      </c>
      <c r="F564" s="64">
        <f t="shared" si="388"/>
        <v>93696</v>
      </c>
      <c r="G564" s="64">
        <f t="shared" si="382"/>
        <v>124928</v>
      </c>
      <c r="H564" s="64">
        <f t="shared" si="383"/>
        <v>93696</v>
      </c>
      <c r="I564" s="64">
        <f t="shared" si="384"/>
        <v>31232</v>
      </c>
      <c r="J564" s="64">
        <f t="shared" si="385"/>
        <v>62464</v>
      </c>
      <c r="K564" s="64">
        <f t="shared" si="386"/>
        <v>31232</v>
      </c>
      <c r="L564" s="64">
        <f t="shared" si="389"/>
        <v>273280.00000000006</v>
      </c>
      <c r="M564" s="64">
        <f t="shared" si="390"/>
        <v>204959.99999999997</v>
      </c>
      <c r="N564" s="64">
        <f t="shared" si="391"/>
        <v>273280.00000000006</v>
      </c>
      <c r="O564" s="64">
        <f t="shared" si="392"/>
        <v>204959.99999999997</v>
      </c>
      <c r="P564" s="64">
        <f t="shared" si="393"/>
        <v>68320.000000000015</v>
      </c>
      <c r="Q564" s="64">
        <f t="shared" si="394"/>
        <v>136640.00000000003</v>
      </c>
      <c r="R564" s="64">
        <f t="shared" si="395"/>
        <v>68320.000000000015</v>
      </c>
      <c r="T564" s="64">
        <f>培养数据!$H$6*D164</f>
        <v>273.28000000000003</v>
      </c>
      <c r="U564" s="64">
        <f>培养数据!$H$7*D164</f>
        <v>204.95999999999998</v>
      </c>
      <c r="V564" s="64">
        <f>培养数据!$H$8*D164</f>
        <v>273.28000000000003</v>
      </c>
      <c r="W564" s="64">
        <f>培养数据!$H$9*D164</f>
        <v>204.95999999999998</v>
      </c>
      <c r="X564" s="64">
        <f>培养数据!$H$10*D164</f>
        <v>68.320000000000007</v>
      </c>
      <c r="Y564" s="64">
        <f>培养数据!$H$11*D164</f>
        <v>136.64000000000001</v>
      </c>
      <c r="Z564" s="64">
        <f>培养数据!$H$12*D164</f>
        <v>68.320000000000007</v>
      </c>
    </row>
    <row r="565" spans="1:26">
      <c r="A565" s="64">
        <v>562</v>
      </c>
      <c r="B565" s="64">
        <v>2</v>
      </c>
      <c r="C565" s="64">
        <v>2</v>
      </c>
      <c r="D565" s="64">
        <v>62</v>
      </c>
      <c r="E565" s="64">
        <f t="shared" si="387"/>
        <v>126976</v>
      </c>
      <c r="F565" s="64">
        <f t="shared" si="388"/>
        <v>95232</v>
      </c>
      <c r="G565" s="64">
        <f t="shared" si="382"/>
        <v>126976</v>
      </c>
      <c r="H565" s="64">
        <f t="shared" si="383"/>
        <v>95232</v>
      </c>
      <c r="I565" s="64">
        <f t="shared" si="384"/>
        <v>31744</v>
      </c>
      <c r="J565" s="64">
        <f t="shared" si="385"/>
        <v>63488</v>
      </c>
      <c r="K565" s="64">
        <f t="shared" si="386"/>
        <v>31744</v>
      </c>
      <c r="L565" s="64">
        <f t="shared" si="389"/>
        <v>277760.00000000006</v>
      </c>
      <c r="M565" s="64">
        <f t="shared" si="390"/>
        <v>208320</v>
      </c>
      <c r="N565" s="64">
        <f t="shared" si="391"/>
        <v>277760.00000000006</v>
      </c>
      <c r="O565" s="64">
        <f t="shared" si="392"/>
        <v>208320</v>
      </c>
      <c r="P565" s="64">
        <f t="shared" si="393"/>
        <v>69440.000000000015</v>
      </c>
      <c r="Q565" s="64">
        <f t="shared" si="394"/>
        <v>138880.00000000003</v>
      </c>
      <c r="R565" s="64">
        <f t="shared" si="395"/>
        <v>69440.000000000015</v>
      </c>
      <c r="T565" s="64">
        <f>培养数据!$H$6*D165</f>
        <v>277.76000000000005</v>
      </c>
      <c r="U565" s="64">
        <f>培养数据!$H$7*D165</f>
        <v>208.32</v>
      </c>
      <c r="V565" s="64">
        <f>培养数据!$H$8*D165</f>
        <v>277.76000000000005</v>
      </c>
      <c r="W565" s="64">
        <f>培养数据!$H$9*D165</f>
        <v>208.32</v>
      </c>
      <c r="X565" s="64">
        <f>培养数据!$H$10*D165</f>
        <v>69.440000000000012</v>
      </c>
      <c r="Y565" s="64">
        <f>培养数据!$H$11*D165</f>
        <v>138.88000000000002</v>
      </c>
      <c r="Z565" s="64">
        <f>培养数据!$H$12*D165</f>
        <v>69.440000000000012</v>
      </c>
    </row>
    <row r="566" spans="1:26">
      <c r="A566" s="64">
        <v>563</v>
      </c>
      <c r="B566" s="64">
        <v>2</v>
      </c>
      <c r="C566" s="64">
        <v>2</v>
      </c>
      <c r="D566" s="64">
        <v>63</v>
      </c>
      <c r="E566" s="64">
        <f t="shared" si="387"/>
        <v>129024</v>
      </c>
      <c r="F566" s="64">
        <f t="shared" si="388"/>
        <v>96768</v>
      </c>
      <c r="G566" s="64">
        <f t="shared" si="382"/>
        <v>129024</v>
      </c>
      <c r="H566" s="64">
        <f t="shared" si="383"/>
        <v>96768</v>
      </c>
      <c r="I566" s="64">
        <f t="shared" si="384"/>
        <v>32256</v>
      </c>
      <c r="J566" s="64">
        <f t="shared" si="385"/>
        <v>64512</v>
      </c>
      <c r="K566" s="64">
        <f t="shared" si="386"/>
        <v>32256</v>
      </c>
      <c r="L566" s="64">
        <f t="shared" si="389"/>
        <v>282240</v>
      </c>
      <c r="M566" s="64">
        <f t="shared" si="390"/>
        <v>211679.99999999997</v>
      </c>
      <c r="N566" s="64">
        <f t="shared" si="391"/>
        <v>282240</v>
      </c>
      <c r="O566" s="64">
        <f t="shared" si="392"/>
        <v>211679.99999999997</v>
      </c>
      <c r="P566" s="64">
        <f t="shared" si="393"/>
        <v>70560</v>
      </c>
      <c r="Q566" s="64">
        <f t="shared" si="394"/>
        <v>141120</v>
      </c>
      <c r="R566" s="64">
        <f t="shared" si="395"/>
        <v>70560</v>
      </c>
      <c r="T566" s="64">
        <f>培养数据!$H$6*D166</f>
        <v>282.24</v>
      </c>
      <c r="U566" s="64">
        <f>培养数据!$H$7*D166</f>
        <v>211.67999999999998</v>
      </c>
      <c r="V566" s="64">
        <f>培养数据!$H$8*D166</f>
        <v>282.24</v>
      </c>
      <c r="W566" s="64">
        <f>培养数据!$H$9*D166</f>
        <v>211.67999999999998</v>
      </c>
      <c r="X566" s="64">
        <f>培养数据!$H$10*D166</f>
        <v>70.56</v>
      </c>
      <c r="Y566" s="64">
        <f>培养数据!$H$11*D166</f>
        <v>141.12</v>
      </c>
      <c r="Z566" s="64">
        <f>培养数据!$H$12*D166</f>
        <v>70.56</v>
      </c>
    </row>
    <row r="567" spans="1:26">
      <c r="A567" s="64">
        <v>564</v>
      </c>
      <c r="B567" s="64">
        <v>2</v>
      </c>
      <c r="C567" s="64">
        <v>2</v>
      </c>
      <c r="D567" s="64">
        <v>64</v>
      </c>
      <c r="E567" s="64">
        <f t="shared" si="387"/>
        <v>131072</v>
      </c>
      <c r="F567" s="64">
        <f t="shared" si="388"/>
        <v>98304</v>
      </c>
      <c r="G567" s="64">
        <f t="shared" si="382"/>
        <v>131072</v>
      </c>
      <c r="H567" s="64">
        <f t="shared" si="383"/>
        <v>98304</v>
      </c>
      <c r="I567" s="64">
        <f t="shared" si="384"/>
        <v>32768</v>
      </c>
      <c r="J567" s="64">
        <f t="shared" si="385"/>
        <v>65536</v>
      </c>
      <c r="K567" s="64">
        <f t="shared" si="386"/>
        <v>32768</v>
      </c>
      <c r="L567" s="64">
        <f t="shared" si="389"/>
        <v>286720</v>
      </c>
      <c r="M567" s="64">
        <f t="shared" si="390"/>
        <v>215040</v>
      </c>
      <c r="N567" s="64">
        <f t="shared" si="391"/>
        <v>286720</v>
      </c>
      <c r="O567" s="64">
        <f t="shared" si="392"/>
        <v>215040</v>
      </c>
      <c r="P567" s="64">
        <f t="shared" si="393"/>
        <v>71680</v>
      </c>
      <c r="Q567" s="64">
        <f t="shared" si="394"/>
        <v>143360</v>
      </c>
      <c r="R567" s="64">
        <f t="shared" si="395"/>
        <v>71680</v>
      </c>
      <c r="T567" s="64">
        <f>培养数据!$H$6*D167</f>
        <v>286.72000000000003</v>
      </c>
      <c r="U567" s="64">
        <f>培养数据!$H$7*D167</f>
        <v>215.04</v>
      </c>
      <c r="V567" s="64">
        <f>培养数据!$H$8*D167</f>
        <v>286.72000000000003</v>
      </c>
      <c r="W567" s="64">
        <f>培养数据!$H$9*D167</f>
        <v>215.04</v>
      </c>
      <c r="X567" s="64">
        <f>培养数据!$H$10*D167</f>
        <v>71.680000000000007</v>
      </c>
      <c r="Y567" s="64">
        <f>培养数据!$H$11*D167</f>
        <v>143.36000000000001</v>
      </c>
      <c r="Z567" s="64">
        <f>培养数据!$H$12*D167</f>
        <v>71.680000000000007</v>
      </c>
    </row>
    <row r="568" spans="1:26">
      <c r="A568" s="64">
        <v>565</v>
      </c>
      <c r="B568" s="64">
        <v>2</v>
      </c>
      <c r="C568" s="64">
        <v>2</v>
      </c>
      <c r="D568" s="64">
        <v>65</v>
      </c>
      <c r="E568" s="64">
        <f t="shared" si="387"/>
        <v>133120</v>
      </c>
      <c r="F568" s="64">
        <f t="shared" si="388"/>
        <v>99840</v>
      </c>
      <c r="G568" s="64">
        <f t="shared" ref="G568:G631" si="396">N468*$D$1</f>
        <v>133120</v>
      </c>
      <c r="H568" s="64">
        <f t="shared" ref="H568:H631" si="397">O468*$D$1</f>
        <v>99840</v>
      </c>
      <c r="I568" s="64">
        <f t="shared" ref="I568:I631" si="398">P468*$D$1</f>
        <v>33280</v>
      </c>
      <c r="J568" s="64">
        <f t="shared" ref="J568:J631" si="399">Q468*$D$1</f>
        <v>66560</v>
      </c>
      <c r="K568" s="64">
        <f t="shared" ref="K568:K631" si="400">R468*$D$1</f>
        <v>33280</v>
      </c>
      <c r="L568" s="64">
        <f t="shared" si="389"/>
        <v>291200.00000000006</v>
      </c>
      <c r="M568" s="64">
        <f t="shared" si="390"/>
        <v>218400</v>
      </c>
      <c r="N568" s="64">
        <f t="shared" si="391"/>
        <v>291200.00000000006</v>
      </c>
      <c r="O568" s="64">
        <f t="shared" si="392"/>
        <v>218400</v>
      </c>
      <c r="P568" s="64">
        <f t="shared" si="393"/>
        <v>72800.000000000015</v>
      </c>
      <c r="Q568" s="64">
        <f t="shared" si="394"/>
        <v>145600.00000000003</v>
      </c>
      <c r="R568" s="64">
        <f t="shared" si="395"/>
        <v>72800.000000000015</v>
      </c>
      <c r="T568" s="64">
        <f>培养数据!$H$6*D168</f>
        <v>291.20000000000005</v>
      </c>
      <c r="U568" s="64">
        <f>培养数据!$H$7*D168</f>
        <v>218.4</v>
      </c>
      <c r="V568" s="64">
        <f>培养数据!$H$8*D168</f>
        <v>291.20000000000005</v>
      </c>
      <c r="W568" s="64">
        <f>培养数据!$H$9*D168</f>
        <v>218.4</v>
      </c>
      <c r="X568" s="64">
        <f>培养数据!$H$10*D168</f>
        <v>72.800000000000011</v>
      </c>
      <c r="Y568" s="64">
        <f>培养数据!$H$11*D168</f>
        <v>145.60000000000002</v>
      </c>
      <c r="Z568" s="64">
        <f>培养数据!$H$12*D168</f>
        <v>72.800000000000011</v>
      </c>
    </row>
    <row r="569" spans="1:26">
      <c r="A569" s="64">
        <v>566</v>
      </c>
      <c r="B569" s="64">
        <v>2</v>
      </c>
      <c r="C569" s="64">
        <v>2</v>
      </c>
      <c r="D569" s="64">
        <v>66</v>
      </c>
      <c r="E569" s="64">
        <f t="shared" ref="E569:E632" si="401">L469*$D$1</f>
        <v>135168</v>
      </c>
      <c r="F569" s="64">
        <f t="shared" ref="F569:F632" si="402">M469*$D$1</f>
        <v>101376</v>
      </c>
      <c r="G569" s="64">
        <f t="shared" si="396"/>
        <v>135168</v>
      </c>
      <c r="H569" s="64">
        <f t="shared" si="397"/>
        <v>101376</v>
      </c>
      <c r="I569" s="64">
        <f t="shared" si="398"/>
        <v>33792</v>
      </c>
      <c r="J569" s="64">
        <f t="shared" si="399"/>
        <v>67584</v>
      </c>
      <c r="K569" s="64">
        <f t="shared" si="400"/>
        <v>33792</v>
      </c>
      <c r="L569" s="64">
        <f t="shared" si="389"/>
        <v>295680</v>
      </c>
      <c r="M569" s="64">
        <f t="shared" si="390"/>
        <v>221760</v>
      </c>
      <c r="N569" s="64">
        <f t="shared" si="391"/>
        <v>295680</v>
      </c>
      <c r="O569" s="64">
        <f t="shared" si="392"/>
        <v>221760</v>
      </c>
      <c r="P569" s="64">
        <f t="shared" si="393"/>
        <v>73920</v>
      </c>
      <c r="Q569" s="64">
        <f t="shared" si="394"/>
        <v>147840</v>
      </c>
      <c r="R569" s="64">
        <f t="shared" si="395"/>
        <v>73920</v>
      </c>
      <c r="T569" s="64">
        <f>培养数据!$H$6*D169</f>
        <v>295.68</v>
      </c>
      <c r="U569" s="64">
        <f>培养数据!$H$7*D169</f>
        <v>221.76</v>
      </c>
      <c r="V569" s="64">
        <f>培养数据!$H$8*D169</f>
        <v>295.68</v>
      </c>
      <c r="W569" s="64">
        <f>培养数据!$H$9*D169</f>
        <v>221.76</v>
      </c>
      <c r="X569" s="64">
        <f>培养数据!$H$10*D169</f>
        <v>73.92</v>
      </c>
      <c r="Y569" s="64">
        <f>培养数据!$H$11*D169</f>
        <v>147.84</v>
      </c>
      <c r="Z569" s="64">
        <f>培养数据!$H$12*D169</f>
        <v>73.92</v>
      </c>
    </row>
    <row r="570" spans="1:26">
      <c r="A570" s="64">
        <v>567</v>
      </c>
      <c r="B570" s="64">
        <v>2</v>
      </c>
      <c r="C570" s="64">
        <v>2</v>
      </c>
      <c r="D570" s="64">
        <v>67</v>
      </c>
      <c r="E570" s="64">
        <f t="shared" si="401"/>
        <v>137216</v>
      </c>
      <c r="F570" s="64">
        <f t="shared" si="402"/>
        <v>102912</v>
      </c>
      <c r="G570" s="64">
        <f t="shared" si="396"/>
        <v>137216</v>
      </c>
      <c r="H570" s="64">
        <f t="shared" si="397"/>
        <v>102912</v>
      </c>
      <c r="I570" s="64">
        <f t="shared" si="398"/>
        <v>34304</v>
      </c>
      <c r="J570" s="64">
        <f t="shared" si="399"/>
        <v>68608</v>
      </c>
      <c r="K570" s="64">
        <f t="shared" si="400"/>
        <v>34304</v>
      </c>
      <c r="L570" s="64">
        <f t="shared" si="389"/>
        <v>300160</v>
      </c>
      <c r="M570" s="64">
        <f t="shared" si="390"/>
        <v>225120</v>
      </c>
      <c r="N570" s="64">
        <f t="shared" si="391"/>
        <v>300160</v>
      </c>
      <c r="O570" s="64">
        <f t="shared" si="392"/>
        <v>225120</v>
      </c>
      <c r="P570" s="64">
        <f t="shared" si="393"/>
        <v>75040</v>
      </c>
      <c r="Q570" s="64">
        <f t="shared" si="394"/>
        <v>150080</v>
      </c>
      <c r="R570" s="64">
        <f t="shared" si="395"/>
        <v>75040</v>
      </c>
      <c r="T570" s="64">
        <f>培养数据!$H$6*D170</f>
        <v>300.16000000000003</v>
      </c>
      <c r="U570" s="64">
        <f>培养数据!$H$7*D170</f>
        <v>225.12</v>
      </c>
      <c r="V570" s="64">
        <f>培养数据!$H$8*D170</f>
        <v>300.16000000000003</v>
      </c>
      <c r="W570" s="64">
        <f>培养数据!$H$9*D170</f>
        <v>225.12</v>
      </c>
      <c r="X570" s="64">
        <f>培养数据!$H$10*D170</f>
        <v>75.040000000000006</v>
      </c>
      <c r="Y570" s="64">
        <f>培养数据!$H$11*D170</f>
        <v>150.08000000000001</v>
      </c>
      <c r="Z570" s="64">
        <f>培养数据!$H$12*D170</f>
        <v>75.040000000000006</v>
      </c>
    </row>
    <row r="571" spans="1:26">
      <c r="A571" s="64">
        <v>568</v>
      </c>
      <c r="B571" s="64">
        <v>2</v>
      </c>
      <c r="C571" s="64">
        <v>2</v>
      </c>
      <c r="D571" s="64">
        <v>68</v>
      </c>
      <c r="E571" s="64">
        <f t="shared" si="401"/>
        <v>139264</v>
      </c>
      <c r="F571" s="64">
        <f t="shared" si="402"/>
        <v>104448</v>
      </c>
      <c r="G571" s="64">
        <f t="shared" si="396"/>
        <v>139264</v>
      </c>
      <c r="H571" s="64">
        <f t="shared" si="397"/>
        <v>104448</v>
      </c>
      <c r="I571" s="64">
        <f t="shared" si="398"/>
        <v>34816</v>
      </c>
      <c r="J571" s="64">
        <f t="shared" si="399"/>
        <v>69632</v>
      </c>
      <c r="K571" s="64">
        <f t="shared" si="400"/>
        <v>34816</v>
      </c>
      <c r="L571" s="64">
        <f t="shared" si="389"/>
        <v>304640.00000000006</v>
      </c>
      <c r="M571" s="64">
        <f t="shared" si="390"/>
        <v>228480</v>
      </c>
      <c r="N571" s="64">
        <f t="shared" si="391"/>
        <v>304640.00000000006</v>
      </c>
      <c r="O571" s="64">
        <f t="shared" si="392"/>
        <v>228480</v>
      </c>
      <c r="P571" s="64">
        <f t="shared" si="393"/>
        <v>76160.000000000015</v>
      </c>
      <c r="Q571" s="64">
        <f t="shared" si="394"/>
        <v>152320.00000000003</v>
      </c>
      <c r="R571" s="64">
        <f t="shared" si="395"/>
        <v>76160.000000000015</v>
      </c>
      <c r="T571" s="64">
        <f>培养数据!$H$6*D171</f>
        <v>304.64000000000004</v>
      </c>
      <c r="U571" s="64">
        <f>培养数据!$H$7*D171</f>
        <v>228.48</v>
      </c>
      <c r="V571" s="64">
        <f>培养数据!$H$8*D171</f>
        <v>304.64000000000004</v>
      </c>
      <c r="W571" s="64">
        <f>培养数据!$H$9*D171</f>
        <v>228.48</v>
      </c>
      <c r="X571" s="64">
        <f>培养数据!$H$10*D171</f>
        <v>76.160000000000011</v>
      </c>
      <c r="Y571" s="64">
        <f>培养数据!$H$11*D171</f>
        <v>152.32000000000002</v>
      </c>
      <c r="Z571" s="64">
        <f>培养数据!$H$12*D171</f>
        <v>76.160000000000011</v>
      </c>
    </row>
    <row r="572" spans="1:26">
      <c r="A572" s="64">
        <v>569</v>
      </c>
      <c r="B572" s="64">
        <v>2</v>
      </c>
      <c r="C572" s="64">
        <v>2</v>
      </c>
      <c r="D572" s="64">
        <v>69</v>
      </c>
      <c r="E572" s="64">
        <f t="shared" si="401"/>
        <v>141312.00000000003</v>
      </c>
      <c r="F572" s="64">
        <f t="shared" si="402"/>
        <v>105984</v>
      </c>
      <c r="G572" s="64">
        <f t="shared" si="396"/>
        <v>141312.00000000003</v>
      </c>
      <c r="H572" s="64">
        <f t="shared" si="397"/>
        <v>105984</v>
      </c>
      <c r="I572" s="64">
        <f t="shared" si="398"/>
        <v>35328.000000000007</v>
      </c>
      <c r="J572" s="64">
        <f t="shared" si="399"/>
        <v>70656.000000000015</v>
      </c>
      <c r="K572" s="64">
        <f t="shared" si="400"/>
        <v>35328.000000000007</v>
      </c>
      <c r="L572" s="64">
        <f t="shared" si="389"/>
        <v>309120</v>
      </c>
      <c r="M572" s="64">
        <f t="shared" si="390"/>
        <v>231840</v>
      </c>
      <c r="N572" s="64">
        <f t="shared" si="391"/>
        <v>309120</v>
      </c>
      <c r="O572" s="64">
        <f t="shared" si="392"/>
        <v>231840</v>
      </c>
      <c r="P572" s="64">
        <f t="shared" si="393"/>
        <v>77280</v>
      </c>
      <c r="Q572" s="64">
        <f t="shared" si="394"/>
        <v>154560</v>
      </c>
      <c r="R572" s="64">
        <f t="shared" si="395"/>
        <v>77280</v>
      </c>
      <c r="T572" s="64">
        <f>培养数据!$H$6*D172</f>
        <v>309.12</v>
      </c>
      <c r="U572" s="64">
        <f>培养数据!$H$7*D172</f>
        <v>231.84</v>
      </c>
      <c r="V572" s="64">
        <f>培养数据!$H$8*D172</f>
        <v>309.12</v>
      </c>
      <c r="W572" s="64">
        <f>培养数据!$H$9*D172</f>
        <v>231.84</v>
      </c>
      <c r="X572" s="64">
        <f>培养数据!$H$10*D172</f>
        <v>77.28</v>
      </c>
      <c r="Y572" s="64">
        <f>培养数据!$H$11*D172</f>
        <v>154.56</v>
      </c>
      <c r="Z572" s="64">
        <f>培养数据!$H$12*D172</f>
        <v>77.28</v>
      </c>
    </row>
    <row r="573" spans="1:26">
      <c r="A573" s="64">
        <v>570</v>
      </c>
      <c r="B573" s="64">
        <v>2</v>
      </c>
      <c r="C573" s="64">
        <v>2</v>
      </c>
      <c r="D573" s="64">
        <v>70</v>
      </c>
      <c r="E573" s="64">
        <f t="shared" si="401"/>
        <v>143360.00000000003</v>
      </c>
      <c r="F573" s="64">
        <f t="shared" si="402"/>
        <v>107520</v>
      </c>
      <c r="G573" s="64">
        <f t="shared" si="396"/>
        <v>143360.00000000003</v>
      </c>
      <c r="H573" s="64">
        <f t="shared" si="397"/>
        <v>107520</v>
      </c>
      <c r="I573" s="64">
        <f t="shared" si="398"/>
        <v>35840.000000000007</v>
      </c>
      <c r="J573" s="64">
        <f t="shared" si="399"/>
        <v>71680.000000000015</v>
      </c>
      <c r="K573" s="64">
        <f t="shared" si="400"/>
        <v>35840.000000000007</v>
      </c>
      <c r="L573" s="64">
        <f t="shared" si="389"/>
        <v>313600</v>
      </c>
      <c r="M573" s="64">
        <f t="shared" si="390"/>
        <v>235200</v>
      </c>
      <c r="N573" s="64">
        <f t="shared" si="391"/>
        <v>313600</v>
      </c>
      <c r="O573" s="64">
        <f t="shared" si="392"/>
        <v>235200</v>
      </c>
      <c r="P573" s="64">
        <f t="shared" si="393"/>
        <v>78400</v>
      </c>
      <c r="Q573" s="64">
        <f t="shared" si="394"/>
        <v>156800</v>
      </c>
      <c r="R573" s="64">
        <f t="shared" si="395"/>
        <v>78400</v>
      </c>
      <c r="T573" s="64">
        <f>培养数据!$H$6*D173</f>
        <v>313.60000000000002</v>
      </c>
      <c r="U573" s="64">
        <f>培养数据!$H$7*D173</f>
        <v>235.2</v>
      </c>
      <c r="V573" s="64">
        <f>培养数据!$H$8*D173</f>
        <v>313.60000000000002</v>
      </c>
      <c r="W573" s="64">
        <f>培养数据!$H$9*D173</f>
        <v>235.2</v>
      </c>
      <c r="X573" s="64">
        <f>培养数据!$H$10*D173</f>
        <v>78.400000000000006</v>
      </c>
      <c r="Y573" s="64">
        <f>培养数据!$H$11*D173</f>
        <v>156.80000000000001</v>
      </c>
      <c r="Z573" s="64">
        <f>培养数据!$H$12*D173</f>
        <v>78.400000000000006</v>
      </c>
    </row>
    <row r="574" spans="1:26">
      <c r="A574" s="64">
        <v>571</v>
      </c>
      <c r="B574" s="64">
        <v>2</v>
      </c>
      <c r="C574" s="64">
        <v>2</v>
      </c>
      <c r="D574" s="64">
        <v>71</v>
      </c>
      <c r="E574" s="64">
        <f t="shared" si="401"/>
        <v>145408</v>
      </c>
      <c r="F574" s="64">
        <f t="shared" si="402"/>
        <v>109056</v>
      </c>
      <c r="G574" s="64">
        <f t="shared" si="396"/>
        <v>145408</v>
      </c>
      <c r="H574" s="64">
        <f t="shared" si="397"/>
        <v>109056</v>
      </c>
      <c r="I574" s="64">
        <f t="shared" si="398"/>
        <v>36352</v>
      </c>
      <c r="J574" s="64">
        <f t="shared" si="399"/>
        <v>72704</v>
      </c>
      <c r="K574" s="64">
        <f t="shared" si="400"/>
        <v>36352</v>
      </c>
      <c r="L574" s="64">
        <f t="shared" si="389"/>
        <v>318080.00000000006</v>
      </c>
      <c r="M574" s="64">
        <f t="shared" si="390"/>
        <v>238560</v>
      </c>
      <c r="N574" s="64">
        <f t="shared" si="391"/>
        <v>318080.00000000006</v>
      </c>
      <c r="O574" s="64">
        <f t="shared" si="392"/>
        <v>238560</v>
      </c>
      <c r="P574" s="64">
        <f t="shared" si="393"/>
        <v>79520.000000000015</v>
      </c>
      <c r="Q574" s="64">
        <f t="shared" si="394"/>
        <v>159040.00000000003</v>
      </c>
      <c r="R574" s="64">
        <f t="shared" si="395"/>
        <v>79520.000000000015</v>
      </c>
      <c r="T574" s="64">
        <f>培养数据!$H$6*D174</f>
        <v>318.08000000000004</v>
      </c>
      <c r="U574" s="64">
        <f>培养数据!$H$7*D174</f>
        <v>238.56</v>
      </c>
      <c r="V574" s="64">
        <f>培养数据!$H$8*D174</f>
        <v>318.08000000000004</v>
      </c>
      <c r="W574" s="64">
        <f>培养数据!$H$9*D174</f>
        <v>238.56</v>
      </c>
      <c r="X574" s="64">
        <f>培养数据!$H$10*D174</f>
        <v>79.52000000000001</v>
      </c>
      <c r="Y574" s="64">
        <f>培养数据!$H$11*D174</f>
        <v>159.04000000000002</v>
      </c>
      <c r="Z574" s="64">
        <f>培养数据!$H$12*D174</f>
        <v>79.52000000000001</v>
      </c>
    </row>
    <row r="575" spans="1:26">
      <c r="A575" s="64">
        <v>572</v>
      </c>
      <c r="B575" s="64">
        <v>2</v>
      </c>
      <c r="C575" s="64">
        <v>2</v>
      </c>
      <c r="D575" s="64">
        <v>72</v>
      </c>
      <c r="E575" s="64">
        <f t="shared" si="401"/>
        <v>147456</v>
      </c>
      <c r="F575" s="64">
        <f t="shared" si="402"/>
        <v>110592</v>
      </c>
      <c r="G575" s="64">
        <f t="shared" si="396"/>
        <v>147456</v>
      </c>
      <c r="H575" s="64">
        <f t="shared" si="397"/>
        <v>110592</v>
      </c>
      <c r="I575" s="64">
        <f t="shared" si="398"/>
        <v>36864</v>
      </c>
      <c r="J575" s="64">
        <f t="shared" si="399"/>
        <v>73728</v>
      </c>
      <c r="K575" s="64">
        <f t="shared" si="400"/>
        <v>36864</v>
      </c>
      <c r="L575" s="64">
        <f t="shared" si="389"/>
        <v>322560.00000000006</v>
      </c>
      <c r="M575" s="64">
        <f t="shared" si="390"/>
        <v>241920</v>
      </c>
      <c r="N575" s="64">
        <f t="shared" si="391"/>
        <v>322560.00000000006</v>
      </c>
      <c r="O575" s="64">
        <f t="shared" si="392"/>
        <v>241920</v>
      </c>
      <c r="P575" s="64">
        <f t="shared" si="393"/>
        <v>80640.000000000015</v>
      </c>
      <c r="Q575" s="64">
        <f t="shared" si="394"/>
        <v>161280.00000000003</v>
      </c>
      <c r="R575" s="64">
        <f t="shared" si="395"/>
        <v>80640.000000000015</v>
      </c>
      <c r="T575" s="64">
        <f>培养数据!$H$6*D175</f>
        <v>322.56000000000006</v>
      </c>
      <c r="U575" s="64">
        <f>培养数据!$H$7*D175</f>
        <v>241.92</v>
      </c>
      <c r="V575" s="64">
        <f>培养数据!$H$8*D175</f>
        <v>322.56000000000006</v>
      </c>
      <c r="W575" s="64">
        <f>培养数据!$H$9*D175</f>
        <v>241.92</v>
      </c>
      <c r="X575" s="64">
        <f>培养数据!$H$10*D175</f>
        <v>80.640000000000015</v>
      </c>
      <c r="Y575" s="64">
        <f>培养数据!$H$11*D175</f>
        <v>161.28000000000003</v>
      </c>
      <c r="Z575" s="64">
        <f>培养数据!$H$12*D175</f>
        <v>80.640000000000015</v>
      </c>
    </row>
    <row r="576" spans="1:26">
      <c r="A576" s="64">
        <v>573</v>
      </c>
      <c r="B576" s="64">
        <v>2</v>
      </c>
      <c r="C576" s="64">
        <v>2</v>
      </c>
      <c r="D576" s="64">
        <v>73</v>
      </c>
      <c r="E576" s="64">
        <f t="shared" si="401"/>
        <v>149504</v>
      </c>
      <c r="F576" s="64">
        <f t="shared" si="402"/>
        <v>112128</v>
      </c>
      <c r="G576" s="64">
        <f t="shared" si="396"/>
        <v>149504</v>
      </c>
      <c r="H576" s="64">
        <f t="shared" si="397"/>
        <v>112128</v>
      </c>
      <c r="I576" s="64">
        <f t="shared" si="398"/>
        <v>37376</v>
      </c>
      <c r="J576" s="64">
        <f t="shared" si="399"/>
        <v>74752</v>
      </c>
      <c r="K576" s="64">
        <f t="shared" si="400"/>
        <v>37376</v>
      </c>
      <c r="L576" s="64">
        <f t="shared" si="389"/>
        <v>327040</v>
      </c>
      <c r="M576" s="64">
        <f t="shared" si="390"/>
        <v>245280</v>
      </c>
      <c r="N576" s="64">
        <f t="shared" si="391"/>
        <v>327040</v>
      </c>
      <c r="O576" s="64">
        <f t="shared" si="392"/>
        <v>245280</v>
      </c>
      <c r="P576" s="64">
        <f t="shared" si="393"/>
        <v>81760</v>
      </c>
      <c r="Q576" s="64">
        <f t="shared" si="394"/>
        <v>163520</v>
      </c>
      <c r="R576" s="64">
        <f t="shared" si="395"/>
        <v>81760</v>
      </c>
      <c r="T576" s="64">
        <f>培养数据!$H$6*D176</f>
        <v>327.04000000000002</v>
      </c>
      <c r="U576" s="64">
        <f>培养数据!$H$7*D176</f>
        <v>245.28</v>
      </c>
      <c r="V576" s="64">
        <f>培养数据!$H$8*D176</f>
        <v>327.04000000000002</v>
      </c>
      <c r="W576" s="64">
        <f>培养数据!$H$9*D176</f>
        <v>245.28</v>
      </c>
      <c r="X576" s="64">
        <f>培养数据!$H$10*D176</f>
        <v>81.760000000000005</v>
      </c>
      <c r="Y576" s="64">
        <f>培养数据!$H$11*D176</f>
        <v>163.52000000000001</v>
      </c>
      <c r="Z576" s="64">
        <f>培养数据!$H$12*D176</f>
        <v>81.760000000000005</v>
      </c>
    </row>
    <row r="577" spans="1:26">
      <c r="A577" s="64">
        <v>574</v>
      </c>
      <c r="B577" s="64">
        <v>2</v>
      </c>
      <c r="C577" s="64">
        <v>2</v>
      </c>
      <c r="D577" s="64">
        <v>74</v>
      </c>
      <c r="E577" s="64">
        <f t="shared" si="401"/>
        <v>151552</v>
      </c>
      <c r="F577" s="64">
        <f t="shared" si="402"/>
        <v>113663.99999999999</v>
      </c>
      <c r="G577" s="64">
        <f t="shared" si="396"/>
        <v>151552</v>
      </c>
      <c r="H577" s="64">
        <f t="shared" si="397"/>
        <v>113663.99999999999</v>
      </c>
      <c r="I577" s="64">
        <f t="shared" si="398"/>
        <v>37888</v>
      </c>
      <c r="J577" s="64">
        <f t="shared" si="399"/>
        <v>75776</v>
      </c>
      <c r="K577" s="64">
        <f t="shared" si="400"/>
        <v>37888</v>
      </c>
      <c r="L577" s="64">
        <f t="shared" si="389"/>
        <v>331520.00000000006</v>
      </c>
      <c r="M577" s="64">
        <f t="shared" si="390"/>
        <v>248640</v>
      </c>
      <c r="N577" s="64">
        <f t="shared" si="391"/>
        <v>331520.00000000006</v>
      </c>
      <c r="O577" s="64">
        <f t="shared" si="392"/>
        <v>248640</v>
      </c>
      <c r="P577" s="64">
        <f t="shared" si="393"/>
        <v>82880.000000000015</v>
      </c>
      <c r="Q577" s="64">
        <f t="shared" si="394"/>
        <v>165760.00000000003</v>
      </c>
      <c r="R577" s="64">
        <f t="shared" si="395"/>
        <v>82880.000000000015</v>
      </c>
      <c r="T577" s="64">
        <f>培养数据!$H$6*D177</f>
        <v>331.52000000000004</v>
      </c>
      <c r="U577" s="64">
        <f>培养数据!$H$7*D177</f>
        <v>248.64</v>
      </c>
      <c r="V577" s="64">
        <f>培养数据!$H$8*D177</f>
        <v>331.52000000000004</v>
      </c>
      <c r="W577" s="64">
        <f>培养数据!$H$9*D177</f>
        <v>248.64</v>
      </c>
      <c r="X577" s="64">
        <f>培养数据!$H$10*D177</f>
        <v>82.88000000000001</v>
      </c>
      <c r="Y577" s="64">
        <f>培养数据!$H$11*D177</f>
        <v>165.76000000000002</v>
      </c>
      <c r="Z577" s="64">
        <f>培养数据!$H$12*D177</f>
        <v>82.88000000000001</v>
      </c>
    </row>
    <row r="578" spans="1:26">
      <c r="A578" s="64">
        <v>575</v>
      </c>
      <c r="B578" s="64">
        <v>2</v>
      </c>
      <c r="C578" s="64">
        <v>2</v>
      </c>
      <c r="D578" s="64">
        <v>75</v>
      </c>
      <c r="E578" s="64">
        <f t="shared" si="401"/>
        <v>153600</v>
      </c>
      <c r="F578" s="64">
        <f t="shared" si="402"/>
        <v>115200</v>
      </c>
      <c r="G578" s="64">
        <f t="shared" si="396"/>
        <v>153600</v>
      </c>
      <c r="H578" s="64">
        <f t="shared" si="397"/>
        <v>115200</v>
      </c>
      <c r="I578" s="64">
        <f t="shared" si="398"/>
        <v>38400</v>
      </c>
      <c r="J578" s="64">
        <f t="shared" si="399"/>
        <v>76800</v>
      </c>
      <c r="K578" s="64">
        <f t="shared" si="400"/>
        <v>38400</v>
      </c>
      <c r="L578" s="64">
        <f t="shared" si="389"/>
        <v>336000.00000000006</v>
      </c>
      <c r="M578" s="64">
        <f t="shared" si="390"/>
        <v>252000</v>
      </c>
      <c r="N578" s="64">
        <f t="shared" si="391"/>
        <v>336000.00000000006</v>
      </c>
      <c r="O578" s="64">
        <f t="shared" si="392"/>
        <v>252000</v>
      </c>
      <c r="P578" s="64">
        <f t="shared" si="393"/>
        <v>84000.000000000015</v>
      </c>
      <c r="Q578" s="64">
        <f t="shared" si="394"/>
        <v>168000.00000000003</v>
      </c>
      <c r="R578" s="64">
        <f t="shared" si="395"/>
        <v>84000.000000000015</v>
      </c>
      <c r="T578" s="64">
        <f>培养数据!$H$6*D178</f>
        <v>336.00000000000006</v>
      </c>
      <c r="U578" s="64">
        <f>培养数据!$H$7*D178</f>
        <v>252</v>
      </c>
      <c r="V578" s="64">
        <f>培养数据!$H$8*D178</f>
        <v>336.00000000000006</v>
      </c>
      <c r="W578" s="64">
        <f>培养数据!$H$9*D178</f>
        <v>252</v>
      </c>
      <c r="X578" s="64">
        <f>培养数据!$H$10*D178</f>
        <v>84.000000000000014</v>
      </c>
      <c r="Y578" s="64">
        <f>培养数据!$H$11*D178</f>
        <v>168.00000000000003</v>
      </c>
      <c r="Z578" s="64">
        <f>培养数据!$H$12*D178</f>
        <v>84.000000000000014</v>
      </c>
    </row>
    <row r="579" spans="1:26">
      <c r="A579" s="64">
        <v>576</v>
      </c>
      <c r="B579" s="64">
        <v>2</v>
      </c>
      <c r="C579" s="64">
        <v>2</v>
      </c>
      <c r="D579" s="64">
        <v>76</v>
      </c>
      <c r="E579" s="64">
        <f t="shared" si="401"/>
        <v>155648</v>
      </c>
      <c r="F579" s="64">
        <f t="shared" si="402"/>
        <v>116736</v>
      </c>
      <c r="G579" s="64">
        <f t="shared" si="396"/>
        <v>155648</v>
      </c>
      <c r="H579" s="64">
        <f t="shared" si="397"/>
        <v>116736</v>
      </c>
      <c r="I579" s="64">
        <f t="shared" si="398"/>
        <v>38912</v>
      </c>
      <c r="J579" s="64">
        <f t="shared" si="399"/>
        <v>77824</v>
      </c>
      <c r="K579" s="64">
        <f t="shared" si="400"/>
        <v>38912</v>
      </c>
      <c r="L579" s="64">
        <f t="shared" si="389"/>
        <v>340480</v>
      </c>
      <c r="M579" s="64">
        <f t="shared" si="390"/>
        <v>255359.99999999997</v>
      </c>
      <c r="N579" s="64">
        <f t="shared" si="391"/>
        <v>340480</v>
      </c>
      <c r="O579" s="64">
        <f t="shared" si="392"/>
        <v>255359.99999999997</v>
      </c>
      <c r="P579" s="64">
        <f t="shared" si="393"/>
        <v>85120</v>
      </c>
      <c r="Q579" s="64">
        <f t="shared" si="394"/>
        <v>170240</v>
      </c>
      <c r="R579" s="64">
        <f t="shared" si="395"/>
        <v>85120</v>
      </c>
      <c r="T579" s="64">
        <f>培养数据!$H$6*D179</f>
        <v>340.48</v>
      </c>
      <c r="U579" s="64">
        <f>培养数据!$H$7*D179</f>
        <v>255.35999999999999</v>
      </c>
      <c r="V579" s="64">
        <f>培养数据!$H$8*D179</f>
        <v>340.48</v>
      </c>
      <c r="W579" s="64">
        <f>培养数据!$H$9*D179</f>
        <v>255.35999999999999</v>
      </c>
      <c r="X579" s="64">
        <f>培养数据!$H$10*D179</f>
        <v>85.12</v>
      </c>
      <c r="Y579" s="64">
        <f>培养数据!$H$11*D179</f>
        <v>170.24</v>
      </c>
      <c r="Z579" s="64">
        <f>培养数据!$H$12*D179</f>
        <v>85.12</v>
      </c>
    </row>
    <row r="580" spans="1:26">
      <c r="A580" s="64">
        <v>577</v>
      </c>
      <c r="B580" s="64">
        <v>2</v>
      </c>
      <c r="C580" s="64">
        <v>2</v>
      </c>
      <c r="D580" s="64">
        <v>77</v>
      </c>
      <c r="E580" s="64">
        <f t="shared" si="401"/>
        <v>157696</v>
      </c>
      <c r="F580" s="64">
        <f t="shared" si="402"/>
        <v>118272</v>
      </c>
      <c r="G580" s="64">
        <f t="shared" si="396"/>
        <v>157696</v>
      </c>
      <c r="H580" s="64">
        <f t="shared" si="397"/>
        <v>118272</v>
      </c>
      <c r="I580" s="64">
        <f t="shared" si="398"/>
        <v>39424</v>
      </c>
      <c r="J580" s="64">
        <f t="shared" si="399"/>
        <v>78848</v>
      </c>
      <c r="K580" s="64">
        <f t="shared" si="400"/>
        <v>39424</v>
      </c>
      <c r="L580" s="64">
        <f t="shared" si="389"/>
        <v>344960.00000000006</v>
      </c>
      <c r="M580" s="64">
        <f t="shared" si="390"/>
        <v>258719.99999999997</v>
      </c>
      <c r="N580" s="64">
        <f t="shared" si="391"/>
        <v>344960.00000000006</v>
      </c>
      <c r="O580" s="64">
        <f t="shared" si="392"/>
        <v>258719.99999999997</v>
      </c>
      <c r="P580" s="64">
        <f t="shared" si="393"/>
        <v>86240.000000000015</v>
      </c>
      <c r="Q580" s="64">
        <f t="shared" si="394"/>
        <v>172480.00000000003</v>
      </c>
      <c r="R580" s="64">
        <f t="shared" si="395"/>
        <v>86240.000000000015</v>
      </c>
      <c r="T580" s="64">
        <f>培养数据!$H$6*D180</f>
        <v>344.96000000000004</v>
      </c>
      <c r="U580" s="64">
        <f>培养数据!$H$7*D180</f>
        <v>258.71999999999997</v>
      </c>
      <c r="V580" s="64">
        <f>培养数据!$H$8*D180</f>
        <v>344.96000000000004</v>
      </c>
      <c r="W580" s="64">
        <f>培养数据!$H$9*D180</f>
        <v>258.71999999999997</v>
      </c>
      <c r="X580" s="64">
        <f>培养数据!$H$10*D180</f>
        <v>86.240000000000009</v>
      </c>
      <c r="Y580" s="64">
        <f>培养数据!$H$11*D180</f>
        <v>172.48000000000002</v>
      </c>
      <c r="Z580" s="64">
        <f>培养数据!$H$12*D180</f>
        <v>86.240000000000009</v>
      </c>
    </row>
    <row r="581" spans="1:26">
      <c r="A581" s="64">
        <v>578</v>
      </c>
      <c r="B581" s="64">
        <v>2</v>
      </c>
      <c r="C581" s="64">
        <v>2</v>
      </c>
      <c r="D581" s="64">
        <v>78</v>
      </c>
      <c r="E581" s="64">
        <f t="shared" si="401"/>
        <v>159744</v>
      </c>
      <c r="F581" s="64">
        <f t="shared" si="402"/>
        <v>119808</v>
      </c>
      <c r="G581" s="64">
        <f t="shared" si="396"/>
        <v>159744</v>
      </c>
      <c r="H581" s="64">
        <f t="shared" si="397"/>
        <v>119808</v>
      </c>
      <c r="I581" s="64">
        <f t="shared" si="398"/>
        <v>39936</v>
      </c>
      <c r="J581" s="64">
        <f t="shared" si="399"/>
        <v>79872</v>
      </c>
      <c r="K581" s="64">
        <f t="shared" si="400"/>
        <v>39936</v>
      </c>
      <c r="L581" s="64">
        <f t="shared" ref="L581:L644" si="403">$L$1*T581</f>
        <v>349440.00000000006</v>
      </c>
      <c r="M581" s="64">
        <f t="shared" ref="M581:M644" si="404">$L$1*U581</f>
        <v>262079.99999999997</v>
      </c>
      <c r="N581" s="64">
        <f t="shared" ref="N581:N644" si="405">$L$1*V581</f>
        <v>349440.00000000006</v>
      </c>
      <c r="O581" s="64">
        <f t="shared" ref="O581:O644" si="406">$L$1*W581</f>
        <v>262079.99999999997</v>
      </c>
      <c r="P581" s="64">
        <f t="shared" ref="P581:P644" si="407">$L$1*X581</f>
        <v>87360.000000000015</v>
      </c>
      <c r="Q581" s="64">
        <f t="shared" ref="Q581:Q644" si="408">$L$1*Y581</f>
        <v>174720.00000000003</v>
      </c>
      <c r="R581" s="64">
        <f t="shared" ref="R581:R644" si="409">$L$1*Z581</f>
        <v>87360.000000000015</v>
      </c>
      <c r="T581" s="64">
        <f>培养数据!$H$6*D181</f>
        <v>349.44000000000005</v>
      </c>
      <c r="U581" s="64">
        <f>培养数据!$H$7*D181</f>
        <v>262.08</v>
      </c>
      <c r="V581" s="64">
        <f>培养数据!$H$8*D181</f>
        <v>349.44000000000005</v>
      </c>
      <c r="W581" s="64">
        <f>培养数据!$H$9*D181</f>
        <v>262.08</v>
      </c>
      <c r="X581" s="64">
        <f>培养数据!$H$10*D181</f>
        <v>87.360000000000014</v>
      </c>
      <c r="Y581" s="64">
        <f>培养数据!$H$11*D181</f>
        <v>174.72000000000003</v>
      </c>
      <c r="Z581" s="64">
        <f>培养数据!$H$12*D181</f>
        <v>87.360000000000014</v>
      </c>
    </row>
    <row r="582" spans="1:26">
      <c r="A582" s="64">
        <v>579</v>
      </c>
      <c r="B582" s="64">
        <v>2</v>
      </c>
      <c r="C582" s="64">
        <v>2</v>
      </c>
      <c r="D582" s="64">
        <v>79</v>
      </c>
      <c r="E582" s="64">
        <f t="shared" si="401"/>
        <v>161792</v>
      </c>
      <c r="F582" s="64">
        <f t="shared" si="402"/>
        <v>121344</v>
      </c>
      <c r="G582" s="64">
        <f t="shared" si="396"/>
        <v>161792</v>
      </c>
      <c r="H582" s="64">
        <f t="shared" si="397"/>
        <v>121344</v>
      </c>
      <c r="I582" s="64">
        <f t="shared" si="398"/>
        <v>40448</v>
      </c>
      <c r="J582" s="64">
        <f t="shared" si="399"/>
        <v>80896</v>
      </c>
      <c r="K582" s="64">
        <f t="shared" si="400"/>
        <v>40448</v>
      </c>
      <c r="L582" s="64">
        <f t="shared" si="403"/>
        <v>353920</v>
      </c>
      <c r="M582" s="64">
        <f t="shared" si="404"/>
        <v>265440</v>
      </c>
      <c r="N582" s="64">
        <f t="shared" si="405"/>
        <v>353920</v>
      </c>
      <c r="O582" s="64">
        <f t="shared" si="406"/>
        <v>265440</v>
      </c>
      <c r="P582" s="64">
        <f t="shared" si="407"/>
        <v>88480</v>
      </c>
      <c r="Q582" s="64">
        <f t="shared" si="408"/>
        <v>176960</v>
      </c>
      <c r="R582" s="64">
        <f t="shared" si="409"/>
        <v>88480</v>
      </c>
      <c r="T582" s="64">
        <f>培养数据!$H$6*D182</f>
        <v>353.92</v>
      </c>
      <c r="U582" s="64">
        <f>培养数据!$H$7*D182</f>
        <v>265.44</v>
      </c>
      <c r="V582" s="64">
        <f>培养数据!$H$8*D182</f>
        <v>353.92</v>
      </c>
      <c r="W582" s="64">
        <f>培养数据!$H$9*D182</f>
        <v>265.44</v>
      </c>
      <c r="X582" s="64">
        <f>培养数据!$H$10*D182</f>
        <v>88.48</v>
      </c>
      <c r="Y582" s="64">
        <f>培养数据!$H$11*D182</f>
        <v>176.96</v>
      </c>
      <c r="Z582" s="64">
        <f>培养数据!$H$12*D182</f>
        <v>88.48</v>
      </c>
    </row>
    <row r="583" spans="1:26">
      <c r="A583" s="64">
        <v>580</v>
      </c>
      <c r="B583" s="64">
        <v>2</v>
      </c>
      <c r="C583" s="64">
        <v>2</v>
      </c>
      <c r="D583" s="64">
        <v>80</v>
      </c>
      <c r="E583" s="64">
        <f t="shared" si="401"/>
        <v>163840</v>
      </c>
      <c r="F583" s="64">
        <f t="shared" si="402"/>
        <v>122880</v>
      </c>
      <c r="G583" s="64">
        <f t="shared" si="396"/>
        <v>163840</v>
      </c>
      <c r="H583" s="64">
        <f t="shared" si="397"/>
        <v>122880</v>
      </c>
      <c r="I583" s="64">
        <f t="shared" si="398"/>
        <v>40960</v>
      </c>
      <c r="J583" s="64">
        <f t="shared" si="399"/>
        <v>81920</v>
      </c>
      <c r="K583" s="64">
        <f t="shared" si="400"/>
        <v>40960</v>
      </c>
      <c r="L583" s="64">
        <f t="shared" si="403"/>
        <v>358400.00000000006</v>
      </c>
      <c r="M583" s="64">
        <f t="shared" si="404"/>
        <v>268800</v>
      </c>
      <c r="N583" s="64">
        <f t="shared" si="405"/>
        <v>358400.00000000006</v>
      </c>
      <c r="O583" s="64">
        <f t="shared" si="406"/>
        <v>268800</v>
      </c>
      <c r="P583" s="64">
        <f t="shared" si="407"/>
        <v>89600.000000000015</v>
      </c>
      <c r="Q583" s="64">
        <f t="shared" si="408"/>
        <v>179200.00000000003</v>
      </c>
      <c r="R583" s="64">
        <f t="shared" si="409"/>
        <v>89600.000000000015</v>
      </c>
      <c r="T583" s="64">
        <f>培养数据!$H$6*D183</f>
        <v>358.40000000000003</v>
      </c>
      <c r="U583" s="64">
        <f>培养数据!$H$7*D183</f>
        <v>268.8</v>
      </c>
      <c r="V583" s="64">
        <f>培养数据!$H$8*D183</f>
        <v>358.40000000000003</v>
      </c>
      <c r="W583" s="64">
        <f>培养数据!$H$9*D183</f>
        <v>268.8</v>
      </c>
      <c r="X583" s="64">
        <f>培养数据!$H$10*D183</f>
        <v>89.600000000000009</v>
      </c>
      <c r="Y583" s="64">
        <f>培养数据!$H$11*D183</f>
        <v>179.20000000000002</v>
      </c>
      <c r="Z583" s="64">
        <f>培养数据!$H$12*D183</f>
        <v>89.600000000000009</v>
      </c>
    </row>
    <row r="584" spans="1:26">
      <c r="A584" s="64">
        <v>581</v>
      </c>
      <c r="B584" s="64">
        <v>2</v>
      </c>
      <c r="C584" s="64">
        <v>2</v>
      </c>
      <c r="D584" s="64">
        <v>81</v>
      </c>
      <c r="E584" s="64">
        <f t="shared" si="401"/>
        <v>165888</v>
      </c>
      <c r="F584" s="64">
        <f t="shared" si="402"/>
        <v>124415.99999999999</v>
      </c>
      <c r="G584" s="64">
        <f t="shared" si="396"/>
        <v>165888</v>
      </c>
      <c r="H584" s="64">
        <f t="shared" si="397"/>
        <v>124415.99999999999</v>
      </c>
      <c r="I584" s="64">
        <f t="shared" si="398"/>
        <v>41472</v>
      </c>
      <c r="J584" s="64">
        <f t="shared" si="399"/>
        <v>82944</v>
      </c>
      <c r="K584" s="64">
        <f t="shared" si="400"/>
        <v>41472</v>
      </c>
      <c r="L584" s="64">
        <f t="shared" si="403"/>
        <v>362880.00000000006</v>
      </c>
      <c r="M584" s="64">
        <f t="shared" si="404"/>
        <v>272159.99999999994</v>
      </c>
      <c r="N584" s="64">
        <f t="shared" si="405"/>
        <v>362880.00000000006</v>
      </c>
      <c r="O584" s="64">
        <f t="shared" si="406"/>
        <v>272159.99999999994</v>
      </c>
      <c r="P584" s="64">
        <f t="shared" si="407"/>
        <v>90720.000000000015</v>
      </c>
      <c r="Q584" s="64">
        <f t="shared" si="408"/>
        <v>181440.00000000003</v>
      </c>
      <c r="R584" s="64">
        <f t="shared" si="409"/>
        <v>90720.000000000015</v>
      </c>
      <c r="T584" s="64">
        <f>培养数据!$H$6*D184</f>
        <v>362.88000000000005</v>
      </c>
      <c r="U584" s="64">
        <f>培养数据!$H$7*D184</f>
        <v>272.15999999999997</v>
      </c>
      <c r="V584" s="64">
        <f>培养数据!$H$8*D184</f>
        <v>362.88000000000005</v>
      </c>
      <c r="W584" s="64">
        <f>培养数据!$H$9*D184</f>
        <v>272.15999999999997</v>
      </c>
      <c r="X584" s="64">
        <f>培养数据!$H$10*D184</f>
        <v>90.720000000000013</v>
      </c>
      <c r="Y584" s="64">
        <f>培养数据!$H$11*D184</f>
        <v>181.44000000000003</v>
      </c>
      <c r="Z584" s="64">
        <f>培养数据!$H$12*D184</f>
        <v>90.720000000000013</v>
      </c>
    </row>
    <row r="585" spans="1:26">
      <c r="A585" s="64">
        <v>582</v>
      </c>
      <c r="B585" s="64">
        <v>2</v>
      </c>
      <c r="C585" s="64">
        <v>2</v>
      </c>
      <c r="D585" s="64">
        <v>82</v>
      </c>
      <c r="E585" s="64">
        <f t="shared" si="401"/>
        <v>167936.00000000003</v>
      </c>
      <c r="F585" s="64">
        <f t="shared" si="402"/>
        <v>125952</v>
      </c>
      <c r="G585" s="64">
        <f t="shared" si="396"/>
        <v>167936.00000000003</v>
      </c>
      <c r="H585" s="64">
        <f t="shared" si="397"/>
        <v>125952</v>
      </c>
      <c r="I585" s="64">
        <f t="shared" si="398"/>
        <v>41984.000000000007</v>
      </c>
      <c r="J585" s="64">
        <f t="shared" si="399"/>
        <v>83968.000000000015</v>
      </c>
      <c r="K585" s="64">
        <f t="shared" si="400"/>
        <v>41984.000000000007</v>
      </c>
      <c r="L585" s="64">
        <f t="shared" si="403"/>
        <v>367360</v>
      </c>
      <c r="M585" s="64">
        <f t="shared" si="404"/>
        <v>275520</v>
      </c>
      <c r="N585" s="64">
        <f t="shared" si="405"/>
        <v>367360</v>
      </c>
      <c r="O585" s="64">
        <f t="shared" si="406"/>
        <v>275520</v>
      </c>
      <c r="P585" s="64">
        <f t="shared" si="407"/>
        <v>91840</v>
      </c>
      <c r="Q585" s="64">
        <f t="shared" si="408"/>
        <v>183680</v>
      </c>
      <c r="R585" s="64">
        <f t="shared" si="409"/>
        <v>91840</v>
      </c>
      <c r="T585" s="64">
        <f>培养数据!$H$6*D185</f>
        <v>367.36</v>
      </c>
      <c r="U585" s="64">
        <f>培养数据!$H$7*D185</f>
        <v>275.52</v>
      </c>
      <c r="V585" s="64">
        <f>培养数据!$H$8*D185</f>
        <v>367.36</v>
      </c>
      <c r="W585" s="64">
        <f>培养数据!$H$9*D185</f>
        <v>275.52</v>
      </c>
      <c r="X585" s="64">
        <f>培养数据!$H$10*D185</f>
        <v>91.84</v>
      </c>
      <c r="Y585" s="64">
        <f>培养数据!$H$11*D185</f>
        <v>183.68</v>
      </c>
      <c r="Z585" s="64">
        <f>培养数据!$H$12*D185</f>
        <v>91.84</v>
      </c>
    </row>
    <row r="586" spans="1:26">
      <c r="A586" s="64">
        <v>583</v>
      </c>
      <c r="B586" s="64">
        <v>2</v>
      </c>
      <c r="C586" s="64">
        <v>2</v>
      </c>
      <c r="D586" s="64">
        <v>83</v>
      </c>
      <c r="E586" s="64">
        <f t="shared" si="401"/>
        <v>169984.00000000003</v>
      </c>
      <c r="F586" s="64">
        <f t="shared" si="402"/>
        <v>127487.99999999999</v>
      </c>
      <c r="G586" s="64">
        <f t="shared" si="396"/>
        <v>169984.00000000003</v>
      </c>
      <c r="H586" s="64">
        <f t="shared" si="397"/>
        <v>127487.99999999999</v>
      </c>
      <c r="I586" s="64">
        <f t="shared" si="398"/>
        <v>42496.000000000007</v>
      </c>
      <c r="J586" s="64">
        <f t="shared" si="399"/>
        <v>84992.000000000015</v>
      </c>
      <c r="K586" s="64">
        <f t="shared" si="400"/>
        <v>42496.000000000007</v>
      </c>
      <c r="L586" s="64">
        <f t="shared" si="403"/>
        <v>371840.00000000006</v>
      </c>
      <c r="M586" s="64">
        <f t="shared" si="404"/>
        <v>278880</v>
      </c>
      <c r="N586" s="64">
        <f t="shared" si="405"/>
        <v>371840.00000000006</v>
      </c>
      <c r="O586" s="64">
        <f t="shared" si="406"/>
        <v>278880</v>
      </c>
      <c r="P586" s="64">
        <f t="shared" si="407"/>
        <v>92960.000000000015</v>
      </c>
      <c r="Q586" s="64">
        <f t="shared" si="408"/>
        <v>185920.00000000003</v>
      </c>
      <c r="R586" s="64">
        <f t="shared" si="409"/>
        <v>92960.000000000015</v>
      </c>
      <c r="T586" s="64">
        <f>培养数据!$H$6*D186</f>
        <v>371.84000000000003</v>
      </c>
      <c r="U586" s="64">
        <f>培养数据!$H$7*D186</f>
        <v>278.88</v>
      </c>
      <c r="V586" s="64">
        <f>培养数据!$H$8*D186</f>
        <v>371.84000000000003</v>
      </c>
      <c r="W586" s="64">
        <f>培养数据!$H$9*D186</f>
        <v>278.88</v>
      </c>
      <c r="X586" s="64">
        <f>培养数据!$H$10*D186</f>
        <v>92.960000000000008</v>
      </c>
      <c r="Y586" s="64">
        <f>培养数据!$H$11*D186</f>
        <v>185.92000000000002</v>
      </c>
      <c r="Z586" s="64">
        <f>培养数据!$H$12*D186</f>
        <v>92.960000000000008</v>
      </c>
    </row>
    <row r="587" spans="1:26">
      <c r="A587" s="64">
        <v>584</v>
      </c>
      <c r="B587" s="64">
        <v>2</v>
      </c>
      <c r="C587" s="64">
        <v>2</v>
      </c>
      <c r="D587" s="64">
        <v>84</v>
      </c>
      <c r="E587" s="64">
        <f t="shared" si="401"/>
        <v>172032</v>
      </c>
      <c r="F587" s="64">
        <f t="shared" si="402"/>
        <v>129024</v>
      </c>
      <c r="G587" s="64">
        <f t="shared" si="396"/>
        <v>172032</v>
      </c>
      <c r="H587" s="64">
        <f t="shared" si="397"/>
        <v>129024</v>
      </c>
      <c r="I587" s="64">
        <f t="shared" si="398"/>
        <v>43008</v>
      </c>
      <c r="J587" s="64">
        <f t="shared" si="399"/>
        <v>86016</v>
      </c>
      <c r="K587" s="64">
        <f t="shared" si="400"/>
        <v>43008</v>
      </c>
      <c r="L587" s="64">
        <f t="shared" si="403"/>
        <v>376320.00000000006</v>
      </c>
      <c r="M587" s="64">
        <f t="shared" si="404"/>
        <v>282240</v>
      </c>
      <c r="N587" s="64">
        <f t="shared" si="405"/>
        <v>376320.00000000006</v>
      </c>
      <c r="O587" s="64">
        <f t="shared" si="406"/>
        <v>282240</v>
      </c>
      <c r="P587" s="64">
        <f t="shared" si="407"/>
        <v>94080.000000000015</v>
      </c>
      <c r="Q587" s="64">
        <f t="shared" si="408"/>
        <v>188160.00000000003</v>
      </c>
      <c r="R587" s="64">
        <f t="shared" si="409"/>
        <v>94080.000000000015</v>
      </c>
      <c r="T587" s="64">
        <f>培养数据!$H$6*D187</f>
        <v>376.32000000000005</v>
      </c>
      <c r="U587" s="64">
        <f>培养数据!$H$7*D187</f>
        <v>282.24</v>
      </c>
      <c r="V587" s="64">
        <f>培养数据!$H$8*D187</f>
        <v>376.32000000000005</v>
      </c>
      <c r="W587" s="64">
        <f>培养数据!$H$9*D187</f>
        <v>282.24</v>
      </c>
      <c r="X587" s="64">
        <f>培养数据!$H$10*D187</f>
        <v>94.080000000000013</v>
      </c>
      <c r="Y587" s="64">
        <f>培养数据!$H$11*D187</f>
        <v>188.16000000000003</v>
      </c>
      <c r="Z587" s="64">
        <f>培养数据!$H$12*D187</f>
        <v>94.080000000000013</v>
      </c>
    </row>
    <row r="588" spans="1:26">
      <c r="A588" s="64">
        <v>585</v>
      </c>
      <c r="B588" s="64">
        <v>2</v>
      </c>
      <c r="C588" s="64">
        <v>2</v>
      </c>
      <c r="D588" s="64">
        <v>85</v>
      </c>
      <c r="E588" s="64">
        <f t="shared" si="401"/>
        <v>174080</v>
      </c>
      <c r="F588" s="64">
        <f t="shared" si="402"/>
        <v>130560</v>
      </c>
      <c r="G588" s="64">
        <f t="shared" si="396"/>
        <v>174080</v>
      </c>
      <c r="H588" s="64">
        <f t="shared" si="397"/>
        <v>130560</v>
      </c>
      <c r="I588" s="64">
        <f t="shared" si="398"/>
        <v>43520</v>
      </c>
      <c r="J588" s="64">
        <f t="shared" si="399"/>
        <v>87040</v>
      </c>
      <c r="K588" s="64">
        <f t="shared" si="400"/>
        <v>43520</v>
      </c>
      <c r="L588" s="64">
        <f t="shared" si="403"/>
        <v>380800</v>
      </c>
      <c r="M588" s="64">
        <f t="shared" si="404"/>
        <v>285599.99999999994</v>
      </c>
      <c r="N588" s="64">
        <f t="shared" si="405"/>
        <v>380800</v>
      </c>
      <c r="O588" s="64">
        <f t="shared" si="406"/>
        <v>285599.99999999994</v>
      </c>
      <c r="P588" s="64">
        <f t="shared" si="407"/>
        <v>95200</v>
      </c>
      <c r="Q588" s="64">
        <f t="shared" si="408"/>
        <v>190400</v>
      </c>
      <c r="R588" s="64">
        <f t="shared" si="409"/>
        <v>95200</v>
      </c>
      <c r="T588" s="64">
        <f>培养数据!$H$6*D188</f>
        <v>380.8</v>
      </c>
      <c r="U588" s="64">
        <f>培养数据!$H$7*D188</f>
        <v>285.59999999999997</v>
      </c>
      <c r="V588" s="64">
        <f>培养数据!$H$8*D188</f>
        <v>380.8</v>
      </c>
      <c r="W588" s="64">
        <f>培养数据!$H$9*D188</f>
        <v>285.59999999999997</v>
      </c>
      <c r="X588" s="64">
        <f>培养数据!$H$10*D188</f>
        <v>95.2</v>
      </c>
      <c r="Y588" s="64">
        <f>培养数据!$H$11*D188</f>
        <v>190.4</v>
      </c>
      <c r="Z588" s="64">
        <f>培养数据!$H$12*D188</f>
        <v>95.2</v>
      </c>
    </row>
    <row r="589" spans="1:26">
      <c r="A589" s="64">
        <v>586</v>
      </c>
      <c r="B589" s="64">
        <v>2</v>
      </c>
      <c r="C589" s="64">
        <v>2</v>
      </c>
      <c r="D589" s="64">
        <v>86</v>
      </c>
      <c r="E589" s="64">
        <f t="shared" si="401"/>
        <v>176128</v>
      </c>
      <c r="F589" s="64">
        <f t="shared" si="402"/>
        <v>132096</v>
      </c>
      <c r="G589" s="64">
        <f t="shared" si="396"/>
        <v>176128</v>
      </c>
      <c r="H589" s="64">
        <f t="shared" si="397"/>
        <v>132096</v>
      </c>
      <c r="I589" s="64">
        <f t="shared" si="398"/>
        <v>44032</v>
      </c>
      <c r="J589" s="64">
        <f t="shared" si="399"/>
        <v>88064</v>
      </c>
      <c r="K589" s="64">
        <f t="shared" si="400"/>
        <v>44032</v>
      </c>
      <c r="L589" s="64">
        <f t="shared" si="403"/>
        <v>385280.00000000006</v>
      </c>
      <c r="M589" s="64">
        <f t="shared" si="404"/>
        <v>288960</v>
      </c>
      <c r="N589" s="64">
        <f t="shared" si="405"/>
        <v>385280.00000000006</v>
      </c>
      <c r="O589" s="64">
        <f t="shared" si="406"/>
        <v>288960</v>
      </c>
      <c r="P589" s="64">
        <f t="shared" si="407"/>
        <v>96320.000000000015</v>
      </c>
      <c r="Q589" s="64">
        <f t="shared" si="408"/>
        <v>192640.00000000003</v>
      </c>
      <c r="R589" s="64">
        <f t="shared" si="409"/>
        <v>96320.000000000015</v>
      </c>
      <c r="T589" s="64">
        <f>培养数据!$H$6*D189</f>
        <v>385.28000000000003</v>
      </c>
      <c r="U589" s="64">
        <f>培养数据!$H$7*D189</f>
        <v>288.95999999999998</v>
      </c>
      <c r="V589" s="64">
        <f>培养数据!$H$8*D189</f>
        <v>385.28000000000003</v>
      </c>
      <c r="W589" s="64">
        <f>培养数据!$H$9*D189</f>
        <v>288.95999999999998</v>
      </c>
      <c r="X589" s="64">
        <f>培养数据!$H$10*D189</f>
        <v>96.320000000000007</v>
      </c>
      <c r="Y589" s="64">
        <f>培养数据!$H$11*D189</f>
        <v>192.64000000000001</v>
      </c>
      <c r="Z589" s="64">
        <f>培养数据!$H$12*D189</f>
        <v>96.320000000000007</v>
      </c>
    </row>
    <row r="590" spans="1:26">
      <c r="A590" s="64">
        <v>587</v>
      </c>
      <c r="B590" s="64">
        <v>2</v>
      </c>
      <c r="C590" s="64">
        <v>2</v>
      </c>
      <c r="D590" s="64">
        <v>87</v>
      </c>
      <c r="E590" s="64">
        <f t="shared" si="401"/>
        <v>178176</v>
      </c>
      <c r="F590" s="64">
        <f t="shared" si="402"/>
        <v>133632</v>
      </c>
      <c r="G590" s="64">
        <f t="shared" si="396"/>
        <v>178176</v>
      </c>
      <c r="H590" s="64">
        <f t="shared" si="397"/>
        <v>133632</v>
      </c>
      <c r="I590" s="64">
        <f t="shared" si="398"/>
        <v>44544</v>
      </c>
      <c r="J590" s="64">
        <f t="shared" si="399"/>
        <v>89088</v>
      </c>
      <c r="K590" s="64">
        <f t="shared" si="400"/>
        <v>44544</v>
      </c>
      <c r="L590" s="64">
        <f t="shared" si="403"/>
        <v>389760.00000000006</v>
      </c>
      <c r="M590" s="64">
        <f t="shared" si="404"/>
        <v>292320</v>
      </c>
      <c r="N590" s="64">
        <f t="shared" si="405"/>
        <v>389760.00000000006</v>
      </c>
      <c r="O590" s="64">
        <f t="shared" si="406"/>
        <v>292320</v>
      </c>
      <c r="P590" s="64">
        <f t="shared" si="407"/>
        <v>97440.000000000015</v>
      </c>
      <c r="Q590" s="64">
        <f t="shared" si="408"/>
        <v>194880.00000000003</v>
      </c>
      <c r="R590" s="64">
        <f t="shared" si="409"/>
        <v>97440.000000000015</v>
      </c>
      <c r="T590" s="64">
        <f>培养数据!$H$6*D190</f>
        <v>389.76000000000005</v>
      </c>
      <c r="U590" s="64">
        <f>培养数据!$H$7*D190</f>
        <v>292.32</v>
      </c>
      <c r="V590" s="64">
        <f>培养数据!$H$8*D190</f>
        <v>389.76000000000005</v>
      </c>
      <c r="W590" s="64">
        <f>培养数据!$H$9*D190</f>
        <v>292.32</v>
      </c>
      <c r="X590" s="64">
        <f>培养数据!$H$10*D190</f>
        <v>97.440000000000012</v>
      </c>
      <c r="Y590" s="64">
        <f>培养数据!$H$11*D190</f>
        <v>194.88000000000002</v>
      </c>
      <c r="Z590" s="64">
        <f>培养数据!$H$12*D190</f>
        <v>97.440000000000012</v>
      </c>
    </row>
    <row r="591" spans="1:26">
      <c r="A591" s="64">
        <v>588</v>
      </c>
      <c r="B591" s="64">
        <v>2</v>
      </c>
      <c r="C591" s="64">
        <v>2</v>
      </c>
      <c r="D591" s="64">
        <v>88</v>
      </c>
      <c r="E591" s="64">
        <f t="shared" si="401"/>
        <v>180224</v>
      </c>
      <c r="F591" s="64">
        <f t="shared" si="402"/>
        <v>135167.99999999997</v>
      </c>
      <c r="G591" s="64">
        <f t="shared" si="396"/>
        <v>180224</v>
      </c>
      <c r="H591" s="64">
        <f t="shared" si="397"/>
        <v>135167.99999999997</v>
      </c>
      <c r="I591" s="64">
        <f t="shared" si="398"/>
        <v>45056</v>
      </c>
      <c r="J591" s="64">
        <f t="shared" si="399"/>
        <v>90112</v>
      </c>
      <c r="K591" s="64">
        <f t="shared" si="400"/>
        <v>45056</v>
      </c>
      <c r="L591" s="64">
        <f t="shared" si="403"/>
        <v>394240</v>
      </c>
      <c r="M591" s="64">
        <f t="shared" si="404"/>
        <v>295680</v>
      </c>
      <c r="N591" s="64">
        <f t="shared" si="405"/>
        <v>394240</v>
      </c>
      <c r="O591" s="64">
        <f t="shared" si="406"/>
        <v>295680</v>
      </c>
      <c r="P591" s="64">
        <f t="shared" si="407"/>
        <v>98560</v>
      </c>
      <c r="Q591" s="64">
        <f t="shared" si="408"/>
        <v>197120</v>
      </c>
      <c r="R591" s="64">
        <f t="shared" si="409"/>
        <v>98560</v>
      </c>
      <c r="T591" s="64">
        <f>培养数据!$H$6*D191</f>
        <v>394.24</v>
      </c>
      <c r="U591" s="64">
        <f>培养数据!$H$7*D191</f>
        <v>295.68</v>
      </c>
      <c r="V591" s="64">
        <f>培养数据!$H$8*D191</f>
        <v>394.24</v>
      </c>
      <c r="W591" s="64">
        <f>培养数据!$H$9*D191</f>
        <v>295.68</v>
      </c>
      <c r="X591" s="64">
        <f>培养数据!$H$10*D191</f>
        <v>98.56</v>
      </c>
      <c r="Y591" s="64">
        <f>培养数据!$H$11*D191</f>
        <v>197.12</v>
      </c>
      <c r="Z591" s="64">
        <f>培养数据!$H$12*D191</f>
        <v>98.56</v>
      </c>
    </row>
    <row r="592" spans="1:26">
      <c r="A592" s="64">
        <v>589</v>
      </c>
      <c r="B592" s="64">
        <v>2</v>
      </c>
      <c r="C592" s="64">
        <v>2</v>
      </c>
      <c r="D592" s="64">
        <v>89</v>
      </c>
      <c r="E592" s="64">
        <f t="shared" si="401"/>
        <v>182272</v>
      </c>
      <c r="F592" s="64">
        <f t="shared" si="402"/>
        <v>136704</v>
      </c>
      <c r="G592" s="64">
        <f t="shared" si="396"/>
        <v>182272</v>
      </c>
      <c r="H592" s="64">
        <f t="shared" si="397"/>
        <v>136704</v>
      </c>
      <c r="I592" s="64">
        <f t="shared" si="398"/>
        <v>45568</v>
      </c>
      <c r="J592" s="64">
        <f t="shared" si="399"/>
        <v>91136</v>
      </c>
      <c r="K592" s="64">
        <f t="shared" si="400"/>
        <v>45568</v>
      </c>
      <c r="L592" s="64">
        <f t="shared" si="403"/>
        <v>398720</v>
      </c>
      <c r="M592" s="64">
        <f t="shared" si="404"/>
        <v>299039.99999999994</v>
      </c>
      <c r="N592" s="64">
        <f t="shared" si="405"/>
        <v>398720</v>
      </c>
      <c r="O592" s="64">
        <f t="shared" si="406"/>
        <v>299039.99999999994</v>
      </c>
      <c r="P592" s="64">
        <f t="shared" si="407"/>
        <v>99680</v>
      </c>
      <c r="Q592" s="64">
        <f t="shared" si="408"/>
        <v>199360</v>
      </c>
      <c r="R592" s="64">
        <f t="shared" si="409"/>
        <v>99680</v>
      </c>
      <c r="T592" s="64">
        <f>培养数据!$H$6*D192</f>
        <v>398.72</v>
      </c>
      <c r="U592" s="64">
        <f>培养数据!$H$7*D192</f>
        <v>299.03999999999996</v>
      </c>
      <c r="V592" s="64">
        <f>培养数据!$H$8*D192</f>
        <v>398.72</v>
      </c>
      <c r="W592" s="64">
        <f>培养数据!$H$9*D192</f>
        <v>299.03999999999996</v>
      </c>
      <c r="X592" s="64">
        <f>培养数据!$H$10*D192</f>
        <v>99.68</v>
      </c>
      <c r="Y592" s="64">
        <f>培养数据!$H$11*D192</f>
        <v>199.36</v>
      </c>
      <c r="Z592" s="64">
        <f>培养数据!$H$12*D192</f>
        <v>99.68</v>
      </c>
    </row>
    <row r="593" spans="1:26">
      <c r="A593" s="64">
        <v>590</v>
      </c>
      <c r="B593" s="64">
        <v>2</v>
      </c>
      <c r="C593" s="64">
        <v>2</v>
      </c>
      <c r="D593" s="64">
        <v>90</v>
      </c>
      <c r="E593" s="64">
        <f t="shared" si="401"/>
        <v>184320</v>
      </c>
      <c r="F593" s="64">
        <f t="shared" si="402"/>
        <v>138239.99999999997</v>
      </c>
      <c r="G593" s="64">
        <f t="shared" si="396"/>
        <v>184320</v>
      </c>
      <c r="H593" s="64">
        <f t="shared" si="397"/>
        <v>138239.99999999997</v>
      </c>
      <c r="I593" s="64">
        <f t="shared" si="398"/>
        <v>46080</v>
      </c>
      <c r="J593" s="64">
        <f t="shared" si="399"/>
        <v>92160</v>
      </c>
      <c r="K593" s="64">
        <f t="shared" si="400"/>
        <v>46080</v>
      </c>
      <c r="L593" s="64">
        <f t="shared" si="403"/>
        <v>403200.00000000006</v>
      </c>
      <c r="M593" s="64">
        <f t="shared" si="404"/>
        <v>302400</v>
      </c>
      <c r="N593" s="64">
        <f t="shared" si="405"/>
        <v>403200.00000000006</v>
      </c>
      <c r="O593" s="64">
        <f t="shared" si="406"/>
        <v>302400</v>
      </c>
      <c r="P593" s="64">
        <f t="shared" si="407"/>
        <v>100800.00000000001</v>
      </c>
      <c r="Q593" s="64">
        <f t="shared" si="408"/>
        <v>201600.00000000003</v>
      </c>
      <c r="R593" s="64">
        <f t="shared" si="409"/>
        <v>100800.00000000001</v>
      </c>
      <c r="T593" s="64">
        <f>培养数据!$H$6*D193</f>
        <v>403.20000000000005</v>
      </c>
      <c r="U593" s="64">
        <f>培养数据!$H$7*D193</f>
        <v>302.39999999999998</v>
      </c>
      <c r="V593" s="64">
        <f>培养数据!$H$8*D193</f>
        <v>403.20000000000005</v>
      </c>
      <c r="W593" s="64">
        <f>培养数据!$H$9*D193</f>
        <v>302.39999999999998</v>
      </c>
      <c r="X593" s="64">
        <f>培养数据!$H$10*D193</f>
        <v>100.80000000000001</v>
      </c>
      <c r="Y593" s="64">
        <f>培养数据!$H$11*D193</f>
        <v>201.60000000000002</v>
      </c>
      <c r="Z593" s="64">
        <f>培养数据!$H$12*D193</f>
        <v>100.80000000000001</v>
      </c>
    </row>
    <row r="594" spans="1:26">
      <c r="A594" s="64">
        <v>591</v>
      </c>
      <c r="B594" s="64">
        <v>2</v>
      </c>
      <c r="C594" s="64">
        <v>2</v>
      </c>
      <c r="D594" s="64">
        <v>91</v>
      </c>
      <c r="E594" s="64">
        <f t="shared" si="401"/>
        <v>186368</v>
      </c>
      <c r="F594" s="64">
        <f t="shared" si="402"/>
        <v>139776</v>
      </c>
      <c r="G594" s="64">
        <f t="shared" si="396"/>
        <v>186368</v>
      </c>
      <c r="H594" s="64">
        <f t="shared" si="397"/>
        <v>139776</v>
      </c>
      <c r="I594" s="64">
        <f t="shared" si="398"/>
        <v>46592</v>
      </c>
      <c r="J594" s="64">
        <f t="shared" si="399"/>
        <v>93184</v>
      </c>
      <c r="K594" s="64">
        <f t="shared" si="400"/>
        <v>46592</v>
      </c>
      <c r="L594" s="64">
        <f t="shared" si="403"/>
        <v>407680.00000000006</v>
      </c>
      <c r="M594" s="64">
        <f t="shared" si="404"/>
        <v>305760</v>
      </c>
      <c r="N594" s="64">
        <f t="shared" si="405"/>
        <v>407680.00000000006</v>
      </c>
      <c r="O594" s="64">
        <f t="shared" si="406"/>
        <v>305760</v>
      </c>
      <c r="P594" s="64">
        <f t="shared" si="407"/>
        <v>101920.00000000001</v>
      </c>
      <c r="Q594" s="64">
        <f t="shared" si="408"/>
        <v>203840.00000000003</v>
      </c>
      <c r="R594" s="64">
        <f t="shared" si="409"/>
        <v>101920.00000000001</v>
      </c>
      <c r="T594" s="64">
        <f>培养数据!$H$6*D194</f>
        <v>407.68000000000006</v>
      </c>
      <c r="U594" s="64">
        <f>培养数据!$H$7*D194</f>
        <v>305.76</v>
      </c>
      <c r="V594" s="64">
        <f>培养数据!$H$8*D194</f>
        <v>407.68000000000006</v>
      </c>
      <c r="W594" s="64">
        <f>培养数据!$H$9*D194</f>
        <v>305.76</v>
      </c>
      <c r="X594" s="64">
        <f>培养数据!$H$10*D194</f>
        <v>101.92000000000002</v>
      </c>
      <c r="Y594" s="64">
        <f>培养数据!$H$11*D194</f>
        <v>203.84000000000003</v>
      </c>
      <c r="Z594" s="64">
        <f>培养数据!$H$12*D194</f>
        <v>101.92000000000002</v>
      </c>
    </row>
    <row r="595" spans="1:26">
      <c r="A595" s="64">
        <v>592</v>
      </c>
      <c r="B595" s="64">
        <v>2</v>
      </c>
      <c r="C595" s="64">
        <v>2</v>
      </c>
      <c r="D595" s="64">
        <v>92</v>
      </c>
      <c r="E595" s="64">
        <f t="shared" si="401"/>
        <v>188416</v>
      </c>
      <c r="F595" s="64">
        <f t="shared" si="402"/>
        <v>141312</v>
      </c>
      <c r="G595" s="64">
        <f t="shared" si="396"/>
        <v>188416</v>
      </c>
      <c r="H595" s="64">
        <f t="shared" si="397"/>
        <v>141312</v>
      </c>
      <c r="I595" s="64">
        <f t="shared" si="398"/>
        <v>47104</v>
      </c>
      <c r="J595" s="64">
        <f t="shared" si="399"/>
        <v>94208</v>
      </c>
      <c r="K595" s="64">
        <f t="shared" si="400"/>
        <v>47104</v>
      </c>
      <c r="L595" s="64">
        <f t="shared" si="403"/>
        <v>412160</v>
      </c>
      <c r="M595" s="64">
        <f t="shared" si="404"/>
        <v>309120</v>
      </c>
      <c r="N595" s="64">
        <f t="shared" si="405"/>
        <v>412160</v>
      </c>
      <c r="O595" s="64">
        <f t="shared" si="406"/>
        <v>309120</v>
      </c>
      <c r="P595" s="64">
        <f t="shared" si="407"/>
        <v>103040</v>
      </c>
      <c r="Q595" s="64">
        <f t="shared" si="408"/>
        <v>206080</v>
      </c>
      <c r="R595" s="64">
        <f t="shared" si="409"/>
        <v>103040</v>
      </c>
      <c r="T595" s="64">
        <f>培养数据!$H$6*D195</f>
        <v>412.16</v>
      </c>
      <c r="U595" s="64">
        <f>培养数据!$H$7*D195</f>
        <v>309.12</v>
      </c>
      <c r="V595" s="64">
        <f>培养数据!$H$8*D195</f>
        <v>412.16</v>
      </c>
      <c r="W595" s="64">
        <f>培养数据!$H$9*D195</f>
        <v>309.12</v>
      </c>
      <c r="X595" s="64">
        <f>培养数据!$H$10*D195</f>
        <v>103.04</v>
      </c>
      <c r="Y595" s="64">
        <f>培养数据!$H$11*D195</f>
        <v>206.08</v>
      </c>
      <c r="Z595" s="64">
        <f>培养数据!$H$12*D195</f>
        <v>103.04</v>
      </c>
    </row>
    <row r="596" spans="1:26">
      <c r="A596" s="64">
        <v>593</v>
      </c>
      <c r="B596" s="64">
        <v>2</v>
      </c>
      <c r="C596" s="64">
        <v>2</v>
      </c>
      <c r="D596" s="64">
        <v>93</v>
      </c>
      <c r="E596" s="64">
        <f t="shared" si="401"/>
        <v>190464</v>
      </c>
      <c r="F596" s="64">
        <f t="shared" si="402"/>
        <v>142848</v>
      </c>
      <c r="G596" s="64">
        <f t="shared" si="396"/>
        <v>190464</v>
      </c>
      <c r="H596" s="64">
        <f t="shared" si="397"/>
        <v>142848</v>
      </c>
      <c r="I596" s="64">
        <f t="shared" si="398"/>
        <v>47616</v>
      </c>
      <c r="J596" s="64">
        <f t="shared" si="399"/>
        <v>95232</v>
      </c>
      <c r="K596" s="64">
        <f t="shared" si="400"/>
        <v>47616</v>
      </c>
      <c r="L596" s="64">
        <f t="shared" si="403"/>
        <v>416640.00000000006</v>
      </c>
      <c r="M596" s="64">
        <f t="shared" si="404"/>
        <v>312479.99999999994</v>
      </c>
      <c r="N596" s="64">
        <f t="shared" si="405"/>
        <v>416640.00000000006</v>
      </c>
      <c r="O596" s="64">
        <f t="shared" si="406"/>
        <v>312479.99999999994</v>
      </c>
      <c r="P596" s="64">
        <f t="shared" si="407"/>
        <v>104160.00000000001</v>
      </c>
      <c r="Q596" s="64">
        <f t="shared" si="408"/>
        <v>208320.00000000003</v>
      </c>
      <c r="R596" s="64">
        <f t="shared" si="409"/>
        <v>104160.00000000001</v>
      </c>
      <c r="T596" s="64">
        <f>培养数据!$H$6*D196</f>
        <v>416.64000000000004</v>
      </c>
      <c r="U596" s="64">
        <f>培养数据!$H$7*D196</f>
        <v>312.47999999999996</v>
      </c>
      <c r="V596" s="64">
        <f>培养数据!$H$8*D196</f>
        <v>416.64000000000004</v>
      </c>
      <c r="W596" s="64">
        <f>培养数据!$H$9*D196</f>
        <v>312.47999999999996</v>
      </c>
      <c r="X596" s="64">
        <f>培养数据!$H$10*D196</f>
        <v>104.16000000000001</v>
      </c>
      <c r="Y596" s="64">
        <f>培养数据!$H$11*D196</f>
        <v>208.32000000000002</v>
      </c>
      <c r="Z596" s="64">
        <f>培养数据!$H$12*D196</f>
        <v>104.16000000000001</v>
      </c>
    </row>
    <row r="597" spans="1:26">
      <c r="A597" s="64">
        <v>594</v>
      </c>
      <c r="B597" s="64">
        <v>2</v>
      </c>
      <c r="C597" s="64">
        <v>2</v>
      </c>
      <c r="D597" s="64">
        <v>94</v>
      </c>
      <c r="E597" s="64">
        <f t="shared" si="401"/>
        <v>192512.00000000003</v>
      </c>
      <c r="F597" s="64">
        <f t="shared" si="402"/>
        <v>144384</v>
      </c>
      <c r="G597" s="64">
        <f t="shared" si="396"/>
        <v>192512.00000000003</v>
      </c>
      <c r="H597" s="64">
        <f t="shared" si="397"/>
        <v>144384</v>
      </c>
      <c r="I597" s="64">
        <f t="shared" si="398"/>
        <v>48128.000000000007</v>
      </c>
      <c r="J597" s="64">
        <f t="shared" si="399"/>
        <v>96256.000000000015</v>
      </c>
      <c r="K597" s="64">
        <f t="shared" si="400"/>
        <v>48128.000000000007</v>
      </c>
      <c r="L597" s="64">
        <f t="shared" si="403"/>
        <v>421120.00000000006</v>
      </c>
      <c r="M597" s="64">
        <f t="shared" si="404"/>
        <v>315840</v>
      </c>
      <c r="N597" s="64">
        <f t="shared" si="405"/>
        <v>421120.00000000006</v>
      </c>
      <c r="O597" s="64">
        <f t="shared" si="406"/>
        <v>315840</v>
      </c>
      <c r="P597" s="64">
        <f t="shared" si="407"/>
        <v>105280.00000000001</v>
      </c>
      <c r="Q597" s="64">
        <f t="shared" si="408"/>
        <v>210560.00000000003</v>
      </c>
      <c r="R597" s="64">
        <f t="shared" si="409"/>
        <v>105280.00000000001</v>
      </c>
      <c r="T597" s="64">
        <f>培养数据!$H$6*D197</f>
        <v>421.12000000000006</v>
      </c>
      <c r="U597" s="64">
        <f>培养数据!$H$7*D197</f>
        <v>315.83999999999997</v>
      </c>
      <c r="V597" s="64">
        <f>培养数据!$H$8*D197</f>
        <v>421.12000000000006</v>
      </c>
      <c r="W597" s="64">
        <f>培养数据!$H$9*D197</f>
        <v>315.83999999999997</v>
      </c>
      <c r="X597" s="64">
        <f>培养数据!$H$10*D197</f>
        <v>105.28000000000002</v>
      </c>
      <c r="Y597" s="64">
        <f>培养数据!$H$11*D197</f>
        <v>210.56000000000003</v>
      </c>
      <c r="Z597" s="64">
        <f>培养数据!$H$12*D197</f>
        <v>105.28000000000002</v>
      </c>
    </row>
    <row r="598" spans="1:26">
      <c r="A598" s="64">
        <v>595</v>
      </c>
      <c r="B598" s="64">
        <v>2</v>
      </c>
      <c r="C598" s="64">
        <v>2</v>
      </c>
      <c r="D598" s="64">
        <v>95</v>
      </c>
      <c r="E598" s="64">
        <f t="shared" si="401"/>
        <v>194560.00000000003</v>
      </c>
      <c r="F598" s="64">
        <f t="shared" si="402"/>
        <v>145920</v>
      </c>
      <c r="G598" s="64">
        <f t="shared" si="396"/>
        <v>194560.00000000003</v>
      </c>
      <c r="H598" s="64">
        <f t="shared" si="397"/>
        <v>145920</v>
      </c>
      <c r="I598" s="64">
        <f t="shared" si="398"/>
        <v>48640.000000000007</v>
      </c>
      <c r="J598" s="64">
        <f t="shared" si="399"/>
        <v>97280.000000000015</v>
      </c>
      <c r="K598" s="64">
        <f t="shared" si="400"/>
        <v>48640.000000000007</v>
      </c>
      <c r="L598" s="64">
        <f t="shared" si="403"/>
        <v>425600</v>
      </c>
      <c r="M598" s="64">
        <f t="shared" si="404"/>
        <v>319200</v>
      </c>
      <c r="N598" s="64">
        <f t="shared" si="405"/>
        <v>425600</v>
      </c>
      <c r="O598" s="64">
        <f t="shared" si="406"/>
        <v>319200</v>
      </c>
      <c r="P598" s="64">
        <f t="shared" si="407"/>
        <v>106400</v>
      </c>
      <c r="Q598" s="64">
        <f t="shared" si="408"/>
        <v>212800</v>
      </c>
      <c r="R598" s="64">
        <f t="shared" si="409"/>
        <v>106400</v>
      </c>
      <c r="T598" s="64">
        <f>培养数据!$H$6*D198</f>
        <v>425.6</v>
      </c>
      <c r="U598" s="64">
        <f>培养数据!$H$7*D198</f>
        <v>319.2</v>
      </c>
      <c r="V598" s="64">
        <f>培养数据!$H$8*D198</f>
        <v>425.6</v>
      </c>
      <c r="W598" s="64">
        <f>培养数据!$H$9*D198</f>
        <v>319.2</v>
      </c>
      <c r="X598" s="64">
        <f>培养数据!$H$10*D198</f>
        <v>106.4</v>
      </c>
      <c r="Y598" s="64">
        <f>培养数据!$H$11*D198</f>
        <v>212.8</v>
      </c>
      <c r="Z598" s="64">
        <f>培养数据!$H$12*D198</f>
        <v>106.4</v>
      </c>
    </row>
    <row r="599" spans="1:26">
      <c r="A599" s="64">
        <v>596</v>
      </c>
      <c r="B599" s="64">
        <v>2</v>
      </c>
      <c r="C599" s="64">
        <v>2</v>
      </c>
      <c r="D599" s="64">
        <v>96</v>
      </c>
      <c r="E599" s="64">
        <f t="shared" si="401"/>
        <v>196608</v>
      </c>
      <c r="F599" s="64">
        <f t="shared" si="402"/>
        <v>147456</v>
      </c>
      <c r="G599" s="64">
        <f t="shared" si="396"/>
        <v>196608</v>
      </c>
      <c r="H599" s="64">
        <f t="shared" si="397"/>
        <v>147456</v>
      </c>
      <c r="I599" s="64">
        <f t="shared" si="398"/>
        <v>49152</v>
      </c>
      <c r="J599" s="64">
        <f t="shared" si="399"/>
        <v>98304</v>
      </c>
      <c r="K599" s="64">
        <f t="shared" si="400"/>
        <v>49152</v>
      </c>
      <c r="L599" s="64">
        <f t="shared" si="403"/>
        <v>430080.00000000006</v>
      </c>
      <c r="M599" s="64">
        <f t="shared" si="404"/>
        <v>322560</v>
      </c>
      <c r="N599" s="64">
        <f t="shared" si="405"/>
        <v>430080.00000000006</v>
      </c>
      <c r="O599" s="64">
        <f t="shared" si="406"/>
        <v>322560</v>
      </c>
      <c r="P599" s="64">
        <f t="shared" si="407"/>
        <v>107520.00000000001</v>
      </c>
      <c r="Q599" s="64">
        <f t="shared" si="408"/>
        <v>215040.00000000003</v>
      </c>
      <c r="R599" s="64">
        <f t="shared" si="409"/>
        <v>107520.00000000001</v>
      </c>
      <c r="T599" s="64">
        <f>培养数据!$H$6*D199</f>
        <v>430.08000000000004</v>
      </c>
      <c r="U599" s="64">
        <f>培养数据!$H$7*D199</f>
        <v>322.56</v>
      </c>
      <c r="V599" s="64">
        <f>培养数据!$H$8*D199</f>
        <v>430.08000000000004</v>
      </c>
      <c r="W599" s="64">
        <f>培养数据!$H$9*D199</f>
        <v>322.56</v>
      </c>
      <c r="X599" s="64">
        <f>培养数据!$H$10*D199</f>
        <v>107.52000000000001</v>
      </c>
      <c r="Y599" s="64">
        <f>培养数据!$H$11*D199</f>
        <v>215.04000000000002</v>
      </c>
      <c r="Z599" s="64">
        <f>培养数据!$H$12*D199</f>
        <v>107.52000000000001</v>
      </c>
    </row>
    <row r="600" spans="1:26">
      <c r="A600" s="64">
        <v>597</v>
      </c>
      <c r="B600" s="64">
        <v>2</v>
      </c>
      <c r="C600" s="64">
        <v>2</v>
      </c>
      <c r="D600" s="64">
        <v>97</v>
      </c>
      <c r="E600" s="64">
        <f t="shared" si="401"/>
        <v>198656</v>
      </c>
      <c r="F600" s="64">
        <f t="shared" si="402"/>
        <v>148991.99999999997</v>
      </c>
      <c r="G600" s="64">
        <f t="shared" si="396"/>
        <v>198656</v>
      </c>
      <c r="H600" s="64">
        <f t="shared" si="397"/>
        <v>148991.99999999997</v>
      </c>
      <c r="I600" s="64">
        <f t="shared" si="398"/>
        <v>49664</v>
      </c>
      <c r="J600" s="64">
        <f t="shared" si="399"/>
        <v>99328</v>
      </c>
      <c r="K600" s="64">
        <f t="shared" si="400"/>
        <v>49664</v>
      </c>
      <c r="L600" s="64">
        <f t="shared" si="403"/>
        <v>434560.00000000006</v>
      </c>
      <c r="M600" s="64">
        <f t="shared" si="404"/>
        <v>325920</v>
      </c>
      <c r="N600" s="64">
        <f t="shared" si="405"/>
        <v>434560.00000000006</v>
      </c>
      <c r="O600" s="64">
        <f t="shared" si="406"/>
        <v>325920</v>
      </c>
      <c r="P600" s="64">
        <f t="shared" si="407"/>
        <v>108640.00000000001</v>
      </c>
      <c r="Q600" s="64">
        <f t="shared" si="408"/>
        <v>217280.00000000003</v>
      </c>
      <c r="R600" s="64">
        <f t="shared" si="409"/>
        <v>108640.00000000001</v>
      </c>
      <c r="T600" s="64">
        <f>培养数据!$H$6*D200</f>
        <v>434.56000000000006</v>
      </c>
      <c r="U600" s="64">
        <f>培养数据!$H$7*D200</f>
        <v>325.92</v>
      </c>
      <c r="V600" s="64">
        <f>培养数据!$H$8*D200</f>
        <v>434.56000000000006</v>
      </c>
      <c r="W600" s="64">
        <f>培养数据!$H$9*D200</f>
        <v>325.92</v>
      </c>
      <c r="X600" s="64">
        <f>培养数据!$H$10*D200</f>
        <v>108.64000000000001</v>
      </c>
      <c r="Y600" s="64">
        <f>培养数据!$H$11*D200</f>
        <v>217.28000000000003</v>
      </c>
      <c r="Z600" s="64">
        <f>培养数据!$H$12*D200</f>
        <v>108.64000000000001</v>
      </c>
    </row>
    <row r="601" spans="1:26">
      <c r="A601" s="64">
        <v>598</v>
      </c>
      <c r="B601" s="64">
        <v>2</v>
      </c>
      <c r="C601" s="64">
        <v>2</v>
      </c>
      <c r="D601" s="64">
        <v>98</v>
      </c>
      <c r="E601" s="64">
        <f t="shared" si="401"/>
        <v>200704</v>
      </c>
      <c r="F601" s="64">
        <f t="shared" si="402"/>
        <v>150528</v>
      </c>
      <c r="G601" s="64">
        <f t="shared" si="396"/>
        <v>200704</v>
      </c>
      <c r="H601" s="64">
        <f t="shared" si="397"/>
        <v>150528</v>
      </c>
      <c r="I601" s="64">
        <f t="shared" si="398"/>
        <v>50176</v>
      </c>
      <c r="J601" s="64">
        <f t="shared" si="399"/>
        <v>100352</v>
      </c>
      <c r="K601" s="64">
        <f t="shared" si="400"/>
        <v>50176</v>
      </c>
      <c r="L601" s="64">
        <f t="shared" si="403"/>
        <v>439040</v>
      </c>
      <c r="M601" s="64">
        <f t="shared" si="404"/>
        <v>329280</v>
      </c>
      <c r="N601" s="64">
        <f t="shared" si="405"/>
        <v>439040</v>
      </c>
      <c r="O601" s="64">
        <f t="shared" si="406"/>
        <v>329280</v>
      </c>
      <c r="P601" s="64">
        <f t="shared" si="407"/>
        <v>109760</v>
      </c>
      <c r="Q601" s="64">
        <f t="shared" si="408"/>
        <v>219520</v>
      </c>
      <c r="R601" s="64">
        <f t="shared" si="409"/>
        <v>109760</v>
      </c>
      <c r="T601" s="64">
        <f>培养数据!$H$6*D201</f>
        <v>439.04</v>
      </c>
      <c r="U601" s="64">
        <f>培养数据!$H$7*D201</f>
        <v>329.28</v>
      </c>
      <c r="V601" s="64">
        <f>培养数据!$H$8*D201</f>
        <v>439.04</v>
      </c>
      <c r="W601" s="64">
        <f>培养数据!$H$9*D201</f>
        <v>329.28</v>
      </c>
      <c r="X601" s="64">
        <f>培养数据!$H$10*D201</f>
        <v>109.76</v>
      </c>
      <c r="Y601" s="64">
        <f>培养数据!$H$11*D201</f>
        <v>219.52</v>
      </c>
      <c r="Z601" s="64">
        <f>培养数据!$H$12*D201</f>
        <v>109.76</v>
      </c>
    </row>
    <row r="602" spans="1:26">
      <c r="A602" s="64">
        <v>599</v>
      </c>
      <c r="B602" s="64">
        <v>2</v>
      </c>
      <c r="C602" s="64">
        <v>2</v>
      </c>
      <c r="D602" s="64">
        <v>99</v>
      </c>
      <c r="E602" s="64">
        <f t="shared" si="401"/>
        <v>202752</v>
      </c>
      <c r="F602" s="64">
        <f t="shared" si="402"/>
        <v>152063.99999999997</v>
      </c>
      <c r="G602" s="64">
        <f t="shared" si="396"/>
        <v>202752</v>
      </c>
      <c r="H602" s="64">
        <f t="shared" si="397"/>
        <v>152063.99999999997</v>
      </c>
      <c r="I602" s="64">
        <f t="shared" si="398"/>
        <v>50688</v>
      </c>
      <c r="J602" s="64">
        <f t="shared" si="399"/>
        <v>101376</v>
      </c>
      <c r="K602" s="64">
        <f t="shared" si="400"/>
        <v>50688</v>
      </c>
      <c r="L602" s="64">
        <f t="shared" si="403"/>
        <v>443520.00000000006</v>
      </c>
      <c r="M602" s="64">
        <f t="shared" si="404"/>
        <v>332640</v>
      </c>
      <c r="N602" s="64">
        <f t="shared" si="405"/>
        <v>443520.00000000006</v>
      </c>
      <c r="O602" s="64">
        <f t="shared" si="406"/>
        <v>332640</v>
      </c>
      <c r="P602" s="64">
        <f t="shared" si="407"/>
        <v>110880.00000000001</v>
      </c>
      <c r="Q602" s="64">
        <f t="shared" si="408"/>
        <v>221760.00000000003</v>
      </c>
      <c r="R602" s="64">
        <f t="shared" si="409"/>
        <v>110880.00000000001</v>
      </c>
      <c r="T602" s="64">
        <f>培养数据!$H$6*D202</f>
        <v>443.52000000000004</v>
      </c>
      <c r="U602" s="64">
        <f>培养数据!$H$7*D202</f>
        <v>332.64</v>
      </c>
      <c r="V602" s="64">
        <f>培养数据!$H$8*D202</f>
        <v>443.52000000000004</v>
      </c>
      <c r="W602" s="64">
        <f>培养数据!$H$9*D202</f>
        <v>332.64</v>
      </c>
      <c r="X602" s="64">
        <f>培养数据!$H$10*D202</f>
        <v>110.88000000000001</v>
      </c>
      <c r="Y602" s="64">
        <f>培养数据!$H$11*D202</f>
        <v>221.76000000000002</v>
      </c>
      <c r="Z602" s="64">
        <f>培养数据!$H$12*D202</f>
        <v>110.88000000000001</v>
      </c>
    </row>
    <row r="603" spans="1:26">
      <c r="A603" s="64">
        <v>600</v>
      </c>
      <c r="B603" s="64">
        <v>2</v>
      </c>
      <c r="C603" s="64">
        <v>2</v>
      </c>
      <c r="D603" s="64">
        <v>100</v>
      </c>
      <c r="E603" s="64">
        <f t="shared" si="401"/>
        <v>204800</v>
      </c>
      <c r="F603" s="64">
        <f t="shared" si="402"/>
        <v>153600</v>
      </c>
      <c r="G603" s="64">
        <f t="shared" si="396"/>
        <v>204800</v>
      </c>
      <c r="H603" s="64">
        <f t="shared" si="397"/>
        <v>153600</v>
      </c>
      <c r="I603" s="64">
        <f t="shared" si="398"/>
        <v>51200</v>
      </c>
      <c r="J603" s="64">
        <f t="shared" si="399"/>
        <v>102400</v>
      </c>
      <c r="K603" s="64">
        <f t="shared" si="400"/>
        <v>51200</v>
      </c>
      <c r="L603" s="64">
        <f t="shared" si="403"/>
        <v>448000.00000000006</v>
      </c>
      <c r="M603" s="64">
        <f t="shared" si="404"/>
        <v>336000</v>
      </c>
      <c r="N603" s="64">
        <f t="shared" si="405"/>
        <v>448000.00000000006</v>
      </c>
      <c r="O603" s="64">
        <f t="shared" si="406"/>
        <v>336000</v>
      </c>
      <c r="P603" s="64">
        <f t="shared" si="407"/>
        <v>112000.00000000001</v>
      </c>
      <c r="Q603" s="64">
        <f t="shared" si="408"/>
        <v>224000.00000000003</v>
      </c>
      <c r="R603" s="64">
        <f t="shared" si="409"/>
        <v>112000.00000000001</v>
      </c>
      <c r="T603" s="64">
        <f>培养数据!$H$6*D203</f>
        <v>448.00000000000006</v>
      </c>
      <c r="U603" s="64">
        <f>培养数据!$H$7*D203</f>
        <v>336</v>
      </c>
      <c r="V603" s="64">
        <f>培养数据!$H$8*D203</f>
        <v>448.00000000000006</v>
      </c>
      <c r="W603" s="64">
        <f>培养数据!$H$9*D203</f>
        <v>336</v>
      </c>
      <c r="X603" s="64">
        <f>培养数据!$H$10*D203</f>
        <v>112.00000000000001</v>
      </c>
      <c r="Y603" s="64">
        <f>培养数据!$H$11*D203</f>
        <v>224.00000000000003</v>
      </c>
      <c r="Z603" s="64">
        <f>培养数据!$H$12*D203</f>
        <v>112.00000000000001</v>
      </c>
    </row>
    <row r="604" spans="1:26">
      <c r="A604" s="64">
        <v>601</v>
      </c>
      <c r="B604" s="64">
        <v>2</v>
      </c>
      <c r="C604" s="64">
        <v>3</v>
      </c>
      <c r="D604" s="64">
        <v>1</v>
      </c>
      <c r="E604" s="64">
        <f t="shared" si="401"/>
        <v>3584</v>
      </c>
      <c r="F604" s="64">
        <f t="shared" si="402"/>
        <v>2688</v>
      </c>
      <c r="G604" s="64">
        <f t="shared" si="396"/>
        <v>3584</v>
      </c>
      <c r="H604" s="64">
        <f t="shared" si="397"/>
        <v>2688</v>
      </c>
      <c r="I604" s="64">
        <f t="shared" si="398"/>
        <v>896</v>
      </c>
      <c r="J604" s="64">
        <f t="shared" si="399"/>
        <v>1792</v>
      </c>
      <c r="K604" s="64">
        <f t="shared" si="400"/>
        <v>896</v>
      </c>
      <c r="L604" s="64">
        <f t="shared" si="403"/>
        <v>6400</v>
      </c>
      <c r="M604" s="64">
        <f t="shared" si="404"/>
        <v>4800</v>
      </c>
      <c r="N604" s="64">
        <f t="shared" si="405"/>
        <v>6400</v>
      </c>
      <c r="O604" s="64">
        <f t="shared" si="406"/>
        <v>4800</v>
      </c>
      <c r="P604" s="64">
        <f t="shared" si="407"/>
        <v>1600</v>
      </c>
      <c r="Q604" s="64">
        <f t="shared" si="408"/>
        <v>3200</v>
      </c>
      <c r="R604" s="64">
        <f t="shared" si="409"/>
        <v>1600</v>
      </c>
      <c r="T604" s="64">
        <f>培养数据!$M$6*D204</f>
        <v>6.4</v>
      </c>
      <c r="U604" s="64">
        <f>培养数据!$M$7*D204</f>
        <v>4.8</v>
      </c>
      <c r="V604" s="64">
        <f>培养数据!$M$8*D204</f>
        <v>6.4</v>
      </c>
      <c r="W604" s="64">
        <f>培养数据!$M$9*D204</f>
        <v>4.8</v>
      </c>
      <c r="X604" s="64">
        <f>培养数据!$M$10*D204</f>
        <v>1.6</v>
      </c>
      <c r="Y604" s="64">
        <f>培养数据!$M$11*D204</f>
        <v>3.2</v>
      </c>
      <c r="Z604" s="64">
        <f>培养数据!$M$12*D204</f>
        <v>1.6</v>
      </c>
    </row>
    <row r="605" spans="1:26">
      <c r="A605" s="64">
        <v>602</v>
      </c>
      <c r="B605" s="64">
        <v>2</v>
      </c>
      <c r="C605" s="64">
        <v>3</v>
      </c>
      <c r="D605" s="64">
        <v>2</v>
      </c>
      <c r="E605" s="64">
        <f t="shared" si="401"/>
        <v>7168</v>
      </c>
      <c r="F605" s="64">
        <f t="shared" si="402"/>
        <v>5376</v>
      </c>
      <c r="G605" s="64">
        <f t="shared" si="396"/>
        <v>7168</v>
      </c>
      <c r="H605" s="64">
        <f t="shared" si="397"/>
        <v>5376</v>
      </c>
      <c r="I605" s="64">
        <f t="shared" si="398"/>
        <v>1792</v>
      </c>
      <c r="J605" s="64">
        <f t="shared" si="399"/>
        <v>3584</v>
      </c>
      <c r="K605" s="64">
        <f t="shared" si="400"/>
        <v>1792</v>
      </c>
      <c r="L605" s="64">
        <f t="shared" si="403"/>
        <v>12800</v>
      </c>
      <c r="M605" s="64">
        <f t="shared" si="404"/>
        <v>9600</v>
      </c>
      <c r="N605" s="64">
        <f t="shared" si="405"/>
        <v>12800</v>
      </c>
      <c r="O605" s="64">
        <f t="shared" si="406"/>
        <v>9600</v>
      </c>
      <c r="P605" s="64">
        <f t="shared" si="407"/>
        <v>3200</v>
      </c>
      <c r="Q605" s="64">
        <f t="shared" si="408"/>
        <v>6400</v>
      </c>
      <c r="R605" s="64">
        <f t="shared" si="409"/>
        <v>3200</v>
      </c>
      <c r="T605" s="64">
        <f>培养数据!$M$6*D205</f>
        <v>12.8</v>
      </c>
      <c r="U605" s="64">
        <f>培养数据!$M$7*D205</f>
        <v>9.6</v>
      </c>
      <c r="V605" s="64">
        <f>培养数据!$M$8*D205</f>
        <v>12.8</v>
      </c>
      <c r="W605" s="64">
        <f>培养数据!$M$9*D205</f>
        <v>9.6</v>
      </c>
      <c r="X605" s="64">
        <f>培养数据!$M$10*D205</f>
        <v>3.2</v>
      </c>
      <c r="Y605" s="64">
        <f>培养数据!$M$11*D205</f>
        <v>6.4</v>
      </c>
      <c r="Z605" s="64">
        <f>培养数据!$M$12*D205</f>
        <v>3.2</v>
      </c>
    </row>
    <row r="606" spans="1:26">
      <c r="A606" s="64">
        <v>603</v>
      </c>
      <c r="B606" s="64">
        <v>2</v>
      </c>
      <c r="C606" s="64">
        <v>3</v>
      </c>
      <c r="D606" s="64">
        <v>3</v>
      </c>
      <c r="E606" s="64">
        <f t="shared" si="401"/>
        <v>10752.000000000002</v>
      </c>
      <c r="F606" s="64">
        <f t="shared" si="402"/>
        <v>8064</v>
      </c>
      <c r="G606" s="64">
        <f t="shared" si="396"/>
        <v>10752.000000000002</v>
      </c>
      <c r="H606" s="64">
        <f t="shared" si="397"/>
        <v>8064</v>
      </c>
      <c r="I606" s="64">
        <f t="shared" si="398"/>
        <v>2688.0000000000005</v>
      </c>
      <c r="J606" s="64">
        <f t="shared" si="399"/>
        <v>5376.0000000000009</v>
      </c>
      <c r="K606" s="64">
        <f t="shared" si="400"/>
        <v>2688.0000000000005</v>
      </c>
      <c r="L606" s="64">
        <f t="shared" si="403"/>
        <v>19200.000000000004</v>
      </c>
      <c r="M606" s="64">
        <f t="shared" si="404"/>
        <v>14399.999999999998</v>
      </c>
      <c r="N606" s="64">
        <f t="shared" si="405"/>
        <v>19200.000000000004</v>
      </c>
      <c r="O606" s="64">
        <f t="shared" si="406"/>
        <v>14399.999999999998</v>
      </c>
      <c r="P606" s="64">
        <f t="shared" si="407"/>
        <v>4800.0000000000009</v>
      </c>
      <c r="Q606" s="64">
        <f t="shared" si="408"/>
        <v>9600.0000000000018</v>
      </c>
      <c r="R606" s="64">
        <f t="shared" si="409"/>
        <v>4800.0000000000009</v>
      </c>
      <c r="T606" s="64">
        <f>培养数据!$M$6*D206</f>
        <v>19.200000000000003</v>
      </c>
      <c r="U606" s="64">
        <f>培养数据!$M$7*D206</f>
        <v>14.399999999999999</v>
      </c>
      <c r="V606" s="64">
        <f>培养数据!$M$8*D206</f>
        <v>19.200000000000003</v>
      </c>
      <c r="W606" s="64">
        <f>培养数据!$M$9*D206</f>
        <v>14.399999999999999</v>
      </c>
      <c r="X606" s="64">
        <f>培养数据!$M$10*D206</f>
        <v>4.8000000000000007</v>
      </c>
      <c r="Y606" s="64">
        <f>培养数据!$M$11*D206</f>
        <v>9.6000000000000014</v>
      </c>
      <c r="Z606" s="64">
        <f>培养数据!$M$12*D206</f>
        <v>4.8000000000000007</v>
      </c>
    </row>
    <row r="607" spans="1:26">
      <c r="A607" s="64">
        <v>604</v>
      </c>
      <c r="B607" s="64">
        <v>2</v>
      </c>
      <c r="C607" s="64">
        <v>3</v>
      </c>
      <c r="D607" s="64">
        <v>4</v>
      </c>
      <c r="E607" s="64">
        <f t="shared" si="401"/>
        <v>14336</v>
      </c>
      <c r="F607" s="64">
        <f t="shared" si="402"/>
        <v>10752</v>
      </c>
      <c r="G607" s="64">
        <f t="shared" si="396"/>
        <v>14336</v>
      </c>
      <c r="H607" s="64">
        <f t="shared" si="397"/>
        <v>10752</v>
      </c>
      <c r="I607" s="64">
        <f t="shared" si="398"/>
        <v>3584</v>
      </c>
      <c r="J607" s="64">
        <f t="shared" si="399"/>
        <v>7168</v>
      </c>
      <c r="K607" s="64">
        <f t="shared" si="400"/>
        <v>3584</v>
      </c>
      <c r="L607" s="64">
        <f t="shared" si="403"/>
        <v>25600</v>
      </c>
      <c r="M607" s="64">
        <f t="shared" si="404"/>
        <v>19200</v>
      </c>
      <c r="N607" s="64">
        <f t="shared" si="405"/>
        <v>25600</v>
      </c>
      <c r="O607" s="64">
        <f t="shared" si="406"/>
        <v>19200</v>
      </c>
      <c r="P607" s="64">
        <f t="shared" si="407"/>
        <v>6400</v>
      </c>
      <c r="Q607" s="64">
        <f t="shared" si="408"/>
        <v>12800</v>
      </c>
      <c r="R607" s="64">
        <f t="shared" si="409"/>
        <v>6400</v>
      </c>
      <c r="T607" s="64">
        <f>培养数据!$M$6*D207</f>
        <v>25.6</v>
      </c>
      <c r="U607" s="64">
        <f>培养数据!$M$7*D207</f>
        <v>19.2</v>
      </c>
      <c r="V607" s="64">
        <f>培养数据!$M$8*D207</f>
        <v>25.6</v>
      </c>
      <c r="W607" s="64">
        <f>培养数据!$M$9*D207</f>
        <v>19.2</v>
      </c>
      <c r="X607" s="64">
        <f>培养数据!$M$10*D207</f>
        <v>6.4</v>
      </c>
      <c r="Y607" s="64">
        <f>培养数据!$M$11*D207</f>
        <v>12.8</v>
      </c>
      <c r="Z607" s="64">
        <f>培养数据!$M$12*D207</f>
        <v>6.4</v>
      </c>
    </row>
    <row r="608" spans="1:26">
      <c r="A608" s="64">
        <v>605</v>
      </c>
      <c r="B608" s="64">
        <v>2</v>
      </c>
      <c r="C608" s="64">
        <v>3</v>
      </c>
      <c r="D608" s="64">
        <v>5</v>
      </c>
      <c r="E608" s="64">
        <f t="shared" si="401"/>
        <v>17920.000000000004</v>
      </c>
      <c r="F608" s="64">
        <f t="shared" si="402"/>
        <v>13440</v>
      </c>
      <c r="G608" s="64">
        <f t="shared" si="396"/>
        <v>17920.000000000004</v>
      </c>
      <c r="H608" s="64">
        <f t="shared" si="397"/>
        <v>13440</v>
      </c>
      <c r="I608" s="64">
        <f t="shared" si="398"/>
        <v>4480.0000000000009</v>
      </c>
      <c r="J608" s="64">
        <f t="shared" si="399"/>
        <v>8960.0000000000018</v>
      </c>
      <c r="K608" s="64">
        <f t="shared" si="400"/>
        <v>4480.0000000000009</v>
      </c>
      <c r="L608" s="64">
        <f t="shared" si="403"/>
        <v>32000</v>
      </c>
      <c r="M608" s="64">
        <f t="shared" si="404"/>
        <v>24000</v>
      </c>
      <c r="N608" s="64">
        <f t="shared" si="405"/>
        <v>32000</v>
      </c>
      <c r="O608" s="64">
        <f t="shared" si="406"/>
        <v>24000</v>
      </c>
      <c r="P608" s="64">
        <f t="shared" si="407"/>
        <v>8000</v>
      </c>
      <c r="Q608" s="64">
        <f t="shared" si="408"/>
        <v>16000</v>
      </c>
      <c r="R608" s="64">
        <f t="shared" si="409"/>
        <v>8000</v>
      </c>
      <c r="T608" s="64">
        <f>培养数据!$M$6*D208</f>
        <v>32</v>
      </c>
      <c r="U608" s="64">
        <f>培养数据!$M$7*D208</f>
        <v>24</v>
      </c>
      <c r="V608" s="64">
        <f>培养数据!$M$8*D208</f>
        <v>32</v>
      </c>
      <c r="W608" s="64">
        <f>培养数据!$M$9*D208</f>
        <v>24</v>
      </c>
      <c r="X608" s="64">
        <f>培养数据!$M$10*D208</f>
        <v>8</v>
      </c>
      <c r="Y608" s="64">
        <f>培养数据!$M$11*D208</f>
        <v>16</v>
      </c>
      <c r="Z608" s="64">
        <f>培养数据!$M$12*D208</f>
        <v>8</v>
      </c>
    </row>
    <row r="609" spans="1:26">
      <c r="A609" s="64">
        <v>606</v>
      </c>
      <c r="B609" s="64">
        <v>2</v>
      </c>
      <c r="C609" s="64">
        <v>3</v>
      </c>
      <c r="D609" s="64">
        <v>6</v>
      </c>
      <c r="E609" s="64">
        <f t="shared" si="401"/>
        <v>21504.000000000004</v>
      </c>
      <c r="F609" s="64">
        <f t="shared" si="402"/>
        <v>16128</v>
      </c>
      <c r="G609" s="64">
        <f t="shared" si="396"/>
        <v>21504.000000000004</v>
      </c>
      <c r="H609" s="64">
        <f t="shared" si="397"/>
        <v>16128</v>
      </c>
      <c r="I609" s="64">
        <f t="shared" si="398"/>
        <v>5376.0000000000009</v>
      </c>
      <c r="J609" s="64">
        <f t="shared" si="399"/>
        <v>10752.000000000002</v>
      </c>
      <c r="K609" s="64">
        <f t="shared" si="400"/>
        <v>5376.0000000000009</v>
      </c>
      <c r="L609" s="64">
        <f t="shared" si="403"/>
        <v>38400.000000000007</v>
      </c>
      <c r="M609" s="64">
        <f t="shared" si="404"/>
        <v>28799.999999999996</v>
      </c>
      <c r="N609" s="64">
        <f t="shared" si="405"/>
        <v>38400.000000000007</v>
      </c>
      <c r="O609" s="64">
        <f t="shared" si="406"/>
        <v>28799.999999999996</v>
      </c>
      <c r="P609" s="64">
        <f t="shared" si="407"/>
        <v>9600.0000000000018</v>
      </c>
      <c r="Q609" s="64">
        <f t="shared" si="408"/>
        <v>19200.000000000004</v>
      </c>
      <c r="R609" s="64">
        <f t="shared" si="409"/>
        <v>9600.0000000000018</v>
      </c>
      <c r="T609" s="64">
        <f>培养数据!$M$6*D209</f>
        <v>38.400000000000006</v>
      </c>
      <c r="U609" s="64">
        <f>培养数据!$M$7*D209</f>
        <v>28.799999999999997</v>
      </c>
      <c r="V609" s="64">
        <f>培养数据!$M$8*D209</f>
        <v>38.400000000000006</v>
      </c>
      <c r="W609" s="64">
        <f>培养数据!$M$9*D209</f>
        <v>28.799999999999997</v>
      </c>
      <c r="X609" s="64">
        <f>培养数据!$M$10*D209</f>
        <v>9.6000000000000014</v>
      </c>
      <c r="Y609" s="64">
        <f>培养数据!$M$11*D209</f>
        <v>19.200000000000003</v>
      </c>
      <c r="Z609" s="64">
        <f>培养数据!$M$12*D209</f>
        <v>9.6000000000000014</v>
      </c>
    </row>
    <row r="610" spans="1:26">
      <c r="A610" s="64">
        <v>607</v>
      </c>
      <c r="B610" s="64">
        <v>2</v>
      </c>
      <c r="C610" s="64">
        <v>3</v>
      </c>
      <c r="D610" s="64">
        <v>7</v>
      </c>
      <c r="E610" s="64">
        <f t="shared" si="401"/>
        <v>25088.000000000004</v>
      </c>
      <c r="F610" s="64">
        <f t="shared" si="402"/>
        <v>18816</v>
      </c>
      <c r="G610" s="64">
        <f t="shared" si="396"/>
        <v>25088.000000000004</v>
      </c>
      <c r="H610" s="64">
        <f t="shared" si="397"/>
        <v>18816</v>
      </c>
      <c r="I610" s="64">
        <f t="shared" si="398"/>
        <v>6272.0000000000009</v>
      </c>
      <c r="J610" s="64">
        <f t="shared" si="399"/>
        <v>12544.000000000002</v>
      </c>
      <c r="K610" s="64">
        <f t="shared" si="400"/>
        <v>6272.0000000000009</v>
      </c>
      <c r="L610" s="64">
        <f t="shared" si="403"/>
        <v>44800.000000000007</v>
      </c>
      <c r="M610" s="64">
        <f t="shared" si="404"/>
        <v>33600</v>
      </c>
      <c r="N610" s="64">
        <f t="shared" si="405"/>
        <v>44800.000000000007</v>
      </c>
      <c r="O610" s="64">
        <f t="shared" si="406"/>
        <v>33600</v>
      </c>
      <c r="P610" s="64">
        <f t="shared" si="407"/>
        <v>11200.000000000002</v>
      </c>
      <c r="Q610" s="64">
        <f t="shared" si="408"/>
        <v>22400.000000000004</v>
      </c>
      <c r="R610" s="64">
        <f t="shared" si="409"/>
        <v>11200.000000000002</v>
      </c>
      <c r="T610" s="64">
        <f>培养数据!$M$6*D210</f>
        <v>44.800000000000004</v>
      </c>
      <c r="U610" s="64">
        <f>培养数据!$M$7*D210</f>
        <v>33.6</v>
      </c>
      <c r="V610" s="64">
        <f>培养数据!$M$8*D210</f>
        <v>44.800000000000004</v>
      </c>
      <c r="W610" s="64">
        <f>培养数据!$M$9*D210</f>
        <v>33.6</v>
      </c>
      <c r="X610" s="64">
        <f>培养数据!$M$10*D210</f>
        <v>11.200000000000001</v>
      </c>
      <c r="Y610" s="64">
        <f>培养数据!$M$11*D210</f>
        <v>22.400000000000002</v>
      </c>
      <c r="Z610" s="64">
        <f>培养数据!$M$12*D210</f>
        <v>11.200000000000001</v>
      </c>
    </row>
    <row r="611" spans="1:26">
      <c r="A611" s="64">
        <v>608</v>
      </c>
      <c r="B611" s="64">
        <v>2</v>
      </c>
      <c r="C611" s="64">
        <v>3</v>
      </c>
      <c r="D611" s="64">
        <v>8</v>
      </c>
      <c r="E611" s="64">
        <f t="shared" si="401"/>
        <v>28672</v>
      </c>
      <c r="F611" s="64">
        <f t="shared" si="402"/>
        <v>21504</v>
      </c>
      <c r="G611" s="64">
        <f t="shared" si="396"/>
        <v>28672</v>
      </c>
      <c r="H611" s="64">
        <f t="shared" si="397"/>
        <v>21504</v>
      </c>
      <c r="I611" s="64">
        <f t="shared" si="398"/>
        <v>7168</v>
      </c>
      <c r="J611" s="64">
        <f t="shared" si="399"/>
        <v>14336</v>
      </c>
      <c r="K611" s="64">
        <f t="shared" si="400"/>
        <v>7168</v>
      </c>
      <c r="L611" s="64">
        <f t="shared" si="403"/>
        <v>51200</v>
      </c>
      <c r="M611" s="64">
        <f t="shared" si="404"/>
        <v>38400</v>
      </c>
      <c r="N611" s="64">
        <f t="shared" si="405"/>
        <v>51200</v>
      </c>
      <c r="O611" s="64">
        <f t="shared" si="406"/>
        <v>38400</v>
      </c>
      <c r="P611" s="64">
        <f t="shared" si="407"/>
        <v>12800</v>
      </c>
      <c r="Q611" s="64">
        <f t="shared" si="408"/>
        <v>25600</v>
      </c>
      <c r="R611" s="64">
        <f t="shared" si="409"/>
        <v>12800</v>
      </c>
      <c r="T611" s="64">
        <f>培养数据!$M$6*D211</f>
        <v>51.2</v>
      </c>
      <c r="U611" s="64">
        <f>培养数据!$M$7*D211</f>
        <v>38.4</v>
      </c>
      <c r="V611" s="64">
        <f>培养数据!$M$8*D211</f>
        <v>51.2</v>
      </c>
      <c r="W611" s="64">
        <f>培养数据!$M$9*D211</f>
        <v>38.4</v>
      </c>
      <c r="X611" s="64">
        <f>培养数据!$M$10*D211</f>
        <v>12.8</v>
      </c>
      <c r="Y611" s="64">
        <f>培养数据!$M$11*D211</f>
        <v>25.6</v>
      </c>
      <c r="Z611" s="64">
        <f>培养数据!$M$12*D211</f>
        <v>12.8</v>
      </c>
    </row>
    <row r="612" spans="1:26">
      <c r="A612" s="64">
        <v>609</v>
      </c>
      <c r="B612" s="64">
        <v>2</v>
      </c>
      <c r="C612" s="64">
        <v>3</v>
      </c>
      <c r="D612" s="64">
        <v>9</v>
      </c>
      <c r="E612" s="64">
        <f t="shared" si="401"/>
        <v>32256.000000000007</v>
      </c>
      <c r="F612" s="64">
        <f t="shared" si="402"/>
        <v>24192</v>
      </c>
      <c r="G612" s="64">
        <f t="shared" si="396"/>
        <v>32256.000000000007</v>
      </c>
      <c r="H612" s="64">
        <f t="shared" si="397"/>
        <v>24192</v>
      </c>
      <c r="I612" s="64">
        <f t="shared" si="398"/>
        <v>8064.0000000000018</v>
      </c>
      <c r="J612" s="64">
        <f t="shared" si="399"/>
        <v>16128.000000000004</v>
      </c>
      <c r="K612" s="64">
        <f t="shared" si="400"/>
        <v>8064.0000000000018</v>
      </c>
      <c r="L612" s="64">
        <f t="shared" si="403"/>
        <v>57600</v>
      </c>
      <c r="M612" s="64">
        <f t="shared" si="404"/>
        <v>43199.999999999993</v>
      </c>
      <c r="N612" s="64">
        <f t="shared" si="405"/>
        <v>57600</v>
      </c>
      <c r="O612" s="64">
        <f t="shared" si="406"/>
        <v>43199.999999999993</v>
      </c>
      <c r="P612" s="64">
        <f t="shared" si="407"/>
        <v>14400</v>
      </c>
      <c r="Q612" s="64">
        <f t="shared" si="408"/>
        <v>28800</v>
      </c>
      <c r="R612" s="64">
        <f t="shared" si="409"/>
        <v>14400</v>
      </c>
      <c r="T612" s="64">
        <f>培养数据!$M$6*D212</f>
        <v>57.6</v>
      </c>
      <c r="U612" s="64">
        <f>培养数据!$M$7*D212</f>
        <v>43.199999999999996</v>
      </c>
      <c r="V612" s="64">
        <f>培养数据!$M$8*D212</f>
        <v>57.6</v>
      </c>
      <c r="W612" s="64">
        <f>培养数据!$M$9*D212</f>
        <v>43.199999999999996</v>
      </c>
      <c r="X612" s="64">
        <f>培养数据!$M$10*D212</f>
        <v>14.4</v>
      </c>
      <c r="Y612" s="64">
        <f>培养数据!$M$11*D212</f>
        <v>28.8</v>
      </c>
      <c r="Z612" s="64">
        <f>培养数据!$M$12*D212</f>
        <v>14.4</v>
      </c>
    </row>
    <row r="613" spans="1:26">
      <c r="A613" s="64">
        <v>610</v>
      </c>
      <c r="B613" s="64">
        <v>2</v>
      </c>
      <c r="C613" s="64">
        <v>3</v>
      </c>
      <c r="D613" s="64">
        <v>10</v>
      </c>
      <c r="E613" s="64">
        <f t="shared" si="401"/>
        <v>35840.000000000007</v>
      </c>
      <c r="F613" s="64">
        <f t="shared" si="402"/>
        <v>26880</v>
      </c>
      <c r="G613" s="64">
        <f t="shared" si="396"/>
        <v>35840.000000000007</v>
      </c>
      <c r="H613" s="64">
        <f t="shared" si="397"/>
        <v>26880</v>
      </c>
      <c r="I613" s="64">
        <f t="shared" si="398"/>
        <v>8960.0000000000018</v>
      </c>
      <c r="J613" s="64">
        <f t="shared" si="399"/>
        <v>17920.000000000004</v>
      </c>
      <c r="K613" s="64">
        <f t="shared" si="400"/>
        <v>8960.0000000000018</v>
      </c>
      <c r="L613" s="64">
        <f t="shared" si="403"/>
        <v>64000</v>
      </c>
      <c r="M613" s="64">
        <f t="shared" si="404"/>
        <v>48000</v>
      </c>
      <c r="N613" s="64">
        <f t="shared" si="405"/>
        <v>64000</v>
      </c>
      <c r="O613" s="64">
        <f t="shared" si="406"/>
        <v>48000</v>
      </c>
      <c r="P613" s="64">
        <f t="shared" si="407"/>
        <v>16000</v>
      </c>
      <c r="Q613" s="64">
        <f t="shared" si="408"/>
        <v>32000</v>
      </c>
      <c r="R613" s="64">
        <f t="shared" si="409"/>
        <v>16000</v>
      </c>
      <c r="T613" s="64">
        <f>培养数据!$M$6*D213</f>
        <v>64</v>
      </c>
      <c r="U613" s="64">
        <f>培养数据!$M$7*D213</f>
        <v>48</v>
      </c>
      <c r="V613" s="64">
        <f>培养数据!$M$8*D213</f>
        <v>64</v>
      </c>
      <c r="W613" s="64">
        <f>培养数据!$M$9*D213</f>
        <v>48</v>
      </c>
      <c r="X613" s="64">
        <f>培养数据!$M$10*D213</f>
        <v>16</v>
      </c>
      <c r="Y613" s="64">
        <f>培养数据!$M$11*D213</f>
        <v>32</v>
      </c>
      <c r="Z613" s="64">
        <f>培养数据!$M$12*D213</f>
        <v>16</v>
      </c>
    </row>
    <row r="614" spans="1:26">
      <c r="A614" s="64">
        <v>611</v>
      </c>
      <c r="B614" s="64">
        <v>2</v>
      </c>
      <c r="C614" s="64">
        <v>3</v>
      </c>
      <c r="D614" s="64">
        <v>11</v>
      </c>
      <c r="E614" s="64">
        <f t="shared" si="401"/>
        <v>39424</v>
      </c>
      <c r="F614" s="64">
        <f t="shared" si="402"/>
        <v>29568</v>
      </c>
      <c r="G614" s="64">
        <f t="shared" si="396"/>
        <v>39424</v>
      </c>
      <c r="H614" s="64">
        <f t="shared" si="397"/>
        <v>29568</v>
      </c>
      <c r="I614" s="64">
        <f t="shared" si="398"/>
        <v>9856</v>
      </c>
      <c r="J614" s="64">
        <f t="shared" si="399"/>
        <v>19712</v>
      </c>
      <c r="K614" s="64">
        <f t="shared" si="400"/>
        <v>9856</v>
      </c>
      <c r="L614" s="64">
        <f t="shared" si="403"/>
        <v>70400</v>
      </c>
      <c r="M614" s="64">
        <f t="shared" si="404"/>
        <v>52800</v>
      </c>
      <c r="N614" s="64">
        <f t="shared" si="405"/>
        <v>70400</v>
      </c>
      <c r="O614" s="64">
        <f t="shared" si="406"/>
        <v>52800</v>
      </c>
      <c r="P614" s="64">
        <f t="shared" si="407"/>
        <v>17600</v>
      </c>
      <c r="Q614" s="64">
        <f t="shared" si="408"/>
        <v>35200</v>
      </c>
      <c r="R614" s="64">
        <f t="shared" si="409"/>
        <v>17600</v>
      </c>
      <c r="T614" s="64">
        <f>培养数据!$M$6*D214</f>
        <v>70.400000000000006</v>
      </c>
      <c r="U614" s="64">
        <f>培养数据!$M$7*D214</f>
        <v>52.8</v>
      </c>
      <c r="V614" s="64">
        <f>培养数据!$M$8*D214</f>
        <v>70.400000000000006</v>
      </c>
      <c r="W614" s="64">
        <f>培养数据!$M$9*D214</f>
        <v>52.8</v>
      </c>
      <c r="X614" s="64">
        <f>培养数据!$M$10*D214</f>
        <v>17.600000000000001</v>
      </c>
      <c r="Y614" s="64">
        <f>培养数据!$M$11*D214</f>
        <v>35.200000000000003</v>
      </c>
      <c r="Z614" s="64">
        <f>培养数据!$M$12*D214</f>
        <v>17.600000000000001</v>
      </c>
    </row>
    <row r="615" spans="1:26">
      <c r="A615" s="64">
        <v>612</v>
      </c>
      <c r="B615" s="64">
        <v>2</v>
      </c>
      <c r="C615" s="64">
        <v>3</v>
      </c>
      <c r="D615" s="64">
        <v>12</v>
      </c>
      <c r="E615" s="64">
        <f t="shared" si="401"/>
        <v>43008.000000000007</v>
      </c>
      <c r="F615" s="64">
        <f t="shared" si="402"/>
        <v>32256</v>
      </c>
      <c r="G615" s="64">
        <f t="shared" si="396"/>
        <v>43008.000000000007</v>
      </c>
      <c r="H615" s="64">
        <f t="shared" si="397"/>
        <v>32256</v>
      </c>
      <c r="I615" s="64">
        <f t="shared" si="398"/>
        <v>10752.000000000002</v>
      </c>
      <c r="J615" s="64">
        <f t="shared" si="399"/>
        <v>21504.000000000004</v>
      </c>
      <c r="K615" s="64">
        <f t="shared" si="400"/>
        <v>10752.000000000002</v>
      </c>
      <c r="L615" s="64">
        <f t="shared" si="403"/>
        <v>76800.000000000015</v>
      </c>
      <c r="M615" s="64">
        <f t="shared" si="404"/>
        <v>57599.999999999993</v>
      </c>
      <c r="N615" s="64">
        <f t="shared" si="405"/>
        <v>76800.000000000015</v>
      </c>
      <c r="O615" s="64">
        <f t="shared" si="406"/>
        <v>57599.999999999993</v>
      </c>
      <c r="P615" s="64">
        <f t="shared" si="407"/>
        <v>19200.000000000004</v>
      </c>
      <c r="Q615" s="64">
        <f t="shared" si="408"/>
        <v>38400.000000000007</v>
      </c>
      <c r="R615" s="64">
        <f t="shared" si="409"/>
        <v>19200.000000000004</v>
      </c>
      <c r="T615" s="64">
        <f>培养数据!$M$6*D215</f>
        <v>76.800000000000011</v>
      </c>
      <c r="U615" s="64">
        <f>培养数据!$M$7*D215</f>
        <v>57.599999999999994</v>
      </c>
      <c r="V615" s="64">
        <f>培养数据!$M$8*D215</f>
        <v>76.800000000000011</v>
      </c>
      <c r="W615" s="64">
        <f>培养数据!$M$9*D215</f>
        <v>57.599999999999994</v>
      </c>
      <c r="X615" s="64">
        <f>培养数据!$M$10*D215</f>
        <v>19.200000000000003</v>
      </c>
      <c r="Y615" s="64">
        <f>培养数据!$M$11*D215</f>
        <v>38.400000000000006</v>
      </c>
      <c r="Z615" s="64">
        <f>培养数据!$M$12*D215</f>
        <v>19.200000000000003</v>
      </c>
    </row>
    <row r="616" spans="1:26">
      <c r="A616" s="64">
        <v>613</v>
      </c>
      <c r="B616" s="64">
        <v>2</v>
      </c>
      <c r="C616" s="64">
        <v>3</v>
      </c>
      <c r="D616" s="64">
        <v>13</v>
      </c>
      <c r="E616" s="64">
        <f t="shared" si="401"/>
        <v>46592.000000000007</v>
      </c>
      <c r="F616" s="64">
        <f t="shared" si="402"/>
        <v>34944</v>
      </c>
      <c r="G616" s="64">
        <f t="shared" si="396"/>
        <v>46592.000000000007</v>
      </c>
      <c r="H616" s="64">
        <f t="shared" si="397"/>
        <v>34944</v>
      </c>
      <c r="I616" s="64">
        <f t="shared" si="398"/>
        <v>11648.000000000002</v>
      </c>
      <c r="J616" s="64">
        <f t="shared" si="399"/>
        <v>23296.000000000004</v>
      </c>
      <c r="K616" s="64">
        <f t="shared" si="400"/>
        <v>11648.000000000002</v>
      </c>
      <c r="L616" s="64">
        <f t="shared" si="403"/>
        <v>83200</v>
      </c>
      <c r="M616" s="64">
        <f t="shared" si="404"/>
        <v>62400</v>
      </c>
      <c r="N616" s="64">
        <f t="shared" si="405"/>
        <v>83200</v>
      </c>
      <c r="O616" s="64">
        <f t="shared" si="406"/>
        <v>62400</v>
      </c>
      <c r="P616" s="64">
        <f t="shared" si="407"/>
        <v>20800</v>
      </c>
      <c r="Q616" s="64">
        <f t="shared" si="408"/>
        <v>41600</v>
      </c>
      <c r="R616" s="64">
        <f t="shared" si="409"/>
        <v>20800</v>
      </c>
      <c r="T616" s="64">
        <f>培养数据!$M$6*D216</f>
        <v>83.2</v>
      </c>
      <c r="U616" s="64">
        <f>培养数据!$M$7*D216</f>
        <v>62.4</v>
      </c>
      <c r="V616" s="64">
        <f>培养数据!$M$8*D216</f>
        <v>83.2</v>
      </c>
      <c r="W616" s="64">
        <f>培养数据!$M$9*D216</f>
        <v>62.4</v>
      </c>
      <c r="X616" s="64">
        <f>培养数据!$M$10*D216</f>
        <v>20.8</v>
      </c>
      <c r="Y616" s="64">
        <f>培养数据!$M$11*D216</f>
        <v>41.6</v>
      </c>
      <c r="Z616" s="64">
        <f>培养数据!$M$12*D216</f>
        <v>20.8</v>
      </c>
    </row>
    <row r="617" spans="1:26">
      <c r="A617" s="64">
        <v>614</v>
      </c>
      <c r="B617" s="64">
        <v>2</v>
      </c>
      <c r="C617" s="64">
        <v>3</v>
      </c>
      <c r="D617" s="64">
        <v>14</v>
      </c>
      <c r="E617" s="64">
        <f t="shared" si="401"/>
        <v>50176.000000000007</v>
      </c>
      <c r="F617" s="64">
        <f t="shared" si="402"/>
        <v>37632</v>
      </c>
      <c r="G617" s="64">
        <f t="shared" si="396"/>
        <v>50176.000000000007</v>
      </c>
      <c r="H617" s="64">
        <f t="shared" si="397"/>
        <v>37632</v>
      </c>
      <c r="I617" s="64">
        <f t="shared" si="398"/>
        <v>12544.000000000002</v>
      </c>
      <c r="J617" s="64">
        <f t="shared" si="399"/>
        <v>25088.000000000004</v>
      </c>
      <c r="K617" s="64">
        <f t="shared" si="400"/>
        <v>12544.000000000002</v>
      </c>
      <c r="L617" s="64">
        <f t="shared" si="403"/>
        <v>89600.000000000015</v>
      </c>
      <c r="M617" s="64">
        <f t="shared" si="404"/>
        <v>67200</v>
      </c>
      <c r="N617" s="64">
        <f t="shared" si="405"/>
        <v>89600.000000000015</v>
      </c>
      <c r="O617" s="64">
        <f t="shared" si="406"/>
        <v>67200</v>
      </c>
      <c r="P617" s="64">
        <f t="shared" si="407"/>
        <v>22400.000000000004</v>
      </c>
      <c r="Q617" s="64">
        <f t="shared" si="408"/>
        <v>44800.000000000007</v>
      </c>
      <c r="R617" s="64">
        <f t="shared" si="409"/>
        <v>22400.000000000004</v>
      </c>
      <c r="T617" s="64">
        <f>培养数据!$M$6*D217</f>
        <v>89.600000000000009</v>
      </c>
      <c r="U617" s="64">
        <f>培养数据!$M$7*D217</f>
        <v>67.2</v>
      </c>
      <c r="V617" s="64">
        <f>培养数据!$M$8*D217</f>
        <v>89.600000000000009</v>
      </c>
      <c r="W617" s="64">
        <f>培养数据!$M$9*D217</f>
        <v>67.2</v>
      </c>
      <c r="X617" s="64">
        <f>培养数据!$M$10*D217</f>
        <v>22.400000000000002</v>
      </c>
      <c r="Y617" s="64">
        <f>培养数据!$M$11*D217</f>
        <v>44.800000000000004</v>
      </c>
      <c r="Z617" s="64">
        <f>培养数据!$M$12*D217</f>
        <v>22.400000000000002</v>
      </c>
    </row>
    <row r="618" spans="1:26">
      <c r="A618" s="64">
        <v>615</v>
      </c>
      <c r="B618" s="64">
        <v>2</v>
      </c>
      <c r="C618" s="64">
        <v>3</v>
      </c>
      <c r="D618" s="64">
        <v>15</v>
      </c>
      <c r="E618" s="64">
        <f t="shared" si="401"/>
        <v>53760</v>
      </c>
      <c r="F618" s="64">
        <f t="shared" si="402"/>
        <v>40320</v>
      </c>
      <c r="G618" s="64">
        <f t="shared" si="396"/>
        <v>53760</v>
      </c>
      <c r="H618" s="64">
        <f t="shared" si="397"/>
        <v>40320</v>
      </c>
      <c r="I618" s="64">
        <f t="shared" si="398"/>
        <v>13440</v>
      </c>
      <c r="J618" s="64">
        <f t="shared" si="399"/>
        <v>26880</v>
      </c>
      <c r="K618" s="64">
        <f t="shared" si="400"/>
        <v>13440</v>
      </c>
      <c r="L618" s="64">
        <f t="shared" si="403"/>
        <v>96000</v>
      </c>
      <c r="M618" s="64">
        <f t="shared" si="404"/>
        <v>72000</v>
      </c>
      <c r="N618" s="64">
        <f t="shared" si="405"/>
        <v>96000</v>
      </c>
      <c r="O618" s="64">
        <f t="shared" si="406"/>
        <v>72000</v>
      </c>
      <c r="P618" s="64">
        <f t="shared" si="407"/>
        <v>24000</v>
      </c>
      <c r="Q618" s="64">
        <f t="shared" si="408"/>
        <v>48000</v>
      </c>
      <c r="R618" s="64">
        <f t="shared" si="409"/>
        <v>24000</v>
      </c>
      <c r="T618" s="64">
        <f>培养数据!$M$6*D218</f>
        <v>96</v>
      </c>
      <c r="U618" s="64">
        <f>培养数据!$M$7*D218</f>
        <v>72</v>
      </c>
      <c r="V618" s="64">
        <f>培养数据!$M$8*D218</f>
        <v>96</v>
      </c>
      <c r="W618" s="64">
        <f>培养数据!$M$9*D218</f>
        <v>72</v>
      </c>
      <c r="X618" s="64">
        <f>培养数据!$M$10*D218</f>
        <v>24</v>
      </c>
      <c r="Y618" s="64">
        <f>培养数据!$M$11*D218</f>
        <v>48</v>
      </c>
      <c r="Z618" s="64">
        <f>培养数据!$M$12*D218</f>
        <v>24</v>
      </c>
    </row>
    <row r="619" spans="1:26">
      <c r="A619" s="64">
        <v>616</v>
      </c>
      <c r="B619" s="64">
        <v>2</v>
      </c>
      <c r="C619" s="64">
        <v>3</v>
      </c>
      <c r="D619" s="64">
        <v>16</v>
      </c>
      <c r="E619" s="64">
        <f t="shared" si="401"/>
        <v>57344</v>
      </c>
      <c r="F619" s="64">
        <f t="shared" si="402"/>
        <v>43008</v>
      </c>
      <c r="G619" s="64">
        <f t="shared" si="396"/>
        <v>57344</v>
      </c>
      <c r="H619" s="64">
        <f t="shared" si="397"/>
        <v>43008</v>
      </c>
      <c r="I619" s="64">
        <f t="shared" si="398"/>
        <v>14336</v>
      </c>
      <c r="J619" s="64">
        <f t="shared" si="399"/>
        <v>28672</v>
      </c>
      <c r="K619" s="64">
        <f t="shared" si="400"/>
        <v>14336</v>
      </c>
      <c r="L619" s="64">
        <f t="shared" si="403"/>
        <v>102400</v>
      </c>
      <c r="M619" s="64">
        <f t="shared" si="404"/>
        <v>76800</v>
      </c>
      <c r="N619" s="64">
        <f t="shared" si="405"/>
        <v>102400</v>
      </c>
      <c r="O619" s="64">
        <f t="shared" si="406"/>
        <v>76800</v>
      </c>
      <c r="P619" s="64">
        <f t="shared" si="407"/>
        <v>25600</v>
      </c>
      <c r="Q619" s="64">
        <f t="shared" si="408"/>
        <v>51200</v>
      </c>
      <c r="R619" s="64">
        <f t="shared" si="409"/>
        <v>25600</v>
      </c>
      <c r="T619" s="64">
        <f>培养数据!$M$6*D219</f>
        <v>102.4</v>
      </c>
      <c r="U619" s="64">
        <f>培养数据!$M$7*D219</f>
        <v>76.8</v>
      </c>
      <c r="V619" s="64">
        <f>培养数据!$M$8*D219</f>
        <v>102.4</v>
      </c>
      <c r="W619" s="64">
        <f>培养数据!$M$9*D219</f>
        <v>76.8</v>
      </c>
      <c r="X619" s="64">
        <f>培养数据!$M$10*D219</f>
        <v>25.6</v>
      </c>
      <c r="Y619" s="64">
        <f>培养数据!$M$11*D219</f>
        <v>51.2</v>
      </c>
      <c r="Z619" s="64">
        <f>培养数据!$M$12*D219</f>
        <v>25.6</v>
      </c>
    </row>
    <row r="620" spans="1:26">
      <c r="A620" s="64">
        <v>617</v>
      </c>
      <c r="B620" s="64">
        <v>2</v>
      </c>
      <c r="C620" s="64">
        <v>3</v>
      </c>
      <c r="D620" s="64">
        <v>17</v>
      </c>
      <c r="E620" s="64">
        <f t="shared" si="401"/>
        <v>60928.000000000015</v>
      </c>
      <c r="F620" s="64">
        <f t="shared" si="402"/>
        <v>45696</v>
      </c>
      <c r="G620" s="64">
        <f t="shared" si="396"/>
        <v>60928.000000000015</v>
      </c>
      <c r="H620" s="64">
        <f t="shared" si="397"/>
        <v>45696</v>
      </c>
      <c r="I620" s="64">
        <f t="shared" si="398"/>
        <v>15232.000000000004</v>
      </c>
      <c r="J620" s="64">
        <f t="shared" si="399"/>
        <v>30464.000000000007</v>
      </c>
      <c r="K620" s="64">
        <f t="shared" si="400"/>
        <v>15232.000000000004</v>
      </c>
      <c r="L620" s="64">
        <f t="shared" si="403"/>
        <v>108800.00000000001</v>
      </c>
      <c r="M620" s="64">
        <f t="shared" si="404"/>
        <v>81600</v>
      </c>
      <c r="N620" s="64">
        <f t="shared" si="405"/>
        <v>108800.00000000001</v>
      </c>
      <c r="O620" s="64">
        <f t="shared" si="406"/>
        <v>81600</v>
      </c>
      <c r="P620" s="64">
        <f t="shared" si="407"/>
        <v>27200.000000000004</v>
      </c>
      <c r="Q620" s="64">
        <f t="shared" si="408"/>
        <v>54400.000000000007</v>
      </c>
      <c r="R620" s="64">
        <f t="shared" si="409"/>
        <v>27200.000000000004</v>
      </c>
      <c r="T620" s="64">
        <f>培养数据!$M$6*D220</f>
        <v>108.80000000000001</v>
      </c>
      <c r="U620" s="64">
        <f>培养数据!$M$7*D220</f>
        <v>81.599999999999994</v>
      </c>
      <c r="V620" s="64">
        <f>培养数据!$M$8*D220</f>
        <v>108.80000000000001</v>
      </c>
      <c r="W620" s="64">
        <f>培养数据!$M$9*D220</f>
        <v>81.599999999999994</v>
      </c>
      <c r="X620" s="64">
        <f>培养数据!$M$10*D220</f>
        <v>27.200000000000003</v>
      </c>
      <c r="Y620" s="64">
        <f>培养数据!$M$11*D220</f>
        <v>54.400000000000006</v>
      </c>
      <c r="Z620" s="64">
        <f>培养数据!$M$12*D220</f>
        <v>27.200000000000003</v>
      </c>
    </row>
    <row r="621" spans="1:26">
      <c r="A621" s="64">
        <v>618</v>
      </c>
      <c r="B621" s="64">
        <v>2</v>
      </c>
      <c r="C621" s="64">
        <v>3</v>
      </c>
      <c r="D621" s="64">
        <v>18</v>
      </c>
      <c r="E621" s="64">
        <f t="shared" si="401"/>
        <v>64512.000000000015</v>
      </c>
      <c r="F621" s="64">
        <f t="shared" si="402"/>
        <v>48384</v>
      </c>
      <c r="G621" s="64">
        <f t="shared" si="396"/>
        <v>64512.000000000015</v>
      </c>
      <c r="H621" s="64">
        <f t="shared" si="397"/>
        <v>48384</v>
      </c>
      <c r="I621" s="64">
        <f t="shared" si="398"/>
        <v>16128.000000000004</v>
      </c>
      <c r="J621" s="64">
        <f t="shared" si="399"/>
        <v>32256.000000000007</v>
      </c>
      <c r="K621" s="64">
        <f t="shared" si="400"/>
        <v>16128.000000000004</v>
      </c>
      <c r="L621" s="64">
        <f t="shared" si="403"/>
        <v>115200</v>
      </c>
      <c r="M621" s="64">
        <f t="shared" si="404"/>
        <v>86399.999999999985</v>
      </c>
      <c r="N621" s="64">
        <f t="shared" si="405"/>
        <v>115200</v>
      </c>
      <c r="O621" s="64">
        <f t="shared" si="406"/>
        <v>86399.999999999985</v>
      </c>
      <c r="P621" s="64">
        <f t="shared" si="407"/>
        <v>28800</v>
      </c>
      <c r="Q621" s="64">
        <f t="shared" si="408"/>
        <v>57600</v>
      </c>
      <c r="R621" s="64">
        <f t="shared" si="409"/>
        <v>28800</v>
      </c>
      <c r="T621" s="64">
        <f>培养数据!$M$6*D221</f>
        <v>115.2</v>
      </c>
      <c r="U621" s="64">
        <f>培养数据!$M$7*D221</f>
        <v>86.399999999999991</v>
      </c>
      <c r="V621" s="64">
        <f>培养数据!$M$8*D221</f>
        <v>115.2</v>
      </c>
      <c r="W621" s="64">
        <f>培养数据!$M$9*D221</f>
        <v>86.399999999999991</v>
      </c>
      <c r="X621" s="64">
        <f>培养数据!$M$10*D221</f>
        <v>28.8</v>
      </c>
      <c r="Y621" s="64">
        <f>培养数据!$M$11*D221</f>
        <v>57.6</v>
      </c>
      <c r="Z621" s="64">
        <f>培养数据!$M$12*D221</f>
        <v>28.8</v>
      </c>
    </row>
    <row r="622" spans="1:26">
      <c r="A622" s="64">
        <v>619</v>
      </c>
      <c r="B622" s="64">
        <v>2</v>
      </c>
      <c r="C622" s="64">
        <v>3</v>
      </c>
      <c r="D622" s="64">
        <v>19</v>
      </c>
      <c r="E622" s="64">
        <f t="shared" si="401"/>
        <v>68096</v>
      </c>
      <c r="F622" s="64">
        <f t="shared" si="402"/>
        <v>51072</v>
      </c>
      <c r="G622" s="64">
        <f t="shared" si="396"/>
        <v>68096</v>
      </c>
      <c r="H622" s="64">
        <f t="shared" si="397"/>
        <v>51072</v>
      </c>
      <c r="I622" s="64">
        <f t="shared" si="398"/>
        <v>17024</v>
      </c>
      <c r="J622" s="64">
        <f t="shared" si="399"/>
        <v>34048</v>
      </c>
      <c r="K622" s="64">
        <f t="shared" si="400"/>
        <v>17024</v>
      </c>
      <c r="L622" s="64">
        <f t="shared" si="403"/>
        <v>121600.00000000001</v>
      </c>
      <c r="M622" s="64">
        <f t="shared" si="404"/>
        <v>91200</v>
      </c>
      <c r="N622" s="64">
        <f t="shared" si="405"/>
        <v>121600.00000000001</v>
      </c>
      <c r="O622" s="64">
        <f t="shared" si="406"/>
        <v>91200</v>
      </c>
      <c r="P622" s="64">
        <f t="shared" si="407"/>
        <v>30400.000000000004</v>
      </c>
      <c r="Q622" s="64">
        <f t="shared" si="408"/>
        <v>60800.000000000007</v>
      </c>
      <c r="R622" s="64">
        <f t="shared" si="409"/>
        <v>30400.000000000004</v>
      </c>
      <c r="T622" s="64">
        <f>培养数据!$M$6*D222</f>
        <v>121.60000000000001</v>
      </c>
      <c r="U622" s="64">
        <f>培养数据!$M$7*D222</f>
        <v>91.2</v>
      </c>
      <c r="V622" s="64">
        <f>培养数据!$M$8*D222</f>
        <v>121.60000000000001</v>
      </c>
      <c r="W622" s="64">
        <f>培养数据!$M$9*D222</f>
        <v>91.2</v>
      </c>
      <c r="X622" s="64">
        <f>培养数据!$M$10*D222</f>
        <v>30.400000000000002</v>
      </c>
      <c r="Y622" s="64">
        <f>培养数据!$M$11*D222</f>
        <v>60.800000000000004</v>
      </c>
      <c r="Z622" s="64">
        <f>培养数据!$M$12*D222</f>
        <v>30.400000000000002</v>
      </c>
    </row>
    <row r="623" spans="1:26">
      <c r="A623" s="64">
        <v>620</v>
      </c>
      <c r="B623" s="64">
        <v>2</v>
      </c>
      <c r="C623" s="64">
        <v>3</v>
      </c>
      <c r="D623" s="64">
        <v>20</v>
      </c>
      <c r="E623" s="64">
        <f t="shared" si="401"/>
        <v>71680.000000000015</v>
      </c>
      <c r="F623" s="64">
        <f t="shared" si="402"/>
        <v>53760</v>
      </c>
      <c r="G623" s="64">
        <f t="shared" si="396"/>
        <v>71680.000000000015</v>
      </c>
      <c r="H623" s="64">
        <f t="shared" si="397"/>
        <v>53760</v>
      </c>
      <c r="I623" s="64">
        <f t="shared" si="398"/>
        <v>17920.000000000004</v>
      </c>
      <c r="J623" s="64">
        <f t="shared" si="399"/>
        <v>35840.000000000007</v>
      </c>
      <c r="K623" s="64">
        <f t="shared" si="400"/>
        <v>17920.000000000004</v>
      </c>
      <c r="L623" s="64">
        <f t="shared" si="403"/>
        <v>128000</v>
      </c>
      <c r="M623" s="64">
        <f t="shared" si="404"/>
        <v>96000</v>
      </c>
      <c r="N623" s="64">
        <f t="shared" si="405"/>
        <v>128000</v>
      </c>
      <c r="O623" s="64">
        <f t="shared" si="406"/>
        <v>96000</v>
      </c>
      <c r="P623" s="64">
        <f t="shared" si="407"/>
        <v>32000</v>
      </c>
      <c r="Q623" s="64">
        <f t="shared" si="408"/>
        <v>64000</v>
      </c>
      <c r="R623" s="64">
        <f t="shared" si="409"/>
        <v>32000</v>
      </c>
      <c r="T623" s="64">
        <f>培养数据!$M$6*D223</f>
        <v>128</v>
      </c>
      <c r="U623" s="64">
        <f>培养数据!$M$7*D223</f>
        <v>96</v>
      </c>
      <c r="V623" s="64">
        <f>培养数据!$M$8*D223</f>
        <v>128</v>
      </c>
      <c r="W623" s="64">
        <f>培养数据!$M$9*D223</f>
        <v>96</v>
      </c>
      <c r="X623" s="64">
        <f>培养数据!$M$10*D223</f>
        <v>32</v>
      </c>
      <c r="Y623" s="64">
        <f>培养数据!$M$11*D223</f>
        <v>64</v>
      </c>
      <c r="Z623" s="64">
        <f>培养数据!$M$12*D223</f>
        <v>32</v>
      </c>
    </row>
    <row r="624" spans="1:26">
      <c r="A624" s="64">
        <v>621</v>
      </c>
      <c r="B624" s="64">
        <v>2</v>
      </c>
      <c r="C624" s="64">
        <v>3</v>
      </c>
      <c r="D624" s="64">
        <v>21</v>
      </c>
      <c r="E624" s="64">
        <f t="shared" si="401"/>
        <v>75264.000000000015</v>
      </c>
      <c r="F624" s="64">
        <f t="shared" si="402"/>
        <v>56448</v>
      </c>
      <c r="G624" s="64">
        <f t="shared" si="396"/>
        <v>75264.000000000015</v>
      </c>
      <c r="H624" s="64">
        <f t="shared" si="397"/>
        <v>56448</v>
      </c>
      <c r="I624" s="64">
        <f t="shared" si="398"/>
        <v>18816.000000000004</v>
      </c>
      <c r="J624" s="64">
        <f t="shared" si="399"/>
        <v>37632.000000000007</v>
      </c>
      <c r="K624" s="64">
        <f t="shared" si="400"/>
        <v>18816.000000000004</v>
      </c>
      <c r="L624" s="64">
        <f t="shared" si="403"/>
        <v>134400</v>
      </c>
      <c r="M624" s="64">
        <f t="shared" si="404"/>
        <v>100800</v>
      </c>
      <c r="N624" s="64">
        <f t="shared" si="405"/>
        <v>134400</v>
      </c>
      <c r="O624" s="64">
        <f t="shared" si="406"/>
        <v>100800</v>
      </c>
      <c r="P624" s="64">
        <f t="shared" si="407"/>
        <v>33600</v>
      </c>
      <c r="Q624" s="64">
        <f t="shared" si="408"/>
        <v>67200</v>
      </c>
      <c r="R624" s="64">
        <f t="shared" si="409"/>
        <v>33600</v>
      </c>
      <c r="T624" s="64">
        <f>培养数据!$M$6*D224</f>
        <v>134.4</v>
      </c>
      <c r="U624" s="64">
        <f>培养数据!$M$7*D224</f>
        <v>100.8</v>
      </c>
      <c r="V624" s="64">
        <f>培养数据!$M$8*D224</f>
        <v>134.4</v>
      </c>
      <c r="W624" s="64">
        <f>培养数据!$M$9*D224</f>
        <v>100.8</v>
      </c>
      <c r="X624" s="64">
        <f>培养数据!$M$10*D224</f>
        <v>33.6</v>
      </c>
      <c r="Y624" s="64">
        <f>培养数据!$M$11*D224</f>
        <v>67.2</v>
      </c>
      <c r="Z624" s="64">
        <f>培养数据!$M$12*D224</f>
        <v>33.6</v>
      </c>
    </row>
    <row r="625" spans="1:26">
      <c r="A625" s="64">
        <v>622</v>
      </c>
      <c r="B625" s="64">
        <v>2</v>
      </c>
      <c r="C625" s="64">
        <v>3</v>
      </c>
      <c r="D625" s="64">
        <v>22</v>
      </c>
      <c r="E625" s="64">
        <f t="shared" si="401"/>
        <v>78848</v>
      </c>
      <c r="F625" s="64">
        <f t="shared" si="402"/>
        <v>59136</v>
      </c>
      <c r="G625" s="64">
        <f t="shared" si="396"/>
        <v>78848</v>
      </c>
      <c r="H625" s="64">
        <f t="shared" si="397"/>
        <v>59136</v>
      </c>
      <c r="I625" s="64">
        <f t="shared" si="398"/>
        <v>19712</v>
      </c>
      <c r="J625" s="64">
        <f t="shared" si="399"/>
        <v>39424</v>
      </c>
      <c r="K625" s="64">
        <f t="shared" si="400"/>
        <v>19712</v>
      </c>
      <c r="L625" s="64">
        <f t="shared" si="403"/>
        <v>140800</v>
      </c>
      <c r="M625" s="64">
        <f t="shared" si="404"/>
        <v>105600</v>
      </c>
      <c r="N625" s="64">
        <f t="shared" si="405"/>
        <v>140800</v>
      </c>
      <c r="O625" s="64">
        <f t="shared" si="406"/>
        <v>105600</v>
      </c>
      <c r="P625" s="64">
        <f t="shared" si="407"/>
        <v>35200</v>
      </c>
      <c r="Q625" s="64">
        <f t="shared" si="408"/>
        <v>70400</v>
      </c>
      <c r="R625" s="64">
        <f t="shared" si="409"/>
        <v>35200</v>
      </c>
      <c r="T625" s="64">
        <f>培养数据!$M$6*D225</f>
        <v>140.80000000000001</v>
      </c>
      <c r="U625" s="64">
        <f>培养数据!$M$7*D225</f>
        <v>105.6</v>
      </c>
      <c r="V625" s="64">
        <f>培养数据!$M$8*D225</f>
        <v>140.80000000000001</v>
      </c>
      <c r="W625" s="64">
        <f>培养数据!$M$9*D225</f>
        <v>105.6</v>
      </c>
      <c r="X625" s="64">
        <f>培养数据!$M$10*D225</f>
        <v>35.200000000000003</v>
      </c>
      <c r="Y625" s="64">
        <f>培养数据!$M$11*D225</f>
        <v>70.400000000000006</v>
      </c>
      <c r="Z625" s="64">
        <f>培养数据!$M$12*D225</f>
        <v>35.200000000000003</v>
      </c>
    </row>
    <row r="626" spans="1:26">
      <c r="A626" s="64">
        <v>623</v>
      </c>
      <c r="B626" s="64">
        <v>2</v>
      </c>
      <c r="C626" s="64">
        <v>3</v>
      </c>
      <c r="D626" s="64">
        <v>23</v>
      </c>
      <c r="E626" s="64">
        <f t="shared" si="401"/>
        <v>82432</v>
      </c>
      <c r="F626" s="64">
        <f t="shared" si="402"/>
        <v>61824</v>
      </c>
      <c r="G626" s="64">
        <f t="shared" si="396"/>
        <v>82432</v>
      </c>
      <c r="H626" s="64">
        <f t="shared" si="397"/>
        <v>61824</v>
      </c>
      <c r="I626" s="64">
        <f t="shared" si="398"/>
        <v>20608</v>
      </c>
      <c r="J626" s="64">
        <f t="shared" si="399"/>
        <v>41216</v>
      </c>
      <c r="K626" s="64">
        <f t="shared" si="400"/>
        <v>20608</v>
      </c>
      <c r="L626" s="64">
        <f t="shared" si="403"/>
        <v>147200.00000000003</v>
      </c>
      <c r="M626" s="64">
        <f t="shared" si="404"/>
        <v>110399.99999999999</v>
      </c>
      <c r="N626" s="64">
        <f t="shared" si="405"/>
        <v>147200.00000000003</v>
      </c>
      <c r="O626" s="64">
        <f t="shared" si="406"/>
        <v>110399.99999999999</v>
      </c>
      <c r="P626" s="64">
        <f t="shared" si="407"/>
        <v>36800.000000000007</v>
      </c>
      <c r="Q626" s="64">
        <f t="shared" si="408"/>
        <v>73600.000000000015</v>
      </c>
      <c r="R626" s="64">
        <f t="shared" si="409"/>
        <v>36800.000000000007</v>
      </c>
      <c r="T626" s="64">
        <f>培养数据!$M$6*D226</f>
        <v>147.20000000000002</v>
      </c>
      <c r="U626" s="64">
        <f>培养数据!$M$7*D226</f>
        <v>110.39999999999999</v>
      </c>
      <c r="V626" s="64">
        <f>培养数据!$M$8*D226</f>
        <v>147.20000000000002</v>
      </c>
      <c r="W626" s="64">
        <f>培养数据!$M$9*D226</f>
        <v>110.39999999999999</v>
      </c>
      <c r="X626" s="64">
        <f>培养数据!$M$10*D226</f>
        <v>36.800000000000004</v>
      </c>
      <c r="Y626" s="64">
        <f>培养数据!$M$11*D226</f>
        <v>73.600000000000009</v>
      </c>
      <c r="Z626" s="64">
        <f>培养数据!$M$12*D226</f>
        <v>36.800000000000004</v>
      </c>
    </row>
    <row r="627" spans="1:26">
      <c r="A627" s="64">
        <v>624</v>
      </c>
      <c r="B627" s="64">
        <v>2</v>
      </c>
      <c r="C627" s="64">
        <v>3</v>
      </c>
      <c r="D627" s="64">
        <v>24</v>
      </c>
      <c r="E627" s="64">
        <f t="shared" si="401"/>
        <v>86016.000000000015</v>
      </c>
      <c r="F627" s="64">
        <f t="shared" si="402"/>
        <v>64512</v>
      </c>
      <c r="G627" s="64">
        <f t="shared" si="396"/>
        <v>86016.000000000015</v>
      </c>
      <c r="H627" s="64">
        <f t="shared" si="397"/>
        <v>64512</v>
      </c>
      <c r="I627" s="64">
        <f t="shared" si="398"/>
        <v>21504.000000000004</v>
      </c>
      <c r="J627" s="64">
        <f t="shared" si="399"/>
        <v>43008.000000000007</v>
      </c>
      <c r="K627" s="64">
        <f t="shared" si="400"/>
        <v>21504.000000000004</v>
      </c>
      <c r="L627" s="64">
        <f t="shared" si="403"/>
        <v>153600.00000000003</v>
      </c>
      <c r="M627" s="64">
        <f t="shared" si="404"/>
        <v>115199.99999999999</v>
      </c>
      <c r="N627" s="64">
        <f t="shared" si="405"/>
        <v>153600.00000000003</v>
      </c>
      <c r="O627" s="64">
        <f t="shared" si="406"/>
        <v>115199.99999999999</v>
      </c>
      <c r="P627" s="64">
        <f t="shared" si="407"/>
        <v>38400.000000000007</v>
      </c>
      <c r="Q627" s="64">
        <f t="shared" si="408"/>
        <v>76800.000000000015</v>
      </c>
      <c r="R627" s="64">
        <f t="shared" si="409"/>
        <v>38400.000000000007</v>
      </c>
      <c r="T627" s="64">
        <f>培养数据!$M$6*D227</f>
        <v>153.60000000000002</v>
      </c>
      <c r="U627" s="64">
        <f>培养数据!$M$7*D227</f>
        <v>115.19999999999999</v>
      </c>
      <c r="V627" s="64">
        <f>培养数据!$M$8*D227</f>
        <v>153.60000000000002</v>
      </c>
      <c r="W627" s="64">
        <f>培养数据!$M$9*D227</f>
        <v>115.19999999999999</v>
      </c>
      <c r="X627" s="64">
        <f>培养数据!$M$10*D227</f>
        <v>38.400000000000006</v>
      </c>
      <c r="Y627" s="64">
        <f>培养数据!$M$11*D227</f>
        <v>76.800000000000011</v>
      </c>
      <c r="Z627" s="64">
        <f>培养数据!$M$12*D227</f>
        <v>38.400000000000006</v>
      </c>
    </row>
    <row r="628" spans="1:26">
      <c r="A628" s="64">
        <v>625</v>
      </c>
      <c r="B628" s="64">
        <v>2</v>
      </c>
      <c r="C628" s="64">
        <v>3</v>
      </c>
      <c r="D628" s="64">
        <v>25</v>
      </c>
      <c r="E628" s="64">
        <f t="shared" si="401"/>
        <v>89600.000000000015</v>
      </c>
      <c r="F628" s="64">
        <f t="shared" si="402"/>
        <v>67200</v>
      </c>
      <c r="G628" s="64">
        <f t="shared" si="396"/>
        <v>89600.000000000015</v>
      </c>
      <c r="H628" s="64">
        <f t="shared" si="397"/>
        <v>67200</v>
      </c>
      <c r="I628" s="64">
        <f t="shared" si="398"/>
        <v>22400.000000000004</v>
      </c>
      <c r="J628" s="64">
        <f t="shared" si="399"/>
        <v>44800.000000000007</v>
      </c>
      <c r="K628" s="64">
        <f t="shared" si="400"/>
        <v>22400.000000000004</v>
      </c>
      <c r="L628" s="64">
        <f t="shared" si="403"/>
        <v>160000</v>
      </c>
      <c r="M628" s="64">
        <f t="shared" si="404"/>
        <v>120000</v>
      </c>
      <c r="N628" s="64">
        <f t="shared" si="405"/>
        <v>160000</v>
      </c>
      <c r="O628" s="64">
        <f t="shared" si="406"/>
        <v>120000</v>
      </c>
      <c r="P628" s="64">
        <f t="shared" si="407"/>
        <v>40000</v>
      </c>
      <c r="Q628" s="64">
        <f t="shared" si="408"/>
        <v>80000</v>
      </c>
      <c r="R628" s="64">
        <f t="shared" si="409"/>
        <v>40000</v>
      </c>
      <c r="T628" s="64">
        <f>培养数据!$M$6*D228</f>
        <v>160</v>
      </c>
      <c r="U628" s="64">
        <f>培养数据!$M$7*D228</f>
        <v>120</v>
      </c>
      <c r="V628" s="64">
        <f>培养数据!$M$8*D228</f>
        <v>160</v>
      </c>
      <c r="W628" s="64">
        <f>培养数据!$M$9*D228</f>
        <v>120</v>
      </c>
      <c r="X628" s="64">
        <f>培养数据!$M$10*D228</f>
        <v>40</v>
      </c>
      <c r="Y628" s="64">
        <f>培养数据!$M$11*D228</f>
        <v>80</v>
      </c>
      <c r="Z628" s="64">
        <f>培养数据!$M$12*D228</f>
        <v>40</v>
      </c>
    </row>
    <row r="629" spans="1:26">
      <c r="A629" s="64">
        <v>626</v>
      </c>
      <c r="B629" s="64">
        <v>2</v>
      </c>
      <c r="C629" s="64">
        <v>3</v>
      </c>
      <c r="D629" s="64">
        <v>26</v>
      </c>
      <c r="E629" s="64">
        <f t="shared" si="401"/>
        <v>93184.000000000015</v>
      </c>
      <c r="F629" s="64">
        <f t="shared" si="402"/>
        <v>69888</v>
      </c>
      <c r="G629" s="64">
        <f t="shared" si="396"/>
        <v>93184.000000000015</v>
      </c>
      <c r="H629" s="64">
        <f t="shared" si="397"/>
        <v>69888</v>
      </c>
      <c r="I629" s="64">
        <f t="shared" si="398"/>
        <v>23296.000000000004</v>
      </c>
      <c r="J629" s="64">
        <f t="shared" si="399"/>
        <v>46592.000000000007</v>
      </c>
      <c r="K629" s="64">
        <f t="shared" si="400"/>
        <v>23296.000000000004</v>
      </c>
      <c r="L629" s="64">
        <f t="shared" si="403"/>
        <v>166400</v>
      </c>
      <c r="M629" s="64">
        <f t="shared" si="404"/>
        <v>124800</v>
      </c>
      <c r="N629" s="64">
        <f t="shared" si="405"/>
        <v>166400</v>
      </c>
      <c r="O629" s="64">
        <f t="shared" si="406"/>
        <v>124800</v>
      </c>
      <c r="P629" s="64">
        <f t="shared" si="407"/>
        <v>41600</v>
      </c>
      <c r="Q629" s="64">
        <f t="shared" si="408"/>
        <v>83200</v>
      </c>
      <c r="R629" s="64">
        <f t="shared" si="409"/>
        <v>41600</v>
      </c>
      <c r="T629" s="64">
        <f>培养数据!$M$6*D229</f>
        <v>166.4</v>
      </c>
      <c r="U629" s="64">
        <f>培养数据!$M$7*D229</f>
        <v>124.8</v>
      </c>
      <c r="V629" s="64">
        <f>培养数据!$M$8*D229</f>
        <v>166.4</v>
      </c>
      <c r="W629" s="64">
        <f>培养数据!$M$9*D229</f>
        <v>124.8</v>
      </c>
      <c r="X629" s="64">
        <f>培养数据!$M$10*D229</f>
        <v>41.6</v>
      </c>
      <c r="Y629" s="64">
        <f>培养数据!$M$11*D229</f>
        <v>83.2</v>
      </c>
      <c r="Z629" s="64">
        <f>培养数据!$M$12*D229</f>
        <v>41.6</v>
      </c>
    </row>
    <row r="630" spans="1:26">
      <c r="A630" s="64">
        <v>627</v>
      </c>
      <c r="B630" s="64">
        <v>2</v>
      </c>
      <c r="C630" s="64">
        <v>3</v>
      </c>
      <c r="D630" s="64">
        <v>27</v>
      </c>
      <c r="E630" s="64">
        <f t="shared" si="401"/>
        <v>96768.000000000015</v>
      </c>
      <c r="F630" s="64">
        <f t="shared" si="402"/>
        <v>72576</v>
      </c>
      <c r="G630" s="64">
        <f t="shared" si="396"/>
        <v>96768.000000000015</v>
      </c>
      <c r="H630" s="64">
        <f t="shared" si="397"/>
        <v>72576</v>
      </c>
      <c r="I630" s="64">
        <f t="shared" si="398"/>
        <v>24192.000000000004</v>
      </c>
      <c r="J630" s="64">
        <f t="shared" si="399"/>
        <v>48384.000000000007</v>
      </c>
      <c r="K630" s="64">
        <f t="shared" si="400"/>
        <v>24192.000000000004</v>
      </c>
      <c r="L630" s="64">
        <f t="shared" si="403"/>
        <v>172800</v>
      </c>
      <c r="M630" s="64">
        <f t="shared" si="404"/>
        <v>129600</v>
      </c>
      <c r="N630" s="64">
        <f t="shared" si="405"/>
        <v>172800</v>
      </c>
      <c r="O630" s="64">
        <f t="shared" si="406"/>
        <v>129600</v>
      </c>
      <c r="P630" s="64">
        <f t="shared" si="407"/>
        <v>43200</v>
      </c>
      <c r="Q630" s="64">
        <f t="shared" si="408"/>
        <v>86400</v>
      </c>
      <c r="R630" s="64">
        <f t="shared" si="409"/>
        <v>43200</v>
      </c>
      <c r="T630" s="64">
        <f>培养数据!$M$6*D230</f>
        <v>172.8</v>
      </c>
      <c r="U630" s="64">
        <f>培养数据!$M$7*D230</f>
        <v>129.6</v>
      </c>
      <c r="V630" s="64">
        <f>培养数据!$M$8*D230</f>
        <v>172.8</v>
      </c>
      <c r="W630" s="64">
        <f>培养数据!$M$9*D230</f>
        <v>129.6</v>
      </c>
      <c r="X630" s="64">
        <f>培养数据!$M$10*D230</f>
        <v>43.2</v>
      </c>
      <c r="Y630" s="64">
        <f>培养数据!$M$11*D230</f>
        <v>86.4</v>
      </c>
      <c r="Z630" s="64">
        <f>培养数据!$M$12*D230</f>
        <v>43.2</v>
      </c>
    </row>
    <row r="631" spans="1:26">
      <c r="A631" s="64">
        <v>628</v>
      </c>
      <c r="B631" s="64">
        <v>2</v>
      </c>
      <c r="C631" s="64">
        <v>3</v>
      </c>
      <c r="D631" s="64">
        <v>28</v>
      </c>
      <c r="E631" s="64">
        <f t="shared" si="401"/>
        <v>100352.00000000001</v>
      </c>
      <c r="F631" s="64">
        <f t="shared" si="402"/>
        <v>75264</v>
      </c>
      <c r="G631" s="64">
        <f t="shared" si="396"/>
        <v>100352.00000000001</v>
      </c>
      <c r="H631" s="64">
        <f t="shared" si="397"/>
        <v>75264</v>
      </c>
      <c r="I631" s="64">
        <f t="shared" si="398"/>
        <v>25088.000000000004</v>
      </c>
      <c r="J631" s="64">
        <f t="shared" si="399"/>
        <v>50176.000000000007</v>
      </c>
      <c r="K631" s="64">
        <f t="shared" si="400"/>
        <v>25088.000000000004</v>
      </c>
      <c r="L631" s="64">
        <f t="shared" si="403"/>
        <v>179200.00000000003</v>
      </c>
      <c r="M631" s="64">
        <f t="shared" si="404"/>
        <v>134400</v>
      </c>
      <c r="N631" s="64">
        <f t="shared" si="405"/>
        <v>179200.00000000003</v>
      </c>
      <c r="O631" s="64">
        <f t="shared" si="406"/>
        <v>134400</v>
      </c>
      <c r="P631" s="64">
        <f t="shared" si="407"/>
        <v>44800.000000000007</v>
      </c>
      <c r="Q631" s="64">
        <f t="shared" si="408"/>
        <v>89600.000000000015</v>
      </c>
      <c r="R631" s="64">
        <f t="shared" si="409"/>
        <v>44800.000000000007</v>
      </c>
      <c r="T631" s="64">
        <f>培养数据!$M$6*D231</f>
        <v>179.20000000000002</v>
      </c>
      <c r="U631" s="64">
        <f>培养数据!$M$7*D231</f>
        <v>134.4</v>
      </c>
      <c r="V631" s="64">
        <f>培养数据!$M$8*D231</f>
        <v>179.20000000000002</v>
      </c>
      <c r="W631" s="64">
        <f>培养数据!$M$9*D231</f>
        <v>134.4</v>
      </c>
      <c r="X631" s="64">
        <f>培养数据!$M$10*D231</f>
        <v>44.800000000000004</v>
      </c>
      <c r="Y631" s="64">
        <f>培养数据!$M$11*D231</f>
        <v>89.600000000000009</v>
      </c>
      <c r="Z631" s="64">
        <f>培养数据!$M$12*D231</f>
        <v>44.800000000000004</v>
      </c>
    </row>
    <row r="632" spans="1:26">
      <c r="A632" s="64">
        <v>629</v>
      </c>
      <c r="B632" s="64">
        <v>2</v>
      </c>
      <c r="C632" s="64">
        <v>3</v>
      </c>
      <c r="D632" s="64">
        <v>29</v>
      </c>
      <c r="E632" s="64">
        <f t="shared" si="401"/>
        <v>103936.00000000001</v>
      </c>
      <c r="F632" s="64">
        <f t="shared" si="402"/>
        <v>77952</v>
      </c>
      <c r="G632" s="64">
        <f t="shared" ref="G632:G695" si="410">N532*$D$1</f>
        <v>103936.00000000001</v>
      </c>
      <c r="H632" s="64">
        <f t="shared" ref="H632:H695" si="411">O532*$D$1</f>
        <v>77952</v>
      </c>
      <c r="I632" s="64">
        <f t="shared" ref="I632:I695" si="412">P532*$D$1</f>
        <v>25984.000000000004</v>
      </c>
      <c r="J632" s="64">
        <f t="shared" ref="J632:J695" si="413">Q532*$D$1</f>
        <v>51968.000000000007</v>
      </c>
      <c r="K632" s="64">
        <f t="shared" ref="K632:K695" si="414">R532*$D$1</f>
        <v>25984.000000000004</v>
      </c>
      <c r="L632" s="64">
        <f t="shared" si="403"/>
        <v>185600.00000000003</v>
      </c>
      <c r="M632" s="64">
        <f t="shared" si="404"/>
        <v>139200</v>
      </c>
      <c r="N632" s="64">
        <f t="shared" si="405"/>
        <v>185600.00000000003</v>
      </c>
      <c r="O632" s="64">
        <f t="shared" si="406"/>
        <v>139200</v>
      </c>
      <c r="P632" s="64">
        <f t="shared" si="407"/>
        <v>46400.000000000007</v>
      </c>
      <c r="Q632" s="64">
        <f t="shared" si="408"/>
        <v>92800.000000000015</v>
      </c>
      <c r="R632" s="64">
        <f t="shared" si="409"/>
        <v>46400.000000000007</v>
      </c>
      <c r="T632" s="64">
        <f>培养数据!$M$6*D232</f>
        <v>185.60000000000002</v>
      </c>
      <c r="U632" s="64">
        <f>培养数据!$M$7*D232</f>
        <v>139.19999999999999</v>
      </c>
      <c r="V632" s="64">
        <f>培养数据!$M$8*D232</f>
        <v>185.60000000000002</v>
      </c>
      <c r="W632" s="64">
        <f>培养数据!$M$9*D232</f>
        <v>139.19999999999999</v>
      </c>
      <c r="X632" s="64">
        <f>培养数据!$M$10*D232</f>
        <v>46.400000000000006</v>
      </c>
      <c r="Y632" s="64">
        <f>培养数据!$M$11*D232</f>
        <v>92.800000000000011</v>
      </c>
      <c r="Z632" s="64">
        <f>培养数据!$M$12*D232</f>
        <v>46.400000000000006</v>
      </c>
    </row>
    <row r="633" spans="1:26">
      <c r="A633" s="64">
        <v>630</v>
      </c>
      <c r="B633" s="64">
        <v>2</v>
      </c>
      <c r="C633" s="64">
        <v>3</v>
      </c>
      <c r="D633" s="64">
        <v>30</v>
      </c>
      <c r="E633" s="64">
        <f t="shared" ref="E633:E696" si="415">L533*$D$1</f>
        <v>107520</v>
      </c>
      <c r="F633" s="64">
        <f t="shared" ref="F633:F696" si="416">M533*$D$1</f>
        <v>80640</v>
      </c>
      <c r="G633" s="64">
        <f t="shared" si="410"/>
        <v>107520</v>
      </c>
      <c r="H633" s="64">
        <f t="shared" si="411"/>
        <v>80640</v>
      </c>
      <c r="I633" s="64">
        <f t="shared" si="412"/>
        <v>26880</v>
      </c>
      <c r="J633" s="64">
        <f t="shared" si="413"/>
        <v>53760</v>
      </c>
      <c r="K633" s="64">
        <f t="shared" si="414"/>
        <v>26880</v>
      </c>
      <c r="L633" s="64">
        <f t="shared" si="403"/>
        <v>192000</v>
      </c>
      <c r="M633" s="64">
        <f t="shared" si="404"/>
        <v>144000</v>
      </c>
      <c r="N633" s="64">
        <f t="shared" si="405"/>
        <v>192000</v>
      </c>
      <c r="O633" s="64">
        <f t="shared" si="406"/>
        <v>144000</v>
      </c>
      <c r="P633" s="64">
        <f t="shared" si="407"/>
        <v>48000</v>
      </c>
      <c r="Q633" s="64">
        <f t="shared" si="408"/>
        <v>96000</v>
      </c>
      <c r="R633" s="64">
        <f t="shared" si="409"/>
        <v>48000</v>
      </c>
      <c r="T633" s="64">
        <f>培养数据!$M$6*D233</f>
        <v>192</v>
      </c>
      <c r="U633" s="64">
        <f>培养数据!$M$7*D233</f>
        <v>144</v>
      </c>
      <c r="V633" s="64">
        <f>培养数据!$M$8*D233</f>
        <v>192</v>
      </c>
      <c r="W633" s="64">
        <f>培养数据!$M$9*D233</f>
        <v>144</v>
      </c>
      <c r="X633" s="64">
        <f>培养数据!$M$10*D233</f>
        <v>48</v>
      </c>
      <c r="Y633" s="64">
        <f>培养数据!$M$11*D233</f>
        <v>96</v>
      </c>
      <c r="Z633" s="64">
        <f>培养数据!$M$12*D233</f>
        <v>48</v>
      </c>
    </row>
    <row r="634" spans="1:26">
      <c r="A634" s="64">
        <v>631</v>
      </c>
      <c r="B634" s="64">
        <v>2</v>
      </c>
      <c r="C634" s="64">
        <v>3</v>
      </c>
      <c r="D634" s="64">
        <v>31</v>
      </c>
      <c r="E634" s="64">
        <f t="shared" si="415"/>
        <v>111104.00000000003</v>
      </c>
      <c r="F634" s="64">
        <f t="shared" si="416"/>
        <v>83328</v>
      </c>
      <c r="G634" s="64">
        <f t="shared" si="410"/>
        <v>111104.00000000003</v>
      </c>
      <c r="H634" s="64">
        <f t="shared" si="411"/>
        <v>83328</v>
      </c>
      <c r="I634" s="64">
        <f t="shared" si="412"/>
        <v>27776.000000000007</v>
      </c>
      <c r="J634" s="64">
        <f t="shared" si="413"/>
        <v>55552.000000000015</v>
      </c>
      <c r="K634" s="64">
        <f t="shared" si="414"/>
        <v>27776.000000000007</v>
      </c>
      <c r="L634" s="64">
        <f t="shared" si="403"/>
        <v>198400</v>
      </c>
      <c r="M634" s="64">
        <f t="shared" si="404"/>
        <v>148799.99999999997</v>
      </c>
      <c r="N634" s="64">
        <f t="shared" si="405"/>
        <v>198400</v>
      </c>
      <c r="O634" s="64">
        <f t="shared" si="406"/>
        <v>148799.99999999997</v>
      </c>
      <c r="P634" s="64">
        <f t="shared" si="407"/>
        <v>49600</v>
      </c>
      <c r="Q634" s="64">
        <f t="shared" si="408"/>
        <v>99200</v>
      </c>
      <c r="R634" s="64">
        <f t="shared" si="409"/>
        <v>49600</v>
      </c>
      <c r="T634" s="64">
        <f>培养数据!$M$6*D234</f>
        <v>198.4</v>
      </c>
      <c r="U634" s="64">
        <f>培养数据!$M$7*D234</f>
        <v>148.79999999999998</v>
      </c>
      <c r="V634" s="64">
        <f>培养数据!$M$8*D234</f>
        <v>198.4</v>
      </c>
      <c r="W634" s="64">
        <f>培养数据!$M$9*D234</f>
        <v>148.79999999999998</v>
      </c>
      <c r="X634" s="64">
        <f>培养数据!$M$10*D234</f>
        <v>49.6</v>
      </c>
      <c r="Y634" s="64">
        <f>培养数据!$M$11*D234</f>
        <v>99.2</v>
      </c>
      <c r="Z634" s="64">
        <f>培养数据!$M$12*D234</f>
        <v>49.6</v>
      </c>
    </row>
    <row r="635" spans="1:26">
      <c r="A635" s="64">
        <v>632</v>
      </c>
      <c r="B635" s="64">
        <v>2</v>
      </c>
      <c r="C635" s="64">
        <v>3</v>
      </c>
      <c r="D635" s="64">
        <v>32</v>
      </c>
      <c r="E635" s="64">
        <f t="shared" si="415"/>
        <v>114688</v>
      </c>
      <c r="F635" s="64">
        <f t="shared" si="416"/>
        <v>86016</v>
      </c>
      <c r="G635" s="64">
        <f t="shared" si="410"/>
        <v>114688</v>
      </c>
      <c r="H635" s="64">
        <f t="shared" si="411"/>
        <v>86016</v>
      </c>
      <c r="I635" s="64">
        <f t="shared" si="412"/>
        <v>28672</v>
      </c>
      <c r="J635" s="64">
        <f t="shared" si="413"/>
        <v>57344</v>
      </c>
      <c r="K635" s="64">
        <f t="shared" si="414"/>
        <v>28672</v>
      </c>
      <c r="L635" s="64">
        <f t="shared" si="403"/>
        <v>204800</v>
      </c>
      <c r="M635" s="64">
        <f t="shared" si="404"/>
        <v>153600</v>
      </c>
      <c r="N635" s="64">
        <f t="shared" si="405"/>
        <v>204800</v>
      </c>
      <c r="O635" s="64">
        <f t="shared" si="406"/>
        <v>153600</v>
      </c>
      <c r="P635" s="64">
        <f t="shared" si="407"/>
        <v>51200</v>
      </c>
      <c r="Q635" s="64">
        <f t="shared" si="408"/>
        <v>102400</v>
      </c>
      <c r="R635" s="64">
        <f t="shared" si="409"/>
        <v>51200</v>
      </c>
      <c r="T635" s="64">
        <f>培养数据!$M$6*D235</f>
        <v>204.8</v>
      </c>
      <c r="U635" s="64">
        <f>培养数据!$M$7*D235</f>
        <v>153.6</v>
      </c>
      <c r="V635" s="64">
        <f>培养数据!$M$8*D235</f>
        <v>204.8</v>
      </c>
      <c r="W635" s="64">
        <f>培养数据!$M$9*D235</f>
        <v>153.6</v>
      </c>
      <c r="X635" s="64">
        <f>培养数据!$M$10*D235</f>
        <v>51.2</v>
      </c>
      <c r="Y635" s="64">
        <f>培养数据!$M$11*D235</f>
        <v>102.4</v>
      </c>
      <c r="Z635" s="64">
        <f>培养数据!$M$12*D235</f>
        <v>51.2</v>
      </c>
    </row>
    <row r="636" spans="1:26">
      <c r="A636" s="64">
        <v>633</v>
      </c>
      <c r="B636" s="64">
        <v>2</v>
      </c>
      <c r="C636" s="64">
        <v>3</v>
      </c>
      <c r="D636" s="64">
        <v>33</v>
      </c>
      <c r="E636" s="64">
        <f t="shared" si="415"/>
        <v>118272</v>
      </c>
      <c r="F636" s="64">
        <f t="shared" si="416"/>
        <v>88704</v>
      </c>
      <c r="G636" s="64">
        <f t="shared" si="410"/>
        <v>118272</v>
      </c>
      <c r="H636" s="64">
        <f t="shared" si="411"/>
        <v>88704</v>
      </c>
      <c r="I636" s="64">
        <f t="shared" si="412"/>
        <v>29568</v>
      </c>
      <c r="J636" s="64">
        <f t="shared" si="413"/>
        <v>59136</v>
      </c>
      <c r="K636" s="64">
        <f t="shared" si="414"/>
        <v>29568</v>
      </c>
      <c r="L636" s="64">
        <f t="shared" si="403"/>
        <v>211200.00000000003</v>
      </c>
      <c r="M636" s="64">
        <f t="shared" si="404"/>
        <v>158400</v>
      </c>
      <c r="N636" s="64">
        <f t="shared" si="405"/>
        <v>211200.00000000003</v>
      </c>
      <c r="O636" s="64">
        <f t="shared" si="406"/>
        <v>158400</v>
      </c>
      <c r="P636" s="64">
        <f t="shared" si="407"/>
        <v>52800.000000000007</v>
      </c>
      <c r="Q636" s="64">
        <f t="shared" si="408"/>
        <v>105600.00000000001</v>
      </c>
      <c r="R636" s="64">
        <f t="shared" si="409"/>
        <v>52800.000000000007</v>
      </c>
      <c r="T636" s="64">
        <f>培养数据!$M$6*D236</f>
        <v>211.20000000000002</v>
      </c>
      <c r="U636" s="64">
        <f>培养数据!$M$7*D236</f>
        <v>158.4</v>
      </c>
      <c r="V636" s="64">
        <f>培养数据!$M$8*D236</f>
        <v>211.20000000000002</v>
      </c>
      <c r="W636" s="64">
        <f>培养数据!$M$9*D236</f>
        <v>158.4</v>
      </c>
      <c r="X636" s="64">
        <f>培养数据!$M$10*D236</f>
        <v>52.800000000000004</v>
      </c>
      <c r="Y636" s="64">
        <f>培养数据!$M$11*D236</f>
        <v>105.60000000000001</v>
      </c>
      <c r="Z636" s="64">
        <f>培养数据!$M$12*D236</f>
        <v>52.800000000000004</v>
      </c>
    </row>
    <row r="637" spans="1:26">
      <c r="A637" s="64">
        <v>634</v>
      </c>
      <c r="B637" s="64">
        <v>2</v>
      </c>
      <c r="C637" s="64">
        <v>3</v>
      </c>
      <c r="D637" s="64">
        <v>34</v>
      </c>
      <c r="E637" s="64">
        <f t="shared" si="415"/>
        <v>121856.00000000003</v>
      </c>
      <c r="F637" s="64">
        <f t="shared" si="416"/>
        <v>91392</v>
      </c>
      <c r="G637" s="64">
        <f t="shared" si="410"/>
        <v>121856.00000000003</v>
      </c>
      <c r="H637" s="64">
        <f t="shared" si="411"/>
        <v>91392</v>
      </c>
      <c r="I637" s="64">
        <f t="shared" si="412"/>
        <v>30464.000000000007</v>
      </c>
      <c r="J637" s="64">
        <f t="shared" si="413"/>
        <v>60928.000000000015</v>
      </c>
      <c r="K637" s="64">
        <f t="shared" si="414"/>
        <v>30464.000000000007</v>
      </c>
      <c r="L637" s="64">
        <f t="shared" si="403"/>
        <v>217600.00000000003</v>
      </c>
      <c r="M637" s="64">
        <f t="shared" si="404"/>
        <v>163200</v>
      </c>
      <c r="N637" s="64">
        <f t="shared" si="405"/>
        <v>217600.00000000003</v>
      </c>
      <c r="O637" s="64">
        <f t="shared" si="406"/>
        <v>163200</v>
      </c>
      <c r="P637" s="64">
        <f t="shared" si="407"/>
        <v>54400.000000000007</v>
      </c>
      <c r="Q637" s="64">
        <f t="shared" si="408"/>
        <v>108800.00000000001</v>
      </c>
      <c r="R637" s="64">
        <f t="shared" si="409"/>
        <v>54400.000000000007</v>
      </c>
      <c r="T637" s="64">
        <f>培养数据!$M$6*D237</f>
        <v>217.60000000000002</v>
      </c>
      <c r="U637" s="64">
        <f>培养数据!$M$7*D237</f>
        <v>163.19999999999999</v>
      </c>
      <c r="V637" s="64">
        <f>培养数据!$M$8*D237</f>
        <v>217.60000000000002</v>
      </c>
      <c r="W637" s="64">
        <f>培养数据!$M$9*D237</f>
        <v>163.19999999999999</v>
      </c>
      <c r="X637" s="64">
        <f>培养数据!$M$10*D237</f>
        <v>54.400000000000006</v>
      </c>
      <c r="Y637" s="64">
        <f>培养数据!$M$11*D237</f>
        <v>108.80000000000001</v>
      </c>
      <c r="Z637" s="64">
        <f>培养数据!$M$12*D237</f>
        <v>54.400000000000006</v>
      </c>
    </row>
    <row r="638" spans="1:26">
      <c r="A638" s="64">
        <v>635</v>
      </c>
      <c r="B638" s="64">
        <v>2</v>
      </c>
      <c r="C638" s="64">
        <v>3</v>
      </c>
      <c r="D638" s="64">
        <v>35</v>
      </c>
      <c r="E638" s="64">
        <f t="shared" si="415"/>
        <v>125440</v>
      </c>
      <c r="F638" s="64">
        <f t="shared" si="416"/>
        <v>94080</v>
      </c>
      <c r="G638" s="64">
        <f t="shared" si="410"/>
        <v>125440</v>
      </c>
      <c r="H638" s="64">
        <f t="shared" si="411"/>
        <v>94080</v>
      </c>
      <c r="I638" s="64">
        <f t="shared" si="412"/>
        <v>31360</v>
      </c>
      <c r="J638" s="64">
        <f t="shared" si="413"/>
        <v>62720</v>
      </c>
      <c r="K638" s="64">
        <f t="shared" si="414"/>
        <v>31360</v>
      </c>
      <c r="L638" s="64">
        <f t="shared" si="403"/>
        <v>224000</v>
      </c>
      <c r="M638" s="64">
        <f t="shared" si="404"/>
        <v>168000</v>
      </c>
      <c r="N638" s="64">
        <f t="shared" si="405"/>
        <v>224000</v>
      </c>
      <c r="O638" s="64">
        <f t="shared" si="406"/>
        <v>168000</v>
      </c>
      <c r="P638" s="64">
        <f t="shared" si="407"/>
        <v>56000</v>
      </c>
      <c r="Q638" s="64">
        <f t="shared" si="408"/>
        <v>112000</v>
      </c>
      <c r="R638" s="64">
        <f t="shared" si="409"/>
        <v>56000</v>
      </c>
      <c r="T638" s="64">
        <f>培养数据!$M$6*D238</f>
        <v>224</v>
      </c>
      <c r="U638" s="64">
        <f>培养数据!$M$7*D238</f>
        <v>168</v>
      </c>
      <c r="V638" s="64">
        <f>培养数据!$M$8*D238</f>
        <v>224</v>
      </c>
      <c r="W638" s="64">
        <f>培养数据!$M$9*D238</f>
        <v>168</v>
      </c>
      <c r="X638" s="64">
        <f>培养数据!$M$10*D238</f>
        <v>56</v>
      </c>
      <c r="Y638" s="64">
        <f>培养数据!$M$11*D238</f>
        <v>112</v>
      </c>
      <c r="Z638" s="64">
        <f>培养数据!$M$12*D238</f>
        <v>56</v>
      </c>
    </row>
    <row r="639" spans="1:26">
      <c r="A639" s="64">
        <v>636</v>
      </c>
      <c r="B639" s="64">
        <v>2</v>
      </c>
      <c r="C639" s="64">
        <v>3</v>
      </c>
      <c r="D639" s="64">
        <v>36</v>
      </c>
      <c r="E639" s="64">
        <f t="shared" si="415"/>
        <v>129024.00000000003</v>
      </c>
      <c r="F639" s="64">
        <f t="shared" si="416"/>
        <v>96768</v>
      </c>
      <c r="G639" s="64">
        <f t="shared" si="410"/>
        <v>129024.00000000003</v>
      </c>
      <c r="H639" s="64">
        <f t="shared" si="411"/>
        <v>96768</v>
      </c>
      <c r="I639" s="64">
        <f t="shared" si="412"/>
        <v>32256.000000000007</v>
      </c>
      <c r="J639" s="64">
        <f t="shared" si="413"/>
        <v>64512.000000000015</v>
      </c>
      <c r="K639" s="64">
        <f t="shared" si="414"/>
        <v>32256.000000000007</v>
      </c>
      <c r="L639" s="64">
        <f t="shared" si="403"/>
        <v>230400</v>
      </c>
      <c r="M639" s="64">
        <f t="shared" si="404"/>
        <v>172799.99999999997</v>
      </c>
      <c r="N639" s="64">
        <f t="shared" si="405"/>
        <v>230400</v>
      </c>
      <c r="O639" s="64">
        <f t="shared" si="406"/>
        <v>172799.99999999997</v>
      </c>
      <c r="P639" s="64">
        <f t="shared" si="407"/>
        <v>57600</v>
      </c>
      <c r="Q639" s="64">
        <f t="shared" si="408"/>
        <v>115200</v>
      </c>
      <c r="R639" s="64">
        <f t="shared" si="409"/>
        <v>57600</v>
      </c>
      <c r="T639" s="64">
        <f>培养数据!$M$6*D239</f>
        <v>230.4</v>
      </c>
      <c r="U639" s="64">
        <f>培养数据!$M$7*D239</f>
        <v>172.79999999999998</v>
      </c>
      <c r="V639" s="64">
        <f>培养数据!$M$8*D239</f>
        <v>230.4</v>
      </c>
      <c r="W639" s="64">
        <f>培养数据!$M$9*D239</f>
        <v>172.79999999999998</v>
      </c>
      <c r="X639" s="64">
        <f>培养数据!$M$10*D239</f>
        <v>57.6</v>
      </c>
      <c r="Y639" s="64">
        <f>培养数据!$M$11*D239</f>
        <v>115.2</v>
      </c>
      <c r="Z639" s="64">
        <f>培养数据!$M$12*D239</f>
        <v>57.6</v>
      </c>
    </row>
    <row r="640" spans="1:26">
      <c r="A640" s="64">
        <v>637</v>
      </c>
      <c r="B640" s="64">
        <v>2</v>
      </c>
      <c r="C640" s="64">
        <v>3</v>
      </c>
      <c r="D640" s="64">
        <v>37</v>
      </c>
      <c r="E640" s="64">
        <f t="shared" si="415"/>
        <v>132608.00000000003</v>
      </c>
      <c r="F640" s="64">
        <f t="shared" si="416"/>
        <v>99456</v>
      </c>
      <c r="G640" s="64">
        <f t="shared" si="410"/>
        <v>132608.00000000003</v>
      </c>
      <c r="H640" s="64">
        <f t="shared" si="411"/>
        <v>99456</v>
      </c>
      <c r="I640" s="64">
        <f t="shared" si="412"/>
        <v>33152.000000000007</v>
      </c>
      <c r="J640" s="64">
        <f t="shared" si="413"/>
        <v>66304.000000000015</v>
      </c>
      <c r="K640" s="64">
        <f t="shared" si="414"/>
        <v>33152.000000000007</v>
      </c>
      <c r="L640" s="64">
        <f t="shared" si="403"/>
        <v>236800</v>
      </c>
      <c r="M640" s="64">
        <f t="shared" si="404"/>
        <v>177600</v>
      </c>
      <c r="N640" s="64">
        <f t="shared" si="405"/>
        <v>236800</v>
      </c>
      <c r="O640" s="64">
        <f t="shared" si="406"/>
        <v>177600</v>
      </c>
      <c r="P640" s="64">
        <f t="shared" si="407"/>
        <v>59200</v>
      </c>
      <c r="Q640" s="64">
        <f t="shared" si="408"/>
        <v>118400</v>
      </c>
      <c r="R640" s="64">
        <f t="shared" si="409"/>
        <v>59200</v>
      </c>
      <c r="T640" s="64">
        <f>培养数据!$M$6*D240</f>
        <v>236.8</v>
      </c>
      <c r="U640" s="64">
        <f>培养数据!$M$7*D240</f>
        <v>177.6</v>
      </c>
      <c r="V640" s="64">
        <f>培养数据!$M$8*D240</f>
        <v>236.8</v>
      </c>
      <c r="W640" s="64">
        <f>培养数据!$M$9*D240</f>
        <v>177.6</v>
      </c>
      <c r="X640" s="64">
        <f>培养数据!$M$10*D240</f>
        <v>59.2</v>
      </c>
      <c r="Y640" s="64">
        <f>培养数据!$M$11*D240</f>
        <v>118.4</v>
      </c>
      <c r="Z640" s="64">
        <f>培养数据!$M$12*D240</f>
        <v>59.2</v>
      </c>
    </row>
    <row r="641" spans="1:26">
      <c r="A641" s="64">
        <v>638</v>
      </c>
      <c r="B641" s="64">
        <v>2</v>
      </c>
      <c r="C641" s="64">
        <v>3</v>
      </c>
      <c r="D641" s="64">
        <v>38</v>
      </c>
      <c r="E641" s="64">
        <f t="shared" si="415"/>
        <v>136192</v>
      </c>
      <c r="F641" s="64">
        <f t="shared" si="416"/>
        <v>102144</v>
      </c>
      <c r="G641" s="64">
        <f t="shared" si="410"/>
        <v>136192</v>
      </c>
      <c r="H641" s="64">
        <f t="shared" si="411"/>
        <v>102144</v>
      </c>
      <c r="I641" s="64">
        <f t="shared" si="412"/>
        <v>34048</v>
      </c>
      <c r="J641" s="64">
        <f t="shared" si="413"/>
        <v>68096</v>
      </c>
      <c r="K641" s="64">
        <f t="shared" si="414"/>
        <v>34048</v>
      </c>
      <c r="L641" s="64">
        <f t="shared" si="403"/>
        <v>243200.00000000003</v>
      </c>
      <c r="M641" s="64">
        <f t="shared" si="404"/>
        <v>182400</v>
      </c>
      <c r="N641" s="64">
        <f t="shared" si="405"/>
        <v>243200.00000000003</v>
      </c>
      <c r="O641" s="64">
        <f t="shared" si="406"/>
        <v>182400</v>
      </c>
      <c r="P641" s="64">
        <f t="shared" si="407"/>
        <v>60800.000000000007</v>
      </c>
      <c r="Q641" s="64">
        <f t="shared" si="408"/>
        <v>121600.00000000001</v>
      </c>
      <c r="R641" s="64">
        <f t="shared" si="409"/>
        <v>60800.000000000007</v>
      </c>
      <c r="T641" s="64">
        <f>培养数据!$M$6*D241</f>
        <v>243.20000000000002</v>
      </c>
      <c r="U641" s="64">
        <f>培养数据!$M$7*D241</f>
        <v>182.4</v>
      </c>
      <c r="V641" s="64">
        <f>培养数据!$M$8*D241</f>
        <v>243.20000000000002</v>
      </c>
      <c r="W641" s="64">
        <f>培养数据!$M$9*D241</f>
        <v>182.4</v>
      </c>
      <c r="X641" s="64">
        <f>培养数据!$M$10*D241</f>
        <v>60.800000000000004</v>
      </c>
      <c r="Y641" s="64">
        <f>培养数据!$M$11*D241</f>
        <v>121.60000000000001</v>
      </c>
      <c r="Z641" s="64">
        <f>培养数据!$M$12*D241</f>
        <v>60.800000000000004</v>
      </c>
    </row>
    <row r="642" spans="1:26">
      <c r="A642" s="64">
        <v>639</v>
      </c>
      <c r="B642" s="64">
        <v>2</v>
      </c>
      <c r="C642" s="64">
        <v>3</v>
      </c>
      <c r="D642" s="64">
        <v>39</v>
      </c>
      <c r="E642" s="64">
        <f t="shared" si="415"/>
        <v>139776.00000000003</v>
      </c>
      <c r="F642" s="64">
        <f t="shared" si="416"/>
        <v>104832</v>
      </c>
      <c r="G642" s="64">
        <f t="shared" si="410"/>
        <v>139776.00000000003</v>
      </c>
      <c r="H642" s="64">
        <f t="shared" si="411"/>
        <v>104832</v>
      </c>
      <c r="I642" s="64">
        <f t="shared" si="412"/>
        <v>34944.000000000007</v>
      </c>
      <c r="J642" s="64">
        <f t="shared" si="413"/>
        <v>69888.000000000015</v>
      </c>
      <c r="K642" s="64">
        <f t="shared" si="414"/>
        <v>34944.000000000007</v>
      </c>
      <c r="L642" s="64">
        <f t="shared" si="403"/>
        <v>249600.00000000003</v>
      </c>
      <c r="M642" s="64">
        <f t="shared" si="404"/>
        <v>187200</v>
      </c>
      <c r="N642" s="64">
        <f t="shared" si="405"/>
        <v>249600.00000000003</v>
      </c>
      <c r="O642" s="64">
        <f t="shared" si="406"/>
        <v>187200</v>
      </c>
      <c r="P642" s="64">
        <f t="shared" si="407"/>
        <v>62400.000000000007</v>
      </c>
      <c r="Q642" s="64">
        <f t="shared" si="408"/>
        <v>124800.00000000001</v>
      </c>
      <c r="R642" s="64">
        <f t="shared" si="409"/>
        <v>62400.000000000007</v>
      </c>
      <c r="T642" s="64">
        <f>培养数据!$M$6*D242</f>
        <v>249.60000000000002</v>
      </c>
      <c r="U642" s="64">
        <f>培养数据!$M$7*D242</f>
        <v>187.2</v>
      </c>
      <c r="V642" s="64">
        <f>培养数据!$M$8*D242</f>
        <v>249.60000000000002</v>
      </c>
      <c r="W642" s="64">
        <f>培养数据!$M$9*D242</f>
        <v>187.2</v>
      </c>
      <c r="X642" s="64">
        <f>培养数据!$M$10*D242</f>
        <v>62.400000000000006</v>
      </c>
      <c r="Y642" s="64">
        <f>培养数据!$M$11*D242</f>
        <v>124.80000000000001</v>
      </c>
      <c r="Z642" s="64">
        <f>培养数据!$M$12*D242</f>
        <v>62.400000000000006</v>
      </c>
    </row>
    <row r="643" spans="1:26">
      <c r="A643" s="64">
        <v>640</v>
      </c>
      <c r="B643" s="64">
        <v>2</v>
      </c>
      <c r="C643" s="64">
        <v>3</v>
      </c>
      <c r="D643" s="64">
        <v>40</v>
      </c>
      <c r="E643" s="64">
        <f t="shared" si="415"/>
        <v>143360.00000000003</v>
      </c>
      <c r="F643" s="64">
        <f t="shared" si="416"/>
        <v>107520</v>
      </c>
      <c r="G643" s="64">
        <f t="shared" si="410"/>
        <v>143360.00000000003</v>
      </c>
      <c r="H643" s="64">
        <f t="shared" si="411"/>
        <v>107520</v>
      </c>
      <c r="I643" s="64">
        <f t="shared" si="412"/>
        <v>35840.000000000007</v>
      </c>
      <c r="J643" s="64">
        <f t="shared" si="413"/>
        <v>71680.000000000015</v>
      </c>
      <c r="K643" s="64">
        <f t="shared" si="414"/>
        <v>35840.000000000007</v>
      </c>
      <c r="L643" s="64">
        <f t="shared" si="403"/>
        <v>256000</v>
      </c>
      <c r="M643" s="64">
        <f t="shared" si="404"/>
        <v>192000</v>
      </c>
      <c r="N643" s="64">
        <f t="shared" si="405"/>
        <v>256000</v>
      </c>
      <c r="O643" s="64">
        <f t="shared" si="406"/>
        <v>192000</v>
      </c>
      <c r="P643" s="64">
        <f t="shared" si="407"/>
        <v>64000</v>
      </c>
      <c r="Q643" s="64">
        <f t="shared" si="408"/>
        <v>128000</v>
      </c>
      <c r="R643" s="64">
        <f t="shared" si="409"/>
        <v>64000</v>
      </c>
      <c r="T643" s="64">
        <f>培养数据!$M$6*D243</f>
        <v>256</v>
      </c>
      <c r="U643" s="64">
        <f>培养数据!$M$7*D243</f>
        <v>192</v>
      </c>
      <c r="V643" s="64">
        <f>培养数据!$M$8*D243</f>
        <v>256</v>
      </c>
      <c r="W643" s="64">
        <f>培养数据!$M$9*D243</f>
        <v>192</v>
      </c>
      <c r="X643" s="64">
        <f>培养数据!$M$10*D243</f>
        <v>64</v>
      </c>
      <c r="Y643" s="64">
        <f>培养数据!$M$11*D243</f>
        <v>128</v>
      </c>
      <c r="Z643" s="64">
        <f>培养数据!$M$12*D243</f>
        <v>64</v>
      </c>
    </row>
    <row r="644" spans="1:26">
      <c r="A644" s="64">
        <v>641</v>
      </c>
      <c r="B644" s="64">
        <v>2</v>
      </c>
      <c r="C644" s="64">
        <v>3</v>
      </c>
      <c r="D644" s="64">
        <v>41</v>
      </c>
      <c r="E644" s="64">
        <f t="shared" si="415"/>
        <v>146944</v>
      </c>
      <c r="F644" s="64">
        <f t="shared" si="416"/>
        <v>110208</v>
      </c>
      <c r="G644" s="64">
        <f t="shared" si="410"/>
        <v>146944</v>
      </c>
      <c r="H644" s="64">
        <f t="shared" si="411"/>
        <v>110208</v>
      </c>
      <c r="I644" s="64">
        <f t="shared" si="412"/>
        <v>36736</v>
      </c>
      <c r="J644" s="64">
        <f t="shared" si="413"/>
        <v>73472</v>
      </c>
      <c r="K644" s="64">
        <f t="shared" si="414"/>
        <v>36736</v>
      </c>
      <c r="L644" s="64">
        <f t="shared" si="403"/>
        <v>262400.00000000006</v>
      </c>
      <c r="M644" s="64">
        <f t="shared" si="404"/>
        <v>196799.99999999997</v>
      </c>
      <c r="N644" s="64">
        <f t="shared" si="405"/>
        <v>262400.00000000006</v>
      </c>
      <c r="O644" s="64">
        <f t="shared" si="406"/>
        <v>196799.99999999997</v>
      </c>
      <c r="P644" s="64">
        <f t="shared" si="407"/>
        <v>65600.000000000015</v>
      </c>
      <c r="Q644" s="64">
        <f t="shared" si="408"/>
        <v>131200.00000000003</v>
      </c>
      <c r="R644" s="64">
        <f t="shared" si="409"/>
        <v>65600.000000000015</v>
      </c>
      <c r="T644" s="64">
        <f>培养数据!$M$6*D244</f>
        <v>262.40000000000003</v>
      </c>
      <c r="U644" s="64">
        <f>培养数据!$M$7*D244</f>
        <v>196.79999999999998</v>
      </c>
      <c r="V644" s="64">
        <f>培养数据!$M$8*D244</f>
        <v>262.40000000000003</v>
      </c>
      <c r="W644" s="64">
        <f>培养数据!$M$9*D244</f>
        <v>196.79999999999998</v>
      </c>
      <c r="X644" s="64">
        <f>培养数据!$M$10*D244</f>
        <v>65.600000000000009</v>
      </c>
      <c r="Y644" s="64">
        <f>培养数据!$M$11*D244</f>
        <v>131.20000000000002</v>
      </c>
      <c r="Z644" s="64">
        <f>培养数据!$M$12*D244</f>
        <v>65.600000000000009</v>
      </c>
    </row>
    <row r="645" spans="1:26">
      <c r="A645" s="64">
        <v>642</v>
      </c>
      <c r="B645" s="64">
        <v>2</v>
      </c>
      <c r="C645" s="64">
        <v>3</v>
      </c>
      <c r="D645" s="64">
        <v>42</v>
      </c>
      <c r="E645" s="64">
        <f t="shared" si="415"/>
        <v>150528.00000000003</v>
      </c>
      <c r="F645" s="64">
        <f t="shared" si="416"/>
        <v>112896</v>
      </c>
      <c r="G645" s="64">
        <f t="shared" si="410"/>
        <v>150528.00000000003</v>
      </c>
      <c r="H645" s="64">
        <f t="shared" si="411"/>
        <v>112896</v>
      </c>
      <c r="I645" s="64">
        <f t="shared" si="412"/>
        <v>37632.000000000007</v>
      </c>
      <c r="J645" s="64">
        <f t="shared" si="413"/>
        <v>75264.000000000015</v>
      </c>
      <c r="K645" s="64">
        <f t="shared" si="414"/>
        <v>37632.000000000007</v>
      </c>
      <c r="L645" s="64">
        <f t="shared" ref="L645:L708" si="417">$L$1*T645</f>
        <v>268800</v>
      </c>
      <c r="M645" s="64">
        <f t="shared" ref="M645:M708" si="418">$L$1*U645</f>
        <v>201600</v>
      </c>
      <c r="N645" s="64">
        <f t="shared" ref="N645:N708" si="419">$L$1*V645</f>
        <v>268800</v>
      </c>
      <c r="O645" s="64">
        <f t="shared" ref="O645:O708" si="420">$L$1*W645</f>
        <v>201600</v>
      </c>
      <c r="P645" s="64">
        <f t="shared" ref="P645:P708" si="421">$L$1*X645</f>
        <v>67200</v>
      </c>
      <c r="Q645" s="64">
        <f t="shared" ref="Q645:Q708" si="422">$L$1*Y645</f>
        <v>134400</v>
      </c>
      <c r="R645" s="64">
        <f t="shared" ref="R645:R708" si="423">$L$1*Z645</f>
        <v>67200</v>
      </c>
      <c r="T645" s="64">
        <f>培养数据!$M$6*D245</f>
        <v>268.8</v>
      </c>
      <c r="U645" s="64">
        <f>培养数据!$M$7*D245</f>
        <v>201.6</v>
      </c>
      <c r="V645" s="64">
        <f>培养数据!$M$8*D245</f>
        <v>268.8</v>
      </c>
      <c r="W645" s="64">
        <f>培养数据!$M$9*D245</f>
        <v>201.6</v>
      </c>
      <c r="X645" s="64">
        <f>培养数据!$M$10*D245</f>
        <v>67.2</v>
      </c>
      <c r="Y645" s="64">
        <f>培养数据!$M$11*D245</f>
        <v>134.4</v>
      </c>
      <c r="Z645" s="64">
        <f>培养数据!$M$12*D245</f>
        <v>67.2</v>
      </c>
    </row>
    <row r="646" spans="1:26">
      <c r="A646" s="64">
        <v>643</v>
      </c>
      <c r="B646" s="64">
        <v>2</v>
      </c>
      <c r="C646" s="64">
        <v>3</v>
      </c>
      <c r="D646" s="64">
        <v>43</v>
      </c>
      <c r="E646" s="64">
        <f t="shared" si="415"/>
        <v>154112.00000000003</v>
      </c>
      <c r="F646" s="64">
        <f t="shared" si="416"/>
        <v>115584</v>
      </c>
      <c r="G646" s="64">
        <f t="shared" si="410"/>
        <v>154112.00000000003</v>
      </c>
      <c r="H646" s="64">
        <f t="shared" si="411"/>
        <v>115584</v>
      </c>
      <c r="I646" s="64">
        <f t="shared" si="412"/>
        <v>38528.000000000007</v>
      </c>
      <c r="J646" s="64">
        <f t="shared" si="413"/>
        <v>77056.000000000015</v>
      </c>
      <c r="K646" s="64">
        <f t="shared" si="414"/>
        <v>38528.000000000007</v>
      </c>
      <c r="L646" s="64">
        <f t="shared" si="417"/>
        <v>275200</v>
      </c>
      <c r="M646" s="64">
        <f t="shared" si="418"/>
        <v>206400</v>
      </c>
      <c r="N646" s="64">
        <f t="shared" si="419"/>
        <v>275200</v>
      </c>
      <c r="O646" s="64">
        <f t="shared" si="420"/>
        <v>206400</v>
      </c>
      <c r="P646" s="64">
        <f t="shared" si="421"/>
        <v>68800</v>
      </c>
      <c r="Q646" s="64">
        <f t="shared" si="422"/>
        <v>137600</v>
      </c>
      <c r="R646" s="64">
        <f t="shared" si="423"/>
        <v>68800</v>
      </c>
      <c r="T646" s="64">
        <f>培养数据!$M$6*D246</f>
        <v>275.2</v>
      </c>
      <c r="U646" s="64">
        <f>培养数据!$M$7*D246</f>
        <v>206.4</v>
      </c>
      <c r="V646" s="64">
        <f>培养数据!$M$8*D246</f>
        <v>275.2</v>
      </c>
      <c r="W646" s="64">
        <f>培养数据!$M$9*D246</f>
        <v>206.4</v>
      </c>
      <c r="X646" s="64">
        <f>培养数据!$M$10*D246</f>
        <v>68.8</v>
      </c>
      <c r="Y646" s="64">
        <f>培养数据!$M$11*D246</f>
        <v>137.6</v>
      </c>
      <c r="Z646" s="64">
        <f>培养数据!$M$12*D246</f>
        <v>68.8</v>
      </c>
    </row>
    <row r="647" spans="1:26">
      <c r="A647" s="64">
        <v>644</v>
      </c>
      <c r="B647" s="64">
        <v>2</v>
      </c>
      <c r="C647" s="64">
        <v>3</v>
      </c>
      <c r="D647" s="64">
        <v>44</v>
      </c>
      <c r="E647" s="64">
        <f t="shared" si="415"/>
        <v>157696</v>
      </c>
      <c r="F647" s="64">
        <f t="shared" si="416"/>
        <v>118272</v>
      </c>
      <c r="G647" s="64">
        <f t="shared" si="410"/>
        <v>157696</v>
      </c>
      <c r="H647" s="64">
        <f t="shared" si="411"/>
        <v>118272</v>
      </c>
      <c r="I647" s="64">
        <f t="shared" si="412"/>
        <v>39424</v>
      </c>
      <c r="J647" s="64">
        <f t="shared" si="413"/>
        <v>78848</v>
      </c>
      <c r="K647" s="64">
        <f t="shared" si="414"/>
        <v>39424</v>
      </c>
      <c r="L647" s="64">
        <f t="shared" si="417"/>
        <v>281600</v>
      </c>
      <c r="M647" s="64">
        <f t="shared" si="418"/>
        <v>211200</v>
      </c>
      <c r="N647" s="64">
        <f t="shared" si="419"/>
        <v>281600</v>
      </c>
      <c r="O647" s="64">
        <f t="shared" si="420"/>
        <v>211200</v>
      </c>
      <c r="P647" s="64">
        <f t="shared" si="421"/>
        <v>70400</v>
      </c>
      <c r="Q647" s="64">
        <f t="shared" si="422"/>
        <v>140800</v>
      </c>
      <c r="R647" s="64">
        <f t="shared" si="423"/>
        <v>70400</v>
      </c>
      <c r="T647" s="64">
        <f>培养数据!$M$6*D247</f>
        <v>281.60000000000002</v>
      </c>
      <c r="U647" s="64">
        <f>培养数据!$M$7*D247</f>
        <v>211.2</v>
      </c>
      <c r="V647" s="64">
        <f>培养数据!$M$8*D247</f>
        <v>281.60000000000002</v>
      </c>
      <c r="W647" s="64">
        <f>培养数据!$M$9*D247</f>
        <v>211.2</v>
      </c>
      <c r="X647" s="64">
        <f>培养数据!$M$10*D247</f>
        <v>70.400000000000006</v>
      </c>
      <c r="Y647" s="64">
        <f>培养数据!$M$11*D247</f>
        <v>140.80000000000001</v>
      </c>
      <c r="Z647" s="64">
        <f>培养数据!$M$12*D247</f>
        <v>70.400000000000006</v>
      </c>
    </row>
    <row r="648" spans="1:26">
      <c r="A648" s="64">
        <v>645</v>
      </c>
      <c r="B648" s="64">
        <v>2</v>
      </c>
      <c r="C648" s="64">
        <v>3</v>
      </c>
      <c r="D648" s="64">
        <v>45</v>
      </c>
      <c r="E648" s="64">
        <f t="shared" si="415"/>
        <v>161280.00000000003</v>
      </c>
      <c r="F648" s="64">
        <f t="shared" si="416"/>
        <v>120960</v>
      </c>
      <c r="G648" s="64">
        <f t="shared" si="410"/>
        <v>161280.00000000003</v>
      </c>
      <c r="H648" s="64">
        <f t="shared" si="411"/>
        <v>120960</v>
      </c>
      <c r="I648" s="64">
        <f t="shared" si="412"/>
        <v>40320.000000000007</v>
      </c>
      <c r="J648" s="64">
        <f t="shared" si="413"/>
        <v>80640.000000000015</v>
      </c>
      <c r="K648" s="64">
        <f t="shared" si="414"/>
        <v>40320.000000000007</v>
      </c>
      <c r="L648" s="64">
        <f t="shared" si="417"/>
        <v>288000</v>
      </c>
      <c r="M648" s="64">
        <f t="shared" si="418"/>
        <v>216000</v>
      </c>
      <c r="N648" s="64">
        <f t="shared" si="419"/>
        <v>288000</v>
      </c>
      <c r="O648" s="64">
        <f t="shared" si="420"/>
        <v>216000</v>
      </c>
      <c r="P648" s="64">
        <f t="shared" si="421"/>
        <v>72000</v>
      </c>
      <c r="Q648" s="64">
        <f t="shared" si="422"/>
        <v>144000</v>
      </c>
      <c r="R648" s="64">
        <f t="shared" si="423"/>
        <v>72000</v>
      </c>
      <c r="T648" s="64">
        <f>培养数据!$M$6*D248</f>
        <v>288</v>
      </c>
      <c r="U648" s="64">
        <f>培养数据!$M$7*D248</f>
        <v>216</v>
      </c>
      <c r="V648" s="64">
        <f>培养数据!$M$8*D248</f>
        <v>288</v>
      </c>
      <c r="W648" s="64">
        <f>培养数据!$M$9*D248</f>
        <v>216</v>
      </c>
      <c r="X648" s="64">
        <f>培养数据!$M$10*D248</f>
        <v>72</v>
      </c>
      <c r="Y648" s="64">
        <f>培养数据!$M$11*D248</f>
        <v>144</v>
      </c>
      <c r="Z648" s="64">
        <f>培养数据!$M$12*D248</f>
        <v>72</v>
      </c>
    </row>
    <row r="649" spans="1:26">
      <c r="A649" s="64">
        <v>646</v>
      </c>
      <c r="B649" s="64">
        <v>2</v>
      </c>
      <c r="C649" s="64">
        <v>3</v>
      </c>
      <c r="D649" s="64">
        <v>46</v>
      </c>
      <c r="E649" s="64">
        <f t="shared" si="415"/>
        <v>164864</v>
      </c>
      <c r="F649" s="64">
        <f t="shared" si="416"/>
        <v>123648</v>
      </c>
      <c r="G649" s="64">
        <f t="shared" si="410"/>
        <v>164864</v>
      </c>
      <c r="H649" s="64">
        <f t="shared" si="411"/>
        <v>123648</v>
      </c>
      <c r="I649" s="64">
        <f t="shared" si="412"/>
        <v>41216</v>
      </c>
      <c r="J649" s="64">
        <f t="shared" si="413"/>
        <v>82432</v>
      </c>
      <c r="K649" s="64">
        <f t="shared" si="414"/>
        <v>41216</v>
      </c>
      <c r="L649" s="64">
        <f t="shared" si="417"/>
        <v>294400.00000000006</v>
      </c>
      <c r="M649" s="64">
        <f t="shared" si="418"/>
        <v>220799.99999999997</v>
      </c>
      <c r="N649" s="64">
        <f t="shared" si="419"/>
        <v>294400.00000000006</v>
      </c>
      <c r="O649" s="64">
        <f t="shared" si="420"/>
        <v>220799.99999999997</v>
      </c>
      <c r="P649" s="64">
        <f t="shared" si="421"/>
        <v>73600.000000000015</v>
      </c>
      <c r="Q649" s="64">
        <f t="shared" si="422"/>
        <v>147200.00000000003</v>
      </c>
      <c r="R649" s="64">
        <f t="shared" si="423"/>
        <v>73600.000000000015</v>
      </c>
      <c r="T649" s="64">
        <f>培养数据!$M$6*D249</f>
        <v>294.40000000000003</v>
      </c>
      <c r="U649" s="64">
        <f>培养数据!$M$7*D249</f>
        <v>220.79999999999998</v>
      </c>
      <c r="V649" s="64">
        <f>培养数据!$M$8*D249</f>
        <v>294.40000000000003</v>
      </c>
      <c r="W649" s="64">
        <f>培养数据!$M$9*D249</f>
        <v>220.79999999999998</v>
      </c>
      <c r="X649" s="64">
        <f>培养数据!$M$10*D249</f>
        <v>73.600000000000009</v>
      </c>
      <c r="Y649" s="64">
        <f>培养数据!$M$11*D249</f>
        <v>147.20000000000002</v>
      </c>
      <c r="Z649" s="64">
        <f>培养数据!$M$12*D249</f>
        <v>73.600000000000009</v>
      </c>
    </row>
    <row r="650" spans="1:26">
      <c r="A650" s="64">
        <v>647</v>
      </c>
      <c r="B650" s="64">
        <v>2</v>
      </c>
      <c r="C650" s="64">
        <v>3</v>
      </c>
      <c r="D650" s="64">
        <v>47</v>
      </c>
      <c r="E650" s="64">
        <f t="shared" si="415"/>
        <v>168448.00000000003</v>
      </c>
      <c r="F650" s="64">
        <f t="shared" si="416"/>
        <v>126336</v>
      </c>
      <c r="G650" s="64">
        <f t="shared" si="410"/>
        <v>168448.00000000003</v>
      </c>
      <c r="H650" s="64">
        <f t="shared" si="411"/>
        <v>126336</v>
      </c>
      <c r="I650" s="64">
        <f t="shared" si="412"/>
        <v>42112.000000000007</v>
      </c>
      <c r="J650" s="64">
        <f t="shared" si="413"/>
        <v>84224.000000000015</v>
      </c>
      <c r="K650" s="64">
        <f t="shared" si="414"/>
        <v>42112.000000000007</v>
      </c>
      <c r="L650" s="64">
        <f t="shared" si="417"/>
        <v>300800</v>
      </c>
      <c r="M650" s="64">
        <f t="shared" si="418"/>
        <v>225600</v>
      </c>
      <c r="N650" s="64">
        <f t="shared" si="419"/>
        <v>300800</v>
      </c>
      <c r="O650" s="64">
        <f t="shared" si="420"/>
        <v>225600</v>
      </c>
      <c r="P650" s="64">
        <f t="shared" si="421"/>
        <v>75200</v>
      </c>
      <c r="Q650" s="64">
        <f t="shared" si="422"/>
        <v>150400</v>
      </c>
      <c r="R650" s="64">
        <f t="shared" si="423"/>
        <v>75200</v>
      </c>
      <c r="T650" s="64">
        <f>培养数据!$M$6*D250</f>
        <v>300.8</v>
      </c>
      <c r="U650" s="64">
        <f>培养数据!$M$7*D250</f>
        <v>225.6</v>
      </c>
      <c r="V650" s="64">
        <f>培养数据!$M$8*D250</f>
        <v>300.8</v>
      </c>
      <c r="W650" s="64">
        <f>培养数据!$M$9*D250</f>
        <v>225.6</v>
      </c>
      <c r="X650" s="64">
        <f>培养数据!$M$10*D250</f>
        <v>75.2</v>
      </c>
      <c r="Y650" s="64">
        <f>培养数据!$M$11*D250</f>
        <v>150.4</v>
      </c>
      <c r="Z650" s="64">
        <f>培养数据!$M$12*D250</f>
        <v>75.2</v>
      </c>
    </row>
    <row r="651" spans="1:26">
      <c r="A651" s="64">
        <v>648</v>
      </c>
      <c r="B651" s="64">
        <v>2</v>
      </c>
      <c r="C651" s="64">
        <v>3</v>
      </c>
      <c r="D651" s="64">
        <v>48</v>
      </c>
      <c r="E651" s="64">
        <f t="shared" si="415"/>
        <v>172032.00000000003</v>
      </c>
      <c r="F651" s="64">
        <f t="shared" si="416"/>
        <v>129024</v>
      </c>
      <c r="G651" s="64">
        <f t="shared" si="410"/>
        <v>172032.00000000003</v>
      </c>
      <c r="H651" s="64">
        <f t="shared" si="411"/>
        <v>129024</v>
      </c>
      <c r="I651" s="64">
        <f t="shared" si="412"/>
        <v>43008.000000000007</v>
      </c>
      <c r="J651" s="64">
        <f t="shared" si="413"/>
        <v>86016.000000000015</v>
      </c>
      <c r="K651" s="64">
        <f t="shared" si="414"/>
        <v>43008.000000000007</v>
      </c>
      <c r="L651" s="64">
        <f t="shared" si="417"/>
        <v>307200.00000000006</v>
      </c>
      <c r="M651" s="64">
        <f t="shared" si="418"/>
        <v>230399.99999999997</v>
      </c>
      <c r="N651" s="64">
        <f t="shared" si="419"/>
        <v>307200.00000000006</v>
      </c>
      <c r="O651" s="64">
        <f t="shared" si="420"/>
        <v>230399.99999999997</v>
      </c>
      <c r="P651" s="64">
        <f t="shared" si="421"/>
        <v>76800.000000000015</v>
      </c>
      <c r="Q651" s="64">
        <f t="shared" si="422"/>
        <v>153600.00000000003</v>
      </c>
      <c r="R651" s="64">
        <f t="shared" si="423"/>
        <v>76800.000000000015</v>
      </c>
      <c r="T651" s="64">
        <f>培养数据!$M$6*D251</f>
        <v>307.20000000000005</v>
      </c>
      <c r="U651" s="64">
        <f>培养数据!$M$7*D251</f>
        <v>230.39999999999998</v>
      </c>
      <c r="V651" s="64">
        <f>培养数据!$M$8*D251</f>
        <v>307.20000000000005</v>
      </c>
      <c r="W651" s="64">
        <f>培养数据!$M$9*D251</f>
        <v>230.39999999999998</v>
      </c>
      <c r="X651" s="64">
        <f>培养数据!$M$10*D251</f>
        <v>76.800000000000011</v>
      </c>
      <c r="Y651" s="64">
        <f>培养数据!$M$11*D251</f>
        <v>153.60000000000002</v>
      </c>
      <c r="Z651" s="64">
        <f>培养数据!$M$12*D251</f>
        <v>76.800000000000011</v>
      </c>
    </row>
    <row r="652" spans="1:26">
      <c r="A652" s="64">
        <v>649</v>
      </c>
      <c r="B652" s="64">
        <v>2</v>
      </c>
      <c r="C652" s="64">
        <v>3</v>
      </c>
      <c r="D652" s="64">
        <v>49</v>
      </c>
      <c r="E652" s="64">
        <f t="shared" si="415"/>
        <v>175616</v>
      </c>
      <c r="F652" s="64">
        <f t="shared" si="416"/>
        <v>131712</v>
      </c>
      <c r="G652" s="64">
        <f t="shared" si="410"/>
        <v>175616</v>
      </c>
      <c r="H652" s="64">
        <f t="shared" si="411"/>
        <v>131712</v>
      </c>
      <c r="I652" s="64">
        <f t="shared" si="412"/>
        <v>43904</v>
      </c>
      <c r="J652" s="64">
        <f t="shared" si="413"/>
        <v>87808</v>
      </c>
      <c r="K652" s="64">
        <f t="shared" si="414"/>
        <v>43904</v>
      </c>
      <c r="L652" s="64">
        <f t="shared" si="417"/>
        <v>313600</v>
      </c>
      <c r="M652" s="64">
        <f t="shared" si="418"/>
        <v>235200</v>
      </c>
      <c r="N652" s="64">
        <f t="shared" si="419"/>
        <v>313600</v>
      </c>
      <c r="O652" s="64">
        <f t="shared" si="420"/>
        <v>235200</v>
      </c>
      <c r="P652" s="64">
        <f t="shared" si="421"/>
        <v>78400</v>
      </c>
      <c r="Q652" s="64">
        <f t="shared" si="422"/>
        <v>156800</v>
      </c>
      <c r="R652" s="64">
        <f t="shared" si="423"/>
        <v>78400</v>
      </c>
      <c r="T652" s="64">
        <f>培养数据!$M$6*D252</f>
        <v>313.60000000000002</v>
      </c>
      <c r="U652" s="64">
        <f>培养数据!$M$7*D252</f>
        <v>235.2</v>
      </c>
      <c r="V652" s="64">
        <f>培养数据!$M$8*D252</f>
        <v>313.60000000000002</v>
      </c>
      <c r="W652" s="64">
        <f>培养数据!$M$9*D252</f>
        <v>235.2</v>
      </c>
      <c r="X652" s="64">
        <f>培养数据!$M$10*D252</f>
        <v>78.400000000000006</v>
      </c>
      <c r="Y652" s="64">
        <f>培养数据!$M$11*D252</f>
        <v>156.80000000000001</v>
      </c>
      <c r="Z652" s="64">
        <f>培养数据!$M$12*D252</f>
        <v>78.400000000000006</v>
      </c>
    </row>
    <row r="653" spans="1:26">
      <c r="A653" s="64">
        <v>650</v>
      </c>
      <c r="B653" s="64">
        <v>2</v>
      </c>
      <c r="C653" s="64">
        <v>3</v>
      </c>
      <c r="D653" s="64">
        <v>50</v>
      </c>
      <c r="E653" s="64">
        <f t="shared" si="415"/>
        <v>179200.00000000003</v>
      </c>
      <c r="F653" s="64">
        <f t="shared" si="416"/>
        <v>134400</v>
      </c>
      <c r="G653" s="64">
        <f t="shared" si="410"/>
        <v>179200.00000000003</v>
      </c>
      <c r="H653" s="64">
        <f t="shared" si="411"/>
        <v>134400</v>
      </c>
      <c r="I653" s="64">
        <f t="shared" si="412"/>
        <v>44800.000000000007</v>
      </c>
      <c r="J653" s="64">
        <f t="shared" si="413"/>
        <v>89600.000000000015</v>
      </c>
      <c r="K653" s="64">
        <f t="shared" si="414"/>
        <v>44800.000000000007</v>
      </c>
      <c r="L653" s="64">
        <f t="shared" si="417"/>
        <v>320000</v>
      </c>
      <c r="M653" s="64">
        <f t="shared" si="418"/>
        <v>240000</v>
      </c>
      <c r="N653" s="64">
        <f t="shared" si="419"/>
        <v>320000</v>
      </c>
      <c r="O653" s="64">
        <f t="shared" si="420"/>
        <v>240000</v>
      </c>
      <c r="P653" s="64">
        <f t="shared" si="421"/>
        <v>80000</v>
      </c>
      <c r="Q653" s="64">
        <f t="shared" si="422"/>
        <v>160000</v>
      </c>
      <c r="R653" s="64">
        <f t="shared" si="423"/>
        <v>80000</v>
      </c>
      <c r="T653" s="64">
        <f>培养数据!$M$6*D253</f>
        <v>320</v>
      </c>
      <c r="U653" s="64">
        <f>培养数据!$M$7*D253</f>
        <v>240</v>
      </c>
      <c r="V653" s="64">
        <f>培养数据!$M$8*D253</f>
        <v>320</v>
      </c>
      <c r="W653" s="64">
        <f>培养数据!$M$9*D253</f>
        <v>240</v>
      </c>
      <c r="X653" s="64">
        <f>培养数据!$M$10*D253</f>
        <v>80</v>
      </c>
      <c r="Y653" s="64">
        <f>培养数据!$M$11*D253</f>
        <v>160</v>
      </c>
      <c r="Z653" s="64">
        <f>培养数据!$M$12*D253</f>
        <v>80</v>
      </c>
    </row>
    <row r="654" spans="1:26">
      <c r="A654" s="64">
        <v>651</v>
      </c>
      <c r="B654" s="64">
        <v>2</v>
      </c>
      <c r="C654" s="64">
        <v>3</v>
      </c>
      <c r="D654" s="64">
        <v>51</v>
      </c>
      <c r="E654" s="64">
        <f t="shared" si="415"/>
        <v>182784.00000000003</v>
      </c>
      <c r="F654" s="64">
        <f t="shared" si="416"/>
        <v>137087.99999999997</v>
      </c>
      <c r="G654" s="64">
        <f t="shared" si="410"/>
        <v>182784.00000000003</v>
      </c>
      <c r="H654" s="64">
        <f t="shared" si="411"/>
        <v>137087.99999999997</v>
      </c>
      <c r="I654" s="64">
        <f t="shared" si="412"/>
        <v>45696.000000000007</v>
      </c>
      <c r="J654" s="64">
        <f t="shared" si="413"/>
        <v>91392.000000000015</v>
      </c>
      <c r="K654" s="64">
        <f t="shared" si="414"/>
        <v>45696.000000000007</v>
      </c>
      <c r="L654" s="64">
        <f t="shared" si="417"/>
        <v>326400.00000000006</v>
      </c>
      <c r="M654" s="64">
        <f t="shared" si="418"/>
        <v>244799.99999999997</v>
      </c>
      <c r="N654" s="64">
        <f t="shared" si="419"/>
        <v>326400.00000000006</v>
      </c>
      <c r="O654" s="64">
        <f t="shared" si="420"/>
        <v>244799.99999999997</v>
      </c>
      <c r="P654" s="64">
        <f t="shared" si="421"/>
        <v>81600.000000000015</v>
      </c>
      <c r="Q654" s="64">
        <f t="shared" si="422"/>
        <v>163200.00000000003</v>
      </c>
      <c r="R654" s="64">
        <f t="shared" si="423"/>
        <v>81600.000000000015</v>
      </c>
      <c r="T654" s="64">
        <f>培养数据!$M$6*D254</f>
        <v>326.40000000000003</v>
      </c>
      <c r="U654" s="64">
        <f>培养数据!$M$7*D254</f>
        <v>244.79999999999998</v>
      </c>
      <c r="V654" s="64">
        <f>培养数据!$M$8*D254</f>
        <v>326.40000000000003</v>
      </c>
      <c r="W654" s="64">
        <f>培养数据!$M$9*D254</f>
        <v>244.79999999999998</v>
      </c>
      <c r="X654" s="64">
        <f>培养数据!$M$10*D254</f>
        <v>81.600000000000009</v>
      </c>
      <c r="Y654" s="64">
        <f>培养数据!$M$11*D254</f>
        <v>163.20000000000002</v>
      </c>
      <c r="Z654" s="64">
        <f>培养数据!$M$12*D254</f>
        <v>81.600000000000009</v>
      </c>
    </row>
    <row r="655" spans="1:26">
      <c r="A655" s="64">
        <v>652</v>
      </c>
      <c r="B655" s="64">
        <v>2</v>
      </c>
      <c r="C655" s="64">
        <v>3</v>
      </c>
      <c r="D655" s="64">
        <v>52</v>
      </c>
      <c r="E655" s="64">
        <f t="shared" si="415"/>
        <v>186368.00000000003</v>
      </c>
      <c r="F655" s="64">
        <f t="shared" si="416"/>
        <v>139776</v>
      </c>
      <c r="G655" s="64">
        <f t="shared" si="410"/>
        <v>186368.00000000003</v>
      </c>
      <c r="H655" s="64">
        <f t="shared" si="411"/>
        <v>139776</v>
      </c>
      <c r="I655" s="64">
        <f t="shared" si="412"/>
        <v>46592.000000000007</v>
      </c>
      <c r="J655" s="64">
        <f t="shared" si="413"/>
        <v>93184.000000000015</v>
      </c>
      <c r="K655" s="64">
        <f t="shared" si="414"/>
        <v>46592.000000000007</v>
      </c>
      <c r="L655" s="64">
        <f t="shared" si="417"/>
        <v>332800</v>
      </c>
      <c r="M655" s="64">
        <f t="shared" si="418"/>
        <v>249600</v>
      </c>
      <c r="N655" s="64">
        <f t="shared" si="419"/>
        <v>332800</v>
      </c>
      <c r="O655" s="64">
        <f t="shared" si="420"/>
        <v>249600</v>
      </c>
      <c r="P655" s="64">
        <f t="shared" si="421"/>
        <v>83200</v>
      </c>
      <c r="Q655" s="64">
        <f t="shared" si="422"/>
        <v>166400</v>
      </c>
      <c r="R655" s="64">
        <f t="shared" si="423"/>
        <v>83200</v>
      </c>
      <c r="T655" s="64">
        <f>培养数据!$M$6*D255</f>
        <v>332.8</v>
      </c>
      <c r="U655" s="64">
        <f>培养数据!$M$7*D255</f>
        <v>249.6</v>
      </c>
      <c r="V655" s="64">
        <f>培养数据!$M$8*D255</f>
        <v>332.8</v>
      </c>
      <c r="W655" s="64">
        <f>培养数据!$M$9*D255</f>
        <v>249.6</v>
      </c>
      <c r="X655" s="64">
        <f>培养数据!$M$10*D255</f>
        <v>83.2</v>
      </c>
      <c r="Y655" s="64">
        <f>培养数据!$M$11*D255</f>
        <v>166.4</v>
      </c>
      <c r="Z655" s="64">
        <f>培养数据!$M$12*D255</f>
        <v>83.2</v>
      </c>
    </row>
    <row r="656" spans="1:26">
      <c r="A656" s="64">
        <v>653</v>
      </c>
      <c r="B656" s="64">
        <v>2</v>
      </c>
      <c r="C656" s="64">
        <v>3</v>
      </c>
      <c r="D656" s="64">
        <v>53</v>
      </c>
      <c r="E656" s="64">
        <f t="shared" si="415"/>
        <v>189952.00000000003</v>
      </c>
      <c r="F656" s="64">
        <f t="shared" si="416"/>
        <v>142463.99999999997</v>
      </c>
      <c r="G656" s="64">
        <f t="shared" si="410"/>
        <v>189952.00000000003</v>
      </c>
      <c r="H656" s="64">
        <f t="shared" si="411"/>
        <v>142463.99999999997</v>
      </c>
      <c r="I656" s="64">
        <f t="shared" si="412"/>
        <v>47488.000000000007</v>
      </c>
      <c r="J656" s="64">
        <f t="shared" si="413"/>
        <v>94976.000000000015</v>
      </c>
      <c r="K656" s="64">
        <f t="shared" si="414"/>
        <v>47488.000000000007</v>
      </c>
      <c r="L656" s="64">
        <f t="shared" si="417"/>
        <v>339200.00000000006</v>
      </c>
      <c r="M656" s="64">
        <f t="shared" si="418"/>
        <v>254399.99999999997</v>
      </c>
      <c r="N656" s="64">
        <f t="shared" si="419"/>
        <v>339200.00000000006</v>
      </c>
      <c r="O656" s="64">
        <f t="shared" si="420"/>
        <v>254399.99999999997</v>
      </c>
      <c r="P656" s="64">
        <f t="shared" si="421"/>
        <v>84800.000000000015</v>
      </c>
      <c r="Q656" s="64">
        <f t="shared" si="422"/>
        <v>169600.00000000003</v>
      </c>
      <c r="R656" s="64">
        <f t="shared" si="423"/>
        <v>84800.000000000015</v>
      </c>
      <c r="T656" s="64">
        <f>培养数据!$M$6*D256</f>
        <v>339.20000000000005</v>
      </c>
      <c r="U656" s="64">
        <f>培养数据!$M$7*D256</f>
        <v>254.39999999999998</v>
      </c>
      <c r="V656" s="64">
        <f>培养数据!$M$8*D256</f>
        <v>339.20000000000005</v>
      </c>
      <c r="W656" s="64">
        <f>培养数据!$M$9*D256</f>
        <v>254.39999999999998</v>
      </c>
      <c r="X656" s="64">
        <f>培养数据!$M$10*D256</f>
        <v>84.800000000000011</v>
      </c>
      <c r="Y656" s="64">
        <f>培养数据!$M$11*D256</f>
        <v>169.60000000000002</v>
      </c>
      <c r="Z656" s="64">
        <f>培养数据!$M$12*D256</f>
        <v>84.800000000000011</v>
      </c>
    </row>
    <row r="657" spans="1:26">
      <c r="A657" s="64">
        <v>654</v>
      </c>
      <c r="B657" s="64">
        <v>2</v>
      </c>
      <c r="C657" s="64">
        <v>3</v>
      </c>
      <c r="D657" s="64">
        <v>54</v>
      </c>
      <c r="E657" s="64">
        <f t="shared" si="415"/>
        <v>193536.00000000003</v>
      </c>
      <c r="F657" s="64">
        <f t="shared" si="416"/>
        <v>145152</v>
      </c>
      <c r="G657" s="64">
        <f t="shared" si="410"/>
        <v>193536.00000000003</v>
      </c>
      <c r="H657" s="64">
        <f t="shared" si="411"/>
        <v>145152</v>
      </c>
      <c r="I657" s="64">
        <f t="shared" si="412"/>
        <v>48384.000000000007</v>
      </c>
      <c r="J657" s="64">
        <f t="shared" si="413"/>
        <v>96768.000000000015</v>
      </c>
      <c r="K657" s="64">
        <f t="shared" si="414"/>
        <v>48384.000000000007</v>
      </c>
      <c r="L657" s="64">
        <f t="shared" si="417"/>
        <v>345600</v>
      </c>
      <c r="M657" s="64">
        <f t="shared" si="418"/>
        <v>259200</v>
      </c>
      <c r="N657" s="64">
        <f t="shared" si="419"/>
        <v>345600</v>
      </c>
      <c r="O657" s="64">
        <f t="shared" si="420"/>
        <v>259200</v>
      </c>
      <c r="P657" s="64">
        <f t="shared" si="421"/>
        <v>86400</v>
      </c>
      <c r="Q657" s="64">
        <f t="shared" si="422"/>
        <v>172800</v>
      </c>
      <c r="R657" s="64">
        <f t="shared" si="423"/>
        <v>86400</v>
      </c>
      <c r="T657" s="64">
        <f>培养数据!$M$6*D257</f>
        <v>345.6</v>
      </c>
      <c r="U657" s="64">
        <f>培养数据!$M$7*D257</f>
        <v>259.2</v>
      </c>
      <c r="V657" s="64">
        <f>培养数据!$M$8*D257</f>
        <v>345.6</v>
      </c>
      <c r="W657" s="64">
        <f>培养数据!$M$9*D257</f>
        <v>259.2</v>
      </c>
      <c r="X657" s="64">
        <f>培养数据!$M$10*D257</f>
        <v>86.4</v>
      </c>
      <c r="Y657" s="64">
        <f>培养数据!$M$11*D257</f>
        <v>172.8</v>
      </c>
      <c r="Z657" s="64">
        <f>培养数据!$M$12*D257</f>
        <v>86.4</v>
      </c>
    </row>
    <row r="658" spans="1:26">
      <c r="A658" s="64">
        <v>655</v>
      </c>
      <c r="B658" s="64">
        <v>2</v>
      </c>
      <c r="C658" s="64">
        <v>3</v>
      </c>
      <c r="D658" s="64">
        <v>55</v>
      </c>
      <c r="E658" s="64">
        <f t="shared" si="415"/>
        <v>197120.00000000003</v>
      </c>
      <c r="F658" s="64">
        <f t="shared" si="416"/>
        <v>147839.99999999997</v>
      </c>
      <c r="G658" s="64">
        <f t="shared" si="410"/>
        <v>197120.00000000003</v>
      </c>
      <c r="H658" s="64">
        <f t="shared" si="411"/>
        <v>147839.99999999997</v>
      </c>
      <c r="I658" s="64">
        <f t="shared" si="412"/>
        <v>49280.000000000007</v>
      </c>
      <c r="J658" s="64">
        <f t="shared" si="413"/>
        <v>98560.000000000015</v>
      </c>
      <c r="K658" s="64">
        <f t="shared" si="414"/>
        <v>49280.000000000007</v>
      </c>
      <c r="L658" s="64">
        <f t="shared" si="417"/>
        <v>352000</v>
      </c>
      <c r="M658" s="64">
        <f t="shared" si="418"/>
        <v>264000</v>
      </c>
      <c r="N658" s="64">
        <f t="shared" si="419"/>
        <v>352000</v>
      </c>
      <c r="O658" s="64">
        <f t="shared" si="420"/>
        <v>264000</v>
      </c>
      <c r="P658" s="64">
        <f t="shared" si="421"/>
        <v>88000</v>
      </c>
      <c r="Q658" s="64">
        <f t="shared" si="422"/>
        <v>176000</v>
      </c>
      <c r="R658" s="64">
        <f t="shared" si="423"/>
        <v>88000</v>
      </c>
      <c r="T658" s="64">
        <f>培养数据!$M$6*D258</f>
        <v>352</v>
      </c>
      <c r="U658" s="64">
        <f>培养数据!$M$7*D258</f>
        <v>264</v>
      </c>
      <c r="V658" s="64">
        <f>培养数据!$M$8*D258</f>
        <v>352</v>
      </c>
      <c r="W658" s="64">
        <f>培养数据!$M$9*D258</f>
        <v>264</v>
      </c>
      <c r="X658" s="64">
        <f>培养数据!$M$10*D258</f>
        <v>88</v>
      </c>
      <c r="Y658" s="64">
        <f>培养数据!$M$11*D258</f>
        <v>176</v>
      </c>
      <c r="Z658" s="64">
        <f>培养数据!$M$12*D258</f>
        <v>88</v>
      </c>
    </row>
    <row r="659" spans="1:26">
      <c r="A659" s="64">
        <v>656</v>
      </c>
      <c r="B659" s="64">
        <v>2</v>
      </c>
      <c r="C659" s="64">
        <v>3</v>
      </c>
      <c r="D659" s="64">
        <v>56</v>
      </c>
      <c r="E659" s="64">
        <f t="shared" si="415"/>
        <v>200704.00000000003</v>
      </c>
      <c r="F659" s="64">
        <f t="shared" si="416"/>
        <v>150528</v>
      </c>
      <c r="G659" s="64">
        <f t="shared" si="410"/>
        <v>200704.00000000003</v>
      </c>
      <c r="H659" s="64">
        <f t="shared" si="411"/>
        <v>150528</v>
      </c>
      <c r="I659" s="64">
        <f t="shared" si="412"/>
        <v>50176.000000000007</v>
      </c>
      <c r="J659" s="64">
        <f t="shared" si="413"/>
        <v>100352.00000000001</v>
      </c>
      <c r="K659" s="64">
        <f t="shared" si="414"/>
        <v>50176.000000000007</v>
      </c>
      <c r="L659" s="64">
        <f t="shared" si="417"/>
        <v>358400.00000000006</v>
      </c>
      <c r="M659" s="64">
        <f t="shared" si="418"/>
        <v>268800</v>
      </c>
      <c r="N659" s="64">
        <f t="shared" si="419"/>
        <v>358400.00000000006</v>
      </c>
      <c r="O659" s="64">
        <f t="shared" si="420"/>
        <v>268800</v>
      </c>
      <c r="P659" s="64">
        <f t="shared" si="421"/>
        <v>89600.000000000015</v>
      </c>
      <c r="Q659" s="64">
        <f t="shared" si="422"/>
        <v>179200.00000000003</v>
      </c>
      <c r="R659" s="64">
        <f t="shared" si="423"/>
        <v>89600.000000000015</v>
      </c>
      <c r="T659" s="64">
        <f>培养数据!$M$6*D259</f>
        <v>358.40000000000003</v>
      </c>
      <c r="U659" s="64">
        <f>培养数据!$M$7*D259</f>
        <v>268.8</v>
      </c>
      <c r="V659" s="64">
        <f>培养数据!$M$8*D259</f>
        <v>358.40000000000003</v>
      </c>
      <c r="W659" s="64">
        <f>培养数据!$M$9*D259</f>
        <v>268.8</v>
      </c>
      <c r="X659" s="64">
        <f>培养数据!$M$10*D259</f>
        <v>89.600000000000009</v>
      </c>
      <c r="Y659" s="64">
        <f>培养数据!$M$11*D259</f>
        <v>179.20000000000002</v>
      </c>
      <c r="Z659" s="64">
        <f>培养数据!$M$12*D259</f>
        <v>89.600000000000009</v>
      </c>
    </row>
    <row r="660" spans="1:26">
      <c r="A660" s="64">
        <v>657</v>
      </c>
      <c r="B660" s="64">
        <v>2</v>
      </c>
      <c r="C660" s="64">
        <v>3</v>
      </c>
      <c r="D660" s="64">
        <v>57</v>
      </c>
      <c r="E660" s="64">
        <f t="shared" si="415"/>
        <v>204288</v>
      </c>
      <c r="F660" s="64">
        <f t="shared" si="416"/>
        <v>153215.99999999997</v>
      </c>
      <c r="G660" s="64">
        <f t="shared" si="410"/>
        <v>204288</v>
      </c>
      <c r="H660" s="64">
        <f t="shared" si="411"/>
        <v>153215.99999999997</v>
      </c>
      <c r="I660" s="64">
        <f t="shared" si="412"/>
        <v>51072</v>
      </c>
      <c r="J660" s="64">
        <f t="shared" si="413"/>
        <v>102144</v>
      </c>
      <c r="K660" s="64">
        <f t="shared" si="414"/>
        <v>51072</v>
      </c>
      <c r="L660" s="64">
        <f t="shared" si="417"/>
        <v>364800</v>
      </c>
      <c r="M660" s="64">
        <f t="shared" si="418"/>
        <v>273599.99999999994</v>
      </c>
      <c r="N660" s="64">
        <f t="shared" si="419"/>
        <v>364800</v>
      </c>
      <c r="O660" s="64">
        <f t="shared" si="420"/>
        <v>273599.99999999994</v>
      </c>
      <c r="P660" s="64">
        <f t="shared" si="421"/>
        <v>91200</v>
      </c>
      <c r="Q660" s="64">
        <f t="shared" si="422"/>
        <v>182400</v>
      </c>
      <c r="R660" s="64">
        <f t="shared" si="423"/>
        <v>91200</v>
      </c>
      <c r="T660" s="64">
        <f>培养数据!$M$6*D260</f>
        <v>364.8</v>
      </c>
      <c r="U660" s="64">
        <f>培养数据!$M$7*D260</f>
        <v>273.59999999999997</v>
      </c>
      <c r="V660" s="64">
        <f>培养数据!$M$8*D260</f>
        <v>364.8</v>
      </c>
      <c r="W660" s="64">
        <f>培养数据!$M$9*D260</f>
        <v>273.59999999999997</v>
      </c>
      <c r="X660" s="64">
        <f>培养数据!$M$10*D260</f>
        <v>91.2</v>
      </c>
      <c r="Y660" s="64">
        <f>培养数据!$M$11*D260</f>
        <v>182.4</v>
      </c>
      <c r="Z660" s="64">
        <f>培养数据!$M$12*D260</f>
        <v>91.2</v>
      </c>
    </row>
    <row r="661" spans="1:26">
      <c r="A661" s="64">
        <v>658</v>
      </c>
      <c r="B661" s="64">
        <v>2</v>
      </c>
      <c r="C661" s="64">
        <v>3</v>
      </c>
      <c r="D661" s="64">
        <v>58</v>
      </c>
      <c r="E661" s="64">
        <f t="shared" si="415"/>
        <v>207872.00000000003</v>
      </c>
      <c r="F661" s="64">
        <f t="shared" si="416"/>
        <v>155904</v>
      </c>
      <c r="G661" s="64">
        <f t="shared" si="410"/>
        <v>207872.00000000003</v>
      </c>
      <c r="H661" s="64">
        <f t="shared" si="411"/>
        <v>155904</v>
      </c>
      <c r="I661" s="64">
        <f t="shared" si="412"/>
        <v>51968.000000000007</v>
      </c>
      <c r="J661" s="64">
        <f t="shared" si="413"/>
        <v>103936.00000000001</v>
      </c>
      <c r="K661" s="64">
        <f t="shared" si="414"/>
        <v>51968.000000000007</v>
      </c>
      <c r="L661" s="64">
        <f t="shared" si="417"/>
        <v>371200.00000000006</v>
      </c>
      <c r="M661" s="64">
        <f t="shared" si="418"/>
        <v>278400</v>
      </c>
      <c r="N661" s="64">
        <f t="shared" si="419"/>
        <v>371200.00000000006</v>
      </c>
      <c r="O661" s="64">
        <f t="shared" si="420"/>
        <v>278400</v>
      </c>
      <c r="P661" s="64">
        <f t="shared" si="421"/>
        <v>92800.000000000015</v>
      </c>
      <c r="Q661" s="64">
        <f t="shared" si="422"/>
        <v>185600.00000000003</v>
      </c>
      <c r="R661" s="64">
        <f t="shared" si="423"/>
        <v>92800.000000000015</v>
      </c>
      <c r="T661" s="64">
        <f>培养数据!$M$6*D261</f>
        <v>371.20000000000005</v>
      </c>
      <c r="U661" s="64">
        <f>培养数据!$M$7*D261</f>
        <v>278.39999999999998</v>
      </c>
      <c r="V661" s="64">
        <f>培养数据!$M$8*D261</f>
        <v>371.20000000000005</v>
      </c>
      <c r="W661" s="64">
        <f>培养数据!$M$9*D261</f>
        <v>278.39999999999998</v>
      </c>
      <c r="X661" s="64">
        <f>培养数据!$M$10*D261</f>
        <v>92.800000000000011</v>
      </c>
      <c r="Y661" s="64">
        <f>培养数据!$M$11*D261</f>
        <v>185.60000000000002</v>
      </c>
      <c r="Z661" s="64">
        <f>培养数据!$M$12*D261</f>
        <v>92.800000000000011</v>
      </c>
    </row>
    <row r="662" spans="1:26">
      <c r="A662" s="64">
        <v>659</v>
      </c>
      <c r="B662" s="64">
        <v>2</v>
      </c>
      <c r="C662" s="64">
        <v>3</v>
      </c>
      <c r="D662" s="64">
        <v>59</v>
      </c>
      <c r="E662" s="64">
        <f t="shared" si="415"/>
        <v>211456.00000000006</v>
      </c>
      <c r="F662" s="64">
        <f t="shared" si="416"/>
        <v>158592</v>
      </c>
      <c r="G662" s="64">
        <f t="shared" si="410"/>
        <v>211456.00000000006</v>
      </c>
      <c r="H662" s="64">
        <f t="shared" si="411"/>
        <v>158592</v>
      </c>
      <c r="I662" s="64">
        <f t="shared" si="412"/>
        <v>52864.000000000015</v>
      </c>
      <c r="J662" s="64">
        <f t="shared" si="413"/>
        <v>105728.00000000003</v>
      </c>
      <c r="K662" s="64">
        <f t="shared" si="414"/>
        <v>52864.000000000015</v>
      </c>
      <c r="L662" s="64">
        <f t="shared" si="417"/>
        <v>377600</v>
      </c>
      <c r="M662" s="64">
        <f t="shared" si="418"/>
        <v>283200</v>
      </c>
      <c r="N662" s="64">
        <f t="shared" si="419"/>
        <v>377600</v>
      </c>
      <c r="O662" s="64">
        <f t="shared" si="420"/>
        <v>283200</v>
      </c>
      <c r="P662" s="64">
        <f t="shared" si="421"/>
        <v>94400</v>
      </c>
      <c r="Q662" s="64">
        <f t="shared" si="422"/>
        <v>188800</v>
      </c>
      <c r="R662" s="64">
        <f t="shared" si="423"/>
        <v>94400</v>
      </c>
      <c r="T662" s="64">
        <f>培养数据!$M$6*D262</f>
        <v>377.6</v>
      </c>
      <c r="U662" s="64">
        <f>培养数据!$M$7*D262</f>
        <v>283.2</v>
      </c>
      <c r="V662" s="64">
        <f>培养数据!$M$8*D262</f>
        <v>377.6</v>
      </c>
      <c r="W662" s="64">
        <f>培养数据!$M$9*D262</f>
        <v>283.2</v>
      </c>
      <c r="X662" s="64">
        <f>培养数据!$M$10*D262</f>
        <v>94.4</v>
      </c>
      <c r="Y662" s="64">
        <f>培养数据!$M$11*D262</f>
        <v>188.8</v>
      </c>
      <c r="Z662" s="64">
        <f>培养数据!$M$12*D262</f>
        <v>94.4</v>
      </c>
    </row>
    <row r="663" spans="1:26">
      <c r="A663" s="64">
        <v>660</v>
      </c>
      <c r="B663" s="64">
        <v>2</v>
      </c>
      <c r="C663" s="64">
        <v>3</v>
      </c>
      <c r="D663" s="64">
        <v>60</v>
      </c>
      <c r="E663" s="64">
        <f t="shared" si="415"/>
        <v>215040</v>
      </c>
      <c r="F663" s="64">
        <f t="shared" si="416"/>
        <v>161280</v>
      </c>
      <c r="G663" s="64">
        <f t="shared" si="410"/>
        <v>215040</v>
      </c>
      <c r="H663" s="64">
        <f t="shared" si="411"/>
        <v>161280</v>
      </c>
      <c r="I663" s="64">
        <f t="shared" si="412"/>
        <v>53760</v>
      </c>
      <c r="J663" s="64">
        <f t="shared" si="413"/>
        <v>107520</v>
      </c>
      <c r="K663" s="64">
        <f t="shared" si="414"/>
        <v>53760</v>
      </c>
      <c r="L663" s="64">
        <f t="shared" si="417"/>
        <v>384000</v>
      </c>
      <c r="M663" s="64">
        <f t="shared" si="418"/>
        <v>288000</v>
      </c>
      <c r="N663" s="64">
        <f t="shared" si="419"/>
        <v>384000</v>
      </c>
      <c r="O663" s="64">
        <f t="shared" si="420"/>
        <v>288000</v>
      </c>
      <c r="P663" s="64">
        <f t="shared" si="421"/>
        <v>96000</v>
      </c>
      <c r="Q663" s="64">
        <f t="shared" si="422"/>
        <v>192000</v>
      </c>
      <c r="R663" s="64">
        <f t="shared" si="423"/>
        <v>96000</v>
      </c>
      <c r="T663" s="64">
        <f>培养数据!$M$6*D263</f>
        <v>384</v>
      </c>
      <c r="U663" s="64">
        <f>培养数据!$M$7*D263</f>
        <v>288</v>
      </c>
      <c r="V663" s="64">
        <f>培养数据!$M$8*D263</f>
        <v>384</v>
      </c>
      <c r="W663" s="64">
        <f>培养数据!$M$9*D263</f>
        <v>288</v>
      </c>
      <c r="X663" s="64">
        <f>培养数据!$M$10*D263</f>
        <v>96</v>
      </c>
      <c r="Y663" s="64">
        <f>培养数据!$M$11*D263</f>
        <v>192</v>
      </c>
      <c r="Z663" s="64">
        <f>培养数据!$M$12*D263</f>
        <v>96</v>
      </c>
    </row>
    <row r="664" spans="1:26">
      <c r="A664" s="64">
        <v>661</v>
      </c>
      <c r="B664" s="64">
        <v>2</v>
      </c>
      <c r="C664" s="64">
        <v>3</v>
      </c>
      <c r="D664" s="64">
        <v>61</v>
      </c>
      <c r="E664" s="64">
        <f t="shared" si="415"/>
        <v>218624.00000000006</v>
      </c>
      <c r="F664" s="64">
        <f t="shared" si="416"/>
        <v>163968</v>
      </c>
      <c r="G664" s="64">
        <f t="shared" si="410"/>
        <v>218624.00000000006</v>
      </c>
      <c r="H664" s="64">
        <f t="shared" si="411"/>
        <v>163968</v>
      </c>
      <c r="I664" s="64">
        <f t="shared" si="412"/>
        <v>54656.000000000015</v>
      </c>
      <c r="J664" s="64">
        <f t="shared" si="413"/>
        <v>109312.00000000003</v>
      </c>
      <c r="K664" s="64">
        <f t="shared" si="414"/>
        <v>54656.000000000015</v>
      </c>
      <c r="L664" s="64">
        <f t="shared" si="417"/>
        <v>390400.00000000006</v>
      </c>
      <c r="M664" s="64">
        <f t="shared" si="418"/>
        <v>292800</v>
      </c>
      <c r="N664" s="64">
        <f t="shared" si="419"/>
        <v>390400.00000000006</v>
      </c>
      <c r="O664" s="64">
        <f t="shared" si="420"/>
        <v>292800</v>
      </c>
      <c r="P664" s="64">
        <f t="shared" si="421"/>
        <v>97600.000000000015</v>
      </c>
      <c r="Q664" s="64">
        <f t="shared" si="422"/>
        <v>195200.00000000003</v>
      </c>
      <c r="R664" s="64">
        <f t="shared" si="423"/>
        <v>97600.000000000015</v>
      </c>
      <c r="T664" s="64">
        <f>培养数据!$M$6*D264</f>
        <v>390.40000000000003</v>
      </c>
      <c r="U664" s="64">
        <f>培养数据!$M$7*D264</f>
        <v>292.8</v>
      </c>
      <c r="V664" s="64">
        <f>培养数据!$M$8*D264</f>
        <v>390.40000000000003</v>
      </c>
      <c r="W664" s="64">
        <f>培养数据!$M$9*D264</f>
        <v>292.8</v>
      </c>
      <c r="X664" s="64">
        <f>培养数据!$M$10*D264</f>
        <v>97.600000000000009</v>
      </c>
      <c r="Y664" s="64">
        <f>培养数据!$M$11*D264</f>
        <v>195.20000000000002</v>
      </c>
      <c r="Z664" s="64">
        <f>培养数据!$M$12*D264</f>
        <v>97.600000000000009</v>
      </c>
    </row>
    <row r="665" spans="1:26">
      <c r="A665" s="64">
        <v>662</v>
      </c>
      <c r="B665" s="64">
        <v>2</v>
      </c>
      <c r="C665" s="64">
        <v>3</v>
      </c>
      <c r="D665" s="64">
        <v>62</v>
      </c>
      <c r="E665" s="64">
        <f t="shared" si="415"/>
        <v>222208.00000000006</v>
      </c>
      <c r="F665" s="64">
        <f t="shared" si="416"/>
        <v>166656</v>
      </c>
      <c r="G665" s="64">
        <f t="shared" si="410"/>
        <v>222208.00000000006</v>
      </c>
      <c r="H665" s="64">
        <f t="shared" si="411"/>
        <v>166656</v>
      </c>
      <c r="I665" s="64">
        <f t="shared" si="412"/>
        <v>55552.000000000015</v>
      </c>
      <c r="J665" s="64">
        <f t="shared" si="413"/>
        <v>111104.00000000003</v>
      </c>
      <c r="K665" s="64">
        <f t="shared" si="414"/>
        <v>55552.000000000015</v>
      </c>
      <c r="L665" s="64">
        <f t="shared" si="417"/>
        <v>396800</v>
      </c>
      <c r="M665" s="64">
        <f t="shared" si="418"/>
        <v>297599.99999999994</v>
      </c>
      <c r="N665" s="64">
        <f t="shared" si="419"/>
        <v>396800</v>
      </c>
      <c r="O665" s="64">
        <f t="shared" si="420"/>
        <v>297599.99999999994</v>
      </c>
      <c r="P665" s="64">
        <f t="shared" si="421"/>
        <v>99200</v>
      </c>
      <c r="Q665" s="64">
        <f t="shared" si="422"/>
        <v>198400</v>
      </c>
      <c r="R665" s="64">
        <f t="shared" si="423"/>
        <v>99200</v>
      </c>
      <c r="T665" s="64">
        <f>培养数据!$M$6*D265</f>
        <v>396.8</v>
      </c>
      <c r="U665" s="64">
        <f>培养数据!$M$7*D265</f>
        <v>297.59999999999997</v>
      </c>
      <c r="V665" s="64">
        <f>培养数据!$M$8*D265</f>
        <v>396.8</v>
      </c>
      <c r="W665" s="64">
        <f>培养数据!$M$9*D265</f>
        <v>297.59999999999997</v>
      </c>
      <c r="X665" s="64">
        <f>培养数据!$M$10*D265</f>
        <v>99.2</v>
      </c>
      <c r="Y665" s="64">
        <f>培养数据!$M$11*D265</f>
        <v>198.4</v>
      </c>
      <c r="Z665" s="64">
        <f>培养数据!$M$12*D265</f>
        <v>99.2</v>
      </c>
    </row>
    <row r="666" spans="1:26">
      <c r="A666" s="64">
        <v>663</v>
      </c>
      <c r="B666" s="64">
        <v>2</v>
      </c>
      <c r="C666" s="64">
        <v>3</v>
      </c>
      <c r="D666" s="64">
        <v>63</v>
      </c>
      <c r="E666" s="64">
        <f t="shared" si="415"/>
        <v>225792</v>
      </c>
      <c r="F666" s="64">
        <f t="shared" si="416"/>
        <v>169344</v>
      </c>
      <c r="G666" s="64">
        <f t="shared" si="410"/>
        <v>225792</v>
      </c>
      <c r="H666" s="64">
        <f t="shared" si="411"/>
        <v>169344</v>
      </c>
      <c r="I666" s="64">
        <f t="shared" si="412"/>
        <v>56448</v>
      </c>
      <c r="J666" s="64">
        <f t="shared" si="413"/>
        <v>112896</v>
      </c>
      <c r="K666" s="64">
        <f t="shared" si="414"/>
        <v>56448</v>
      </c>
      <c r="L666" s="64">
        <f t="shared" si="417"/>
        <v>403200.00000000006</v>
      </c>
      <c r="M666" s="64">
        <f t="shared" si="418"/>
        <v>302400</v>
      </c>
      <c r="N666" s="64">
        <f t="shared" si="419"/>
        <v>403200.00000000006</v>
      </c>
      <c r="O666" s="64">
        <f t="shared" si="420"/>
        <v>302400</v>
      </c>
      <c r="P666" s="64">
        <f t="shared" si="421"/>
        <v>100800.00000000001</v>
      </c>
      <c r="Q666" s="64">
        <f t="shared" si="422"/>
        <v>201600.00000000003</v>
      </c>
      <c r="R666" s="64">
        <f t="shared" si="423"/>
        <v>100800.00000000001</v>
      </c>
      <c r="T666" s="64">
        <f>培养数据!$M$6*D266</f>
        <v>403.20000000000005</v>
      </c>
      <c r="U666" s="64">
        <f>培养数据!$M$7*D266</f>
        <v>302.39999999999998</v>
      </c>
      <c r="V666" s="64">
        <f>培养数据!$M$8*D266</f>
        <v>403.20000000000005</v>
      </c>
      <c r="W666" s="64">
        <f>培养数据!$M$9*D266</f>
        <v>302.39999999999998</v>
      </c>
      <c r="X666" s="64">
        <f>培养数据!$M$10*D266</f>
        <v>100.80000000000001</v>
      </c>
      <c r="Y666" s="64">
        <f>培养数据!$M$11*D266</f>
        <v>201.60000000000002</v>
      </c>
      <c r="Z666" s="64">
        <f>培养数据!$M$12*D266</f>
        <v>100.80000000000001</v>
      </c>
    </row>
    <row r="667" spans="1:26">
      <c r="A667" s="64">
        <v>664</v>
      </c>
      <c r="B667" s="64">
        <v>2</v>
      </c>
      <c r="C667" s="64">
        <v>3</v>
      </c>
      <c r="D667" s="64">
        <v>64</v>
      </c>
      <c r="E667" s="64">
        <f t="shared" si="415"/>
        <v>229376</v>
      </c>
      <c r="F667" s="64">
        <f t="shared" si="416"/>
        <v>172032</v>
      </c>
      <c r="G667" s="64">
        <f t="shared" si="410"/>
        <v>229376</v>
      </c>
      <c r="H667" s="64">
        <f t="shared" si="411"/>
        <v>172032</v>
      </c>
      <c r="I667" s="64">
        <f t="shared" si="412"/>
        <v>57344</v>
      </c>
      <c r="J667" s="64">
        <f t="shared" si="413"/>
        <v>114688</v>
      </c>
      <c r="K667" s="64">
        <f t="shared" si="414"/>
        <v>57344</v>
      </c>
      <c r="L667" s="64">
        <f t="shared" si="417"/>
        <v>409600</v>
      </c>
      <c r="M667" s="64">
        <f t="shared" si="418"/>
        <v>307200</v>
      </c>
      <c r="N667" s="64">
        <f t="shared" si="419"/>
        <v>409600</v>
      </c>
      <c r="O667" s="64">
        <f t="shared" si="420"/>
        <v>307200</v>
      </c>
      <c r="P667" s="64">
        <f t="shared" si="421"/>
        <v>102400</v>
      </c>
      <c r="Q667" s="64">
        <f t="shared" si="422"/>
        <v>204800</v>
      </c>
      <c r="R667" s="64">
        <f t="shared" si="423"/>
        <v>102400</v>
      </c>
      <c r="T667" s="64">
        <f>培养数据!$M$6*D267</f>
        <v>409.6</v>
      </c>
      <c r="U667" s="64">
        <f>培养数据!$M$7*D267</f>
        <v>307.2</v>
      </c>
      <c r="V667" s="64">
        <f>培养数据!$M$8*D267</f>
        <v>409.6</v>
      </c>
      <c r="W667" s="64">
        <f>培养数据!$M$9*D267</f>
        <v>307.2</v>
      </c>
      <c r="X667" s="64">
        <f>培养数据!$M$10*D267</f>
        <v>102.4</v>
      </c>
      <c r="Y667" s="64">
        <f>培养数据!$M$11*D267</f>
        <v>204.8</v>
      </c>
      <c r="Z667" s="64">
        <f>培养数据!$M$12*D267</f>
        <v>102.4</v>
      </c>
    </row>
    <row r="668" spans="1:26">
      <c r="A668" s="64">
        <v>665</v>
      </c>
      <c r="B668" s="64">
        <v>2</v>
      </c>
      <c r="C668" s="64">
        <v>3</v>
      </c>
      <c r="D668" s="64">
        <v>65</v>
      </c>
      <c r="E668" s="64">
        <f t="shared" si="415"/>
        <v>232960.00000000006</v>
      </c>
      <c r="F668" s="64">
        <f t="shared" si="416"/>
        <v>174720</v>
      </c>
      <c r="G668" s="64">
        <f t="shared" si="410"/>
        <v>232960.00000000006</v>
      </c>
      <c r="H668" s="64">
        <f t="shared" si="411"/>
        <v>174720</v>
      </c>
      <c r="I668" s="64">
        <f t="shared" si="412"/>
        <v>58240.000000000015</v>
      </c>
      <c r="J668" s="64">
        <f t="shared" si="413"/>
        <v>116480.00000000003</v>
      </c>
      <c r="K668" s="64">
        <f t="shared" si="414"/>
        <v>58240.000000000015</v>
      </c>
      <c r="L668" s="64">
        <f t="shared" si="417"/>
        <v>416000</v>
      </c>
      <c r="M668" s="64">
        <f t="shared" si="418"/>
        <v>312000</v>
      </c>
      <c r="N668" s="64">
        <f t="shared" si="419"/>
        <v>416000</v>
      </c>
      <c r="O668" s="64">
        <f t="shared" si="420"/>
        <v>312000</v>
      </c>
      <c r="P668" s="64">
        <f t="shared" si="421"/>
        <v>104000</v>
      </c>
      <c r="Q668" s="64">
        <f t="shared" si="422"/>
        <v>208000</v>
      </c>
      <c r="R668" s="64">
        <f t="shared" si="423"/>
        <v>104000</v>
      </c>
      <c r="T668" s="64">
        <f>培养数据!$M$6*D268</f>
        <v>416</v>
      </c>
      <c r="U668" s="64">
        <f>培养数据!$M$7*D268</f>
        <v>312</v>
      </c>
      <c r="V668" s="64">
        <f>培养数据!$M$8*D268</f>
        <v>416</v>
      </c>
      <c r="W668" s="64">
        <f>培养数据!$M$9*D268</f>
        <v>312</v>
      </c>
      <c r="X668" s="64">
        <f>培养数据!$M$10*D268</f>
        <v>104</v>
      </c>
      <c r="Y668" s="64">
        <f>培养数据!$M$11*D268</f>
        <v>208</v>
      </c>
      <c r="Z668" s="64">
        <f>培养数据!$M$12*D268</f>
        <v>104</v>
      </c>
    </row>
    <row r="669" spans="1:26">
      <c r="A669" s="64">
        <v>666</v>
      </c>
      <c r="B669" s="64">
        <v>2</v>
      </c>
      <c r="C669" s="64">
        <v>3</v>
      </c>
      <c r="D669" s="64">
        <v>66</v>
      </c>
      <c r="E669" s="64">
        <f t="shared" si="415"/>
        <v>236544</v>
      </c>
      <c r="F669" s="64">
        <f t="shared" si="416"/>
        <v>177408</v>
      </c>
      <c r="G669" s="64">
        <f t="shared" si="410"/>
        <v>236544</v>
      </c>
      <c r="H669" s="64">
        <f t="shared" si="411"/>
        <v>177408</v>
      </c>
      <c r="I669" s="64">
        <f t="shared" si="412"/>
        <v>59136</v>
      </c>
      <c r="J669" s="64">
        <f t="shared" si="413"/>
        <v>118272</v>
      </c>
      <c r="K669" s="64">
        <f t="shared" si="414"/>
        <v>59136</v>
      </c>
      <c r="L669" s="64">
        <f t="shared" si="417"/>
        <v>422400.00000000006</v>
      </c>
      <c r="M669" s="64">
        <f t="shared" si="418"/>
        <v>316800</v>
      </c>
      <c r="N669" s="64">
        <f t="shared" si="419"/>
        <v>422400.00000000006</v>
      </c>
      <c r="O669" s="64">
        <f t="shared" si="420"/>
        <v>316800</v>
      </c>
      <c r="P669" s="64">
        <f t="shared" si="421"/>
        <v>105600.00000000001</v>
      </c>
      <c r="Q669" s="64">
        <f t="shared" si="422"/>
        <v>211200.00000000003</v>
      </c>
      <c r="R669" s="64">
        <f t="shared" si="423"/>
        <v>105600.00000000001</v>
      </c>
      <c r="T669" s="64">
        <f>培养数据!$M$6*D269</f>
        <v>422.40000000000003</v>
      </c>
      <c r="U669" s="64">
        <f>培养数据!$M$7*D269</f>
        <v>316.8</v>
      </c>
      <c r="V669" s="64">
        <f>培养数据!$M$8*D269</f>
        <v>422.40000000000003</v>
      </c>
      <c r="W669" s="64">
        <f>培养数据!$M$9*D269</f>
        <v>316.8</v>
      </c>
      <c r="X669" s="64">
        <f>培养数据!$M$10*D269</f>
        <v>105.60000000000001</v>
      </c>
      <c r="Y669" s="64">
        <f>培养数据!$M$11*D269</f>
        <v>211.20000000000002</v>
      </c>
      <c r="Z669" s="64">
        <f>培养数据!$M$12*D269</f>
        <v>105.60000000000001</v>
      </c>
    </row>
    <row r="670" spans="1:26">
      <c r="A670" s="64">
        <v>667</v>
      </c>
      <c r="B670" s="64">
        <v>2</v>
      </c>
      <c r="C670" s="64">
        <v>3</v>
      </c>
      <c r="D670" s="64">
        <v>67</v>
      </c>
      <c r="E670" s="64">
        <f t="shared" si="415"/>
        <v>240128</v>
      </c>
      <c r="F670" s="64">
        <f t="shared" si="416"/>
        <v>180096</v>
      </c>
      <c r="G670" s="64">
        <f t="shared" si="410"/>
        <v>240128</v>
      </c>
      <c r="H670" s="64">
        <f t="shared" si="411"/>
        <v>180096</v>
      </c>
      <c r="I670" s="64">
        <f t="shared" si="412"/>
        <v>60032</v>
      </c>
      <c r="J670" s="64">
        <f t="shared" si="413"/>
        <v>120064</v>
      </c>
      <c r="K670" s="64">
        <f t="shared" si="414"/>
        <v>60032</v>
      </c>
      <c r="L670" s="64">
        <f t="shared" si="417"/>
        <v>428800</v>
      </c>
      <c r="M670" s="64">
        <f t="shared" si="418"/>
        <v>321599.99999999994</v>
      </c>
      <c r="N670" s="64">
        <f t="shared" si="419"/>
        <v>428800</v>
      </c>
      <c r="O670" s="64">
        <f t="shared" si="420"/>
        <v>321599.99999999994</v>
      </c>
      <c r="P670" s="64">
        <f t="shared" si="421"/>
        <v>107200</v>
      </c>
      <c r="Q670" s="64">
        <f t="shared" si="422"/>
        <v>214400</v>
      </c>
      <c r="R670" s="64">
        <f t="shared" si="423"/>
        <v>107200</v>
      </c>
      <c r="T670" s="64">
        <f>培养数据!$M$6*D270</f>
        <v>428.8</v>
      </c>
      <c r="U670" s="64">
        <f>培养数据!$M$7*D270</f>
        <v>321.59999999999997</v>
      </c>
      <c r="V670" s="64">
        <f>培养数据!$M$8*D270</f>
        <v>428.8</v>
      </c>
      <c r="W670" s="64">
        <f>培养数据!$M$9*D270</f>
        <v>321.59999999999997</v>
      </c>
      <c r="X670" s="64">
        <f>培养数据!$M$10*D270</f>
        <v>107.2</v>
      </c>
      <c r="Y670" s="64">
        <f>培养数据!$M$11*D270</f>
        <v>214.4</v>
      </c>
      <c r="Z670" s="64">
        <f>培养数据!$M$12*D270</f>
        <v>107.2</v>
      </c>
    </row>
    <row r="671" spans="1:26">
      <c r="A671" s="64">
        <v>668</v>
      </c>
      <c r="B671" s="64">
        <v>2</v>
      </c>
      <c r="C671" s="64">
        <v>3</v>
      </c>
      <c r="D671" s="64">
        <v>68</v>
      </c>
      <c r="E671" s="64">
        <f t="shared" si="415"/>
        <v>243712.00000000006</v>
      </c>
      <c r="F671" s="64">
        <f t="shared" si="416"/>
        <v>182784</v>
      </c>
      <c r="G671" s="64">
        <f t="shared" si="410"/>
        <v>243712.00000000006</v>
      </c>
      <c r="H671" s="64">
        <f t="shared" si="411"/>
        <v>182784</v>
      </c>
      <c r="I671" s="64">
        <f t="shared" si="412"/>
        <v>60928.000000000015</v>
      </c>
      <c r="J671" s="64">
        <f t="shared" si="413"/>
        <v>121856.00000000003</v>
      </c>
      <c r="K671" s="64">
        <f t="shared" si="414"/>
        <v>60928.000000000015</v>
      </c>
      <c r="L671" s="64">
        <f t="shared" si="417"/>
        <v>435200.00000000006</v>
      </c>
      <c r="M671" s="64">
        <f t="shared" si="418"/>
        <v>326400</v>
      </c>
      <c r="N671" s="64">
        <f t="shared" si="419"/>
        <v>435200.00000000006</v>
      </c>
      <c r="O671" s="64">
        <f t="shared" si="420"/>
        <v>326400</v>
      </c>
      <c r="P671" s="64">
        <f t="shared" si="421"/>
        <v>108800.00000000001</v>
      </c>
      <c r="Q671" s="64">
        <f t="shared" si="422"/>
        <v>217600.00000000003</v>
      </c>
      <c r="R671" s="64">
        <f t="shared" si="423"/>
        <v>108800.00000000001</v>
      </c>
      <c r="T671" s="64">
        <f>培养数据!$M$6*D271</f>
        <v>435.20000000000005</v>
      </c>
      <c r="U671" s="64">
        <f>培养数据!$M$7*D271</f>
        <v>326.39999999999998</v>
      </c>
      <c r="V671" s="64">
        <f>培养数据!$M$8*D271</f>
        <v>435.20000000000005</v>
      </c>
      <c r="W671" s="64">
        <f>培养数据!$M$9*D271</f>
        <v>326.39999999999998</v>
      </c>
      <c r="X671" s="64">
        <f>培养数据!$M$10*D271</f>
        <v>108.80000000000001</v>
      </c>
      <c r="Y671" s="64">
        <f>培养数据!$M$11*D271</f>
        <v>217.60000000000002</v>
      </c>
      <c r="Z671" s="64">
        <f>培养数据!$M$12*D271</f>
        <v>108.80000000000001</v>
      </c>
    </row>
    <row r="672" spans="1:26">
      <c r="A672" s="64">
        <v>669</v>
      </c>
      <c r="B672" s="64">
        <v>2</v>
      </c>
      <c r="C672" s="64">
        <v>3</v>
      </c>
      <c r="D672" s="64">
        <v>69</v>
      </c>
      <c r="E672" s="64">
        <f t="shared" si="415"/>
        <v>247296</v>
      </c>
      <c r="F672" s="64">
        <f t="shared" si="416"/>
        <v>185472</v>
      </c>
      <c r="G672" s="64">
        <f t="shared" si="410"/>
        <v>247296</v>
      </c>
      <c r="H672" s="64">
        <f t="shared" si="411"/>
        <v>185472</v>
      </c>
      <c r="I672" s="64">
        <f t="shared" si="412"/>
        <v>61824</v>
      </c>
      <c r="J672" s="64">
        <f t="shared" si="413"/>
        <v>123648</v>
      </c>
      <c r="K672" s="64">
        <f t="shared" si="414"/>
        <v>61824</v>
      </c>
      <c r="L672" s="64">
        <f t="shared" si="417"/>
        <v>441600</v>
      </c>
      <c r="M672" s="64">
        <f t="shared" si="418"/>
        <v>331200</v>
      </c>
      <c r="N672" s="64">
        <f t="shared" si="419"/>
        <v>441600</v>
      </c>
      <c r="O672" s="64">
        <f t="shared" si="420"/>
        <v>331200</v>
      </c>
      <c r="P672" s="64">
        <f t="shared" si="421"/>
        <v>110400</v>
      </c>
      <c r="Q672" s="64">
        <f t="shared" si="422"/>
        <v>220800</v>
      </c>
      <c r="R672" s="64">
        <f t="shared" si="423"/>
        <v>110400</v>
      </c>
      <c r="T672" s="64">
        <f>培养数据!$M$6*D272</f>
        <v>441.6</v>
      </c>
      <c r="U672" s="64">
        <f>培养数据!$M$7*D272</f>
        <v>331.2</v>
      </c>
      <c r="V672" s="64">
        <f>培养数据!$M$8*D272</f>
        <v>441.6</v>
      </c>
      <c r="W672" s="64">
        <f>培养数据!$M$9*D272</f>
        <v>331.2</v>
      </c>
      <c r="X672" s="64">
        <f>培养数据!$M$10*D272</f>
        <v>110.4</v>
      </c>
      <c r="Y672" s="64">
        <f>培养数据!$M$11*D272</f>
        <v>220.8</v>
      </c>
      <c r="Z672" s="64">
        <f>培养数据!$M$12*D272</f>
        <v>110.4</v>
      </c>
    </row>
    <row r="673" spans="1:26">
      <c r="A673" s="64">
        <v>670</v>
      </c>
      <c r="B673" s="64">
        <v>2</v>
      </c>
      <c r="C673" s="64">
        <v>3</v>
      </c>
      <c r="D673" s="64">
        <v>70</v>
      </c>
      <c r="E673" s="64">
        <f t="shared" si="415"/>
        <v>250880</v>
      </c>
      <c r="F673" s="64">
        <f t="shared" si="416"/>
        <v>188160</v>
      </c>
      <c r="G673" s="64">
        <f t="shared" si="410"/>
        <v>250880</v>
      </c>
      <c r="H673" s="64">
        <f t="shared" si="411"/>
        <v>188160</v>
      </c>
      <c r="I673" s="64">
        <f t="shared" si="412"/>
        <v>62720</v>
      </c>
      <c r="J673" s="64">
        <f t="shared" si="413"/>
        <v>125440</v>
      </c>
      <c r="K673" s="64">
        <f t="shared" si="414"/>
        <v>62720</v>
      </c>
      <c r="L673" s="64">
        <f t="shared" si="417"/>
        <v>448000</v>
      </c>
      <c r="M673" s="64">
        <f t="shared" si="418"/>
        <v>336000</v>
      </c>
      <c r="N673" s="64">
        <f t="shared" si="419"/>
        <v>448000</v>
      </c>
      <c r="O673" s="64">
        <f t="shared" si="420"/>
        <v>336000</v>
      </c>
      <c r="P673" s="64">
        <f t="shared" si="421"/>
        <v>112000</v>
      </c>
      <c r="Q673" s="64">
        <f t="shared" si="422"/>
        <v>224000</v>
      </c>
      <c r="R673" s="64">
        <f t="shared" si="423"/>
        <v>112000</v>
      </c>
      <c r="T673" s="64">
        <f>培养数据!$M$6*D273</f>
        <v>448</v>
      </c>
      <c r="U673" s="64">
        <f>培养数据!$M$7*D273</f>
        <v>336</v>
      </c>
      <c r="V673" s="64">
        <f>培养数据!$M$8*D273</f>
        <v>448</v>
      </c>
      <c r="W673" s="64">
        <f>培养数据!$M$9*D273</f>
        <v>336</v>
      </c>
      <c r="X673" s="64">
        <f>培养数据!$M$10*D273</f>
        <v>112</v>
      </c>
      <c r="Y673" s="64">
        <f>培养数据!$M$11*D273</f>
        <v>224</v>
      </c>
      <c r="Z673" s="64">
        <f>培养数据!$M$12*D273</f>
        <v>112</v>
      </c>
    </row>
    <row r="674" spans="1:26">
      <c r="A674" s="64">
        <v>671</v>
      </c>
      <c r="B674" s="64">
        <v>2</v>
      </c>
      <c r="C674" s="64">
        <v>3</v>
      </c>
      <c r="D674" s="64">
        <v>71</v>
      </c>
      <c r="E674" s="64">
        <f t="shared" si="415"/>
        <v>254464.00000000006</v>
      </c>
      <c r="F674" s="64">
        <f t="shared" si="416"/>
        <v>190848</v>
      </c>
      <c r="G674" s="64">
        <f t="shared" si="410"/>
        <v>254464.00000000006</v>
      </c>
      <c r="H674" s="64">
        <f t="shared" si="411"/>
        <v>190848</v>
      </c>
      <c r="I674" s="64">
        <f t="shared" si="412"/>
        <v>63616.000000000015</v>
      </c>
      <c r="J674" s="64">
        <f t="shared" si="413"/>
        <v>127232.00000000003</v>
      </c>
      <c r="K674" s="64">
        <f t="shared" si="414"/>
        <v>63616.000000000015</v>
      </c>
      <c r="L674" s="64">
        <f t="shared" si="417"/>
        <v>454400.00000000006</v>
      </c>
      <c r="M674" s="64">
        <f t="shared" si="418"/>
        <v>340800</v>
      </c>
      <c r="N674" s="64">
        <f t="shared" si="419"/>
        <v>454400.00000000006</v>
      </c>
      <c r="O674" s="64">
        <f t="shared" si="420"/>
        <v>340800</v>
      </c>
      <c r="P674" s="64">
        <f t="shared" si="421"/>
        <v>113600.00000000001</v>
      </c>
      <c r="Q674" s="64">
        <f t="shared" si="422"/>
        <v>227200.00000000003</v>
      </c>
      <c r="R674" s="64">
        <f t="shared" si="423"/>
        <v>113600.00000000001</v>
      </c>
      <c r="T674" s="64">
        <f>培养数据!$M$6*D274</f>
        <v>454.40000000000003</v>
      </c>
      <c r="U674" s="64">
        <f>培养数据!$M$7*D274</f>
        <v>340.8</v>
      </c>
      <c r="V674" s="64">
        <f>培养数据!$M$8*D274</f>
        <v>454.40000000000003</v>
      </c>
      <c r="W674" s="64">
        <f>培养数据!$M$9*D274</f>
        <v>340.8</v>
      </c>
      <c r="X674" s="64">
        <f>培养数据!$M$10*D274</f>
        <v>113.60000000000001</v>
      </c>
      <c r="Y674" s="64">
        <f>培养数据!$M$11*D274</f>
        <v>227.20000000000002</v>
      </c>
      <c r="Z674" s="64">
        <f>培养数据!$M$12*D274</f>
        <v>113.60000000000001</v>
      </c>
    </row>
    <row r="675" spans="1:26">
      <c r="A675" s="64">
        <v>672</v>
      </c>
      <c r="B675" s="64">
        <v>2</v>
      </c>
      <c r="C675" s="64">
        <v>3</v>
      </c>
      <c r="D675" s="64">
        <v>72</v>
      </c>
      <c r="E675" s="64">
        <f t="shared" si="415"/>
        <v>258048.00000000006</v>
      </c>
      <c r="F675" s="64">
        <f t="shared" si="416"/>
        <v>193536</v>
      </c>
      <c r="G675" s="64">
        <f t="shared" si="410"/>
        <v>258048.00000000006</v>
      </c>
      <c r="H675" s="64">
        <f t="shared" si="411"/>
        <v>193536</v>
      </c>
      <c r="I675" s="64">
        <f t="shared" si="412"/>
        <v>64512.000000000015</v>
      </c>
      <c r="J675" s="64">
        <f t="shared" si="413"/>
        <v>129024.00000000003</v>
      </c>
      <c r="K675" s="64">
        <f t="shared" si="414"/>
        <v>64512.000000000015</v>
      </c>
      <c r="L675" s="64">
        <f t="shared" si="417"/>
        <v>460800</v>
      </c>
      <c r="M675" s="64">
        <f t="shared" si="418"/>
        <v>345599.99999999994</v>
      </c>
      <c r="N675" s="64">
        <f t="shared" si="419"/>
        <v>460800</v>
      </c>
      <c r="O675" s="64">
        <f t="shared" si="420"/>
        <v>345599.99999999994</v>
      </c>
      <c r="P675" s="64">
        <f t="shared" si="421"/>
        <v>115200</v>
      </c>
      <c r="Q675" s="64">
        <f t="shared" si="422"/>
        <v>230400</v>
      </c>
      <c r="R675" s="64">
        <f t="shared" si="423"/>
        <v>115200</v>
      </c>
      <c r="T675" s="64">
        <f>培养数据!$M$6*D275</f>
        <v>460.8</v>
      </c>
      <c r="U675" s="64">
        <f>培养数据!$M$7*D275</f>
        <v>345.59999999999997</v>
      </c>
      <c r="V675" s="64">
        <f>培养数据!$M$8*D275</f>
        <v>460.8</v>
      </c>
      <c r="W675" s="64">
        <f>培养数据!$M$9*D275</f>
        <v>345.59999999999997</v>
      </c>
      <c r="X675" s="64">
        <f>培养数据!$M$10*D275</f>
        <v>115.2</v>
      </c>
      <c r="Y675" s="64">
        <f>培养数据!$M$11*D275</f>
        <v>230.4</v>
      </c>
      <c r="Z675" s="64">
        <f>培养数据!$M$12*D275</f>
        <v>115.2</v>
      </c>
    </row>
    <row r="676" spans="1:26">
      <c r="A676" s="64">
        <v>673</v>
      </c>
      <c r="B676" s="64">
        <v>2</v>
      </c>
      <c r="C676" s="64">
        <v>3</v>
      </c>
      <c r="D676" s="64">
        <v>73</v>
      </c>
      <c r="E676" s="64">
        <f t="shared" si="415"/>
        <v>261632</v>
      </c>
      <c r="F676" s="64">
        <f t="shared" si="416"/>
        <v>196224</v>
      </c>
      <c r="G676" s="64">
        <f t="shared" si="410"/>
        <v>261632</v>
      </c>
      <c r="H676" s="64">
        <f t="shared" si="411"/>
        <v>196224</v>
      </c>
      <c r="I676" s="64">
        <f t="shared" si="412"/>
        <v>65408</v>
      </c>
      <c r="J676" s="64">
        <f t="shared" si="413"/>
        <v>130816</v>
      </c>
      <c r="K676" s="64">
        <f t="shared" si="414"/>
        <v>65408</v>
      </c>
      <c r="L676" s="64">
        <f t="shared" si="417"/>
        <v>467200.00000000006</v>
      </c>
      <c r="M676" s="64">
        <f t="shared" si="418"/>
        <v>350400</v>
      </c>
      <c r="N676" s="64">
        <f t="shared" si="419"/>
        <v>467200.00000000006</v>
      </c>
      <c r="O676" s="64">
        <f t="shared" si="420"/>
        <v>350400</v>
      </c>
      <c r="P676" s="64">
        <f t="shared" si="421"/>
        <v>116800.00000000001</v>
      </c>
      <c r="Q676" s="64">
        <f t="shared" si="422"/>
        <v>233600.00000000003</v>
      </c>
      <c r="R676" s="64">
        <f t="shared" si="423"/>
        <v>116800.00000000001</v>
      </c>
      <c r="T676" s="64">
        <f>培养数据!$M$6*D276</f>
        <v>467.20000000000005</v>
      </c>
      <c r="U676" s="64">
        <f>培养数据!$M$7*D276</f>
        <v>350.4</v>
      </c>
      <c r="V676" s="64">
        <f>培养数据!$M$8*D276</f>
        <v>467.20000000000005</v>
      </c>
      <c r="W676" s="64">
        <f>培养数据!$M$9*D276</f>
        <v>350.4</v>
      </c>
      <c r="X676" s="64">
        <f>培养数据!$M$10*D276</f>
        <v>116.80000000000001</v>
      </c>
      <c r="Y676" s="64">
        <f>培养数据!$M$11*D276</f>
        <v>233.60000000000002</v>
      </c>
      <c r="Z676" s="64">
        <f>培养数据!$M$12*D276</f>
        <v>116.80000000000001</v>
      </c>
    </row>
    <row r="677" spans="1:26">
      <c r="A677" s="64">
        <v>674</v>
      </c>
      <c r="B677" s="64">
        <v>2</v>
      </c>
      <c r="C677" s="64">
        <v>3</v>
      </c>
      <c r="D677" s="64">
        <v>74</v>
      </c>
      <c r="E677" s="64">
        <f t="shared" si="415"/>
        <v>265216.00000000006</v>
      </c>
      <c r="F677" s="64">
        <f t="shared" si="416"/>
        <v>198912</v>
      </c>
      <c r="G677" s="64">
        <f t="shared" si="410"/>
        <v>265216.00000000006</v>
      </c>
      <c r="H677" s="64">
        <f t="shared" si="411"/>
        <v>198912</v>
      </c>
      <c r="I677" s="64">
        <f t="shared" si="412"/>
        <v>66304.000000000015</v>
      </c>
      <c r="J677" s="64">
        <f t="shared" si="413"/>
        <v>132608.00000000003</v>
      </c>
      <c r="K677" s="64">
        <f t="shared" si="414"/>
        <v>66304.000000000015</v>
      </c>
      <c r="L677" s="64">
        <f t="shared" si="417"/>
        <v>473600</v>
      </c>
      <c r="M677" s="64">
        <f t="shared" si="418"/>
        <v>355200</v>
      </c>
      <c r="N677" s="64">
        <f t="shared" si="419"/>
        <v>473600</v>
      </c>
      <c r="O677" s="64">
        <f t="shared" si="420"/>
        <v>355200</v>
      </c>
      <c r="P677" s="64">
        <f t="shared" si="421"/>
        <v>118400</v>
      </c>
      <c r="Q677" s="64">
        <f t="shared" si="422"/>
        <v>236800</v>
      </c>
      <c r="R677" s="64">
        <f t="shared" si="423"/>
        <v>118400</v>
      </c>
      <c r="T677" s="64">
        <f>培养数据!$M$6*D277</f>
        <v>473.6</v>
      </c>
      <c r="U677" s="64">
        <f>培养数据!$M$7*D277</f>
        <v>355.2</v>
      </c>
      <c r="V677" s="64">
        <f>培养数据!$M$8*D277</f>
        <v>473.6</v>
      </c>
      <c r="W677" s="64">
        <f>培养数据!$M$9*D277</f>
        <v>355.2</v>
      </c>
      <c r="X677" s="64">
        <f>培养数据!$M$10*D277</f>
        <v>118.4</v>
      </c>
      <c r="Y677" s="64">
        <f>培养数据!$M$11*D277</f>
        <v>236.8</v>
      </c>
      <c r="Z677" s="64">
        <f>培养数据!$M$12*D277</f>
        <v>118.4</v>
      </c>
    </row>
    <row r="678" spans="1:26">
      <c r="A678" s="64">
        <v>675</v>
      </c>
      <c r="B678" s="64">
        <v>2</v>
      </c>
      <c r="C678" s="64">
        <v>3</v>
      </c>
      <c r="D678" s="64">
        <v>75</v>
      </c>
      <c r="E678" s="64">
        <f t="shared" si="415"/>
        <v>268800.00000000006</v>
      </c>
      <c r="F678" s="64">
        <f t="shared" si="416"/>
        <v>201600</v>
      </c>
      <c r="G678" s="64">
        <f t="shared" si="410"/>
        <v>268800.00000000006</v>
      </c>
      <c r="H678" s="64">
        <f t="shared" si="411"/>
        <v>201600</v>
      </c>
      <c r="I678" s="64">
        <f t="shared" si="412"/>
        <v>67200.000000000015</v>
      </c>
      <c r="J678" s="64">
        <f t="shared" si="413"/>
        <v>134400.00000000003</v>
      </c>
      <c r="K678" s="64">
        <f t="shared" si="414"/>
        <v>67200.000000000015</v>
      </c>
      <c r="L678" s="64">
        <f t="shared" si="417"/>
        <v>480000</v>
      </c>
      <c r="M678" s="64">
        <f t="shared" si="418"/>
        <v>360000</v>
      </c>
      <c r="N678" s="64">
        <f t="shared" si="419"/>
        <v>480000</v>
      </c>
      <c r="O678" s="64">
        <f t="shared" si="420"/>
        <v>360000</v>
      </c>
      <c r="P678" s="64">
        <f t="shared" si="421"/>
        <v>120000</v>
      </c>
      <c r="Q678" s="64">
        <f t="shared" si="422"/>
        <v>240000</v>
      </c>
      <c r="R678" s="64">
        <f t="shared" si="423"/>
        <v>120000</v>
      </c>
      <c r="T678" s="64">
        <f>培养数据!$M$6*D278</f>
        <v>480</v>
      </c>
      <c r="U678" s="64">
        <f>培养数据!$M$7*D278</f>
        <v>360</v>
      </c>
      <c r="V678" s="64">
        <f>培养数据!$M$8*D278</f>
        <v>480</v>
      </c>
      <c r="W678" s="64">
        <f>培养数据!$M$9*D278</f>
        <v>360</v>
      </c>
      <c r="X678" s="64">
        <f>培养数据!$M$10*D278</f>
        <v>120</v>
      </c>
      <c r="Y678" s="64">
        <f>培养数据!$M$11*D278</f>
        <v>240</v>
      </c>
      <c r="Z678" s="64">
        <f>培养数据!$M$12*D278</f>
        <v>120</v>
      </c>
    </row>
    <row r="679" spans="1:26">
      <c r="A679" s="64">
        <v>676</v>
      </c>
      <c r="B679" s="64">
        <v>2</v>
      </c>
      <c r="C679" s="64">
        <v>3</v>
      </c>
      <c r="D679" s="64">
        <v>76</v>
      </c>
      <c r="E679" s="64">
        <f t="shared" si="415"/>
        <v>272384</v>
      </c>
      <c r="F679" s="64">
        <f t="shared" si="416"/>
        <v>204288</v>
      </c>
      <c r="G679" s="64">
        <f t="shared" si="410"/>
        <v>272384</v>
      </c>
      <c r="H679" s="64">
        <f t="shared" si="411"/>
        <v>204288</v>
      </c>
      <c r="I679" s="64">
        <f t="shared" si="412"/>
        <v>68096</v>
      </c>
      <c r="J679" s="64">
        <f t="shared" si="413"/>
        <v>136192</v>
      </c>
      <c r="K679" s="64">
        <f t="shared" si="414"/>
        <v>68096</v>
      </c>
      <c r="L679" s="64">
        <f t="shared" si="417"/>
        <v>486400.00000000006</v>
      </c>
      <c r="M679" s="64">
        <f t="shared" si="418"/>
        <v>364800</v>
      </c>
      <c r="N679" s="64">
        <f t="shared" si="419"/>
        <v>486400.00000000006</v>
      </c>
      <c r="O679" s="64">
        <f t="shared" si="420"/>
        <v>364800</v>
      </c>
      <c r="P679" s="64">
        <f t="shared" si="421"/>
        <v>121600.00000000001</v>
      </c>
      <c r="Q679" s="64">
        <f t="shared" si="422"/>
        <v>243200.00000000003</v>
      </c>
      <c r="R679" s="64">
        <f t="shared" si="423"/>
        <v>121600.00000000001</v>
      </c>
      <c r="T679" s="64">
        <f>培养数据!$M$6*D279</f>
        <v>486.40000000000003</v>
      </c>
      <c r="U679" s="64">
        <f>培养数据!$M$7*D279</f>
        <v>364.8</v>
      </c>
      <c r="V679" s="64">
        <f>培养数据!$M$8*D279</f>
        <v>486.40000000000003</v>
      </c>
      <c r="W679" s="64">
        <f>培养数据!$M$9*D279</f>
        <v>364.8</v>
      </c>
      <c r="X679" s="64">
        <f>培养数据!$M$10*D279</f>
        <v>121.60000000000001</v>
      </c>
      <c r="Y679" s="64">
        <f>培养数据!$M$11*D279</f>
        <v>243.20000000000002</v>
      </c>
      <c r="Z679" s="64">
        <f>培养数据!$M$12*D279</f>
        <v>121.60000000000001</v>
      </c>
    </row>
    <row r="680" spans="1:26">
      <c r="A680" s="64">
        <v>677</v>
      </c>
      <c r="B680" s="64">
        <v>2</v>
      </c>
      <c r="C680" s="64">
        <v>3</v>
      </c>
      <c r="D680" s="64">
        <v>77</v>
      </c>
      <c r="E680" s="64">
        <f t="shared" si="415"/>
        <v>275968.00000000006</v>
      </c>
      <c r="F680" s="64">
        <f t="shared" si="416"/>
        <v>206976</v>
      </c>
      <c r="G680" s="64">
        <f t="shared" si="410"/>
        <v>275968.00000000006</v>
      </c>
      <c r="H680" s="64">
        <f t="shared" si="411"/>
        <v>206976</v>
      </c>
      <c r="I680" s="64">
        <f t="shared" si="412"/>
        <v>68992.000000000015</v>
      </c>
      <c r="J680" s="64">
        <f t="shared" si="413"/>
        <v>137984.00000000003</v>
      </c>
      <c r="K680" s="64">
        <f t="shared" si="414"/>
        <v>68992.000000000015</v>
      </c>
      <c r="L680" s="64">
        <f t="shared" si="417"/>
        <v>492800</v>
      </c>
      <c r="M680" s="64">
        <f t="shared" si="418"/>
        <v>369599.99999999994</v>
      </c>
      <c r="N680" s="64">
        <f t="shared" si="419"/>
        <v>492800</v>
      </c>
      <c r="O680" s="64">
        <f t="shared" si="420"/>
        <v>369599.99999999994</v>
      </c>
      <c r="P680" s="64">
        <f t="shared" si="421"/>
        <v>123200</v>
      </c>
      <c r="Q680" s="64">
        <f t="shared" si="422"/>
        <v>246400</v>
      </c>
      <c r="R680" s="64">
        <f t="shared" si="423"/>
        <v>123200</v>
      </c>
      <c r="T680" s="64">
        <f>培养数据!$M$6*D280</f>
        <v>492.8</v>
      </c>
      <c r="U680" s="64">
        <f>培养数据!$M$7*D280</f>
        <v>369.59999999999997</v>
      </c>
      <c r="V680" s="64">
        <f>培养数据!$M$8*D280</f>
        <v>492.8</v>
      </c>
      <c r="W680" s="64">
        <f>培养数据!$M$9*D280</f>
        <v>369.59999999999997</v>
      </c>
      <c r="X680" s="64">
        <f>培养数据!$M$10*D280</f>
        <v>123.2</v>
      </c>
      <c r="Y680" s="64">
        <f>培养数据!$M$11*D280</f>
        <v>246.4</v>
      </c>
      <c r="Z680" s="64">
        <f>培养数据!$M$12*D280</f>
        <v>123.2</v>
      </c>
    </row>
    <row r="681" spans="1:26">
      <c r="A681" s="64">
        <v>678</v>
      </c>
      <c r="B681" s="64">
        <v>2</v>
      </c>
      <c r="C681" s="64">
        <v>3</v>
      </c>
      <c r="D681" s="64">
        <v>78</v>
      </c>
      <c r="E681" s="64">
        <f t="shared" si="415"/>
        <v>279552.00000000006</v>
      </c>
      <c r="F681" s="64">
        <f t="shared" si="416"/>
        <v>209664</v>
      </c>
      <c r="G681" s="64">
        <f t="shared" si="410"/>
        <v>279552.00000000006</v>
      </c>
      <c r="H681" s="64">
        <f t="shared" si="411"/>
        <v>209664</v>
      </c>
      <c r="I681" s="64">
        <f t="shared" si="412"/>
        <v>69888.000000000015</v>
      </c>
      <c r="J681" s="64">
        <f t="shared" si="413"/>
        <v>139776.00000000003</v>
      </c>
      <c r="K681" s="64">
        <f t="shared" si="414"/>
        <v>69888.000000000015</v>
      </c>
      <c r="L681" s="64">
        <f t="shared" si="417"/>
        <v>499200.00000000006</v>
      </c>
      <c r="M681" s="64">
        <f t="shared" si="418"/>
        <v>374400</v>
      </c>
      <c r="N681" s="64">
        <f t="shared" si="419"/>
        <v>499200.00000000006</v>
      </c>
      <c r="O681" s="64">
        <f t="shared" si="420"/>
        <v>374400</v>
      </c>
      <c r="P681" s="64">
        <f t="shared" si="421"/>
        <v>124800.00000000001</v>
      </c>
      <c r="Q681" s="64">
        <f t="shared" si="422"/>
        <v>249600.00000000003</v>
      </c>
      <c r="R681" s="64">
        <f t="shared" si="423"/>
        <v>124800.00000000001</v>
      </c>
      <c r="T681" s="64">
        <f>培养数据!$M$6*D281</f>
        <v>499.20000000000005</v>
      </c>
      <c r="U681" s="64">
        <f>培养数据!$M$7*D281</f>
        <v>374.4</v>
      </c>
      <c r="V681" s="64">
        <f>培养数据!$M$8*D281</f>
        <v>499.20000000000005</v>
      </c>
      <c r="W681" s="64">
        <f>培养数据!$M$9*D281</f>
        <v>374.4</v>
      </c>
      <c r="X681" s="64">
        <f>培养数据!$M$10*D281</f>
        <v>124.80000000000001</v>
      </c>
      <c r="Y681" s="64">
        <f>培养数据!$M$11*D281</f>
        <v>249.60000000000002</v>
      </c>
      <c r="Z681" s="64">
        <f>培养数据!$M$12*D281</f>
        <v>124.80000000000001</v>
      </c>
    </row>
    <row r="682" spans="1:26">
      <c r="A682" s="64">
        <v>679</v>
      </c>
      <c r="B682" s="64">
        <v>2</v>
      </c>
      <c r="C682" s="64">
        <v>3</v>
      </c>
      <c r="D682" s="64">
        <v>79</v>
      </c>
      <c r="E682" s="64">
        <f t="shared" si="415"/>
        <v>283136</v>
      </c>
      <c r="F682" s="64">
        <f t="shared" si="416"/>
        <v>212352</v>
      </c>
      <c r="G682" s="64">
        <f t="shared" si="410"/>
        <v>283136</v>
      </c>
      <c r="H682" s="64">
        <f t="shared" si="411"/>
        <v>212352</v>
      </c>
      <c r="I682" s="64">
        <f t="shared" si="412"/>
        <v>70784</v>
      </c>
      <c r="J682" s="64">
        <f t="shared" si="413"/>
        <v>141568</v>
      </c>
      <c r="K682" s="64">
        <f t="shared" si="414"/>
        <v>70784</v>
      </c>
      <c r="L682" s="64">
        <f t="shared" si="417"/>
        <v>505600</v>
      </c>
      <c r="M682" s="64">
        <f t="shared" si="418"/>
        <v>379200</v>
      </c>
      <c r="N682" s="64">
        <f t="shared" si="419"/>
        <v>505600</v>
      </c>
      <c r="O682" s="64">
        <f t="shared" si="420"/>
        <v>379200</v>
      </c>
      <c r="P682" s="64">
        <f t="shared" si="421"/>
        <v>126400</v>
      </c>
      <c r="Q682" s="64">
        <f t="shared" si="422"/>
        <v>252800</v>
      </c>
      <c r="R682" s="64">
        <f t="shared" si="423"/>
        <v>126400</v>
      </c>
      <c r="T682" s="64">
        <f>培养数据!$M$6*D282</f>
        <v>505.6</v>
      </c>
      <c r="U682" s="64">
        <f>培养数据!$M$7*D282</f>
        <v>379.2</v>
      </c>
      <c r="V682" s="64">
        <f>培养数据!$M$8*D282</f>
        <v>505.6</v>
      </c>
      <c r="W682" s="64">
        <f>培养数据!$M$9*D282</f>
        <v>379.2</v>
      </c>
      <c r="X682" s="64">
        <f>培养数据!$M$10*D282</f>
        <v>126.4</v>
      </c>
      <c r="Y682" s="64">
        <f>培养数据!$M$11*D282</f>
        <v>252.8</v>
      </c>
      <c r="Z682" s="64">
        <f>培养数据!$M$12*D282</f>
        <v>126.4</v>
      </c>
    </row>
    <row r="683" spans="1:26">
      <c r="A683" s="64">
        <v>680</v>
      </c>
      <c r="B683" s="64">
        <v>2</v>
      </c>
      <c r="C683" s="64">
        <v>3</v>
      </c>
      <c r="D683" s="64">
        <v>80</v>
      </c>
      <c r="E683" s="64">
        <f t="shared" si="415"/>
        <v>286720.00000000006</v>
      </c>
      <c r="F683" s="64">
        <f t="shared" si="416"/>
        <v>215040</v>
      </c>
      <c r="G683" s="64">
        <f t="shared" si="410"/>
        <v>286720.00000000006</v>
      </c>
      <c r="H683" s="64">
        <f t="shared" si="411"/>
        <v>215040</v>
      </c>
      <c r="I683" s="64">
        <f t="shared" si="412"/>
        <v>71680.000000000015</v>
      </c>
      <c r="J683" s="64">
        <f t="shared" si="413"/>
        <v>143360.00000000003</v>
      </c>
      <c r="K683" s="64">
        <f t="shared" si="414"/>
        <v>71680.000000000015</v>
      </c>
      <c r="L683" s="64">
        <f t="shared" si="417"/>
        <v>512000</v>
      </c>
      <c r="M683" s="64">
        <f t="shared" si="418"/>
        <v>384000</v>
      </c>
      <c r="N683" s="64">
        <f t="shared" si="419"/>
        <v>512000</v>
      </c>
      <c r="O683" s="64">
        <f t="shared" si="420"/>
        <v>384000</v>
      </c>
      <c r="P683" s="64">
        <f t="shared" si="421"/>
        <v>128000</v>
      </c>
      <c r="Q683" s="64">
        <f t="shared" si="422"/>
        <v>256000</v>
      </c>
      <c r="R683" s="64">
        <f t="shared" si="423"/>
        <v>128000</v>
      </c>
      <c r="T683" s="64">
        <f>培养数据!$M$6*D283</f>
        <v>512</v>
      </c>
      <c r="U683" s="64">
        <f>培养数据!$M$7*D283</f>
        <v>384</v>
      </c>
      <c r="V683" s="64">
        <f>培养数据!$M$8*D283</f>
        <v>512</v>
      </c>
      <c r="W683" s="64">
        <f>培养数据!$M$9*D283</f>
        <v>384</v>
      </c>
      <c r="X683" s="64">
        <f>培养数据!$M$10*D283</f>
        <v>128</v>
      </c>
      <c r="Y683" s="64">
        <f>培养数据!$M$11*D283</f>
        <v>256</v>
      </c>
      <c r="Z683" s="64">
        <f>培养数据!$M$12*D283</f>
        <v>128</v>
      </c>
    </row>
    <row r="684" spans="1:26">
      <c r="A684" s="64">
        <v>681</v>
      </c>
      <c r="B684" s="64">
        <v>2</v>
      </c>
      <c r="C684" s="64">
        <v>3</v>
      </c>
      <c r="D684" s="64">
        <v>81</v>
      </c>
      <c r="E684" s="64">
        <f t="shared" si="415"/>
        <v>290304.00000000006</v>
      </c>
      <c r="F684" s="64">
        <f t="shared" si="416"/>
        <v>217727.99999999997</v>
      </c>
      <c r="G684" s="64">
        <f t="shared" si="410"/>
        <v>290304.00000000006</v>
      </c>
      <c r="H684" s="64">
        <f t="shared" si="411"/>
        <v>217727.99999999997</v>
      </c>
      <c r="I684" s="64">
        <f t="shared" si="412"/>
        <v>72576.000000000015</v>
      </c>
      <c r="J684" s="64">
        <f t="shared" si="413"/>
        <v>145152.00000000003</v>
      </c>
      <c r="K684" s="64">
        <f t="shared" si="414"/>
        <v>72576.000000000015</v>
      </c>
      <c r="L684" s="64">
        <f t="shared" si="417"/>
        <v>518400</v>
      </c>
      <c r="M684" s="64">
        <f t="shared" si="418"/>
        <v>388800</v>
      </c>
      <c r="N684" s="64">
        <f t="shared" si="419"/>
        <v>518400</v>
      </c>
      <c r="O684" s="64">
        <f t="shared" si="420"/>
        <v>388800</v>
      </c>
      <c r="P684" s="64">
        <f t="shared" si="421"/>
        <v>129600</v>
      </c>
      <c r="Q684" s="64">
        <f t="shared" si="422"/>
        <v>259200</v>
      </c>
      <c r="R684" s="64">
        <f t="shared" si="423"/>
        <v>129600</v>
      </c>
      <c r="T684" s="64">
        <f>培养数据!$M$6*D284</f>
        <v>518.4</v>
      </c>
      <c r="U684" s="64">
        <f>培养数据!$M$7*D284</f>
        <v>388.8</v>
      </c>
      <c r="V684" s="64">
        <f>培养数据!$M$8*D284</f>
        <v>518.4</v>
      </c>
      <c r="W684" s="64">
        <f>培养数据!$M$9*D284</f>
        <v>388.8</v>
      </c>
      <c r="X684" s="64">
        <f>培养数据!$M$10*D284</f>
        <v>129.6</v>
      </c>
      <c r="Y684" s="64">
        <f>培养数据!$M$11*D284</f>
        <v>259.2</v>
      </c>
      <c r="Z684" s="64">
        <f>培养数据!$M$12*D284</f>
        <v>129.6</v>
      </c>
    </row>
    <row r="685" spans="1:26">
      <c r="A685" s="64">
        <v>682</v>
      </c>
      <c r="B685" s="64">
        <v>2</v>
      </c>
      <c r="C685" s="64">
        <v>3</v>
      </c>
      <c r="D685" s="64">
        <v>82</v>
      </c>
      <c r="E685" s="64">
        <f t="shared" si="415"/>
        <v>293888</v>
      </c>
      <c r="F685" s="64">
        <f t="shared" si="416"/>
        <v>220416</v>
      </c>
      <c r="G685" s="64">
        <f t="shared" si="410"/>
        <v>293888</v>
      </c>
      <c r="H685" s="64">
        <f t="shared" si="411"/>
        <v>220416</v>
      </c>
      <c r="I685" s="64">
        <f t="shared" si="412"/>
        <v>73472</v>
      </c>
      <c r="J685" s="64">
        <f t="shared" si="413"/>
        <v>146944</v>
      </c>
      <c r="K685" s="64">
        <f t="shared" si="414"/>
        <v>73472</v>
      </c>
      <c r="L685" s="64">
        <f t="shared" si="417"/>
        <v>524800.00000000012</v>
      </c>
      <c r="M685" s="64">
        <f t="shared" si="418"/>
        <v>393599.99999999994</v>
      </c>
      <c r="N685" s="64">
        <f t="shared" si="419"/>
        <v>524800.00000000012</v>
      </c>
      <c r="O685" s="64">
        <f t="shared" si="420"/>
        <v>393599.99999999994</v>
      </c>
      <c r="P685" s="64">
        <f t="shared" si="421"/>
        <v>131200.00000000003</v>
      </c>
      <c r="Q685" s="64">
        <f t="shared" si="422"/>
        <v>262400.00000000006</v>
      </c>
      <c r="R685" s="64">
        <f t="shared" si="423"/>
        <v>131200.00000000003</v>
      </c>
      <c r="T685" s="64">
        <f>培养数据!$M$6*D285</f>
        <v>524.80000000000007</v>
      </c>
      <c r="U685" s="64">
        <f>培养数据!$M$7*D285</f>
        <v>393.59999999999997</v>
      </c>
      <c r="V685" s="64">
        <f>培养数据!$M$8*D285</f>
        <v>524.80000000000007</v>
      </c>
      <c r="W685" s="64">
        <f>培养数据!$M$9*D285</f>
        <v>393.59999999999997</v>
      </c>
      <c r="X685" s="64">
        <f>培养数据!$M$10*D285</f>
        <v>131.20000000000002</v>
      </c>
      <c r="Y685" s="64">
        <f>培养数据!$M$11*D285</f>
        <v>262.40000000000003</v>
      </c>
      <c r="Z685" s="64">
        <f>培养数据!$M$12*D285</f>
        <v>131.20000000000002</v>
      </c>
    </row>
    <row r="686" spans="1:26">
      <c r="A686" s="64">
        <v>683</v>
      </c>
      <c r="B686" s="64">
        <v>2</v>
      </c>
      <c r="C686" s="64">
        <v>3</v>
      </c>
      <c r="D686" s="64">
        <v>83</v>
      </c>
      <c r="E686" s="64">
        <f t="shared" si="415"/>
        <v>297472.00000000006</v>
      </c>
      <c r="F686" s="64">
        <f t="shared" si="416"/>
        <v>223104</v>
      </c>
      <c r="G686" s="64">
        <f t="shared" si="410"/>
        <v>297472.00000000006</v>
      </c>
      <c r="H686" s="64">
        <f t="shared" si="411"/>
        <v>223104</v>
      </c>
      <c r="I686" s="64">
        <f t="shared" si="412"/>
        <v>74368.000000000015</v>
      </c>
      <c r="J686" s="64">
        <f t="shared" si="413"/>
        <v>148736.00000000003</v>
      </c>
      <c r="K686" s="64">
        <f t="shared" si="414"/>
        <v>74368.000000000015</v>
      </c>
      <c r="L686" s="64">
        <f t="shared" si="417"/>
        <v>531200</v>
      </c>
      <c r="M686" s="64">
        <f t="shared" si="418"/>
        <v>398400</v>
      </c>
      <c r="N686" s="64">
        <f t="shared" si="419"/>
        <v>531200</v>
      </c>
      <c r="O686" s="64">
        <f t="shared" si="420"/>
        <v>398400</v>
      </c>
      <c r="P686" s="64">
        <f t="shared" si="421"/>
        <v>132800</v>
      </c>
      <c r="Q686" s="64">
        <f t="shared" si="422"/>
        <v>265600</v>
      </c>
      <c r="R686" s="64">
        <f t="shared" si="423"/>
        <v>132800</v>
      </c>
      <c r="T686" s="64">
        <f>培养数据!$M$6*D286</f>
        <v>531.20000000000005</v>
      </c>
      <c r="U686" s="64">
        <f>培养数据!$M$7*D286</f>
        <v>398.4</v>
      </c>
      <c r="V686" s="64">
        <f>培养数据!$M$8*D286</f>
        <v>531.20000000000005</v>
      </c>
      <c r="W686" s="64">
        <f>培养数据!$M$9*D286</f>
        <v>398.4</v>
      </c>
      <c r="X686" s="64">
        <f>培养数据!$M$10*D286</f>
        <v>132.80000000000001</v>
      </c>
      <c r="Y686" s="64">
        <f>培养数据!$M$11*D286</f>
        <v>265.60000000000002</v>
      </c>
      <c r="Z686" s="64">
        <f>培养数据!$M$12*D286</f>
        <v>132.80000000000001</v>
      </c>
    </row>
    <row r="687" spans="1:26">
      <c r="A687" s="64">
        <v>684</v>
      </c>
      <c r="B687" s="64">
        <v>2</v>
      </c>
      <c r="C687" s="64">
        <v>3</v>
      </c>
      <c r="D687" s="64">
        <v>84</v>
      </c>
      <c r="E687" s="64">
        <f t="shared" si="415"/>
        <v>301056.00000000006</v>
      </c>
      <c r="F687" s="64">
        <f t="shared" si="416"/>
        <v>225792</v>
      </c>
      <c r="G687" s="64">
        <f t="shared" si="410"/>
        <v>301056.00000000006</v>
      </c>
      <c r="H687" s="64">
        <f t="shared" si="411"/>
        <v>225792</v>
      </c>
      <c r="I687" s="64">
        <f t="shared" si="412"/>
        <v>75264.000000000015</v>
      </c>
      <c r="J687" s="64">
        <f t="shared" si="413"/>
        <v>150528.00000000003</v>
      </c>
      <c r="K687" s="64">
        <f t="shared" si="414"/>
        <v>75264.000000000015</v>
      </c>
      <c r="L687" s="64">
        <f t="shared" si="417"/>
        <v>537600</v>
      </c>
      <c r="M687" s="64">
        <f t="shared" si="418"/>
        <v>403200</v>
      </c>
      <c r="N687" s="64">
        <f t="shared" si="419"/>
        <v>537600</v>
      </c>
      <c r="O687" s="64">
        <f t="shared" si="420"/>
        <v>403200</v>
      </c>
      <c r="P687" s="64">
        <f t="shared" si="421"/>
        <v>134400</v>
      </c>
      <c r="Q687" s="64">
        <f t="shared" si="422"/>
        <v>268800</v>
      </c>
      <c r="R687" s="64">
        <f t="shared" si="423"/>
        <v>134400</v>
      </c>
      <c r="T687" s="64">
        <f>培养数据!$M$6*D287</f>
        <v>537.6</v>
      </c>
      <c r="U687" s="64">
        <f>培养数据!$M$7*D287</f>
        <v>403.2</v>
      </c>
      <c r="V687" s="64">
        <f>培养数据!$M$8*D287</f>
        <v>537.6</v>
      </c>
      <c r="W687" s="64">
        <f>培养数据!$M$9*D287</f>
        <v>403.2</v>
      </c>
      <c r="X687" s="64">
        <f>培养数据!$M$10*D287</f>
        <v>134.4</v>
      </c>
      <c r="Y687" s="64">
        <f>培养数据!$M$11*D287</f>
        <v>268.8</v>
      </c>
      <c r="Z687" s="64">
        <f>培养数据!$M$12*D287</f>
        <v>134.4</v>
      </c>
    </row>
    <row r="688" spans="1:26">
      <c r="A688" s="64">
        <v>685</v>
      </c>
      <c r="B688" s="64">
        <v>2</v>
      </c>
      <c r="C688" s="64">
        <v>3</v>
      </c>
      <c r="D688" s="64">
        <v>85</v>
      </c>
      <c r="E688" s="64">
        <f t="shared" si="415"/>
        <v>304640</v>
      </c>
      <c r="F688" s="64">
        <f t="shared" si="416"/>
        <v>228479.99999999997</v>
      </c>
      <c r="G688" s="64">
        <f t="shared" si="410"/>
        <v>304640</v>
      </c>
      <c r="H688" s="64">
        <f t="shared" si="411"/>
        <v>228479.99999999997</v>
      </c>
      <c r="I688" s="64">
        <f t="shared" si="412"/>
        <v>76160</v>
      </c>
      <c r="J688" s="64">
        <f t="shared" si="413"/>
        <v>152320</v>
      </c>
      <c r="K688" s="64">
        <f t="shared" si="414"/>
        <v>76160</v>
      </c>
      <c r="L688" s="64">
        <f t="shared" si="417"/>
        <v>544000</v>
      </c>
      <c r="M688" s="64">
        <f t="shared" si="418"/>
        <v>408000</v>
      </c>
      <c r="N688" s="64">
        <f t="shared" si="419"/>
        <v>544000</v>
      </c>
      <c r="O688" s="64">
        <f t="shared" si="420"/>
        <v>408000</v>
      </c>
      <c r="P688" s="64">
        <f t="shared" si="421"/>
        <v>136000</v>
      </c>
      <c r="Q688" s="64">
        <f t="shared" si="422"/>
        <v>272000</v>
      </c>
      <c r="R688" s="64">
        <f t="shared" si="423"/>
        <v>136000</v>
      </c>
      <c r="T688" s="64">
        <f>培养数据!$M$6*D288</f>
        <v>544</v>
      </c>
      <c r="U688" s="64">
        <f>培养数据!$M$7*D288</f>
        <v>408</v>
      </c>
      <c r="V688" s="64">
        <f>培养数据!$M$8*D288</f>
        <v>544</v>
      </c>
      <c r="W688" s="64">
        <f>培养数据!$M$9*D288</f>
        <v>408</v>
      </c>
      <c r="X688" s="64">
        <f>培养数据!$M$10*D288</f>
        <v>136</v>
      </c>
      <c r="Y688" s="64">
        <f>培养数据!$M$11*D288</f>
        <v>272</v>
      </c>
      <c r="Z688" s="64">
        <f>培养数据!$M$12*D288</f>
        <v>136</v>
      </c>
    </row>
    <row r="689" spans="1:26">
      <c r="A689" s="64">
        <v>686</v>
      </c>
      <c r="B689" s="64">
        <v>2</v>
      </c>
      <c r="C689" s="64">
        <v>3</v>
      </c>
      <c r="D689" s="64">
        <v>86</v>
      </c>
      <c r="E689" s="64">
        <f t="shared" si="415"/>
        <v>308224.00000000006</v>
      </c>
      <c r="F689" s="64">
        <f t="shared" si="416"/>
        <v>231168</v>
      </c>
      <c r="G689" s="64">
        <f t="shared" si="410"/>
        <v>308224.00000000006</v>
      </c>
      <c r="H689" s="64">
        <f t="shared" si="411"/>
        <v>231168</v>
      </c>
      <c r="I689" s="64">
        <f t="shared" si="412"/>
        <v>77056.000000000015</v>
      </c>
      <c r="J689" s="64">
        <f t="shared" si="413"/>
        <v>154112.00000000003</v>
      </c>
      <c r="K689" s="64">
        <f t="shared" si="414"/>
        <v>77056.000000000015</v>
      </c>
      <c r="L689" s="64">
        <f t="shared" si="417"/>
        <v>550400</v>
      </c>
      <c r="M689" s="64">
        <f t="shared" si="418"/>
        <v>412800</v>
      </c>
      <c r="N689" s="64">
        <f t="shared" si="419"/>
        <v>550400</v>
      </c>
      <c r="O689" s="64">
        <f t="shared" si="420"/>
        <v>412800</v>
      </c>
      <c r="P689" s="64">
        <f t="shared" si="421"/>
        <v>137600</v>
      </c>
      <c r="Q689" s="64">
        <f t="shared" si="422"/>
        <v>275200</v>
      </c>
      <c r="R689" s="64">
        <f t="shared" si="423"/>
        <v>137600</v>
      </c>
      <c r="T689" s="64">
        <f>培养数据!$M$6*D289</f>
        <v>550.4</v>
      </c>
      <c r="U689" s="64">
        <f>培养数据!$M$7*D289</f>
        <v>412.8</v>
      </c>
      <c r="V689" s="64">
        <f>培养数据!$M$8*D289</f>
        <v>550.4</v>
      </c>
      <c r="W689" s="64">
        <f>培养数据!$M$9*D289</f>
        <v>412.8</v>
      </c>
      <c r="X689" s="64">
        <f>培养数据!$M$10*D289</f>
        <v>137.6</v>
      </c>
      <c r="Y689" s="64">
        <f>培养数据!$M$11*D289</f>
        <v>275.2</v>
      </c>
      <c r="Z689" s="64">
        <f>培养数据!$M$12*D289</f>
        <v>137.6</v>
      </c>
    </row>
    <row r="690" spans="1:26">
      <c r="A690" s="64">
        <v>687</v>
      </c>
      <c r="B690" s="64">
        <v>2</v>
      </c>
      <c r="C690" s="64">
        <v>3</v>
      </c>
      <c r="D690" s="64">
        <v>87</v>
      </c>
      <c r="E690" s="64">
        <f t="shared" si="415"/>
        <v>311808.00000000006</v>
      </c>
      <c r="F690" s="64">
        <f t="shared" si="416"/>
        <v>233856</v>
      </c>
      <c r="G690" s="64">
        <f t="shared" si="410"/>
        <v>311808.00000000006</v>
      </c>
      <c r="H690" s="64">
        <f t="shared" si="411"/>
        <v>233856</v>
      </c>
      <c r="I690" s="64">
        <f t="shared" si="412"/>
        <v>77952.000000000015</v>
      </c>
      <c r="J690" s="64">
        <f t="shared" si="413"/>
        <v>155904.00000000003</v>
      </c>
      <c r="K690" s="64">
        <f t="shared" si="414"/>
        <v>77952.000000000015</v>
      </c>
      <c r="L690" s="64">
        <f t="shared" si="417"/>
        <v>556800.00000000012</v>
      </c>
      <c r="M690" s="64">
        <f t="shared" si="418"/>
        <v>417599.99999999994</v>
      </c>
      <c r="N690" s="64">
        <f t="shared" si="419"/>
        <v>556800.00000000012</v>
      </c>
      <c r="O690" s="64">
        <f t="shared" si="420"/>
        <v>417599.99999999994</v>
      </c>
      <c r="P690" s="64">
        <f t="shared" si="421"/>
        <v>139200.00000000003</v>
      </c>
      <c r="Q690" s="64">
        <f t="shared" si="422"/>
        <v>278400.00000000006</v>
      </c>
      <c r="R690" s="64">
        <f t="shared" si="423"/>
        <v>139200.00000000003</v>
      </c>
      <c r="T690" s="64">
        <f>培养数据!$M$6*D290</f>
        <v>556.80000000000007</v>
      </c>
      <c r="U690" s="64">
        <f>培养数据!$M$7*D290</f>
        <v>417.59999999999997</v>
      </c>
      <c r="V690" s="64">
        <f>培养数据!$M$8*D290</f>
        <v>556.80000000000007</v>
      </c>
      <c r="W690" s="64">
        <f>培养数据!$M$9*D290</f>
        <v>417.59999999999997</v>
      </c>
      <c r="X690" s="64">
        <f>培养数据!$M$10*D290</f>
        <v>139.20000000000002</v>
      </c>
      <c r="Y690" s="64">
        <f>培养数据!$M$11*D290</f>
        <v>278.40000000000003</v>
      </c>
      <c r="Z690" s="64">
        <f>培养数据!$M$12*D290</f>
        <v>139.20000000000002</v>
      </c>
    </row>
    <row r="691" spans="1:26">
      <c r="A691" s="64">
        <v>688</v>
      </c>
      <c r="B691" s="64">
        <v>2</v>
      </c>
      <c r="C691" s="64">
        <v>3</v>
      </c>
      <c r="D691" s="64">
        <v>88</v>
      </c>
      <c r="E691" s="64">
        <f t="shared" si="415"/>
        <v>315392</v>
      </c>
      <c r="F691" s="64">
        <f t="shared" si="416"/>
        <v>236544</v>
      </c>
      <c r="G691" s="64">
        <f t="shared" si="410"/>
        <v>315392</v>
      </c>
      <c r="H691" s="64">
        <f t="shared" si="411"/>
        <v>236544</v>
      </c>
      <c r="I691" s="64">
        <f t="shared" si="412"/>
        <v>78848</v>
      </c>
      <c r="J691" s="64">
        <f t="shared" si="413"/>
        <v>157696</v>
      </c>
      <c r="K691" s="64">
        <f t="shared" si="414"/>
        <v>78848</v>
      </c>
      <c r="L691" s="64">
        <f t="shared" si="417"/>
        <v>563200</v>
      </c>
      <c r="M691" s="64">
        <f t="shared" si="418"/>
        <v>422400</v>
      </c>
      <c r="N691" s="64">
        <f t="shared" si="419"/>
        <v>563200</v>
      </c>
      <c r="O691" s="64">
        <f t="shared" si="420"/>
        <v>422400</v>
      </c>
      <c r="P691" s="64">
        <f t="shared" si="421"/>
        <v>140800</v>
      </c>
      <c r="Q691" s="64">
        <f t="shared" si="422"/>
        <v>281600</v>
      </c>
      <c r="R691" s="64">
        <f t="shared" si="423"/>
        <v>140800</v>
      </c>
      <c r="T691" s="64">
        <f>培养数据!$M$6*D291</f>
        <v>563.20000000000005</v>
      </c>
      <c r="U691" s="64">
        <f>培养数据!$M$7*D291</f>
        <v>422.4</v>
      </c>
      <c r="V691" s="64">
        <f>培养数据!$M$8*D291</f>
        <v>563.20000000000005</v>
      </c>
      <c r="W691" s="64">
        <f>培养数据!$M$9*D291</f>
        <v>422.4</v>
      </c>
      <c r="X691" s="64">
        <f>培养数据!$M$10*D291</f>
        <v>140.80000000000001</v>
      </c>
      <c r="Y691" s="64">
        <f>培养数据!$M$11*D291</f>
        <v>281.60000000000002</v>
      </c>
      <c r="Z691" s="64">
        <f>培养数据!$M$12*D291</f>
        <v>140.80000000000001</v>
      </c>
    </row>
    <row r="692" spans="1:26">
      <c r="A692" s="64">
        <v>689</v>
      </c>
      <c r="B692" s="64">
        <v>2</v>
      </c>
      <c r="C692" s="64">
        <v>3</v>
      </c>
      <c r="D692" s="64">
        <v>89</v>
      </c>
      <c r="E692" s="64">
        <f t="shared" si="415"/>
        <v>318976</v>
      </c>
      <c r="F692" s="64">
        <f t="shared" si="416"/>
        <v>239231.99999999997</v>
      </c>
      <c r="G692" s="64">
        <f t="shared" si="410"/>
        <v>318976</v>
      </c>
      <c r="H692" s="64">
        <f t="shared" si="411"/>
        <v>239231.99999999997</v>
      </c>
      <c r="I692" s="64">
        <f t="shared" si="412"/>
        <v>79744</v>
      </c>
      <c r="J692" s="64">
        <f t="shared" si="413"/>
        <v>159488</v>
      </c>
      <c r="K692" s="64">
        <f t="shared" si="414"/>
        <v>79744</v>
      </c>
      <c r="L692" s="64">
        <f t="shared" si="417"/>
        <v>569600</v>
      </c>
      <c r="M692" s="64">
        <f t="shared" si="418"/>
        <v>427200</v>
      </c>
      <c r="N692" s="64">
        <f t="shared" si="419"/>
        <v>569600</v>
      </c>
      <c r="O692" s="64">
        <f t="shared" si="420"/>
        <v>427200</v>
      </c>
      <c r="P692" s="64">
        <f t="shared" si="421"/>
        <v>142400</v>
      </c>
      <c r="Q692" s="64">
        <f t="shared" si="422"/>
        <v>284800</v>
      </c>
      <c r="R692" s="64">
        <f t="shared" si="423"/>
        <v>142400</v>
      </c>
      <c r="T692" s="64">
        <f>培养数据!$M$6*D292</f>
        <v>569.6</v>
      </c>
      <c r="U692" s="64">
        <f>培养数据!$M$7*D292</f>
        <v>427.2</v>
      </c>
      <c r="V692" s="64">
        <f>培养数据!$M$8*D292</f>
        <v>569.6</v>
      </c>
      <c r="W692" s="64">
        <f>培养数据!$M$9*D292</f>
        <v>427.2</v>
      </c>
      <c r="X692" s="64">
        <f>培养数据!$M$10*D292</f>
        <v>142.4</v>
      </c>
      <c r="Y692" s="64">
        <f>培养数据!$M$11*D292</f>
        <v>284.8</v>
      </c>
      <c r="Z692" s="64">
        <f>培养数据!$M$12*D292</f>
        <v>142.4</v>
      </c>
    </row>
    <row r="693" spans="1:26">
      <c r="A693" s="64">
        <v>690</v>
      </c>
      <c r="B693" s="64">
        <v>2</v>
      </c>
      <c r="C693" s="64">
        <v>3</v>
      </c>
      <c r="D693" s="64">
        <v>90</v>
      </c>
      <c r="E693" s="64">
        <f t="shared" si="415"/>
        <v>322560.00000000006</v>
      </c>
      <c r="F693" s="64">
        <f t="shared" si="416"/>
        <v>241920</v>
      </c>
      <c r="G693" s="64">
        <f t="shared" si="410"/>
        <v>322560.00000000006</v>
      </c>
      <c r="H693" s="64">
        <f t="shared" si="411"/>
        <v>241920</v>
      </c>
      <c r="I693" s="64">
        <f t="shared" si="412"/>
        <v>80640.000000000015</v>
      </c>
      <c r="J693" s="64">
        <f t="shared" si="413"/>
        <v>161280.00000000003</v>
      </c>
      <c r="K693" s="64">
        <f t="shared" si="414"/>
        <v>80640.000000000015</v>
      </c>
      <c r="L693" s="64">
        <f t="shared" si="417"/>
        <v>576000</v>
      </c>
      <c r="M693" s="64">
        <f t="shared" si="418"/>
        <v>432000</v>
      </c>
      <c r="N693" s="64">
        <f t="shared" si="419"/>
        <v>576000</v>
      </c>
      <c r="O693" s="64">
        <f t="shared" si="420"/>
        <v>432000</v>
      </c>
      <c r="P693" s="64">
        <f t="shared" si="421"/>
        <v>144000</v>
      </c>
      <c r="Q693" s="64">
        <f t="shared" si="422"/>
        <v>288000</v>
      </c>
      <c r="R693" s="64">
        <f t="shared" si="423"/>
        <v>144000</v>
      </c>
      <c r="T693" s="64">
        <f>培养数据!$M$6*D293</f>
        <v>576</v>
      </c>
      <c r="U693" s="64">
        <f>培养数据!$M$7*D293</f>
        <v>432</v>
      </c>
      <c r="V693" s="64">
        <f>培养数据!$M$8*D293</f>
        <v>576</v>
      </c>
      <c r="W693" s="64">
        <f>培养数据!$M$9*D293</f>
        <v>432</v>
      </c>
      <c r="X693" s="64">
        <f>培养数据!$M$10*D293</f>
        <v>144</v>
      </c>
      <c r="Y693" s="64">
        <f>培养数据!$M$11*D293</f>
        <v>288</v>
      </c>
      <c r="Z693" s="64">
        <f>培养数据!$M$12*D293</f>
        <v>144</v>
      </c>
    </row>
    <row r="694" spans="1:26">
      <c r="A694" s="64">
        <v>691</v>
      </c>
      <c r="B694" s="64">
        <v>2</v>
      </c>
      <c r="C694" s="64">
        <v>3</v>
      </c>
      <c r="D694" s="64">
        <v>91</v>
      </c>
      <c r="E694" s="64">
        <f t="shared" si="415"/>
        <v>326144.00000000006</v>
      </c>
      <c r="F694" s="64">
        <f t="shared" si="416"/>
        <v>244608</v>
      </c>
      <c r="G694" s="64">
        <f t="shared" si="410"/>
        <v>326144.00000000006</v>
      </c>
      <c r="H694" s="64">
        <f t="shared" si="411"/>
        <v>244608</v>
      </c>
      <c r="I694" s="64">
        <f t="shared" si="412"/>
        <v>81536.000000000015</v>
      </c>
      <c r="J694" s="64">
        <f t="shared" si="413"/>
        <v>163072.00000000003</v>
      </c>
      <c r="K694" s="64">
        <f t="shared" si="414"/>
        <v>81536.000000000015</v>
      </c>
      <c r="L694" s="64">
        <f t="shared" si="417"/>
        <v>582400</v>
      </c>
      <c r="M694" s="64">
        <f t="shared" si="418"/>
        <v>436800</v>
      </c>
      <c r="N694" s="64">
        <f t="shared" si="419"/>
        <v>582400</v>
      </c>
      <c r="O694" s="64">
        <f t="shared" si="420"/>
        <v>436800</v>
      </c>
      <c r="P694" s="64">
        <f t="shared" si="421"/>
        <v>145600</v>
      </c>
      <c r="Q694" s="64">
        <f t="shared" si="422"/>
        <v>291200</v>
      </c>
      <c r="R694" s="64">
        <f t="shared" si="423"/>
        <v>145600</v>
      </c>
      <c r="T694" s="64">
        <f>培养数据!$M$6*D294</f>
        <v>582.4</v>
      </c>
      <c r="U694" s="64">
        <f>培养数据!$M$7*D294</f>
        <v>436.8</v>
      </c>
      <c r="V694" s="64">
        <f>培养数据!$M$8*D294</f>
        <v>582.4</v>
      </c>
      <c r="W694" s="64">
        <f>培养数据!$M$9*D294</f>
        <v>436.8</v>
      </c>
      <c r="X694" s="64">
        <f>培养数据!$M$10*D294</f>
        <v>145.6</v>
      </c>
      <c r="Y694" s="64">
        <f>培养数据!$M$11*D294</f>
        <v>291.2</v>
      </c>
      <c r="Z694" s="64">
        <f>培养数据!$M$12*D294</f>
        <v>145.6</v>
      </c>
    </row>
    <row r="695" spans="1:26">
      <c r="A695" s="64">
        <v>692</v>
      </c>
      <c r="B695" s="64">
        <v>2</v>
      </c>
      <c r="C695" s="64">
        <v>3</v>
      </c>
      <c r="D695" s="64">
        <v>92</v>
      </c>
      <c r="E695" s="64">
        <f t="shared" si="415"/>
        <v>329728</v>
      </c>
      <c r="F695" s="64">
        <f t="shared" si="416"/>
        <v>247296</v>
      </c>
      <c r="G695" s="64">
        <f t="shared" si="410"/>
        <v>329728</v>
      </c>
      <c r="H695" s="64">
        <f t="shared" si="411"/>
        <v>247296</v>
      </c>
      <c r="I695" s="64">
        <f t="shared" si="412"/>
        <v>82432</v>
      </c>
      <c r="J695" s="64">
        <f t="shared" si="413"/>
        <v>164864</v>
      </c>
      <c r="K695" s="64">
        <f t="shared" si="414"/>
        <v>82432</v>
      </c>
      <c r="L695" s="64">
        <f t="shared" si="417"/>
        <v>588800.00000000012</v>
      </c>
      <c r="M695" s="64">
        <f t="shared" si="418"/>
        <v>441599.99999999994</v>
      </c>
      <c r="N695" s="64">
        <f t="shared" si="419"/>
        <v>588800.00000000012</v>
      </c>
      <c r="O695" s="64">
        <f t="shared" si="420"/>
        <v>441599.99999999994</v>
      </c>
      <c r="P695" s="64">
        <f t="shared" si="421"/>
        <v>147200.00000000003</v>
      </c>
      <c r="Q695" s="64">
        <f t="shared" si="422"/>
        <v>294400.00000000006</v>
      </c>
      <c r="R695" s="64">
        <f t="shared" si="423"/>
        <v>147200.00000000003</v>
      </c>
      <c r="T695" s="64">
        <f>培养数据!$M$6*D295</f>
        <v>588.80000000000007</v>
      </c>
      <c r="U695" s="64">
        <f>培养数据!$M$7*D295</f>
        <v>441.59999999999997</v>
      </c>
      <c r="V695" s="64">
        <f>培养数据!$M$8*D295</f>
        <v>588.80000000000007</v>
      </c>
      <c r="W695" s="64">
        <f>培养数据!$M$9*D295</f>
        <v>441.59999999999997</v>
      </c>
      <c r="X695" s="64">
        <f>培养数据!$M$10*D295</f>
        <v>147.20000000000002</v>
      </c>
      <c r="Y695" s="64">
        <f>培养数据!$M$11*D295</f>
        <v>294.40000000000003</v>
      </c>
      <c r="Z695" s="64">
        <f>培养数据!$M$12*D295</f>
        <v>147.20000000000002</v>
      </c>
    </row>
    <row r="696" spans="1:26">
      <c r="A696" s="64">
        <v>693</v>
      </c>
      <c r="B696" s="64">
        <v>2</v>
      </c>
      <c r="C696" s="64">
        <v>3</v>
      </c>
      <c r="D696" s="64">
        <v>93</v>
      </c>
      <c r="E696" s="64">
        <f t="shared" si="415"/>
        <v>333312.00000000006</v>
      </c>
      <c r="F696" s="64">
        <f t="shared" si="416"/>
        <v>249983.99999999997</v>
      </c>
      <c r="G696" s="64">
        <f t="shared" ref="G696:G759" si="424">N596*$D$1</f>
        <v>333312.00000000006</v>
      </c>
      <c r="H696" s="64">
        <f t="shared" ref="H696:H759" si="425">O596*$D$1</f>
        <v>249983.99999999997</v>
      </c>
      <c r="I696" s="64">
        <f t="shared" ref="I696:I759" si="426">P596*$D$1</f>
        <v>83328.000000000015</v>
      </c>
      <c r="J696" s="64">
        <f t="shared" ref="J696:J759" si="427">Q596*$D$1</f>
        <v>166656.00000000003</v>
      </c>
      <c r="K696" s="64">
        <f t="shared" ref="K696:K759" si="428">R596*$D$1</f>
        <v>83328.000000000015</v>
      </c>
      <c r="L696" s="64">
        <f t="shared" si="417"/>
        <v>595200</v>
      </c>
      <c r="M696" s="64">
        <f t="shared" si="418"/>
        <v>446400</v>
      </c>
      <c r="N696" s="64">
        <f t="shared" si="419"/>
        <v>595200</v>
      </c>
      <c r="O696" s="64">
        <f t="shared" si="420"/>
        <v>446400</v>
      </c>
      <c r="P696" s="64">
        <f t="shared" si="421"/>
        <v>148800</v>
      </c>
      <c r="Q696" s="64">
        <f t="shared" si="422"/>
        <v>297600</v>
      </c>
      <c r="R696" s="64">
        <f t="shared" si="423"/>
        <v>148800</v>
      </c>
      <c r="T696" s="64">
        <f>培养数据!$M$6*D296</f>
        <v>595.20000000000005</v>
      </c>
      <c r="U696" s="64">
        <f>培养数据!$M$7*D296</f>
        <v>446.4</v>
      </c>
      <c r="V696" s="64">
        <f>培养数据!$M$8*D296</f>
        <v>595.20000000000005</v>
      </c>
      <c r="W696" s="64">
        <f>培养数据!$M$9*D296</f>
        <v>446.4</v>
      </c>
      <c r="X696" s="64">
        <f>培养数据!$M$10*D296</f>
        <v>148.80000000000001</v>
      </c>
      <c r="Y696" s="64">
        <f>培养数据!$M$11*D296</f>
        <v>297.60000000000002</v>
      </c>
      <c r="Z696" s="64">
        <f>培养数据!$M$12*D296</f>
        <v>148.80000000000001</v>
      </c>
    </row>
    <row r="697" spans="1:26">
      <c r="A697" s="64">
        <v>694</v>
      </c>
      <c r="B697" s="64">
        <v>2</v>
      </c>
      <c r="C697" s="64">
        <v>3</v>
      </c>
      <c r="D697" s="64">
        <v>94</v>
      </c>
      <c r="E697" s="64">
        <f t="shared" ref="E697:E760" si="429">L597*$D$1</f>
        <v>336896.00000000006</v>
      </c>
      <c r="F697" s="64">
        <f t="shared" ref="F697:F760" si="430">M597*$D$1</f>
        <v>252672</v>
      </c>
      <c r="G697" s="64">
        <f t="shared" si="424"/>
        <v>336896.00000000006</v>
      </c>
      <c r="H697" s="64">
        <f t="shared" si="425"/>
        <v>252672</v>
      </c>
      <c r="I697" s="64">
        <f t="shared" si="426"/>
        <v>84224.000000000015</v>
      </c>
      <c r="J697" s="64">
        <f t="shared" si="427"/>
        <v>168448.00000000003</v>
      </c>
      <c r="K697" s="64">
        <f t="shared" si="428"/>
        <v>84224.000000000015</v>
      </c>
      <c r="L697" s="64">
        <f t="shared" si="417"/>
        <v>601600</v>
      </c>
      <c r="M697" s="64">
        <f t="shared" si="418"/>
        <v>451200</v>
      </c>
      <c r="N697" s="64">
        <f t="shared" si="419"/>
        <v>601600</v>
      </c>
      <c r="O697" s="64">
        <f t="shared" si="420"/>
        <v>451200</v>
      </c>
      <c r="P697" s="64">
        <f t="shared" si="421"/>
        <v>150400</v>
      </c>
      <c r="Q697" s="64">
        <f t="shared" si="422"/>
        <v>300800</v>
      </c>
      <c r="R697" s="64">
        <f t="shared" si="423"/>
        <v>150400</v>
      </c>
      <c r="T697" s="64">
        <f>培养数据!$M$6*D297</f>
        <v>601.6</v>
      </c>
      <c r="U697" s="64">
        <f>培养数据!$M$7*D297</f>
        <v>451.2</v>
      </c>
      <c r="V697" s="64">
        <f>培养数据!$M$8*D297</f>
        <v>601.6</v>
      </c>
      <c r="W697" s="64">
        <f>培养数据!$M$9*D297</f>
        <v>451.2</v>
      </c>
      <c r="X697" s="64">
        <f>培养数据!$M$10*D297</f>
        <v>150.4</v>
      </c>
      <c r="Y697" s="64">
        <f>培养数据!$M$11*D297</f>
        <v>300.8</v>
      </c>
      <c r="Z697" s="64">
        <f>培养数据!$M$12*D297</f>
        <v>150.4</v>
      </c>
    </row>
    <row r="698" spans="1:26">
      <c r="A698" s="64">
        <v>695</v>
      </c>
      <c r="B698" s="64">
        <v>2</v>
      </c>
      <c r="C698" s="64">
        <v>3</v>
      </c>
      <c r="D698" s="64">
        <v>95</v>
      </c>
      <c r="E698" s="64">
        <f t="shared" si="429"/>
        <v>340480</v>
      </c>
      <c r="F698" s="64">
        <f t="shared" si="430"/>
        <v>255360</v>
      </c>
      <c r="G698" s="64">
        <f t="shared" si="424"/>
        <v>340480</v>
      </c>
      <c r="H698" s="64">
        <f t="shared" si="425"/>
        <v>255360</v>
      </c>
      <c r="I698" s="64">
        <f t="shared" si="426"/>
        <v>85120</v>
      </c>
      <c r="J698" s="64">
        <f t="shared" si="427"/>
        <v>170240</v>
      </c>
      <c r="K698" s="64">
        <f t="shared" si="428"/>
        <v>85120</v>
      </c>
      <c r="L698" s="64">
        <f t="shared" si="417"/>
        <v>608000</v>
      </c>
      <c r="M698" s="64">
        <f t="shared" si="418"/>
        <v>456000</v>
      </c>
      <c r="N698" s="64">
        <f t="shared" si="419"/>
        <v>608000</v>
      </c>
      <c r="O698" s="64">
        <f t="shared" si="420"/>
        <v>456000</v>
      </c>
      <c r="P698" s="64">
        <f t="shared" si="421"/>
        <v>152000</v>
      </c>
      <c r="Q698" s="64">
        <f t="shared" si="422"/>
        <v>304000</v>
      </c>
      <c r="R698" s="64">
        <f t="shared" si="423"/>
        <v>152000</v>
      </c>
      <c r="T698" s="64">
        <f>培养数据!$M$6*D298</f>
        <v>608</v>
      </c>
      <c r="U698" s="64">
        <f>培养数据!$M$7*D298</f>
        <v>456</v>
      </c>
      <c r="V698" s="64">
        <f>培养数据!$M$8*D298</f>
        <v>608</v>
      </c>
      <c r="W698" s="64">
        <f>培养数据!$M$9*D298</f>
        <v>456</v>
      </c>
      <c r="X698" s="64">
        <f>培养数据!$M$10*D298</f>
        <v>152</v>
      </c>
      <c r="Y698" s="64">
        <f>培养数据!$M$11*D298</f>
        <v>304</v>
      </c>
      <c r="Z698" s="64">
        <f>培养数据!$M$12*D298</f>
        <v>152</v>
      </c>
    </row>
    <row r="699" spans="1:26">
      <c r="A699" s="64">
        <v>696</v>
      </c>
      <c r="B699" s="64">
        <v>2</v>
      </c>
      <c r="C699" s="64">
        <v>3</v>
      </c>
      <c r="D699" s="64">
        <v>96</v>
      </c>
      <c r="E699" s="64">
        <f t="shared" si="429"/>
        <v>344064.00000000006</v>
      </c>
      <c r="F699" s="64">
        <f t="shared" si="430"/>
        <v>258048</v>
      </c>
      <c r="G699" s="64">
        <f t="shared" si="424"/>
        <v>344064.00000000006</v>
      </c>
      <c r="H699" s="64">
        <f t="shared" si="425"/>
        <v>258048</v>
      </c>
      <c r="I699" s="64">
        <f t="shared" si="426"/>
        <v>86016.000000000015</v>
      </c>
      <c r="J699" s="64">
        <f t="shared" si="427"/>
        <v>172032.00000000003</v>
      </c>
      <c r="K699" s="64">
        <f t="shared" si="428"/>
        <v>86016.000000000015</v>
      </c>
      <c r="L699" s="64">
        <f t="shared" si="417"/>
        <v>614400.00000000012</v>
      </c>
      <c r="M699" s="64">
        <f t="shared" si="418"/>
        <v>460799.99999999994</v>
      </c>
      <c r="N699" s="64">
        <f t="shared" si="419"/>
        <v>614400.00000000012</v>
      </c>
      <c r="O699" s="64">
        <f t="shared" si="420"/>
        <v>460799.99999999994</v>
      </c>
      <c r="P699" s="64">
        <f t="shared" si="421"/>
        <v>153600.00000000003</v>
      </c>
      <c r="Q699" s="64">
        <f t="shared" si="422"/>
        <v>307200.00000000006</v>
      </c>
      <c r="R699" s="64">
        <f t="shared" si="423"/>
        <v>153600.00000000003</v>
      </c>
      <c r="T699" s="64">
        <f>培养数据!$M$6*D299</f>
        <v>614.40000000000009</v>
      </c>
      <c r="U699" s="64">
        <f>培养数据!$M$7*D299</f>
        <v>460.79999999999995</v>
      </c>
      <c r="V699" s="64">
        <f>培养数据!$M$8*D299</f>
        <v>614.40000000000009</v>
      </c>
      <c r="W699" s="64">
        <f>培养数据!$M$9*D299</f>
        <v>460.79999999999995</v>
      </c>
      <c r="X699" s="64">
        <f>培养数据!$M$10*D299</f>
        <v>153.60000000000002</v>
      </c>
      <c r="Y699" s="64">
        <f>培养数据!$M$11*D299</f>
        <v>307.20000000000005</v>
      </c>
      <c r="Z699" s="64">
        <f>培养数据!$M$12*D299</f>
        <v>153.60000000000002</v>
      </c>
    </row>
    <row r="700" spans="1:26">
      <c r="A700" s="64">
        <v>697</v>
      </c>
      <c r="B700" s="64">
        <v>2</v>
      </c>
      <c r="C700" s="64">
        <v>3</v>
      </c>
      <c r="D700" s="64">
        <v>97</v>
      </c>
      <c r="E700" s="64">
        <f t="shared" si="429"/>
        <v>347648.00000000006</v>
      </c>
      <c r="F700" s="64">
        <f t="shared" si="430"/>
        <v>260736</v>
      </c>
      <c r="G700" s="64">
        <f t="shared" si="424"/>
        <v>347648.00000000006</v>
      </c>
      <c r="H700" s="64">
        <f t="shared" si="425"/>
        <v>260736</v>
      </c>
      <c r="I700" s="64">
        <f t="shared" si="426"/>
        <v>86912.000000000015</v>
      </c>
      <c r="J700" s="64">
        <f t="shared" si="427"/>
        <v>173824.00000000003</v>
      </c>
      <c r="K700" s="64">
        <f t="shared" si="428"/>
        <v>86912.000000000015</v>
      </c>
      <c r="L700" s="64">
        <f t="shared" si="417"/>
        <v>620800.00000000012</v>
      </c>
      <c r="M700" s="64">
        <f t="shared" si="418"/>
        <v>465599.99999999994</v>
      </c>
      <c r="N700" s="64">
        <f t="shared" si="419"/>
        <v>620800.00000000012</v>
      </c>
      <c r="O700" s="64">
        <f t="shared" si="420"/>
        <v>465599.99999999994</v>
      </c>
      <c r="P700" s="64">
        <f t="shared" si="421"/>
        <v>155200.00000000003</v>
      </c>
      <c r="Q700" s="64">
        <f t="shared" si="422"/>
        <v>310400.00000000006</v>
      </c>
      <c r="R700" s="64">
        <f t="shared" si="423"/>
        <v>155200.00000000003</v>
      </c>
      <c r="T700" s="64">
        <f>培养数据!$M$6*D300</f>
        <v>620.80000000000007</v>
      </c>
      <c r="U700" s="64">
        <f>培养数据!$M$7*D300</f>
        <v>465.59999999999997</v>
      </c>
      <c r="V700" s="64">
        <f>培养数据!$M$8*D300</f>
        <v>620.80000000000007</v>
      </c>
      <c r="W700" s="64">
        <f>培养数据!$M$9*D300</f>
        <v>465.59999999999997</v>
      </c>
      <c r="X700" s="64">
        <f>培养数据!$M$10*D300</f>
        <v>155.20000000000002</v>
      </c>
      <c r="Y700" s="64">
        <f>培养数据!$M$11*D300</f>
        <v>310.40000000000003</v>
      </c>
      <c r="Z700" s="64">
        <f>培养数据!$M$12*D300</f>
        <v>155.20000000000002</v>
      </c>
    </row>
    <row r="701" spans="1:26">
      <c r="A701" s="64">
        <v>698</v>
      </c>
      <c r="B701" s="64">
        <v>2</v>
      </c>
      <c r="C701" s="64">
        <v>3</v>
      </c>
      <c r="D701" s="64">
        <v>98</v>
      </c>
      <c r="E701" s="64">
        <f t="shared" si="429"/>
        <v>351232</v>
      </c>
      <c r="F701" s="64">
        <f t="shared" si="430"/>
        <v>263424</v>
      </c>
      <c r="G701" s="64">
        <f t="shared" si="424"/>
        <v>351232</v>
      </c>
      <c r="H701" s="64">
        <f t="shared" si="425"/>
        <v>263424</v>
      </c>
      <c r="I701" s="64">
        <f t="shared" si="426"/>
        <v>87808</v>
      </c>
      <c r="J701" s="64">
        <f t="shared" si="427"/>
        <v>175616</v>
      </c>
      <c r="K701" s="64">
        <f t="shared" si="428"/>
        <v>87808</v>
      </c>
      <c r="L701" s="64">
        <f t="shared" si="417"/>
        <v>627200</v>
      </c>
      <c r="M701" s="64">
        <f t="shared" si="418"/>
        <v>470400</v>
      </c>
      <c r="N701" s="64">
        <f t="shared" si="419"/>
        <v>627200</v>
      </c>
      <c r="O701" s="64">
        <f t="shared" si="420"/>
        <v>470400</v>
      </c>
      <c r="P701" s="64">
        <f t="shared" si="421"/>
        <v>156800</v>
      </c>
      <c r="Q701" s="64">
        <f t="shared" si="422"/>
        <v>313600</v>
      </c>
      <c r="R701" s="64">
        <f t="shared" si="423"/>
        <v>156800</v>
      </c>
      <c r="T701" s="64">
        <f>培养数据!$M$6*D301</f>
        <v>627.20000000000005</v>
      </c>
      <c r="U701" s="64">
        <f>培养数据!$M$7*D301</f>
        <v>470.4</v>
      </c>
      <c r="V701" s="64">
        <f>培养数据!$M$8*D301</f>
        <v>627.20000000000005</v>
      </c>
      <c r="W701" s="64">
        <f>培养数据!$M$9*D301</f>
        <v>470.4</v>
      </c>
      <c r="X701" s="64">
        <f>培养数据!$M$10*D301</f>
        <v>156.80000000000001</v>
      </c>
      <c r="Y701" s="64">
        <f>培养数据!$M$11*D301</f>
        <v>313.60000000000002</v>
      </c>
      <c r="Z701" s="64">
        <f>培养数据!$M$12*D301</f>
        <v>156.80000000000001</v>
      </c>
    </row>
    <row r="702" spans="1:26">
      <c r="A702" s="64">
        <v>699</v>
      </c>
      <c r="B702" s="64">
        <v>2</v>
      </c>
      <c r="C702" s="64">
        <v>3</v>
      </c>
      <c r="D702" s="64">
        <v>99</v>
      </c>
      <c r="E702" s="64">
        <f t="shared" si="429"/>
        <v>354816.00000000006</v>
      </c>
      <c r="F702" s="64">
        <f t="shared" si="430"/>
        <v>266112</v>
      </c>
      <c r="G702" s="64">
        <f t="shared" si="424"/>
        <v>354816.00000000006</v>
      </c>
      <c r="H702" s="64">
        <f t="shared" si="425"/>
        <v>266112</v>
      </c>
      <c r="I702" s="64">
        <f t="shared" si="426"/>
        <v>88704.000000000015</v>
      </c>
      <c r="J702" s="64">
        <f t="shared" si="427"/>
        <v>177408.00000000003</v>
      </c>
      <c r="K702" s="64">
        <f t="shared" si="428"/>
        <v>88704.000000000015</v>
      </c>
      <c r="L702" s="64">
        <f t="shared" si="417"/>
        <v>633600</v>
      </c>
      <c r="M702" s="64">
        <f t="shared" si="418"/>
        <v>475200</v>
      </c>
      <c r="N702" s="64">
        <f t="shared" si="419"/>
        <v>633600</v>
      </c>
      <c r="O702" s="64">
        <f t="shared" si="420"/>
        <v>475200</v>
      </c>
      <c r="P702" s="64">
        <f t="shared" si="421"/>
        <v>158400</v>
      </c>
      <c r="Q702" s="64">
        <f t="shared" si="422"/>
        <v>316800</v>
      </c>
      <c r="R702" s="64">
        <f t="shared" si="423"/>
        <v>158400</v>
      </c>
      <c r="T702" s="64">
        <f>培养数据!$M$6*D302</f>
        <v>633.6</v>
      </c>
      <c r="U702" s="64">
        <f>培养数据!$M$7*D302</f>
        <v>475.2</v>
      </c>
      <c r="V702" s="64">
        <f>培养数据!$M$8*D302</f>
        <v>633.6</v>
      </c>
      <c r="W702" s="64">
        <f>培养数据!$M$9*D302</f>
        <v>475.2</v>
      </c>
      <c r="X702" s="64">
        <f>培养数据!$M$10*D302</f>
        <v>158.4</v>
      </c>
      <c r="Y702" s="64">
        <f>培养数据!$M$11*D302</f>
        <v>316.8</v>
      </c>
      <c r="Z702" s="64">
        <f>培养数据!$M$12*D302</f>
        <v>158.4</v>
      </c>
    </row>
    <row r="703" spans="1:26">
      <c r="A703" s="64">
        <v>700</v>
      </c>
      <c r="B703" s="64">
        <v>2</v>
      </c>
      <c r="C703" s="64">
        <v>3</v>
      </c>
      <c r="D703" s="64">
        <v>100</v>
      </c>
      <c r="E703" s="64">
        <f t="shared" si="429"/>
        <v>358400.00000000006</v>
      </c>
      <c r="F703" s="64">
        <f t="shared" si="430"/>
        <v>268800</v>
      </c>
      <c r="G703" s="64">
        <f t="shared" si="424"/>
        <v>358400.00000000006</v>
      </c>
      <c r="H703" s="64">
        <f t="shared" si="425"/>
        <v>268800</v>
      </c>
      <c r="I703" s="64">
        <f t="shared" si="426"/>
        <v>89600.000000000015</v>
      </c>
      <c r="J703" s="64">
        <f t="shared" si="427"/>
        <v>179200.00000000003</v>
      </c>
      <c r="K703" s="64">
        <f t="shared" si="428"/>
        <v>89600.000000000015</v>
      </c>
      <c r="L703" s="64">
        <f t="shared" si="417"/>
        <v>640000</v>
      </c>
      <c r="M703" s="64">
        <f t="shared" si="418"/>
        <v>480000</v>
      </c>
      <c r="N703" s="64">
        <f t="shared" si="419"/>
        <v>640000</v>
      </c>
      <c r="O703" s="64">
        <f t="shared" si="420"/>
        <v>480000</v>
      </c>
      <c r="P703" s="64">
        <f t="shared" si="421"/>
        <v>160000</v>
      </c>
      <c r="Q703" s="64">
        <f t="shared" si="422"/>
        <v>320000</v>
      </c>
      <c r="R703" s="64">
        <f t="shared" si="423"/>
        <v>160000</v>
      </c>
      <c r="T703" s="64">
        <f>培养数据!$M$6*D303</f>
        <v>640</v>
      </c>
      <c r="U703" s="64">
        <f>培养数据!$M$7*D303</f>
        <v>480</v>
      </c>
      <c r="V703" s="64">
        <f>培养数据!$M$8*D303</f>
        <v>640</v>
      </c>
      <c r="W703" s="64">
        <f>培养数据!$M$9*D303</f>
        <v>480</v>
      </c>
      <c r="X703" s="64">
        <f>培养数据!$M$10*D303</f>
        <v>160</v>
      </c>
      <c r="Y703" s="64">
        <f>培养数据!$M$11*D303</f>
        <v>320</v>
      </c>
      <c r="Z703" s="64">
        <f>培养数据!$M$12*D303</f>
        <v>160</v>
      </c>
    </row>
    <row r="704" spans="1:26">
      <c r="A704" s="64">
        <v>701</v>
      </c>
      <c r="B704" s="64">
        <v>2</v>
      </c>
      <c r="C704" s="64">
        <v>4</v>
      </c>
      <c r="D704" s="64">
        <v>1</v>
      </c>
      <c r="E704" s="64">
        <f t="shared" si="429"/>
        <v>5120</v>
      </c>
      <c r="F704" s="64">
        <f t="shared" si="430"/>
        <v>3840</v>
      </c>
      <c r="G704" s="64">
        <f t="shared" si="424"/>
        <v>5120</v>
      </c>
      <c r="H704" s="64">
        <f t="shared" si="425"/>
        <v>3840</v>
      </c>
      <c r="I704" s="64">
        <f t="shared" si="426"/>
        <v>1280</v>
      </c>
      <c r="J704" s="64">
        <f t="shared" si="427"/>
        <v>2560</v>
      </c>
      <c r="K704" s="64">
        <f t="shared" si="428"/>
        <v>1280</v>
      </c>
      <c r="L704" s="64">
        <f t="shared" si="417"/>
        <v>8320</v>
      </c>
      <c r="M704" s="64">
        <f t="shared" si="418"/>
        <v>6240</v>
      </c>
      <c r="N704" s="64">
        <f t="shared" si="419"/>
        <v>8320</v>
      </c>
      <c r="O704" s="64">
        <f t="shared" si="420"/>
        <v>6240</v>
      </c>
      <c r="P704" s="64">
        <f t="shared" si="421"/>
        <v>2080</v>
      </c>
      <c r="Q704" s="64">
        <f t="shared" si="422"/>
        <v>4160</v>
      </c>
      <c r="R704" s="64">
        <f t="shared" si="423"/>
        <v>2080</v>
      </c>
      <c r="T704" s="64">
        <f>培养数据!$R$6*D304</f>
        <v>8.32</v>
      </c>
      <c r="U704" s="64">
        <f>培养数据!$R$7*D304</f>
        <v>6.24</v>
      </c>
      <c r="V704" s="64">
        <f>培养数据!$R$8*D304</f>
        <v>8.32</v>
      </c>
      <c r="W704" s="64">
        <f>培养数据!$R$9*D304</f>
        <v>6.24</v>
      </c>
      <c r="X704" s="64">
        <f>培养数据!$R$10*D304</f>
        <v>2.08</v>
      </c>
      <c r="Y704" s="64">
        <f>培养数据!$R$11*D304</f>
        <v>4.16</v>
      </c>
      <c r="Z704" s="64">
        <f>培养数据!$R$12*D304</f>
        <v>2.08</v>
      </c>
    </row>
    <row r="705" spans="1:26">
      <c r="A705" s="64">
        <v>702</v>
      </c>
      <c r="B705" s="64">
        <v>2</v>
      </c>
      <c r="C705" s="64">
        <v>4</v>
      </c>
      <c r="D705" s="64">
        <v>2</v>
      </c>
      <c r="E705" s="64">
        <f t="shared" si="429"/>
        <v>10240</v>
      </c>
      <c r="F705" s="64">
        <f t="shared" si="430"/>
        <v>7680</v>
      </c>
      <c r="G705" s="64">
        <f t="shared" si="424"/>
        <v>10240</v>
      </c>
      <c r="H705" s="64">
        <f t="shared" si="425"/>
        <v>7680</v>
      </c>
      <c r="I705" s="64">
        <f t="shared" si="426"/>
        <v>2560</v>
      </c>
      <c r="J705" s="64">
        <f t="shared" si="427"/>
        <v>5120</v>
      </c>
      <c r="K705" s="64">
        <f t="shared" si="428"/>
        <v>2560</v>
      </c>
      <c r="L705" s="64">
        <f t="shared" si="417"/>
        <v>16640</v>
      </c>
      <c r="M705" s="64">
        <f t="shared" si="418"/>
        <v>12480</v>
      </c>
      <c r="N705" s="64">
        <f t="shared" si="419"/>
        <v>16640</v>
      </c>
      <c r="O705" s="64">
        <f t="shared" si="420"/>
        <v>12480</v>
      </c>
      <c r="P705" s="64">
        <f t="shared" si="421"/>
        <v>4160</v>
      </c>
      <c r="Q705" s="64">
        <f t="shared" si="422"/>
        <v>8320</v>
      </c>
      <c r="R705" s="64">
        <f t="shared" si="423"/>
        <v>4160</v>
      </c>
      <c r="T705" s="64">
        <f>培养数据!$R$6*D305</f>
        <v>16.64</v>
      </c>
      <c r="U705" s="64">
        <f>培养数据!$R$7*D305</f>
        <v>12.48</v>
      </c>
      <c r="V705" s="64">
        <f>培养数据!$R$8*D305</f>
        <v>16.64</v>
      </c>
      <c r="W705" s="64">
        <f>培养数据!$R$9*D305</f>
        <v>12.48</v>
      </c>
      <c r="X705" s="64">
        <f>培养数据!$R$10*D305</f>
        <v>4.16</v>
      </c>
      <c r="Y705" s="64">
        <f>培养数据!$R$11*D305</f>
        <v>8.32</v>
      </c>
      <c r="Z705" s="64">
        <f>培养数据!$R$12*D305</f>
        <v>4.16</v>
      </c>
    </row>
    <row r="706" spans="1:26">
      <c r="A706" s="64">
        <v>703</v>
      </c>
      <c r="B706" s="64">
        <v>2</v>
      </c>
      <c r="C706" s="64">
        <v>4</v>
      </c>
      <c r="D706" s="64">
        <v>3</v>
      </c>
      <c r="E706" s="64">
        <f t="shared" si="429"/>
        <v>15360.000000000004</v>
      </c>
      <c r="F706" s="64">
        <f t="shared" si="430"/>
        <v>11520</v>
      </c>
      <c r="G706" s="64">
        <f t="shared" si="424"/>
        <v>15360.000000000004</v>
      </c>
      <c r="H706" s="64">
        <f t="shared" si="425"/>
        <v>11520</v>
      </c>
      <c r="I706" s="64">
        <f t="shared" si="426"/>
        <v>3840.0000000000009</v>
      </c>
      <c r="J706" s="64">
        <f t="shared" si="427"/>
        <v>7680.0000000000018</v>
      </c>
      <c r="K706" s="64">
        <f t="shared" si="428"/>
        <v>3840.0000000000009</v>
      </c>
      <c r="L706" s="64">
        <f t="shared" si="417"/>
        <v>24960</v>
      </c>
      <c r="M706" s="64">
        <f t="shared" si="418"/>
        <v>18720</v>
      </c>
      <c r="N706" s="64">
        <f t="shared" si="419"/>
        <v>24960</v>
      </c>
      <c r="O706" s="64">
        <f t="shared" si="420"/>
        <v>18720</v>
      </c>
      <c r="P706" s="64">
        <f t="shared" si="421"/>
        <v>6240</v>
      </c>
      <c r="Q706" s="64">
        <f t="shared" si="422"/>
        <v>12480</v>
      </c>
      <c r="R706" s="64">
        <f t="shared" si="423"/>
        <v>6240</v>
      </c>
      <c r="T706" s="64">
        <f>培养数据!$R$6*D306</f>
        <v>24.96</v>
      </c>
      <c r="U706" s="64">
        <f>培养数据!$R$7*D306</f>
        <v>18.72</v>
      </c>
      <c r="V706" s="64">
        <f>培养数据!$R$8*D306</f>
        <v>24.96</v>
      </c>
      <c r="W706" s="64">
        <f>培养数据!$R$9*D306</f>
        <v>18.72</v>
      </c>
      <c r="X706" s="64">
        <f>培养数据!$R$10*D306</f>
        <v>6.24</v>
      </c>
      <c r="Y706" s="64">
        <f>培养数据!$R$11*D306</f>
        <v>12.48</v>
      </c>
      <c r="Z706" s="64">
        <f>培养数据!$R$12*D306</f>
        <v>6.24</v>
      </c>
    </row>
    <row r="707" spans="1:26">
      <c r="A707" s="64">
        <v>704</v>
      </c>
      <c r="B707" s="64">
        <v>2</v>
      </c>
      <c r="C707" s="64">
        <v>4</v>
      </c>
      <c r="D707" s="64">
        <v>4</v>
      </c>
      <c r="E707" s="64">
        <f t="shared" si="429"/>
        <v>20480</v>
      </c>
      <c r="F707" s="64">
        <f t="shared" si="430"/>
        <v>15360</v>
      </c>
      <c r="G707" s="64">
        <f t="shared" si="424"/>
        <v>20480</v>
      </c>
      <c r="H707" s="64">
        <f t="shared" si="425"/>
        <v>15360</v>
      </c>
      <c r="I707" s="64">
        <f t="shared" si="426"/>
        <v>5120</v>
      </c>
      <c r="J707" s="64">
        <f t="shared" si="427"/>
        <v>10240</v>
      </c>
      <c r="K707" s="64">
        <f t="shared" si="428"/>
        <v>5120</v>
      </c>
      <c r="L707" s="64">
        <f t="shared" si="417"/>
        <v>33280</v>
      </c>
      <c r="M707" s="64">
        <f t="shared" si="418"/>
        <v>24960</v>
      </c>
      <c r="N707" s="64">
        <f t="shared" si="419"/>
        <v>33280</v>
      </c>
      <c r="O707" s="64">
        <f t="shared" si="420"/>
        <v>24960</v>
      </c>
      <c r="P707" s="64">
        <f t="shared" si="421"/>
        <v>8320</v>
      </c>
      <c r="Q707" s="64">
        <f t="shared" si="422"/>
        <v>16640</v>
      </c>
      <c r="R707" s="64">
        <f t="shared" si="423"/>
        <v>8320</v>
      </c>
      <c r="T707" s="64">
        <f>培养数据!$R$6*D307</f>
        <v>33.28</v>
      </c>
      <c r="U707" s="64">
        <f>培养数据!$R$7*D307</f>
        <v>24.96</v>
      </c>
      <c r="V707" s="64">
        <f>培养数据!$R$8*D307</f>
        <v>33.28</v>
      </c>
      <c r="W707" s="64">
        <f>培养数据!$R$9*D307</f>
        <v>24.96</v>
      </c>
      <c r="X707" s="64">
        <f>培养数据!$R$10*D307</f>
        <v>8.32</v>
      </c>
      <c r="Y707" s="64">
        <f>培养数据!$R$11*D307</f>
        <v>16.64</v>
      </c>
      <c r="Z707" s="64">
        <f>培养数据!$R$12*D307</f>
        <v>8.32</v>
      </c>
    </row>
    <row r="708" spans="1:26">
      <c r="A708" s="64">
        <v>705</v>
      </c>
      <c r="B708" s="64">
        <v>2</v>
      </c>
      <c r="C708" s="64">
        <v>4</v>
      </c>
      <c r="D708" s="64">
        <v>5</v>
      </c>
      <c r="E708" s="64">
        <f t="shared" si="429"/>
        <v>25600</v>
      </c>
      <c r="F708" s="64">
        <f t="shared" si="430"/>
        <v>19200</v>
      </c>
      <c r="G708" s="64">
        <f t="shared" si="424"/>
        <v>25600</v>
      </c>
      <c r="H708" s="64">
        <f t="shared" si="425"/>
        <v>19200</v>
      </c>
      <c r="I708" s="64">
        <f t="shared" si="426"/>
        <v>6400</v>
      </c>
      <c r="J708" s="64">
        <f t="shared" si="427"/>
        <v>12800</v>
      </c>
      <c r="K708" s="64">
        <f t="shared" si="428"/>
        <v>6400</v>
      </c>
      <c r="L708" s="64">
        <f t="shared" si="417"/>
        <v>41600</v>
      </c>
      <c r="M708" s="64">
        <f t="shared" si="418"/>
        <v>31200.000000000004</v>
      </c>
      <c r="N708" s="64">
        <f t="shared" si="419"/>
        <v>41600</v>
      </c>
      <c r="O708" s="64">
        <f t="shared" si="420"/>
        <v>31200.000000000004</v>
      </c>
      <c r="P708" s="64">
        <f t="shared" si="421"/>
        <v>10400</v>
      </c>
      <c r="Q708" s="64">
        <f t="shared" si="422"/>
        <v>20800</v>
      </c>
      <c r="R708" s="64">
        <f t="shared" si="423"/>
        <v>10400</v>
      </c>
      <c r="T708" s="64">
        <f>培养数据!$R$6*D308</f>
        <v>41.6</v>
      </c>
      <c r="U708" s="64">
        <f>培养数据!$R$7*D308</f>
        <v>31.200000000000003</v>
      </c>
      <c r="V708" s="64">
        <f>培养数据!$R$8*D308</f>
        <v>41.6</v>
      </c>
      <c r="W708" s="64">
        <f>培养数据!$R$9*D308</f>
        <v>31.200000000000003</v>
      </c>
      <c r="X708" s="64">
        <f>培养数据!$R$10*D308</f>
        <v>10.4</v>
      </c>
      <c r="Y708" s="64">
        <f>培养数据!$R$11*D308</f>
        <v>20.8</v>
      </c>
      <c r="Z708" s="64">
        <f>培养数据!$R$12*D308</f>
        <v>10.4</v>
      </c>
    </row>
    <row r="709" spans="1:26">
      <c r="A709" s="64">
        <v>706</v>
      </c>
      <c r="B709" s="64">
        <v>2</v>
      </c>
      <c r="C709" s="64">
        <v>4</v>
      </c>
      <c r="D709" s="64">
        <v>6</v>
      </c>
      <c r="E709" s="64">
        <f t="shared" si="429"/>
        <v>30720.000000000007</v>
      </c>
      <c r="F709" s="64">
        <f t="shared" si="430"/>
        <v>23040</v>
      </c>
      <c r="G709" s="64">
        <f t="shared" si="424"/>
        <v>30720.000000000007</v>
      </c>
      <c r="H709" s="64">
        <f t="shared" si="425"/>
        <v>23040</v>
      </c>
      <c r="I709" s="64">
        <f t="shared" si="426"/>
        <v>7680.0000000000018</v>
      </c>
      <c r="J709" s="64">
        <f t="shared" si="427"/>
        <v>15360.000000000004</v>
      </c>
      <c r="K709" s="64">
        <f t="shared" si="428"/>
        <v>7680.0000000000018</v>
      </c>
      <c r="L709" s="64">
        <f t="shared" ref="L709:L772" si="431">$L$1*T709</f>
        <v>49920</v>
      </c>
      <c r="M709" s="64">
        <f t="shared" ref="M709:M772" si="432">$L$1*U709</f>
        <v>37440</v>
      </c>
      <c r="N709" s="64">
        <f t="shared" ref="N709:N772" si="433">$L$1*V709</f>
        <v>49920</v>
      </c>
      <c r="O709" s="64">
        <f t="shared" ref="O709:O772" si="434">$L$1*W709</f>
        <v>37440</v>
      </c>
      <c r="P709" s="64">
        <f t="shared" ref="P709:P772" si="435">$L$1*X709</f>
        <v>12480</v>
      </c>
      <c r="Q709" s="64">
        <f t="shared" ref="Q709:Q772" si="436">$L$1*Y709</f>
        <v>24960</v>
      </c>
      <c r="R709" s="64">
        <f t="shared" ref="R709:R772" si="437">$L$1*Z709</f>
        <v>12480</v>
      </c>
      <c r="T709" s="64">
        <f>培养数据!$R$6*D309</f>
        <v>49.92</v>
      </c>
      <c r="U709" s="64">
        <f>培养数据!$R$7*D309</f>
        <v>37.44</v>
      </c>
      <c r="V709" s="64">
        <f>培养数据!$R$8*D309</f>
        <v>49.92</v>
      </c>
      <c r="W709" s="64">
        <f>培养数据!$R$9*D309</f>
        <v>37.44</v>
      </c>
      <c r="X709" s="64">
        <f>培养数据!$R$10*D309</f>
        <v>12.48</v>
      </c>
      <c r="Y709" s="64">
        <f>培养数据!$R$11*D309</f>
        <v>24.96</v>
      </c>
      <c r="Z709" s="64">
        <f>培养数据!$R$12*D309</f>
        <v>12.48</v>
      </c>
    </row>
    <row r="710" spans="1:26">
      <c r="A710" s="64">
        <v>707</v>
      </c>
      <c r="B710" s="64">
        <v>2</v>
      </c>
      <c r="C710" s="64">
        <v>4</v>
      </c>
      <c r="D710" s="64">
        <v>7</v>
      </c>
      <c r="E710" s="64">
        <f t="shared" si="429"/>
        <v>35840.000000000007</v>
      </c>
      <c r="F710" s="64">
        <f t="shared" si="430"/>
        <v>26880</v>
      </c>
      <c r="G710" s="64">
        <f t="shared" si="424"/>
        <v>35840.000000000007</v>
      </c>
      <c r="H710" s="64">
        <f t="shared" si="425"/>
        <v>26880</v>
      </c>
      <c r="I710" s="64">
        <f t="shared" si="426"/>
        <v>8960.0000000000018</v>
      </c>
      <c r="J710" s="64">
        <f t="shared" si="427"/>
        <v>17920.000000000004</v>
      </c>
      <c r="K710" s="64">
        <f t="shared" si="428"/>
        <v>8960.0000000000018</v>
      </c>
      <c r="L710" s="64">
        <f t="shared" si="431"/>
        <v>58240</v>
      </c>
      <c r="M710" s="64">
        <f t="shared" si="432"/>
        <v>43680</v>
      </c>
      <c r="N710" s="64">
        <f t="shared" si="433"/>
        <v>58240</v>
      </c>
      <c r="O710" s="64">
        <f t="shared" si="434"/>
        <v>43680</v>
      </c>
      <c r="P710" s="64">
        <f t="shared" si="435"/>
        <v>14560</v>
      </c>
      <c r="Q710" s="64">
        <f t="shared" si="436"/>
        <v>29120</v>
      </c>
      <c r="R710" s="64">
        <f t="shared" si="437"/>
        <v>14560</v>
      </c>
      <c r="T710" s="64">
        <f>培养数据!$R$6*D310</f>
        <v>58.24</v>
      </c>
      <c r="U710" s="64">
        <f>培养数据!$R$7*D310</f>
        <v>43.68</v>
      </c>
      <c r="V710" s="64">
        <f>培养数据!$R$8*D310</f>
        <v>58.24</v>
      </c>
      <c r="W710" s="64">
        <f>培养数据!$R$9*D310</f>
        <v>43.68</v>
      </c>
      <c r="X710" s="64">
        <f>培养数据!$R$10*D310</f>
        <v>14.56</v>
      </c>
      <c r="Y710" s="64">
        <f>培养数据!$R$11*D310</f>
        <v>29.12</v>
      </c>
      <c r="Z710" s="64">
        <f>培养数据!$R$12*D310</f>
        <v>14.56</v>
      </c>
    </row>
    <row r="711" spans="1:26">
      <c r="A711" s="64">
        <v>708</v>
      </c>
      <c r="B711" s="64">
        <v>2</v>
      </c>
      <c r="C711" s="64">
        <v>4</v>
      </c>
      <c r="D711" s="64">
        <v>8</v>
      </c>
      <c r="E711" s="64">
        <f t="shared" si="429"/>
        <v>40960</v>
      </c>
      <c r="F711" s="64">
        <f t="shared" si="430"/>
        <v>30720</v>
      </c>
      <c r="G711" s="64">
        <f t="shared" si="424"/>
        <v>40960</v>
      </c>
      <c r="H711" s="64">
        <f t="shared" si="425"/>
        <v>30720</v>
      </c>
      <c r="I711" s="64">
        <f t="shared" si="426"/>
        <v>10240</v>
      </c>
      <c r="J711" s="64">
        <f t="shared" si="427"/>
        <v>20480</v>
      </c>
      <c r="K711" s="64">
        <f t="shared" si="428"/>
        <v>10240</v>
      </c>
      <c r="L711" s="64">
        <f t="shared" si="431"/>
        <v>66560</v>
      </c>
      <c r="M711" s="64">
        <f t="shared" si="432"/>
        <v>49920</v>
      </c>
      <c r="N711" s="64">
        <f t="shared" si="433"/>
        <v>66560</v>
      </c>
      <c r="O711" s="64">
        <f t="shared" si="434"/>
        <v>49920</v>
      </c>
      <c r="P711" s="64">
        <f t="shared" si="435"/>
        <v>16640</v>
      </c>
      <c r="Q711" s="64">
        <f t="shared" si="436"/>
        <v>33280</v>
      </c>
      <c r="R711" s="64">
        <f t="shared" si="437"/>
        <v>16640</v>
      </c>
      <c r="T711" s="64">
        <f>培养数据!$R$6*D311</f>
        <v>66.56</v>
      </c>
      <c r="U711" s="64">
        <f>培养数据!$R$7*D311</f>
        <v>49.92</v>
      </c>
      <c r="V711" s="64">
        <f>培养数据!$R$8*D311</f>
        <v>66.56</v>
      </c>
      <c r="W711" s="64">
        <f>培养数据!$R$9*D311</f>
        <v>49.92</v>
      </c>
      <c r="X711" s="64">
        <f>培养数据!$R$10*D311</f>
        <v>16.64</v>
      </c>
      <c r="Y711" s="64">
        <f>培养数据!$R$11*D311</f>
        <v>33.28</v>
      </c>
      <c r="Z711" s="64">
        <f>培养数据!$R$12*D311</f>
        <v>16.64</v>
      </c>
    </row>
    <row r="712" spans="1:26">
      <c r="A712" s="64">
        <v>709</v>
      </c>
      <c r="B712" s="64">
        <v>2</v>
      </c>
      <c r="C712" s="64">
        <v>4</v>
      </c>
      <c r="D712" s="64">
        <v>9</v>
      </c>
      <c r="E712" s="64">
        <f t="shared" si="429"/>
        <v>46080</v>
      </c>
      <c r="F712" s="64">
        <f t="shared" si="430"/>
        <v>34559.999999999993</v>
      </c>
      <c r="G712" s="64">
        <f t="shared" si="424"/>
        <v>46080</v>
      </c>
      <c r="H712" s="64">
        <f t="shared" si="425"/>
        <v>34559.999999999993</v>
      </c>
      <c r="I712" s="64">
        <f t="shared" si="426"/>
        <v>11520</v>
      </c>
      <c r="J712" s="64">
        <f t="shared" si="427"/>
        <v>23040</v>
      </c>
      <c r="K712" s="64">
        <f t="shared" si="428"/>
        <v>11520</v>
      </c>
      <c r="L712" s="64">
        <f t="shared" si="431"/>
        <v>74880</v>
      </c>
      <c r="M712" s="64">
        <f t="shared" si="432"/>
        <v>56160.000000000007</v>
      </c>
      <c r="N712" s="64">
        <f t="shared" si="433"/>
        <v>74880</v>
      </c>
      <c r="O712" s="64">
        <f t="shared" si="434"/>
        <v>56160.000000000007</v>
      </c>
      <c r="P712" s="64">
        <f t="shared" si="435"/>
        <v>18720</v>
      </c>
      <c r="Q712" s="64">
        <f t="shared" si="436"/>
        <v>37440</v>
      </c>
      <c r="R712" s="64">
        <f t="shared" si="437"/>
        <v>18720</v>
      </c>
      <c r="T712" s="64">
        <f>培养数据!$R$6*D312</f>
        <v>74.88</v>
      </c>
      <c r="U712" s="64">
        <f>培养数据!$R$7*D312</f>
        <v>56.160000000000004</v>
      </c>
      <c r="V712" s="64">
        <f>培养数据!$R$8*D312</f>
        <v>74.88</v>
      </c>
      <c r="W712" s="64">
        <f>培养数据!$R$9*D312</f>
        <v>56.160000000000004</v>
      </c>
      <c r="X712" s="64">
        <f>培养数据!$R$10*D312</f>
        <v>18.72</v>
      </c>
      <c r="Y712" s="64">
        <f>培养数据!$R$11*D312</f>
        <v>37.44</v>
      </c>
      <c r="Z712" s="64">
        <f>培养数据!$R$12*D312</f>
        <v>18.72</v>
      </c>
    </row>
    <row r="713" spans="1:26">
      <c r="A713" s="64">
        <v>710</v>
      </c>
      <c r="B713" s="64">
        <v>2</v>
      </c>
      <c r="C713" s="64">
        <v>4</v>
      </c>
      <c r="D713" s="64">
        <v>10</v>
      </c>
      <c r="E713" s="64">
        <f t="shared" si="429"/>
        <v>51200</v>
      </c>
      <c r="F713" s="64">
        <f t="shared" si="430"/>
        <v>38400</v>
      </c>
      <c r="G713" s="64">
        <f t="shared" si="424"/>
        <v>51200</v>
      </c>
      <c r="H713" s="64">
        <f t="shared" si="425"/>
        <v>38400</v>
      </c>
      <c r="I713" s="64">
        <f t="shared" si="426"/>
        <v>12800</v>
      </c>
      <c r="J713" s="64">
        <f t="shared" si="427"/>
        <v>25600</v>
      </c>
      <c r="K713" s="64">
        <f t="shared" si="428"/>
        <v>12800</v>
      </c>
      <c r="L713" s="64">
        <f t="shared" si="431"/>
        <v>83200</v>
      </c>
      <c r="M713" s="64">
        <f t="shared" si="432"/>
        <v>62400.000000000007</v>
      </c>
      <c r="N713" s="64">
        <f t="shared" si="433"/>
        <v>83200</v>
      </c>
      <c r="O713" s="64">
        <f t="shared" si="434"/>
        <v>62400.000000000007</v>
      </c>
      <c r="P713" s="64">
        <f t="shared" si="435"/>
        <v>20800</v>
      </c>
      <c r="Q713" s="64">
        <f t="shared" si="436"/>
        <v>41600</v>
      </c>
      <c r="R713" s="64">
        <f t="shared" si="437"/>
        <v>20800</v>
      </c>
      <c r="T713" s="64">
        <f>培养数据!$R$6*D313</f>
        <v>83.2</v>
      </c>
      <c r="U713" s="64">
        <f>培养数据!$R$7*D313</f>
        <v>62.400000000000006</v>
      </c>
      <c r="V713" s="64">
        <f>培养数据!$R$8*D313</f>
        <v>83.2</v>
      </c>
      <c r="W713" s="64">
        <f>培养数据!$R$9*D313</f>
        <v>62.400000000000006</v>
      </c>
      <c r="X713" s="64">
        <f>培养数据!$R$10*D313</f>
        <v>20.8</v>
      </c>
      <c r="Y713" s="64">
        <f>培养数据!$R$11*D313</f>
        <v>41.6</v>
      </c>
      <c r="Z713" s="64">
        <f>培养数据!$R$12*D313</f>
        <v>20.8</v>
      </c>
    </row>
    <row r="714" spans="1:26">
      <c r="A714" s="64">
        <v>711</v>
      </c>
      <c r="B714" s="64">
        <v>2</v>
      </c>
      <c r="C714" s="64">
        <v>4</v>
      </c>
      <c r="D714" s="64">
        <v>11</v>
      </c>
      <c r="E714" s="64">
        <f t="shared" si="429"/>
        <v>56320</v>
      </c>
      <c r="F714" s="64">
        <f t="shared" si="430"/>
        <v>42240</v>
      </c>
      <c r="G714" s="64">
        <f t="shared" si="424"/>
        <v>56320</v>
      </c>
      <c r="H714" s="64">
        <f t="shared" si="425"/>
        <v>42240</v>
      </c>
      <c r="I714" s="64">
        <f t="shared" si="426"/>
        <v>14080</v>
      </c>
      <c r="J714" s="64">
        <f t="shared" si="427"/>
        <v>28160</v>
      </c>
      <c r="K714" s="64">
        <f t="shared" si="428"/>
        <v>14080</v>
      </c>
      <c r="L714" s="64">
        <f t="shared" si="431"/>
        <v>91520.000000000015</v>
      </c>
      <c r="M714" s="64">
        <f t="shared" si="432"/>
        <v>68640</v>
      </c>
      <c r="N714" s="64">
        <f t="shared" si="433"/>
        <v>91520.000000000015</v>
      </c>
      <c r="O714" s="64">
        <f t="shared" si="434"/>
        <v>68640</v>
      </c>
      <c r="P714" s="64">
        <f t="shared" si="435"/>
        <v>22880.000000000004</v>
      </c>
      <c r="Q714" s="64">
        <f t="shared" si="436"/>
        <v>45760.000000000007</v>
      </c>
      <c r="R714" s="64">
        <f t="shared" si="437"/>
        <v>22880.000000000004</v>
      </c>
      <c r="T714" s="64">
        <f>培养数据!$R$6*D314</f>
        <v>91.52000000000001</v>
      </c>
      <c r="U714" s="64">
        <f>培养数据!$R$7*D314</f>
        <v>68.64</v>
      </c>
      <c r="V714" s="64">
        <f>培养数据!$R$8*D314</f>
        <v>91.52000000000001</v>
      </c>
      <c r="W714" s="64">
        <f>培养数据!$R$9*D314</f>
        <v>68.64</v>
      </c>
      <c r="X714" s="64">
        <f>培养数据!$R$10*D314</f>
        <v>22.880000000000003</v>
      </c>
      <c r="Y714" s="64">
        <f>培养数据!$R$11*D314</f>
        <v>45.760000000000005</v>
      </c>
      <c r="Z714" s="64">
        <f>培养数据!$R$12*D314</f>
        <v>22.880000000000003</v>
      </c>
    </row>
    <row r="715" spans="1:26">
      <c r="A715" s="64">
        <v>712</v>
      </c>
      <c r="B715" s="64">
        <v>2</v>
      </c>
      <c r="C715" s="64">
        <v>4</v>
      </c>
      <c r="D715" s="64">
        <v>12</v>
      </c>
      <c r="E715" s="64">
        <f t="shared" si="429"/>
        <v>61440.000000000015</v>
      </c>
      <c r="F715" s="64">
        <f t="shared" si="430"/>
        <v>46080</v>
      </c>
      <c r="G715" s="64">
        <f t="shared" si="424"/>
        <v>61440.000000000015</v>
      </c>
      <c r="H715" s="64">
        <f t="shared" si="425"/>
        <v>46080</v>
      </c>
      <c r="I715" s="64">
        <f t="shared" si="426"/>
        <v>15360.000000000004</v>
      </c>
      <c r="J715" s="64">
        <f t="shared" si="427"/>
        <v>30720.000000000007</v>
      </c>
      <c r="K715" s="64">
        <f t="shared" si="428"/>
        <v>15360.000000000004</v>
      </c>
      <c r="L715" s="64">
        <f t="shared" si="431"/>
        <v>99840</v>
      </c>
      <c r="M715" s="64">
        <f t="shared" si="432"/>
        <v>74880</v>
      </c>
      <c r="N715" s="64">
        <f t="shared" si="433"/>
        <v>99840</v>
      </c>
      <c r="O715" s="64">
        <f t="shared" si="434"/>
        <v>74880</v>
      </c>
      <c r="P715" s="64">
        <f t="shared" si="435"/>
        <v>24960</v>
      </c>
      <c r="Q715" s="64">
        <f t="shared" si="436"/>
        <v>49920</v>
      </c>
      <c r="R715" s="64">
        <f t="shared" si="437"/>
        <v>24960</v>
      </c>
      <c r="T715" s="64">
        <f>培养数据!$R$6*D315</f>
        <v>99.84</v>
      </c>
      <c r="U715" s="64">
        <f>培养数据!$R$7*D315</f>
        <v>74.88</v>
      </c>
      <c r="V715" s="64">
        <f>培养数据!$R$8*D315</f>
        <v>99.84</v>
      </c>
      <c r="W715" s="64">
        <f>培养数据!$R$9*D315</f>
        <v>74.88</v>
      </c>
      <c r="X715" s="64">
        <f>培养数据!$R$10*D315</f>
        <v>24.96</v>
      </c>
      <c r="Y715" s="64">
        <f>培养数据!$R$11*D315</f>
        <v>49.92</v>
      </c>
      <c r="Z715" s="64">
        <f>培养数据!$R$12*D315</f>
        <v>24.96</v>
      </c>
    </row>
    <row r="716" spans="1:26">
      <c r="A716" s="64">
        <v>713</v>
      </c>
      <c r="B716" s="64">
        <v>2</v>
      </c>
      <c r="C716" s="64">
        <v>4</v>
      </c>
      <c r="D716" s="64">
        <v>13</v>
      </c>
      <c r="E716" s="64">
        <f t="shared" si="429"/>
        <v>66560</v>
      </c>
      <c r="F716" s="64">
        <f t="shared" si="430"/>
        <v>49920</v>
      </c>
      <c r="G716" s="64">
        <f t="shared" si="424"/>
        <v>66560</v>
      </c>
      <c r="H716" s="64">
        <f t="shared" si="425"/>
        <v>49920</v>
      </c>
      <c r="I716" s="64">
        <f t="shared" si="426"/>
        <v>16640</v>
      </c>
      <c r="J716" s="64">
        <f t="shared" si="427"/>
        <v>33280</v>
      </c>
      <c r="K716" s="64">
        <f t="shared" si="428"/>
        <v>16640</v>
      </c>
      <c r="L716" s="64">
        <f t="shared" si="431"/>
        <v>108160</v>
      </c>
      <c r="M716" s="64">
        <f t="shared" si="432"/>
        <v>81120</v>
      </c>
      <c r="N716" s="64">
        <f t="shared" si="433"/>
        <v>108160</v>
      </c>
      <c r="O716" s="64">
        <f t="shared" si="434"/>
        <v>81120</v>
      </c>
      <c r="P716" s="64">
        <f t="shared" si="435"/>
        <v>27040</v>
      </c>
      <c r="Q716" s="64">
        <f t="shared" si="436"/>
        <v>54080</v>
      </c>
      <c r="R716" s="64">
        <f t="shared" si="437"/>
        <v>27040</v>
      </c>
      <c r="T716" s="64">
        <f>培养数据!$R$6*D316</f>
        <v>108.16</v>
      </c>
      <c r="U716" s="64">
        <f>培养数据!$R$7*D316</f>
        <v>81.12</v>
      </c>
      <c r="V716" s="64">
        <f>培养数据!$R$8*D316</f>
        <v>108.16</v>
      </c>
      <c r="W716" s="64">
        <f>培养数据!$R$9*D316</f>
        <v>81.12</v>
      </c>
      <c r="X716" s="64">
        <f>培养数据!$R$10*D316</f>
        <v>27.04</v>
      </c>
      <c r="Y716" s="64">
        <f>培养数据!$R$11*D316</f>
        <v>54.08</v>
      </c>
      <c r="Z716" s="64">
        <f>培养数据!$R$12*D316</f>
        <v>27.04</v>
      </c>
    </row>
    <row r="717" spans="1:26">
      <c r="A717" s="64">
        <v>714</v>
      </c>
      <c r="B717" s="64">
        <v>2</v>
      </c>
      <c r="C717" s="64">
        <v>4</v>
      </c>
      <c r="D717" s="64">
        <v>14</v>
      </c>
      <c r="E717" s="64">
        <f t="shared" si="429"/>
        <v>71680.000000000015</v>
      </c>
      <c r="F717" s="64">
        <f t="shared" si="430"/>
        <v>53760</v>
      </c>
      <c r="G717" s="64">
        <f t="shared" si="424"/>
        <v>71680.000000000015</v>
      </c>
      <c r="H717" s="64">
        <f t="shared" si="425"/>
        <v>53760</v>
      </c>
      <c r="I717" s="64">
        <f t="shared" si="426"/>
        <v>17920.000000000004</v>
      </c>
      <c r="J717" s="64">
        <f t="shared" si="427"/>
        <v>35840.000000000007</v>
      </c>
      <c r="K717" s="64">
        <f t="shared" si="428"/>
        <v>17920.000000000004</v>
      </c>
      <c r="L717" s="64">
        <f t="shared" si="431"/>
        <v>116480</v>
      </c>
      <c r="M717" s="64">
        <f t="shared" si="432"/>
        <v>87360</v>
      </c>
      <c r="N717" s="64">
        <f t="shared" si="433"/>
        <v>116480</v>
      </c>
      <c r="O717" s="64">
        <f t="shared" si="434"/>
        <v>87360</v>
      </c>
      <c r="P717" s="64">
        <f t="shared" si="435"/>
        <v>29120</v>
      </c>
      <c r="Q717" s="64">
        <f t="shared" si="436"/>
        <v>58240</v>
      </c>
      <c r="R717" s="64">
        <f t="shared" si="437"/>
        <v>29120</v>
      </c>
      <c r="T717" s="64">
        <f>培养数据!$R$6*D317</f>
        <v>116.48</v>
      </c>
      <c r="U717" s="64">
        <f>培养数据!$R$7*D317</f>
        <v>87.36</v>
      </c>
      <c r="V717" s="64">
        <f>培养数据!$R$8*D317</f>
        <v>116.48</v>
      </c>
      <c r="W717" s="64">
        <f>培养数据!$R$9*D317</f>
        <v>87.36</v>
      </c>
      <c r="X717" s="64">
        <f>培养数据!$R$10*D317</f>
        <v>29.12</v>
      </c>
      <c r="Y717" s="64">
        <f>培养数据!$R$11*D317</f>
        <v>58.24</v>
      </c>
      <c r="Z717" s="64">
        <f>培养数据!$R$12*D317</f>
        <v>29.12</v>
      </c>
    </row>
    <row r="718" spans="1:26">
      <c r="A718" s="64">
        <v>715</v>
      </c>
      <c r="B718" s="64">
        <v>2</v>
      </c>
      <c r="C718" s="64">
        <v>4</v>
      </c>
      <c r="D718" s="64">
        <v>15</v>
      </c>
      <c r="E718" s="64">
        <f t="shared" si="429"/>
        <v>76800</v>
      </c>
      <c r="F718" s="64">
        <f t="shared" si="430"/>
        <v>57600</v>
      </c>
      <c r="G718" s="64">
        <f t="shared" si="424"/>
        <v>76800</v>
      </c>
      <c r="H718" s="64">
        <f t="shared" si="425"/>
        <v>57600</v>
      </c>
      <c r="I718" s="64">
        <f t="shared" si="426"/>
        <v>19200</v>
      </c>
      <c r="J718" s="64">
        <f t="shared" si="427"/>
        <v>38400</v>
      </c>
      <c r="K718" s="64">
        <f t="shared" si="428"/>
        <v>19200</v>
      </c>
      <c r="L718" s="64">
        <f t="shared" si="431"/>
        <v>124800.00000000001</v>
      </c>
      <c r="M718" s="64">
        <f t="shared" si="432"/>
        <v>93600.000000000015</v>
      </c>
      <c r="N718" s="64">
        <f t="shared" si="433"/>
        <v>124800.00000000001</v>
      </c>
      <c r="O718" s="64">
        <f t="shared" si="434"/>
        <v>93600.000000000015</v>
      </c>
      <c r="P718" s="64">
        <f t="shared" si="435"/>
        <v>31200.000000000004</v>
      </c>
      <c r="Q718" s="64">
        <f t="shared" si="436"/>
        <v>62400.000000000007</v>
      </c>
      <c r="R718" s="64">
        <f t="shared" si="437"/>
        <v>31200.000000000004</v>
      </c>
      <c r="T718" s="64">
        <f>培养数据!$R$6*D318</f>
        <v>124.80000000000001</v>
      </c>
      <c r="U718" s="64">
        <f>培养数据!$R$7*D318</f>
        <v>93.600000000000009</v>
      </c>
      <c r="V718" s="64">
        <f>培养数据!$R$8*D318</f>
        <v>124.80000000000001</v>
      </c>
      <c r="W718" s="64">
        <f>培养数据!$R$9*D318</f>
        <v>93.600000000000009</v>
      </c>
      <c r="X718" s="64">
        <f>培养数据!$R$10*D318</f>
        <v>31.200000000000003</v>
      </c>
      <c r="Y718" s="64">
        <f>培养数据!$R$11*D318</f>
        <v>62.400000000000006</v>
      </c>
      <c r="Z718" s="64">
        <f>培养数据!$R$12*D318</f>
        <v>31.200000000000003</v>
      </c>
    </row>
    <row r="719" spans="1:26">
      <c r="A719" s="64">
        <v>716</v>
      </c>
      <c r="B719" s="64">
        <v>2</v>
      </c>
      <c r="C719" s="64">
        <v>4</v>
      </c>
      <c r="D719" s="64">
        <v>16</v>
      </c>
      <c r="E719" s="64">
        <f t="shared" si="429"/>
        <v>81920</v>
      </c>
      <c r="F719" s="64">
        <f t="shared" si="430"/>
        <v>61440</v>
      </c>
      <c r="G719" s="64">
        <f t="shared" si="424"/>
        <v>81920</v>
      </c>
      <c r="H719" s="64">
        <f t="shared" si="425"/>
        <v>61440</v>
      </c>
      <c r="I719" s="64">
        <f t="shared" si="426"/>
        <v>20480</v>
      </c>
      <c r="J719" s="64">
        <f t="shared" si="427"/>
        <v>40960</v>
      </c>
      <c r="K719" s="64">
        <f t="shared" si="428"/>
        <v>20480</v>
      </c>
      <c r="L719" s="64">
        <f t="shared" si="431"/>
        <v>133120</v>
      </c>
      <c r="M719" s="64">
        <f t="shared" si="432"/>
        <v>99840</v>
      </c>
      <c r="N719" s="64">
        <f t="shared" si="433"/>
        <v>133120</v>
      </c>
      <c r="O719" s="64">
        <f t="shared" si="434"/>
        <v>99840</v>
      </c>
      <c r="P719" s="64">
        <f t="shared" si="435"/>
        <v>33280</v>
      </c>
      <c r="Q719" s="64">
        <f t="shared" si="436"/>
        <v>66560</v>
      </c>
      <c r="R719" s="64">
        <f t="shared" si="437"/>
        <v>33280</v>
      </c>
      <c r="T719" s="64">
        <f>培养数据!$R$6*D319</f>
        <v>133.12</v>
      </c>
      <c r="U719" s="64">
        <f>培养数据!$R$7*D319</f>
        <v>99.84</v>
      </c>
      <c r="V719" s="64">
        <f>培养数据!$R$8*D319</f>
        <v>133.12</v>
      </c>
      <c r="W719" s="64">
        <f>培养数据!$R$9*D319</f>
        <v>99.84</v>
      </c>
      <c r="X719" s="64">
        <f>培养数据!$R$10*D319</f>
        <v>33.28</v>
      </c>
      <c r="Y719" s="64">
        <f>培养数据!$R$11*D319</f>
        <v>66.56</v>
      </c>
      <c r="Z719" s="64">
        <f>培养数据!$R$12*D319</f>
        <v>33.28</v>
      </c>
    </row>
    <row r="720" spans="1:26">
      <c r="A720" s="64">
        <v>717</v>
      </c>
      <c r="B720" s="64">
        <v>2</v>
      </c>
      <c r="C720" s="64">
        <v>4</v>
      </c>
      <c r="D720" s="64">
        <v>17</v>
      </c>
      <c r="E720" s="64">
        <f t="shared" si="429"/>
        <v>87040.000000000015</v>
      </c>
      <c r="F720" s="64">
        <f t="shared" si="430"/>
        <v>65280</v>
      </c>
      <c r="G720" s="64">
        <f t="shared" si="424"/>
        <v>87040.000000000015</v>
      </c>
      <c r="H720" s="64">
        <f t="shared" si="425"/>
        <v>65280</v>
      </c>
      <c r="I720" s="64">
        <f t="shared" si="426"/>
        <v>21760.000000000004</v>
      </c>
      <c r="J720" s="64">
        <f t="shared" si="427"/>
        <v>43520.000000000007</v>
      </c>
      <c r="K720" s="64">
        <f t="shared" si="428"/>
        <v>21760.000000000004</v>
      </c>
      <c r="L720" s="64">
        <f t="shared" si="431"/>
        <v>141440</v>
      </c>
      <c r="M720" s="64">
        <f t="shared" si="432"/>
        <v>106080</v>
      </c>
      <c r="N720" s="64">
        <f t="shared" si="433"/>
        <v>141440</v>
      </c>
      <c r="O720" s="64">
        <f t="shared" si="434"/>
        <v>106080</v>
      </c>
      <c r="P720" s="64">
        <f t="shared" si="435"/>
        <v>35360</v>
      </c>
      <c r="Q720" s="64">
        <f t="shared" si="436"/>
        <v>70720</v>
      </c>
      <c r="R720" s="64">
        <f t="shared" si="437"/>
        <v>35360</v>
      </c>
      <c r="T720" s="64">
        <f>培养数据!$R$6*D320</f>
        <v>141.44</v>
      </c>
      <c r="U720" s="64">
        <f>培养数据!$R$7*D320</f>
        <v>106.08</v>
      </c>
      <c r="V720" s="64">
        <f>培养数据!$R$8*D320</f>
        <v>141.44</v>
      </c>
      <c r="W720" s="64">
        <f>培养数据!$R$9*D320</f>
        <v>106.08</v>
      </c>
      <c r="X720" s="64">
        <f>培养数据!$R$10*D320</f>
        <v>35.36</v>
      </c>
      <c r="Y720" s="64">
        <f>培养数据!$R$11*D320</f>
        <v>70.72</v>
      </c>
      <c r="Z720" s="64">
        <f>培养数据!$R$12*D320</f>
        <v>35.36</v>
      </c>
    </row>
    <row r="721" spans="1:26">
      <c r="A721" s="64">
        <v>718</v>
      </c>
      <c r="B721" s="64">
        <v>2</v>
      </c>
      <c r="C721" s="64">
        <v>4</v>
      </c>
      <c r="D721" s="64">
        <v>18</v>
      </c>
      <c r="E721" s="64">
        <f t="shared" si="429"/>
        <v>92160</v>
      </c>
      <c r="F721" s="64">
        <f t="shared" si="430"/>
        <v>69119.999999999985</v>
      </c>
      <c r="G721" s="64">
        <f t="shared" si="424"/>
        <v>92160</v>
      </c>
      <c r="H721" s="64">
        <f t="shared" si="425"/>
        <v>69119.999999999985</v>
      </c>
      <c r="I721" s="64">
        <f t="shared" si="426"/>
        <v>23040</v>
      </c>
      <c r="J721" s="64">
        <f t="shared" si="427"/>
        <v>46080</v>
      </c>
      <c r="K721" s="64">
        <f t="shared" si="428"/>
        <v>23040</v>
      </c>
      <c r="L721" s="64">
        <f t="shared" si="431"/>
        <v>149760</v>
      </c>
      <c r="M721" s="64">
        <f t="shared" si="432"/>
        <v>112320.00000000001</v>
      </c>
      <c r="N721" s="64">
        <f t="shared" si="433"/>
        <v>149760</v>
      </c>
      <c r="O721" s="64">
        <f t="shared" si="434"/>
        <v>112320.00000000001</v>
      </c>
      <c r="P721" s="64">
        <f t="shared" si="435"/>
        <v>37440</v>
      </c>
      <c r="Q721" s="64">
        <f t="shared" si="436"/>
        <v>74880</v>
      </c>
      <c r="R721" s="64">
        <f t="shared" si="437"/>
        <v>37440</v>
      </c>
      <c r="T721" s="64">
        <f>培养数据!$R$6*D321</f>
        <v>149.76</v>
      </c>
      <c r="U721" s="64">
        <f>培养数据!$R$7*D321</f>
        <v>112.32000000000001</v>
      </c>
      <c r="V721" s="64">
        <f>培养数据!$R$8*D321</f>
        <v>149.76</v>
      </c>
      <c r="W721" s="64">
        <f>培养数据!$R$9*D321</f>
        <v>112.32000000000001</v>
      </c>
      <c r="X721" s="64">
        <f>培养数据!$R$10*D321</f>
        <v>37.44</v>
      </c>
      <c r="Y721" s="64">
        <f>培养数据!$R$11*D321</f>
        <v>74.88</v>
      </c>
      <c r="Z721" s="64">
        <f>培养数据!$R$12*D321</f>
        <v>37.44</v>
      </c>
    </row>
    <row r="722" spans="1:26">
      <c r="A722" s="64">
        <v>719</v>
      </c>
      <c r="B722" s="64">
        <v>2</v>
      </c>
      <c r="C722" s="64">
        <v>4</v>
      </c>
      <c r="D722" s="64">
        <v>19</v>
      </c>
      <c r="E722" s="64">
        <f t="shared" si="429"/>
        <v>97280.000000000015</v>
      </c>
      <c r="F722" s="64">
        <f t="shared" si="430"/>
        <v>72960</v>
      </c>
      <c r="G722" s="64">
        <f t="shared" si="424"/>
        <v>97280.000000000015</v>
      </c>
      <c r="H722" s="64">
        <f t="shared" si="425"/>
        <v>72960</v>
      </c>
      <c r="I722" s="64">
        <f t="shared" si="426"/>
        <v>24320.000000000004</v>
      </c>
      <c r="J722" s="64">
        <f t="shared" si="427"/>
        <v>48640.000000000007</v>
      </c>
      <c r="K722" s="64">
        <f t="shared" si="428"/>
        <v>24320.000000000004</v>
      </c>
      <c r="L722" s="64">
        <f t="shared" si="431"/>
        <v>158080</v>
      </c>
      <c r="M722" s="64">
        <f t="shared" si="432"/>
        <v>118560</v>
      </c>
      <c r="N722" s="64">
        <f t="shared" si="433"/>
        <v>158080</v>
      </c>
      <c r="O722" s="64">
        <f t="shared" si="434"/>
        <v>118560</v>
      </c>
      <c r="P722" s="64">
        <f t="shared" si="435"/>
        <v>39520</v>
      </c>
      <c r="Q722" s="64">
        <f t="shared" si="436"/>
        <v>79040</v>
      </c>
      <c r="R722" s="64">
        <f t="shared" si="437"/>
        <v>39520</v>
      </c>
      <c r="T722" s="64">
        <f>培养数据!$R$6*D322</f>
        <v>158.08000000000001</v>
      </c>
      <c r="U722" s="64">
        <f>培养数据!$R$7*D322</f>
        <v>118.56</v>
      </c>
      <c r="V722" s="64">
        <f>培养数据!$R$8*D322</f>
        <v>158.08000000000001</v>
      </c>
      <c r="W722" s="64">
        <f>培养数据!$R$9*D322</f>
        <v>118.56</v>
      </c>
      <c r="X722" s="64">
        <f>培养数据!$R$10*D322</f>
        <v>39.520000000000003</v>
      </c>
      <c r="Y722" s="64">
        <f>培养数据!$R$11*D322</f>
        <v>79.040000000000006</v>
      </c>
      <c r="Z722" s="64">
        <f>培养数据!$R$12*D322</f>
        <v>39.520000000000003</v>
      </c>
    </row>
    <row r="723" spans="1:26">
      <c r="A723" s="64">
        <v>720</v>
      </c>
      <c r="B723" s="64">
        <v>2</v>
      </c>
      <c r="C723" s="64">
        <v>4</v>
      </c>
      <c r="D723" s="64">
        <v>20</v>
      </c>
      <c r="E723" s="64">
        <f t="shared" si="429"/>
        <v>102400</v>
      </c>
      <c r="F723" s="64">
        <f t="shared" si="430"/>
        <v>76800</v>
      </c>
      <c r="G723" s="64">
        <f t="shared" si="424"/>
        <v>102400</v>
      </c>
      <c r="H723" s="64">
        <f t="shared" si="425"/>
        <v>76800</v>
      </c>
      <c r="I723" s="64">
        <f t="shared" si="426"/>
        <v>25600</v>
      </c>
      <c r="J723" s="64">
        <f t="shared" si="427"/>
        <v>51200</v>
      </c>
      <c r="K723" s="64">
        <f t="shared" si="428"/>
        <v>25600</v>
      </c>
      <c r="L723" s="64">
        <f t="shared" si="431"/>
        <v>166400</v>
      </c>
      <c r="M723" s="64">
        <f t="shared" si="432"/>
        <v>124800.00000000001</v>
      </c>
      <c r="N723" s="64">
        <f t="shared" si="433"/>
        <v>166400</v>
      </c>
      <c r="O723" s="64">
        <f t="shared" si="434"/>
        <v>124800.00000000001</v>
      </c>
      <c r="P723" s="64">
        <f t="shared" si="435"/>
        <v>41600</v>
      </c>
      <c r="Q723" s="64">
        <f t="shared" si="436"/>
        <v>83200</v>
      </c>
      <c r="R723" s="64">
        <f t="shared" si="437"/>
        <v>41600</v>
      </c>
      <c r="T723" s="64">
        <f>培养数据!$R$6*D323</f>
        <v>166.4</v>
      </c>
      <c r="U723" s="64">
        <f>培养数据!$R$7*D323</f>
        <v>124.80000000000001</v>
      </c>
      <c r="V723" s="64">
        <f>培养数据!$R$8*D323</f>
        <v>166.4</v>
      </c>
      <c r="W723" s="64">
        <f>培养数据!$R$9*D323</f>
        <v>124.80000000000001</v>
      </c>
      <c r="X723" s="64">
        <f>培养数据!$R$10*D323</f>
        <v>41.6</v>
      </c>
      <c r="Y723" s="64">
        <f>培养数据!$R$11*D323</f>
        <v>83.2</v>
      </c>
      <c r="Z723" s="64">
        <f>培养数据!$R$12*D323</f>
        <v>41.6</v>
      </c>
    </row>
    <row r="724" spans="1:26">
      <c r="A724" s="64">
        <v>721</v>
      </c>
      <c r="B724" s="64">
        <v>2</v>
      </c>
      <c r="C724" s="64">
        <v>4</v>
      </c>
      <c r="D724" s="64">
        <v>21</v>
      </c>
      <c r="E724" s="64">
        <f t="shared" si="429"/>
        <v>107520</v>
      </c>
      <c r="F724" s="64">
        <f t="shared" si="430"/>
        <v>80640</v>
      </c>
      <c r="G724" s="64">
        <f t="shared" si="424"/>
        <v>107520</v>
      </c>
      <c r="H724" s="64">
        <f t="shared" si="425"/>
        <v>80640</v>
      </c>
      <c r="I724" s="64">
        <f t="shared" si="426"/>
        <v>26880</v>
      </c>
      <c r="J724" s="64">
        <f t="shared" si="427"/>
        <v>53760</v>
      </c>
      <c r="K724" s="64">
        <f t="shared" si="428"/>
        <v>26880</v>
      </c>
      <c r="L724" s="64">
        <f t="shared" si="431"/>
        <v>174720</v>
      </c>
      <c r="M724" s="64">
        <f t="shared" si="432"/>
        <v>131039.99999999999</v>
      </c>
      <c r="N724" s="64">
        <f t="shared" si="433"/>
        <v>174720</v>
      </c>
      <c r="O724" s="64">
        <f t="shared" si="434"/>
        <v>131039.99999999999</v>
      </c>
      <c r="P724" s="64">
        <f t="shared" si="435"/>
        <v>43680</v>
      </c>
      <c r="Q724" s="64">
        <f t="shared" si="436"/>
        <v>87360</v>
      </c>
      <c r="R724" s="64">
        <f t="shared" si="437"/>
        <v>43680</v>
      </c>
      <c r="T724" s="64">
        <f>培养数据!$R$6*D324</f>
        <v>174.72</v>
      </c>
      <c r="U724" s="64">
        <f>培养数据!$R$7*D324</f>
        <v>131.04</v>
      </c>
      <c r="V724" s="64">
        <f>培养数据!$R$8*D324</f>
        <v>174.72</v>
      </c>
      <c r="W724" s="64">
        <f>培养数据!$R$9*D324</f>
        <v>131.04</v>
      </c>
      <c r="X724" s="64">
        <f>培养数据!$R$10*D324</f>
        <v>43.68</v>
      </c>
      <c r="Y724" s="64">
        <f>培养数据!$R$11*D324</f>
        <v>87.36</v>
      </c>
      <c r="Z724" s="64">
        <f>培养数据!$R$12*D324</f>
        <v>43.68</v>
      </c>
    </row>
    <row r="725" spans="1:26">
      <c r="A725" s="64">
        <v>722</v>
      </c>
      <c r="B725" s="64">
        <v>2</v>
      </c>
      <c r="C725" s="64">
        <v>4</v>
      </c>
      <c r="D725" s="64">
        <v>22</v>
      </c>
      <c r="E725" s="64">
        <f t="shared" si="429"/>
        <v>112640</v>
      </c>
      <c r="F725" s="64">
        <f t="shared" si="430"/>
        <v>84480</v>
      </c>
      <c r="G725" s="64">
        <f t="shared" si="424"/>
        <v>112640</v>
      </c>
      <c r="H725" s="64">
        <f t="shared" si="425"/>
        <v>84480</v>
      </c>
      <c r="I725" s="64">
        <f t="shared" si="426"/>
        <v>28160</v>
      </c>
      <c r="J725" s="64">
        <f t="shared" si="427"/>
        <v>56320</v>
      </c>
      <c r="K725" s="64">
        <f t="shared" si="428"/>
        <v>28160</v>
      </c>
      <c r="L725" s="64">
        <f t="shared" si="431"/>
        <v>183040.00000000003</v>
      </c>
      <c r="M725" s="64">
        <f t="shared" si="432"/>
        <v>137280</v>
      </c>
      <c r="N725" s="64">
        <f t="shared" si="433"/>
        <v>183040.00000000003</v>
      </c>
      <c r="O725" s="64">
        <f t="shared" si="434"/>
        <v>137280</v>
      </c>
      <c r="P725" s="64">
        <f t="shared" si="435"/>
        <v>45760.000000000007</v>
      </c>
      <c r="Q725" s="64">
        <f t="shared" si="436"/>
        <v>91520.000000000015</v>
      </c>
      <c r="R725" s="64">
        <f t="shared" si="437"/>
        <v>45760.000000000007</v>
      </c>
      <c r="T725" s="64">
        <f>培养数据!$R$6*D325</f>
        <v>183.04000000000002</v>
      </c>
      <c r="U725" s="64">
        <f>培养数据!$R$7*D325</f>
        <v>137.28</v>
      </c>
      <c r="V725" s="64">
        <f>培养数据!$R$8*D325</f>
        <v>183.04000000000002</v>
      </c>
      <c r="W725" s="64">
        <f>培养数据!$R$9*D325</f>
        <v>137.28</v>
      </c>
      <c r="X725" s="64">
        <f>培养数据!$R$10*D325</f>
        <v>45.760000000000005</v>
      </c>
      <c r="Y725" s="64">
        <f>培养数据!$R$11*D325</f>
        <v>91.52000000000001</v>
      </c>
      <c r="Z725" s="64">
        <f>培养数据!$R$12*D325</f>
        <v>45.760000000000005</v>
      </c>
    </row>
    <row r="726" spans="1:26">
      <c r="A726" s="64">
        <v>723</v>
      </c>
      <c r="B726" s="64">
        <v>2</v>
      </c>
      <c r="C726" s="64">
        <v>4</v>
      </c>
      <c r="D726" s="64">
        <v>23</v>
      </c>
      <c r="E726" s="64">
        <f t="shared" si="429"/>
        <v>117760.00000000003</v>
      </c>
      <c r="F726" s="64">
        <f t="shared" si="430"/>
        <v>88320</v>
      </c>
      <c r="G726" s="64">
        <f t="shared" si="424"/>
        <v>117760.00000000003</v>
      </c>
      <c r="H726" s="64">
        <f t="shared" si="425"/>
        <v>88320</v>
      </c>
      <c r="I726" s="64">
        <f t="shared" si="426"/>
        <v>29440.000000000007</v>
      </c>
      <c r="J726" s="64">
        <f t="shared" si="427"/>
        <v>58880.000000000015</v>
      </c>
      <c r="K726" s="64">
        <f t="shared" si="428"/>
        <v>29440.000000000007</v>
      </c>
      <c r="L726" s="64">
        <f t="shared" si="431"/>
        <v>191360</v>
      </c>
      <c r="M726" s="64">
        <f t="shared" si="432"/>
        <v>143520</v>
      </c>
      <c r="N726" s="64">
        <f t="shared" si="433"/>
        <v>191360</v>
      </c>
      <c r="O726" s="64">
        <f t="shared" si="434"/>
        <v>143520</v>
      </c>
      <c r="P726" s="64">
        <f t="shared" si="435"/>
        <v>47840</v>
      </c>
      <c r="Q726" s="64">
        <f t="shared" si="436"/>
        <v>95680</v>
      </c>
      <c r="R726" s="64">
        <f t="shared" si="437"/>
        <v>47840</v>
      </c>
      <c r="T726" s="64">
        <f>培养数据!$R$6*D326</f>
        <v>191.36</v>
      </c>
      <c r="U726" s="64">
        <f>培养数据!$R$7*D326</f>
        <v>143.52000000000001</v>
      </c>
      <c r="V726" s="64">
        <f>培养数据!$R$8*D326</f>
        <v>191.36</v>
      </c>
      <c r="W726" s="64">
        <f>培养数据!$R$9*D326</f>
        <v>143.52000000000001</v>
      </c>
      <c r="X726" s="64">
        <f>培养数据!$R$10*D326</f>
        <v>47.84</v>
      </c>
      <c r="Y726" s="64">
        <f>培养数据!$R$11*D326</f>
        <v>95.68</v>
      </c>
      <c r="Z726" s="64">
        <f>培养数据!$R$12*D326</f>
        <v>47.84</v>
      </c>
    </row>
    <row r="727" spans="1:26">
      <c r="A727" s="64">
        <v>724</v>
      </c>
      <c r="B727" s="64">
        <v>2</v>
      </c>
      <c r="C727" s="64">
        <v>4</v>
      </c>
      <c r="D727" s="64">
        <v>24</v>
      </c>
      <c r="E727" s="64">
        <f t="shared" si="429"/>
        <v>122880.00000000003</v>
      </c>
      <c r="F727" s="64">
        <f t="shared" si="430"/>
        <v>92160</v>
      </c>
      <c r="G727" s="64">
        <f t="shared" si="424"/>
        <v>122880.00000000003</v>
      </c>
      <c r="H727" s="64">
        <f t="shared" si="425"/>
        <v>92160</v>
      </c>
      <c r="I727" s="64">
        <f t="shared" si="426"/>
        <v>30720.000000000007</v>
      </c>
      <c r="J727" s="64">
        <f t="shared" si="427"/>
        <v>61440.000000000015</v>
      </c>
      <c r="K727" s="64">
        <f t="shared" si="428"/>
        <v>30720.000000000007</v>
      </c>
      <c r="L727" s="64">
        <f t="shared" si="431"/>
        <v>199680</v>
      </c>
      <c r="M727" s="64">
        <f t="shared" si="432"/>
        <v>149760</v>
      </c>
      <c r="N727" s="64">
        <f t="shared" si="433"/>
        <v>199680</v>
      </c>
      <c r="O727" s="64">
        <f t="shared" si="434"/>
        <v>149760</v>
      </c>
      <c r="P727" s="64">
        <f t="shared" si="435"/>
        <v>49920</v>
      </c>
      <c r="Q727" s="64">
        <f t="shared" si="436"/>
        <v>99840</v>
      </c>
      <c r="R727" s="64">
        <f t="shared" si="437"/>
        <v>49920</v>
      </c>
      <c r="T727" s="64">
        <f>培养数据!$R$6*D327</f>
        <v>199.68</v>
      </c>
      <c r="U727" s="64">
        <f>培养数据!$R$7*D327</f>
        <v>149.76</v>
      </c>
      <c r="V727" s="64">
        <f>培养数据!$R$8*D327</f>
        <v>199.68</v>
      </c>
      <c r="W727" s="64">
        <f>培养数据!$R$9*D327</f>
        <v>149.76</v>
      </c>
      <c r="X727" s="64">
        <f>培养数据!$R$10*D327</f>
        <v>49.92</v>
      </c>
      <c r="Y727" s="64">
        <f>培养数据!$R$11*D327</f>
        <v>99.84</v>
      </c>
      <c r="Z727" s="64">
        <f>培养数据!$R$12*D327</f>
        <v>49.92</v>
      </c>
    </row>
    <row r="728" spans="1:26">
      <c r="A728" s="64">
        <v>725</v>
      </c>
      <c r="B728" s="64">
        <v>2</v>
      </c>
      <c r="C728" s="64">
        <v>4</v>
      </c>
      <c r="D728" s="64">
        <v>25</v>
      </c>
      <c r="E728" s="64">
        <f t="shared" si="429"/>
        <v>128000</v>
      </c>
      <c r="F728" s="64">
        <f t="shared" si="430"/>
        <v>96000</v>
      </c>
      <c r="G728" s="64">
        <f t="shared" si="424"/>
        <v>128000</v>
      </c>
      <c r="H728" s="64">
        <f t="shared" si="425"/>
        <v>96000</v>
      </c>
      <c r="I728" s="64">
        <f t="shared" si="426"/>
        <v>32000</v>
      </c>
      <c r="J728" s="64">
        <f t="shared" si="427"/>
        <v>64000</v>
      </c>
      <c r="K728" s="64">
        <f t="shared" si="428"/>
        <v>32000</v>
      </c>
      <c r="L728" s="64">
        <f t="shared" si="431"/>
        <v>208000</v>
      </c>
      <c r="M728" s="64">
        <f t="shared" si="432"/>
        <v>156000</v>
      </c>
      <c r="N728" s="64">
        <f t="shared" si="433"/>
        <v>208000</v>
      </c>
      <c r="O728" s="64">
        <f t="shared" si="434"/>
        <v>156000</v>
      </c>
      <c r="P728" s="64">
        <f t="shared" si="435"/>
        <v>52000</v>
      </c>
      <c r="Q728" s="64">
        <f t="shared" si="436"/>
        <v>104000</v>
      </c>
      <c r="R728" s="64">
        <f t="shared" si="437"/>
        <v>52000</v>
      </c>
      <c r="T728" s="64">
        <f>培养数据!$R$6*D328</f>
        <v>208</v>
      </c>
      <c r="U728" s="64">
        <f>培养数据!$R$7*D328</f>
        <v>156</v>
      </c>
      <c r="V728" s="64">
        <f>培养数据!$R$8*D328</f>
        <v>208</v>
      </c>
      <c r="W728" s="64">
        <f>培养数据!$R$9*D328</f>
        <v>156</v>
      </c>
      <c r="X728" s="64">
        <f>培养数据!$R$10*D328</f>
        <v>52</v>
      </c>
      <c r="Y728" s="64">
        <f>培养数据!$R$11*D328</f>
        <v>104</v>
      </c>
      <c r="Z728" s="64">
        <f>培养数据!$R$12*D328</f>
        <v>52</v>
      </c>
    </row>
    <row r="729" spans="1:26">
      <c r="A729" s="64">
        <v>726</v>
      </c>
      <c r="B729" s="64">
        <v>2</v>
      </c>
      <c r="C729" s="64">
        <v>4</v>
      </c>
      <c r="D729" s="64">
        <v>26</v>
      </c>
      <c r="E729" s="64">
        <f t="shared" si="429"/>
        <v>133120</v>
      </c>
      <c r="F729" s="64">
        <f t="shared" si="430"/>
        <v>99840</v>
      </c>
      <c r="G729" s="64">
        <f t="shared" si="424"/>
        <v>133120</v>
      </c>
      <c r="H729" s="64">
        <f t="shared" si="425"/>
        <v>99840</v>
      </c>
      <c r="I729" s="64">
        <f t="shared" si="426"/>
        <v>33280</v>
      </c>
      <c r="J729" s="64">
        <f t="shared" si="427"/>
        <v>66560</v>
      </c>
      <c r="K729" s="64">
        <f t="shared" si="428"/>
        <v>33280</v>
      </c>
      <c r="L729" s="64">
        <f t="shared" si="431"/>
        <v>216320</v>
      </c>
      <c r="M729" s="64">
        <f t="shared" si="432"/>
        <v>162240</v>
      </c>
      <c r="N729" s="64">
        <f t="shared" si="433"/>
        <v>216320</v>
      </c>
      <c r="O729" s="64">
        <f t="shared" si="434"/>
        <v>162240</v>
      </c>
      <c r="P729" s="64">
        <f t="shared" si="435"/>
        <v>54080</v>
      </c>
      <c r="Q729" s="64">
        <f t="shared" si="436"/>
        <v>108160</v>
      </c>
      <c r="R729" s="64">
        <f t="shared" si="437"/>
        <v>54080</v>
      </c>
      <c r="T729" s="64">
        <f>培养数据!$R$6*D329</f>
        <v>216.32</v>
      </c>
      <c r="U729" s="64">
        <f>培养数据!$R$7*D329</f>
        <v>162.24</v>
      </c>
      <c r="V729" s="64">
        <f>培养数据!$R$8*D329</f>
        <v>216.32</v>
      </c>
      <c r="W729" s="64">
        <f>培养数据!$R$9*D329</f>
        <v>162.24</v>
      </c>
      <c r="X729" s="64">
        <f>培养数据!$R$10*D329</f>
        <v>54.08</v>
      </c>
      <c r="Y729" s="64">
        <f>培养数据!$R$11*D329</f>
        <v>108.16</v>
      </c>
      <c r="Z729" s="64">
        <f>培养数据!$R$12*D329</f>
        <v>54.08</v>
      </c>
    </row>
    <row r="730" spans="1:26">
      <c r="A730" s="64">
        <v>727</v>
      </c>
      <c r="B730" s="64">
        <v>2</v>
      </c>
      <c r="C730" s="64">
        <v>4</v>
      </c>
      <c r="D730" s="64">
        <v>27</v>
      </c>
      <c r="E730" s="64">
        <f t="shared" si="429"/>
        <v>138240</v>
      </c>
      <c r="F730" s="64">
        <f t="shared" si="430"/>
        <v>103680</v>
      </c>
      <c r="G730" s="64">
        <f t="shared" si="424"/>
        <v>138240</v>
      </c>
      <c r="H730" s="64">
        <f t="shared" si="425"/>
        <v>103680</v>
      </c>
      <c r="I730" s="64">
        <f t="shared" si="426"/>
        <v>34560</v>
      </c>
      <c r="J730" s="64">
        <f t="shared" si="427"/>
        <v>69120</v>
      </c>
      <c r="K730" s="64">
        <f t="shared" si="428"/>
        <v>34560</v>
      </c>
      <c r="L730" s="64">
        <f t="shared" si="431"/>
        <v>224640.00000000003</v>
      </c>
      <c r="M730" s="64">
        <f t="shared" si="432"/>
        <v>168480.00000000003</v>
      </c>
      <c r="N730" s="64">
        <f t="shared" si="433"/>
        <v>224640.00000000003</v>
      </c>
      <c r="O730" s="64">
        <f t="shared" si="434"/>
        <v>168480.00000000003</v>
      </c>
      <c r="P730" s="64">
        <f t="shared" si="435"/>
        <v>56160.000000000007</v>
      </c>
      <c r="Q730" s="64">
        <f t="shared" si="436"/>
        <v>112320.00000000001</v>
      </c>
      <c r="R730" s="64">
        <f t="shared" si="437"/>
        <v>56160.000000000007</v>
      </c>
      <c r="T730" s="64">
        <f>培养数据!$R$6*D330</f>
        <v>224.64000000000001</v>
      </c>
      <c r="U730" s="64">
        <f>培养数据!$R$7*D330</f>
        <v>168.48000000000002</v>
      </c>
      <c r="V730" s="64">
        <f>培养数据!$R$8*D330</f>
        <v>224.64000000000001</v>
      </c>
      <c r="W730" s="64">
        <f>培养数据!$R$9*D330</f>
        <v>168.48000000000002</v>
      </c>
      <c r="X730" s="64">
        <f>培养数据!$R$10*D330</f>
        <v>56.160000000000004</v>
      </c>
      <c r="Y730" s="64">
        <f>培养数据!$R$11*D330</f>
        <v>112.32000000000001</v>
      </c>
      <c r="Z730" s="64">
        <f>培养数据!$R$12*D330</f>
        <v>56.160000000000004</v>
      </c>
    </row>
    <row r="731" spans="1:26">
      <c r="A731" s="64">
        <v>728</v>
      </c>
      <c r="B731" s="64">
        <v>2</v>
      </c>
      <c r="C731" s="64">
        <v>4</v>
      </c>
      <c r="D731" s="64">
        <v>28</v>
      </c>
      <c r="E731" s="64">
        <f t="shared" si="429"/>
        <v>143360.00000000003</v>
      </c>
      <c r="F731" s="64">
        <f t="shared" si="430"/>
        <v>107520</v>
      </c>
      <c r="G731" s="64">
        <f t="shared" si="424"/>
        <v>143360.00000000003</v>
      </c>
      <c r="H731" s="64">
        <f t="shared" si="425"/>
        <v>107520</v>
      </c>
      <c r="I731" s="64">
        <f t="shared" si="426"/>
        <v>35840.000000000007</v>
      </c>
      <c r="J731" s="64">
        <f t="shared" si="427"/>
        <v>71680.000000000015</v>
      </c>
      <c r="K731" s="64">
        <f t="shared" si="428"/>
        <v>35840.000000000007</v>
      </c>
      <c r="L731" s="64">
        <f t="shared" si="431"/>
        <v>232960</v>
      </c>
      <c r="M731" s="64">
        <f t="shared" si="432"/>
        <v>174720</v>
      </c>
      <c r="N731" s="64">
        <f t="shared" si="433"/>
        <v>232960</v>
      </c>
      <c r="O731" s="64">
        <f t="shared" si="434"/>
        <v>174720</v>
      </c>
      <c r="P731" s="64">
        <f t="shared" si="435"/>
        <v>58240</v>
      </c>
      <c r="Q731" s="64">
        <f t="shared" si="436"/>
        <v>116480</v>
      </c>
      <c r="R731" s="64">
        <f t="shared" si="437"/>
        <v>58240</v>
      </c>
      <c r="T731" s="64">
        <f>培养数据!$R$6*D331</f>
        <v>232.96</v>
      </c>
      <c r="U731" s="64">
        <f>培养数据!$R$7*D331</f>
        <v>174.72</v>
      </c>
      <c r="V731" s="64">
        <f>培养数据!$R$8*D331</f>
        <v>232.96</v>
      </c>
      <c r="W731" s="64">
        <f>培养数据!$R$9*D331</f>
        <v>174.72</v>
      </c>
      <c r="X731" s="64">
        <f>培养数据!$R$10*D331</f>
        <v>58.24</v>
      </c>
      <c r="Y731" s="64">
        <f>培养数据!$R$11*D331</f>
        <v>116.48</v>
      </c>
      <c r="Z731" s="64">
        <f>培养数据!$R$12*D331</f>
        <v>58.24</v>
      </c>
    </row>
    <row r="732" spans="1:26">
      <c r="A732" s="64">
        <v>729</v>
      </c>
      <c r="B732" s="64">
        <v>2</v>
      </c>
      <c r="C732" s="64">
        <v>4</v>
      </c>
      <c r="D732" s="64">
        <v>29</v>
      </c>
      <c r="E732" s="64">
        <f t="shared" si="429"/>
        <v>148480.00000000003</v>
      </c>
      <c r="F732" s="64">
        <f t="shared" si="430"/>
        <v>111360</v>
      </c>
      <c r="G732" s="64">
        <f t="shared" si="424"/>
        <v>148480.00000000003</v>
      </c>
      <c r="H732" s="64">
        <f t="shared" si="425"/>
        <v>111360</v>
      </c>
      <c r="I732" s="64">
        <f t="shared" si="426"/>
        <v>37120.000000000007</v>
      </c>
      <c r="J732" s="64">
        <f t="shared" si="427"/>
        <v>74240.000000000015</v>
      </c>
      <c r="K732" s="64">
        <f t="shared" si="428"/>
        <v>37120.000000000007</v>
      </c>
      <c r="L732" s="64">
        <f t="shared" si="431"/>
        <v>241280</v>
      </c>
      <c r="M732" s="64">
        <f t="shared" si="432"/>
        <v>180960</v>
      </c>
      <c r="N732" s="64">
        <f t="shared" si="433"/>
        <v>241280</v>
      </c>
      <c r="O732" s="64">
        <f t="shared" si="434"/>
        <v>180960</v>
      </c>
      <c r="P732" s="64">
        <f t="shared" si="435"/>
        <v>60320</v>
      </c>
      <c r="Q732" s="64">
        <f t="shared" si="436"/>
        <v>120640</v>
      </c>
      <c r="R732" s="64">
        <f t="shared" si="437"/>
        <v>60320</v>
      </c>
      <c r="T732" s="64">
        <f>培养数据!$R$6*D332</f>
        <v>241.28</v>
      </c>
      <c r="U732" s="64">
        <f>培养数据!$R$7*D332</f>
        <v>180.96</v>
      </c>
      <c r="V732" s="64">
        <f>培养数据!$R$8*D332</f>
        <v>241.28</v>
      </c>
      <c r="W732" s="64">
        <f>培养数据!$R$9*D332</f>
        <v>180.96</v>
      </c>
      <c r="X732" s="64">
        <f>培养数据!$R$10*D332</f>
        <v>60.32</v>
      </c>
      <c r="Y732" s="64">
        <f>培养数据!$R$11*D332</f>
        <v>120.64</v>
      </c>
      <c r="Z732" s="64">
        <f>培养数据!$R$12*D332</f>
        <v>60.32</v>
      </c>
    </row>
    <row r="733" spans="1:26">
      <c r="A733" s="64">
        <v>730</v>
      </c>
      <c r="B733" s="64">
        <v>2</v>
      </c>
      <c r="C733" s="64">
        <v>4</v>
      </c>
      <c r="D733" s="64">
        <v>30</v>
      </c>
      <c r="E733" s="64">
        <f t="shared" si="429"/>
        <v>153600</v>
      </c>
      <c r="F733" s="64">
        <f t="shared" si="430"/>
        <v>115200</v>
      </c>
      <c r="G733" s="64">
        <f t="shared" si="424"/>
        <v>153600</v>
      </c>
      <c r="H733" s="64">
        <f t="shared" si="425"/>
        <v>115200</v>
      </c>
      <c r="I733" s="64">
        <f t="shared" si="426"/>
        <v>38400</v>
      </c>
      <c r="J733" s="64">
        <f t="shared" si="427"/>
        <v>76800</v>
      </c>
      <c r="K733" s="64">
        <f t="shared" si="428"/>
        <v>38400</v>
      </c>
      <c r="L733" s="64">
        <f t="shared" si="431"/>
        <v>249600.00000000003</v>
      </c>
      <c r="M733" s="64">
        <f t="shared" si="432"/>
        <v>187200.00000000003</v>
      </c>
      <c r="N733" s="64">
        <f t="shared" si="433"/>
        <v>249600.00000000003</v>
      </c>
      <c r="O733" s="64">
        <f t="shared" si="434"/>
        <v>187200.00000000003</v>
      </c>
      <c r="P733" s="64">
        <f t="shared" si="435"/>
        <v>62400.000000000007</v>
      </c>
      <c r="Q733" s="64">
        <f t="shared" si="436"/>
        <v>124800.00000000001</v>
      </c>
      <c r="R733" s="64">
        <f t="shared" si="437"/>
        <v>62400.000000000007</v>
      </c>
      <c r="T733" s="64">
        <f>培养数据!$R$6*D333</f>
        <v>249.60000000000002</v>
      </c>
      <c r="U733" s="64">
        <f>培养数据!$R$7*D333</f>
        <v>187.20000000000002</v>
      </c>
      <c r="V733" s="64">
        <f>培养数据!$R$8*D333</f>
        <v>249.60000000000002</v>
      </c>
      <c r="W733" s="64">
        <f>培养数据!$R$9*D333</f>
        <v>187.20000000000002</v>
      </c>
      <c r="X733" s="64">
        <f>培养数据!$R$10*D333</f>
        <v>62.400000000000006</v>
      </c>
      <c r="Y733" s="64">
        <f>培养数据!$R$11*D333</f>
        <v>124.80000000000001</v>
      </c>
      <c r="Z733" s="64">
        <f>培养数据!$R$12*D333</f>
        <v>62.400000000000006</v>
      </c>
    </row>
    <row r="734" spans="1:26">
      <c r="A734" s="64">
        <v>731</v>
      </c>
      <c r="B734" s="64">
        <v>2</v>
      </c>
      <c r="C734" s="64">
        <v>4</v>
      </c>
      <c r="D734" s="64">
        <v>31</v>
      </c>
      <c r="E734" s="64">
        <f t="shared" si="429"/>
        <v>158720</v>
      </c>
      <c r="F734" s="64">
        <f t="shared" si="430"/>
        <v>119039.99999999999</v>
      </c>
      <c r="G734" s="64">
        <f t="shared" si="424"/>
        <v>158720</v>
      </c>
      <c r="H734" s="64">
        <f t="shared" si="425"/>
        <v>119039.99999999999</v>
      </c>
      <c r="I734" s="64">
        <f t="shared" si="426"/>
        <v>39680</v>
      </c>
      <c r="J734" s="64">
        <f t="shared" si="427"/>
        <v>79360</v>
      </c>
      <c r="K734" s="64">
        <f t="shared" si="428"/>
        <v>39680</v>
      </c>
      <c r="L734" s="64">
        <f t="shared" si="431"/>
        <v>257920.00000000003</v>
      </c>
      <c r="M734" s="64">
        <f t="shared" si="432"/>
        <v>193440</v>
      </c>
      <c r="N734" s="64">
        <f t="shared" si="433"/>
        <v>257920.00000000003</v>
      </c>
      <c r="O734" s="64">
        <f t="shared" si="434"/>
        <v>193440</v>
      </c>
      <c r="P734" s="64">
        <f t="shared" si="435"/>
        <v>64480.000000000007</v>
      </c>
      <c r="Q734" s="64">
        <f t="shared" si="436"/>
        <v>128960.00000000001</v>
      </c>
      <c r="R734" s="64">
        <f t="shared" si="437"/>
        <v>64480.000000000007</v>
      </c>
      <c r="T734" s="64">
        <f>培养数据!$R$6*D334</f>
        <v>257.92</v>
      </c>
      <c r="U734" s="64">
        <f>培养数据!$R$7*D334</f>
        <v>193.44</v>
      </c>
      <c r="V734" s="64">
        <f>培养数据!$R$8*D334</f>
        <v>257.92</v>
      </c>
      <c r="W734" s="64">
        <f>培养数据!$R$9*D334</f>
        <v>193.44</v>
      </c>
      <c r="X734" s="64">
        <f>培养数据!$R$10*D334</f>
        <v>64.48</v>
      </c>
      <c r="Y734" s="64">
        <f>培养数据!$R$11*D334</f>
        <v>128.96</v>
      </c>
      <c r="Z734" s="64">
        <f>培养数据!$R$12*D334</f>
        <v>64.48</v>
      </c>
    </row>
    <row r="735" spans="1:26">
      <c r="A735" s="64">
        <v>732</v>
      </c>
      <c r="B735" s="64">
        <v>2</v>
      </c>
      <c r="C735" s="64">
        <v>4</v>
      </c>
      <c r="D735" s="64">
        <v>32</v>
      </c>
      <c r="E735" s="64">
        <f t="shared" si="429"/>
        <v>163840</v>
      </c>
      <c r="F735" s="64">
        <f t="shared" si="430"/>
        <v>122880</v>
      </c>
      <c r="G735" s="64">
        <f t="shared" si="424"/>
        <v>163840</v>
      </c>
      <c r="H735" s="64">
        <f t="shared" si="425"/>
        <v>122880</v>
      </c>
      <c r="I735" s="64">
        <f t="shared" si="426"/>
        <v>40960</v>
      </c>
      <c r="J735" s="64">
        <f t="shared" si="427"/>
        <v>81920</v>
      </c>
      <c r="K735" s="64">
        <f t="shared" si="428"/>
        <v>40960</v>
      </c>
      <c r="L735" s="64">
        <f t="shared" si="431"/>
        <v>266240</v>
      </c>
      <c r="M735" s="64">
        <f t="shared" si="432"/>
        <v>199680</v>
      </c>
      <c r="N735" s="64">
        <f t="shared" si="433"/>
        <v>266240</v>
      </c>
      <c r="O735" s="64">
        <f t="shared" si="434"/>
        <v>199680</v>
      </c>
      <c r="P735" s="64">
        <f t="shared" si="435"/>
        <v>66560</v>
      </c>
      <c r="Q735" s="64">
        <f t="shared" si="436"/>
        <v>133120</v>
      </c>
      <c r="R735" s="64">
        <f t="shared" si="437"/>
        <v>66560</v>
      </c>
      <c r="T735" s="64">
        <f>培养数据!$R$6*D335</f>
        <v>266.24</v>
      </c>
      <c r="U735" s="64">
        <f>培养数据!$R$7*D335</f>
        <v>199.68</v>
      </c>
      <c r="V735" s="64">
        <f>培养数据!$R$8*D335</f>
        <v>266.24</v>
      </c>
      <c r="W735" s="64">
        <f>培养数据!$R$9*D335</f>
        <v>199.68</v>
      </c>
      <c r="X735" s="64">
        <f>培养数据!$R$10*D335</f>
        <v>66.56</v>
      </c>
      <c r="Y735" s="64">
        <f>培养数据!$R$11*D335</f>
        <v>133.12</v>
      </c>
      <c r="Z735" s="64">
        <f>培养数据!$R$12*D335</f>
        <v>66.56</v>
      </c>
    </row>
    <row r="736" spans="1:26">
      <c r="A736" s="64">
        <v>733</v>
      </c>
      <c r="B736" s="64">
        <v>2</v>
      </c>
      <c r="C736" s="64">
        <v>4</v>
      </c>
      <c r="D736" s="64">
        <v>33</v>
      </c>
      <c r="E736" s="64">
        <f t="shared" si="429"/>
        <v>168960.00000000003</v>
      </c>
      <c r="F736" s="64">
        <f t="shared" si="430"/>
        <v>126720</v>
      </c>
      <c r="G736" s="64">
        <f t="shared" si="424"/>
        <v>168960.00000000003</v>
      </c>
      <c r="H736" s="64">
        <f t="shared" si="425"/>
        <v>126720</v>
      </c>
      <c r="I736" s="64">
        <f t="shared" si="426"/>
        <v>42240.000000000007</v>
      </c>
      <c r="J736" s="64">
        <f t="shared" si="427"/>
        <v>84480.000000000015</v>
      </c>
      <c r="K736" s="64">
        <f t="shared" si="428"/>
        <v>42240.000000000007</v>
      </c>
      <c r="L736" s="64">
        <f t="shared" si="431"/>
        <v>274560</v>
      </c>
      <c r="M736" s="64">
        <f t="shared" si="432"/>
        <v>205920.00000000003</v>
      </c>
      <c r="N736" s="64">
        <f t="shared" si="433"/>
        <v>274560</v>
      </c>
      <c r="O736" s="64">
        <f t="shared" si="434"/>
        <v>205920.00000000003</v>
      </c>
      <c r="P736" s="64">
        <f t="shared" si="435"/>
        <v>68640</v>
      </c>
      <c r="Q736" s="64">
        <f t="shared" si="436"/>
        <v>137280</v>
      </c>
      <c r="R736" s="64">
        <f t="shared" si="437"/>
        <v>68640</v>
      </c>
      <c r="T736" s="64">
        <f>培养数据!$R$6*D336</f>
        <v>274.56</v>
      </c>
      <c r="U736" s="64">
        <f>培养数据!$R$7*D336</f>
        <v>205.92000000000002</v>
      </c>
      <c r="V736" s="64">
        <f>培养数据!$R$8*D336</f>
        <v>274.56</v>
      </c>
      <c r="W736" s="64">
        <f>培养数据!$R$9*D336</f>
        <v>205.92000000000002</v>
      </c>
      <c r="X736" s="64">
        <f>培养数据!$R$10*D336</f>
        <v>68.64</v>
      </c>
      <c r="Y736" s="64">
        <f>培养数据!$R$11*D336</f>
        <v>137.28</v>
      </c>
      <c r="Z736" s="64">
        <f>培养数据!$R$12*D336</f>
        <v>68.64</v>
      </c>
    </row>
    <row r="737" spans="1:26">
      <c r="A737" s="64">
        <v>734</v>
      </c>
      <c r="B737" s="64">
        <v>2</v>
      </c>
      <c r="C737" s="64">
        <v>4</v>
      </c>
      <c r="D737" s="64">
        <v>34</v>
      </c>
      <c r="E737" s="64">
        <f t="shared" si="429"/>
        <v>174080.00000000003</v>
      </c>
      <c r="F737" s="64">
        <f t="shared" si="430"/>
        <v>130560</v>
      </c>
      <c r="G737" s="64">
        <f t="shared" si="424"/>
        <v>174080.00000000003</v>
      </c>
      <c r="H737" s="64">
        <f t="shared" si="425"/>
        <v>130560</v>
      </c>
      <c r="I737" s="64">
        <f t="shared" si="426"/>
        <v>43520.000000000007</v>
      </c>
      <c r="J737" s="64">
        <f t="shared" si="427"/>
        <v>87040.000000000015</v>
      </c>
      <c r="K737" s="64">
        <f t="shared" si="428"/>
        <v>43520.000000000007</v>
      </c>
      <c r="L737" s="64">
        <f t="shared" si="431"/>
        <v>282880</v>
      </c>
      <c r="M737" s="64">
        <f t="shared" si="432"/>
        <v>212160</v>
      </c>
      <c r="N737" s="64">
        <f t="shared" si="433"/>
        <v>282880</v>
      </c>
      <c r="O737" s="64">
        <f t="shared" si="434"/>
        <v>212160</v>
      </c>
      <c r="P737" s="64">
        <f t="shared" si="435"/>
        <v>70720</v>
      </c>
      <c r="Q737" s="64">
        <f t="shared" si="436"/>
        <v>141440</v>
      </c>
      <c r="R737" s="64">
        <f t="shared" si="437"/>
        <v>70720</v>
      </c>
      <c r="T737" s="64">
        <f>培养数据!$R$6*D337</f>
        <v>282.88</v>
      </c>
      <c r="U737" s="64">
        <f>培养数据!$R$7*D337</f>
        <v>212.16</v>
      </c>
      <c r="V737" s="64">
        <f>培养数据!$R$8*D337</f>
        <v>282.88</v>
      </c>
      <c r="W737" s="64">
        <f>培养数据!$R$9*D337</f>
        <v>212.16</v>
      </c>
      <c r="X737" s="64">
        <f>培养数据!$R$10*D337</f>
        <v>70.72</v>
      </c>
      <c r="Y737" s="64">
        <f>培养数据!$R$11*D337</f>
        <v>141.44</v>
      </c>
      <c r="Z737" s="64">
        <f>培养数据!$R$12*D337</f>
        <v>70.72</v>
      </c>
    </row>
    <row r="738" spans="1:26">
      <c r="A738" s="64">
        <v>735</v>
      </c>
      <c r="B738" s="64">
        <v>2</v>
      </c>
      <c r="C738" s="64">
        <v>4</v>
      </c>
      <c r="D738" s="64">
        <v>35</v>
      </c>
      <c r="E738" s="64">
        <f t="shared" si="429"/>
        <v>179200</v>
      </c>
      <c r="F738" s="64">
        <f t="shared" si="430"/>
        <v>134400</v>
      </c>
      <c r="G738" s="64">
        <f t="shared" si="424"/>
        <v>179200</v>
      </c>
      <c r="H738" s="64">
        <f t="shared" si="425"/>
        <v>134400</v>
      </c>
      <c r="I738" s="64">
        <f t="shared" si="426"/>
        <v>44800</v>
      </c>
      <c r="J738" s="64">
        <f t="shared" si="427"/>
        <v>89600</v>
      </c>
      <c r="K738" s="64">
        <f t="shared" si="428"/>
        <v>44800</v>
      </c>
      <c r="L738" s="64">
        <f t="shared" si="431"/>
        <v>291200</v>
      </c>
      <c r="M738" s="64">
        <f t="shared" si="432"/>
        <v>218400</v>
      </c>
      <c r="N738" s="64">
        <f t="shared" si="433"/>
        <v>291200</v>
      </c>
      <c r="O738" s="64">
        <f t="shared" si="434"/>
        <v>218400</v>
      </c>
      <c r="P738" s="64">
        <f t="shared" si="435"/>
        <v>72800</v>
      </c>
      <c r="Q738" s="64">
        <f t="shared" si="436"/>
        <v>145600</v>
      </c>
      <c r="R738" s="64">
        <f t="shared" si="437"/>
        <v>72800</v>
      </c>
      <c r="T738" s="64">
        <f>培养数据!$R$6*D338</f>
        <v>291.2</v>
      </c>
      <c r="U738" s="64">
        <f>培养数据!$R$7*D338</f>
        <v>218.4</v>
      </c>
      <c r="V738" s="64">
        <f>培养数据!$R$8*D338</f>
        <v>291.2</v>
      </c>
      <c r="W738" s="64">
        <f>培养数据!$R$9*D338</f>
        <v>218.4</v>
      </c>
      <c r="X738" s="64">
        <f>培养数据!$R$10*D338</f>
        <v>72.8</v>
      </c>
      <c r="Y738" s="64">
        <f>培养数据!$R$11*D338</f>
        <v>145.6</v>
      </c>
      <c r="Z738" s="64">
        <f>培养数据!$R$12*D338</f>
        <v>72.8</v>
      </c>
    </row>
    <row r="739" spans="1:26">
      <c r="A739" s="64">
        <v>736</v>
      </c>
      <c r="B739" s="64">
        <v>2</v>
      </c>
      <c r="C739" s="64">
        <v>4</v>
      </c>
      <c r="D739" s="64">
        <v>36</v>
      </c>
      <c r="E739" s="64">
        <f t="shared" si="429"/>
        <v>184320</v>
      </c>
      <c r="F739" s="64">
        <f t="shared" si="430"/>
        <v>138239.99999999997</v>
      </c>
      <c r="G739" s="64">
        <f t="shared" si="424"/>
        <v>184320</v>
      </c>
      <c r="H739" s="64">
        <f t="shared" si="425"/>
        <v>138239.99999999997</v>
      </c>
      <c r="I739" s="64">
        <f t="shared" si="426"/>
        <v>46080</v>
      </c>
      <c r="J739" s="64">
        <f t="shared" si="427"/>
        <v>92160</v>
      </c>
      <c r="K739" s="64">
        <f t="shared" si="428"/>
        <v>46080</v>
      </c>
      <c r="L739" s="64">
        <f t="shared" si="431"/>
        <v>299520</v>
      </c>
      <c r="M739" s="64">
        <f t="shared" si="432"/>
        <v>224640.00000000003</v>
      </c>
      <c r="N739" s="64">
        <f t="shared" si="433"/>
        <v>299520</v>
      </c>
      <c r="O739" s="64">
        <f t="shared" si="434"/>
        <v>224640.00000000003</v>
      </c>
      <c r="P739" s="64">
        <f t="shared" si="435"/>
        <v>74880</v>
      </c>
      <c r="Q739" s="64">
        <f t="shared" si="436"/>
        <v>149760</v>
      </c>
      <c r="R739" s="64">
        <f t="shared" si="437"/>
        <v>74880</v>
      </c>
      <c r="T739" s="64">
        <f>培养数据!$R$6*D339</f>
        <v>299.52</v>
      </c>
      <c r="U739" s="64">
        <f>培养数据!$R$7*D339</f>
        <v>224.64000000000001</v>
      </c>
      <c r="V739" s="64">
        <f>培养数据!$R$8*D339</f>
        <v>299.52</v>
      </c>
      <c r="W739" s="64">
        <f>培养数据!$R$9*D339</f>
        <v>224.64000000000001</v>
      </c>
      <c r="X739" s="64">
        <f>培养数据!$R$10*D339</f>
        <v>74.88</v>
      </c>
      <c r="Y739" s="64">
        <f>培养数据!$R$11*D339</f>
        <v>149.76</v>
      </c>
      <c r="Z739" s="64">
        <f>培养数据!$R$12*D339</f>
        <v>74.88</v>
      </c>
    </row>
    <row r="740" spans="1:26">
      <c r="A740" s="64">
        <v>737</v>
      </c>
      <c r="B740" s="64">
        <v>2</v>
      </c>
      <c r="C740" s="64">
        <v>4</v>
      </c>
      <c r="D740" s="64">
        <v>37</v>
      </c>
      <c r="E740" s="64">
        <f t="shared" si="429"/>
        <v>189440</v>
      </c>
      <c r="F740" s="64">
        <f t="shared" si="430"/>
        <v>142080</v>
      </c>
      <c r="G740" s="64">
        <f t="shared" si="424"/>
        <v>189440</v>
      </c>
      <c r="H740" s="64">
        <f t="shared" si="425"/>
        <v>142080</v>
      </c>
      <c r="I740" s="64">
        <f t="shared" si="426"/>
        <v>47360</v>
      </c>
      <c r="J740" s="64">
        <f t="shared" si="427"/>
        <v>94720</v>
      </c>
      <c r="K740" s="64">
        <f t="shared" si="428"/>
        <v>47360</v>
      </c>
      <c r="L740" s="64">
        <f t="shared" si="431"/>
        <v>307840.00000000006</v>
      </c>
      <c r="M740" s="64">
        <f t="shared" si="432"/>
        <v>230880</v>
      </c>
      <c r="N740" s="64">
        <f t="shared" si="433"/>
        <v>307840.00000000006</v>
      </c>
      <c r="O740" s="64">
        <f t="shared" si="434"/>
        <v>230880</v>
      </c>
      <c r="P740" s="64">
        <f t="shared" si="435"/>
        <v>76960.000000000015</v>
      </c>
      <c r="Q740" s="64">
        <f t="shared" si="436"/>
        <v>153920.00000000003</v>
      </c>
      <c r="R740" s="64">
        <f t="shared" si="437"/>
        <v>76960.000000000015</v>
      </c>
      <c r="T740" s="64">
        <f>培养数据!$R$6*D340</f>
        <v>307.84000000000003</v>
      </c>
      <c r="U740" s="64">
        <f>培养数据!$R$7*D340</f>
        <v>230.88</v>
      </c>
      <c r="V740" s="64">
        <f>培养数据!$R$8*D340</f>
        <v>307.84000000000003</v>
      </c>
      <c r="W740" s="64">
        <f>培养数据!$R$9*D340</f>
        <v>230.88</v>
      </c>
      <c r="X740" s="64">
        <f>培养数据!$R$10*D340</f>
        <v>76.960000000000008</v>
      </c>
      <c r="Y740" s="64">
        <f>培养数据!$R$11*D340</f>
        <v>153.92000000000002</v>
      </c>
      <c r="Z740" s="64">
        <f>培养数据!$R$12*D340</f>
        <v>76.960000000000008</v>
      </c>
    </row>
    <row r="741" spans="1:26">
      <c r="A741" s="64">
        <v>738</v>
      </c>
      <c r="B741" s="64">
        <v>2</v>
      </c>
      <c r="C741" s="64">
        <v>4</v>
      </c>
      <c r="D741" s="64">
        <v>38</v>
      </c>
      <c r="E741" s="64">
        <f t="shared" si="429"/>
        <v>194560.00000000003</v>
      </c>
      <c r="F741" s="64">
        <f t="shared" si="430"/>
        <v>145920</v>
      </c>
      <c r="G741" s="64">
        <f t="shared" si="424"/>
        <v>194560.00000000003</v>
      </c>
      <c r="H741" s="64">
        <f t="shared" si="425"/>
        <v>145920</v>
      </c>
      <c r="I741" s="64">
        <f t="shared" si="426"/>
        <v>48640.000000000007</v>
      </c>
      <c r="J741" s="64">
        <f t="shared" si="427"/>
        <v>97280.000000000015</v>
      </c>
      <c r="K741" s="64">
        <f t="shared" si="428"/>
        <v>48640.000000000007</v>
      </c>
      <c r="L741" s="64">
        <f t="shared" si="431"/>
        <v>316160</v>
      </c>
      <c r="M741" s="64">
        <f t="shared" si="432"/>
        <v>237120</v>
      </c>
      <c r="N741" s="64">
        <f t="shared" si="433"/>
        <v>316160</v>
      </c>
      <c r="O741" s="64">
        <f t="shared" si="434"/>
        <v>237120</v>
      </c>
      <c r="P741" s="64">
        <f t="shared" si="435"/>
        <v>79040</v>
      </c>
      <c r="Q741" s="64">
        <f t="shared" si="436"/>
        <v>158080</v>
      </c>
      <c r="R741" s="64">
        <f t="shared" si="437"/>
        <v>79040</v>
      </c>
      <c r="T741" s="64">
        <f>培养数据!$R$6*D341</f>
        <v>316.16000000000003</v>
      </c>
      <c r="U741" s="64">
        <f>培养数据!$R$7*D341</f>
        <v>237.12</v>
      </c>
      <c r="V741" s="64">
        <f>培养数据!$R$8*D341</f>
        <v>316.16000000000003</v>
      </c>
      <c r="W741" s="64">
        <f>培养数据!$R$9*D341</f>
        <v>237.12</v>
      </c>
      <c r="X741" s="64">
        <f>培养数据!$R$10*D341</f>
        <v>79.040000000000006</v>
      </c>
      <c r="Y741" s="64">
        <f>培养数据!$R$11*D341</f>
        <v>158.08000000000001</v>
      </c>
      <c r="Z741" s="64">
        <f>培养数据!$R$12*D341</f>
        <v>79.040000000000006</v>
      </c>
    </row>
    <row r="742" spans="1:26">
      <c r="A742" s="64">
        <v>739</v>
      </c>
      <c r="B742" s="64">
        <v>2</v>
      </c>
      <c r="C742" s="64">
        <v>4</v>
      </c>
      <c r="D742" s="64">
        <v>39</v>
      </c>
      <c r="E742" s="64">
        <f t="shared" si="429"/>
        <v>199680.00000000003</v>
      </c>
      <c r="F742" s="64">
        <f t="shared" si="430"/>
        <v>149760</v>
      </c>
      <c r="G742" s="64">
        <f t="shared" si="424"/>
        <v>199680.00000000003</v>
      </c>
      <c r="H742" s="64">
        <f t="shared" si="425"/>
        <v>149760</v>
      </c>
      <c r="I742" s="64">
        <f t="shared" si="426"/>
        <v>49920.000000000007</v>
      </c>
      <c r="J742" s="64">
        <f t="shared" si="427"/>
        <v>99840.000000000015</v>
      </c>
      <c r="K742" s="64">
        <f t="shared" si="428"/>
        <v>49920.000000000007</v>
      </c>
      <c r="L742" s="64">
        <f t="shared" si="431"/>
        <v>324480</v>
      </c>
      <c r="M742" s="64">
        <f t="shared" si="432"/>
        <v>243360</v>
      </c>
      <c r="N742" s="64">
        <f t="shared" si="433"/>
        <v>324480</v>
      </c>
      <c r="O742" s="64">
        <f t="shared" si="434"/>
        <v>243360</v>
      </c>
      <c r="P742" s="64">
        <f t="shared" si="435"/>
        <v>81120</v>
      </c>
      <c r="Q742" s="64">
        <f t="shared" si="436"/>
        <v>162240</v>
      </c>
      <c r="R742" s="64">
        <f t="shared" si="437"/>
        <v>81120</v>
      </c>
      <c r="T742" s="64">
        <f>培养数据!$R$6*D342</f>
        <v>324.48</v>
      </c>
      <c r="U742" s="64">
        <f>培养数据!$R$7*D342</f>
        <v>243.36</v>
      </c>
      <c r="V742" s="64">
        <f>培养数据!$R$8*D342</f>
        <v>324.48</v>
      </c>
      <c r="W742" s="64">
        <f>培养数据!$R$9*D342</f>
        <v>243.36</v>
      </c>
      <c r="X742" s="64">
        <f>培养数据!$R$10*D342</f>
        <v>81.12</v>
      </c>
      <c r="Y742" s="64">
        <f>培养数据!$R$11*D342</f>
        <v>162.24</v>
      </c>
      <c r="Z742" s="64">
        <f>培养数据!$R$12*D342</f>
        <v>81.12</v>
      </c>
    </row>
    <row r="743" spans="1:26">
      <c r="A743" s="64">
        <v>740</v>
      </c>
      <c r="B743" s="64">
        <v>2</v>
      </c>
      <c r="C743" s="64">
        <v>4</v>
      </c>
      <c r="D743" s="64">
        <v>40</v>
      </c>
      <c r="E743" s="64">
        <f t="shared" si="429"/>
        <v>204800</v>
      </c>
      <c r="F743" s="64">
        <f t="shared" si="430"/>
        <v>153600</v>
      </c>
      <c r="G743" s="64">
        <f t="shared" si="424"/>
        <v>204800</v>
      </c>
      <c r="H743" s="64">
        <f t="shared" si="425"/>
        <v>153600</v>
      </c>
      <c r="I743" s="64">
        <f t="shared" si="426"/>
        <v>51200</v>
      </c>
      <c r="J743" s="64">
        <f t="shared" si="427"/>
        <v>102400</v>
      </c>
      <c r="K743" s="64">
        <f t="shared" si="428"/>
        <v>51200</v>
      </c>
      <c r="L743" s="64">
        <f t="shared" si="431"/>
        <v>332800</v>
      </c>
      <c r="M743" s="64">
        <f t="shared" si="432"/>
        <v>249600.00000000003</v>
      </c>
      <c r="N743" s="64">
        <f t="shared" si="433"/>
        <v>332800</v>
      </c>
      <c r="O743" s="64">
        <f t="shared" si="434"/>
        <v>249600.00000000003</v>
      </c>
      <c r="P743" s="64">
        <f t="shared" si="435"/>
        <v>83200</v>
      </c>
      <c r="Q743" s="64">
        <f t="shared" si="436"/>
        <v>166400</v>
      </c>
      <c r="R743" s="64">
        <f t="shared" si="437"/>
        <v>83200</v>
      </c>
      <c r="T743" s="64">
        <f>培养数据!$R$6*D343</f>
        <v>332.8</v>
      </c>
      <c r="U743" s="64">
        <f>培养数据!$R$7*D343</f>
        <v>249.60000000000002</v>
      </c>
      <c r="V743" s="64">
        <f>培养数据!$R$8*D343</f>
        <v>332.8</v>
      </c>
      <c r="W743" s="64">
        <f>培养数据!$R$9*D343</f>
        <v>249.60000000000002</v>
      </c>
      <c r="X743" s="64">
        <f>培养数据!$R$10*D343</f>
        <v>83.2</v>
      </c>
      <c r="Y743" s="64">
        <f>培养数据!$R$11*D343</f>
        <v>166.4</v>
      </c>
      <c r="Z743" s="64">
        <f>培养数据!$R$12*D343</f>
        <v>83.2</v>
      </c>
    </row>
    <row r="744" spans="1:26">
      <c r="A744" s="64">
        <v>741</v>
      </c>
      <c r="B744" s="64">
        <v>2</v>
      </c>
      <c r="C744" s="64">
        <v>4</v>
      </c>
      <c r="D744" s="64">
        <v>41</v>
      </c>
      <c r="E744" s="64">
        <f t="shared" si="429"/>
        <v>209920.00000000006</v>
      </c>
      <c r="F744" s="64">
        <f t="shared" si="430"/>
        <v>157440</v>
      </c>
      <c r="G744" s="64">
        <f t="shared" si="424"/>
        <v>209920.00000000006</v>
      </c>
      <c r="H744" s="64">
        <f t="shared" si="425"/>
        <v>157440</v>
      </c>
      <c r="I744" s="64">
        <f t="shared" si="426"/>
        <v>52480.000000000015</v>
      </c>
      <c r="J744" s="64">
        <f t="shared" si="427"/>
        <v>104960.00000000003</v>
      </c>
      <c r="K744" s="64">
        <f t="shared" si="428"/>
        <v>52480.000000000015</v>
      </c>
      <c r="L744" s="64">
        <f t="shared" si="431"/>
        <v>341120</v>
      </c>
      <c r="M744" s="64">
        <f t="shared" si="432"/>
        <v>255840</v>
      </c>
      <c r="N744" s="64">
        <f t="shared" si="433"/>
        <v>341120</v>
      </c>
      <c r="O744" s="64">
        <f t="shared" si="434"/>
        <v>255840</v>
      </c>
      <c r="P744" s="64">
        <f t="shared" si="435"/>
        <v>85280</v>
      </c>
      <c r="Q744" s="64">
        <f t="shared" si="436"/>
        <v>170560</v>
      </c>
      <c r="R744" s="64">
        <f t="shared" si="437"/>
        <v>85280</v>
      </c>
      <c r="T744" s="64">
        <f>培养数据!$R$6*D344</f>
        <v>341.12</v>
      </c>
      <c r="U744" s="64">
        <f>培养数据!$R$7*D344</f>
        <v>255.84</v>
      </c>
      <c r="V744" s="64">
        <f>培养数据!$R$8*D344</f>
        <v>341.12</v>
      </c>
      <c r="W744" s="64">
        <f>培养数据!$R$9*D344</f>
        <v>255.84</v>
      </c>
      <c r="X744" s="64">
        <f>培养数据!$R$10*D344</f>
        <v>85.28</v>
      </c>
      <c r="Y744" s="64">
        <f>培养数据!$R$11*D344</f>
        <v>170.56</v>
      </c>
      <c r="Z744" s="64">
        <f>培养数据!$R$12*D344</f>
        <v>85.28</v>
      </c>
    </row>
    <row r="745" spans="1:26">
      <c r="A745" s="64">
        <v>742</v>
      </c>
      <c r="B745" s="64">
        <v>2</v>
      </c>
      <c r="C745" s="64">
        <v>4</v>
      </c>
      <c r="D745" s="64">
        <v>42</v>
      </c>
      <c r="E745" s="64">
        <f t="shared" si="429"/>
        <v>215040</v>
      </c>
      <c r="F745" s="64">
        <f t="shared" si="430"/>
        <v>161280</v>
      </c>
      <c r="G745" s="64">
        <f t="shared" si="424"/>
        <v>215040</v>
      </c>
      <c r="H745" s="64">
        <f t="shared" si="425"/>
        <v>161280</v>
      </c>
      <c r="I745" s="64">
        <f t="shared" si="426"/>
        <v>53760</v>
      </c>
      <c r="J745" s="64">
        <f t="shared" si="427"/>
        <v>107520</v>
      </c>
      <c r="K745" s="64">
        <f t="shared" si="428"/>
        <v>53760</v>
      </c>
      <c r="L745" s="64">
        <f t="shared" si="431"/>
        <v>349440</v>
      </c>
      <c r="M745" s="64">
        <f t="shared" si="432"/>
        <v>262079.99999999997</v>
      </c>
      <c r="N745" s="64">
        <f t="shared" si="433"/>
        <v>349440</v>
      </c>
      <c r="O745" s="64">
        <f t="shared" si="434"/>
        <v>262079.99999999997</v>
      </c>
      <c r="P745" s="64">
        <f t="shared" si="435"/>
        <v>87360</v>
      </c>
      <c r="Q745" s="64">
        <f t="shared" si="436"/>
        <v>174720</v>
      </c>
      <c r="R745" s="64">
        <f t="shared" si="437"/>
        <v>87360</v>
      </c>
      <c r="T745" s="64">
        <f>培养数据!$R$6*D345</f>
        <v>349.44</v>
      </c>
      <c r="U745" s="64">
        <f>培养数据!$R$7*D345</f>
        <v>262.08</v>
      </c>
      <c r="V745" s="64">
        <f>培养数据!$R$8*D345</f>
        <v>349.44</v>
      </c>
      <c r="W745" s="64">
        <f>培养数据!$R$9*D345</f>
        <v>262.08</v>
      </c>
      <c r="X745" s="64">
        <f>培养数据!$R$10*D345</f>
        <v>87.36</v>
      </c>
      <c r="Y745" s="64">
        <f>培养数据!$R$11*D345</f>
        <v>174.72</v>
      </c>
      <c r="Z745" s="64">
        <f>培养数据!$R$12*D345</f>
        <v>87.36</v>
      </c>
    </row>
    <row r="746" spans="1:26">
      <c r="A746" s="64">
        <v>743</v>
      </c>
      <c r="B746" s="64">
        <v>2</v>
      </c>
      <c r="C746" s="64">
        <v>4</v>
      </c>
      <c r="D746" s="64">
        <v>43</v>
      </c>
      <c r="E746" s="64">
        <f t="shared" si="429"/>
        <v>220160</v>
      </c>
      <c r="F746" s="64">
        <f t="shared" si="430"/>
        <v>165120</v>
      </c>
      <c r="G746" s="64">
        <f t="shared" si="424"/>
        <v>220160</v>
      </c>
      <c r="H746" s="64">
        <f t="shared" si="425"/>
        <v>165120</v>
      </c>
      <c r="I746" s="64">
        <f t="shared" si="426"/>
        <v>55040</v>
      </c>
      <c r="J746" s="64">
        <f t="shared" si="427"/>
        <v>110080</v>
      </c>
      <c r="K746" s="64">
        <f t="shared" si="428"/>
        <v>55040</v>
      </c>
      <c r="L746" s="64">
        <f t="shared" si="431"/>
        <v>357760</v>
      </c>
      <c r="M746" s="64">
        <f t="shared" si="432"/>
        <v>268320</v>
      </c>
      <c r="N746" s="64">
        <f t="shared" si="433"/>
        <v>357760</v>
      </c>
      <c r="O746" s="64">
        <f t="shared" si="434"/>
        <v>268320</v>
      </c>
      <c r="P746" s="64">
        <f t="shared" si="435"/>
        <v>89440</v>
      </c>
      <c r="Q746" s="64">
        <f t="shared" si="436"/>
        <v>178880</v>
      </c>
      <c r="R746" s="64">
        <f t="shared" si="437"/>
        <v>89440</v>
      </c>
      <c r="T746" s="64">
        <f>培养数据!$R$6*D346</f>
        <v>357.76</v>
      </c>
      <c r="U746" s="64">
        <f>培养数据!$R$7*D346</f>
        <v>268.32</v>
      </c>
      <c r="V746" s="64">
        <f>培养数据!$R$8*D346</f>
        <v>357.76</v>
      </c>
      <c r="W746" s="64">
        <f>培养数据!$R$9*D346</f>
        <v>268.32</v>
      </c>
      <c r="X746" s="64">
        <f>培养数据!$R$10*D346</f>
        <v>89.44</v>
      </c>
      <c r="Y746" s="64">
        <f>培养数据!$R$11*D346</f>
        <v>178.88</v>
      </c>
      <c r="Z746" s="64">
        <f>培养数据!$R$12*D346</f>
        <v>89.44</v>
      </c>
    </row>
    <row r="747" spans="1:26">
      <c r="A747" s="64">
        <v>744</v>
      </c>
      <c r="B747" s="64">
        <v>2</v>
      </c>
      <c r="C747" s="64">
        <v>4</v>
      </c>
      <c r="D747" s="64">
        <v>44</v>
      </c>
      <c r="E747" s="64">
        <f t="shared" si="429"/>
        <v>225280</v>
      </c>
      <c r="F747" s="64">
        <f t="shared" si="430"/>
        <v>168960</v>
      </c>
      <c r="G747" s="64">
        <f t="shared" si="424"/>
        <v>225280</v>
      </c>
      <c r="H747" s="64">
        <f t="shared" si="425"/>
        <v>168960</v>
      </c>
      <c r="I747" s="64">
        <f t="shared" si="426"/>
        <v>56320</v>
      </c>
      <c r="J747" s="64">
        <f t="shared" si="427"/>
        <v>112640</v>
      </c>
      <c r="K747" s="64">
        <f t="shared" si="428"/>
        <v>56320</v>
      </c>
      <c r="L747" s="64">
        <f t="shared" si="431"/>
        <v>366080.00000000006</v>
      </c>
      <c r="M747" s="64">
        <f t="shared" si="432"/>
        <v>274560</v>
      </c>
      <c r="N747" s="64">
        <f t="shared" si="433"/>
        <v>366080.00000000006</v>
      </c>
      <c r="O747" s="64">
        <f t="shared" si="434"/>
        <v>274560</v>
      </c>
      <c r="P747" s="64">
        <f t="shared" si="435"/>
        <v>91520.000000000015</v>
      </c>
      <c r="Q747" s="64">
        <f t="shared" si="436"/>
        <v>183040.00000000003</v>
      </c>
      <c r="R747" s="64">
        <f t="shared" si="437"/>
        <v>91520.000000000015</v>
      </c>
      <c r="T747" s="64">
        <f>培养数据!$R$6*D347</f>
        <v>366.08000000000004</v>
      </c>
      <c r="U747" s="64">
        <f>培养数据!$R$7*D347</f>
        <v>274.56</v>
      </c>
      <c r="V747" s="64">
        <f>培养数据!$R$8*D347</f>
        <v>366.08000000000004</v>
      </c>
      <c r="W747" s="64">
        <f>培养数据!$R$9*D347</f>
        <v>274.56</v>
      </c>
      <c r="X747" s="64">
        <f>培养数据!$R$10*D347</f>
        <v>91.52000000000001</v>
      </c>
      <c r="Y747" s="64">
        <f>培养数据!$R$11*D347</f>
        <v>183.04000000000002</v>
      </c>
      <c r="Z747" s="64">
        <f>培养数据!$R$12*D347</f>
        <v>91.52000000000001</v>
      </c>
    </row>
    <row r="748" spans="1:26">
      <c r="A748" s="64">
        <v>745</v>
      </c>
      <c r="B748" s="64">
        <v>2</v>
      </c>
      <c r="C748" s="64">
        <v>4</v>
      </c>
      <c r="D748" s="64">
        <v>45</v>
      </c>
      <c r="E748" s="64">
        <f t="shared" si="429"/>
        <v>230400</v>
      </c>
      <c r="F748" s="64">
        <f t="shared" si="430"/>
        <v>172800</v>
      </c>
      <c r="G748" s="64">
        <f t="shared" si="424"/>
        <v>230400</v>
      </c>
      <c r="H748" s="64">
        <f t="shared" si="425"/>
        <v>172800</v>
      </c>
      <c r="I748" s="64">
        <f t="shared" si="426"/>
        <v>57600</v>
      </c>
      <c r="J748" s="64">
        <f t="shared" si="427"/>
        <v>115200</v>
      </c>
      <c r="K748" s="64">
        <f t="shared" si="428"/>
        <v>57600</v>
      </c>
      <c r="L748" s="64">
        <f t="shared" si="431"/>
        <v>374400.00000000006</v>
      </c>
      <c r="M748" s="64">
        <f t="shared" si="432"/>
        <v>280800</v>
      </c>
      <c r="N748" s="64">
        <f t="shared" si="433"/>
        <v>374400.00000000006</v>
      </c>
      <c r="O748" s="64">
        <f t="shared" si="434"/>
        <v>280800</v>
      </c>
      <c r="P748" s="64">
        <f t="shared" si="435"/>
        <v>93600.000000000015</v>
      </c>
      <c r="Q748" s="64">
        <f t="shared" si="436"/>
        <v>187200.00000000003</v>
      </c>
      <c r="R748" s="64">
        <f t="shared" si="437"/>
        <v>93600.000000000015</v>
      </c>
      <c r="T748" s="64">
        <f>培养数据!$R$6*D348</f>
        <v>374.40000000000003</v>
      </c>
      <c r="U748" s="64">
        <f>培养数据!$R$7*D348</f>
        <v>280.8</v>
      </c>
      <c r="V748" s="64">
        <f>培养数据!$R$8*D348</f>
        <v>374.40000000000003</v>
      </c>
      <c r="W748" s="64">
        <f>培养数据!$R$9*D348</f>
        <v>280.8</v>
      </c>
      <c r="X748" s="64">
        <f>培养数据!$R$10*D348</f>
        <v>93.600000000000009</v>
      </c>
      <c r="Y748" s="64">
        <f>培养数据!$R$11*D348</f>
        <v>187.20000000000002</v>
      </c>
      <c r="Z748" s="64">
        <f>培养数据!$R$12*D348</f>
        <v>93.600000000000009</v>
      </c>
    </row>
    <row r="749" spans="1:26">
      <c r="A749" s="64">
        <v>746</v>
      </c>
      <c r="B749" s="64">
        <v>2</v>
      </c>
      <c r="C749" s="64">
        <v>4</v>
      </c>
      <c r="D749" s="64">
        <v>46</v>
      </c>
      <c r="E749" s="64">
        <f t="shared" si="429"/>
        <v>235520.00000000006</v>
      </c>
      <c r="F749" s="64">
        <f t="shared" si="430"/>
        <v>176640</v>
      </c>
      <c r="G749" s="64">
        <f t="shared" si="424"/>
        <v>235520.00000000006</v>
      </c>
      <c r="H749" s="64">
        <f t="shared" si="425"/>
        <v>176640</v>
      </c>
      <c r="I749" s="64">
        <f t="shared" si="426"/>
        <v>58880.000000000015</v>
      </c>
      <c r="J749" s="64">
        <f t="shared" si="427"/>
        <v>117760.00000000003</v>
      </c>
      <c r="K749" s="64">
        <f t="shared" si="428"/>
        <v>58880.000000000015</v>
      </c>
      <c r="L749" s="64">
        <f t="shared" si="431"/>
        <v>382720</v>
      </c>
      <c r="M749" s="64">
        <f t="shared" si="432"/>
        <v>287040</v>
      </c>
      <c r="N749" s="64">
        <f t="shared" si="433"/>
        <v>382720</v>
      </c>
      <c r="O749" s="64">
        <f t="shared" si="434"/>
        <v>287040</v>
      </c>
      <c r="P749" s="64">
        <f t="shared" si="435"/>
        <v>95680</v>
      </c>
      <c r="Q749" s="64">
        <f t="shared" si="436"/>
        <v>191360</v>
      </c>
      <c r="R749" s="64">
        <f t="shared" si="437"/>
        <v>95680</v>
      </c>
      <c r="T749" s="64">
        <f>培养数据!$R$6*D349</f>
        <v>382.72</v>
      </c>
      <c r="U749" s="64">
        <f>培养数据!$R$7*D349</f>
        <v>287.04000000000002</v>
      </c>
      <c r="V749" s="64">
        <f>培养数据!$R$8*D349</f>
        <v>382.72</v>
      </c>
      <c r="W749" s="64">
        <f>培养数据!$R$9*D349</f>
        <v>287.04000000000002</v>
      </c>
      <c r="X749" s="64">
        <f>培养数据!$R$10*D349</f>
        <v>95.68</v>
      </c>
      <c r="Y749" s="64">
        <f>培养数据!$R$11*D349</f>
        <v>191.36</v>
      </c>
      <c r="Z749" s="64">
        <f>培养数据!$R$12*D349</f>
        <v>95.68</v>
      </c>
    </row>
    <row r="750" spans="1:26">
      <c r="A750" s="64">
        <v>747</v>
      </c>
      <c r="B750" s="64">
        <v>2</v>
      </c>
      <c r="C750" s="64">
        <v>4</v>
      </c>
      <c r="D750" s="64">
        <v>47</v>
      </c>
      <c r="E750" s="64">
        <f t="shared" si="429"/>
        <v>240640</v>
      </c>
      <c r="F750" s="64">
        <f t="shared" si="430"/>
        <v>180480</v>
      </c>
      <c r="G750" s="64">
        <f t="shared" si="424"/>
        <v>240640</v>
      </c>
      <c r="H750" s="64">
        <f t="shared" si="425"/>
        <v>180480</v>
      </c>
      <c r="I750" s="64">
        <f t="shared" si="426"/>
        <v>60160</v>
      </c>
      <c r="J750" s="64">
        <f t="shared" si="427"/>
        <v>120320</v>
      </c>
      <c r="K750" s="64">
        <f t="shared" si="428"/>
        <v>60160</v>
      </c>
      <c r="L750" s="64">
        <f t="shared" si="431"/>
        <v>391040</v>
      </c>
      <c r="M750" s="64">
        <f t="shared" si="432"/>
        <v>293280.00000000006</v>
      </c>
      <c r="N750" s="64">
        <f t="shared" si="433"/>
        <v>391040</v>
      </c>
      <c r="O750" s="64">
        <f t="shared" si="434"/>
        <v>293280.00000000006</v>
      </c>
      <c r="P750" s="64">
        <f t="shared" si="435"/>
        <v>97760</v>
      </c>
      <c r="Q750" s="64">
        <f t="shared" si="436"/>
        <v>195520</v>
      </c>
      <c r="R750" s="64">
        <f t="shared" si="437"/>
        <v>97760</v>
      </c>
      <c r="T750" s="64">
        <f>培养数据!$R$6*D350</f>
        <v>391.04</v>
      </c>
      <c r="U750" s="64">
        <f>培养数据!$R$7*D350</f>
        <v>293.28000000000003</v>
      </c>
      <c r="V750" s="64">
        <f>培养数据!$R$8*D350</f>
        <v>391.04</v>
      </c>
      <c r="W750" s="64">
        <f>培养数据!$R$9*D350</f>
        <v>293.28000000000003</v>
      </c>
      <c r="X750" s="64">
        <f>培养数据!$R$10*D350</f>
        <v>97.76</v>
      </c>
      <c r="Y750" s="64">
        <f>培养数据!$R$11*D350</f>
        <v>195.52</v>
      </c>
      <c r="Z750" s="64">
        <f>培养数据!$R$12*D350</f>
        <v>97.76</v>
      </c>
    </row>
    <row r="751" spans="1:26">
      <c r="A751" s="64">
        <v>748</v>
      </c>
      <c r="B751" s="64">
        <v>2</v>
      </c>
      <c r="C751" s="64">
        <v>4</v>
      </c>
      <c r="D751" s="64">
        <v>48</v>
      </c>
      <c r="E751" s="64">
        <f t="shared" si="429"/>
        <v>245760.00000000006</v>
      </c>
      <c r="F751" s="64">
        <f t="shared" si="430"/>
        <v>184320</v>
      </c>
      <c r="G751" s="64">
        <f t="shared" si="424"/>
        <v>245760.00000000006</v>
      </c>
      <c r="H751" s="64">
        <f t="shared" si="425"/>
        <v>184320</v>
      </c>
      <c r="I751" s="64">
        <f t="shared" si="426"/>
        <v>61440.000000000015</v>
      </c>
      <c r="J751" s="64">
        <f t="shared" si="427"/>
        <v>122880.00000000003</v>
      </c>
      <c r="K751" s="64">
        <f t="shared" si="428"/>
        <v>61440.000000000015</v>
      </c>
      <c r="L751" s="64">
        <f t="shared" si="431"/>
        <v>399360</v>
      </c>
      <c r="M751" s="64">
        <f t="shared" si="432"/>
        <v>299520</v>
      </c>
      <c r="N751" s="64">
        <f t="shared" si="433"/>
        <v>399360</v>
      </c>
      <c r="O751" s="64">
        <f t="shared" si="434"/>
        <v>299520</v>
      </c>
      <c r="P751" s="64">
        <f t="shared" si="435"/>
        <v>99840</v>
      </c>
      <c r="Q751" s="64">
        <f t="shared" si="436"/>
        <v>199680</v>
      </c>
      <c r="R751" s="64">
        <f t="shared" si="437"/>
        <v>99840</v>
      </c>
      <c r="T751" s="64">
        <f>培养数据!$R$6*D351</f>
        <v>399.36</v>
      </c>
      <c r="U751" s="64">
        <f>培养数据!$R$7*D351</f>
        <v>299.52</v>
      </c>
      <c r="V751" s="64">
        <f>培养数据!$R$8*D351</f>
        <v>399.36</v>
      </c>
      <c r="W751" s="64">
        <f>培养数据!$R$9*D351</f>
        <v>299.52</v>
      </c>
      <c r="X751" s="64">
        <f>培养数据!$R$10*D351</f>
        <v>99.84</v>
      </c>
      <c r="Y751" s="64">
        <f>培养数据!$R$11*D351</f>
        <v>199.68</v>
      </c>
      <c r="Z751" s="64">
        <f>培养数据!$R$12*D351</f>
        <v>99.84</v>
      </c>
    </row>
    <row r="752" spans="1:26">
      <c r="A752" s="64">
        <v>749</v>
      </c>
      <c r="B752" s="64">
        <v>2</v>
      </c>
      <c r="C752" s="64">
        <v>4</v>
      </c>
      <c r="D752" s="64">
        <v>49</v>
      </c>
      <c r="E752" s="64">
        <f t="shared" si="429"/>
        <v>250880</v>
      </c>
      <c r="F752" s="64">
        <f t="shared" si="430"/>
        <v>188160</v>
      </c>
      <c r="G752" s="64">
        <f t="shared" si="424"/>
        <v>250880</v>
      </c>
      <c r="H752" s="64">
        <f t="shared" si="425"/>
        <v>188160</v>
      </c>
      <c r="I752" s="64">
        <f t="shared" si="426"/>
        <v>62720</v>
      </c>
      <c r="J752" s="64">
        <f t="shared" si="427"/>
        <v>125440</v>
      </c>
      <c r="K752" s="64">
        <f t="shared" si="428"/>
        <v>62720</v>
      </c>
      <c r="L752" s="64">
        <f t="shared" si="431"/>
        <v>407680</v>
      </c>
      <c r="M752" s="64">
        <f t="shared" si="432"/>
        <v>305760</v>
      </c>
      <c r="N752" s="64">
        <f t="shared" si="433"/>
        <v>407680</v>
      </c>
      <c r="O752" s="64">
        <f t="shared" si="434"/>
        <v>305760</v>
      </c>
      <c r="P752" s="64">
        <f t="shared" si="435"/>
        <v>101920</v>
      </c>
      <c r="Q752" s="64">
        <f t="shared" si="436"/>
        <v>203840</v>
      </c>
      <c r="R752" s="64">
        <f t="shared" si="437"/>
        <v>101920</v>
      </c>
      <c r="T752" s="64">
        <f>培养数据!$R$6*D352</f>
        <v>407.68</v>
      </c>
      <c r="U752" s="64">
        <f>培养数据!$R$7*D352</f>
        <v>305.76</v>
      </c>
      <c r="V752" s="64">
        <f>培养数据!$R$8*D352</f>
        <v>407.68</v>
      </c>
      <c r="W752" s="64">
        <f>培养数据!$R$9*D352</f>
        <v>305.76</v>
      </c>
      <c r="X752" s="64">
        <f>培养数据!$R$10*D352</f>
        <v>101.92</v>
      </c>
      <c r="Y752" s="64">
        <f>培养数据!$R$11*D352</f>
        <v>203.84</v>
      </c>
      <c r="Z752" s="64">
        <f>培养数据!$R$12*D352</f>
        <v>101.92</v>
      </c>
    </row>
    <row r="753" spans="1:26">
      <c r="A753" s="64">
        <v>750</v>
      </c>
      <c r="B753" s="64">
        <v>2</v>
      </c>
      <c r="C753" s="64">
        <v>4</v>
      </c>
      <c r="D753" s="64">
        <v>50</v>
      </c>
      <c r="E753" s="64">
        <f t="shared" si="429"/>
        <v>256000</v>
      </c>
      <c r="F753" s="64">
        <f t="shared" si="430"/>
        <v>192000</v>
      </c>
      <c r="G753" s="64">
        <f t="shared" si="424"/>
        <v>256000</v>
      </c>
      <c r="H753" s="64">
        <f t="shared" si="425"/>
        <v>192000</v>
      </c>
      <c r="I753" s="64">
        <f t="shared" si="426"/>
        <v>64000</v>
      </c>
      <c r="J753" s="64">
        <f t="shared" si="427"/>
        <v>128000</v>
      </c>
      <c r="K753" s="64">
        <f t="shared" si="428"/>
        <v>64000</v>
      </c>
      <c r="L753" s="64">
        <f t="shared" si="431"/>
        <v>416000</v>
      </c>
      <c r="M753" s="64">
        <f t="shared" si="432"/>
        <v>312000</v>
      </c>
      <c r="N753" s="64">
        <f t="shared" si="433"/>
        <v>416000</v>
      </c>
      <c r="O753" s="64">
        <f t="shared" si="434"/>
        <v>312000</v>
      </c>
      <c r="P753" s="64">
        <f t="shared" si="435"/>
        <v>104000</v>
      </c>
      <c r="Q753" s="64">
        <f t="shared" si="436"/>
        <v>208000</v>
      </c>
      <c r="R753" s="64">
        <f t="shared" si="437"/>
        <v>104000</v>
      </c>
      <c r="T753" s="64">
        <f>培养数据!$R$6*D353</f>
        <v>416</v>
      </c>
      <c r="U753" s="64">
        <f>培养数据!$R$7*D353</f>
        <v>312</v>
      </c>
      <c r="V753" s="64">
        <f>培养数据!$R$8*D353</f>
        <v>416</v>
      </c>
      <c r="W753" s="64">
        <f>培养数据!$R$9*D353</f>
        <v>312</v>
      </c>
      <c r="X753" s="64">
        <f>培养数据!$R$10*D353</f>
        <v>104</v>
      </c>
      <c r="Y753" s="64">
        <f>培养数据!$R$11*D353</f>
        <v>208</v>
      </c>
      <c r="Z753" s="64">
        <f>培养数据!$R$12*D353</f>
        <v>104</v>
      </c>
    </row>
    <row r="754" spans="1:26">
      <c r="A754" s="64">
        <v>751</v>
      </c>
      <c r="B754" s="64">
        <v>2</v>
      </c>
      <c r="C754" s="64">
        <v>4</v>
      </c>
      <c r="D754" s="64">
        <v>51</v>
      </c>
      <c r="E754" s="64">
        <f t="shared" si="429"/>
        <v>261120.00000000006</v>
      </c>
      <c r="F754" s="64">
        <f t="shared" si="430"/>
        <v>195840</v>
      </c>
      <c r="G754" s="64">
        <f t="shared" si="424"/>
        <v>261120.00000000006</v>
      </c>
      <c r="H754" s="64">
        <f t="shared" si="425"/>
        <v>195840</v>
      </c>
      <c r="I754" s="64">
        <f t="shared" si="426"/>
        <v>65280.000000000015</v>
      </c>
      <c r="J754" s="64">
        <f t="shared" si="427"/>
        <v>130560.00000000003</v>
      </c>
      <c r="K754" s="64">
        <f t="shared" si="428"/>
        <v>65280.000000000015</v>
      </c>
      <c r="L754" s="64">
        <f t="shared" si="431"/>
        <v>424320</v>
      </c>
      <c r="M754" s="64">
        <f t="shared" si="432"/>
        <v>318240</v>
      </c>
      <c r="N754" s="64">
        <f t="shared" si="433"/>
        <v>424320</v>
      </c>
      <c r="O754" s="64">
        <f t="shared" si="434"/>
        <v>318240</v>
      </c>
      <c r="P754" s="64">
        <f t="shared" si="435"/>
        <v>106080</v>
      </c>
      <c r="Q754" s="64">
        <f t="shared" si="436"/>
        <v>212160</v>
      </c>
      <c r="R754" s="64">
        <f t="shared" si="437"/>
        <v>106080</v>
      </c>
      <c r="T754" s="64">
        <f>培养数据!$R$6*D354</f>
        <v>424.32</v>
      </c>
      <c r="U754" s="64">
        <f>培养数据!$R$7*D354</f>
        <v>318.24</v>
      </c>
      <c r="V754" s="64">
        <f>培养数据!$R$8*D354</f>
        <v>424.32</v>
      </c>
      <c r="W754" s="64">
        <f>培养数据!$R$9*D354</f>
        <v>318.24</v>
      </c>
      <c r="X754" s="64">
        <f>培养数据!$R$10*D354</f>
        <v>106.08</v>
      </c>
      <c r="Y754" s="64">
        <f>培养数据!$R$11*D354</f>
        <v>212.16</v>
      </c>
      <c r="Z754" s="64">
        <f>培养数据!$R$12*D354</f>
        <v>106.08</v>
      </c>
    </row>
    <row r="755" spans="1:26">
      <c r="A755" s="64">
        <v>752</v>
      </c>
      <c r="B755" s="64">
        <v>2</v>
      </c>
      <c r="C755" s="64">
        <v>4</v>
      </c>
      <c r="D755" s="64">
        <v>52</v>
      </c>
      <c r="E755" s="64">
        <f t="shared" si="429"/>
        <v>266240</v>
      </c>
      <c r="F755" s="64">
        <f t="shared" si="430"/>
        <v>199680</v>
      </c>
      <c r="G755" s="64">
        <f t="shared" si="424"/>
        <v>266240</v>
      </c>
      <c r="H755" s="64">
        <f t="shared" si="425"/>
        <v>199680</v>
      </c>
      <c r="I755" s="64">
        <f t="shared" si="426"/>
        <v>66560</v>
      </c>
      <c r="J755" s="64">
        <f t="shared" si="427"/>
        <v>133120</v>
      </c>
      <c r="K755" s="64">
        <f t="shared" si="428"/>
        <v>66560</v>
      </c>
      <c r="L755" s="64">
        <f t="shared" si="431"/>
        <v>432640</v>
      </c>
      <c r="M755" s="64">
        <f t="shared" si="432"/>
        <v>324480</v>
      </c>
      <c r="N755" s="64">
        <f t="shared" si="433"/>
        <v>432640</v>
      </c>
      <c r="O755" s="64">
        <f t="shared" si="434"/>
        <v>324480</v>
      </c>
      <c r="P755" s="64">
        <f t="shared" si="435"/>
        <v>108160</v>
      </c>
      <c r="Q755" s="64">
        <f t="shared" si="436"/>
        <v>216320</v>
      </c>
      <c r="R755" s="64">
        <f t="shared" si="437"/>
        <v>108160</v>
      </c>
      <c r="T755" s="64">
        <f>培养数据!$R$6*D355</f>
        <v>432.64</v>
      </c>
      <c r="U755" s="64">
        <f>培养数据!$R$7*D355</f>
        <v>324.48</v>
      </c>
      <c r="V755" s="64">
        <f>培养数据!$R$8*D355</f>
        <v>432.64</v>
      </c>
      <c r="W755" s="64">
        <f>培养数据!$R$9*D355</f>
        <v>324.48</v>
      </c>
      <c r="X755" s="64">
        <f>培养数据!$R$10*D355</f>
        <v>108.16</v>
      </c>
      <c r="Y755" s="64">
        <f>培养数据!$R$11*D355</f>
        <v>216.32</v>
      </c>
      <c r="Z755" s="64">
        <f>培养数据!$R$12*D355</f>
        <v>108.16</v>
      </c>
    </row>
    <row r="756" spans="1:26">
      <c r="A756" s="64">
        <v>753</v>
      </c>
      <c r="B756" s="64">
        <v>2</v>
      </c>
      <c r="C756" s="64">
        <v>4</v>
      </c>
      <c r="D756" s="64">
        <v>53</v>
      </c>
      <c r="E756" s="64">
        <f t="shared" si="429"/>
        <v>271360.00000000006</v>
      </c>
      <c r="F756" s="64">
        <f t="shared" si="430"/>
        <v>203520</v>
      </c>
      <c r="G756" s="64">
        <f t="shared" si="424"/>
        <v>271360.00000000006</v>
      </c>
      <c r="H756" s="64">
        <f t="shared" si="425"/>
        <v>203520</v>
      </c>
      <c r="I756" s="64">
        <f t="shared" si="426"/>
        <v>67840.000000000015</v>
      </c>
      <c r="J756" s="64">
        <f t="shared" si="427"/>
        <v>135680.00000000003</v>
      </c>
      <c r="K756" s="64">
        <f t="shared" si="428"/>
        <v>67840.000000000015</v>
      </c>
      <c r="L756" s="64">
        <f t="shared" si="431"/>
        <v>440960.00000000006</v>
      </c>
      <c r="M756" s="64">
        <f t="shared" si="432"/>
        <v>330720</v>
      </c>
      <c r="N756" s="64">
        <f t="shared" si="433"/>
        <v>440960.00000000006</v>
      </c>
      <c r="O756" s="64">
        <f t="shared" si="434"/>
        <v>330720</v>
      </c>
      <c r="P756" s="64">
        <f t="shared" si="435"/>
        <v>110240.00000000001</v>
      </c>
      <c r="Q756" s="64">
        <f t="shared" si="436"/>
        <v>220480.00000000003</v>
      </c>
      <c r="R756" s="64">
        <f t="shared" si="437"/>
        <v>110240.00000000001</v>
      </c>
      <c r="T756" s="64">
        <f>培养数据!$R$6*D356</f>
        <v>440.96000000000004</v>
      </c>
      <c r="U756" s="64">
        <f>培养数据!$R$7*D356</f>
        <v>330.72</v>
      </c>
      <c r="V756" s="64">
        <f>培养数据!$R$8*D356</f>
        <v>440.96000000000004</v>
      </c>
      <c r="W756" s="64">
        <f>培养数据!$R$9*D356</f>
        <v>330.72</v>
      </c>
      <c r="X756" s="64">
        <f>培养数据!$R$10*D356</f>
        <v>110.24000000000001</v>
      </c>
      <c r="Y756" s="64">
        <f>培养数据!$R$11*D356</f>
        <v>220.48000000000002</v>
      </c>
      <c r="Z756" s="64">
        <f>培养数据!$R$12*D356</f>
        <v>110.24000000000001</v>
      </c>
    </row>
    <row r="757" spans="1:26">
      <c r="A757" s="64">
        <v>754</v>
      </c>
      <c r="B757" s="64">
        <v>2</v>
      </c>
      <c r="C757" s="64">
        <v>4</v>
      </c>
      <c r="D757" s="64">
        <v>54</v>
      </c>
      <c r="E757" s="64">
        <f t="shared" si="429"/>
        <v>276480</v>
      </c>
      <c r="F757" s="64">
        <f t="shared" si="430"/>
        <v>207360</v>
      </c>
      <c r="G757" s="64">
        <f t="shared" si="424"/>
        <v>276480</v>
      </c>
      <c r="H757" s="64">
        <f t="shared" si="425"/>
        <v>207360</v>
      </c>
      <c r="I757" s="64">
        <f t="shared" si="426"/>
        <v>69120</v>
      </c>
      <c r="J757" s="64">
        <f t="shared" si="427"/>
        <v>138240</v>
      </c>
      <c r="K757" s="64">
        <f t="shared" si="428"/>
        <v>69120</v>
      </c>
      <c r="L757" s="64">
        <f t="shared" si="431"/>
        <v>449280.00000000006</v>
      </c>
      <c r="M757" s="64">
        <f t="shared" si="432"/>
        <v>336960.00000000006</v>
      </c>
      <c r="N757" s="64">
        <f t="shared" si="433"/>
        <v>449280.00000000006</v>
      </c>
      <c r="O757" s="64">
        <f t="shared" si="434"/>
        <v>336960.00000000006</v>
      </c>
      <c r="P757" s="64">
        <f t="shared" si="435"/>
        <v>112320.00000000001</v>
      </c>
      <c r="Q757" s="64">
        <f t="shared" si="436"/>
        <v>224640.00000000003</v>
      </c>
      <c r="R757" s="64">
        <f t="shared" si="437"/>
        <v>112320.00000000001</v>
      </c>
      <c r="T757" s="64">
        <f>培养数据!$R$6*D357</f>
        <v>449.28000000000003</v>
      </c>
      <c r="U757" s="64">
        <f>培养数据!$R$7*D357</f>
        <v>336.96000000000004</v>
      </c>
      <c r="V757" s="64">
        <f>培养数据!$R$8*D357</f>
        <v>449.28000000000003</v>
      </c>
      <c r="W757" s="64">
        <f>培养数据!$R$9*D357</f>
        <v>336.96000000000004</v>
      </c>
      <c r="X757" s="64">
        <f>培养数据!$R$10*D357</f>
        <v>112.32000000000001</v>
      </c>
      <c r="Y757" s="64">
        <f>培养数据!$R$11*D357</f>
        <v>224.64000000000001</v>
      </c>
      <c r="Z757" s="64">
        <f>培养数据!$R$12*D357</f>
        <v>112.32000000000001</v>
      </c>
    </row>
    <row r="758" spans="1:26">
      <c r="A758" s="64">
        <v>755</v>
      </c>
      <c r="B758" s="64">
        <v>2</v>
      </c>
      <c r="C758" s="64">
        <v>4</v>
      </c>
      <c r="D758" s="64">
        <v>55</v>
      </c>
      <c r="E758" s="64">
        <f t="shared" si="429"/>
        <v>281600</v>
      </c>
      <c r="F758" s="64">
        <f t="shared" si="430"/>
        <v>211200</v>
      </c>
      <c r="G758" s="64">
        <f t="shared" si="424"/>
        <v>281600</v>
      </c>
      <c r="H758" s="64">
        <f t="shared" si="425"/>
        <v>211200</v>
      </c>
      <c r="I758" s="64">
        <f t="shared" si="426"/>
        <v>70400</v>
      </c>
      <c r="J758" s="64">
        <f t="shared" si="427"/>
        <v>140800</v>
      </c>
      <c r="K758" s="64">
        <f t="shared" si="428"/>
        <v>70400</v>
      </c>
      <c r="L758" s="64">
        <f t="shared" si="431"/>
        <v>457600</v>
      </c>
      <c r="M758" s="64">
        <f t="shared" si="432"/>
        <v>343200</v>
      </c>
      <c r="N758" s="64">
        <f t="shared" si="433"/>
        <v>457600</v>
      </c>
      <c r="O758" s="64">
        <f t="shared" si="434"/>
        <v>343200</v>
      </c>
      <c r="P758" s="64">
        <f t="shared" si="435"/>
        <v>114400</v>
      </c>
      <c r="Q758" s="64">
        <f t="shared" si="436"/>
        <v>228800</v>
      </c>
      <c r="R758" s="64">
        <f t="shared" si="437"/>
        <v>114400</v>
      </c>
      <c r="T758" s="64">
        <f>培养数据!$R$6*D358</f>
        <v>457.6</v>
      </c>
      <c r="U758" s="64">
        <f>培养数据!$R$7*D358</f>
        <v>343.2</v>
      </c>
      <c r="V758" s="64">
        <f>培养数据!$R$8*D358</f>
        <v>457.6</v>
      </c>
      <c r="W758" s="64">
        <f>培养数据!$R$9*D358</f>
        <v>343.2</v>
      </c>
      <c r="X758" s="64">
        <f>培养数据!$R$10*D358</f>
        <v>114.4</v>
      </c>
      <c r="Y758" s="64">
        <f>培养数据!$R$11*D358</f>
        <v>228.8</v>
      </c>
      <c r="Z758" s="64">
        <f>培养数据!$R$12*D358</f>
        <v>114.4</v>
      </c>
    </row>
    <row r="759" spans="1:26">
      <c r="A759" s="64">
        <v>756</v>
      </c>
      <c r="B759" s="64">
        <v>2</v>
      </c>
      <c r="C759" s="64">
        <v>4</v>
      </c>
      <c r="D759" s="64">
        <v>56</v>
      </c>
      <c r="E759" s="64">
        <f t="shared" si="429"/>
        <v>286720.00000000006</v>
      </c>
      <c r="F759" s="64">
        <f t="shared" si="430"/>
        <v>215040</v>
      </c>
      <c r="G759" s="64">
        <f t="shared" si="424"/>
        <v>286720.00000000006</v>
      </c>
      <c r="H759" s="64">
        <f t="shared" si="425"/>
        <v>215040</v>
      </c>
      <c r="I759" s="64">
        <f t="shared" si="426"/>
        <v>71680.000000000015</v>
      </c>
      <c r="J759" s="64">
        <f t="shared" si="427"/>
        <v>143360.00000000003</v>
      </c>
      <c r="K759" s="64">
        <f t="shared" si="428"/>
        <v>71680.000000000015</v>
      </c>
      <c r="L759" s="64">
        <f t="shared" si="431"/>
        <v>465920</v>
      </c>
      <c r="M759" s="64">
        <f t="shared" si="432"/>
        <v>349440</v>
      </c>
      <c r="N759" s="64">
        <f t="shared" si="433"/>
        <v>465920</v>
      </c>
      <c r="O759" s="64">
        <f t="shared" si="434"/>
        <v>349440</v>
      </c>
      <c r="P759" s="64">
        <f t="shared" si="435"/>
        <v>116480</v>
      </c>
      <c r="Q759" s="64">
        <f t="shared" si="436"/>
        <v>232960</v>
      </c>
      <c r="R759" s="64">
        <f t="shared" si="437"/>
        <v>116480</v>
      </c>
      <c r="T759" s="64">
        <f>培养数据!$R$6*D359</f>
        <v>465.92</v>
      </c>
      <c r="U759" s="64">
        <f>培养数据!$R$7*D359</f>
        <v>349.44</v>
      </c>
      <c r="V759" s="64">
        <f>培养数据!$R$8*D359</f>
        <v>465.92</v>
      </c>
      <c r="W759" s="64">
        <f>培养数据!$R$9*D359</f>
        <v>349.44</v>
      </c>
      <c r="X759" s="64">
        <f>培养数据!$R$10*D359</f>
        <v>116.48</v>
      </c>
      <c r="Y759" s="64">
        <f>培养数据!$R$11*D359</f>
        <v>232.96</v>
      </c>
      <c r="Z759" s="64">
        <f>培养数据!$R$12*D359</f>
        <v>116.48</v>
      </c>
    </row>
    <row r="760" spans="1:26">
      <c r="A760" s="64">
        <v>757</v>
      </c>
      <c r="B760" s="64">
        <v>2</v>
      </c>
      <c r="C760" s="64">
        <v>4</v>
      </c>
      <c r="D760" s="64">
        <v>57</v>
      </c>
      <c r="E760" s="64">
        <f t="shared" si="429"/>
        <v>291840</v>
      </c>
      <c r="F760" s="64">
        <f t="shared" si="430"/>
        <v>218879.99999999997</v>
      </c>
      <c r="G760" s="64">
        <f t="shared" ref="G760:G803" si="438">N660*$D$1</f>
        <v>291840</v>
      </c>
      <c r="H760" s="64">
        <f t="shared" ref="H760:H803" si="439">O660*$D$1</f>
        <v>218879.99999999997</v>
      </c>
      <c r="I760" s="64">
        <f t="shared" ref="I760:I803" si="440">P660*$D$1</f>
        <v>72960</v>
      </c>
      <c r="J760" s="64">
        <f t="shared" ref="J760:J803" si="441">Q660*$D$1</f>
        <v>145920</v>
      </c>
      <c r="K760" s="64">
        <f t="shared" ref="K760:K803" si="442">R660*$D$1</f>
        <v>72960</v>
      </c>
      <c r="L760" s="64">
        <f t="shared" si="431"/>
        <v>474240</v>
      </c>
      <c r="M760" s="64">
        <f t="shared" si="432"/>
        <v>355680</v>
      </c>
      <c r="N760" s="64">
        <f t="shared" si="433"/>
        <v>474240</v>
      </c>
      <c r="O760" s="64">
        <f t="shared" si="434"/>
        <v>355680</v>
      </c>
      <c r="P760" s="64">
        <f t="shared" si="435"/>
        <v>118560</v>
      </c>
      <c r="Q760" s="64">
        <f t="shared" si="436"/>
        <v>237120</v>
      </c>
      <c r="R760" s="64">
        <f t="shared" si="437"/>
        <v>118560</v>
      </c>
      <c r="T760" s="64">
        <f>培养数据!$R$6*D360</f>
        <v>474.24</v>
      </c>
      <c r="U760" s="64">
        <f>培养数据!$R$7*D360</f>
        <v>355.68</v>
      </c>
      <c r="V760" s="64">
        <f>培养数据!$R$8*D360</f>
        <v>474.24</v>
      </c>
      <c r="W760" s="64">
        <f>培养数据!$R$9*D360</f>
        <v>355.68</v>
      </c>
      <c r="X760" s="64">
        <f>培养数据!$R$10*D360</f>
        <v>118.56</v>
      </c>
      <c r="Y760" s="64">
        <f>培养数据!$R$11*D360</f>
        <v>237.12</v>
      </c>
      <c r="Z760" s="64">
        <f>培养数据!$R$12*D360</f>
        <v>118.56</v>
      </c>
    </row>
    <row r="761" spans="1:26">
      <c r="A761" s="64">
        <v>758</v>
      </c>
      <c r="B761" s="64">
        <v>2</v>
      </c>
      <c r="C761" s="64">
        <v>4</v>
      </c>
      <c r="D761" s="64">
        <v>58</v>
      </c>
      <c r="E761" s="64">
        <f t="shared" ref="E761:E803" si="443">L661*$D$1</f>
        <v>296960.00000000006</v>
      </c>
      <c r="F761" s="64">
        <f t="shared" ref="F761:F803" si="444">M661*$D$1</f>
        <v>222720</v>
      </c>
      <c r="G761" s="64">
        <f t="shared" si="438"/>
        <v>296960.00000000006</v>
      </c>
      <c r="H761" s="64">
        <f t="shared" si="439"/>
        <v>222720</v>
      </c>
      <c r="I761" s="64">
        <f t="shared" si="440"/>
        <v>74240.000000000015</v>
      </c>
      <c r="J761" s="64">
        <f t="shared" si="441"/>
        <v>148480.00000000003</v>
      </c>
      <c r="K761" s="64">
        <f t="shared" si="442"/>
        <v>74240.000000000015</v>
      </c>
      <c r="L761" s="64">
        <f t="shared" si="431"/>
        <v>482560</v>
      </c>
      <c r="M761" s="64">
        <f t="shared" si="432"/>
        <v>361920</v>
      </c>
      <c r="N761" s="64">
        <f t="shared" si="433"/>
        <v>482560</v>
      </c>
      <c r="O761" s="64">
        <f t="shared" si="434"/>
        <v>361920</v>
      </c>
      <c r="P761" s="64">
        <f t="shared" si="435"/>
        <v>120640</v>
      </c>
      <c r="Q761" s="64">
        <f t="shared" si="436"/>
        <v>241280</v>
      </c>
      <c r="R761" s="64">
        <f t="shared" si="437"/>
        <v>120640</v>
      </c>
      <c r="T761" s="64">
        <f>培养数据!$R$6*D361</f>
        <v>482.56</v>
      </c>
      <c r="U761" s="64">
        <f>培养数据!$R$7*D361</f>
        <v>361.92</v>
      </c>
      <c r="V761" s="64">
        <f>培养数据!$R$8*D361</f>
        <v>482.56</v>
      </c>
      <c r="W761" s="64">
        <f>培养数据!$R$9*D361</f>
        <v>361.92</v>
      </c>
      <c r="X761" s="64">
        <f>培养数据!$R$10*D361</f>
        <v>120.64</v>
      </c>
      <c r="Y761" s="64">
        <f>培养数据!$R$11*D361</f>
        <v>241.28</v>
      </c>
      <c r="Z761" s="64">
        <f>培养数据!$R$12*D361</f>
        <v>120.64</v>
      </c>
    </row>
    <row r="762" spans="1:26">
      <c r="A762" s="64">
        <v>759</v>
      </c>
      <c r="B762" s="64">
        <v>2</v>
      </c>
      <c r="C762" s="64">
        <v>4</v>
      </c>
      <c r="D762" s="64">
        <v>59</v>
      </c>
      <c r="E762" s="64">
        <f t="shared" si="443"/>
        <v>302080</v>
      </c>
      <c r="F762" s="64">
        <f t="shared" si="444"/>
        <v>226560</v>
      </c>
      <c r="G762" s="64">
        <f t="shared" si="438"/>
        <v>302080</v>
      </c>
      <c r="H762" s="64">
        <f t="shared" si="439"/>
        <v>226560</v>
      </c>
      <c r="I762" s="64">
        <f t="shared" si="440"/>
        <v>75520</v>
      </c>
      <c r="J762" s="64">
        <f t="shared" si="441"/>
        <v>151040</v>
      </c>
      <c r="K762" s="64">
        <f t="shared" si="442"/>
        <v>75520</v>
      </c>
      <c r="L762" s="64">
        <f t="shared" si="431"/>
        <v>490880</v>
      </c>
      <c r="M762" s="64">
        <f t="shared" si="432"/>
        <v>368160</v>
      </c>
      <c r="N762" s="64">
        <f t="shared" si="433"/>
        <v>490880</v>
      </c>
      <c r="O762" s="64">
        <f t="shared" si="434"/>
        <v>368160</v>
      </c>
      <c r="P762" s="64">
        <f t="shared" si="435"/>
        <v>122720</v>
      </c>
      <c r="Q762" s="64">
        <f t="shared" si="436"/>
        <v>245440</v>
      </c>
      <c r="R762" s="64">
        <f t="shared" si="437"/>
        <v>122720</v>
      </c>
      <c r="T762" s="64">
        <f>培养数据!$R$6*D362</f>
        <v>490.88</v>
      </c>
      <c r="U762" s="64">
        <f>培养数据!$R$7*D362</f>
        <v>368.16</v>
      </c>
      <c r="V762" s="64">
        <f>培养数据!$R$8*D362</f>
        <v>490.88</v>
      </c>
      <c r="W762" s="64">
        <f>培养数据!$R$9*D362</f>
        <v>368.16</v>
      </c>
      <c r="X762" s="64">
        <f>培养数据!$R$10*D362</f>
        <v>122.72</v>
      </c>
      <c r="Y762" s="64">
        <f>培养数据!$R$11*D362</f>
        <v>245.44</v>
      </c>
      <c r="Z762" s="64">
        <f>培养数据!$R$12*D362</f>
        <v>122.72</v>
      </c>
    </row>
    <row r="763" spans="1:26">
      <c r="A763" s="64">
        <v>760</v>
      </c>
      <c r="B763" s="64">
        <v>2</v>
      </c>
      <c r="C763" s="64">
        <v>4</v>
      </c>
      <c r="D763" s="64">
        <v>60</v>
      </c>
      <c r="E763" s="64">
        <f t="shared" si="443"/>
        <v>307200</v>
      </c>
      <c r="F763" s="64">
        <f t="shared" si="444"/>
        <v>230400</v>
      </c>
      <c r="G763" s="64">
        <f t="shared" si="438"/>
        <v>307200</v>
      </c>
      <c r="H763" s="64">
        <f t="shared" si="439"/>
        <v>230400</v>
      </c>
      <c r="I763" s="64">
        <f t="shared" si="440"/>
        <v>76800</v>
      </c>
      <c r="J763" s="64">
        <f t="shared" si="441"/>
        <v>153600</v>
      </c>
      <c r="K763" s="64">
        <f t="shared" si="442"/>
        <v>76800</v>
      </c>
      <c r="L763" s="64">
        <f t="shared" si="431"/>
        <v>499200.00000000006</v>
      </c>
      <c r="M763" s="64">
        <f t="shared" si="432"/>
        <v>374400.00000000006</v>
      </c>
      <c r="N763" s="64">
        <f t="shared" si="433"/>
        <v>499200.00000000006</v>
      </c>
      <c r="O763" s="64">
        <f t="shared" si="434"/>
        <v>374400.00000000006</v>
      </c>
      <c r="P763" s="64">
        <f t="shared" si="435"/>
        <v>124800.00000000001</v>
      </c>
      <c r="Q763" s="64">
        <f t="shared" si="436"/>
        <v>249600.00000000003</v>
      </c>
      <c r="R763" s="64">
        <f t="shared" si="437"/>
        <v>124800.00000000001</v>
      </c>
      <c r="T763" s="64">
        <f>培养数据!$R$6*D363</f>
        <v>499.20000000000005</v>
      </c>
      <c r="U763" s="64">
        <f>培养数据!$R$7*D363</f>
        <v>374.40000000000003</v>
      </c>
      <c r="V763" s="64">
        <f>培养数据!$R$8*D363</f>
        <v>499.20000000000005</v>
      </c>
      <c r="W763" s="64">
        <f>培养数据!$R$9*D363</f>
        <v>374.40000000000003</v>
      </c>
      <c r="X763" s="64">
        <f>培养数据!$R$10*D363</f>
        <v>124.80000000000001</v>
      </c>
      <c r="Y763" s="64">
        <f>培养数据!$R$11*D363</f>
        <v>249.60000000000002</v>
      </c>
      <c r="Z763" s="64">
        <f>培养数据!$R$12*D363</f>
        <v>124.80000000000001</v>
      </c>
    </row>
    <row r="764" spans="1:26">
      <c r="A764" s="64">
        <v>761</v>
      </c>
      <c r="B764" s="64">
        <v>2</v>
      </c>
      <c r="C764" s="64">
        <v>4</v>
      </c>
      <c r="D764" s="64">
        <v>61</v>
      </c>
      <c r="E764" s="64">
        <f t="shared" si="443"/>
        <v>312320.00000000006</v>
      </c>
      <c r="F764" s="64">
        <f t="shared" si="444"/>
        <v>234240</v>
      </c>
      <c r="G764" s="64">
        <f t="shared" si="438"/>
        <v>312320.00000000006</v>
      </c>
      <c r="H764" s="64">
        <f t="shared" si="439"/>
        <v>234240</v>
      </c>
      <c r="I764" s="64">
        <f t="shared" si="440"/>
        <v>78080.000000000015</v>
      </c>
      <c r="J764" s="64">
        <f t="shared" si="441"/>
        <v>156160.00000000003</v>
      </c>
      <c r="K764" s="64">
        <f t="shared" si="442"/>
        <v>78080.000000000015</v>
      </c>
      <c r="L764" s="64">
        <f t="shared" si="431"/>
        <v>507520.00000000006</v>
      </c>
      <c r="M764" s="64">
        <f t="shared" si="432"/>
        <v>380640</v>
      </c>
      <c r="N764" s="64">
        <f t="shared" si="433"/>
        <v>507520.00000000006</v>
      </c>
      <c r="O764" s="64">
        <f t="shared" si="434"/>
        <v>380640</v>
      </c>
      <c r="P764" s="64">
        <f t="shared" si="435"/>
        <v>126880.00000000001</v>
      </c>
      <c r="Q764" s="64">
        <f t="shared" si="436"/>
        <v>253760.00000000003</v>
      </c>
      <c r="R764" s="64">
        <f t="shared" si="437"/>
        <v>126880.00000000001</v>
      </c>
      <c r="T764" s="64">
        <f>培养数据!$R$6*D364</f>
        <v>507.52000000000004</v>
      </c>
      <c r="U764" s="64">
        <f>培养数据!$R$7*D364</f>
        <v>380.64</v>
      </c>
      <c r="V764" s="64">
        <f>培养数据!$R$8*D364</f>
        <v>507.52000000000004</v>
      </c>
      <c r="W764" s="64">
        <f>培养数据!$R$9*D364</f>
        <v>380.64</v>
      </c>
      <c r="X764" s="64">
        <f>培养数据!$R$10*D364</f>
        <v>126.88000000000001</v>
      </c>
      <c r="Y764" s="64">
        <f>培养数据!$R$11*D364</f>
        <v>253.76000000000002</v>
      </c>
      <c r="Z764" s="64">
        <f>培养数据!$R$12*D364</f>
        <v>126.88000000000001</v>
      </c>
    </row>
    <row r="765" spans="1:26">
      <c r="A765" s="64">
        <v>762</v>
      </c>
      <c r="B765" s="64">
        <v>2</v>
      </c>
      <c r="C765" s="64">
        <v>4</v>
      </c>
      <c r="D765" s="64">
        <v>62</v>
      </c>
      <c r="E765" s="64">
        <f t="shared" si="443"/>
        <v>317440</v>
      </c>
      <c r="F765" s="64">
        <f t="shared" si="444"/>
        <v>238079.99999999997</v>
      </c>
      <c r="G765" s="64">
        <f t="shared" si="438"/>
        <v>317440</v>
      </c>
      <c r="H765" s="64">
        <f t="shared" si="439"/>
        <v>238079.99999999997</v>
      </c>
      <c r="I765" s="64">
        <f t="shared" si="440"/>
        <v>79360</v>
      </c>
      <c r="J765" s="64">
        <f t="shared" si="441"/>
        <v>158720</v>
      </c>
      <c r="K765" s="64">
        <f t="shared" si="442"/>
        <v>79360</v>
      </c>
      <c r="L765" s="64">
        <f t="shared" si="431"/>
        <v>515840.00000000006</v>
      </c>
      <c r="M765" s="64">
        <f t="shared" si="432"/>
        <v>386880</v>
      </c>
      <c r="N765" s="64">
        <f t="shared" si="433"/>
        <v>515840.00000000006</v>
      </c>
      <c r="O765" s="64">
        <f t="shared" si="434"/>
        <v>386880</v>
      </c>
      <c r="P765" s="64">
        <f t="shared" si="435"/>
        <v>128960.00000000001</v>
      </c>
      <c r="Q765" s="64">
        <f t="shared" si="436"/>
        <v>257920.00000000003</v>
      </c>
      <c r="R765" s="64">
        <f t="shared" si="437"/>
        <v>128960.00000000001</v>
      </c>
      <c r="T765" s="64">
        <f>培养数据!$R$6*D365</f>
        <v>515.84</v>
      </c>
      <c r="U765" s="64">
        <f>培养数据!$R$7*D365</f>
        <v>386.88</v>
      </c>
      <c r="V765" s="64">
        <f>培养数据!$R$8*D365</f>
        <v>515.84</v>
      </c>
      <c r="W765" s="64">
        <f>培养数据!$R$9*D365</f>
        <v>386.88</v>
      </c>
      <c r="X765" s="64">
        <f>培养数据!$R$10*D365</f>
        <v>128.96</v>
      </c>
      <c r="Y765" s="64">
        <f>培养数据!$R$11*D365</f>
        <v>257.92</v>
      </c>
      <c r="Z765" s="64">
        <f>培养数据!$R$12*D365</f>
        <v>128.96</v>
      </c>
    </row>
    <row r="766" spans="1:26">
      <c r="A766" s="64">
        <v>763</v>
      </c>
      <c r="B766" s="64">
        <v>2</v>
      </c>
      <c r="C766" s="64">
        <v>4</v>
      </c>
      <c r="D766" s="64">
        <v>63</v>
      </c>
      <c r="E766" s="64">
        <f t="shared" si="443"/>
        <v>322560.00000000006</v>
      </c>
      <c r="F766" s="64">
        <f t="shared" si="444"/>
        <v>241920</v>
      </c>
      <c r="G766" s="64">
        <f t="shared" si="438"/>
        <v>322560.00000000006</v>
      </c>
      <c r="H766" s="64">
        <f t="shared" si="439"/>
        <v>241920</v>
      </c>
      <c r="I766" s="64">
        <f t="shared" si="440"/>
        <v>80640.000000000015</v>
      </c>
      <c r="J766" s="64">
        <f t="shared" si="441"/>
        <v>161280.00000000003</v>
      </c>
      <c r="K766" s="64">
        <f t="shared" si="442"/>
        <v>80640.000000000015</v>
      </c>
      <c r="L766" s="64">
        <f t="shared" si="431"/>
        <v>524159.99999999994</v>
      </c>
      <c r="M766" s="64">
        <f t="shared" si="432"/>
        <v>393120</v>
      </c>
      <c r="N766" s="64">
        <f t="shared" si="433"/>
        <v>524159.99999999994</v>
      </c>
      <c r="O766" s="64">
        <f t="shared" si="434"/>
        <v>393120</v>
      </c>
      <c r="P766" s="64">
        <f t="shared" si="435"/>
        <v>131039.99999999999</v>
      </c>
      <c r="Q766" s="64">
        <f t="shared" si="436"/>
        <v>262079.99999999997</v>
      </c>
      <c r="R766" s="64">
        <f t="shared" si="437"/>
        <v>131039.99999999999</v>
      </c>
      <c r="T766" s="64">
        <f>培养数据!$R$6*D366</f>
        <v>524.16</v>
      </c>
      <c r="U766" s="64">
        <f>培养数据!$R$7*D366</f>
        <v>393.12</v>
      </c>
      <c r="V766" s="64">
        <f>培养数据!$R$8*D366</f>
        <v>524.16</v>
      </c>
      <c r="W766" s="64">
        <f>培养数据!$R$9*D366</f>
        <v>393.12</v>
      </c>
      <c r="X766" s="64">
        <f>培养数据!$R$10*D366</f>
        <v>131.04</v>
      </c>
      <c r="Y766" s="64">
        <f>培养数据!$R$11*D366</f>
        <v>262.08</v>
      </c>
      <c r="Z766" s="64">
        <f>培养数据!$R$12*D366</f>
        <v>131.04</v>
      </c>
    </row>
    <row r="767" spans="1:26">
      <c r="A767" s="64">
        <v>764</v>
      </c>
      <c r="B767" s="64">
        <v>2</v>
      </c>
      <c r="C767" s="64">
        <v>4</v>
      </c>
      <c r="D767" s="64">
        <v>64</v>
      </c>
      <c r="E767" s="64">
        <f t="shared" si="443"/>
        <v>327680</v>
      </c>
      <c r="F767" s="64">
        <f t="shared" si="444"/>
        <v>245760</v>
      </c>
      <c r="G767" s="64">
        <f t="shared" si="438"/>
        <v>327680</v>
      </c>
      <c r="H767" s="64">
        <f t="shared" si="439"/>
        <v>245760</v>
      </c>
      <c r="I767" s="64">
        <f t="shared" si="440"/>
        <v>81920</v>
      </c>
      <c r="J767" s="64">
        <f t="shared" si="441"/>
        <v>163840</v>
      </c>
      <c r="K767" s="64">
        <f t="shared" si="442"/>
        <v>81920</v>
      </c>
      <c r="L767" s="64">
        <f t="shared" si="431"/>
        <v>532480</v>
      </c>
      <c r="M767" s="64">
        <f t="shared" si="432"/>
        <v>399360</v>
      </c>
      <c r="N767" s="64">
        <f t="shared" si="433"/>
        <v>532480</v>
      </c>
      <c r="O767" s="64">
        <f t="shared" si="434"/>
        <v>399360</v>
      </c>
      <c r="P767" s="64">
        <f t="shared" si="435"/>
        <v>133120</v>
      </c>
      <c r="Q767" s="64">
        <f t="shared" si="436"/>
        <v>266240</v>
      </c>
      <c r="R767" s="64">
        <f t="shared" si="437"/>
        <v>133120</v>
      </c>
      <c r="T767" s="64">
        <f>培养数据!$R$6*D367</f>
        <v>532.48</v>
      </c>
      <c r="U767" s="64">
        <f>培养数据!$R$7*D367</f>
        <v>399.36</v>
      </c>
      <c r="V767" s="64">
        <f>培养数据!$R$8*D367</f>
        <v>532.48</v>
      </c>
      <c r="W767" s="64">
        <f>培养数据!$R$9*D367</f>
        <v>399.36</v>
      </c>
      <c r="X767" s="64">
        <f>培养数据!$R$10*D367</f>
        <v>133.12</v>
      </c>
      <c r="Y767" s="64">
        <f>培养数据!$R$11*D367</f>
        <v>266.24</v>
      </c>
      <c r="Z767" s="64">
        <f>培养数据!$R$12*D367</f>
        <v>133.12</v>
      </c>
    </row>
    <row r="768" spans="1:26">
      <c r="A768" s="64">
        <v>765</v>
      </c>
      <c r="B768" s="64">
        <v>2</v>
      </c>
      <c r="C768" s="64">
        <v>4</v>
      </c>
      <c r="D768" s="64">
        <v>65</v>
      </c>
      <c r="E768" s="64">
        <f t="shared" si="443"/>
        <v>332800</v>
      </c>
      <c r="F768" s="64">
        <f t="shared" si="444"/>
        <v>249600</v>
      </c>
      <c r="G768" s="64">
        <f t="shared" si="438"/>
        <v>332800</v>
      </c>
      <c r="H768" s="64">
        <f t="shared" si="439"/>
        <v>249600</v>
      </c>
      <c r="I768" s="64">
        <f t="shared" si="440"/>
        <v>83200</v>
      </c>
      <c r="J768" s="64">
        <f t="shared" si="441"/>
        <v>166400</v>
      </c>
      <c r="K768" s="64">
        <f t="shared" si="442"/>
        <v>83200</v>
      </c>
      <c r="L768" s="64">
        <f t="shared" si="431"/>
        <v>540800.00000000012</v>
      </c>
      <c r="M768" s="64">
        <f t="shared" si="432"/>
        <v>405600</v>
      </c>
      <c r="N768" s="64">
        <f t="shared" si="433"/>
        <v>540800.00000000012</v>
      </c>
      <c r="O768" s="64">
        <f t="shared" si="434"/>
        <v>405600</v>
      </c>
      <c r="P768" s="64">
        <f t="shared" si="435"/>
        <v>135200.00000000003</v>
      </c>
      <c r="Q768" s="64">
        <f t="shared" si="436"/>
        <v>270400.00000000006</v>
      </c>
      <c r="R768" s="64">
        <f t="shared" si="437"/>
        <v>135200.00000000003</v>
      </c>
      <c r="T768" s="64">
        <f>培养数据!$R$6*D368</f>
        <v>540.80000000000007</v>
      </c>
      <c r="U768" s="64">
        <f>培养数据!$R$7*D368</f>
        <v>405.6</v>
      </c>
      <c r="V768" s="64">
        <f>培养数据!$R$8*D368</f>
        <v>540.80000000000007</v>
      </c>
      <c r="W768" s="64">
        <f>培养数据!$R$9*D368</f>
        <v>405.6</v>
      </c>
      <c r="X768" s="64">
        <f>培养数据!$R$10*D368</f>
        <v>135.20000000000002</v>
      </c>
      <c r="Y768" s="64">
        <f>培养数据!$R$11*D368</f>
        <v>270.40000000000003</v>
      </c>
      <c r="Z768" s="64">
        <f>培养数据!$R$12*D368</f>
        <v>135.20000000000002</v>
      </c>
    </row>
    <row r="769" spans="1:26">
      <c r="A769" s="64">
        <v>766</v>
      </c>
      <c r="B769" s="64">
        <v>2</v>
      </c>
      <c r="C769" s="64">
        <v>4</v>
      </c>
      <c r="D769" s="64">
        <v>66</v>
      </c>
      <c r="E769" s="64">
        <f t="shared" si="443"/>
        <v>337920.00000000006</v>
      </c>
      <c r="F769" s="64">
        <f t="shared" si="444"/>
        <v>253440</v>
      </c>
      <c r="G769" s="64">
        <f t="shared" si="438"/>
        <v>337920.00000000006</v>
      </c>
      <c r="H769" s="64">
        <f t="shared" si="439"/>
        <v>253440</v>
      </c>
      <c r="I769" s="64">
        <f t="shared" si="440"/>
        <v>84480.000000000015</v>
      </c>
      <c r="J769" s="64">
        <f t="shared" si="441"/>
        <v>168960.00000000003</v>
      </c>
      <c r="K769" s="64">
        <f t="shared" si="442"/>
        <v>84480.000000000015</v>
      </c>
      <c r="L769" s="64">
        <f t="shared" si="431"/>
        <v>549120</v>
      </c>
      <c r="M769" s="64">
        <f t="shared" si="432"/>
        <v>411840.00000000006</v>
      </c>
      <c r="N769" s="64">
        <f t="shared" si="433"/>
        <v>549120</v>
      </c>
      <c r="O769" s="64">
        <f t="shared" si="434"/>
        <v>411840.00000000006</v>
      </c>
      <c r="P769" s="64">
        <f t="shared" si="435"/>
        <v>137280</v>
      </c>
      <c r="Q769" s="64">
        <f t="shared" si="436"/>
        <v>274560</v>
      </c>
      <c r="R769" s="64">
        <f t="shared" si="437"/>
        <v>137280</v>
      </c>
      <c r="T769" s="64">
        <f>培养数据!$R$6*D369</f>
        <v>549.12</v>
      </c>
      <c r="U769" s="64">
        <f>培养数据!$R$7*D369</f>
        <v>411.84000000000003</v>
      </c>
      <c r="V769" s="64">
        <f>培养数据!$R$8*D369</f>
        <v>549.12</v>
      </c>
      <c r="W769" s="64">
        <f>培养数据!$R$9*D369</f>
        <v>411.84000000000003</v>
      </c>
      <c r="X769" s="64">
        <f>培养数据!$R$10*D369</f>
        <v>137.28</v>
      </c>
      <c r="Y769" s="64">
        <f>培养数据!$R$11*D369</f>
        <v>274.56</v>
      </c>
      <c r="Z769" s="64">
        <f>培养数据!$R$12*D369</f>
        <v>137.28</v>
      </c>
    </row>
    <row r="770" spans="1:26">
      <c r="A770" s="64">
        <v>767</v>
      </c>
      <c r="B770" s="64">
        <v>2</v>
      </c>
      <c r="C770" s="64">
        <v>4</v>
      </c>
      <c r="D770" s="64">
        <v>67</v>
      </c>
      <c r="E770" s="64">
        <f t="shared" si="443"/>
        <v>343040</v>
      </c>
      <c r="F770" s="64">
        <f t="shared" si="444"/>
        <v>257279.99999999997</v>
      </c>
      <c r="G770" s="64">
        <f t="shared" si="438"/>
        <v>343040</v>
      </c>
      <c r="H770" s="64">
        <f t="shared" si="439"/>
        <v>257279.99999999997</v>
      </c>
      <c r="I770" s="64">
        <f t="shared" si="440"/>
        <v>85760</v>
      </c>
      <c r="J770" s="64">
        <f t="shared" si="441"/>
        <v>171520</v>
      </c>
      <c r="K770" s="64">
        <f t="shared" si="442"/>
        <v>85760</v>
      </c>
      <c r="L770" s="64">
        <f t="shared" si="431"/>
        <v>557440</v>
      </c>
      <c r="M770" s="64">
        <f t="shared" si="432"/>
        <v>418080.00000000006</v>
      </c>
      <c r="N770" s="64">
        <f t="shared" si="433"/>
        <v>557440</v>
      </c>
      <c r="O770" s="64">
        <f t="shared" si="434"/>
        <v>418080.00000000006</v>
      </c>
      <c r="P770" s="64">
        <f t="shared" si="435"/>
        <v>139360</v>
      </c>
      <c r="Q770" s="64">
        <f t="shared" si="436"/>
        <v>278720</v>
      </c>
      <c r="R770" s="64">
        <f t="shared" si="437"/>
        <v>139360</v>
      </c>
      <c r="T770" s="64">
        <f>培养数据!$R$6*D370</f>
        <v>557.44000000000005</v>
      </c>
      <c r="U770" s="64">
        <f>培养数据!$R$7*D370</f>
        <v>418.08000000000004</v>
      </c>
      <c r="V770" s="64">
        <f>培养数据!$R$8*D370</f>
        <v>557.44000000000005</v>
      </c>
      <c r="W770" s="64">
        <f>培养数据!$R$9*D370</f>
        <v>418.08000000000004</v>
      </c>
      <c r="X770" s="64">
        <f>培养数据!$R$10*D370</f>
        <v>139.36000000000001</v>
      </c>
      <c r="Y770" s="64">
        <f>培养数据!$R$11*D370</f>
        <v>278.72000000000003</v>
      </c>
      <c r="Z770" s="64">
        <f>培养数据!$R$12*D370</f>
        <v>139.36000000000001</v>
      </c>
    </row>
    <row r="771" spans="1:26">
      <c r="A771" s="64">
        <v>768</v>
      </c>
      <c r="B771" s="64">
        <v>2</v>
      </c>
      <c r="C771" s="64">
        <v>4</v>
      </c>
      <c r="D771" s="64">
        <v>68</v>
      </c>
      <c r="E771" s="64">
        <f t="shared" si="443"/>
        <v>348160.00000000006</v>
      </c>
      <c r="F771" s="64">
        <f t="shared" si="444"/>
        <v>261120</v>
      </c>
      <c r="G771" s="64">
        <f t="shared" si="438"/>
        <v>348160.00000000006</v>
      </c>
      <c r="H771" s="64">
        <f t="shared" si="439"/>
        <v>261120</v>
      </c>
      <c r="I771" s="64">
        <f t="shared" si="440"/>
        <v>87040.000000000015</v>
      </c>
      <c r="J771" s="64">
        <f t="shared" si="441"/>
        <v>174080.00000000003</v>
      </c>
      <c r="K771" s="64">
        <f t="shared" si="442"/>
        <v>87040.000000000015</v>
      </c>
      <c r="L771" s="64">
        <f t="shared" si="431"/>
        <v>565760</v>
      </c>
      <c r="M771" s="64">
        <f t="shared" si="432"/>
        <v>424320</v>
      </c>
      <c r="N771" s="64">
        <f t="shared" si="433"/>
        <v>565760</v>
      </c>
      <c r="O771" s="64">
        <f t="shared" si="434"/>
        <v>424320</v>
      </c>
      <c r="P771" s="64">
        <f t="shared" si="435"/>
        <v>141440</v>
      </c>
      <c r="Q771" s="64">
        <f t="shared" si="436"/>
        <v>282880</v>
      </c>
      <c r="R771" s="64">
        <f t="shared" si="437"/>
        <v>141440</v>
      </c>
      <c r="T771" s="64">
        <f>培养数据!$R$6*D371</f>
        <v>565.76</v>
      </c>
      <c r="U771" s="64">
        <f>培养数据!$R$7*D371</f>
        <v>424.32</v>
      </c>
      <c r="V771" s="64">
        <f>培养数据!$R$8*D371</f>
        <v>565.76</v>
      </c>
      <c r="W771" s="64">
        <f>培养数据!$R$9*D371</f>
        <v>424.32</v>
      </c>
      <c r="X771" s="64">
        <f>培养数据!$R$10*D371</f>
        <v>141.44</v>
      </c>
      <c r="Y771" s="64">
        <f>培养数据!$R$11*D371</f>
        <v>282.88</v>
      </c>
      <c r="Z771" s="64">
        <f>培养数据!$R$12*D371</f>
        <v>141.44</v>
      </c>
    </row>
    <row r="772" spans="1:26">
      <c r="A772" s="64">
        <v>769</v>
      </c>
      <c r="B772" s="64">
        <v>2</v>
      </c>
      <c r="C772" s="64">
        <v>4</v>
      </c>
      <c r="D772" s="64">
        <v>69</v>
      </c>
      <c r="E772" s="64">
        <f t="shared" si="443"/>
        <v>353280</v>
      </c>
      <c r="F772" s="64">
        <f t="shared" si="444"/>
        <v>264960</v>
      </c>
      <c r="G772" s="64">
        <f t="shared" si="438"/>
        <v>353280</v>
      </c>
      <c r="H772" s="64">
        <f t="shared" si="439"/>
        <v>264960</v>
      </c>
      <c r="I772" s="64">
        <f t="shared" si="440"/>
        <v>88320</v>
      </c>
      <c r="J772" s="64">
        <f t="shared" si="441"/>
        <v>176640</v>
      </c>
      <c r="K772" s="64">
        <f t="shared" si="442"/>
        <v>88320</v>
      </c>
      <c r="L772" s="64">
        <f t="shared" si="431"/>
        <v>574080</v>
      </c>
      <c r="M772" s="64">
        <f t="shared" si="432"/>
        <v>430560</v>
      </c>
      <c r="N772" s="64">
        <f t="shared" si="433"/>
        <v>574080</v>
      </c>
      <c r="O772" s="64">
        <f t="shared" si="434"/>
        <v>430560</v>
      </c>
      <c r="P772" s="64">
        <f t="shared" si="435"/>
        <v>143520</v>
      </c>
      <c r="Q772" s="64">
        <f t="shared" si="436"/>
        <v>287040</v>
      </c>
      <c r="R772" s="64">
        <f t="shared" si="437"/>
        <v>143520</v>
      </c>
      <c r="T772" s="64">
        <f>培养数据!$R$6*D372</f>
        <v>574.08000000000004</v>
      </c>
      <c r="U772" s="64">
        <f>培养数据!$R$7*D372</f>
        <v>430.56</v>
      </c>
      <c r="V772" s="64">
        <f>培养数据!$R$8*D372</f>
        <v>574.08000000000004</v>
      </c>
      <c r="W772" s="64">
        <f>培养数据!$R$9*D372</f>
        <v>430.56</v>
      </c>
      <c r="X772" s="64">
        <f>培养数据!$R$10*D372</f>
        <v>143.52000000000001</v>
      </c>
      <c r="Y772" s="64">
        <f>培养数据!$R$11*D372</f>
        <v>287.04000000000002</v>
      </c>
      <c r="Z772" s="64">
        <f>培养数据!$R$12*D372</f>
        <v>143.52000000000001</v>
      </c>
    </row>
    <row r="773" spans="1:26">
      <c r="A773" s="64">
        <v>770</v>
      </c>
      <c r="B773" s="64">
        <v>2</v>
      </c>
      <c r="C773" s="64">
        <v>4</v>
      </c>
      <c r="D773" s="64">
        <v>70</v>
      </c>
      <c r="E773" s="64">
        <f t="shared" si="443"/>
        <v>358400</v>
      </c>
      <c r="F773" s="64">
        <f t="shared" si="444"/>
        <v>268800</v>
      </c>
      <c r="G773" s="64">
        <f t="shared" si="438"/>
        <v>358400</v>
      </c>
      <c r="H773" s="64">
        <f t="shared" si="439"/>
        <v>268800</v>
      </c>
      <c r="I773" s="64">
        <f t="shared" si="440"/>
        <v>89600</v>
      </c>
      <c r="J773" s="64">
        <f t="shared" si="441"/>
        <v>179200</v>
      </c>
      <c r="K773" s="64">
        <f t="shared" si="442"/>
        <v>89600</v>
      </c>
      <c r="L773" s="64">
        <f t="shared" ref="L773:L836" si="445">$L$1*T773</f>
        <v>582400</v>
      </c>
      <c r="M773" s="64">
        <f t="shared" ref="M773:M836" si="446">$L$1*U773</f>
        <v>436800</v>
      </c>
      <c r="N773" s="64">
        <f t="shared" ref="N773:N836" si="447">$L$1*V773</f>
        <v>582400</v>
      </c>
      <c r="O773" s="64">
        <f t="shared" ref="O773:O836" si="448">$L$1*W773</f>
        <v>436800</v>
      </c>
      <c r="P773" s="64">
        <f t="shared" ref="P773:P836" si="449">$L$1*X773</f>
        <v>145600</v>
      </c>
      <c r="Q773" s="64">
        <f t="shared" ref="Q773:Q836" si="450">$L$1*Y773</f>
        <v>291200</v>
      </c>
      <c r="R773" s="64">
        <f t="shared" ref="R773:R836" si="451">$L$1*Z773</f>
        <v>145600</v>
      </c>
      <c r="T773" s="64">
        <f>培养数据!$R$6*D373</f>
        <v>582.4</v>
      </c>
      <c r="U773" s="64">
        <f>培养数据!$R$7*D373</f>
        <v>436.8</v>
      </c>
      <c r="V773" s="64">
        <f>培养数据!$R$8*D373</f>
        <v>582.4</v>
      </c>
      <c r="W773" s="64">
        <f>培养数据!$R$9*D373</f>
        <v>436.8</v>
      </c>
      <c r="X773" s="64">
        <f>培养数据!$R$10*D373</f>
        <v>145.6</v>
      </c>
      <c r="Y773" s="64">
        <f>培养数据!$R$11*D373</f>
        <v>291.2</v>
      </c>
      <c r="Z773" s="64">
        <f>培养数据!$R$12*D373</f>
        <v>145.6</v>
      </c>
    </row>
    <row r="774" spans="1:26">
      <c r="A774" s="64">
        <v>771</v>
      </c>
      <c r="B774" s="64">
        <v>2</v>
      </c>
      <c r="C774" s="64">
        <v>4</v>
      </c>
      <c r="D774" s="64">
        <v>71</v>
      </c>
      <c r="E774" s="64">
        <f t="shared" si="443"/>
        <v>363520.00000000006</v>
      </c>
      <c r="F774" s="64">
        <f t="shared" si="444"/>
        <v>272640</v>
      </c>
      <c r="G774" s="64">
        <f t="shared" si="438"/>
        <v>363520.00000000006</v>
      </c>
      <c r="H774" s="64">
        <f t="shared" si="439"/>
        <v>272640</v>
      </c>
      <c r="I774" s="64">
        <f t="shared" si="440"/>
        <v>90880.000000000015</v>
      </c>
      <c r="J774" s="64">
        <f t="shared" si="441"/>
        <v>181760.00000000003</v>
      </c>
      <c r="K774" s="64">
        <f t="shared" si="442"/>
        <v>90880.000000000015</v>
      </c>
      <c r="L774" s="64">
        <f t="shared" si="445"/>
        <v>590720</v>
      </c>
      <c r="M774" s="64">
        <f t="shared" si="446"/>
        <v>443040</v>
      </c>
      <c r="N774" s="64">
        <f t="shared" si="447"/>
        <v>590720</v>
      </c>
      <c r="O774" s="64">
        <f t="shared" si="448"/>
        <v>443040</v>
      </c>
      <c r="P774" s="64">
        <f t="shared" si="449"/>
        <v>147680</v>
      </c>
      <c r="Q774" s="64">
        <f t="shared" si="450"/>
        <v>295360</v>
      </c>
      <c r="R774" s="64">
        <f t="shared" si="451"/>
        <v>147680</v>
      </c>
      <c r="T774" s="64">
        <f>培养数据!$R$6*D374</f>
        <v>590.72</v>
      </c>
      <c r="U774" s="64">
        <f>培养数据!$R$7*D374</f>
        <v>443.04</v>
      </c>
      <c r="V774" s="64">
        <f>培养数据!$R$8*D374</f>
        <v>590.72</v>
      </c>
      <c r="W774" s="64">
        <f>培养数据!$R$9*D374</f>
        <v>443.04</v>
      </c>
      <c r="X774" s="64">
        <f>培养数据!$R$10*D374</f>
        <v>147.68</v>
      </c>
      <c r="Y774" s="64">
        <f>培养数据!$R$11*D374</f>
        <v>295.36</v>
      </c>
      <c r="Z774" s="64">
        <f>培养数据!$R$12*D374</f>
        <v>147.68</v>
      </c>
    </row>
    <row r="775" spans="1:26">
      <c r="A775" s="64">
        <v>772</v>
      </c>
      <c r="B775" s="64">
        <v>2</v>
      </c>
      <c r="C775" s="64">
        <v>4</v>
      </c>
      <c r="D775" s="64">
        <v>72</v>
      </c>
      <c r="E775" s="64">
        <f t="shared" si="443"/>
        <v>368640</v>
      </c>
      <c r="F775" s="64">
        <f t="shared" si="444"/>
        <v>276479.99999999994</v>
      </c>
      <c r="G775" s="64">
        <f t="shared" si="438"/>
        <v>368640</v>
      </c>
      <c r="H775" s="64">
        <f t="shared" si="439"/>
        <v>276479.99999999994</v>
      </c>
      <c r="I775" s="64">
        <f t="shared" si="440"/>
        <v>92160</v>
      </c>
      <c r="J775" s="64">
        <f t="shared" si="441"/>
        <v>184320</v>
      </c>
      <c r="K775" s="64">
        <f t="shared" si="442"/>
        <v>92160</v>
      </c>
      <c r="L775" s="64">
        <f t="shared" si="445"/>
        <v>599040</v>
      </c>
      <c r="M775" s="64">
        <f t="shared" si="446"/>
        <v>449280.00000000006</v>
      </c>
      <c r="N775" s="64">
        <f t="shared" si="447"/>
        <v>599040</v>
      </c>
      <c r="O775" s="64">
        <f t="shared" si="448"/>
        <v>449280.00000000006</v>
      </c>
      <c r="P775" s="64">
        <f t="shared" si="449"/>
        <v>149760</v>
      </c>
      <c r="Q775" s="64">
        <f t="shared" si="450"/>
        <v>299520</v>
      </c>
      <c r="R775" s="64">
        <f t="shared" si="451"/>
        <v>149760</v>
      </c>
      <c r="T775" s="64">
        <f>培养数据!$R$6*D375</f>
        <v>599.04</v>
      </c>
      <c r="U775" s="64">
        <f>培养数据!$R$7*D375</f>
        <v>449.28000000000003</v>
      </c>
      <c r="V775" s="64">
        <f>培养数据!$R$8*D375</f>
        <v>599.04</v>
      </c>
      <c r="W775" s="64">
        <f>培养数据!$R$9*D375</f>
        <v>449.28000000000003</v>
      </c>
      <c r="X775" s="64">
        <f>培养数据!$R$10*D375</f>
        <v>149.76</v>
      </c>
      <c r="Y775" s="64">
        <f>培养数据!$R$11*D375</f>
        <v>299.52</v>
      </c>
      <c r="Z775" s="64">
        <f>培养数据!$R$12*D375</f>
        <v>149.76</v>
      </c>
    </row>
    <row r="776" spans="1:26">
      <c r="A776" s="64">
        <v>773</v>
      </c>
      <c r="B776" s="64">
        <v>2</v>
      </c>
      <c r="C776" s="64">
        <v>4</v>
      </c>
      <c r="D776" s="64">
        <v>73</v>
      </c>
      <c r="E776" s="64">
        <f t="shared" si="443"/>
        <v>373760.00000000006</v>
      </c>
      <c r="F776" s="64">
        <f t="shared" si="444"/>
        <v>280320</v>
      </c>
      <c r="G776" s="64">
        <f t="shared" si="438"/>
        <v>373760.00000000006</v>
      </c>
      <c r="H776" s="64">
        <f t="shared" si="439"/>
        <v>280320</v>
      </c>
      <c r="I776" s="64">
        <f t="shared" si="440"/>
        <v>93440.000000000015</v>
      </c>
      <c r="J776" s="64">
        <f t="shared" si="441"/>
        <v>186880.00000000003</v>
      </c>
      <c r="K776" s="64">
        <f t="shared" si="442"/>
        <v>93440.000000000015</v>
      </c>
      <c r="L776" s="64">
        <f t="shared" si="445"/>
        <v>607360</v>
      </c>
      <c r="M776" s="64">
        <f t="shared" si="446"/>
        <v>455520.00000000006</v>
      </c>
      <c r="N776" s="64">
        <f t="shared" si="447"/>
        <v>607360</v>
      </c>
      <c r="O776" s="64">
        <f t="shared" si="448"/>
        <v>455520.00000000006</v>
      </c>
      <c r="P776" s="64">
        <f t="shared" si="449"/>
        <v>151840</v>
      </c>
      <c r="Q776" s="64">
        <f t="shared" si="450"/>
        <v>303680</v>
      </c>
      <c r="R776" s="64">
        <f t="shared" si="451"/>
        <v>151840</v>
      </c>
      <c r="T776" s="64">
        <f>培养数据!$R$6*D376</f>
        <v>607.36</v>
      </c>
      <c r="U776" s="64">
        <f>培养数据!$R$7*D376</f>
        <v>455.52000000000004</v>
      </c>
      <c r="V776" s="64">
        <f>培养数据!$R$8*D376</f>
        <v>607.36</v>
      </c>
      <c r="W776" s="64">
        <f>培养数据!$R$9*D376</f>
        <v>455.52000000000004</v>
      </c>
      <c r="X776" s="64">
        <f>培养数据!$R$10*D376</f>
        <v>151.84</v>
      </c>
      <c r="Y776" s="64">
        <f>培养数据!$R$11*D376</f>
        <v>303.68</v>
      </c>
      <c r="Z776" s="64">
        <f>培养数据!$R$12*D376</f>
        <v>151.84</v>
      </c>
    </row>
    <row r="777" spans="1:26">
      <c r="A777" s="64">
        <v>774</v>
      </c>
      <c r="B777" s="64">
        <v>2</v>
      </c>
      <c r="C777" s="64">
        <v>4</v>
      </c>
      <c r="D777" s="64">
        <v>74</v>
      </c>
      <c r="E777" s="64">
        <f t="shared" si="443"/>
        <v>378880</v>
      </c>
      <c r="F777" s="64">
        <f t="shared" si="444"/>
        <v>284160</v>
      </c>
      <c r="G777" s="64">
        <f t="shared" si="438"/>
        <v>378880</v>
      </c>
      <c r="H777" s="64">
        <f t="shared" si="439"/>
        <v>284160</v>
      </c>
      <c r="I777" s="64">
        <f t="shared" si="440"/>
        <v>94720</v>
      </c>
      <c r="J777" s="64">
        <f t="shared" si="441"/>
        <v>189440</v>
      </c>
      <c r="K777" s="64">
        <f t="shared" si="442"/>
        <v>94720</v>
      </c>
      <c r="L777" s="64">
        <f t="shared" si="445"/>
        <v>615680.00000000012</v>
      </c>
      <c r="M777" s="64">
        <f t="shared" si="446"/>
        <v>461760</v>
      </c>
      <c r="N777" s="64">
        <f t="shared" si="447"/>
        <v>615680.00000000012</v>
      </c>
      <c r="O777" s="64">
        <f t="shared" si="448"/>
        <v>461760</v>
      </c>
      <c r="P777" s="64">
        <f t="shared" si="449"/>
        <v>153920.00000000003</v>
      </c>
      <c r="Q777" s="64">
        <f t="shared" si="450"/>
        <v>307840.00000000006</v>
      </c>
      <c r="R777" s="64">
        <f t="shared" si="451"/>
        <v>153920.00000000003</v>
      </c>
      <c r="T777" s="64">
        <f>培养数据!$R$6*D377</f>
        <v>615.68000000000006</v>
      </c>
      <c r="U777" s="64">
        <f>培养数据!$R$7*D377</f>
        <v>461.76</v>
      </c>
      <c r="V777" s="64">
        <f>培养数据!$R$8*D377</f>
        <v>615.68000000000006</v>
      </c>
      <c r="W777" s="64">
        <f>培养数据!$R$9*D377</f>
        <v>461.76</v>
      </c>
      <c r="X777" s="64">
        <f>培养数据!$R$10*D377</f>
        <v>153.92000000000002</v>
      </c>
      <c r="Y777" s="64">
        <f>培养数据!$R$11*D377</f>
        <v>307.84000000000003</v>
      </c>
      <c r="Z777" s="64">
        <f>培养数据!$R$12*D377</f>
        <v>153.92000000000002</v>
      </c>
    </row>
    <row r="778" spans="1:26">
      <c r="A778" s="64">
        <v>775</v>
      </c>
      <c r="B778" s="64">
        <v>2</v>
      </c>
      <c r="C778" s="64">
        <v>4</v>
      </c>
      <c r="D778" s="64">
        <v>75</v>
      </c>
      <c r="E778" s="64">
        <f t="shared" si="443"/>
        <v>384000</v>
      </c>
      <c r="F778" s="64">
        <f t="shared" si="444"/>
        <v>288000</v>
      </c>
      <c r="G778" s="64">
        <f t="shared" si="438"/>
        <v>384000</v>
      </c>
      <c r="H778" s="64">
        <f t="shared" si="439"/>
        <v>288000</v>
      </c>
      <c r="I778" s="64">
        <f t="shared" si="440"/>
        <v>96000</v>
      </c>
      <c r="J778" s="64">
        <f t="shared" si="441"/>
        <v>192000</v>
      </c>
      <c r="K778" s="64">
        <f t="shared" si="442"/>
        <v>96000</v>
      </c>
      <c r="L778" s="64">
        <f t="shared" si="445"/>
        <v>624000</v>
      </c>
      <c r="M778" s="64">
        <f t="shared" si="446"/>
        <v>468000</v>
      </c>
      <c r="N778" s="64">
        <f t="shared" si="447"/>
        <v>624000</v>
      </c>
      <c r="O778" s="64">
        <f t="shared" si="448"/>
        <v>468000</v>
      </c>
      <c r="P778" s="64">
        <f t="shared" si="449"/>
        <v>156000</v>
      </c>
      <c r="Q778" s="64">
        <f t="shared" si="450"/>
        <v>312000</v>
      </c>
      <c r="R778" s="64">
        <f t="shared" si="451"/>
        <v>156000</v>
      </c>
      <c r="T778" s="64">
        <f>培养数据!$R$6*D378</f>
        <v>624</v>
      </c>
      <c r="U778" s="64">
        <f>培养数据!$R$7*D378</f>
        <v>468</v>
      </c>
      <c r="V778" s="64">
        <f>培养数据!$R$8*D378</f>
        <v>624</v>
      </c>
      <c r="W778" s="64">
        <f>培养数据!$R$9*D378</f>
        <v>468</v>
      </c>
      <c r="X778" s="64">
        <f>培养数据!$R$10*D378</f>
        <v>156</v>
      </c>
      <c r="Y778" s="64">
        <f>培养数据!$R$11*D378</f>
        <v>312</v>
      </c>
      <c r="Z778" s="64">
        <f>培养数据!$R$12*D378</f>
        <v>156</v>
      </c>
    </row>
    <row r="779" spans="1:26">
      <c r="A779" s="64">
        <v>776</v>
      </c>
      <c r="B779" s="64">
        <v>2</v>
      </c>
      <c r="C779" s="64">
        <v>4</v>
      </c>
      <c r="D779" s="64">
        <v>76</v>
      </c>
      <c r="E779" s="64">
        <f t="shared" si="443"/>
        <v>389120.00000000006</v>
      </c>
      <c r="F779" s="64">
        <f t="shared" si="444"/>
        <v>291840</v>
      </c>
      <c r="G779" s="64">
        <f t="shared" si="438"/>
        <v>389120.00000000006</v>
      </c>
      <c r="H779" s="64">
        <f t="shared" si="439"/>
        <v>291840</v>
      </c>
      <c r="I779" s="64">
        <f t="shared" si="440"/>
        <v>97280.000000000015</v>
      </c>
      <c r="J779" s="64">
        <f t="shared" si="441"/>
        <v>194560.00000000003</v>
      </c>
      <c r="K779" s="64">
        <f t="shared" si="442"/>
        <v>97280.000000000015</v>
      </c>
      <c r="L779" s="64">
        <f t="shared" si="445"/>
        <v>632320</v>
      </c>
      <c r="M779" s="64">
        <f t="shared" si="446"/>
        <v>474240</v>
      </c>
      <c r="N779" s="64">
        <f t="shared" si="447"/>
        <v>632320</v>
      </c>
      <c r="O779" s="64">
        <f t="shared" si="448"/>
        <v>474240</v>
      </c>
      <c r="P779" s="64">
        <f t="shared" si="449"/>
        <v>158080</v>
      </c>
      <c r="Q779" s="64">
        <f t="shared" si="450"/>
        <v>316160</v>
      </c>
      <c r="R779" s="64">
        <f t="shared" si="451"/>
        <v>158080</v>
      </c>
      <c r="T779" s="64">
        <f>培养数据!$R$6*D379</f>
        <v>632.32000000000005</v>
      </c>
      <c r="U779" s="64">
        <f>培养数据!$R$7*D379</f>
        <v>474.24</v>
      </c>
      <c r="V779" s="64">
        <f>培养数据!$R$8*D379</f>
        <v>632.32000000000005</v>
      </c>
      <c r="W779" s="64">
        <f>培养数据!$R$9*D379</f>
        <v>474.24</v>
      </c>
      <c r="X779" s="64">
        <f>培养数据!$R$10*D379</f>
        <v>158.08000000000001</v>
      </c>
      <c r="Y779" s="64">
        <f>培养数据!$R$11*D379</f>
        <v>316.16000000000003</v>
      </c>
      <c r="Z779" s="64">
        <f>培养数据!$R$12*D379</f>
        <v>158.08000000000001</v>
      </c>
    </row>
    <row r="780" spans="1:26">
      <c r="A780" s="64">
        <v>777</v>
      </c>
      <c r="B780" s="64">
        <v>2</v>
      </c>
      <c r="C780" s="64">
        <v>4</v>
      </c>
      <c r="D780" s="64">
        <v>77</v>
      </c>
      <c r="E780" s="64">
        <f t="shared" si="443"/>
        <v>394240</v>
      </c>
      <c r="F780" s="64">
        <f t="shared" si="444"/>
        <v>295679.99999999994</v>
      </c>
      <c r="G780" s="64">
        <f t="shared" si="438"/>
        <v>394240</v>
      </c>
      <c r="H780" s="64">
        <f t="shared" si="439"/>
        <v>295679.99999999994</v>
      </c>
      <c r="I780" s="64">
        <f t="shared" si="440"/>
        <v>98560</v>
      </c>
      <c r="J780" s="64">
        <f t="shared" si="441"/>
        <v>197120</v>
      </c>
      <c r="K780" s="64">
        <f t="shared" si="442"/>
        <v>98560</v>
      </c>
      <c r="L780" s="64">
        <f t="shared" si="445"/>
        <v>640640</v>
      </c>
      <c r="M780" s="64">
        <f t="shared" si="446"/>
        <v>480480</v>
      </c>
      <c r="N780" s="64">
        <f t="shared" si="447"/>
        <v>640640</v>
      </c>
      <c r="O780" s="64">
        <f t="shared" si="448"/>
        <v>480480</v>
      </c>
      <c r="P780" s="64">
        <f t="shared" si="449"/>
        <v>160160</v>
      </c>
      <c r="Q780" s="64">
        <f t="shared" si="450"/>
        <v>320320</v>
      </c>
      <c r="R780" s="64">
        <f t="shared" si="451"/>
        <v>160160</v>
      </c>
      <c r="T780" s="64">
        <f>培养数据!$R$6*D380</f>
        <v>640.64</v>
      </c>
      <c r="U780" s="64">
        <f>培养数据!$R$7*D380</f>
        <v>480.48</v>
      </c>
      <c r="V780" s="64">
        <f>培养数据!$R$8*D380</f>
        <v>640.64</v>
      </c>
      <c r="W780" s="64">
        <f>培养数据!$R$9*D380</f>
        <v>480.48</v>
      </c>
      <c r="X780" s="64">
        <f>培养数据!$R$10*D380</f>
        <v>160.16</v>
      </c>
      <c r="Y780" s="64">
        <f>培养数据!$R$11*D380</f>
        <v>320.32</v>
      </c>
      <c r="Z780" s="64">
        <f>培养数据!$R$12*D380</f>
        <v>160.16</v>
      </c>
    </row>
    <row r="781" spans="1:26">
      <c r="A781" s="64">
        <v>778</v>
      </c>
      <c r="B781" s="64">
        <v>2</v>
      </c>
      <c r="C781" s="64">
        <v>4</v>
      </c>
      <c r="D781" s="64">
        <v>78</v>
      </c>
      <c r="E781" s="64">
        <f t="shared" si="443"/>
        <v>399360.00000000006</v>
      </c>
      <c r="F781" s="64">
        <f t="shared" si="444"/>
        <v>299520</v>
      </c>
      <c r="G781" s="64">
        <f t="shared" si="438"/>
        <v>399360.00000000006</v>
      </c>
      <c r="H781" s="64">
        <f t="shared" si="439"/>
        <v>299520</v>
      </c>
      <c r="I781" s="64">
        <f t="shared" si="440"/>
        <v>99840.000000000015</v>
      </c>
      <c r="J781" s="64">
        <f t="shared" si="441"/>
        <v>199680.00000000003</v>
      </c>
      <c r="K781" s="64">
        <f t="shared" si="442"/>
        <v>99840.000000000015</v>
      </c>
      <c r="L781" s="64">
        <f t="shared" si="445"/>
        <v>648960</v>
      </c>
      <c r="M781" s="64">
        <f t="shared" si="446"/>
        <v>486720</v>
      </c>
      <c r="N781" s="64">
        <f t="shared" si="447"/>
        <v>648960</v>
      </c>
      <c r="O781" s="64">
        <f t="shared" si="448"/>
        <v>486720</v>
      </c>
      <c r="P781" s="64">
        <f t="shared" si="449"/>
        <v>162240</v>
      </c>
      <c r="Q781" s="64">
        <f t="shared" si="450"/>
        <v>324480</v>
      </c>
      <c r="R781" s="64">
        <f t="shared" si="451"/>
        <v>162240</v>
      </c>
      <c r="T781" s="64">
        <f>培养数据!$R$6*D381</f>
        <v>648.96</v>
      </c>
      <c r="U781" s="64">
        <f>培养数据!$R$7*D381</f>
        <v>486.72</v>
      </c>
      <c r="V781" s="64">
        <f>培养数据!$R$8*D381</f>
        <v>648.96</v>
      </c>
      <c r="W781" s="64">
        <f>培养数据!$R$9*D381</f>
        <v>486.72</v>
      </c>
      <c r="X781" s="64">
        <f>培养数据!$R$10*D381</f>
        <v>162.24</v>
      </c>
      <c r="Y781" s="64">
        <f>培养数据!$R$11*D381</f>
        <v>324.48</v>
      </c>
      <c r="Z781" s="64">
        <f>培养数据!$R$12*D381</f>
        <v>162.24</v>
      </c>
    </row>
    <row r="782" spans="1:26">
      <c r="A782" s="64">
        <v>779</v>
      </c>
      <c r="B782" s="64">
        <v>2</v>
      </c>
      <c r="C782" s="64">
        <v>4</v>
      </c>
      <c r="D782" s="64">
        <v>79</v>
      </c>
      <c r="E782" s="64">
        <f t="shared" si="443"/>
        <v>404480</v>
      </c>
      <c r="F782" s="64">
        <f t="shared" si="444"/>
        <v>303360</v>
      </c>
      <c r="G782" s="64">
        <f t="shared" si="438"/>
        <v>404480</v>
      </c>
      <c r="H782" s="64">
        <f t="shared" si="439"/>
        <v>303360</v>
      </c>
      <c r="I782" s="64">
        <f t="shared" si="440"/>
        <v>101120</v>
      </c>
      <c r="J782" s="64">
        <f t="shared" si="441"/>
        <v>202240</v>
      </c>
      <c r="K782" s="64">
        <f t="shared" si="442"/>
        <v>101120</v>
      </c>
      <c r="L782" s="64">
        <f t="shared" si="445"/>
        <v>657280</v>
      </c>
      <c r="M782" s="64">
        <f t="shared" si="446"/>
        <v>492960.00000000006</v>
      </c>
      <c r="N782" s="64">
        <f t="shared" si="447"/>
        <v>657280</v>
      </c>
      <c r="O782" s="64">
        <f t="shared" si="448"/>
        <v>492960.00000000006</v>
      </c>
      <c r="P782" s="64">
        <f t="shared" si="449"/>
        <v>164320</v>
      </c>
      <c r="Q782" s="64">
        <f t="shared" si="450"/>
        <v>328640</v>
      </c>
      <c r="R782" s="64">
        <f t="shared" si="451"/>
        <v>164320</v>
      </c>
      <c r="T782" s="64">
        <f>培养数据!$R$6*D382</f>
        <v>657.28</v>
      </c>
      <c r="U782" s="64">
        <f>培养数据!$R$7*D382</f>
        <v>492.96000000000004</v>
      </c>
      <c r="V782" s="64">
        <f>培养数据!$R$8*D382</f>
        <v>657.28</v>
      </c>
      <c r="W782" s="64">
        <f>培养数据!$R$9*D382</f>
        <v>492.96000000000004</v>
      </c>
      <c r="X782" s="64">
        <f>培养数据!$R$10*D382</f>
        <v>164.32</v>
      </c>
      <c r="Y782" s="64">
        <f>培养数据!$R$11*D382</f>
        <v>328.64</v>
      </c>
      <c r="Z782" s="64">
        <f>培养数据!$R$12*D382</f>
        <v>164.32</v>
      </c>
    </row>
    <row r="783" spans="1:26">
      <c r="A783" s="64">
        <v>780</v>
      </c>
      <c r="B783" s="64">
        <v>2</v>
      </c>
      <c r="C783" s="64">
        <v>4</v>
      </c>
      <c r="D783" s="64">
        <v>80</v>
      </c>
      <c r="E783" s="64">
        <f t="shared" si="443"/>
        <v>409600</v>
      </c>
      <c r="F783" s="64">
        <f t="shared" si="444"/>
        <v>307200</v>
      </c>
      <c r="G783" s="64">
        <f t="shared" si="438"/>
        <v>409600</v>
      </c>
      <c r="H783" s="64">
        <f t="shared" si="439"/>
        <v>307200</v>
      </c>
      <c r="I783" s="64">
        <f t="shared" si="440"/>
        <v>102400</v>
      </c>
      <c r="J783" s="64">
        <f t="shared" si="441"/>
        <v>204800</v>
      </c>
      <c r="K783" s="64">
        <f t="shared" si="442"/>
        <v>102400</v>
      </c>
      <c r="L783" s="64">
        <f t="shared" si="445"/>
        <v>665600</v>
      </c>
      <c r="M783" s="64">
        <f t="shared" si="446"/>
        <v>499200.00000000006</v>
      </c>
      <c r="N783" s="64">
        <f t="shared" si="447"/>
        <v>665600</v>
      </c>
      <c r="O783" s="64">
        <f t="shared" si="448"/>
        <v>499200.00000000006</v>
      </c>
      <c r="P783" s="64">
        <f t="shared" si="449"/>
        <v>166400</v>
      </c>
      <c r="Q783" s="64">
        <f t="shared" si="450"/>
        <v>332800</v>
      </c>
      <c r="R783" s="64">
        <f t="shared" si="451"/>
        <v>166400</v>
      </c>
      <c r="T783" s="64">
        <f>培养数据!$R$6*D383</f>
        <v>665.6</v>
      </c>
      <c r="U783" s="64">
        <f>培养数据!$R$7*D383</f>
        <v>499.20000000000005</v>
      </c>
      <c r="V783" s="64">
        <f>培养数据!$R$8*D383</f>
        <v>665.6</v>
      </c>
      <c r="W783" s="64">
        <f>培养数据!$R$9*D383</f>
        <v>499.20000000000005</v>
      </c>
      <c r="X783" s="64">
        <f>培养数据!$R$10*D383</f>
        <v>166.4</v>
      </c>
      <c r="Y783" s="64">
        <f>培养数据!$R$11*D383</f>
        <v>332.8</v>
      </c>
      <c r="Z783" s="64">
        <f>培养数据!$R$12*D383</f>
        <v>166.4</v>
      </c>
    </row>
    <row r="784" spans="1:26">
      <c r="A784" s="64">
        <v>781</v>
      </c>
      <c r="B784" s="64">
        <v>2</v>
      </c>
      <c r="C784" s="64">
        <v>4</v>
      </c>
      <c r="D784" s="64">
        <v>81</v>
      </c>
      <c r="E784" s="64">
        <f t="shared" si="443"/>
        <v>414720</v>
      </c>
      <c r="F784" s="64">
        <f t="shared" si="444"/>
        <v>311040</v>
      </c>
      <c r="G784" s="64">
        <f t="shared" si="438"/>
        <v>414720</v>
      </c>
      <c r="H784" s="64">
        <f t="shared" si="439"/>
        <v>311040</v>
      </c>
      <c r="I784" s="64">
        <f t="shared" si="440"/>
        <v>103680</v>
      </c>
      <c r="J784" s="64">
        <f t="shared" si="441"/>
        <v>207360</v>
      </c>
      <c r="K784" s="64">
        <f t="shared" si="442"/>
        <v>103680</v>
      </c>
      <c r="L784" s="64">
        <f t="shared" si="445"/>
        <v>673920.00000000012</v>
      </c>
      <c r="M784" s="64">
        <f t="shared" si="446"/>
        <v>505440</v>
      </c>
      <c r="N784" s="64">
        <f t="shared" si="447"/>
        <v>673920.00000000012</v>
      </c>
      <c r="O784" s="64">
        <f t="shared" si="448"/>
        <v>505440</v>
      </c>
      <c r="P784" s="64">
        <f t="shared" si="449"/>
        <v>168480.00000000003</v>
      </c>
      <c r="Q784" s="64">
        <f t="shared" si="450"/>
        <v>336960.00000000006</v>
      </c>
      <c r="R784" s="64">
        <f t="shared" si="451"/>
        <v>168480.00000000003</v>
      </c>
      <c r="T784" s="64">
        <f>培养数据!$R$6*D384</f>
        <v>673.92000000000007</v>
      </c>
      <c r="U784" s="64">
        <f>培养数据!$R$7*D384</f>
        <v>505.44</v>
      </c>
      <c r="V784" s="64">
        <f>培养数据!$R$8*D384</f>
        <v>673.92000000000007</v>
      </c>
      <c r="W784" s="64">
        <f>培养数据!$R$9*D384</f>
        <v>505.44</v>
      </c>
      <c r="X784" s="64">
        <f>培养数据!$R$10*D384</f>
        <v>168.48000000000002</v>
      </c>
      <c r="Y784" s="64">
        <f>培养数据!$R$11*D384</f>
        <v>336.96000000000004</v>
      </c>
      <c r="Z784" s="64">
        <f>培养数据!$R$12*D384</f>
        <v>168.48000000000002</v>
      </c>
    </row>
    <row r="785" spans="1:26">
      <c r="A785" s="64">
        <v>782</v>
      </c>
      <c r="B785" s="64">
        <v>2</v>
      </c>
      <c r="C785" s="64">
        <v>4</v>
      </c>
      <c r="D785" s="64">
        <v>82</v>
      </c>
      <c r="E785" s="64">
        <f t="shared" si="443"/>
        <v>419840.00000000012</v>
      </c>
      <c r="F785" s="64">
        <f t="shared" si="444"/>
        <v>314880</v>
      </c>
      <c r="G785" s="64">
        <f t="shared" si="438"/>
        <v>419840.00000000012</v>
      </c>
      <c r="H785" s="64">
        <f t="shared" si="439"/>
        <v>314880</v>
      </c>
      <c r="I785" s="64">
        <f t="shared" si="440"/>
        <v>104960.00000000003</v>
      </c>
      <c r="J785" s="64">
        <f t="shared" si="441"/>
        <v>209920.00000000006</v>
      </c>
      <c r="K785" s="64">
        <f t="shared" si="442"/>
        <v>104960.00000000003</v>
      </c>
      <c r="L785" s="64">
        <f t="shared" si="445"/>
        <v>682240</v>
      </c>
      <c r="M785" s="64">
        <f t="shared" si="446"/>
        <v>511680</v>
      </c>
      <c r="N785" s="64">
        <f t="shared" si="447"/>
        <v>682240</v>
      </c>
      <c r="O785" s="64">
        <f t="shared" si="448"/>
        <v>511680</v>
      </c>
      <c r="P785" s="64">
        <f t="shared" si="449"/>
        <v>170560</v>
      </c>
      <c r="Q785" s="64">
        <f t="shared" si="450"/>
        <v>341120</v>
      </c>
      <c r="R785" s="64">
        <f t="shared" si="451"/>
        <v>170560</v>
      </c>
      <c r="T785" s="64">
        <f>培养数据!$R$6*D385</f>
        <v>682.24</v>
      </c>
      <c r="U785" s="64">
        <f>培养数据!$R$7*D385</f>
        <v>511.68</v>
      </c>
      <c r="V785" s="64">
        <f>培养数据!$R$8*D385</f>
        <v>682.24</v>
      </c>
      <c r="W785" s="64">
        <f>培养数据!$R$9*D385</f>
        <v>511.68</v>
      </c>
      <c r="X785" s="64">
        <f>培养数据!$R$10*D385</f>
        <v>170.56</v>
      </c>
      <c r="Y785" s="64">
        <f>培养数据!$R$11*D385</f>
        <v>341.12</v>
      </c>
      <c r="Z785" s="64">
        <f>培养数据!$R$12*D385</f>
        <v>170.56</v>
      </c>
    </row>
    <row r="786" spans="1:26">
      <c r="A786" s="64">
        <v>783</v>
      </c>
      <c r="B786" s="64">
        <v>2</v>
      </c>
      <c r="C786" s="64">
        <v>4</v>
      </c>
      <c r="D786" s="64">
        <v>83</v>
      </c>
      <c r="E786" s="64">
        <f t="shared" si="443"/>
        <v>424960</v>
      </c>
      <c r="F786" s="64">
        <f t="shared" si="444"/>
        <v>318720</v>
      </c>
      <c r="G786" s="64">
        <f t="shared" si="438"/>
        <v>424960</v>
      </c>
      <c r="H786" s="64">
        <f t="shared" si="439"/>
        <v>318720</v>
      </c>
      <c r="I786" s="64">
        <f t="shared" si="440"/>
        <v>106240</v>
      </c>
      <c r="J786" s="64">
        <f t="shared" si="441"/>
        <v>212480</v>
      </c>
      <c r="K786" s="64">
        <f t="shared" si="442"/>
        <v>106240</v>
      </c>
      <c r="L786" s="64">
        <f t="shared" si="445"/>
        <v>690560.00000000012</v>
      </c>
      <c r="M786" s="64">
        <f t="shared" si="446"/>
        <v>517920.00000000006</v>
      </c>
      <c r="N786" s="64">
        <f t="shared" si="447"/>
        <v>690560.00000000012</v>
      </c>
      <c r="O786" s="64">
        <f t="shared" si="448"/>
        <v>517920.00000000006</v>
      </c>
      <c r="P786" s="64">
        <f t="shared" si="449"/>
        <v>172640.00000000003</v>
      </c>
      <c r="Q786" s="64">
        <f t="shared" si="450"/>
        <v>345280.00000000006</v>
      </c>
      <c r="R786" s="64">
        <f t="shared" si="451"/>
        <v>172640.00000000003</v>
      </c>
      <c r="T786" s="64">
        <f>培养数据!$R$6*D386</f>
        <v>690.56000000000006</v>
      </c>
      <c r="U786" s="64">
        <f>培养数据!$R$7*D386</f>
        <v>517.92000000000007</v>
      </c>
      <c r="V786" s="64">
        <f>培养数据!$R$8*D386</f>
        <v>690.56000000000006</v>
      </c>
      <c r="W786" s="64">
        <f>培养数据!$R$9*D386</f>
        <v>517.92000000000007</v>
      </c>
      <c r="X786" s="64">
        <f>培养数据!$R$10*D386</f>
        <v>172.64000000000001</v>
      </c>
      <c r="Y786" s="64">
        <f>培养数据!$R$11*D386</f>
        <v>345.28000000000003</v>
      </c>
      <c r="Z786" s="64">
        <f>培养数据!$R$12*D386</f>
        <v>172.64000000000001</v>
      </c>
    </row>
    <row r="787" spans="1:26">
      <c r="A787" s="64">
        <v>784</v>
      </c>
      <c r="B787" s="64">
        <v>2</v>
      </c>
      <c r="C787" s="64">
        <v>4</v>
      </c>
      <c r="D787" s="64">
        <v>84</v>
      </c>
      <c r="E787" s="64">
        <f t="shared" si="443"/>
        <v>430080</v>
      </c>
      <c r="F787" s="64">
        <f t="shared" si="444"/>
        <v>322560</v>
      </c>
      <c r="G787" s="64">
        <f t="shared" si="438"/>
        <v>430080</v>
      </c>
      <c r="H787" s="64">
        <f t="shared" si="439"/>
        <v>322560</v>
      </c>
      <c r="I787" s="64">
        <f t="shared" si="440"/>
        <v>107520</v>
      </c>
      <c r="J787" s="64">
        <f t="shared" si="441"/>
        <v>215040</v>
      </c>
      <c r="K787" s="64">
        <f t="shared" si="442"/>
        <v>107520</v>
      </c>
      <c r="L787" s="64">
        <f t="shared" si="445"/>
        <v>698880</v>
      </c>
      <c r="M787" s="64">
        <f t="shared" si="446"/>
        <v>524159.99999999994</v>
      </c>
      <c r="N787" s="64">
        <f t="shared" si="447"/>
        <v>698880</v>
      </c>
      <c r="O787" s="64">
        <f t="shared" si="448"/>
        <v>524159.99999999994</v>
      </c>
      <c r="P787" s="64">
        <f t="shared" si="449"/>
        <v>174720</v>
      </c>
      <c r="Q787" s="64">
        <f t="shared" si="450"/>
        <v>349440</v>
      </c>
      <c r="R787" s="64">
        <f t="shared" si="451"/>
        <v>174720</v>
      </c>
      <c r="T787" s="64">
        <f>培养数据!$R$6*D387</f>
        <v>698.88</v>
      </c>
      <c r="U787" s="64">
        <f>培养数据!$R$7*D387</f>
        <v>524.16</v>
      </c>
      <c r="V787" s="64">
        <f>培养数据!$R$8*D387</f>
        <v>698.88</v>
      </c>
      <c r="W787" s="64">
        <f>培养数据!$R$9*D387</f>
        <v>524.16</v>
      </c>
      <c r="X787" s="64">
        <f>培养数据!$R$10*D387</f>
        <v>174.72</v>
      </c>
      <c r="Y787" s="64">
        <f>培养数据!$R$11*D387</f>
        <v>349.44</v>
      </c>
      <c r="Z787" s="64">
        <f>培养数据!$R$12*D387</f>
        <v>174.72</v>
      </c>
    </row>
    <row r="788" spans="1:26">
      <c r="A788" s="64">
        <v>785</v>
      </c>
      <c r="B788" s="64">
        <v>2</v>
      </c>
      <c r="C788" s="64">
        <v>4</v>
      </c>
      <c r="D788" s="64">
        <v>85</v>
      </c>
      <c r="E788" s="64">
        <f t="shared" si="443"/>
        <v>435200</v>
      </c>
      <c r="F788" s="64">
        <f t="shared" si="444"/>
        <v>326400</v>
      </c>
      <c r="G788" s="64">
        <f t="shared" si="438"/>
        <v>435200</v>
      </c>
      <c r="H788" s="64">
        <f t="shared" si="439"/>
        <v>326400</v>
      </c>
      <c r="I788" s="64">
        <f t="shared" si="440"/>
        <v>108800</v>
      </c>
      <c r="J788" s="64">
        <f t="shared" si="441"/>
        <v>217600</v>
      </c>
      <c r="K788" s="64">
        <f t="shared" si="442"/>
        <v>108800</v>
      </c>
      <c r="L788" s="64">
        <f t="shared" si="445"/>
        <v>707200</v>
      </c>
      <c r="M788" s="64">
        <f t="shared" si="446"/>
        <v>530400</v>
      </c>
      <c r="N788" s="64">
        <f t="shared" si="447"/>
        <v>707200</v>
      </c>
      <c r="O788" s="64">
        <f t="shared" si="448"/>
        <v>530400</v>
      </c>
      <c r="P788" s="64">
        <f t="shared" si="449"/>
        <v>176800</v>
      </c>
      <c r="Q788" s="64">
        <f t="shared" si="450"/>
        <v>353600</v>
      </c>
      <c r="R788" s="64">
        <f t="shared" si="451"/>
        <v>176800</v>
      </c>
      <c r="T788" s="64">
        <f>培养数据!$R$6*D388</f>
        <v>707.2</v>
      </c>
      <c r="U788" s="64">
        <f>培养数据!$R$7*D388</f>
        <v>530.4</v>
      </c>
      <c r="V788" s="64">
        <f>培养数据!$R$8*D388</f>
        <v>707.2</v>
      </c>
      <c r="W788" s="64">
        <f>培养数据!$R$9*D388</f>
        <v>530.4</v>
      </c>
      <c r="X788" s="64">
        <f>培养数据!$R$10*D388</f>
        <v>176.8</v>
      </c>
      <c r="Y788" s="64">
        <f>培养数据!$R$11*D388</f>
        <v>353.6</v>
      </c>
      <c r="Z788" s="64">
        <f>培养数据!$R$12*D388</f>
        <v>176.8</v>
      </c>
    </row>
    <row r="789" spans="1:26">
      <c r="A789" s="64">
        <v>786</v>
      </c>
      <c r="B789" s="64">
        <v>2</v>
      </c>
      <c r="C789" s="64">
        <v>4</v>
      </c>
      <c r="D789" s="64">
        <v>86</v>
      </c>
      <c r="E789" s="64">
        <f t="shared" si="443"/>
        <v>440320</v>
      </c>
      <c r="F789" s="64">
        <f t="shared" si="444"/>
        <v>330240</v>
      </c>
      <c r="G789" s="64">
        <f t="shared" si="438"/>
        <v>440320</v>
      </c>
      <c r="H789" s="64">
        <f t="shared" si="439"/>
        <v>330240</v>
      </c>
      <c r="I789" s="64">
        <f t="shared" si="440"/>
        <v>110080</v>
      </c>
      <c r="J789" s="64">
        <f t="shared" si="441"/>
        <v>220160</v>
      </c>
      <c r="K789" s="64">
        <f t="shared" si="442"/>
        <v>110080</v>
      </c>
      <c r="L789" s="64">
        <f t="shared" si="445"/>
        <v>715520</v>
      </c>
      <c r="M789" s="64">
        <f t="shared" si="446"/>
        <v>536640</v>
      </c>
      <c r="N789" s="64">
        <f t="shared" si="447"/>
        <v>715520</v>
      </c>
      <c r="O789" s="64">
        <f t="shared" si="448"/>
        <v>536640</v>
      </c>
      <c r="P789" s="64">
        <f t="shared" si="449"/>
        <v>178880</v>
      </c>
      <c r="Q789" s="64">
        <f t="shared" si="450"/>
        <v>357760</v>
      </c>
      <c r="R789" s="64">
        <f t="shared" si="451"/>
        <v>178880</v>
      </c>
      <c r="T789" s="64">
        <f>培养数据!$R$6*D389</f>
        <v>715.52</v>
      </c>
      <c r="U789" s="64">
        <f>培养数据!$R$7*D389</f>
        <v>536.64</v>
      </c>
      <c r="V789" s="64">
        <f>培养数据!$R$8*D389</f>
        <v>715.52</v>
      </c>
      <c r="W789" s="64">
        <f>培养数据!$R$9*D389</f>
        <v>536.64</v>
      </c>
      <c r="X789" s="64">
        <f>培养数据!$R$10*D389</f>
        <v>178.88</v>
      </c>
      <c r="Y789" s="64">
        <f>培养数据!$R$11*D389</f>
        <v>357.76</v>
      </c>
      <c r="Z789" s="64">
        <f>培养数据!$R$12*D389</f>
        <v>178.88</v>
      </c>
    </row>
    <row r="790" spans="1:26">
      <c r="A790" s="64">
        <v>787</v>
      </c>
      <c r="B790" s="64">
        <v>2</v>
      </c>
      <c r="C790" s="64">
        <v>4</v>
      </c>
      <c r="D790" s="64">
        <v>87</v>
      </c>
      <c r="E790" s="64">
        <f t="shared" si="443"/>
        <v>445440.00000000012</v>
      </c>
      <c r="F790" s="64">
        <f t="shared" si="444"/>
        <v>334080</v>
      </c>
      <c r="G790" s="64">
        <f t="shared" si="438"/>
        <v>445440.00000000012</v>
      </c>
      <c r="H790" s="64">
        <f t="shared" si="439"/>
        <v>334080</v>
      </c>
      <c r="I790" s="64">
        <f t="shared" si="440"/>
        <v>111360.00000000003</v>
      </c>
      <c r="J790" s="64">
        <f t="shared" si="441"/>
        <v>222720.00000000006</v>
      </c>
      <c r="K790" s="64">
        <f t="shared" si="442"/>
        <v>111360.00000000003</v>
      </c>
      <c r="L790" s="64">
        <f t="shared" si="445"/>
        <v>723840</v>
      </c>
      <c r="M790" s="64">
        <f t="shared" si="446"/>
        <v>542880</v>
      </c>
      <c r="N790" s="64">
        <f t="shared" si="447"/>
        <v>723840</v>
      </c>
      <c r="O790" s="64">
        <f t="shared" si="448"/>
        <v>542880</v>
      </c>
      <c r="P790" s="64">
        <f t="shared" si="449"/>
        <v>180960</v>
      </c>
      <c r="Q790" s="64">
        <f t="shared" si="450"/>
        <v>361920</v>
      </c>
      <c r="R790" s="64">
        <f t="shared" si="451"/>
        <v>180960</v>
      </c>
      <c r="T790" s="64">
        <f>培养数据!$R$6*D390</f>
        <v>723.84</v>
      </c>
      <c r="U790" s="64">
        <f>培养数据!$R$7*D390</f>
        <v>542.88</v>
      </c>
      <c r="V790" s="64">
        <f>培养数据!$R$8*D390</f>
        <v>723.84</v>
      </c>
      <c r="W790" s="64">
        <f>培养数据!$R$9*D390</f>
        <v>542.88</v>
      </c>
      <c r="X790" s="64">
        <f>培养数据!$R$10*D390</f>
        <v>180.96</v>
      </c>
      <c r="Y790" s="64">
        <f>培养数据!$R$11*D390</f>
        <v>361.92</v>
      </c>
      <c r="Z790" s="64">
        <f>培养数据!$R$12*D390</f>
        <v>180.96</v>
      </c>
    </row>
    <row r="791" spans="1:26">
      <c r="A791" s="64">
        <v>788</v>
      </c>
      <c r="B791" s="64">
        <v>2</v>
      </c>
      <c r="C791" s="64">
        <v>4</v>
      </c>
      <c r="D791" s="64">
        <v>88</v>
      </c>
      <c r="E791" s="64">
        <f t="shared" si="443"/>
        <v>450560</v>
      </c>
      <c r="F791" s="64">
        <f t="shared" si="444"/>
        <v>337920</v>
      </c>
      <c r="G791" s="64">
        <f t="shared" si="438"/>
        <v>450560</v>
      </c>
      <c r="H791" s="64">
        <f t="shared" si="439"/>
        <v>337920</v>
      </c>
      <c r="I791" s="64">
        <f t="shared" si="440"/>
        <v>112640</v>
      </c>
      <c r="J791" s="64">
        <f t="shared" si="441"/>
        <v>225280</v>
      </c>
      <c r="K791" s="64">
        <f t="shared" si="442"/>
        <v>112640</v>
      </c>
      <c r="L791" s="64">
        <f t="shared" si="445"/>
        <v>732160.00000000012</v>
      </c>
      <c r="M791" s="64">
        <f t="shared" si="446"/>
        <v>549120</v>
      </c>
      <c r="N791" s="64">
        <f t="shared" si="447"/>
        <v>732160.00000000012</v>
      </c>
      <c r="O791" s="64">
        <f t="shared" si="448"/>
        <v>549120</v>
      </c>
      <c r="P791" s="64">
        <f t="shared" si="449"/>
        <v>183040.00000000003</v>
      </c>
      <c r="Q791" s="64">
        <f t="shared" si="450"/>
        <v>366080.00000000006</v>
      </c>
      <c r="R791" s="64">
        <f t="shared" si="451"/>
        <v>183040.00000000003</v>
      </c>
      <c r="T791" s="64">
        <f>培养数据!$R$6*D391</f>
        <v>732.16000000000008</v>
      </c>
      <c r="U791" s="64">
        <f>培养数据!$R$7*D391</f>
        <v>549.12</v>
      </c>
      <c r="V791" s="64">
        <f>培养数据!$R$8*D391</f>
        <v>732.16000000000008</v>
      </c>
      <c r="W791" s="64">
        <f>培养数据!$R$9*D391</f>
        <v>549.12</v>
      </c>
      <c r="X791" s="64">
        <f>培养数据!$R$10*D391</f>
        <v>183.04000000000002</v>
      </c>
      <c r="Y791" s="64">
        <f>培养数据!$R$11*D391</f>
        <v>366.08000000000004</v>
      </c>
      <c r="Z791" s="64">
        <f>培养数据!$R$12*D391</f>
        <v>183.04000000000002</v>
      </c>
    </row>
    <row r="792" spans="1:26">
      <c r="A792" s="64">
        <v>789</v>
      </c>
      <c r="B792" s="64">
        <v>2</v>
      </c>
      <c r="C792" s="64">
        <v>4</v>
      </c>
      <c r="D792" s="64">
        <v>89</v>
      </c>
      <c r="E792" s="64">
        <f t="shared" si="443"/>
        <v>455680</v>
      </c>
      <c r="F792" s="64">
        <f t="shared" si="444"/>
        <v>341760</v>
      </c>
      <c r="G792" s="64">
        <f t="shared" si="438"/>
        <v>455680</v>
      </c>
      <c r="H792" s="64">
        <f t="shared" si="439"/>
        <v>341760</v>
      </c>
      <c r="I792" s="64">
        <f t="shared" si="440"/>
        <v>113920</v>
      </c>
      <c r="J792" s="64">
        <f t="shared" si="441"/>
        <v>227840</v>
      </c>
      <c r="K792" s="64">
        <f t="shared" si="442"/>
        <v>113920</v>
      </c>
      <c r="L792" s="64">
        <f t="shared" si="445"/>
        <v>740480</v>
      </c>
      <c r="M792" s="64">
        <f t="shared" si="446"/>
        <v>555360</v>
      </c>
      <c r="N792" s="64">
        <f t="shared" si="447"/>
        <v>740480</v>
      </c>
      <c r="O792" s="64">
        <f t="shared" si="448"/>
        <v>555360</v>
      </c>
      <c r="P792" s="64">
        <f t="shared" si="449"/>
        <v>185120</v>
      </c>
      <c r="Q792" s="64">
        <f t="shared" si="450"/>
        <v>370240</v>
      </c>
      <c r="R792" s="64">
        <f t="shared" si="451"/>
        <v>185120</v>
      </c>
      <c r="T792" s="64">
        <f>培养数据!$R$6*D392</f>
        <v>740.48</v>
      </c>
      <c r="U792" s="64">
        <f>培养数据!$R$7*D392</f>
        <v>555.36</v>
      </c>
      <c r="V792" s="64">
        <f>培养数据!$R$8*D392</f>
        <v>740.48</v>
      </c>
      <c r="W792" s="64">
        <f>培养数据!$R$9*D392</f>
        <v>555.36</v>
      </c>
      <c r="X792" s="64">
        <f>培养数据!$R$10*D392</f>
        <v>185.12</v>
      </c>
      <c r="Y792" s="64">
        <f>培养数据!$R$11*D392</f>
        <v>370.24</v>
      </c>
      <c r="Z792" s="64">
        <f>培养数据!$R$12*D392</f>
        <v>185.12</v>
      </c>
    </row>
    <row r="793" spans="1:26">
      <c r="A793" s="64">
        <v>790</v>
      </c>
      <c r="B793" s="64">
        <v>2</v>
      </c>
      <c r="C793" s="64">
        <v>4</v>
      </c>
      <c r="D793" s="64">
        <v>90</v>
      </c>
      <c r="E793" s="64">
        <f t="shared" si="443"/>
        <v>460800</v>
      </c>
      <c r="F793" s="64">
        <f t="shared" si="444"/>
        <v>345600</v>
      </c>
      <c r="G793" s="64">
        <f t="shared" si="438"/>
        <v>460800</v>
      </c>
      <c r="H793" s="64">
        <f t="shared" si="439"/>
        <v>345600</v>
      </c>
      <c r="I793" s="64">
        <f t="shared" si="440"/>
        <v>115200</v>
      </c>
      <c r="J793" s="64">
        <f t="shared" si="441"/>
        <v>230400</v>
      </c>
      <c r="K793" s="64">
        <f t="shared" si="442"/>
        <v>115200</v>
      </c>
      <c r="L793" s="64">
        <f t="shared" si="445"/>
        <v>748800.00000000012</v>
      </c>
      <c r="M793" s="64">
        <f t="shared" si="446"/>
        <v>561600</v>
      </c>
      <c r="N793" s="64">
        <f t="shared" si="447"/>
        <v>748800.00000000012</v>
      </c>
      <c r="O793" s="64">
        <f t="shared" si="448"/>
        <v>561600</v>
      </c>
      <c r="P793" s="64">
        <f t="shared" si="449"/>
        <v>187200.00000000003</v>
      </c>
      <c r="Q793" s="64">
        <f t="shared" si="450"/>
        <v>374400.00000000006</v>
      </c>
      <c r="R793" s="64">
        <f t="shared" si="451"/>
        <v>187200.00000000003</v>
      </c>
      <c r="T793" s="64">
        <f>培养数据!$R$6*D393</f>
        <v>748.80000000000007</v>
      </c>
      <c r="U793" s="64">
        <f>培养数据!$R$7*D393</f>
        <v>561.6</v>
      </c>
      <c r="V793" s="64">
        <f>培养数据!$R$8*D393</f>
        <v>748.80000000000007</v>
      </c>
      <c r="W793" s="64">
        <f>培养数据!$R$9*D393</f>
        <v>561.6</v>
      </c>
      <c r="X793" s="64">
        <f>培养数据!$R$10*D393</f>
        <v>187.20000000000002</v>
      </c>
      <c r="Y793" s="64">
        <f>培养数据!$R$11*D393</f>
        <v>374.40000000000003</v>
      </c>
      <c r="Z793" s="64">
        <f>培养数据!$R$12*D393</f>
        <v>187.20000000000002</v>
      </c>
    </row>
    <row r="794" spans="1:26">
      <c r="A794" s="64">
        <v>791</v>
      </c>
      <c r="B794" s="64">
        <v>2</v>
      </c>
      <c r="C794" s="64">
        <v>4</v>
      </c>
      <c r="D794" s="64">
        <v>91</v>
      </c>
      <c r="E794" s="64">
        <f t="shared" si="443"/>
        <v>465920</v>
      </c>
      <c r="F794" s="64">
        <f t="shared" si="444"/>
        <v>349440</v>
      </c>
      <c r="G794" s="64">
        <f t="shared" si="438"/>
        <v>465920</v>
      </c>
      <c r="H794" s="64">
        <f t="shared" si="439"/>
        <v>349440</v>
      </c>
      <c r="I794" s="64">
        <f t="shared" si="440"/>
        <v>116480</v>
      </c>
      <c r="J794" s="64">
        <f t="shared" si="441"/>
        <v>232960</v>
      </c>
      <c r="K794" s="64">
        <f t="shared" si="442"/>
        <v>116480</v>
      </c>
      <c r="L794" s="64">
        <f t="shared" si="445"/>
        <v>757120</v>
      </c>
      <c r="M794" s="64">
        <f t="shared" si="446"/>
        <v>567840</v>
      </c>
      <c r="N794" s="64">
        <f t="shared" si="447"/>
        <v>757120</v>
      </c>
      <c r="O794" s="64">
        <f t="shared" si="448"/>
        <v>567840</v>
      </c>
      <c r="P794" s="64">
        <f t="shared" si="449"/>
        <v>189280</v>
      </c>
      <c r="Q794" s="64">
        <f t="shared" si="450"/>
        <v>378560</v>
      </c>
      <c r="R794" s="64">
        <f t="shared" si="451"/>
        <v>189280</v>
      </c>
      <c r="T794" s="64">
        <f>培养数据!$R$6*D394</f>
        <v>757.12</v>
      </c>
      <c r="U794" s="64">
        <f>培养数据!$R$7*D394</f>
        <v>567.84</v>
      </c>
      <c r="V794" s="64">
        <f>培养数据!$R$8*D394</f>
        <v>757.12</v>
      </c>
      <c r="W794" s="64">
        <f>培养数据!$R$9*D394</f>
        <v>567.84</v>
      </c>
      <c r="X794" s="64">
        <f>培养数据!$R$10*D394</f>
        <v>189.28</v>
      </c>
      <c r="Y794" s="64">
        <f>培养数据!$R$11*D394</f>
        <v>378.56</v>
      </c>
      <c r="Z794" s="64">
        <f>培养数据!$R$12*D394</f>
        <v>189.28</v>
      </c>
    </row>
    <row r="795" spans="1:26">
      <c r="A795" s="64">
        <v>792</v>
      </c>
      <c r="B795" s="64">
        <v>2</v>
      </c>
      <c r="C795" s="64">
        <v>4</v>
      </c>
      <c r="D795" s="64">
        <v>92</v>
      </c>
      <c r="E795" s="64">
        <f t="shared" si="443"/>
        <v>471040.00000000012</v>
      </c>
      <c r="F795" s="64">
        <f t="shared" si="444"/>
        <v>353280</v>
      </c>
      <c r="G795" s="64">
        <f t="shared" si="438"/>
        <v>471040.00000000012</v>
      </c>
      <c r="H795" s="64">
        <f t="shared" si="439"/>
        <v>353280</v>
      </c>
      <c r="I795" s="64">
        <f t="shared" si="440"/>
        <v>117760.00000000003</v>
      </c>
      <c r="J795" s="64">
        <f t="shared" si="441"/>
        <v>235520.00000000006</v>
      </c>
      <c r="K795" s="64">
        <f t="shared" si="442"/>
        <v>117760.00000000003</v>
      </c>
      <c r="L795" s="64">
        <f t="shared" si="445"/>
        <v>765440</v>
      </c>
      <c r="M795" s="64">
        <f t="shared" si="446"/>
        <v>574080</v>
      </c>
      <c r="N795" s="64">
        <f t="shared" si="447"/>
        <v>765440</v>
      </c>
      <c r="O795" s="64">
        <f t="shared" si="448"/>
        <v>574080</v>
      </c>
      <c r="P795" s="64">
        <f t="shared" si="449"/>
        <v>191360</v>
      </c>
      <c r="Q795" s="64">
        <f t="shared" si="450"/>
        <v>382720</v>
      </c>
      <c r="R795" s="64">
        <f t="shared" si="451"/>
        <v>191360</v>
      </c>
      <c r="T795" s="64">
        <f>培养数据!$R$6*D395</f>
        <v>765.44</v>
      </c>
      <c r="U795" s="64">
        <f>培养数据!$R$7*D395</f>
        <v>574.08000000000004</v>
      </c>
      <c r="V795" s="64">
        <f>培养数据!$R$8*D395</f>
        <v>765.44</v>
      </c>
      <c r="W795" s="64">
        <f>培养数据!$R$9*D395</f>
        <v>574.08000000000004</v>
      </c>
      <c r="X795" s="64">
        <f>培养数据!$R$10*D395</f>
        <v>191.36</v>
      </c>
      <c r="Y795" s="64">
        <f>培养数据!$R$11*D395</f>
        <v>382.72</v>
      </c>
      <c r="Z795" s="64">
        <f>培养数据!$R$12*D395</f>
        <v>191.36</v>
      </c>
    </row>
    <row r="796" spans="1:26">
      <c r="A796" s="64">
        <v>793</v>
      </c>
      <c r="B796" s="64">
        <v>2</v>
      </c>
      <c r="C796" s="64">
        <v>4</v>
      </c>
      <c r="D796" s="64">
        <v>93</v>
      </c>
      <c r="E796" s="64">
        <f t="shared" si="443"/>
        <v>476160</v>
      </c>
      <c r="F796" s="64">
        <f t="shared" si="444"/>
        <v>357120</v>
      </c>
      <c r="G796" s="64">
        <f t="shared" si="438"/>
        <v>476160</v>
      </c>
      <c r="H796" s="64">
        <f t="shared" si="439"/>
        <v>357120</v>
      </c>
      <c r="I796" s="64">
        <f t="shared" si="440"/>
        <v>119040</v>
      </c>
      <c r="J796" s="64">
        <f t="shared" si="441"/>
        <v>238080</v>
      </c>
      <c r="K796" s="64">
        <f t="shared" si="442"/>
        <v>119040</v>
      </c>
      <c r="L796" s="64">
        <f t="shared" si="445"/>
        <v>773760</v>
      </c>
      <c r="M796" s="64">
        <f t="shared" si="446"/>
        <v>580320</v>
      </c>
      <c r="N796" s="64">
        <f t="shared" si="447"/>
        <v>773760</v>
      </c>
      <c r="O796" s="64">
        <f t="shared" si="448"/>
        <v>580320</v>
      </c>
      <c r="P796" s="64">
        <f t="shared" si="449"/>
        <v>193440</v>
      </c>
      <c r="Q796" s="64">
        <f t="shared" si="450"/>
        <v>386880</v>
      </c>
      <c r="R796" s="64">
        <f t="shared" si="451"/>
        <v>193440</v>
      </c>
      <c r="T796" s="64">
        <f>培养数据!$R$6*D396</f>
        <v>773.76</v>
      </c>
      <c r="U796" s="64">
        <f>培养数据!$R$7*D396</f>
        <v>580.32000000000005</v>
      </c>
      <c r="V796" s="64">
        <f>培养数据!$R$8*D396</f>
        <v>773.76</v>
      </c>
      <c r="W796" s="64">
        <f>培养数据!$R$9*D396</f>
        <v>580.32000000000005</v>
      </c>
      <c r="X796" s="64">
        <f>培养数据!$R$10*D396</f>
        <v>193.44</v>
      </c>
      <c r="Y796" s="64">
        <f>培养数据!$R$11*D396</f>
        <v>386.88</v>
      </c>
      <c r="Z796" s="64">
        <f>培养数据!$R$12*D396</f>
        <v>193.44</v>
      </c>
    </row>
    <row r="797" spans="1:26">
      <c r="A797" s="64">
        <v>794</v>
      </c>
      <c r="B797" s="64">
        <v>2</v>
      </c>
      <c r="C797" s="64">
        <v>4</v>
      </c>
      <c r="D797" s="64">
        <v>94</v>
      </c>
      <c r="E797" s="64">
        <f t="shared" si="443"/>
        <v>481280</v>
      </c>
      <c r="F797" s="64">
        <f t="shared" si="444"/>
        <v>360960</v>
      </c>
      <c r="G797" s="64">
        <f t="shared" si="438"/>
        <v>481280</v>
      </c>
      <c r="H797" s="64">
        <f t="shared" si="439"/>
        <v>360960</v>
      </c>
      <c r="I797" s="64">
        <f t="shared" si="440"/>
        <v>120320</v>
      </c>
      <c r="J797" s="64">
        <f t="shared" si="441"/>
        <v>240640</v>
      </c>
      <c r="K797" s="64">
        <f t="shared" si="442"/>
        <v>120320</v>
      </c>
      <c r="L797" s="64">
        <f t="shared" si="445"/>
        <v>782080</v>
      </c>
      <c r="M797" s="64">
        <f t="shared" si="446"/>
        <v>586560.00000000012</v>
      </c>
      <c r="N797" s="64">
        <f t="shared" si="447"/>
        <v>782080</v>
      </c>
      <c r="O797" s="64">
        <f t="shared" si="448"/>
        <v>586560.00000000012</v>
      </c>
      <c r="P797" s="64">
        <f t="shared" si="449"/>
        <v>195520</v>
      </c>
      <c r="Q797" s="64">
        <f t="shared" si="450"/>
        <v>391040</v>
      </c>
      <c r="R797" s="64">
        <f t="shared" si="451"/>
        <v>195520</v>
      </c>
      <c r="T797" s="64">
        <f>培养数据!$R$6*D397</f>
        <v>782.08</v>
      </c>
      <c r="U797" s="64">
        <f>培养数据!$R$7*D397</f>
        <v>586.56000000000006</v>
      </c>
      <c r="V797" s="64">
        <f>培养数据!$R$8*D397</f>
        <v>782.08</v>
      </c>
      <c r="W797" s="64">
        <f>培养数据!$R$9*D397</f>
        <v>586.56000000000006</v>
      </c>
      <c r="X797" s="64">
        <f>培养数据!$R$10*D397</f>
        <v>195.52</v>
      </c>
      <c r="Y797" s="64">
        <f>培养数据!$R$11*D397</f>
        <v>391.04</v>
      </c>
      <c r="Z797" s="64">
        <f>培养数据!$R$12*D397</f>
        <v>195.52</v>
      </c>
    </row>
    <row r="798" spans="1:26">
      <c r="A798" s="64">
        <v>795</v>
      </c>
      <c r="B798" s="64">
        <v>2</v>
      </c>
      <c r="C798" s="64">
        <v>4</v>
      </c>
      <c r="D798" s="64">
        <v>95</v>
      </c>
      <c r="E798" s="64">
        <f t="shared" si="443"/>
        <v>486400</v>
      </c>
      <c r="F798" s="64">
        <f t="shared" si="444"/>
        <v>364800</v>
      </c>
      <c r="G798" s="64">
        <f t="shared" si="438"/>
        <v>486400</v>
      </c>
      <c r="H798" s="64">
        <f t="shared" si="439"/>
        <v>364800</v>
      </c>
      <c r="I798" s="64">
        <f t="shared" si="440"/>
        <v>121600</v>
      </c>
      <c r="J798" s="64">
        <f t="shared" si="441"/>
        <v>243200</v>
      </c>
      <c r="K798" s="64">
        <f t="shared" si="442"/>
        <v>121600</v>
      </c>
      <c r="L798" s="64">
        <f t="shared" si="445"/>
        <v>790400</v>
      </c>
      <c r="M798" s="64">
        <f t="shared" si="446"/>
        <v>592800.00000000012</v>
      </c>
      <c r="N798" s="64">
        <f t="shared" si="447"/>
        <v>790400</v>
      </c>
      <c r="O798" s="64">
        <f t="shared" si="448"/>
        <v>592800.00000000012</v>
      </c>
      <c r="P798" s="64">
        <f t="shared" si="449"/>
        <v>197600</v>
      </c>
      <c r="Q798" s="64">
        <f t="shared" si="450"/>
        <v>395200</v>
      </c>
      <c r="R798" s="64">
        <f t="shared" si="451"/>
        <v>197600</v>
      </c>
      <c r="T798" s="64">
        <f>培养数据!$R$6*D398</f>
        <v>790.4</v>
      </c>
      <c r="U798" s="64">
        <f>培养数据!$R$7*D398</f>
        <v>592.80000000000007</v>
      </c>
      <c r="V798" s="64">
        <f>培养数据!$R$8*D398</f>
        <v>790.4</v>
      </c>
      <c r="W798" s="64">
        <f>培养数据!$R$9*D398</f>
        <v>592.80000000000007</v>
      </c>
      <c r="X798" s="64">
        <f>培养数据!$R$10*D398</f>
        <v>197.6</v>
      </c>
      <c r="Y798" s="64">
        <f>培养数据!$R$11*D398</f>
        <v>395.2</v>
      </c>
      <c r="Z798" s="64">
        <f>培养数据!$R$12*D398</f>
        <v>197.6</v>
      </c>
    </row>
    <row r="799" spans="1:26">
      <c r="A799" s="64">
        <v>796</v>
      </c>
      <c r="B799" s="64">
        <v>2</v>
      </c>
      <c r="C799" s="64">
        <v>4</v>
      </c>
      <c r="D799" s="64">
        <v>96</v>
      </c>
      <c r="E799" s="64">
        <f t="shared" si="443"/>
        <v>491520.00000000012</v>
      </c>
      <c r="F799" s="64">
        <f t="shared" si="444"/>
        <v>368640</v>
      </c>
      <c r="G799" s="64">
        <f t="shared" si="438"/>
        <v>491520.00000000012</v>
      </c>
      <c r="H799" s="64">
        <f t="shared" si="439"/>
        <v>368640</v>
      </c>
      <c r="I799" s="64">
        <f t="shared" si="440"/>
        <v>122880.00000000003</v>
      </c>
      <c r="J799" s="64">
        <f t="shared" si="441"/>
        <v>245760.00000000006</v>
      </c>
      <c r="K799" s="64">
        <f t="shared" si="442"/>
        <v>122880.00000000003</v>
      </c>
      <c r="L799" s="64">
        <f t="shared" si="445"/>
        <v>798720</v>
      </c>
      <c r="M799" s="64">
        <f t="shared" si="446"/>
        <v>599040</v>
      </c>
      <c r="N799" s="64">
        <f t="shared" si="447"/>
        <v>798720</v>
      </c>
      <c r="O799" s="64">
        <f t="shared" si="448"/>
        <v>599040</v>
      </c>
      <c r="P799" s="64">
        <f t="shared" si="449"/>
        <v>199680</v>
      </c>
      <c r="Q799" s="64">
        <f t="shared" si="450"/>
        <v>399360</v>
      </c>
      <c r="R799" s="64">
        <f t="shared" si="451"/>
        <v>199680</v>
      </c>
      <c r="T799" s="64">
        <f>培养数据!$R$6*D399</f>
        <v>798.72</v>
      </c>
      <c r="U799" s="64">
        <f>培养数据!$R$7*D399</f>
        <v>599.04</v>
      </c>
      <c r="V799" s="64">
        <f>培养数据!$R$8*D399</f>
        <v>798.72</v>
      </c>
      <c r="W799" s="64">
        <f>培养数据!$R$9*D399</f>
        <v>599.04</v>
      </c>
      <c r="X799" s="64">
        <f>培养数据!$R$10*D399</f>
        <v>199.68</v>
      </c>
      <c r="Y799" s="64">
        <f>培养数据!$R$11*D399</f>
        <v>399.36</v>
      </c>
      <c r="Z799" s="64">
        <f>培养数据!$R$12*D399</f>
        <v>199.68</v>
      </c>
    </row>
    <row r="800" spans="1:26">
      <c r="A800" s="64">
        <v>797</v>
      </c>
      <c r="B800" s="64">
        <v>2</v>
      </c>
      <c r="C800" s="64">
        <v>4</v>
      </c>
      <c r="D800" s="64">
        <v>97</v>
      </c>
      <c r="E800" s="64">
        <f t="shared" si="443"/>
        <v>496640.00000000012</v>
      </c>
      <c r="F800" s="64">
        <f t="shared" si="444"/>
        <v>372480</v>
      </c>
      <c r="G800" s="64">
        <f t="shared" si="438"/>
        <v>496640.00000000012</v>
      </c>
      <c r="H800" s="64">
        <f t="shared" si="439"/>
        <v>372480</v>
      </c>
      <c r="I800" s="64">
        <f t="shared" si="440"/>
        <v>124160.00000000003</v>
      </c>
      <c r="J800" s="64">
        <f t="shared" si="441"/>
        <v>248320.00000000006</v>
      </c>
      <c r="K800" s="64">
        <f t="shared" si="442"/>
        <v>124160.00000000003</v>
      </c>
      <c r="L800" s="64">
        <f t="shared" si="445"/>
        <v>807040.00000000012</v>
      </c>
      <c r="M800" s="64">
        <f t="shared" si="446"/>
        <v>605280</v>
      </c>
      <c r="N800" s="64">
        <f t="shared" si="447"/>
        <v>807040.00000000012</v>
      </c>
      <c r="O800" s="64">
        <f t="shared" si="448"/>
        <v>605280</v>
      </c>
      <c r="P800" s="64">
        <f t="shared" si="449"/>
        <v>201760.00000000003</v>
      </c>
      <c r="Q800" s="64">
        <f t="shared" si="450"/>
        <v>403520.00000000006</v>
      </c>
      <c r="R800" s="64">
        <f t="shared" si="451"/>
        <v>201760.00000000003</v>
      </c>
      <c r="T800" s="64">
        <f>培养数据!$R$6*D400</f>
        <v>807.04000000000008</v>
      </c>
      <c r="U800" s="64">
        <f>培养数据!$R$7*D400</f>
        <v>605.28</v>
      </c>
      <c r="V800" s="64">
        <f>培养数据!$R$8*D400</f>
        <v>807.04000000000008</v>
      </c>
      <c r="W800" s="64">
        <f>培养数据!$R$9*D400</f>
        <v>605.28</v>
      </c>
      <c r="X800" s="64">
        <f>培养数据!$R$10*D400</f>
        <v>201.76000000000002</v>
      </c>
      <c r="Y800" s="64">
        <f>培养数据!$R$11*D400</f>
        <v>403.52000000000004</v>
      </c>
      <c r="Z800" s="64">
        <f>培养数据!$R$12*D400</f>
        <v>201.76000000000002</v>
      </c>
    </row>
    <row r="801" spans="1:26">
      <c r="A801" s="64">
        <v>798</v>
      </c>
      <c r="B801" s="64">
        <v>2</v>
      </c>
      <c r="C801" s="64">
        <v>4</v>
      </c>
      <c r="D801" s="64">
        <v>98</v>
      </c>
      <c r="E801" s="64">
        <f t="shared" si="443"/>
        <v>501760</v>
      </c>
      <c r="F801" s="64">
        <f t="shared" si="444"/>
        <v>376320</v>
      </c>
      <c r="G801" s="64">
        <f t="shared" si="438"/>
        <v>501760</v>
      </c>
      <c r="H801" s="64">
        <f t="shared" si="439"/>
        <v>376320</v>
      </c>
      <c r="I801" s="64">
        <f t="shared" si="440"/>
        <v>125440</v>
      </c>
      <c r="J801" s="64">
        <f t="shared" si="441"/>
        <v>250880</v>
      </c>
      <c r="K801" s="64">
        <f t="shared" si="442"/>
        <v>125440</v>
      </c>
      <c r="L801" s="64">
        <f t="shared" si="445"/>
        <v>815360</v>
      </c>
      <c r="M801" s="64">
        <f t="shared" si="446"/>
        <v>611520</v>
      </c>
      <c r="N801" s="64">
        <f t="shared" si="447"/>
        <v>815360</v>
      </c>
      <c r="O801" s="64">
        <f t="shared" si="448"/>
        <v>611520</v>
      </c>
      <c r="P801" s="64">
        <f t="shared" si="449"/>
        <v>203840</v>
      </c>
      <c r="Q801" s="64">
        <f t="shared" si="450"/>
        <v>407680</v>
      </c>
      <c r="R801" s="64">
        <f t="shared" si="451"/>
        <v>203840</v>
      </c>
      <c r="T801" s="64">
        <f>培养数据!$R$6*D401</f>
        <v>815.36</v>
      </c>
      <c r="U801" s="64">
        <f>培养数据!$R$7*D401</f>
        <v>611.52</v>
      </c>
      <c r="V801" s="64">
        <f>培养数据!$R$8*D401</f>
        <v>815.36</v>
      </c>
      <c r="W801" s="64">
        <f>培养数据!$R$9*D401</f>
        <v>611.52</v>
      </c>
      <c r="X801" s="64">
        <f>培养数据!$R$10*D401</f>
        <v>203.84</v>
      </c>
      <c r="Y801" s="64">
        <f>培养数据!$R$11*D401</f>
        <v>407.68</v>
      </c>
      <c r="Z801" s="64">
        <f>培养数据!$R$12*D401</f>
        <v>203.84</v>
      </c>
    </row>
    <row r="802" spans="1:26">
      <c r="A802" s="64">
        <v>799</v>
      </c>
      <c r="B802" s="64">
        <v>2</v>
      </c>
      <c r="C802" s="64">
        <v>4</v>
      </c>
      <c r="D802" s="64">
        <v>99</v>
      </c>
      <c r="E802" s="64">
        <f t="shared" si="443"/>
        <v>506880</v>
      </c>
      <c r="F802" s="64">
        <f t="shared" si="444"/>
        <v>380160</v>
      </c>
      <c r="G802" s="64">
        <f t="shared" si="438"/>
        <v>506880</v>
      </c>
      <c r="H802" s="64">
        <f t="shared" si="439"/>
        <v>380160</v>
      </c>
      <c r="I802" s="64">
        <f t="shared" si="440"/>
        <v>126720</v>
      </c>
      <c r="J802" s="64">
        <f t="shared" si="441"/>
        <v>253440</v>
      </c>
      <c r="K802" s="64">
        <f t="shared" si="442"/>
        <v>126720</v>
      </c>
      <c r="L802" s="64">
        <f t="shared" si="445"/>
        <v>823680.00000000012</v>
      </c>
      <c r="M802" s="64">
        <f t="shared" si="446"/>
        <v>617760</v>
      </c>
      <c r="N802" s="64">
        <f t="shared" si="447"/>
        <v>823680.00000000012</v>
      </c>
      <c r="O802" s="64">
        <f t="shared" si="448"/>
        <v>617760</v>
      </c>
      <c r="P802" s="64">
        <f t="shared" si="449"/>
        <v>205920.00000000003</v>
      </c>
      <c r="Q802" s="64">
        <f t="shared" si="450"/>
        <v>411840.00000000006</v>
      </c>
      <c r="R802" s="64">
        <f t="shared" si="451"/>
        <v>205920.00000000003</v>
      </c>
      <c r="T802" s="64">
        <f>培养数据!$R$6*D402</f>
        <v>823.68000000000006</v>
      </c>
      <c r="U802" s="64">
        <f>培养数据!$R$7*D402</f>
        <v>617.76</v>
      </c>
      <c r="V802" s="64">
        <f>培养数据!$R$8*D402</f>
        <v>823.68000000000006</v>
      </c>
      <c r="W802" s="64">
        <f>培养数据!$R$9*D402</f>
        <v>617.76</v>
      </c>
      <c r="X802" s="64">
        <f>培养数据!$R$10*D402</f>
        <v>205.92000000000002</v>
      </c>
      <c r="Y802" s="64">
        <f>培养数据!$R$11*D402</f>
        <v>411.84000000000003</v>
      </c>
      <c r="Z802" s="64">
        <f>培养数据!$R$12*D402</f>
        <v>205.92000000000002</v>
      </c>
    </row>
    <row r="803" spans="1:26">
      <c r="A803" s="64">
        <v>800</v>
      </c>
      <c r="B803" s="64">
        <v>2</v>
      </c>
      <c r="C803" s="64">
        <v>4</v>
      </c>
      <c r="D803" s="64">
        <v>100</v>
      </c>
      <c r="E803" s="64">
        <f t="shared" si="443"/>
        <v>512000</v>
      </c>
      <c r="F803" s="64">
        <f t="shared" si="444"/>
        <v>384000</v>
      </c>
      <c r="G803" s="64">
        <f t="shared" si="438"/>
        <v>512000</v>
      </c>
      <c r="H803" s="64">
        <f t="shared" si="439"/>
        <v>384000</v>
      </c>
      <c r="I803" s="64">
        <f t="shared" si="440"/>
        <v>128000</v>
      </c>
      <c r="J803" s="64">
        <f t="shared" si="441"/>
        <v>256000</v>
      </c>
      <c r="K803" s="64">
        <f t="shared" si="442"/>
        <v>128000</v>
      </c>
      <c r="L803" s="64">
        <f t="shared" si="445"/>
        <v>832000</v>
      </c>
      <c r="M803" s="64">
        <f t="shared" si="446"/>
        <v>624000</v>
      </c>
      <c r="N803" s="64">
        <f t="shared" si="447"/>
        <v>832000</v>
      </c>
      <c r="O803" s="64">
        <f t="shared" si="448"/>
        <v>624000</v>
      </c>
      <c r="P803" s="64">
        <f t="shared" si="449"/>
        <v>208000</v>
      </c>
      <c r="Q803" s="64">
        <f t="shared" si="450"/>
        <v>416000</v>
      </c>
      <c r="R803" s="64">
        <f t="shared" si="451"/>
        <v>208000</v>
      </c>
      <c r="T803" s="64">
        <f>培养数据!$R$6*D403</f>
        <v>832</v>
      </c>
      <c r="U803" s="64">
        <f>培养数据!$R$7*D403</f>
        <v>624</v>
      </c>
      <c r="V803" s="64">
        <f>培养数据!$R$8*D403</f>
        <v>832</v>
      </c>
      <c r="W803" s="64">
        <f>培养数据!$R$9*D403</f>
        <v>624</v>
      </c>
      <c r="X803" s="64">
        <f>培养数据!$R$10*D403</f>
        <v>208</v>
      </c>
      <c r="Y803" s="64">
        <f>培养数据!$R$11*D403</f>
        <v>416</v>
      </c>
      <c r="Z803" s="64">
        <f>培养数据!$R$12*D403</f>
        <v>208</v>
      </c>
    </row>
    <row r="804" spans="1:26">
      <c r="A804" s="64">
        <v>801</v>
      </c>
      <c r="B804" s="64">
        <v>3</v>
      </c>
      <c r="C804" s="64">
        <v>1</v>
      </c>
      <c r="D804" s="64">
        <v>1</v>
      </c>
      <c r="E804" s="64">
        <v>0</v>
      </c>
      <c r="F804" s="64">
        <v>0</v>
      </c>
      <c r="G804" s="64">
        <v>0</v>
      </c>
      <c r="H804" s="64">
        <v>0</v>
      </c>
      <c r="I804" s="64">
        <v>0</v>
      </c>
      <c r="J804" s="64">
        <v>0</v>
      </c>
      <c r="K804" s="64">
        <v>0</v>
      </c>
      <c r="L804" s="64">
        <f t="shared" si="445"/>
        <v>1600</v>
      </c>
      <c r="M804" s="64">
        <f t="shared" si="446"/>
        <v>1920</v>
      </c>
      <c r="N804" s="64">
        <f t="shared" si="447"/>
        <v>3200</v>
      </c>
      <c r="O804" s="64">
        <f t="shared" si="448"/>
        <v>2400</v>
      </c>
      <c r="P804" s="64">
        <f t="shared" si="449"/>
        <v>384</v>
      </c>
      <c r="Q804" s="64">
        <f t="shared" si="450"/>
        <v>768</v>
      </c>
      <c r="R804" s="64">
        <f t="shared" si="451"/>
        <v>384</v>
      </c>
      <c r="T804" s="64">
        <f>培养数据!$D$6*D404</f>
        <v>1.6</v>
      </c>
      <c r="U804" s="64">
        <f>培养数据!$D$7*D404</f>
        <v>1.92</v>
      </c>
      <c r="V804" s="64">
        <f>培养数据!$D$8*D404</f>
        <v>3.2</v>
      </c>
      <c r="W804" s="64">
        <f>培养数据!$D$9*D404</f>
        <v>2.4</v>
      </c>
      <c r="X804" s="64">
        <f>培养数据!$D$10*D404</f>
        <v>0.38400000000000001</v>
      </c>
      <c r="Y804" s="64">
        <f>培养数据!$D$11*D404</f>
        <v>0.76800000000000002</v>
      </c>
      <c r="Z804" s="64">
        <f>培养数据!$D$12*D404</f>
        <v>0.38400000000000001</v>
      </c>
    </row>
    <row r="805" spans="1:26">
      <c r="A805" s="64">
        <v>802</v>
      </c>
      <c r="B805" s="64">
        <v>3</v>
      </c>
      <c r="C805" s="64">
        <v>1</v>
      </c>
      <c r="D805" s="64">
        <v>2</v>
      </c>
      <c r="E805" s="64">
        <v>0</v>
      </c>
      <c r="F805" s="64">
        <v>0</v>
      </c>
      <c r="G805" s="64">
        <v>0</v>
      </c>
      <c r="H805" s="64">
        <v>0</v>
      </c>
      <c r="I805" s="64">
        <v>0</v>
      </c>
      <c r="J805" s="64">
        <v>0</v>
      </c>
      <c r="K805" s="64">
        <v>0</v>
      </c>
      <c r="L805" s="64">
        <f t="shared" si="445"/>
        <v>3200</v>
      </c>
      <c r="M805" s="64">
        <f t="shared" si="446"/>
        <v>3840</v>
      </c>
      <c r="N805" s="64">
        <f t="shared" si="447"/>
        <v>6400</v>
      </c>
      <c r="O805" s="64">
        <f t="shared" si="448"/>
        <v>4800</v>
      </c>
      <c r="P805" s="64">
        <f t="shared" si="449"/>
        <v>768</v>
      </c>
      <c r="Q805" s="64">
        <f t="shared" si="450"/>
        <v>1536</v>
      </c>
      <c r="R805" s="64">
        <f t="shared" si="451"/>
        <v>768</v>
      </c>
      <c r="T805" s="64">
        <f>培养数据!$D$6*D405</f>
        <v>3.2</v>
      </c>
      <c r="U805" s="64">
        <f>培养数据!$D$7*D405</f>
        <v>3.84</v>
      </c>
      <c r="V805" s="64">
        <f>培养数据!$D$8*D405</f>
        <v>6.4</v>
      </c>
      <c r="W805" s="64">
        <f>培养数据!$D$9*D405</f>
        <v>4.8</v>
      </c>
      <c r="X805" s="64">
        <f>培养数据!$D$10*D405</f>
        <v>0.76800000000000002</v>
      </c>
      <c r="Y805" s="64">
        <f>培养数据!$D$11*D405</f>
        <v>1.536</v>
      </c>
      <c r="Z805" s="64">
        <f>培养数据!$D$12*D405</f>
        <v>0.76800000000000002</v>
      </c>
    </row>
    <row r="806" spans="1:26">
      <c r="A806" s="64">
        <v>803</v>
      </c>
      <c r="B806" s="64">
        <v>3</v>
      </c>
      <c r="C806" s="64">
        <v>1</v>
      </c>
      <c r="D806" s="64">
        <v>3</v>
      </c>
      <c r="E806" s="64">
        <v>0</v>
      </c>
      <c r="F806" s="64">
        <v>0</v>
      </c>
      <c r="G806" s="64">
        <v>0</v>
      </c>
      <c r="H806" s="64">
        <v>0</v>
      </c>
      <c r="I806" s="64">
        <v>0</v>
      </c>
      <c r="J806" s="64">
        <v>0</v>
      </c>
      <c r="K806" s="64">
        <v>0</v>
      </c>
      <c r="L806" s="64">
        <f t="shared" si="445"/>
        <v>4800.0000000000009</v>
      </c>
      <c r="M806" s="64">
        <f t="shared" si="446"/>
        <v>5760</v>
      </c>
      <c r="N806" s="64">
        <f t="shared" si="447"/>
        <v>9600.0000000000018</v>
      </c>
      <c r="O806" s="64">
        <f t="shared" si="448"/>
        <v>7199.9999999999991</v>
      </c>
      <c r="P806" s="64">
        <f t="shared" si="449"/>
        <v>1152.0000000000002</v>
      </c>
      <c r="Q806" s="64">
        <f t="shared" si="450"/>
        <v>2304.0000000000005</v>
      </c>
      <c r="R806" s="64">
        <f t="shared" si="451"/>
        <v>1152.0000000000002</v>
      </c>
      <c r="T806" s="64">
        <f>培养数据!$D$6*D406</f>
        <v>4.8000000000000007</v>
      </c>
      <c r="U806" s="64">
        <f>培养数据!$D$7*D406</f>
        <v>5.76</v>
      </c>
      <c r="V806" s="64">
        <f>培养数据!$D$8*D406</f>
        <v>9.6000000000000014</v>
      </c>
      <c r="W806" s="64">
        <f>培养数据!$D$9*D406</f>
        <v>7.1999999999999993</v>
      </c>
      <c r="X806" s="64">
        <f>培养数据!$D$10*D406</f>
        <v>1.1520000000000001</v>
      </c>
      <c r="Y806" s="64">
        <f>培养数据!$D$11*D406</f>
        <v>2.3040000000000003</v>
      </c>
      <c r="Z806" s="64">
        <f>培养数据!$D$12*D406</f>
        <v>1.1520000000000001</v>
      </c>
    </row>
    <row r="807" spans="1:26">
      <c r="A807" s="64">
        <v>804</v>
      </c>
      <c r="B807" s="64">
        <v>3</v>
      </c>
      <c r="C807" s="64">
        <v>1</v>
      </c>
      <c r="D807" s="64">
        <v>4</v>
      </c>
      <c r="E807" s="64">
        <v>0</v>
      </c>
      <c r="F807" s="64">
        <v>0</v>
      </c>
      <c r="G807" s="64">
        <v>0</v>
      </c>
      <c r="H807" s="64">
        <v>0</v>
      </c>
      <c r="I807" s="64">
        <v>0</v>
      </c>
      <c r="J807" s="64">
        <v>0</v>
      </c>
      <c r="K807" s="64">
        <v>0</v>
      </c>
      <c r="L807" s="64">
        <f t="shared" si="445"/>
        <v>6400</v>
      </c>
      <c r="M807" s="64">
        <f t="shared" si="446"/>
        <v>7680</v>
      </c>
      <c r="N807" s="64">
        <f t="shared" si="447"/>
        <v>12800</v>
      </c>
      <c r="O807" s="64">
        <f t="shared" si="448"/>
        <v>9600</v>
      </c>
      <c r="P807" s="64">
        <f t="shared" si="449"/>
        <v>1536</v>
      </c>
      <c r="Q807" s="64">
        <f t="shared" si="450"/>
        <v>3072</v>
      </c>
      <c r="R807" s="64">
        <f t="shared" si="451"/>
        <v>1536</v>
      </c>
      <c r="T807" s="64">
        <f>培养数据!$D$6*D407</f>
        <v>6.4</v>
      </c>
      <c r="U807" s="64">
        <f>培养数据!$D$7*D407</f>
        <v>7.68</v>
      </c>
      <c r="V807" s="64">
        <f>培养数据!$D$8*D407</f>
        <v>12.8</v>
      </c>
      <c r="W807" s="64">
        <f>培养数据!$D$9*D407</f>
        <v>9.6</v>
      </c>
      <c r="X807" s="64">
        <f>培养数据!$D$10*D407</f>
        <v>1.536</v>
      </c>
      <c r="Y807" s="64">
        <f>培养数据!$D$11*D407</f>
        <v>3.0720000000000001</v>
      </c>
      <c r="Z807" s="64">
        <f>培养数据!$D$12*D407</f>
        <v>1.536</v>
      </c>
    </row>
    <row r="808" spans="1:26">
      <c r="A808" s="64">
        <v>805</v>
      </c>
      <c r="B808" s="64">
        <v>3</v>
      </c>
      <c r="C808" s="64">
        <v>1</v>
      </c>
      <c r="D808" s="64">
        <v>5</v>
      </c>
      <c r="E808" s="64">
        <v>0</v>
      </c>
      <c r="F808" s="64">
        <v>0</v>
      </c>
      <c r="G808" s="64">
        <v>0</v>
      </c>
      <c r="H808" s="64">
        <v>0</v>
      </c>
      <c r="I808" s="64">
        <v>0</v>
      </c>
      <c r="J808" s="64">
        <v>0</v>
      </c>
      <c r="K808" s="64">
        <v>0</v>
      </c>
      <c r="L808" s="64">
        <f t="shared" si="445"/>
        <v>8000</v>
      </c>
      <c r="M808" s="64">
        <f t="shared" si="446"/>
        <v>9600</v>
      </c>
      <c r="N808" s="64">
        <f t="shared" si="447"/>
        <v>16000</v>
      </c>
      <c r="O808" s="64">
        <f t="shared" si="448"/>
        <v>12000</v>
      </c>
      <c r="P808" s="64">
        <f t="shared" si="449"/>
        <v>1920</v>
      </c>
      <c r="Q808" s="64">
        <f t="shared" si="450"/>
        <v>3840</v>
      </c>
      <c r="R808" s="64">
        <f t="shared" si="451"/>
        <v>1920</v>
      </c>
      <c r="T808" s="64">
        <f>培养数据!$D$6*D408</f>
        <v>8</v>
      </c>
      <c r="U808" s="64">
        <f>培养数据!$D$7*D408</f>
        <v>9.6</v>
      </c>
      <c r="V808" s="64">
        <f>培养数据!$D$8*D408</f>
        <v>16</v>
      </c>
      <c r="W808" s="64">
        <f>培养数据!$D$9*D408</f>
        <v>12</v>
      </c>
      <c r="X808" s="64">
        <f>培养数据!$D$10*D408</f>
        <v>1.92</v>
      </c>
      <c r="Y808" s="64">
        <f>培养数据!$D$11*D408</f>
        <v>3.84</v>
      </c>
      <c r="Z808" s="64">
        <f>培养数据!$D$12*D408</f>
        <v>1.92</v>
      </c>
    </row>
    <row r="809" spans="1:26">
      <c r="A809" s="64">
        <v>806</v>
      </c>
      <c r="B809" s="64">
        <v>3</v>
      </c>
      <c r="C809" s="64">
        <v>1</v>
      </c>
      <c r="D809" s="64">
        <v>6</v>
      </c>
      <c r="E809" s="64">
        <v>0</v>
      </c>
      <c r="F809" s="64">
        <v>0</v>
      </c>
      <c r="G809" s="64">
        <v>0</v>
      </c>
      <c r="H809" s="64">
        <v>0</v>
      </c>
      <c r="I809" s="64">
        <v>0</v>
      </c>
      <c r="J809" s="64">
        <v>0</v>
      </c>
      <c r="K809" s="64">
        <v>0</v>
      </c>
      <c r="L809" s="64">
        <f t="shared" si="445"/>
        <v>9600.0000000000018</v>
      </c>
      <c r="M809" s="64">
        <f t="shared" si="446"/>
        <v>11520</v>
      </c>
      <c r="N809" s="64">
        <f t="shared" si="447"/>
        <v>19200.000000000004</v>
      </c>
      <c r="O809" s="64">
        <f t="shared" si="448"/>
        <v>14399.999999999998</v>
      </c>
      <c r="P809" s="64">
        <f t="shared" si="449"/>
        <v>2304.0000000000005</v>
      </c>
      <c r="Q809" s="64">
        <f t="shared" si="450"/>
        <v>4608.0000000000009</v>
      </c>
      <c r="R809" s="64">
        <f t="shared" si="451"/>
        <v>2304.0000000000005</v>
      </c>
      <c r="T809" s="64">
        <f>培养数据!$D$6*D409</f>
        <v>9.6000000000000014</v>
      </c>
      <c r="U809" s="64">
        <f>培养数据!$D$7*D409</f>
        <v>11.52</v>
      </c>
      <c r="V809" s="64">
        <f>培养数据!$D$8*D409</f>
        <v>19.200000000000003</v>
      </c>
      <c r="W809" s="64">
        <f>培养数据!$D$9*D409</f>
        <v>14.399999999999999</v>
      </c>
      <c r="X809" s="64">
        <f>培养数据!$D$10*D409</f>
        <v>2.3040000000000003</v>
      </c>
      <c r="Y809" s="64">
        <f>培养数据!$D$11*D409</f>
        <v>4.6080000000000005</v>
      </c>
      <c r="Z809" s="64">
        <f>培养数据!$D$12*D409</f>
        <v>2.3040000000000003</v>
      </c>
    </row>
    <row r="810" spans="1:26">
      <c r="A810" s="64">
        <v>807</v>
      </c>
      <c r="B810" s="64">
        <v>3</v>
      </c>
      <c r="C810" s="64">
        <v>1</v>
      </c>
      <c r="D810" s="64">
        <v>7</v>
      </c>
      <c r="E810" s="64">
        <v>0</v>
      </c>
      <c r="F810" s="64">
        <v>0</v>
      </c>
      <c r="G810" s="64">
        <v>0</v>
      </c>
      <c r="H810" s="64">
        <v>0</v>
      </c>
      <c r="I810" s="64">
        <v>0</v>
      </c>
      <c r="J810" s="64">
        <v>0</v>
      </c>
      <c r="K810" s="64">
        <v>0</v>
      </c>
      <c r="L810" s="64">
        <f t="shared" si="445"/>
        <v>11200.000000000002</v>
      </c>
      <c r="M810" s="64">
        <f t="shared" si="446"/>
        <v>13440</v>
      </c>
      <c r="N810" s="64">
        <f t="shared" si="447"/>
        <v>22400.000000000004</v>
      </c>
      <c r="O810" s="64">
        <f t="shared" si="448"/>
        <v>16800</v>
      </c>
      <c r="P810" s="64">
        <f t="shared" si="449"/>
        <v>2688</v>
      </c>
      <c r="Q810" s="64">
        <f t="shared" si="450"/>
        <v>5376</v>
      </c>
      <c r="R810" s="64">
        <f t="shared" si="451"/>
        <v>2688</v>
      </c>
      <c r="T810" s="64">
        <f>培养数据!$D$6*D410</f>
        <v>11.200000000000001</v>
      </c>
      <c r="U810" s="64">
        <f>培养数据!$D$7*D410</f>
        <v>13.44</v>
      </c>
      <c r="V810" s="64">
        <f>培养数据!$D$8*D410</f>
        <v>22.400000000000002</v>
      </c>
      <c r="W810" s="64">
        <f>培养数据!$D$9*D410</f>
        <v>16.8</v>
      </c>
      <c r="X810" s="64">
        <f>培养数据!$D$10*D410</f>
        <v>2.6880000000000002</v>
      </c>
      <c r="Y810" s="64">
        <f>培养数据!$D$11*D410</f>
        <v>5.3760000000000003</v>
      </c>
      <c r="Z810" s="64">
        <f>培养数据!$D$12*D410</f>
        <v>2.6880000000000002</v>
      </c>
    </row>
    <row r="811" spans="1:26">
      <c r="A811" s="64">
        <v>808</v>
      </c>
      <c r="B811" s="64">
        <v>3</v>
      </c>
      <c r="C811" s="64">
        <v>1</v>
      </c>
      <c r="D811" s="64">
        <v>8</v>
      </c>
      <c r="E811" s="64">
        <v>0</v>
      </c>
      <c r="F811" s="64">
        <v>0</v>
      </c>
      <c r="G811" s="64">
        <v>0</v>
      </c>
      <c r="H811" s="64">
        <v>0</v>
      </c>
      <c r="I811" s="64">
        <v>0</v>
      </c>
      <c r="J811" s="64">
        <v>0</v>
      </c>
      <c r="K811" s="64">
        <v>0</v>
      </c>
      <c r="L811" s="64">
        <f t="shared" si="445"/>
        <v>12800</v>
      </c>
      <c r="M811" s="64">
        <f t="shared" si="446"/>
        <v>15360</v>
      </c>
      <c r="N811" s="64">
        <f t="shared" si="447"/>
        <v>25600</v>
      </c>
      <c r="O811" s="64">
        <f t="shared" si="448"/>
        <v>19200</v>
      </c>
      <c r="P811" s="64">
        <f t="shared" si="449"/>
        <v>3072</v>
      </c>
      <c r="Q811" s="64">
        <f t="shared" si="450"/>
        <v>6144</v>
      </c>
      <c r="R811" s="64">
        <f t="shared" si="451"/>
        <v>3072</v>
      </c>
      <c r="T811" s="64">
        <f>培养数据!$D$6*D411</f>
        <v>12.8</v>
      </c>
      <c r="U811" s="64">
        <f>培养数据!$D$7*D411</f>
        <v>15.36</v>
      </c>
      <c r="V811" s="64">
        <f>培养数据!$D$8*D411</f>
        <v>25.6</v>
      </c>
      <c r="W811" s="64">
        <f>培养数据!$D$9*D411</f>
        <v>19.2</v>
      </c>
      <c r="X811" s="64">
        <f>培养数据!$D$10*D411</f>
        <v>3.0720000000000001</v>
      </c>
      <c r="Y811" s="64">
        <f>培养数据!$D$11*D411</f>
        <v>6.1440000000000001</v>
      </c>
      <c r="Z811" s="64">
        <f>培养数据!$D$12*D411</f>
        <v>3.0720000000000001</v>
      </c>
    </row>
    <row r="812" spans="1:26">
      <c r="A812" s="64">
        <v>809</v>
      </c>
      <c r="B812" s="64">
        <v>3</v>
      </c>
      <c r="C812" s="64">
        <v>1</v>
      </c>
      <c r="D812" s="64">
        <v>9</v>
      </c>
      <c r="E812" s="64">
        <v>0</v>
      </c>
      <c r="F812" s="64">
        <v>0</v>
      </c>
      <c r="G812" s="64">
        <v>0</v>
      </c>
      <c r="H812" s="64">
        <v>0</v>
      </c>
      <c r="I812" s="64">
        <v>0</v>
      </c>
      <c r="J812" s="64">
        <v>0</v>
      </c>
      <c r="K812" s="64">
        <v>0</v>
      </c>
      <c r="L812" s="64">
        <f t="shared" si="445"/>
        <v>14400</v>
      </c>
      <c r="M812" s="64">
        <f t="shared" si="446"/>
        <v>17280</v>
      </c>
      <c r="N812" s="64">
        <f t="shared" si="447"/>
        <v>28800</v>
      </c>
      <c r="O812" s="64">
        <f t="shared" si="448"/>
        <v>21599.999999999996</v>
      </c>
      <c r="P812" s="64">
        <f t="shared" si="449"/>
        <v>3456</v>
      </c>
      <c r="Q812" s="64">
        <f t="shared" si="450"/>
        <v>6912</v>
      </c>
      <c r="R812" s="64">
        <f t="shared" si="451"/>
        <v>3456</v>
      </c>
      <c r="T812" s="64">
        <f>培养数据!$D$6*D412</f>
        <v>14.4</v>
      </c>
      <c r="U812" s="64">
        <f>培养数据!$D$7*D412</f>
        <v>17.28</v>
      </c>
      <c r="V812" s="64">
        <f>培养数据!$D$8*D412</f>
        <v>28.8</v>
      </c>
      <c r="W812" s="64">
        <f>培养数据!$D$9*D412</f>
        <v>21.599999999999998</v>
      </c>
      <c r="X812" s="64">
        <f>培养数据!$D$10*D412</f>
        <v>3.456</v>
      </c>
      <c r="Y812" s="64">
        <f>培养数据!$D$11*D412</f>
        <v>6.9119999999999999</v>
      </c>
      <c r="Z812" s="64">
        <f>培养数据!$D$12*D412</f>
        <v>3.456</v>
      </c>
    </row>
    <row r="813" spans="1:26">
      <c r="A813" s="64">
        <v>810</v>
      </c>
      <c r="B813" s="64">
        <v>3</v>
      </c>
      <c r="C813" s="64">
        <v>1</v>
      </c>
      <c r="D813" s="64">
        <v>10</v>
      </c>
      <c r="E813" s="64">
        <v>0</v>
      </c>
      <c r="F813" s="64">
        <v>0</v>
      </c>
      <c r="G813" s="64">
        <v>0</v>
      </c>
      <c r="H813" s="64">
        <v>0</v>
      </c>
      <c r="I813" s="64">
        <v>0</v>
      </c>
      <c r="J813" s="64">
        <v>0</v>
      </c>
      <c r="K813" s="64">
        <v>0</v>
      </c>
      <c r="L813" s="64">
        <f t="shared" si="445"/>
        <v>16000</v>
      </c>
      <c r="M813" s="64">
        <f t="shared" si="446"/>
        <v>19200</v>
      </c>
      <c r="N813" s="64">
        <f t="shared" si="447"/>
        <v>32000</v>
      </c>
      <c r="O813" s="64">
        <f t="shared" si="448"/>
        <v>24000</v>
      </c>
      <c r="P813" s="64">
        <f t="shared" si="449"/>
        <v>3840</v>
      </c>
      <c r="Q813" s="64">
        <f t="shared" si="450"/>
        <v>7680</v>
      </c>
      <c r="R813" s="64">
        <f t="shared" si="451"/>
        <v>3840</v>
      </c>
      <c r="T813" s="64">
        <f>培养数据!$D$6*D413</f>
        <v>16</v>
      </c>
      <c r="U813" s="64">
        <f>培养数据!$D$7*D413</f>
        <v>19.2</v>
      </c>
      <c r="V813" s="64">
        <f>培养数据!$D$8*D413</f>
        <v>32</v>
      </c>
      <c r="W813" s="64">
        <f>培养数据!$D$9*D413</f>
        <v>24</v>
      </c>
      <c r="X813" s="64">
        <f>培养数据!$D$10*D413</f>
        <v>3.84</v>
      </c>
      <c r="Y813" s="64">
        <f>培养数据!$D$11*D413</f>
        <v>7.68</v>
      </c>
      <c r="Z813" s="64">
        <f>培养数据!$D$12*D413</f>
        <v>3.84</v>
      </c>
    </row>
    <row r="814" spans="1:26">
      <c r="A814" s="64">
        <v>811</v>
      </c>
      <c r="B814" s="64">
        <v>3</v>
      </c>
      <c r="C814" s="64">
        <v>1</v>
      </c>
      <c r="D814" s="64">
        <v>11</v>
      </c>
      <c r="E814" s="64">
        <v>0</v>
      </c>
      <c r="F814" s="64">
        <v>0</v>
      </c>
      <c r="G814" s="64">
        <v>0</v>
      </c>
      <c r="H814" s="64">
        <v>0</v>
      </c>
      <c r="I814" s="64">
        <v>0</v>
      </c>
      <c r="J814" s="64">
        <v>0</v>
      </c>
      <c r="K814" s="64">
        <v>0</v>
      </c>
      <c r="L814" s="64">
        <f t="shared" si="445"/>
        <v>17600</v>
      </c>
      <c r="M814" s="64">
        <f t="shared" si="446"/>
        <v>21119.999999999996</v>
      </c>
      <c r="N814" s="64">
        <f t="shared" si="447"/>
        <v>35200</v>
      </c>
      <c r="O814" s="64">
        <f t="shared" si="448"/>
        <v>26400</v>
      </c>
      <c r="P814" s="64">
        <f t="shared" si="449"/>
        <v>4224</v>
      </c>
      <c r="Q814" s="64">
        <f t="shared" si="450"/>
        <v>8448</v>
      </c>
      <c r="R814" s="64">
        <f t="shared" si="451"/>
        <v>4224</v>
      </c>
      <c r="T814" s="64">
        <f>培养数据!$D$6*D414</f>
        <v>17.600000000000001</v>
      </c>
      <c r="U814" s="64">
        <f>培养数据!$D$7*D414</f>
        <v>21.119999999999997</v>
      </c>
      <c r="V814" s="64">
        <f>培养数据!$D$8*D414</f>
        <v>35.200000000000003</v>
      </c>
      <c r="W814" s="64">
        <f>培养数据!$D$9*D414</f>
        <v>26.4</v>
      </c>
      <c r="X814" s="64">
        <f>培养数据!$D$10*D414</f>
        <v>4.2240000000000002</v>
      </c>
      <c r="Y814" s="64">
        <f>培养数据!$D$11*D414</f>
        <v>8.4480000000000004</v>
      </c>
      <c r="Z814" s="64">
        <f>培养数据!$D$12*D414</f>
        <v>4.2240000000000002</v>
      </c>
    </row>
    <row r="815" spans="1:26">
      <c r="A815" s="64">
        <v>812</v>
      </c>
      <c r="B815" s="64">
        <v>3</v>
      </c>
      <c r="C815" s="64">
        <v>1</v>
      </c>
      <c r="D815" s="64">
        <v>12</v>
      </c>
      <c r="E815" s="64">
        <v>0</v>
      </c>
      <c r="F815" s="64">
        <v>0</v>
      </c>
      <c r="G815" s="64">
        <v>0</v>
      </c>
      <c r="H815" s="64">
        <v>0</v>
      </c>
      <c r="I815" s="64">
        <v>0</v>
      </c>
      <c r="J815" s="64">
        <v>0</v>
      </c>
      <c r="K815" s="64">
        <v>0</v>
      </c>
      <c r="L815" s="64">
        <f t="shared" si="445"/>
        <v>19200.000000000004</v>
      </c>
      <c r="M815" s="64">
        <f t="shared" si="446"/>
        <v>23040</v>
      </c>
      <c r="N815" s="64">
        <f t="shared" si="447"/>
        <v>38400.000000000007</v>
      </c>
      <c r="O815" s="64">
        <f t="shared" si="448"/>
        <v>28799.999999999996</v>
      </c>
      <c r="P815" s="64">
        <f t="shared" si="449"/>
        <v>4608.0000000000009</v>
      </c>
      <c r="Q815" s="64">
        <f t="shared" si="450"/>
        <v>9216.0000000000018</v>
      </c>
      <c r="R815" s="64">
        <f t="shared" si="451"/>
        <v>4608.0000000000009</v>
      </c>
      <c r="T815" s="64">
        <f>培养数据!$D$6*D415</f>
        <v>19.200000000000003</v>
      </c>
      <c r="U815" s="64">
        <f>培养数据!$D$7*D415</f>
        <v>23.04</v>
      </c>
      <c r="V815" s="64">
        <f>培养数据!$D$8*D415</f>
        <v>38.400000000000006</v>
      </c>
      <c r="W815" s="64">
        <f>培养数据!$D$9*D415</f>
        <v>28.799999999999997</v>
      </c>
      <c r="X815" s="64">
        <f>培养数据!$D$10*D415</f>
        <v>4.6080000000000005</v>
      </c>
      <c r="Y815" s="64">
        <f>培养数据!$D$11*D415</f>
        <v>9.2160000000000011</v>
      </c>
      <c r="Z815" s="64">
        <f>培养数据!$D$12*D415</f>
        <v>4.6080000000000005</v>
      </c>
    </row>
    <row r="816" spans="1:26">
      <c r="A816" s="64">
        <v>813</v>
      </c>
      <c r="B816" s="64">
        <v>3</v>
      </c>
      <c r="C816" s="64">
        <v>1</v>
      </c>
      <c r="D816" s="64">
        <v>13</v>
      </c>
      <c r="E816" s="64">
        <v>0</v>
      </c>
      <c r="F816" s="64">
        <v>0</v>
      </c>
      <c r="G816" s="64">
        <v>0</v>
      </c>
      <c r="H816" s="64">
        <v>0</v>
      </c>
      <c r="I816" s="64">
        <v>0</v>
      </c>
      <c r="J816" s="64">
        <v>0</v>
      </c>
      <c r="K816" s="64">
        <v>0</v>
      </c>
      <c r="L816" s="64">
        <f t="shared" si="445"/>
        <v>20800</v>
      </c>
      <c r="M816" s="64">
        <f t="shared" si="446"/>
        <v>24960</v>
      </c>
      <c r="N816" s="64">
        <f t="shared" si="447"/>
        <v>41600</v>
      </c>
      <c r="O816" s="64">
        <f t="shared" si="448"/>
        <v>31200</v>
      </c>
      <c r="P816" s="64">
        <f t="shared" si="449"/>
        <v>4992</v>
      </c>
      <c r="Q816" s="64">
        <f t="shared" si="450"/>
        <v>9984</v>
      </c>
      <c r="R816" s="64">
        <f t="shared" si="451"/>
        <v>4992</v>
      </c>
      <c r="T816" s="64">
        <f>培养数据!$D$6*D416</f>
        <v>20.8</v>
      </c>
      <c r="U816" s="64">
        <f>培养数据!$D$7*D416</f>
        <v>24.96</v>
      </c>
      <c r="V816" s="64">
        <f>培养数据!$D$8*D416</f>
        <v>41.6</v>
      </c>
      <c r="W816" s="64">
        <f>培养数据!$D$9*D416</f>
        <v>31.2</v>
      </c>
      <c r="X816" s="64">
        <f>培养数据!$D$10*D416</f>
        <v>4.992</v>
      </c>
      <c r="Y816" s="64">
        <f>培养数据!$D$11*D416</f>
        <v>9.984</v>
      </c>
      <c r="Z816" s="64">
        <f>培养数据!$D$12*D416</f>
        <v>4.992</v>
      </c>
    </row>
    <row r="817" spans="1:26">
      <c r="A817" s="64">
        <v>814</v>
      </c>
      <c r="B817" s="64">
        <v>3</v>
      </c>
      <c r="C817" s="64">
        <v>1</v>
      </c>
      <c r="D817" s="64">
        <v>14</v>
      </c>
      <c r="E817" s="64">
        <v>0</v>
      </c>
      <c r="F817" s="64">
        <v>0</v>
      </c>
      <c r="G817" s="64">
        <v>0</v>
      </c>
      <c r="H817" s="64">
        <v>0</v>
      </c>
      <c r="I817" s="64">
        <v>0</v>
      </c>
      <c r="J817" s="64">
        <v>0</v>
      </c>
      <c r="K817" s="64">
        <v>0</v>
      </c>
      <c r="L817" s="64">
        <f t="shared" si="445"/>
        <v>22400.000000000004</v>
      </c>
      <c r="M817" s="64">
        <f t="shared" si="446"/>
        <v>26880</v>
      </c>
      <c r="N817" s="64">
        <f t="shared" si="447"/>
        <v>44800.000000000007</v>
      </c>
      <c r="O817" s="64">
        <f t="shared" si="448"/>
        <v>33600</v>
      </c>
      <c r="P817" s="64">
        <f t="shared" si="449"/>
        <v>5376</v>
      </c>
      <c r="Q817" s="64">
        <f t="shared" si="450"/>
        <v>10752</v>
      </c>
      <c r="R817" s="64">
        <f t="shared" si="451"/>
        <v>5376</v>
      </c>
      <c r="T817" s="64">
        <f>培养数据!$D$6*D417</f>
        <v>22.400000000000002</v>
      </c>
      <c r="U817" s="64">
        <f>培养数据!$D$7*D417</f>
        <v>26.88</v>
      </c>
      <c r="V817" s="64">
        <f>培养数据!$D$8*D417</f>
        <v>44.800000000000004</v>
      </c>
      <c r="W817" s="64">
        <f>培养数据!$D$9*D417</f>
        <v>33.6</v>
      </c>
      <c r="X817" s="64">
        <f>培养数据!$D$10*D417</f>
        <v>5.3760000000000003</v>
      </c>
      <c r="Y817" s="64">
        <f>培养数据!$D$11*D417</f>
        <v>10.752000000000001</v>
      </c>
      <c r="Z817" s="64">
        <f>培养数据!$D$12*D417</f>
        <v>5.3760000000000003</v>
      </c>
    </row>
    <row r="818" spans="1:26">
      <c r="A818" s="64">
        <v>815</v>
      </c>
      <c r="B818" s="64">
        <v>3</v>
      </c>
      <c r="C818" s="64">
        <v>1</v>
      </c>
      <c r="D818" s="64">
        <v>15</v>
      </c>
      <c r="E818" s="64">
        <v>0</v>
      </c>
      <c r="F818" s="64">
        <v>0</v>
      </c>
      <c r="G818" s="64">
        <v>0</v>
      </c>
      <c r="H818" s="64">
        <v>0</v>
      </c>
      <c r="I818" s="64">
        <v>0</v>
      </c>
      <c r="J818" s="64">
        <v>0</v>
      </c>
      <c r="K818" s="64">
        <v>0</v>
      </c>
      <c r="L818" s="64">
        <f t="shared" si="445"/>
        <v>24000</v>
      </c>
      <c r="M818" s="64">
        <f t="shared" si="446"/>
        <v>28799.999999999996</v>
      </c>
      <c r="N818" s="64">
        <f t="shared" si="447"/>
        <v>48000</v>
      </c>
      <c r="O818" s="64">
        <f t="shared" si="448"/>
        <v>36000</v>
      </c>
      <c r="P818" s="64">
        <f t="shared" si="449"/>
        <v>5760</v>
      </c>
      <c r="Q818" s="64">
        <f t="shared" si="450"/>
        <v>11520</v>
      </c>
      <c r="R818" s="64">
        <f t="shared" si="451"/>
        <v>5760</v>
      </c>
      <c r="T818" s="64">
        <f>培养数据!$D$6*D418</f>
        <v>24</v>
      </c>
      <c r="U818" s="64">
        <f>培养数据!$D$7*D418</f>
        <v>28.799999999999997</v>
      </c>
      <c r="V818" s="64">
        <f>培养数据!$D$8*D418</f>
        <v>48</v>
      </c>
      <c r="W818" s="64">
        <f>培养数据!$D$9*D418</f>
        <v>36</v>
      </c>
      <c r="X818" s="64">
        <f>培养数据!$D$10*D418</f>
        <v>5.76</v>
      </c>
      <c r="Y818" s="64">
        <f>培养数据!$D$11*D418</f>
        <v>11.52</v>
      </c>
      <c r="Z818" s="64">
        <f>培养数据!$D$12*D418</f>
        <v>5.76</v>
      </c>
    </row>
    <row r="819" spans="1:26">
      <c r="A819" s="64">
        <v>816</v>
      </c>
      <c r="B819" s="64">
        <v>3</v>
      </c>
      <c r="C819" s="64">
        <v>1</v>
      </c>
      <c r="D819" s="64">
        <v>16</v>
      </c>
      <c r="E819" s="64">
        <v>0</v>
      </c>
      <c r="F819" s="64">
        <v>0</v>
      </c>
      <c r="G819" s="64">
        <v>0</v>
      </c>
      <c r="H819" s="64">
        <v>0</v>
      </c>
      <c r="I819" s="64">
        <v>0</v>
      </c>
      <c r="J819" s="64">
        <v>0</v>
      </c>
      <c r="K819" s="64">
        <v>0</v>
      </c>
      <c r="L819" s="64">
        <f t="shared" si="445"/>
        <v>25600</v>
      </c>
      <c r="M819" s="64">
        <f t="shared" si="446"/>
        <v>30720</v>
      </c>
      <c r="N819" s="64">
        <f t="shared" si="447"/>
        <v>51200</v>
      </c>
      <c r="O819" s="64">
        <f t="shared" si="448"/>
        <v>38400</v>
      </c>
      <c r="P819" s="64">
        <f t="shared" si="449"/>
        <v>6144</v>
      </c>
      <c r="Q819" s="64">
        <f t="shared" si="450"/>
        <v>12288</v>
      </c>
      <c r="R819" s="64">
        <f t="shared" si="451"/>
        <v>6144</v>
      </c>
      <c r="T819" s="64">
        <f>培养数据!$D$6*D419</f>
        <v>25.6</v>
      </c>
      <c r="U819" s="64">
        <f>培养数据!$D$7*D419</f>
        <v>30.72</v>
      </c>
      <c r="V819" s="64">
        <f>培养数据!$D$8*D419</f>
        <v>51.2</v>
      </c>
      <c r="W819" s="64">
        <f>培养数据!$D$9*D419</f>
        <v>38.4</v>
      </c>
      <c r="X819" s="64">
        <f>培养数据!$D$10*D419</f>
        <v>6.1440000000000001</v>
      </c>
      <c r="Y819" s="64">
        <f>培养数据!$D$11*D419</f>
        <v>12.288</v>
      </c>
      <c r="Z819" s="64">
        <f>培养数据!$D$12*D419</f>
        <v>6.1440000000000001</v>
      </c>
    </row>
    <row r="820" spans="1:26">
      <c r="A820" s="64">
        <v>817</v>
      </c>
      <c r="B820" s="64">
        <v>3</v>
      </c>
      <c r="C820" s="64">
        <v>1</v>
      </c>
      <c r="D820" s="64">
        <v>17</v>
      </c>
      <c r="E820" s="64">
        <v>0</v>
      </c>
      <c r="F820" s="64">
        <v>0</v>
      </c>
      <c r="G820" s="64">
        <v>0</v>
      </c>
      <c r="H820" s="64">
        <v>0</v>
      </c>
      <c r="I820" s="64">
        <v>0</v>
      </c>
      <c r="J820" s="64">
        <v>0</v>
      </c>
      <c r="K820" s="64">
        <v>0</v>
      </c>
      <c r="L820" s="64">
        <f t="shared" si="445"/>
        <v>27200.000000000004</v>
      </c>
      <c r="M820" s="64">
        <f t="shared" si="446"/>
        <v>32640</v>
      </c>
      <c r="N820" s="64">
        <f t="shared" si="447"/>
        <v>54400.000000000007</v>
      </c>
      <c r="O820" s="64">
        <f t="shared" si="448"/>
        <v>40800</v>
      </c>
      <c r="P820" s="64">
        <f t="shared" si="449"/>
        <v>6528.0000000000009</v>
      </c>
      <c r="Q820" s="64">
        <f t="shared" si="450"/>
        <v>13056.000000000002</v>
      </c>
      <c r="R820" s="64">
        <f t="shared" si="451"/>
        <v>6528.0000000000009</v>
      </c>
      <c r="T820" s="64">
        <f>培养数据!$D$6*D420</f>
        <v>27.200000000000003</v>
      </c>
      <c r="U820" s="64">
        <f>培养数据!$D$7*D420</f>
        <v>32.64</v>
      </c>
      <c r="V820" s="64">
        <f>培养数据!$D$8*D420</f>
        <v>54.400000000000006</v>
      </c>
      <c r="W820" s="64">
        <f>培养数据!$D$9*D420</f>
        <v>40.799999999999997</v>
      </c>
      <c r="X820" s="64">
        <f>培养数据!$D$10*D420</f>
        <v>6.5280000000000005</v>
      </c>
      <c r="Y820" s="64">
        <f>培养数据!$D$11*D420</f>
        <v>13.056000000000001</v>
      </c>
      <c r="Z820" s="64">
        <f>培养数据!$D$12*D420</f>
        <v>6.5280000000000005</v>
      </c>
    </row>
    <row r="821" spans="1:26">
      <c r="A821" s="64">
        <v>818</v>
      </c>
      <c r="B821" s="64">
        <v>3</v>
      </c>
      <c r="C821" s="64">
        <v>1</v>
      </c>
      <c r="D821" s="64">
        <v>18</v>
      </c>
      <c r="E821" s="64">
        <v>0</v>
      </c>
      <c r="F821" s="64">
        <v>0</v>
      </c>
      <c r="G821" s="64">
        <v>0</v>
      </c>
      <c r="H821" s="64">
        <v>0</v>
      </c>
      <c r="I821" s="64">
        <v>0</v>
      </c>
      <c r="J821" s="64">
        <v>0</v>
      </c>
      <c r="K821" s="64">
        <v>0</v>
      </c>
      <c r="L821" s="64">
        <f t="shared" si="445"/>
        <v>28800</v>
      </c>
      <c r="M821" s="64">
        <f t="shared" si="446"/>
        <v>34560</v>
      </c>
      <c r="N821" s="64">
        <f t="shared" si="447"/>
        <v>57600</v>
      </c>
      <c r="O821" s="64">
        <f t="shared" si="448"/>
        <v>43199.999999999993</v>
      </c>
      <c r="P821" s="64">
        <f t="shared" si="449"/>
        <v>6912</v>
      </c>
      <c r="Q821" s="64">
        <f t="shared" si="450"/>
        <v>13824</v>
      </c>
      <c r="R821" s="64">
        <f t="shared" si="451"/>
        <v>6912</v>
      </c>
      <c r="T821" s="64">
        <f>培养数据!$D$6*D421</f>
        <v>28.8</v>
      </c>
      <c r="U821" s="64">
        <f>培养数据!$D$7*D421</f>
        <v>34.56</v>
      </c>
      <c r="V821" s="64">
        <f>培养数据!$D$8*D421</f>
        <v>57.6</v>
      </c>
      <c r="W821" s="64">
        <f>培养数据!$D$9*D421</f>
        <v>43.199999999999996</v>
      </c>
      <c r="X821" s="64">
        <f>培养数据!$D$10*D421</f>
        <v>6.9119999999999999</v>
      </c>
      <c r="Y821" s="64">
        <f>培养数据!$D$11*D421</f>
        <v>13.824</v>
      </c>
      <c r="Z821" s="64">
        <f>培养数据!$D$12*D421</f>
        <v>6.9119999999999999</v>
      </c>
    </row>
    <row r="822" spans="1:26">
      <c r="A822" s="64">
        <v>819</v>
      </c>
      <c r="B822" s="64">
        <v>3</v>
      </c>
      <c r="C822" s="64">
        <v>1</v>
      </c>
      <c r="D822" s="64">
        <v>19</v>
      </c>
      <c r="E822" s="64">
        <v>0</v>
      </c>
      <c r="F822" s="64">
        <v>0</v>
      </c>
      <c r="G822" s="64">
        <v>0</v>
      </c>
      <c r="H822" s="64">
        <v>0</v>
      </c>
      <c r="I822" s="64">
        <v>0</v>
      </c>
      <c r="J822" s="64">
        <v>0</v>
      </c>
      <c r="K822" s="64">
        <v>0</v>
      </c>
      <c r="L822" s="64">
        <f t="shared" si="445"/>
        <v>30400.000000000004</v>
      </c>
      <c r="M822" s="64">
        <f t="shared" si="446"/>
        <v>36480</v>
      </c>
      <c r="N822" s="64">
        <f t="shared" si="447"/>
        <v>60800.000000000007</v>
      </c>
      <c r="O822" s="64">
        <f t="shared" si="448"/>
        <v>45600</v>
      </c>
      <c r="P822" s="64">
        <f t="shared" si="449"/>
        <v>7296</v>
      </c>
      <c r="Q822" s="64">
        <f t="shared" si="450"/>
        <v>14592</v>
      </c>
      <c r="R822" s="64">
        <f t="shared" si="451"/>
        <v>7296</v>
      </c>
      <c r="T822" s="64">
        <f>培养数据!$D$6*D422</f>
        <v>30.400000000000002</v>
      </c>
      <c r="U822" s="64">
        <f>培养数据!$D$7*D422</f>
        <v>36.479999999999997</v>
      </c>
      <c r="V822" s="64">
        <f>培养数据!$D$8*D422</f>
        <v>60.800000000000004</v>
      </c>
      <c r="W822" s="64">
        <f>培养数据!$D$9*D422</f>
        <v>45.6</v>
      </c>
      <c r="X822" s="64">
        <f>培养数据!$D$10*D422</f>
        <v>7.2960000000000003</v>
      </c>
      <c r="Y822" s="64">
        <f>培养数据!$D$11*D422</f>
        <v>14.592000000000001</v>
      </c>
      <c r="Z822" s="64">
        <f>培养数据!$D$12*D422</f>
        <v>7.2960000000000003</v>
      </c>
    </row>
    <row r="823" spans="1:26">
      <c r="A823" s="64">
        <v>820</v>
      </c>
      <c r="B823" s="64">
        <v>3</v>
      </c>
      <c r="C823" s="64">
        <v>1</v>
      </c>
      <c r="D823" s="64">
        <v>20</v>
      </c>
      <c r="E823" s="64">
        <v>0</v>
      </c>
      <c r="F823" s="64">
        <v>0</v>
      </c>
      <c r="G823" s="64">
        <v>0</v>
      </c>
      <c r="H823" s="64">
        <v>0</v>
      </c>
      <c r="I823" s="64">
        <v>0</v>
      </c>
      <c r="J823" s="64">
        <v>0</v>
      </c>
      <c r="K823" s="64">
        <v>0</v>
      </c>
      <c r="L823" s="64">
        <f t="shared" si="445"/>
        <v>32000</v>
      </c>
      <c r="M823" s="64">
        <f t="shared" si="446"/>
        <v>38400</v>
      </c>
      <c r="N823" s="64">
        <f t="shared" si="447"/>
        <v>64000</v>
      </c>
      <c r="O823" s="64">
        <f t="shared" si="448"/>
        <v>48000</v>
      </c>
      <c r="P823" s="64">
        <f t="shared" si="449"/>
        <v>7680</v>
      </c>
      <c r="Q823" s="64">
        <f t="shared" si="450"/>
        <v>15360</v>
      </c>
      <c r="R823" s="64">
        <f t="shared" si="451"/>
        <v>7680</v>
      </c>
      <c r="T823" s="64">
        <f>培养数据!$D$6*D423</f>
        <v>32</v>
      </c>
      <c r="U823" s="64">
        <f>培养数据!$D$7*D423</f>
        <v>38.4</v>
      </c>
      <c r="V823" s="64">
        <f>培养数据!$D$8*D423</f>
        <v>64</v>
      </c>
      <c r="W823" s="64">
        <f>培养数据!$D$9*D423</f>
        <v>48</v>
      </c>
      <c r="X823" s="64">
        <f>培养数据!$D$10*D423</f>
        <v>7.68</v>
      </c>
      <c r="Y823" s="64">
        <f>培养数据!$D$11*D423</f>
        <v>15.36</v>
      </c>
      <c r="Z823" s="64">
        <f>培养数据!$D$12*D423</f>
        <v>7.68</v>
      </c>
    </row>
    <row r="824" spans="1:26">
      <c r="A824" s="64">
        <v>821</v>
      </c>
      <c r="B824" s="64">
        <v>3</v>
      </c>
      <c r="C824" s="64">
        <v>1</v>
      </c>
      <c r="D824" s="64">
        <v>21</v>
      </c>
      <c r="E824" s="64">
        <v>0</v>
      </c>
      <c r="F824" s="64">
        <v>0</v>
      </c>
      <c r="G824" s="64">
        <v>0</v>
      </c>
      <c r="H824" s="64">
        <v>0</v>
      </c>
      <c r="I824" s="64">
        <v>0</v>
      </c>
      <c r="J824" s="64">
        <v>0</v>
      </c>
      <c r="K824" s="64">
        <v>0</v>
      </c>
      <c r="L824" s="64">
        <f t="shared" si="445"/>
        <v>33600</v>
      </c>
      <c r="M824" s="64">
        <f t="shared" si="446"/>
        <v>40320</v>
      </c>
      <c r="N824" s="64">
        <f t="shared" si="447"/>
        <v>67200</v>
      </c>
      <c r="O824" s="64">
        <f t="shared" si="448"/>
        <v>50400</v>
      </c>
      <c r="P824" s="64">
        <f t="shared" si="449"/>
        <v>8064</v>
      </c>
      <c r="Q824" s="64">
        <f t="shared" si="450"/>
        <v>16128</v>
      </c>
      <c r="R824" s="64">
        <f t="shared" si="451"/>
        <v>8064</v>
      </c>
      <c r="T824" s="64">
        <f>培养数据!$D$6*D424</f>
        <v>33.6</v>
      </c>
      <c r="U824" s="64">
        <f>培养数据!$D$7*D424</f>
        <v>40.32</v>
      </c>
      <c r="V824" s="64">
        <f>培养数据!$D$8*D424</f>
        <v>67.2</v>
      </c>
      <c r="W824" s="64">
        <f>培养数据!$D$9*D424</f>
        <v>50.4</v>
      </c>
      <c r="X824" s="64">
        <f>培养数据!$D$10*D424</f>
        <v>8.0640000000000001</v>
      </c>
      <c r="Y824" s="64">
        <f>培养数据!$D$11*D424</f>
        <v>16.128</v>
      </c>
      <c r="Z824" s="64">
        <f>培养数据!$D$12*D424</f>
        <v>8.0640000000000001</v>
      </c>
    </row>
    <row r="825" spans="1:26">
      <c r="A825" s="64">
        <v>822</v>
      </c>
      <c r="B825" s="64">
        <v>3</v>
      </c>
      <c r="C825" s="64">
        <v>1</v>
      </c>
      <c r="D825" s="64">
        <v>22</v>
      </c>
      <c r="E825" s="64">
        <v>0</v>
      </c>
      <c r="F825" s="64">
        <v>0</v>
      </c>
      <c r="G825" s="64">
        <v>0</v>
      </c>
      <c r="H825" s="64">
        <v>0</v>
      </c>
      <c r="I825" s="64">
        <v>0</v>
      </c>
      <c r="J825" s="64">
        <v>0</v>
      </c>
      <c r="K825" s="64">
        <v>0</v>
      </c>
      <c r="L825" s="64">
        <f t="shared" si="445"/>
        <v>35200</v>
      </c>
      <c r="M825" s="64">
        <f t="shared" si="446"/>
        <v>42239.999999999993</v>
      </c>
      <c r="N825" s="64">
        <f t="shared" si="447"/>
        <v>70400</v>
      </c>
      <c r="O825" s="64">
        <f t="shared" si="448"/>
        <v>52800</v>
      </c>
      <c r="P825" s="64">
        <f t="shared" si="449"/>
        <v>8448</v>
      </c>
      <c r="Q825" s="64">
        <f t="shared" si="450"/>
        <v>16896</v>
      </c>
      <c r="R825" s="64">
        <f t="shared" si="451"/>
        <v>8448</v>
      </c>
      <c r="T825" s="64">
        <f>培养数据!$D$6*D425</f>
        <v>35.200000000000003</v>
      </c>
      <c r="U825" s="64">
        <f>培养数据!$D$7*D425</f>
        <v>42.239999999999995</v>
      </c>
      <c r="V825" s="64">
        <f>培养数据!$D$8*D425</f>
        <v>70.400000000000006</v>
      </c>
      <c r="W825" s="64">
        <f>培养数据!$D$9*D425</f>
        <v>52.8</v>
      </c>
      <c r="X825" s="64">
        <f>培养数据!$D$10*D425</f>
        <v>8.4480000000000004</v>
      </c>
      <c r="Y825" s="64">
        <f>培养数据!$D$11*D425</f>
        <v>16.896000000000001</v>
      </c>
      <c r="Z825" s="64">
        <f>培养数据!$D$12*D425</f>
        <v>8.4480000000000004</v>
      </c>
    </row>
    <row r="826" spans="1:26">
      <c r="A826" s="64">
        <v>823</v>
      </c>
      <c r="B826" s="64">
        <v>3</v>
      </c>
      <c r="C826" s="64">
        <v>1</v>
      </c>
      <c r="D826" s="64">
        <v>23</v>
      </c>
      <c r="E826" s="64">
        <v>0</v>
      </c>
      <c r="F826" s="64">
        <v>0</v>
      </c>
      <c r="G826" s="64">
        <v>0</v>
      </c>
      <c r="H826" s="64">
        <v>0</v>
      </c>
      <c r="I826" s="64">
        <v>0</v>
      </c>
      <c r="J826" s="64">
        <v>0</v>
      </c>
      <c r="K826" s="64">
        <v>0</v>
      </c>
      <c r="L826" s="64">
        <f t="shared" si="445"/>
        <v>36800.000000000007</v>
      </c>
      <c r="M826" s="64">
        <f t="shared" si="446"/>
        <v>44160</v>
      </c>
      <c r="N826" s="64">
        <f t="shared" si="447"/>
        <v>73600.000000000015</v>
      </c>
      <c r="O826" s="64">
        <f t="shared" si="448"/>
        <v>55199.999999999993</v>
      </c>
      <c r="P826" s="64">
        <f t="shared" si="449"/>
        <v>8832</v>
      </c>
      <c r="Q826" s="64">
        <f t="shared" si="450"/>
        <v>17664</v>
      </c>
      <c r="R826" s="64">
        <f t="shared" si="451"/>
        <v>8832</v>
      </c>
      <c r="T826" s="64">
        <f>培养数据!$D$6*D426</f>
        <v>36.800000000000004</v>
      </c>
      <c r="U826" s="64">
        <f>培养数据!$D$7*D426</f>
        <v>44.16</v>
      </c>
      <c r="V826" s="64">
        <f>培养数据!$D$8*D426</f>
        <v>73.600000000000009</v>
      </c>
      <c r="W826" s="64">
        <f>培养数据!$D$9*D426</f>
        <v>55.199999999999996</v>
      </c>
      <c r="X826" s="64">
        <f>培养数据!$D$10*D426</f>
        <v>8.8320000000000007</v>
      </c>
      <c r="Y826" s="64">
        <f>培养数据!$D$11*D426</f>
        <v>17.664000000000001</v>
      </c>
      <c r="Z826" s="64">
        <f>培养数据!$D$12*D426</f>
        <v>8.8320000000000007</v>
      </c>
    </row>
    <row r="827" spans="1:26">
      <c r="A827" s="64">
        <v>824</v>
      </c>
      <c r="B827" s="64">
        <v>3</v>
      </c>
      <c r="C827" s="64">
        <v>1</v>
      </c>
      <c r="D827" s="64">
        <v>24</v>
      </c>
      <c r="E827" s="64">
        <v>0</v>
      </c>
      <c r="F827" s="64">
        <v>0</v>
      </c>
      <c r="G827" s="64">
        <v>0</v>
      </c>
      <c r="H827" s="64">
        <v>0</v>
      </c>
      <c r="I827" s="64">
        <v>0</v>
      </c>
      <c r="J827" s="64">
        <v>0</v>
      </c>
      <c r="K827" s="64">
        <v>0</v>
      </c>
      <c r="L827" s="64">
        <f t="shared" si="445"/>
        <v>38400.000000000007</v>
      </c>
      <c r="M827" s="64">
        <f t="shared" si="446"/>
        <v>46080</v>
      </c>
      <c r="N827" s="64">
        <f t="shared" si="447"/>
        <v>76800.000000000015</v>
      </c>
      <c r="O827" s="64">
        <f t="shared" si="448"/>
        <v>57599.999999999993</v>
      </c>
      <c r="P827" s="64">
        <f t="shared" si="449"/>
        <v>9216.0000000000018</v>
      </c>
      <c r="Q827" s="64">
        <f t="shared" si="450"/>
        <v>18432.000000000004</v>
      </c>
      <c r="R827" s="64">
        <f t="shared" si="451"/>
        <v>9216.0000000000018</v>
      </c>
      <c r="T827" s="64">
        <f>培养数据!$D$6*D427</f>
        <v>38.400000000000006</v>
      </c>
      <c r="U827" s="64">
        <f>培养数据!$D$7*D427</f>
        <v>46.08</v>
      </c>
      <c r="V827" s="64">
        <f>培养数据!$D$8*D427</f>
        <v>76.800000000000011</v>
      </c>
      <c r="W827" s="64">
        <f>培养数据!$D$9*D427</f>
        <v>57.599999999999994</v>
      </c>
      <c r="X827" s="64">
        <f>培养数据!$D$10*D427</f>
        <v>9.2160000000000011</v>
      </c>
      <c r="Y827" s="64">
        <f>培养数据!$D$11*D427</f>
        <v>18.432000000000002</v>
      </c>
      <c r="Z827" s="64">
        <f>培养数据!$D$12*D427</f>
        <v>9.2160000000000011</v>
      </c>
    </row>
    <row r="828" spans="1:26">
      <c r="A828" s="64">
        <v>825</v>
      </c>
      <c r="B828" s="64">
        <v>3</v>
      </c>
      <c r="C828" s="64">
        <v>1</v>
      </c>
      <c r="D828" s="64">
        <v>25</v>
      </c>
      <c r="E828" s="64">
        <v>0</v>
      </c>
      <c r="F828" s="64">
        <v>0</v>
      </c>
      <c r="G828" s="64">
        <v>0</v>
      </c>
      <c r="H828" s="64">
        <v>0</v>
      </c>
      <c r="I828" s="64">
        <v>0</v>
      </c>
      <c r="J828" s="64">
        <v>0</v>
      </c>
      <c r="K828" s="64">
        <v>0</v>
      </c>
      <c r="L828" s="64">
        <f t="shared" si="445"/>
        <v>40000</v>
      </c>
      <c r="M828" s="64">
        <f t="shared" si="446"/>
        <v>48000</v>
      </c>
      <c r="N828" s="64">
        <f t="shared" si="447"/>
        <v>80000</v>
      </c>
      <c r="O828" s="64">
        <f t="shared" si="448"/>
        <v>60000</v>
      </c>
      <c r="P828" s="64">
        <f t="shared" si="449"/>
        <v>9600</v>
      </c>
      <c r="Q828" s="64">
        <f t="shared" si="450"/>
        <v>19200</v>
      </c>
      <c r="R828" s="64">
        <f t="shared" si="451"/>
        <v>9600</v>
      </c>
      <c r="T828" s="64">
        <f>培养数据!$D$6*D428</f>
        <v>40</v>
      </c>
      <c r="U828" s="64">
        <f>培养数据!$D$7*D428</f>
        <v>48</v>
      </c>
      <c r="V828" s="64">
        <f>培养数据!$D$8*D428</f>
        <v>80</v>
      </c>
      <c r="W828" s="64">
        <f>培养数据!$D$9*D428</f>
        <v>60</v>
      </c>
      <c r="X828" s="64">
        <f>培养数据!$D$10*D428</f>
        <v>9.6</v>
      </c>
      <c r="Y828" s="64">
        <f>培养数据!$D$11*D428</f>
        <v>19.2</v>
      </c>
      <c r="Z828" s="64">
        <f>培养数据!$D$12*D428</f>
        <v>9.6</v>
      </c>
    </row>
    <row r="829" spans="1:26">
      <c r="A829" s="64">
        <v>826</v>
      </c>
      <c r="B829" s="64">
        <v>3</v>
      </c>
      <c r="C829" s="64">
        <v>1</v>
      </c>
      <c r="D829" s="64">
        <v>26</v>
      </c>
      <c r="E829" s="64">
        <v>0</v>
      </c>
      <c r="F829" s="64">
        <v>0</v>
      </c>
      <c r="G829" s="64">
        <v>0</v>
      </c>
      <c r="H829" s="64">
        <v>0</v>
      </c>
      <c r="I829" s="64">
        <v>0</v>
      </c>
      <c r="J829" s="64">
        <v>0</v>
      </c>
      <c r="K829" s="64">
        <v>0</v>
      </c>
      <c r="L829" s="64">
        <f t="shared" si="445"/>
        <v>41600</v>
      </c>
      <c r="M829" s="64">
        <f t="shared" si="446"/>
        <v>49920</v>
      </c>
      <c r="N829" s="64">
        <f t="shared" si="447"/>
        <v>83200</v>
      </c>
      <c r="O829" s="64">
        <f t="shared" si="448"/>
        <v>62400</v>
      </c>
      <c r="P829" s="64">
        <f t="shared" si="449"/>
        <v>9984</v>
      </c>
      <c r="Q829" s="64">
        <f t="shared" si="450"/>
        <v>19968</v>
      </c>
      <c r="R829" s="64">
        <f t="shared" si="451"/>
        <v>9984</v>
      </c>
      <c r="T829" s="64">
        <f>培养数据!$D$6*D429</f>
        <v>41.6</v>
      </c>
      <c r="U829" s="64">
        <f>培养数据!$D$7*D429</f>
        <v>49.92</v>
      </c>
      <c r="V829" s="64">
        <f>培养数据!$D$8*D429</f>
        <v>83.2</v>
      </c>
      <c r="W829" s="64">
        <f>培养数据!$D$9*D429</f>
        <v>62.4</v>
      </c>
      <c r="X829" s="64">
        <f>培养数据!$D$10*D429</f>
        <v>9.984</v>
      </c>
      <c r="Y829" s="64">
        <f>培养数据!$D$11*D429</f>
        <v>19.968</v>
      </c>
      <c r="Z829" s="64">
        <f>培养数据!$D$12*D429</f>
        <v>9.984</v>
      </c>
    </row>
    <row r="830" spans="1:26">
      <c r="A830" s="64">
        <v>827</v>
      </c>
      <c r="B830" s="64">
        <v>3</v>
      </c>
      <c r="C830" s="64">
        <v>1</v>
      </c>
      <c r="D830" s="64">
        <v>27</v>
      </c>
      <c r="E830" s="64">
        <v>0</v>
      </c>
      <c r="F830" s="64">
        <v>0</v>
      </c>
      <c r="G830" s="64">
        <v>0</v>
      </c>
      <c r="H830" s="64">
        <v>0</v>
      </c>
      <c r="I830" s="64">
        <v>0</v>
      </c>
      <c r="J830" s="64">
        <v>0</v>
      </c>
      <c r="K830" s="64">
        <v>0</v>
      </c>
      <c r="L830" s="64">
        <f t="shared" si="445"/>
        <v>43200</v>
      </c>
      <c r="M830" s="64">
        <f t="shared" si="446"/>
        <v>51839.999999999993</v>
      </c>
      <c r="N830" s="64">
        <f t="shared" si="447"/>
        <v>86400</v>
      </c>
      <c r="O830" s="64">
        <f t="shared" si="448"/>
        <v>64800</v>
      </c>
      <c r="P830" s="64">
        <f t="shared" si="449"/>
        <v>10368</v>
      </c>
      <c r="Q830" s="64">
        <f t="shared" si="450"/>
        <v>20736</v>
      </c>
      <c r="R830" s="64">
        <f t="shared" si="451"/>
        <v>10368</v>
      </c>
      <c r="T830" s="64">
        <f>培养数据!$D$6*D430</f>
        <v>43.2</v>
      </c>
      <c r="U830" s="64">
        <f>培养数据!$D$7*D430</f>
        <v>51.839999999999996</v>
      </c>
      <c r="V830" s="64">
        <f>培养数据!$D$8*D430</f>
        <v>86.4</v>
      </c>
      <c r="W830" s="64">
        <f>培养数据!$D$9*D430</f>
        <v>64.8</v>
      </c>
      <c r="X830" s="64">
        <f>培养数据!$D$10*D430</f>
        <v>10.368</v>
      </c>
      <c r="Y830" s="64">
        <f>培养数据!$D$11*D430</f>
        <v>20.736000000000001</v>
      </c>
      <c r="Z830" s="64">
        <f>培养数据!$D$12*D430</f>
        <v>10.368</v>
      </c>
    </row>
    <row r="831" spans="1:26">
      <c r="A831" s="64">
        <v>828</v>
      </c>
      <c r="B831" s="64">
        <v>3</v>
      </c>
      <c r="C831" s="64">
        <v>1</v>
      </c>
      <c r="D831" s="64">
        <v>28</v>
      </c>
      <c r="E831" s="64">
        <v>0</v>
      </c>
      <c r="F831" s="64">
        <v>0</v>
      </c>
      <c r="G831" s="64">
        <v>0</v>
      </c>
      <c r="H831" s="64">
        <v>0</v>
      </c>
      <c r="I831" s="64">
        <v>0</v>
      </c>
      <c r="J831" s="64">
        <v>0</v>
      </c>
      <c r="K831" s="64">
        <v>0</v>
      </c>
      <c r="L831" s="64">
        <f t="shared" si="445"/>
        <v>44800.000000000007</v>
      </c>
      <c r="M831" s="64">
        <f t="shared" si="446"/>
        <v>53760</v>
      </c>
      <c r="N831" s="64">
        <f t="shared" si="447"/>
        <v>89600.000000000015</v>
      </c>
      <c r="O831" s="64">
        <f t="shared" si="448"/>
        <v>67200</v>
      </c>
      <c r="P831" s="64">
        <f t="shared" si="449"/>
        <v>10752</v>
      </c>
      <c r="Q831" s="64">
        <f t="shared" si="450"/>
        <v>21504</v>
      </c>
      <c r="R831" s="64">
        <f t="shared" si="451"/>
        <v>10752</v>
      </c>
      <c r="T831" s="64">
        <f>培养数据!$D$6*D431</f>
        <v>44.800000000000004</v>
      </c>
      <c r="U831" s="64">
        <f>培养数据!$D$7*D431</f>
        <v>53.76</v>
      </c>
      <c r="V831" s="64">
        <f>培养数据!$D$8*D431</f>
        <v>89.600000000000009</v>
      </c>
      <c r="W831" s="64">
        <f>培养数据!$D$9*D431</f>
        <v>67.2</v>
      </c>
      <c r="X831" s="64">
        <f>培养数据!$D$10*D431</f>
        <v>10.752000000000001</v>
      </c>
      <c r="Y831" s="64">
        <f>培养数据!$D$11*D431</f>
        <v>21.504000000000001</v>
      </c>
      <c r="Z831" s="64">
        <f>培养数据!$D$12*D431</f>
        <v>10.752000000000001</v>
      </c>
    </row>
    <row r="832" spans="1:26">
      <c r="A832" s="64">
        <v>829</v>
      </c>
      <c r="B832" s="64">
        <v>3</v>
      </c>
      <c r="C832" s="64">
        <v>1</v>
      </c>
      <c r="D832" s="64">
        <v>29</v>
      </c>
      <c r="E832" s="64">
        <v>0</v>
      </c>
      <c r="F832" s="64">
        <v>0</v>
      </c>
      <c r="G832" s="64">
        <v>0</v>
      </c>
      <c r="H832" s="64">
        <v>0</v>
      </c>
      <c r="I832" s="64">
        <v>0</v>
      </c>
      <c r="J832" s="64">
        <v>0</v>
      </c>
      <c r="K832" s="64">
        <v>0</v>
      </c>
      <c r="L832" s="64">
        <f t="shared" si="445"/>
        <v>46400.000000000007</v>
      </c>
      <c r="M832" s="64">
        <f t="shared" si="446"/>
        <v>55680</v>
      </c>
      <c r="N832" s="64">
        <f t="shared" si="447"/>
        <v>92800.000000000015</v>
      </c>
      <c r="O832" s="64">
        <f t="shared" si="448"/>
        <v>69600</v>
      </c>
      <c r="P832" s="64">
        <f t="shared" si="449"/>
        <v>11136.000000000002</v>
      </c>
      <c r="Q832" s="64">
        <f t="shared" si="450"/>
        <v>22272.000000000004</v>
      </c>
      <c r="R832" s="64">
        <f t="shared" si="451"/>
        <v>11136.000000000002</v>
      </c>
      <c r="T832" s="64">
        <f>培养数据!$D$6*D432</f>
        <v>46.400000000000006</v>
      </c>
      <c r="U832" s="64">
        <f>培养数据!$D$7*D432</f>
        <v>55.68</v>
      </c>
      <c r="V832" s="64">
        <f>培养数据!$D$8*D432</f>
        <v>92.800000000000011</v>
      </c>
      <c r="W832" s="64">
        <f>培养数据!$D$9*D432</f>
        <v>69.599999999999994</v>
      </c>
      <c r="X832" s="64">
        <f>培养数据!$D$10*D432</f>
        <v>11.136000000000001</v>
      </c>
      <c r="Y832" s="64">
        <f>培养数据!$D$11*D432</f>
        <v>22.272000000000002</v>
      </c>
      <c r="Z832" s="64">
        <f>培养数据!$D$12*D432</f>
        <v>11.136000000000001</v>
      </c>
    </row>
    <row r="833" spans="1:26">
      <c r="A833" s="64">
        <v>830</v>
      </c>
      <c r="B833" s="64">
        <v>3</v>
      </c>
      <c r="C833" s="64">
        <v>1</v>
      </c>
      <c r="D833" s="64">
        <v>30</v>
      </c>
      <c r="E833" s="64">
        <v>0</v>
      </c>
      <c r="F833" s="64">
        <v>0</v>
      </c>
      <c r="G833" s="64">
        <v>0</v>
      </c>
      <c r="H833" s="64">
        <v>0</v>
      </c>
      <c r="I833" s="64">
        <v>0</v>
      </c>
      <c r="J833" s="64">
        <v>0</v>
      </c>
      <c r="K833" s="64">
        <v>0</v>
      </c>
      <c r="L833" s="64">
        <f t="shared" si="445"/>
        <v>48000</v>
      </c>
      <c r="M833" s="64">
        <f t="shared" si="446"/>
        <v>57599.999999999993</v>
      </c>
      <c r="N833" s="64">
        <f t="shared" si="447"/>
        <v>96000</v>
      </c>
      <c r="O833" s="64">
        <f t="shared" si="448"/>
        <v>72000</v>
      </c>
      <c r="P833" s="64">
        <f t="shared" si="449"/>
        <v>11520</v>
      </c>
      <c r="Q833" s="64">
        <f t="shared" si="450"/>
        <v>23040</v>
      </c>
      <c r="R833" s="64">
        <f t="shared" si="451"/>
        <v>11520</v>
      </c>
      <c r="T833" s="64">
        <f>培养数据!$D$6*D433</f>
        <v>48</v>
      </c>
      <c r="U833" s="64">
        <f>培养数据!$D$7*D433</f>
        <v>57.599999999999994</v>
      </c>
      <c r="V833" s="64">
        <f>培养数据!$D$8*D433</f>
        <v>96</v>
      </c>
      <c r="W833" s="64">
        <f>培养数据!$D$9*D433</f>
        <v>72</v>
      </c>
      <c r="X833" s="64">
        <f>培养数据!$D$10*D433</f>
        <v>11.52</v>
      </c>
      <c r="Y833" s="64">
        <f>培养数据!$D$11*D433</f>
        <v>23.04</v>
      </c>
      <c r="Z833" s="64">
        <f>培养数据!$D$12*D433</f>
        <v>11.52</v>
      </c>
    </row>
    <row r="834" spans="1:26">
      <c r="A834" s="64">
        <v>831</v>
      </c>
      <c r="B834" s="64">
        <v>3</v>
      </c>
      <c r="C834" s="64">
        <v>1</v>
      </c>
      <c r="D834" s="64">
        <v>31</v>
      </c>
      <c r="E834" s="64">
        <v>0</v>
      </c>
      <c r="F834" s="64">
        <v>0</v>
      </c>
      <c r="G834" s="64">
        <v>0</v>
      </c>
      <c r="H834" s="64">
        <v>0</v>
      </c>
      <c r="I834" s="64">
        <v>0</v>
      </c>
      <c r="J834" s="64">
        <v>0</v>
      </c>
      <c r="K834" s="64">
        <v>0</v>
      </c>
      <c r="L834" s="64">
        <f t="shared" si="445"/>
        <v>49600</v>
      </c>
      <c r="M834" s="64">
        <f t="shared" si="446"/>
        <v>59519.999999999993</v>
      </c>
      <c r="N834" s="64">
        <f t="shared" si="447"/>
        <v>99200</v>
      </c>
      <c r="O834" s="64">
        <f t="shared" si="448"/>
        <v>74399.999999999985</v>
      </c>
      <c r="P834" s="64">
        <f t="shared" si="449"/>
        <v>11904</v>
      </c>
      <c r="Q834" s="64">
        <f t="shared" si="450"/>
        <v>23808</v>
      </c>
      <c r="R834" s="64">
        <f t="shared" si="451"/>
        <v>11904</v>
      </c>
      <c r="T834" s="64">
        <f>培养数据!$D$6*D434</f>
        <v>49.6</v>
      </c>
      <c r="U834" s="64">
        <f>培养数据!$D$7*D434</f>
        <v>59.519999999999996</v>
      </c>
      <c r="V834" s="64">
        <f>培养数据!$D$8*D434</f>
        <v>99.2</v>
      </c>
      <c r="W834" s="64">
        <f>培养数据!$D$9*D434</f>
        <v>74.399999999999991</v>
      </c>
      <c r="X834" s="64">
        <f>培养数据!$D$10*D434</f>
        <v>11.904</v>
      </c>
      <c r="Y834" s="64">
        <f>培养数据!$D$11*D434</f>
        <v>23.808</v>
      </c>
      <c r="Z834" s="64">
        <f>培养数据!$D$12*D434</f>
        <v>11.904</v>
      </c>
    </row>
    <row r="835" spans="1:26">
      <c r="A835" s="64">
        <v>832</v>
      </c>
      <c r="B835" s="64">
        <v>3</v>
      </c>
      <c r="C835" s="64">
        <v>1</v>
      </c>
      <c r="D835" s="64">
        <v>32</v>
      </c>
      <c r="E835" s="64">
        <v>0</v>
      </c>
      <c r="F835" s="64">
        <v>0</v>
      </c>
      <c r="G835" s="64">
        <v>0</v>
      </c>
      <c r="H835" s="64">
        <v>0</v>
      </c>
      <c r="I835" s="64">
        <v>0</v>
      </c>
      <c r="J835" s="64">
        <v>0</v>
      </c>
      <c r="K835" s="64">
        <v>0</v>
      </c>
      <c r="L835" s="64">
        <f t="shared" si="445"/>
        <v>51200</v>
      </c>
      <c r="M835" s="64">
        <f t="shared" si="446"/>
        <v>61440</v>
      </c>
      <c r="N835" s="64">
        <f t="shared" si="447"/>
        <v>102400</v>
      </c>
      <c r="O835" s="64">
        <f t="shared" si="448"/>
        <v>76800</v>
      </c>
      <c r="P835" s="64">
        <f t="shared" si="449"/>
        <v>12288</v>
      </c>
      <c r="Q835" s="64">
        <f t="shared" si="450"/>
        <v>24576</v>
      </c>
      <c r="R835" s="64">
        <f t="shared" si="451"/>
        <v>12288</v>
      </c>
      <c r="T835" s="64">
        <f>培养数据!$D$6*D435</f>
        <v>51.2</v>
      </c>
      <c r="U835" s="64">
        <f>培养数据!$D$7*D435</f>
        <v>61.44</v>
      </c>
      <c r="V835" s="64">
        <f>培养数据!$D$8*D435</f>
        <v>102.4</v>
      </c>
      <c r="W835" s="64">
        <f>培养数据!$D$9*D435</f>
        <v>76.8</v>
      </c>
      <c r="X835" s="64">
        <f>培养数据!$D$10*D435</f>
        <v>12.288</v>
      </c>
      <c r="Y835" s="64">
        <f>培养数据!$D$11*D435</f>
        <v>24.576000000000001</v>
      </c>
      <c r="Z835" s="64">
        <f>培养数据!$D$12*D435</f>
        <v>12.288</v>
      </c>
    </row>
    <row r="836" spans="1:26">
      <c r="A836" s="64">
        <v>833</v>
      </c>
      <c r="B836" s="64">
        <v>3</v>
      </c>
      <c r="C836" s="64">
        <v>1</v>
      </c>
      <c r="D836" s="64">
        <v>33</v>
      </c>
      <c r="E836" s="64">
        <v>0</v>
      </c>
      <c r="F836" s="64">
        <v>0</v>
      </c>
      <c r="G836" s="64">
        <v>0</v>
      </c>
      <c r="H836" s="64">
        <v>0</v>
      </c>
      <c r="I836" s="64">
        <v>0</v>
      </c>
      <c r="J836" s="64">
        <v>0</v>
      </c>
      <c r="K836" s="64">
        <v>0</v>
      </c>
      <c r="L836" s="64">
        <f t="shared" si="445"/>
        <v>52800.000000000007</v>
      </c>
      <c r="M836" s="64">
        <f t="shared" si="446"/>
        <v>63360</v>
      </c>
      <c r="N836" s="64">
        <f t="shared" si="447"/>
        <v>105600.00000000001</v>
      </c>
      <c r="O836" s="64">
        <f t="shared" si="448"/>
        <v>79200</v>
      </c>
      <c r="P836" s="64">
        <f t="shared" si="449"/>
        <v>12672</v>
      </c>
      <c r="Q836" s="64">
        <f t="shared" si="450"/>
        <v>25344</v>
      </c>
      <c r="R836" s="64">
        <f t="shared" si="451"/>
        <v>12672</v>
      </c>
      <c r="T836" s="64">
        <f>培养数据!$D$6*D436</f>
        <v>52.800000000000004</v>
      </c>
      <c r="U836" s="64">
        <f>培养数据!$D$7*D436</f>
        <v>63.36</v>
      </c>
      <c r="V836" s="64">
        <f>培养数据!$D$8*D436</f>
        <v>105.60000000000001</v>
      </c>
      <c r="W836" s="64">
        <f>培养数据!$D$9*D436</f>
        <v>79.2</v>
      </c>
      <c r="X836" s="64">
        <f>培养数据!$D$10*D436</f>
        <v>12.672000000000001</v>
      </c>
      <c r="Y836" s="64">
        <f>培养数据!$D$11*D436</f>
        <v>25.344000000000001</v>
      </c>
      <c r="Z836" s="64">
        <f>培养数据!$D$12*D436</f>
        <v>12.672000000000001</v>
      </c>
    </row>
    <row r="837" spans="1:26">
      <c r="A837" s="64">
        <v>834</v>
      </c>
      <c r="B837" s="64">
        <v>3</v>
      </c>
      <c r="C837" s="64">
        <v>1</v>
      </c>
      <c r="D837" s="64">
        <v>34</v>
      </c>
      <c r="E837" s="64">
        <v>0</v>
      </c>
      <c r="F837" s="64">
        <v>0</v>
      </c>
      <c r="G837" s="64">
        <v>0</v>
      </c>
      <c r="H837" s="64">
        <v>0</v>
      </c>
      <c r="I837" s="64">
        <v>0</v>
      </c>
      <c r="J837" s="64">
        <v>0</v>
      </c>
      <c r="K837" s="64">
        <v>0</v>
      </c>
      <c r="L837" s="64">
        <f t="shared" ref="L837:L900" si="452">$L$1*T837</f>
        <v>54400.000000000007</v>
      </c>
      <c r="M837" s="64">
        <f t="shared" ref="M837:M900" si="453">$L$1*U837</f>
        <v>65280</v>
      </c>
      <c r="N837" s="64">
        <f t="shared" ref="N837:N900" si="454">$L$1*V837</f>
        <v>108800.00000000001</v>
      </c>
      <c r="O837" s="64">
        <f t="shared" ref="O837:O900" si="455">$L$1*W837</f>
        <v>81600</v>
      </c>
      <c r="P837" s="64">
        <f t="shared" ref="P837:P900" si="456">$L$1*X837</f>
        <v>13056.000000000002</v>
      </c>
      <c r="Q837" s="64">
        <f t="shared" ref="Q837:Q900" si="457">$L$1*Y837</f>
        <v>26112.000000000004</v>
      </c>
      <c r="R837" s="64">
        <f t="shared" ref="R837:R900" si="458">$L$1*Z837</f>
        <v>13056.000000000002</v>
      </c>
      <c r="T837" s="64">
        <f>培养数据!$D$6*D437</f>
        <v>54.400000000000006</v>
      </c>
      <c r="U837" s="64">
        <f>培养数据!$D$7*D437</f>
        <v>65.28</v>
      </c>
      <c r="V837" s="64">
        <f>培养数据!$D$8*D437</f>
        <v>108.80000000000001</v>
      </c>
      <c r="W837" s="64">
        <f>培养数据!$D$9*D437</f>
        <v>81.599999999999994</v>
      </c>
      <c r="X837" s="64">
        <f>培养数据!$D$10*D437</f>
        <v>13.056000000000001</v>
      </c>
      <c r="Y837" s="64">
        <f>培养数据!$D$11*D437</f>
        <v>26.112000000000002</v>
      </c>
      <c r="Z837" s="64">
        <f>培养数据!$D$12*D437</f>
        <v>13.056000000000001</v>
      </c>
    </row>
    <row r="838" spans="1:26">
      <c r="A838" s="64">
        <v>835</v>
      </c>
      <c r="B838" s="64">
        <v>3</v>
      </c>
      <c r="C838" s="64">
        <v>1</v>
      </c>
      <c r="D838" s="64">
        <v>35</v>
      </c>
      <c r="E838" s="64">
        <v>0</v>
      </c>
      <c r="F838" s="64">
        <v>0</v>
      </c>
      <c r="G838" s="64">
        <v>0</v>
      </c>
      <c r="H838" s="64">
        <v>0</v>
      </c>
      <c r="I838" s="64">
        <v>0</v>
      </c>
      <c r="J838" s="64">
        <v>0</v>
      </c>
      <c r="K838" s="64">
        <v>0</v>
      </c>
      <c r="L838" s="64">
        <f t="shared" si="452"/>
        <v>56000</v>
      </c>
      <c r="M838" s="64">
        <f t="shared" si="453"/>
        <v>67200</v>
      </c>
      <c r="N838" s="64">
        <f t="shared" si="454"/>
        <v>112000</v>
      </c>
      <c r="O838" s="64">
        <f t="shared" si="455"/>
        <v>84000</v>
      </c>
      <c r="P838" s="64">
        <f t="shared" si="456"/>
        <v>13440</v>
      </c>
      <c r="Q838" s="64">
        <f t="shared" si="457"/>
        <v>26880</v>
      </c>
      <c r="R838" s="64">
        <f t="shared" si="458"/>
        <v>13440</v>
      </c>
      <c r="T838" s="64">
        <f>培养数据!$D$6*D438</f>
        <v>56</v>
      </c>
      <c r="U838" s="64">
        <f>培养数据!$D$7*D438</f>
        <v>67.2</v>
      </c>
      <c r="V838" s="64">
        <f>培养数据!$D$8*D438</f>
        <v>112</v>
      </c>
      <c r="W838" s="64">
        <f>培养数据!$D$9*D438</f>
        <v>84</v>
      </c>
      <c r="X838" s="64">
        <f>培养数据!$D$10*D438</f>
        <v>13.44</v>
      </c>
      <c r="Y838" s="64">
        <f>培养数据!$D$11*D438</f>
        <v>26.88</v>
      </c>
      <c r="Z838" s="64">
        <f>培养数据!$D$12*D438</f>
        <v>13.44</v>
      </c>
    </row>
    <row r="839" spans="1:26">
      <c r="A839" s="64">
        <v>836</v>
      </c>
      <c r="B839" s="64">
        <v>3</v>
      </c>
      <c r="C839" s="64">
        <v>1</v>
      </c>
      <c r="D839" s="64">
        <v>36</v>
      </c>
      <c r="E839" s="64">
        <v>0</v>
      </c>
      <c r="F839" s="64">
        <v>0</v>
      </c>
      <c r="G839" s="64">
        <v>0</v>
      </c>
      <c r="H839" s="64">
        <v>0</v>
      </c>
      <c r="I839" s="64">
        <v>0</v>
      </c>
      <c r="J839" s="64">
        <v>0</v>
      </c>
      <c r="K839" s="64">
        <v>0</v>
      </c>
      <c r="L839" s="64">
        <f t="shared" si="452"/>
        <v>57600</v>
      </c>
      <c r="M839" s="64">
        <f t="shared" si="453"/>
        <v>69120</v>
      </c>
      <c r="N839" s="64">
        <f t="shared" si="454"/>
        <v>115200</v>
      </c>
      <c r="O839" s="64">
        <f t="shared" si="455"/>
        <v>86399.999999999985</v>
      </c>
      <c r="P839" s="64">
        <f t="shared" si="456"/>
        <v>13824</v>
      </c>
      <c r="Q839" s="64">
        <f t="shared" si="457"/>
        <v>27648</v>
      </c>
      <c r="R839" s="64">
        <f t="shared" si="458"/>
        <v>13824</v>
      </c>
      <c r="T839" s="64">
        <f>培养数据!$D$6*D439</f>
        <v>57.6</v>
      </c>
      <c r="U839" s="64">
        <f>培养数据!$D$7*D439</f>
        <v>69.12</v>
      </c>
      <c r="V839" s="64">
        <f>培养数据!$D$8*D439</f>
        <v>115.2</v>
      </c>
      <c r="W839" s="64">
        <f>培养数据!$D$9*D439</f>
        <v>86.399999999999991</v>
      </c>
      <c r="X839" s="64">
        <f>培养数据!$D$10*D439</f>
        <v>13.824</v>
      </c>
      <c r="Y839" s="64">
        <f>培养数据!$D$11*D439</f>
        <v>27.648</v>
      </c>
      <c r="Z839" s="64">
        <f>培养数据!$D$12*D439</f>
        <v>13.824</v>
      </c>
    </row>
    <row r="840" spans="1:26">
      <c r="A840" s="64">
        <v>837</v>
      </c>
      <c r="B840" s="64">
        <v>3</v>
      </c>
      <c r="C840" s="64">
        <v>1</v>
      </c>
      <c r="D840" s="64">
        <v>37</v>
      </c>
      <c r="E840" s="64">
        <v>0</v>
      </c>
      <c r="F840" s="64">
        <v>0</v>
      </c>
      <c r="G840" s="64">
        <v>0</v>
      </c>
      <c r="H840" s="64">
        <v>0</v>
      </c>
      <c r="I840" s="64">
        <v>0</v>
      </c>
      <c r="J840" s="64">
        <v>0</v>
      </c>
      <c r="K840" s="64">
        <v>0</v>
      </c>
      <c r="L840" s="64">
        <f t="shared" si="452"/>
        <v>59200</v>
      </c>
      <c r="M840" s="64">
        <f t="shared" si="453"/>
        <v>71039.999999999985</v>
      </c>
      <c r="N840" s="64">
        <f t="shared" si="454"/>
        <v>118400</v>
      </c>
      <c r="O840" s="64">
        <f t="shared" si="455"/>
        <v>88800</v>
      </c>
      <c r="P840" s="64">
        <f t="shared" si="456"/>
        <v>14208</v>
      </c>
      <c r="Q840" s="64">
        <f t="shared" si="457"/>
        <v>28416</v>
      </c>
      <c r="R840" s="64">
        <f t="shared" si="458"/>
        <v>14208</v>
      </c>
      <c r="T840" s="64">
        <f>培养数据!$D$6*D440</f>
        <v>59.2</v>
      </c>
      <c r="U840" s="64">
        <f>培养数据!$D$7*D440</f>
        <v>71.039999999999992</v>
      </c>
      <c r="V840" s="64">
        <f>培养数据!$D$8*D440</f>
        <v>118.4</v>
      </c>
      <c r="W840" s="64">
        <f>培养数据!$D$9*D440</f>
        <v>88.8</v>
      </c>
      <c r="X840" s="64">
        <f>培养数据!$D$10*D440</f>
        <v>14.208</v>
      </c>
      <c r="Y840" s="64">
        <f>培养数据!$D$11*D440</f>
        <v>28.416</v>
      </c>
      <c r="Z840" s="64">
        <f>培养数据!$D$12*D440</f>
        <v>14.208</v>
      </c>
    </row>
    <row r="841" spans="1:26">
      <c r="A841" s="64">
        <v>838</v>
      </c>
      <c r="B841" s="64">
        <v>3</v>
      </c>
      <c r="C841" s="64">
        <v>1</v>
      </c>
      <c r="D841" s="64">
        <v>38</v>
      </c>
      <c r="E841" s="64">
        <v>0</v>
      </c>
      <c r="F841" s="64">
        <v>0</v>
      </c>
      <c r="G841" s="64">
        <v>0</v>
      </c>
      <c r="H841" s="64">
        <v>0</v>
      </c>
      <c r="I841" s="64">
        <v>0</v>
      </c>
      <c r="J841" s="64">
        <v>0</v>
      </c>
      <c r="K841" s="64">
        <v>0</v>
      </c>
      <c r="L841" s="64">
        <f t="shared" si="452"/>
        <v>60800.000000000007</v>
      </c>
      <c r="M841" s="64">
        <f t="shared" si="453"/>
        <v>72960</v>
      </c>
      <c r="N841" s="64">
        <f t="shared" si="454"/>
        <v>121600.00000000001</v>
      </c>
      <c r="O841" s="64">
        <f t="shared" si="455"/>
        <v>91200</v>
      </c>
      <c r="P841" s="64">
        <f t="shared" si="456"/>
        <v>14592</v>
      </c>
      <c r="Q841" s="64">
        <f t="shared" si="457"/>
        <v>29184</v>
      </c>
      <c r="R841" s="64">
        <f t="shared" si="458"/>
        <v>14592</v>
      </c>
      <c r="T841" s="64">
        <f>培养数据!$D$6*D441</f>
        <v>60.800000000000004</v>
      </c>
      <c r="U841" s="64">
        <f>培养数据!$D$7*D441</f>
        <v>72.959999999999994</v>
      </c>
      <c r="V841" s="64">
        <f>培养数据!$D$8*D441</f>
        <v>121.60000000000001</v>
      </c>
      <c r="W841" s="64">
        <f>培养数据!$D$9*D441</f>
        <v>91.2</v>
      </c>
      <c r="X841" s="64">
        <f>培养数据!$D$10*D441</f>
        <v>14.592000000000001</v>
      </c>
      <c r="Y841" s="64">
        <f>培养数据!$D$11*D441</f>
        <v>29.184000000000001</v>
      </c>
      <c r="Z841" s="64">
        <f>培养数据!$D$12*D441</f>
        <v>14.592000000000001</v>
      </c>
    </row>
    <row r="842" spans="1:26">
      <c r="A842" s="64">
        <v>839</v>
      </c>
      <c r="B842" s="64">
        <v>3</v>
      </c>
      <c r="C842" s="64">
        <v>1</v>
      </c>
      <c r="D842" s="64">
        <v>39</v>
      </c>
      <c r="E842" s="64">
        <v>0</v>
      </c>
      <c r="F842" s="64">
        <v>0</v>
      </c>
      <c r="G842" s="64">
        <v>0</v>
      </c>
      <c r="H842" s="64">
        <v>0</v>
      </c>
      <c r="I842" s="64">
        <v>0</v>
      </c>
      <c r="J842" s="64">
        <v>0</v>
      </c>
      <c r="K842" s="64">
        <v>0</v>
      </c>
      <c r="L842" s="64">
        <f t="shared" si="452"/>
        <v>62400.000000000007</v>
      </c>
      <c r="M842" s="64">
        <f t="shared" si="453"/>
        <v>74880</v>
      </c>
      <c r="N842" s="64">
        <f t="shared" si="454"/>
        <v>124800.00000000001</v>
      </c>
      <c r="O842" s="64">
        <f t="shared" si="455"/>
        <v>93600</v>
      </c>
      <c r="P842" s="64">
        <f t="shared" si="456"/>
        <v>14976</v>
      </c>
      <c r="Q842" s="64">
        <f t="shared" si="457"/>
        <v>29952</v>
      </c>
      <c r="R842" s="64">
        <f t="shared" si="458"/>
        <v>14976</v>
      </c>
      <c r="T842" s="64">
        <f>培养数据!$D$6*D442</f>
        <v>62.400000000000006</v>
      </c>
      <c r="U842" s="64">
        <f>培养数据!$D$7*D442</f>
        <v>74.88</v>
      </c>
      <c r="V842" s="64">
        <f>培养数据!$D$8*D442</f>
        <v>124.80000000000001</v>
      </c>
      <c r="W842" s="64">
        <f>培养数据!$D$9*D442</f>
        <v>93.6</v>
      </c>
      <c r="X842" s="64">
        <f>培养数据!$D$10*D442</f>
        <v>14.976000000000001</v>
      </c>
      <c r="Y842" s="64">
        <f>培养数据!$D$11*D442</f>
        <v>29.952000000000002</v>
      </c>
      <c r="Z842" s="64">
        <f>培养数据!$D$12*D442</f>
        <v>14.976000000000001</v>
      </c>
    </row>
    <row r="843" spans="1:26">
      <c r="A843" s="64">
        <v>840</v>
      </c>
      <c r="B843" s="64">
        <v>3</v>
      </c>
      <c r="C843" s="64">
        <v>1</v>
      </c>
      <c r="D843" s="64">
        <v>40</v>
      </c>
      <c r="E843" s="64">
        <v>0</v>
      </c>
      <c r="F843" s="64">
        <v>0</v>
      </c>
      <c r="G843" s="64">
        <v>0</v>
      </c>
      <c r="H843" s="64">
        <v>0</v>
      </c>
      <c r="I843" s="64">
        <v>0</v>
      </c>
      <c r="J843" s="64">
        <v>0</v>
      </c>
      <c r="K843" s="64">
        <v>0</v>
      </c>
      <c r="L843" s="64">
        <f t="shared" si="452"/>
        <v>64000</v>
      </c>
      <c r="M843" s="64">
        <f t="shared" si="453"/>
        <v>76800</v>
      </c>
      <c r="N843" s="64">
        <f t="shared" si="454"/>
        <v>128000</v>
      </c>
      <c r="O843" s="64">
        <f t="shared" si="455"/>
        <v>96000</v>
      </c>
      <c r="P843" s="64">
        <f t="shared" si="456"/>
        <v>15360</v>
      </c>
      <c r="Q843" s="64">
        <f t="shared" si="457"/>
        <v>30720</v>
      </c>
      <c r="R843" s="64">
        <f t="shared" si="458"/>
        <v>15360</v>
      </c>
      <c r="T843" s="64">
        <f>培养数据!$D$6*D443</f>
        <v>64</v>
      </c>
      <c r="U843" s="64">
        <f>培养数据!$D$7*D443</f>
        <v>76.8</v>
      </c>
      <c r="V843" s="64">
        <f>培养数据!$D$8*D443</f>
        <v>128</v>
      </c>
      <c r="W843" s="64">
        <f>培养数据!$D$9*D443</f>
        <v>96</v>
      </c>
      <c r="X843" s="64">
        <f>培养数据!$D$10*D443</f>
        <v>15.36</v>
      </c>
      <c r="Y843" s="64">
        <f>培养数据!$D$11*D443</f>
        <v>30.72</v>
      </c>
      <c r="Z843" s="64">
        <f>培养数据!$D$12*D443</f>
        <v>15.36</v>
      </c>
    </row>
    <row r="844" spans="1:26">
      <c r="A844" s="64">
        <v>841</v>
      </c>
      <c r="B844" s="64">
        <v>3</v>
      </c>
      <c r="C844" s="64">
        <v>1</v>
      </c>
      <c r="D844" s="64">
        <v>41</v>
      </c>
      <c r="E844" s="64">
        <v>0</v>
      </c>
      <c r="F844" s="64">
        <v>0</v>
      </c>
      <c r="G844" s="64">
        <v>0</v>
      </c>
      <c r="H844" s="64">
        <v>0</v>
      </c>
      <c r="I844" s="64">
        <v>0</v>
      </c>
      <c r="J844" s="64">
        <v>0</v>
      </c>
      <c r="K844" s="64">
        <v>0</v>
      </c>
      <c r="L844" s="64">
        <f t="shared" si="452"/>
        <v>65600.000000000015</v>
      </c>
      <c r="M844" s="64">
        <f t="shared" si="453"/>
        <v>78720</v>
      </c>
      <c r="N844" s="64">
        <f t="shared" si="454"/>
        <v>131200.00000000003</v>
      </c>
      <c r="O844" s="64">
        <f t="shared" si="455"/>
        <v>98399.999999999985</v>
      </c>
      <c r="P844" s="64">
        <f t="shared" si="456"/>
        <v>15744</v>
      </c>
      <c r="Q844" s="64">
        <f t="shared" si="457"/>
        <v>31488</v>
      </c>
      <c r="R844" s="64">
        <f t="shared" si="458"/>
        <v>15744</v>
      </c>
      <c r="T844" s="64">
        <f>培养数据!$D$6*D444</f>
        <v>65.600000000000009</v>
      </c>
      <c r="U844" s="64">
        <f>培养数据!$D$7*D444</f>
        <v>78.72</v>
      </c>
      <c r="V844" s="64">
        <f>培养数据!$D$8*D444</f>
        <v>131.20000000000002</v>
      </c>
      <c r="W844" s="64">
        <f>培养数据!$D$9*D444</f>
        <v>98.399999999999991</v>
      </c>
      <c r="X844" s="64">
        <f>培养数据!$D$10*D444</f>
        <v>15.744</v>
      </c>
      <c r="Y844" s="64">
        <f>培养数据!$D$11*D444</f>
        <v>31.488</v>
      </c>
      <c r="Z844" s="64">
        <f>培养数据!$D$12*D444</f>
        <v>15.744</v>
      </c>
    </row>
    <row r="845" spans="1:26">
      <c r="A845" s="64">
        <v>842</v>
      </c>
      <c r="B845" s="64">
        <v>3</v>
      </c>
      <c r="C845" s="64">
        <v>1</v>
      </c>
      <c r="D845" s="64">
        <v>42</v>
      </c>
      <c r="E845" s="64">
        <v>0</v>
      </c>
      <c r="F845" s="64">
        <v>0</v>
      </c>
      <c r="G845" s="64">
        <v>0</v>
      </c>
      <c r="H845" s="64">
        <v>0</v>
      </c>
      <c r="I845" s="64">
        <v>0</v>
      </c>
      <c r="J845" s="64">
        <v>0</v>
      </c>
      <c r="K845" s="64">
        <v>0</v>
      </c>
      <c r="L845" s="64">
        <f t="shared" si="452"/>
        <v>67200</v>
      </c>
      <c r="M845" s="64">
        <f t="shared" si="453"/>
        <v>80640</v>
      </c>
      <c r="N845" s="64">
        <f t="shared" si="454"/>
        <v>134400</v>
      </c>
      <c r="O845" s="64">
        <f t="shared" si="455"/>
        <v>100800</v>
      </c>
      <c r="P845" s="64">
        <f t="shared" si="456"/>
        <v>16128</v>
      </c>
      <c r="Q845" s="64">
        <f t="shared" si="457"/>
        <v>32256</v>
      </c>
      <c r="R845" s="64">
        <f t="shared" si="458"/>
        <v>16128</v>
      </c>
      <c r="T845" s="64">
        <f>培养数据!$D$6*D445</f>
        <v>67.2</v>
      </c>
      <c r="U845" s="64">
        <f>培养数据!$D$7*D445</f>
        <v>80.64</v>
      </c>
      <c r="V845" s="64">
        <f>培养数据!$D$8*D445</f>
        <v>134.4</v>
      </c>
      <c r="W845" s="64">
        <f>培养数据!$D$9*D445</f>
        <v>100.8</v>
      </c>
      <c r="X845" s="64">
        <f>培养数据!$D$10*D445</f>
        <v>16.128</v>
      </c>
      <c r="Y845" s="64">
        <f>培养数据!$D$11*D445</f>
        <v>32.256</v>
      </c>
      <c r="Z845" s="64">
        <f>培养数据!$D$12*D445</f>
        <v>16.128</v>
      </c>
    </row>
    <row r="846" spans="1:26">
      <c r="A846" s="64">
        <v>843</v>
      </c>
      <c r="B846" s="64">
        <v>3</v>
      </c>
      <c r="C846" s="64">
        <v>1</v>
      </c>
      <c r="D846" s="64">
        <v>43</v>
      </c>
      <c r="E846" s="64">
        <v>0</v>
      </c>
      <c r="F846" s="64">
        <v>0</v>
      </c>
      <c r="G846" s="64">
        <v>0</v>
      </c>
      <c r="H846" s="64">
        <v>0</v>
      </c>
      <c r="I846" s="64">
        <v>0</v>
      </c>
      <c r="J846" s="64">
        <v>0</v>
      </c>
      <c r="K846" s="64">
        <v>0</v>
      </c>
      <c r="L846" s="64">
        <f t="shared" si="452"/>
        <v>68800</v>
      </c>
      <c r="M846" s="64">
        <f t="shared" si="453"/>
        <v>82560</v>
      </c>
      <c r="N846" s="64">
        <f t="shared" si="454"/>
        <v>137600</v>
      </c>
      <c r="O846" s="64">
        <f t="shared" si="455"/>
        <v>103200</v>
      </c>
      <c r="P846" s="64">
        <f t="shared" si="456"/>
        <v>16512</v>
      </c>
      <c r="Q846" s="64">
        <f t="shared" si="457"/>
        <v>33024</v>
      </c>
      <c r="R846" s="64">
        <f t="shared" si="458"/>
        <v>16512</v>
      </c>
      <c r="T846" s="64">
        <f>培养数据!$D$6*D446</f>
        <v>68.8</v>
      </c>
      <c r="U846" s="64">
        <f>培养数据!$D$7*D446</f>
        <v>82.56</v>
      </c>
      <c r="V846" s="64">
        <f>培养数据!$D$8*D446</f>
        <v>137.6</v>
      </c>
      <c r="W846" s="64">
        <f>培养数据!$D$9*D446</f>
        <v>103.2</v>
      </c>
      <c r="X846" s="64">
        <f>培养数据!$D$10*D446</f>
        <v>16.512</v>
      </c>
      <c r="Y846" s="64">
        <f>培养数据!$D$11*D446</f>
        <v>33.024000000000001</v>
      </c>
      <c r="Z846" s="64">
        <f>培养数据!$D$12*D446</f>
        <v>16.512</v>
      </c>
    </row>
    <row r="847" spans="1:26">
      <c r="A847" s="64">
        <v>844</v>
      </c>
      <c r="B847" s="64">
        <v>3</v>
      </c>
      <c r="C847" s="64">
        <v>1</v>
      </c>
      <c r="D847" s="64">
        <v>44</v>
      </c>
      <c r="E847" s="64">
        <v>0</v>
      </c>
      <c r="F847" s="64">
        <v>0</v>
      </c>
      <c r="G847" s="64">
        <v>0</v>
      </c>
      <c r="H847" s="64">
        <v>0</v>
      </c>
      <c r="I847" s="64">
        <v>0</v>
      </c>
      <c r="J847" s="64">
        <v>0</v>
      </c>
      <c r="K847" s="64">
        <v>0</v>
      </c>
      <c r="L847" s="64">
        <f t="shared" si="452"/>
        <v>70400</v>
      </c>
      <c r="M847" s="64">
        <f t="shared" si="453"/>
        <v>84479.999999999985</v>
      </c>
      <c r="N847" s="64">
        <f t="shared" si="454"/>
        <v>140800</v>
      </c>
      <c r="O847" s="64">
        <f t="shared" si="455"/>
        <v>105600</v>
      </c>
      <c r="P847" s="64">
        <f t="shared" si="456"/>
        <v>16896</v>
      </c>
      <c r="Q847" s="64">
        <f t="shared" si="457"/>
        <v>33792</v>
      </c>
      <c r="R847" s="64">
        <f t="shared" si="458"/>
        <v>16896</v>
      </c>
      <c r="T847" s="64">
        <f>培养数据!$D$6*D447</f>
        <v>70.400000000000006</v>
      </c>
      <c r="U847" s="64">
        <f>培养数据!$D$7*D447</f>
        <v>84.47999999999999</v>
      </c>
      <c r="V847" s="64">
        <f>培养数据!$D$8*D447</f>
        <v>140.80000000000001</v>
      </c>
      <c r="W847" s="64">
        <f>培养数据!$D$9*D447</f>
        <v>105.6</v>
      </c>
      <c r="X847" s="64">
        <f>培养数据!$D$10*D447</f>
        <v>16.896000000000001</v>
      </c>
      <c r="Y847" s="64">
        <f>培养数据!$D$11*D447</f>
        <v>33.792000000000002</v>
      </c>
      <c r="Z847" s="64">
        <f>培养数据!$D$12*D447</f>
        <v>16.896000000000001</v>
      </c>
    </row>
    <row r="848" spans="1:26">
      <c r="A848" s="64">
        <v>845</v>
      </c>
      <c r="B848" s="64">
        <v>3</v>
      </c>
      <c r="C848" s="64">
        <v>1</v>
      </c>
      <c r="D848" s="64">
        <v>45</v>
      </c>
      <c r="E848" s="64">
        <v>0</v>
      </c>
      <c r="F848" s="64">
        <v>0</v>
      </c>
      <c r="G848" s="64">
        <v>0</v>
      </c>
      <c r="H848" s="64">
        <v>0</v>
      </c>
      <c r="I848" s="64">
        <v>0</v>
      </c>
      <c r="J848" s="64">
        <v>0</v>
      </c>
      <c r="K848" s="64">
        <v>0</v>
      </c>
      <c r="L848" s="64">
        <f t="shared" si="452"/>
        <v>72000</v>
      </c>
      <c r="M848" s="64">
        <f t="shared" si="453"/>
        <v>86399.999999999985</v>
      </c>
      <c r="N848" s="64">
        <f t="shared" si="454"/>
        <v>144000</v>
      </c>
      <c r="O848" s="64">
        <f t="shared" si="455"/>
        <v>108000</v>
      </c>
      <c r="P848" s="64">
        <f t="shared" si="456"/>
        <v>17280</v>
      </c>
      <c r="Q848" s="64">
        <f t="shared" si="457"/>
        <v>34560</v>
      </c>
      <c r="R848" s="64">
        <f t="shared" si="458"/>
        <v>17280</v>
      </c>
      <c r="T848" s="64">
        <f>培养数据!$D$6*D448</f>
        <v>72</v>
      </c>
      <c r="U848" s="64">
        <f>培养数据!$D$7*D448</f>
        <v>86.399999999999991</v>
      </c>
      <c r="V848" s="64">
        <f>培养数据!$D$8*D448</f>
        <v>144</v>
      </c>
      <c r="W848" s="64">
        <f>培养数据!$D$9*D448</f>
        <v>108</v>
      </c>
      <c r="X848" s="64">
        <f>培养数据!$D$10*D448</f>
        <v>17.28</v>
      </c>
      <c r="Y848" s="64">
        <f>培养数据!$D$11*D448</f>
        <v>34.56</v>
      </c>
      <c r="Z848" s="64">
        <f>培养数据!$D$12*D448</f>
        <v>17.28</v>
      </c>
    </row>
    <row r="849" spans="1:26">
      <c r="A849" s="64">
        <v>846</v>
      </c>
      <c r="B849" s="64">
        <v>3</v>
      </c>
      <c r="C849" s="64">
        <v>1</v>
      </c>
      <c r="D849" s="64">
        <v>46</v>
      </c>
      <c r="E849" s="64">
        <v>0</v>
      </c>
      <c r="F849" s="64">
        <v>0</v>
      </c>
      <c r="G849" s="64">
        <v>0</v>
      </c>
      <c r="H849" s="64">
        <v>0</v>
      </c>
      <c r="I849" s="64">
        <v>0</v>
      </c>
      <c r="J849" s="64">
        <v>0</v>
      </c>
      <c r="K849" s="64">
        <v>0</v>
      </c>
      <c r="L849" s="64">
        <f t="shared" si="452"/>
        <v>73600.000000000015</v>
      </c>
      <c r="M849" s="64">
        <f t="shared" si="453"/>
        <v>88320</v>
      </c>
      <c r="N849" s="64">
        <f t="shared" si="454"/>
        <v>147200.00000000003</v>
      </c>
      <c r="O849" s="64">
        <f t="shared" si="455"/>
        <v>110399.99999999999</v>
      </c>
      <c r="P849" s="64">
        <f t="shared" si="456"/>
        <v>17664</v>
      </c>
      <c r="Q849" s="64">
        <f t="shared" si="457"/>
        <v>35328</v>
      </c>
      <c r="R849" s="64">
        <f t="shared" si="458"/>
        <v>17664</v>
      </c>
      <c r="T849" s="64">
        <f>培养数据!$D$6*D449</f>
        <v>73.600000000000009</v>
      </c>
      <c r="U849" s="64">
        <f>培养数据!$D$7*D449</f>
        <v>88.32</v>
      </c>
      <c r="V849" s="64">
        <f>培养数据!$D$8*D449</f>
        <v>147.20000000000002</v>
      </c>
      <c r="W849" s="64">
        <f>培养数据!$D$9*D449</f>
        <v>110.39999999999999</v>
      </c>
      <c r="X849" s="64">
        <f>培养数据!$D$10*D449</f>
        <v>17.664000000000001</v>
      </c>
      <c r="Y849" s="64">
        <f>培养数据!$D$11*D449</f>
        <v>35.328000000000003</v>
      </c>
      <c r="Z849" s="64">
        <f>培养数据!$D$12*D449</f>
        <v>17.664000000000001</v>
      </c>
    </row>
    <row r="850" spans="1:26">
      <c r="A850" s="64">
        <v>847</v>
      </c>
      <c r="B850" s="64">
        <v>3</v>
      </c>
      <c r="C850" s="64">
        <v>1</v>
      </c>
      <c r="D850" s="64">
        <v>47</v>
      </c>
      <c r="E850" s="64">
        <v>0</v>
      </c>
      <c r="F850" s="64">
        <v>0</v>
      </c>
      <c r="G850" s="64">
        <v>0</v>
      </c>
      <c r="H850" s="64">
        <v>0</v>
      </c>
      <c r="I850" s="64">
        <v>0</v>
      </c>
      <c r="J850" s="64">
        <v>0</v>
      </c>
      <c r="K850" s="64">
        <v>0</v>
      </c>
      <c r="L850" s="64">
        <f t="shared" si="452"/>
        <v>75200</v>
      </c>
      <c r="M850" s="64">
        <f t="shared" si="453"/>
        <v>90240</v>
      </c>
      <c r="N850" s="64">
        <f t="shared" si="454"/>
        <v>150400</v>
      </c>
      <c r="O850" s="64">
        <f t="shared" si="455"/>
        <v>112800</v>
      </c>
      <c r="P850" s="64">
        <f t="shared" si="456"/>
        <v>18048</v>
      </c>
      <c r="Q850" s="64">
        <f t="shared" si="457"/>
        <v>36096</v>
      </c>
      <c r="R850" s="64">
        <f t="shared" si="458"/>
        <v>18048</v>
      </c>
      <c r="T850" s="64">
        <f>培养数据!$D$6*D450</f>
        <v>75.2</v>
      </c>
      <c r="U850" s="64">
        <f>培养数据!$D$7*D450</f>
        <v>90.24</v>
      </c>
      <c r="V850" s="64">
        <f>培养数据!$D$8*D450</f>
        <v>150.4</v>
      </c>
      <c r="W850" s="64">
        <f>培养数据!$D$9*D450</f>
        <v>112.8</v>
      </c>
      <c r="X850" s="64">
        <f>培养数据!$D$10*D450</f>
        <v>18.048000000000002</v>
      </c>
      <c r="Y850" s="64">
        <f>培养数据!$D$11*D450</f>
        <v>36.096000000000004</v>
      </c>
      <c r="Z850" s="64">
        <f>培养数据!$D$12*D450</f>
        <v>18.048000000000002</v>
      </c>
    </row>
    <row r="851" spans="1:26">
      <c r="A851" s="64">
        <v>848</v>
      </c>
      <c r="B851" s="64">
        <v>3</v>
      </c>
      <c r="C851" s="64">
        <v>1</v>
      </c>
      <c r="D851" s="64">
        <v>48</v>
      </c>
      <c r="E851" s="64">
        <v>0</v>
      </c>
      <c r="F851" s="64">
        <v>0</v>
      </c>
      <c r="G851" s="64">
        <v>0</v>
      </c>
      <c r="H851" s="64">
        <v>0</v>
      </c>
      <c r="I851" s="64">
        <v>0</v>
      </c>
      <c r="J851" s="64">
        <v>0</v>
      </c>
      <c r="K851" s="64">
        <v>0</v>
      </c>
      <c r="L851" s="64">
        <f t="shared" si="452"/>
        <v>76800.000000000015</v>
      </c>
      <c r="M851" s="64">
        <f t="shared" si="453"/>
        <v>92160</v>
      </c>
      <c r="N851" s="64">
        <f t="shared" si="454"/>
        <v>153600.00000000003</v>
      </c>
      <c r="O851" s="64">
        <f t="shared" si="455"/>
        <v>115199.99999999999</v>
      </c>
      <c r="P851" s="64">
        <f t="shared" si="456"/>
        <v>18432.000000000004</v>
      </c>
      <c r="Q851" s="64">
        <f t="shared" si="457"/>
        <v>36864.000000000007</v>
      </c>
      <c r="R851" s="64">
        <f t="shared" si="458"/>
        <v>18432.000000000004</v>
      </c>
      <c r="T851" s="64">
        <f>培养数据!$D$6*D451</f>
        <v>76.800000000000011</v>
      </c>
      <c r="U851" s="64">
        <f>培养数据!$D$7*D451</f>
        <v>92.16</v>
      </c>
      <c r="V851" s="64">
        <f>培养数据!$D$8*D451</f>
        <v>153.60000000000002</v>
      </c>
      <c r="W851" s="64">
        <f>培养数据!$D$9*D451</f>
        <v>115.19999999999999</v>
      </c>
      <c r="X851" s="64">
        <f>培养数据!$D$10*D451</f>
        <v>18.432000000000002</v>
      </c>
      <c r="Y851" s="64">
        <f>培养数据!$D$11*D451</f>
        <v>36.864000000000004</v>
      </c>
      <c r="Z851" s="64">
        <f>培养数据!$D$12*D451</f>
        <v>18.432000000000002</v>
      </c>
    </row>
    <row r="852" spans="1:26">
      <c r="A852" s="64">
        <v>849</v>
      </c>
      <c r="B852" s="64">
        <v>3</v>
      </c>
      <c r="C852" s="64">
        <v>1</v>
      </c>
      <c r="D852" s="64">
        <v>49</v>
      </c>
      <c r="E852" s="64">
        <v>0</v>
      </c>
      <c r="F852" s="64">
        <v>0</v>
      </c>
      <c r="G852" s="64">
        <v>0</v>
      </c>
      <c r="H852" s="64">
        <v>0</v>
      </c>
      <c r="I852" s="64">
        <v>0</v>
      </c>
      <c r="J852" s="64">
        <v>0</v>
      </c>
      <c r="K852" s="64">
        <v>0</v>
      </c>
      <c r="L852" s="64">
        <f t="shared" si="452"/>
        <v>78400</v>
      </c>
      <c r="M852" s="64">
        <f t="shared" si="453"/>
        <v>94080</v>
      </c>
      <c r="N852" s="64">
        <f t="shared" si="454"/>
        <v>156800</v>
      </c>
      <c r="O852" s="64">
        <f t="shared" si="455"/>
        <v>117600</v>
      </c>
      <c r="P852" s="64">
        <f t="shared" si="456"/>
        <v>18816</v>
      </c>
      <c r="Q852" s="64">
        <f t="shared" si="457"/>
        <v>37632</v>
      </c>
      <c r="R852" s="64">
        <f t="shared" si="458"/>
        <v>18816</v>
      </c>
      <c r="T852" s="64">
        <f>培养数据!$D$6*D452</f>
        <v>78.400000000000006</v>
      </c>
      <c r="U852" s="64">
        <f>培养数据!$D$7*D452</f>
        <v>94.08</v>
      </c>
      <c r="V852" s="64">
        <f>培养数据!$D$8*D452</f>
        <v>156.80000000000001</v>
      </c>
      <c r="W852" s="64">
        <f>培养数据!$D$9*D452</f>
        <v>117.6</v>
      </c>
      <c r="X852" s="64">
        <f>培养数据!$D$10*D452</f>
        <v>18.815999999999999</v>
      </c>
      <c r="Y852" s="64">
        <f>培养数据!$D$11*D452</f>
        <v>37.631999999999998</v>
      </c>
      <c r="Z852" s="64">
        <f>培养数据!$D$12*D452</f>
        <v>18.815999999999999</v>
      </c>
    </row>
    <row r="853" spans="1:26">
      <c r="A853" s="64">
        <v>850</v>
      </c>
      <c r="B853" s="64">
        <v>3</v>
      </c>
      <c r="C853" s="64">
        <v>1</v>
      </c>
      <c r="D853" s="64">
        <v>50</v>
      </c>
      <c r="E853" s="64">
        <v>0</v>
      </c>
      <c r="F853" s="64">
        <v>0</v>
      </c>
      <c r="G853" s="64">
        <v>0</v>
      </c>
      <c r="H853" s="64">
        <v>0</v>
      </c>
      <c r="I853" s="64">
        <v>0</v>
      </c>
      <c r="J853" s="64">
        <v>0</v>
      </c>
      <c r="K853" s="64">
        <v>0</v>
      </c>
      <c r="L853" s="64">
        <f t="shared" si="452"/>
        <v>80000</v>
      </c>
      <c r="M853" s="64">
        <f t="shared" si="453"/>
        <v>96000</v>
      </c>
      <c r="N853" s="64">
        <f t="shared" si="454"/>
        <v>160000</v>
      </c>
      <c r="O853" s="64">
        <f t="shared" si="455"/>
        <v>120000</v>
      </c>
      <c r="P853" s="64">
        <f t="shared" si="456"/>
        <v>19200</v>
      </c>
      <c r="Q853" s="64">
        <f t="shared" si="457"/>
        <v>38400</v>
      </c>
      <c r="R853" s="64">
        <f t="shared" si="458"/>
        <v>19200</v>
      </c>
      <c r="T853" s="64">
        <f>培养数据!$D$6*D453</f>
        <v>80</v>
      </c>
      <c r="U853" s="64">
        <f>培养数据!$D$7*D453</f>
        <v>96</v>
      </c>
      <c r="V853" s="64">
        <f>培养数据!$D$8*D453</f>
        <v>160</v>
      </c>
      <c r="W853" s="64">
        <f>培养数据!$D$9*D453</f>
        <v>120</v>
      </c>
      <c r="X853" s="64">
        <f>培养数据!$D$10*D453</f>
        <v>19.2</v>
      </c>
      <c r="Y853" s="64">
        <f>培养数据!$D$11*D453</f>
        <v>38.4</v>
      </c>
      <c r="Z853" s="64">
        <f>培养数据!$D$12*D453</f>
        <v>19.2</v>
      </c>
    </row>
    <row r="854" spans="1:26">
      <c r="A854" s="64">
        <v>851</v>
      </c>
      <c r="B854" s="64">
        <v>3</v>
      </c>
      <c r="C854" s="64">
        <v>1</v>
      </c>
      <c r="D854" s="64">
        <v>51</v>
      </c>
      <c r="E854" s="64">
        <v>0</v>
      </c>
      <c r="F854" s="64">
        <v>0</v>
      </c>
      <c r="G854" s="64">
        <v>0</v>
      </c>
      <c r="H854" s="64">
        <v>0</v>
      </c>
      <c r="I854" s="64">
        <v>0</v>
      </c>
      <c r="J854" s="64">
        <v>0</v>
      </c>
      <c r="K854" s="64">
        <v>0</v>
      </c>
      <c r="L854" s="64">
        <f t="shared" si="452"/>
        <v>81600.000000000015</v>
      </c>
      <c r="M854" s="64">
        <f t="shared" si="453"/>
        <v>97920</v>
      </c>
      <c r="N854" s="64">
        <f t="shared" si="454"/>
        <v>163200.00000000003</v>
      </c>
      <c r="O854" s="64">
        <f t="shared" si="455"/>
        <v>122399.99999999999</v>
      </c>
      <c r="P854" s="64">
        <f t="shared" si="456"/>
        <v>19584</v>
      </c>
      <c r="Q854" s="64">
        <f t="shared" si="457"/>
        <v>39168</v>
      </c>
      <c r="R854" s="64">
        <f t="shared" si="458"/>
        <v>19584</v>
      </c>
      <c r="T854" s="64">
        <f>培养数据!$D$6*D454</f>
        <v>81.600000000000009</v>
      </c>
      <c r="U854" s="64">
        <f>培养数据!$D$7*D454</f>
        <v>97.92</v>
      </c>
      <c r="V854" s="64">
        <f>培养数据!$D$8*D454</f>
        <v>163.20000000000002</v>
      </c>
      <c r="W854" s="64">
        <f>培养数据!$D$9*D454</f>
        <v>122.39999999999999</v>
      </c>
      <c r="X854" s="64">
        <f>培养数据!$D$10*D454</f>
        <v>19.584</v>
      </c>
      <c r="Y854" s="64">
        <f>培养数据!$D$11*D454</f>
        <v>39.167999999999999</v>
      </c>
      <c r="Z854" s="64">
        <f>培养数据!$D$12*D454</f>
        <v>19.584</v>
      </c>
    </row>
    <row r="855" spans="1:26">
      <c r="A855" s="64">
        <v>852</v>
      </c>
      <c r="B855" s="64">
        <v>3</v>
      </c>
      <c r="C855" s="64">
        <v>1</v>
      </c>
      <c r="D855" s="64">
        <v>52</v>
      </c>
      <c r="E855" s="64">
        <v>0</v>
      </c>
      <c r="F855" s="64">
        <v>0</v>
      </c>
      <c r="G855" s="64">
        <v>0</v>
      </c>
      <c r="H855" s="64">
        <v>0</v>
      </c>
      <c r="I855" s="64">
        <v>0</v>
      </c>
      <c r="J855" s="64">
        <v>0</v>
      </c>
      <c r="K855" s="64">
        <v>0</v>
      </c>
      <c r="L855" s="64">
        <f t="shared" si="452"/>
        <v>83200</v>
      </c>
      <c r="M855" s="64">
        <f t="shared" si="453"/>
        <v>99840</v>
      </c>
      <c r="N855" s="64">
        <f t="shared" si="454"/>
        <v>166400</v>
      </c>
      <c r="O855" s="64">
        <f t="shared" si="455"/>
        <v>124800</v>
      </c>
      <c r="P855" s="64">
        <f t="shared" si="456"/>
        <v>19968</v>
      </c>
      <c r="Q855" s="64">
        <f t="shared" si="457"/>
        <v>39936</v>
      </c>
      <c r="R855" s="64">
        <f t="shared" si="458"/>
        <v>19968</v>
      </c>
      <c r="T855" s="64">
        <f>培养数据!$D$6*D455</f>
        <v>83.2</v>
      </c>
      <c r="U855" s="64">
        <f>培养数据!$D$7*D455</f>
        <v>99.84</v>
      </c>
      <c r="V855" s="64">
        <f>培养数据!$D$8*D455</f>
        <v>166.4</v>
      </c>
      <c r="W855" s="64">
        <f>培养数据!$D$9*D455</f>
        <v>124.8</v>
      </c>
      <c r="X855" s="64">
        <f>培养数据!$D$10*D455</f>
        <v>19.968</v>
      </c>
      <c r="Y855" s="64">
        <f>培养数据!$D$11*D455</f>
        <v>39.936</v>
      </c>
      <c r="Z855" s="64">
        <f>培养数据!$D$12*D455</f>
        <v>19.968</v>
      </c>
    </row>
    <row r="856" spans="1:26">
      <c r="A856" s="64">
        <v>853</v>
      </c>
      <c r="B856" s="64">
        <v>3</v>
      </c>
      <c r="C856" s="64">
        <v>1</v>
      </c>
      <c r="D856" s="64">
        <v>53</v>
      </c>
      <c r="E856" s="64">
        <v>0</v>
      </c>
      <c r="F856" s="64">
        <v>0</v>
      </c>
      <c r="G856" s="64">
        <v>0</v>
      </c>
      <c r="H856" s="64">
        <v>0</v>
      </c>
      <c r="I856" s="64">
        <v>0</v>
      </c>
      <c r="J856" s="64">
        <v>0</v>
      </c>
      <c r="K856" s="64">
        <v>0</v>
      </c>
      <c r="L856" s="64">
        <f t="shared" si="452"/>
        <v>84800.000000000015</v>
      </c>
      <c r="M856" s="64">
        <f t="shared" si="453"/>
        <v>101759.99999999999</v>
      </c>
      <c r="N856" s="64">
        <f t="shared" si="454"/>
        <v>169600.00000000003</v>
      </c>
      <c r="O856" s="64">
        <f t="shared" si="455"/>
        <v>127199.99999999999</v>
      </c>
      <c r="P856" s="64">
        <f t="shared" si="456"/>
        <v>20352</v>
      </c>
      <c r="Q856" s="64">
        <f t="shared" si="457"/>
        <v>40704</v>
      </c>
      <c r="R856" s="64">
        <f t="shared" si="458"/>
        <v>20352</v>
      </c>
      <c r="T856" s="64">
        <f>培养数据!$D$6*D456</f>
        <v>84.800000000000011</v>
      </c>
      <c r="U856" s="64">
        <f>培养数据!$D$7*D456</f>
        <v>101.75999999999999</v>
      </c>
      <c r="V856" s="64">
        <f>培养数据!$D$8*D456</f>
        <v>169.60000000000002</v>
      </c>
      <c r="W856" s="64">
        <f>培养数据!$D$9*D456</f>
        <v>127.19999999999999</v>
      </c>
      <c r="X856" s="64">
        <f>培养数据!$D$10*D456</f>
        <v>20.352</v>
      </c>
      <c r="Y856" s="64">
        <f>培养数据!$D$11*D456</f>
        <v>40.704000000000001</v>
      </c>
      <c r="Z856" s="64">
        <f>培养数据!$D$12*D456</f>
        <v>20.352</v>
      </c>
    </row>
    <row r="857" spans="1:26">
      <c r="A857" s="64">
        <v>854</v>
      </c>
      <c r="B857" s="64">
        <v>3</v>
      </c>
      <c r="C857" s="64">
        <v>1</v>
      </c>
      <c r="D857" s="64">
        <v>54</v>
      </c>
      <c r="E857" s="64">
        <v>0</v>
      </c>
      <c r="F857" s="64">
        <v>0</v>
      </c>
      <c r="G857" s="64">
        <v>0</v>
      </c>
      <c r="H857" s="64">
        <v>0</v>
      </c>
      <c r="I857" s="64">
        <v>0</v>
      </c>
      <c r="J857" s="64">
        <v>0</v>
      </c>
      <c r="K857" s="64">
        <v>0</v>
      </c>
      <c r="L857" s="64">
        <f t="shared" si="452"/>
        <v>86400</v>
      </c>
      <c r="M857" s="64">
        <f t="shared" si="453"/>
        <v>103679.99999999999</v>
      </c>
      <c r="N857" s="64">
        <f t="shared" si="454"/>
        <v>172800</v>
      </c>
      <c r="O857" s="64">
        <f t="shared" si="455"/>
        <v>129600</v>
      </c>
      <c r="P857" s="64">
        <f t="shared" si="456"/>
        <v>20736</v>
      </c>
      <c r="Q857" s="64">
        <f t="shared" si="457"/>
        <v>41472</v>
      </c>
      <c r="R857" s="64">
        <f t="shared" si="458"/>
        <v>20736</v>
      </c>
      <c r="T857" s="64">
        <f>培养数据!$D$6*D457</f>
        <v>86.4</v>
      </c>
      <c r="U857" s="64">
        <f>培养数据!$D$7*D457</f>
        <v>103.67999999999999</v>
      </c>
      <c r="V857" s="64">
        <f>培养数据!$D$8*D457</f>
        <v>172.8</v>
      </c>
      <c r="W857" s="64">
        <f>培养数据!$D$9*D457</f>
        <v>129.6</v>
      </c>
      <c r="X857" s="64">
        <f>培养数据!$D$10*D457</f>
        <v>20.736000000000001</v>
      </c>
      <c r="Y857" s="64">
        <f>培养数据!$D$11*D457</f>
        <v>41.472000000000001</v>
      </c>
      <c r="Z857" s="64">
        <f>培养数据!$D$12*D457</f>
        <v>20.736000000000001</v>
      </c>
    </row>
    <row r="858" spans="1:26">
      <c r="A858" s="64">
        <v>855</v>
      </c>
      <c r="B858" s="64">
        <v>3</v>
      </c>
      <c r="C858" s="64">
        <v>1</v>
      </c>
      <c r="D858" s="64">
        <v>55</v>
      </c>
      <c r="E858" s="64">
        <v>0</v>
      </c>
      <c r="F858" s="64">
        <v>0</v>
      </c>
      <c r="G858" s="64">
        <v>0</v>
      </c>
      <c r="H858" s="64">
        <v>0</v>
      </c>
      <c r="I858" s="64">
        <v>0</v>
      </c>
      <c r="J858" s="64">
        <v>0</v>
      </c>
      <c r="K858" s="64">
        <v>0</v>
      </c>
      <c r="L858" s="64">
        <f t="shared" si="452"/>
        <v>88000</v>
      </c>
      <c r="M858" s="64">
        <f t="shared" si="453"/>
        <v>105600</v>
      </c>
      <c r="N858" s="64">
        <f t="shared" si="454"/>
        <v>176000</v>
      </c>
      <c r="O858" s="64">
        <f t="shared" si="455"/>
        <v>132000</v>
      </c>
      <c r="P858" s="64">
        <f t="shared" si="456"/>
        <v>21120</v>
      </c>
      <c r="Q858" s="64">
        <f t="shared" si="457"/>
        <v>42240</v>
      </c>
      <c r="R858" s="64">
        <f t="shared" si="458"/>
        <v>21120</v>
      </c>
      <c r="T858" s="64">
        <f>培养数据!$D$6*D458</f>
        <v>88</v>
      </c>
      <c r="U858" s="64">
        <f>培养数据!$D$7*D458</f>
        <v>105.6</v>
      </c>
      <c r="V858" s="64">
        <f>培养数据!$D$8*D458</f>
        <v>176</v>
      </c>
      <c r="W858" s="64">
        <f>培养数据!$D$9*D458</f>
        <v>132</v>
      </c>
      <c r="X858" s="64">
        <f>培养数据!$D$10*D458</f>
        <v>21.12</v>
      </c>
      <c r="Y858" s="64">
        <f>培养数据!$D$11*D458</f>
        <v>42.24</v>
      </c>
      <c r="Z858" s="64">
        <f>培养数据!$D$12*D458</f>
        <v>21.12</v>
      </c>
    </row>
    <row r="859" spans="1:26">
      <c r="A859" s="64">
        <v>856</v>
      </c>
      <c r="B859" s="64">
        <v>3</v>
      </c>
      <c r="C859" s="64">
        <v>1</v>
      </c>
      <c r="D859" s="64">
        <v>56</v>
      </c>
      <c r="E859" s="64">
        <v>0</v>
      </c>
      <c r="F859" s="64">
        <v>0</v>
      </c>
      <c r="G859" s="64">
        <v>0</v>
      </c>
      <c r="H859" s="64">
        <v>0</v>
      </c>
      <c r="I859" s="64">
        <v>0</v>
      </c>
      <c r="J859" s="64">
        <v>0</v>
      </c>
      <c r="K859" s="64">
        <v>0</v>
      </c>
      <c r="L859" s="64">
        <f t="shared" si="452"/>
        <v>89600.000000000015</v>
      </c>
      <c r="M859" s="64">
        <f t="shared" si="453"/>
        <v>107520</v>
      </c>
      <c r="N859" s="64">
        <f t="shared" si="454"/>
        <v>179200.00000000003</v>
      </c>
      <c r="O859" s="64">
        <f t="shared" si="455"/>
        <v>134400</v>
      </c>
      <c r="P859" s="64">
        <f t="shared" si="456"/>
        <v>21504</v>
      </c>
      <c r="Q859" s="64">
        <f t="shared" si="457"/>
        <v>43008</v>
      </c>
      <c r="R859" s="64">
        <f t="shared" si="458"/>
        <v>21504</v>
      </c>
      <c r="T859" s="64">
        <f>培养数据!$D$6*D459</f>
        <v>89.600000000000009</v>
      </c>
      <c r="U859" s="64">
        <f>培养数据!$D$7*D459</f>
        <v>107.52</v>
      </c>
      <c r="V859" s="64">
        <f>培养数据!$D$8*D459</f>
        <v>179.20000000000002</v>
      </c>
      <c r="W859" s="64">
        <f>培养数据!$D$9*D459</f>
        <v>134.4</v>
      </c>
      <c r="X859" s="64">
        <f>培养数据!$D$10*D459</f>
        <v>21.504000000000001</v>
      </c>
      <c r="Y859" s="64">
        <f>培养数据!$D$11*D459</f>
        <v>43.008000000000003</v>
      </c>
      <c r="Z859" s="64">
        <f>培养数据!$D$12*D459</f>
        <v>21.504000000000001</v>
      </c>
    </row>
    <row r="860" spans="1:26">
      <c r="A860" s="64">
        <v>857</v>
      </c>
      <c r="B860" s="64">
        <v>3</v>
      </c>
      <c r="C860" s="64">
        <v>1</v>
      </c>
      <c r="D860" s="64">
        <v>57</v>
      </c>
      <c r="E860" s="64">
        <v>0</v>
      </c>
      <c r="F860" s="64">
        <v>0</v>
      </c>
      <c r="G860" s="64">
        <v>0</v>
      </c>
      <c r="H860" s="64">
        <v>0</v>
      </c>
      <c r="I860" s="64">
        <v>0</v>
      </c>
      <c r="J860" s="64">
        <v>0</v>
      </c>
      <c r="K860" s="64">
        <v>0</v>
      </c>
      <c r="L860" s="64">
        <f t="shared" si="452"/>
        <v>91200</v>
      </c>
      <c r="M860" s="64">
        <f t="shared" si="453"/>
        <v>109440</v>
      </c>
      <c r="N860" s="64">
        <f t="shared" si="454"/>
        <v>182400</v>
      </c>
      <c r="O860" s="64">
        <f t="shared" si="455"/>
        <v>136799.99999999997</v>
      </c>
      <c r="P860" s="64">
        <f t="shared" si="456"/>
        <v>21888</v>
      </c>
      <c r="Q860" s="64">
        <f t="shared" si="457"/>
        <v>43776</v>
      </c>
      <c r="R860" s="64">
        <f t="shared" si="458"/>
        <v>21888</v>
      </c>
      <c r="T860" s="64">
        <f>培养数据!$D$6*D460</f>
        <v>91.2</v>
      </c>
      <c r="U860" s="64">
        <f>培养数据!$D$7*D460</f>
        <v>109.44</v>
      </c>
      <c r="V860" s="64">
        <f>培养数据!$D$8*D460</f>
        <v>182.4</v>
      </c>
      <c r="W860" s="64">
        <f>培养数据!$D$9*D460</f>
        <v>136.79999999999998</v>
      </c>
      <c r="X860" s="64">
        <f>培养数据!$D$10*D460</f>
        <v>21.888000000000002</v>
      </c>
      <c r="Y860" s="64">
        <f>培养数据!$D$11*D460</f>
        <v>43.776000000000003</v>
      </c>
      <c r="Z860" s="64">
        <f>培养数据!$D$12*D460</f>
        <v>21.888000000000002</v>
      </c>
    </row>
    <row r="861" spans="1:26">
      <c r="A861" s="64">
        <v>858</v>
      </c>
      <c r="B861" s="64">
        <v>3</v>
      </c>
      <c r="C861" s="64">
        <v>1</v>
      </c>
      <c r="D861" s="64">
        <v>58</v>
      </c>
      <c r="E861" s="64">
        <v>0</v>
      </c>
      <c r="F861" s="64">
        <v>0</v>
      </c>
      <c r="G861" s="64">
        <v>0</v>
      </c>
      <c r="H861" s="64">
        <v>0</v>
      </c>
      <c r="I861" s="64">
        <v>0</v>
      </c>
      <c r="J861" s="64">
        <v>0</v>
      </c>
      <c r="K861" s="64">
        <v>0</v>
      </c>
      <c r="L861" s="64">
        <f t="shared" si="452"/>
        <v>92800.000000000015</v>
      </c>
      <c r="M861" s="64">
        <f t="shared" si="453"/>
        <v>111360</v>
      </c>
      <c r="N861" s="64">
        <f t="shared" si="454"/>
        <v>185600.00000000003</v>
      </c>
      <c r="O861" s="64">
        <f t="shared" si="455"/>
        <v>139200</v>
      </c>
      <c r="P861" s="64">
        <f t="shared" si="456"/>
        <v>22272.000000000004</v>
      </c>
      <c r="Q861" s="64">
        <f t="shared" si="457"/>
        <v>44544.000000000007</v>
      </c>
      <c r="R861" s="64">
        <f t="shared" si="458"/>
        <v>22272.000000000004</v>
      </c>
      <c r="T861" s="64">
        <f>培养数据!$D$6*D461</f>
        <v>92.800000000000011</v>
      </c>
      <c r="U861" s="64">
        <f>培养数据!$D$7*D461</f>
        <v>111.36</v>
      </c>
      <c r="V861" s="64">
        <f>培养数据!$D$8*D461</f>
        <v>185.60000000000002</v>
      </c>
      <c r="W861" s="64">
        <f>培养数据!$D$9*D461</f>
        <v>139.19999999999999</v>
      </c>
      <c r="X861" s="64">
        <f>培养数据!$D$10*D461</f>
        <v>22.272000000000002</v>
      </c>
      <c r="Y861" s="64">
        <f>培养数据!$D$11*D461</f>
        <v>44.544000000000004</v>
      </c>
      <c r="Z861" s="64">
        <f>培养数据!$D$12*D461</f>
        <v>22.272000000000002</v>
      </c>
    </row>
    <row r="862" spans="1:26">
      <c r="A862" s="64">
        <v>859</v>
      </c>
      <c r="B862" s="64">
        <v>3</v>
      </c>
      <c r="C862" s="64">
        <v>1</v>
      </c>
      <c r="D862" s="64">
        <v>59</v>
      </c>
      <c r="E862" s="64">
        <v>0</v>
      </c>
      <c r="F862" s="64">
        <v>0</v>
      </c>
      <c r="G862" s="64">
        <v>0</v>
      </c>
      <c r="H862" s="64">
        <v>0</v>
      </c>
      <c r="I862" s="64">
        <v>0</v>
      </c>
      <c r="J862" s="64">
        <v>0</v>
      </c>
      <c r="K862" s="64">
        <v>0</v>
      </c>
      <c r="L862" s="64">
        <f t="shared" si="452"/>
        <v>94400</v>
      </c>
      <c r="M862" s="64">
        <f t="shared" si="453"/>
        <v>113280</v>
      </c>
      <c r="N862" s="64">
        <f t="shared" si="454"/>
        <v>188800</v>
      </c>
      <c r="O862" s="64">
        <f t="shared" si="455"/>
        <v>141600</v>
      </c>
      <c r="P862" s="64">
        <f t="shared" si="456"/>
        <v>22656</v>
      </c>
      <c r="Q862" s="64">
        <f t="shared" si="457"/>
        <v>45312</v>
      </c>
      <c r="R862" s="64">
        <f t="shared" si="458"/>
        <v>22656</v>
      </c>
      <c r="T862" s="64">
        <f>培养数据!$D$6*D462</f>
        <v>94.4</v>
      </c>
      <c r="U862" s="64">
        <f>培养数据!$D$7*D462</f>
        <v>113.28</v>
      </c>
      <c r="V862" s="64">
        <f>培养数据!$D$8*D462</f>
        <v>188.8</v>
      </c>
      <c r="W862" s="64">
        <f>培养数据!$D$9*D462</f>
        <v>141.6</v>
      </c>
      <c r="X862" s="64">
        <f>培养数据!$D$10*D462</f>
        <v>22.655999999999999</v>
      </c>
      <c r="Y862" s="64">
        <f>培养数据!$D$11*D462</f>
        <v>45.311999999999998</v>
      </c>
      <c r="Z862" s="64">
        <f>培养数据!$D$12*D462</f>
        <v>22.655999999999999</v>
      </c>
    </row>
    <row r="863" spans="1:26">
      <c r="A863" s="64">
        <v>860</v>
      </c>
      <c r="B863" s="64">
        <v>3</v>
      </c>
      <c r="C863" s="64">
        <v>1</v>
      </c>
      <c r="D863" s="64">
        <v>60</v>
      </c>
      <c r="E863" s="64">
        <v>0</v>
      </c>
      <c r="F863" s="64">
        <v>0</v>
      </c>
      <c r="G863" s="64">
        <v>0</v>
      </c>
      <c r="H863" s="64">
        <v>0</v>
      </c>
      <c r="I863" s="64">
        <v>0</v>
      </c>
      <c r="J863" s="64">
        <v>0</v>
      </c>
      <c r="K863" s="64">
        <v>0</v>
      </c>
      <c r="L863" s="64">
        <f t="shared" si="452"/>
        <v>96000</v>
      </c>
      <c r="M863" s="64">
        <f t="shared" si="453"/>
        <v>115199.99999999999</v>
      </c>
      <c r="N863" s="64">
        <f t="shared" si="454"/>
        <v>192000</v>
      </c>
      <c r="O863" s="64">
        <f t="shared" si="455"/>
        <v>144000</v>
      </c>
      <c r="P863" s="64">
        <f t="shared" si="456"/>
        <v>23040</v>
      </c>
      <c r="Q863" s="64">
        <f t="shared" si="457"/>
        <v>46080</v>
      </c>
      <c r="R863" s="64">
        <f t="shared" si="458"/>
        <v>23040</v>
      </c>
      <c r="T863" s="64">
        <f>培养数据!$D$6*D463</f>
        <v>96</v>
      </c>
      <c r="U863" s="64">
        <f>培养数据!$D$7*D463</f>
        <v>115.19999999999999</v>
      </c>
      <c r="V863" s="64">
        <f>培养数据!$D$8*D463</f>
        <v>192</v>
      </c>
      <c r="W863" s="64">
        <f>培养数据!$D$9*D463</f>
        <v>144</v>
      </c>
      <c r="X863" s="64">
        <f>培养数据!$D$10*D463</f>
        <v>23.04</v>
      </c>
      <c r="Y863" s="64">
        <f>培养数据!$D$11*D463</f>
        <v>46.08</v>
      </c>
      <c r="Z863" s="64">
        <f>培养数据!$D$12*D463</f>
        <v>23.04</v>
      </c>
    </row>
    <row r="864" spans="1:26">
      <c r="A864" s="64">
        <v>861</v>
      </c>
      <c r="B864" s="64">
        <v>3</v>
      </c>
      <c r="C864" s="64">
        <v>1</v>
      </c>
      <c r="D864" s="64">
        <v>61</v>
      </c>
      <c r="E864" s="64">
        <v>0</v>
      </c>
      <c r="F864" s="64">
        <v>0</v>
      </c>
      <c r="G864" s="64">
        <v>0</v>
      </c>
      <c r="H864" s="64">
        <v>0</v>
      </c>
      <c r="I864" s="64">
        <v>0</v>
      </c>
      <c r="J864" s="64">
        <v>0</v>
      </c>
      <c r="K864" s="64">
        <v>0</v>
      </c>
      <c r="L864" s="64">
        <f t="shared" si="452"/>
        <v>97600.000000000015</v>
      </c>
      <c r="M864" s="64">
        <f t="shared" si="453"/>
        <v>117119.99999999999</v>
      </c>
      <c r="N864" s="64">
        <f t="shared" si="454"/>
        <v>195200.00000000003</v>
      </c>
      <c r="O864" s="64">
        <f t="shared" si="455"/>
        <v>146400</v>
      </c>
      <c r="P864" s="64">
        <f t="shared" si="456"/>
        <v>23424</v>
      </c>
      <c r="Q864" s="64">
        <f t="shared" si="457"/>
        <v>46848</v>
      </c>
      <c r="R864" s="64">
        <f t="shared" si="458"/>
        <v>23424</v>
      </c>
      <c r="T864" s="64">
        <f>培养数据!$D$6*D464</f>
        <v>97.600000000000009</v>
      </c>
      <c r="U864" s="64">
        <f>培养数据!$D$7*D464</f>
        <v>117.11999999999999</v>
      </c>
      <c r="V864" s="64">
        <f>培养数据!$D$8*D464</f>
        <v>195.20000000000002</v>
      </c>
      <c r="W864" s="64">
        <f>培养数据!$D$9*D464</f>
        <v>146.4</v>
      </c>
      <c r="X864" s="64">
        <f>培养数据!$D$10*D464</f>
        <v>23.423999999999999</v>
      </c>
      <c r="Y864" s="64">
        <f>培养数据!$D$11*D464</f>
        <v>46.847999999999999</v>
      </c>
      <c r="Z864" s="64">
        <f>培养数据!$D$12*D464</f>
        <v>23.423999999999999</v>
      </c>
    </row>
    <row r="865" spans="1:26">
      <c r="A865" s="64">
        <v>862</v>
      </c>
      <c r="B865" s="64">
        <v>3</v>
      </c>
      <c r="C865" s="64">
        <v>1</v>
      </c>
      <c r="D865" s="64">
        <v>62</v>
      </c>
      <c r="E865" s="64">
        <v>0</v>
      </c>
      <c r="F865" s="64">
        <v>0</v>
      </c>
      <c r="G865" s="64">
        <v>0</v>
      </c>
      <c r="H865" s="64">
        <v>0</v>
      </c>
      <c r="I865" s="64">
        <v>0</v>
      </c>
      <c r="J865" s="64">
        <v>0</v>
      </c>
      <c r="K865" s="64">
        <v>0</v>
      </c>
      <c r="L865" s="64">
        <f t="shared" si="452"/>
        <v>99200</v>
      </c>
      <c r="M865" s="64">
        <f t="shared" si="453"/>
        <v>119039.99999999999</v>
      </c>
      <c r="N865" s="64">
        <f t="shared" si="454"/>
        <v>198400</v>
      </c>
      <c r="O865" s="64">
        <f t="shared" si="455"/>
        <v>148799.99999999997</v>
      </c>
      <c r="P865" s="64">
        <f t="shared" si="456"/>
        <v>23808</v>
      </c>
      <c r="Q865" s="64">
        <f t="shared" si="457"/>
        <v>47616</v>
      </c>
      <c r="R865" s="64">
        <f t="shared" si="458"/>
        <v>23808</v>
      </c>
      <c r="T865" s="64">
        <f>培养数据!$D$6*D465</f>
        <v>99.2</v>
      </c>
      <c r="U865" s="64">
        <f>培养数据!$D$7*D465</f>
        <v>119.03999999999999</v>
      </c>
      <c r="V865" s="64">
        <f>培养数据!$D$8*D465</f>
        <v>198.4</v>
      </c>
      <c r="W865" s="64">
        <f>培养数据!$D$9*D465</f>
        <v>148.79999999999998</v>
      </c>
      <c r="X865" s="64">
        <f>培养数据!$D$10*D465</f>
        <v>23.808</v>
      </c>
      <c r="Y865" s="64">
        <f>培养数据!$D$11*D465</f>
        <v>47.616</v>
      </c>
      <c r="Z865" s="64">
        <f>培养数据!$D$12*D465</f>
        <v>23.808</v>
      </c>
    </row>
    <row r="866" spans="1:26">
      <c r="A866" s="64">
        <v>863</v>
      </c>
      <c r="B866" s="64">
        <v>3</v>
      </c>
      <c r="C866" s="64">
        <v>1</v>
      </c>
      <c r="D866" s="64">
        <v>63</v>
      </c>
      <c r="E866" s="64">
        <v>0</v>
      </c>
      <c r="F866" s="64">
        <v>0</v>
      </c>
      <c r="G866" s="64">
        <v>0</v>
      </c>
      <c r="H866" s="64">
        <v>0</v>
      </c>
      <c r="I866" s="64">
        <v>0</v>
      </c>
      <c r="J866" s="64">
        <v>0</v>
      </c>
      <c r="K866" s="64">
        <v>0</v>
      </c>
      <c r="L866" s="64">
        <f t="shared" si="452"/>
        <v>100800.00000000001</v>
      </c>
      <c r="M866" s="64">
        <f t="shared" si="453"/>
        <v>120960</v>
      </c>
      <c r="N866" s="64">
        <f t="shared" si="454"/>
        <v>201600.00000000003</v>
      </c>
      <c r="O866" s="64">
        <f t="shared" si="455"/>
        <v>151200</v>
      </c>
      <c r="P866" s="64">
        <f t="shared" si="456"/>
        <v>24192</v>
      </c>
      <c r="Q866" s="64">
        <f t="shared" si="457"/>
        <v>48384</v>
      </c>
      <c r="R866" s="64">
        <f t="shared" si="458"/>
        <v>24192</v>
      </c>
      <c r="T866" s="64">
        <f>培养数据!$D$6*D466</f>
        <v>100.80000000000001</v>
      </c>
      <c r="U866" s="64">
        <f>培养数据!$D$7*D466</f>
        <v>120.96</v>
      </c>
      <c r="V866" s="64">
        <f>培养数据!$D$8*D466</f>
        <v>201.60000000000002</v>
      </c>
      <c r="W866" s="64">
        <f>培养数据!$D$9*D466</f>
        <v>151.19999999999999</v>
      </c>
      <c r="X866" s="64">
        <f>培养数据!$D$10*D466</f>
        <v>24.192</v>
      </c>
      <c r="Y866" s="64">
        <f>培养数据!$D$11*D466</f>
        <v>48.384</v>
      </c>
      <c r="Z866" s="64">
        <f>培养数据!$D$12*D466</f>
        <v>24.192</v>
      </c>
    </row>
    <row r="867" spans="1:26">
      <c r="A867" s="64">
        <v>864</v>
      </c>
      <c r="B867" s="64">
        <v>3</v>
      </c>
      <c r="C867" s="64">
        <v>1</v>
      </c>
      <c r="D867" s="64">
        <v>64</v>
      </c>
      <c r="E867" s="64">
        <v>0</v>
      </c>
      <c r="F867" s="64">
        <v>0</v>
      </c>
      <c r="G867" s="64">
        <v>0</v>
      </c>
      <c r="H867" s="64">
        <v>0</v>
      </c>
      <c r="I867" s="64">
        <v>0</v>
      </c>
      <c r="J867" s="64">
        <v>0</v>
      </c>
      <c r="K867" s="64">
        <v>0</v>
      </c>
      <c r="L867" s="64">
        <f t="shared" si="452"/>
        <v>102400</v>
      </c>
      <c r="M867" s="64">
        <f t="shared" si="453"/>
        <v>122880</v>
      </c>
      <c r="N867" s="64">
        <f t="shared" si="454"/>
        <v>204800</v>
      </c>
      <c r="O867" s="64">
        <f t="shared" si="455"/>
        <v>153600</v>
      </c>
      <c r="P867" s="64">
        <f t="shared" si="456"/>
        <v>24576</v>
      </c>
      <c r="Q867" s="64">
        <f t="shared" si="457"/>
        <v>49152</v>
      </c>
      <c r="R867" s="64">
        <f t="shared" si="458"/>
        <v>24576</v>
      </c>
      <c r="T867" s="64">
        <f>培养数据!$D$6*D467</f>
        <v>102.4</v>
      </c>
      <c r="U867" s="64">
        <f>培养数据!$D$7*D467</f>
        <v>122.88</v>
      </c>
      <c r="V867" s="64">
        <f>培养数据!$D$8*D467</f>
        <v>204.8</v>
      </c>
      <c r="W867" s="64">
        <f>培养数据!$D$9*D467</f>
        <v>153.6</v>
      </c>
      <c r="X867" s="64">
        <f>培养数据!$D$10*D467</f>
        <v>24.576000000000001</v>
      </c>
      <c r="Y867" s="64">
        <f>培养数据!$D$11*D467</f>
        <v>49.152000000000001</v>
      </c>
      <c r="Z867" s="64">
        <f>培养数据!$D$12*D467</f>
        <v>24.576000000000001</v>
      </c>
    </row>
    <row r="868" spans="1:26">
      <c r="A868" s="64">
        <v>865</v>
      </c>
      <c r="B868" s="64">
        <v>3</v>
      </c>
      <c r="C868" s="64">
        <v>1</v>
      </c>
      <c r="D868" s="64">
        <v>65</v>
      </c>
      <c r="E868" s="64">
        <v>0</v>
      </c>
      <c r="F868" s="64">
        <v>0</v>
      </c>
      <c r="G868" s="64">
        <v>0</v>
      </c>
      <c r="H868" s="64">
        <v>0</v>
      </c>
      <c r="I868" s="64">
        <v>0</v>
      </c>
      <c r="J868" s="64">
        <v>0</v>
      </c>
      <c r="K868" s="64">
        <v>0</v>
      </c>
      <c r="L868" s="64">
        <f t="shared" si="452"/>
        <v>104000</v>
      </c>
      <c r="M868" s="64">
        <f t="shared" si="453"/>
        <v>124800</v>
      </c>
      <c r="N868" s="64">
        <f t="shared" si="454"/>
        <v>208000</v>
      </c>
      <c r="O868" s="64">
        <f t="shared" si="455"/>
        <v>156000</v>
      </c>
      <c r="P868" s="64">
        <f t="shared" si="456"/>
        <v>24960</v>
      </c>
      <c r="Q868" s="64">
        <f t="shared" si="457"/>
        <v>49920</v>
      </c>
      <c r="R868" s="64">
        <f t="shared" si="458"/>
        <v>24960</v>
      </c>
      <c r="T868" s="64">
        <f>培养数据!$D$6*D468</f>
        <v>104</v>
      </c>
      <c r="U868" s="64">
        <f>培养数据!$D$7*D468</f>
        <v>124.8</v>
      </c>
      <c r="V868" s="64">
        <f>培养数据!$D$8*D468</f>
        <v>208</v>
      </c>
      <c r="W868" s="64">
        <f>培养数据!$D$9*D468</f>
        <v>156</v>
      </c>
      <c r="X868" s="64">
        <f>培养数据!$D$10*D468</f>
        <v>24.96</v>
      </c>
      <c r="Y868" s="64">
        <f>培养数据!$D$11*D468</f>
        <v>49.92</v>
      </c>
      <c r="Z868" s="64">
        <f>培养数据!$D$12*D468</f>
        <v>24.96</v>
      </c>
    </row>
    <row r="869" spans="1:26">
      <c r="A869" s="64">
        <v>866</v>
      </c>
      <c r="B869" s="64">
        <v>3</v>
      </c>
      <c r="C869" s="64">
        <v>1</v>
      </c>
      <c r="D869" s="64">
        <v>66</v>
      </c>
      <c r="E869" s="64">
        <v>0</v>
      </c>
      <c r="F869" s="64">
        <v>0</v>
      </c>
      <c r="G869" s="64">
        <v>0</v>
      </c>
      <c r="H869" s="64">
        <v>0</v>
      </c>
      <c r="I869" s="64">
        <v>0</v>
      </c>
      <c r="J869" s="64">
        <v>0</v>
      </c>
      <c r="K869" s="64">
        <v>0</v>
      </c>
      <c r="L869" s="64">
        <f t="shared" si="452"/>
        <v>105600.00000000001</v>
      </c>
      <c r="M869" s="64">
        <f t="shared" si="453"/>
        <v>126720</v>
      </c>
      <c r="N869" s="64">
        <f t="shared" si="454"/>
        <v>211200.00000000003</v>
      </c>
      <c r="O869" s="64">
        <f t="shared" si="455"/>
        <v>158400</v>
      </c>
      <c r="P869" s="64">
        <f t="shared" si="456"/>
        <v>25344</v>
      </c>
      <c r="Q869" s="64">
        <f t="shared" si="457"/>
        <v>50688</v>
      </c>
      <c r="R869" s="64">
        <f t="shared" si="458"/>
        <v>25344</v>
      </c>
      <c r="T869" s="64">
        <f>培养数据!$D$6*D469</f>
        <v>105.60000000000001</v>
      </c>
      <c r="U869" s="64">
        <f>培养数据!$D$7*D469</f>
        <v>126.72</v>
      </c>
      <c r="V869" s="64">
        <f>培养数据!$D$8*D469</f>
        <v>211.20000000000002</v>
      </c>
      <c r="W869" s="64">
        <f>培养数据!$D$9*D469</f>
        <v>158.4</v>
      </c>
      <c r="X869" s="64">
        <f>培养数据!$D$10*D469</f>
        <v>25.344000000000001</v>
      </c>
      <c r="Y869" s="64">
        <f>培养数据!$D$11*D469</f>
        <v>50.688000000000002</v>
      </c>
      <c r="Z869" s="64">
        <f>培养数据!$D$12*D469</f>
        <v>25.344000000000001</v>
      </c>
    </row>
    <row r="870" spans="1:26">
      <c r="A870" s="64">
        <v>867</v>
      </c>
      <c r="B870" s="64">
        <v>3</v>
      </c>
      <c r="C870" s="64">
        <v>1</v>
      </c>
      <c r="D870" s="64">
        <v>67</v>
      </c>
      <c r="E870" s="64">
        <v>0</v>
      </c>
      <c r="F870" s="64">
        <v>0</v>
      </c>
      <c r="G870" s="64">
        <v>0</v>
      </c>
      <c r="H870" s="64">
        <v>0</v>
      </c>
      <c r="I870" s="64">
        <v>0</v>
      </c>
      <c r="J870" s="64">
        <v>0</v>
      </c>
      <c r="K870" s="64">
        <v>0</v>
      </c>
      <c r="L870" s="64">
        <f t="shared" si="452"/>
        <v>107200</v>
      </c>
      <c r="M870" s="64">
        <f t="shared" si="453"/>
        <v>128639.99999999999</v>
      </c>
      <c r="N870" s="64">
        <f t="shared" si="454"/>
        <v>214400</v>
      </c>
      <c r="O870" s="64">
        <f t="shared" si="455"/>
        <v>160799.99999999997</v>
      </c>
      <c r="P870" s="64">
        <f t="shared" si="456"/>
        <v>25728</v>
      </c>
      <c r="Q870" s="64">
        <f t="shared" si="457"/>
        <v>51456</v>
      </c>
      <c r="R870" s="64">
        <f t="shared" si="458"/>
        <v>25728</v>
      </c>
      <c r="T870" s="64">
        <f>培养数据!$D$6*D470</f>
        <v>107.2</v>
      </c>
      <c r="U870" s="64">
        <f>培养数据!$D$7*D470</f>
        <v>128.63999999999999</v>
      </c>
      <c r="V870" s="64">
        <f>培养数据!$D$8*D470</f>
        <v>214.4</v>
      </c>
      <c r="W870" s="64">
        <f>培养数据!$D$9*D470</f>
        <v>160.79999999999998</v>
      </c>
      <c r="X870" s="64">
        <f>培养数据!$D$10*D470</f>
        <v>25.728000000000002</v>
      </c>
      <c r="Y870" s="64">
        <f>培养数据!$D$11*D470</f>
        <v>51.456000000000003</v>
      </c>
      <c r="Z870" s="64">
        <f>培养数据!$D$12*D470</f>
        <v>25.728000000000002</v>
      </c>
    </row>
    <row r="871" spans="1:26">
      <c r="A871" s="64">
        <v>868</v>
      </c>
      <c r="B871" s="64">
        <v>3</v>
      </c>
      <c r="C871" s="64">
        <v>1</v>
      </c>
      <c r="D871" s="64">
        <v>68</v>
      </c>
      <c r="E871" s="64">
        <v>0</v>
      </c>
      <c r="F871" s="64">
        <v>0</v>
      </c>
      <c r="G871" s="64">
        <v>0</v>
      </c>
      <c r="H871" s="64">
        <v>0</v>
      </c>
      <c r="I871" s="64">
        <v>0</v>
      </c>
      <c r="J871" s="64">
        <v>0</v>
      </c>
      <c r="K871" s="64">
        <v>0</v>
      </c>
      <c r="L871" s="64">
        <f t="shared" si="452"/>
        <v>108800.00000000001</v>
      </c>
      <c r="M871" s="64">
        <f t="shared" si="453"/>
        <v>130560</v>
      </c>
      <c r="N871" s="64">
        <f t="shared" si="454"/>
        <v>217600.00000000003</v>
      </c>
      <c r="O871" s="64">
        <f t="shared" si="455"/>
        <v>163200</v>
      </c>
      <c r="P871" s="64">
        <f t="shared" si="456"/>
        <v>26112.000000000004</v>
      </c>
      <c r="Q871" s="64">
        <f t="shared" si="457"/>
        <v>52224.000000000007</v>
      </c>
      <c r="R871" s="64">
        <f t="shared" si="458"/>
        <v>26112.000000000004</v>
      </c>
      <c r="T871" s="64">
        <f>培养数据!$D$6*D471</f>
        <v>108.80000000000001</v>
      </c>
      <c r="U871" s="64">
        <f>培养数据!$D$7*D471</f>
        <v>130.56</v>
      </c>
      <c r="V871" s="64">
        <f>培养数据!$D$8*D471</f>
        <v>217.60000000000002</v>
      </c>
      <c r="W871" s="64">
        <f>培养数据!$D$9*D471</f>
        <v>163.19999999999999</v>
      </c>
      <c r="X871" s="64">
        <f>培养数据!$D$10*D471</f>
        <v>26.112000000000002</v>
      </c>
      <c r="Y871" s="64">
        <f>培养数据!$D$11*D471</f>
        <v>52.224000000000004</v>
      </c>
      <c r="Z871" s="64">
        <f>培养数据!$D$12*D471</f>
        <v>26.112000000000002</v>
      </c>
    </row>
    <row r="872" spans="1:26">
      <c r="A872" s="64">
        <v>869</v>
      </c>
      <c r="B872" s="64">
        <v>3</v>
      </c>
      <c r="C872" s="64">
        <v>1</v>
      </c>
      <c r="D872" s="64">
        <v>69</v>
      </c>
      <c r="E872" s="64">
        <v>0</v>
      </c>
      <c r="F872" s="64">
        <v>0</v>
      </c>
      <c r="G872" s="64">
        <v>0</v>
      </c>
      <c r="H872" s="64">
        <v>0</v>
      </c>
      <c r="I872" s="64">
        <v>0</v>
      </c>
      <c r="J872" s="64">
        <v>0</v>
      </c>
      <c r="K872" s="64">
        <v>0</v>
      </c>
      <c r="L872" s="64">
        <f t="shared" si="452"/>
        <v>110400</v>
      </c>
      <c r="M872" s="64">
        <f t="shared" si="453"/>
        <v>132480</v>
      </c>
      <c r="N872" s="64">
        <f t="shared" si="454"/>
        <v>220800</v>
      </c>
      <c r="O872" s="64">
        <f t="shared" si="455"/>
        <v>165600</v>
      </c>
      <c r="P872" s="64">
        <f t="shared" si="456"/>
        <v>26496.000000000004</v>
      </c>
      <c r="Q872" s="64">
        <f t="shared" si="457"/>
        <v>52992.000000000007</v>
      </c>
      <c r="R872" s="64">
        <f t="shared" si="458"/>
        <v>26496.000000000004</v>
      </c>
      <c r="T872" s="64">
        <f>培养数据!$D$6*D472</f>
        <v>110.4</v>
      </c>
      <c r="U872" s="64">
        <f>培养数据!$D$7*D472</f>
        <v>132.47999999999999</v>
      </c>
      <c r="V872" s="64">
        <f>培养数据!$D$8*D472</f>
        <v>220.8</v>
      </c>
      <c r="W872" s="64">
        <f>培养数据!$D$9*D472</f>
        <v>165.6</v>
      </c>
      <c r="X872" s="64">
        <f>培养数据!$D$10*D472</f>
        <v>26.496000000000002</v>
      </c>
      <c r="Y872" s="64">
        <f>培养数据!$D$11*D472</f>
        <v>52.992000000000004</v>
      </c>
      <c r="Z872" s="64">
        <f>培养数据!$D$12*D472</f>
        <v>26.496000000000002</v>
      </c>
    </row>
    <row r="873" spans="1:26">
      <c r="A873" s="64">
        <v>870</v>
      </c>
      <c r="B873" s="64">
        <v>3</v>
      </c>
      <c r="C873" s="64">
        <v>1</v>
      </c>
      <c r="D873" s="64">
        <v>70</v>
      </c>
      <c r="E873" s="64">
        <v>0</v>
      </c>
      <c r="F873" s="64">
        <v>0</v>
      </c>
      <c r="G873" s="64">
        <v>0</v>
      </c>
      <c r="H873" s="64">
        <v>0</v>
      </c>
      <c r="I873" s="64">
        <v>0</v>
      </c>
      <c r="J873" s="64">
        <v>0</v>
      </c>
      <c r="K873" s="64">
        <v>0</v>
      </c>
      <c r="L873" s="64">
        <f t="shared" si="452"/>
        <v>112000</v>
      </c>
      <c r="M873" s="64">
        <f t="shared" si="453"/>
        <v>134400</v>
      </c>
      <c r="N873" s="64">
        <f t="shared" si="454"/>
        <v>224000</v>
      </c>
      <c r="O873" s="64">
        <f t="shared" si="455"/>
        <v>168000</v>
      </c>
      <c r="P873" s="64">
        <f t="shared" si="456"/>
        <v>26880</v>
      </c>
      <c r="Q873" s="64">
        <f t="shared" si="457"/>
        <v>53760</v>
      </c>
      <c r="R873" s="64">
        <f t="shared" si="458"/>
        <v>26880</v>
      </c>
      <c r="T873" s="64">
        <f>培养数据!$D$6*D473</f>
        <v>112</v>
      </c>
      <c r="U873" s="64">
        <f>培养数据!$D$7*D473</f>
        <v>134.4</v>
      </c>
      <c r="V873" s="64">
        <f>培养数据!$D$8*D473</f>
        <v>224</v>
      </c>
      <c r="W873" s="64">
        <f>培养数据!$D$9*D473</f>
        <v>168</v>
      </c>
      <c r="X873" s="64">
        <f>培养数据!$D$10*D473</f>
        <v>26.88</v>
      </c>
      <c r="Y873" s="64">
        <f>培养数据!$D$11*D473</f>
        <v>53.76</v>
      </c>
      <c r="Z873" s="64">
        <f>培养数据!$D$12*D473</f>
        <v>26.88</v>
      </c>
    </row>
    <row r="874" spans="1:26">
      <c r="A874" s="64">
        <v>871</v>
      </c>
      <c r="B874" s="64">
        <v>3</v>
      </c>
      <c r="C874" s="64">
        <v>1</v>
      </c>
      <c r="D874" s="64">
        <v>71</v>
      </c>
      <c r="E874" s="64">
        <v>0</v>
      </c>
      <c r="F874" s="64">
        <v>0</v>
      </c>
      <c r="G874" s="64">
        <v>0</v>
      </c>
      <c r="H874" s="64">
        <v>0</v>
      </c>
      <c r="I874" s="64">
        <v>0</v>
      </c>
      <c r="J874" s="64">
        <v>0</v>
      </c>
      <c r="K874" s="64">
        <v>0</v>
      </c>
      <c r="L874" s="64">
        <f t="shared" si="452"/>
        <v>113600.00000000001</v>
      </c>
      <c r="M874" s="64">
        <f t="shared" si="453"/>
        <v>136320</v>
      </c>
      <c r="N874" s="64">
        <f t="shared" si="454"/>
        <v>227200.00000000003</v>
      </c>
      <c r="O874" s="64">
        <f t="shared" si="455"/>
        <v>170400</v>
      </c>
      <c r="P874" s="64">
        <f t="shared" si="456"/>
        <v>27264</v>
      </c>
      <c r="Q874" s="64">
        <f t="shared" si="457"/>
        <v>54528</v>
      </c>
      <c r="R874" s="64">
        <f t="shared" si="458"/>
        <v>27264</v>
      </c>
      <c r="T874" s="64">
        <f>培养数据!$D$6*D474</f>
        <v>113.60000000000001</v>
      </c>
      <c r="U874" s="64">
        <f>培养数据!$D$7*D474</f>
        <v>136.32</v>
      </c>
      <c r="V874" s="64">
        <f>培养数据!$D$8*D474</f>
        <v>227.20000000000002</v>
      </c>
      <c r="W874" s="64">
        <f>培养数据!$D$9*D474</f>
        <v>170.4</v>
      </c>
      <c r="X874" s="64">
        <f>培养数据!$D$10*D474</f>
        <v>27.263999999999999</v>
      </c>
      <c r="Y874" s="64">
        <f>培养数据!$D$11*D474</f>
        <v>54.527999999999999</v>
      </c>
      <c r="Z874" s="64">
        <f>培养数据!$D$12*D474</f>
        <v>27.263999999999999</v>
      </c>
    </row>
    <row r="875" spans="1:26">
      <c r="A875" s="64">
        <v>872</v>
      </c>
      <c r="B875" s="64">
        <v>3</v>
      </c>
      <c r="C875" s="64">
        <v>1</v>
      </c>
      <c r="D875" s="64">
        <v>72</v>
      </c>
      <c r="E875" s="64">
        <v>0</v>
      </c>
      <c r="F875" s="64">
        <v>0</v>
      </c>
      <c r="G875" s="64">
        <v>0</v>
      </c>
      <c r="H875" s="64">
        <v>0</v>
      </c>
      <c r="I875" s="64">
        <v>0</v>
      </c>
      <c r="J875" s="64">
        <v>0</v>
      </c>
      <c r="K875" s="64">
        <v>0</v>
      </c>
      <c r="L875" s="64">
        <f t="shared" si="452"/>
        <v>115200</v>
      </c>
      <c r="M875" s="64">
        <f t="shared" si="453"/>
        <v>138240</v>
      </c>
      <c r="N875" s="64">
        <f t="shared" si="454"/>
        <v>230400</v>
      </c>
      <c r="O875" s="64">
        <f t="shared" si="455"/>
        <v>172799.99999999997</v>
      </c>
      <c r="P875" s="64">
        <f t="shared" si="456"/>
        <v>27648</v>
      </c>
      <c r="Q875" s="64">
        <f t="shared" si="457"/>
        <v>55296</v>
      </c>
      <c r="R875" s="64">
        <f t="shared" si="458"/>
        <v>27648</v>
      </c>
      <c r="T875" s="64">
        <f>培养数据!$D$6*D475</f>
        <v>115.2</v>
      </c>
      <c r="U875" s="64">
        <f>培养数据!$D$7*D475</f>
        <v>138.24</v>
      </c>
      <c r="V875" s="64">
        <f>培养数据!$D$8*D475</f>
        <v>230.4</v>
      </c>
      <c r="W875" s="64">
        <f>培养数据!$D$9*D475</f>
        <v>172.79999999999998</v>
      </c>
      <c r="X875" s="64">
        <f>培养数据!$D$10*D475</f>
        <v>27.648</v>
      </c>
      <c r="Y875" s="64">
        <f>培养数据!$D$11*D475</f>
        <v>55.295999999999999</v>
      </c>
      <c r="Z875" s="64">
        <f>培养数据!$D$12*D475</f>
        <v>27.648</v>
      </c>
    </row>
    <row r="876" spans="1:26">
      <c r="A876" s="64">
        <v>873</v>
      </c>
      <c r="B876" s="64">
        <v>3</v>
      </c>
      <c r="C876" s="64">
        <v>1</v>
      </c>
      <c r="D876" s="64">
        <v>73</v>
      </c>
      <c r="E876" s="64">
        <v>0</v>
      </c>
      <c r="F876" s="64">
        <v>0</v>
      </c>
      <c r="G876" s="64">
        <v>0</v>
      </c>
      <c r="H876" s="64">
        <v>0</v>
      </c>
      <c r="I876" s="64">
        <v>0</v>
      </c>
      <c r="J876" s="64">
        <v>0</v>
      </c>
      <c r="K876" s="64">
        <v>0</v>
      </c>
      <c r="L876" s="64">
        <f t="shared" si="452"/>
        <v>116800.00000000001</v>
      </c>
      <c r="M876" s="64">
        <f t="shared" si="453"/>
        <v>140160</v>
      </c>
      <c r="N876" s="64">
        <f t="shared" si="454"/>
        <v>233600.00000000003</v>
      </c>
      <c r="O876" s="64">
        <f t="shared" si="455"/>
        <v>175200</v>
      </c>
      <c r="P876" s="64">
        <f t="shared" si="456"/>
        <v>28032</v>
      </c>
      <c r="Q876" s="64">
        <f t="shared" si="457"/>
        <v>56064</v>
      </c>
      <c r="R876" s="64">
        <f t="shared" si="458"/>
        <v>28032</v>
      </c>
      <c r="T876" s="64">
        <f>培养数据!$D$6*D476</f>
        <v>116.80000000000001</v>
      </c>
      <c r="U876" s="64">
        <f>培养数据!$D$7*D476</f>
        <v>140.16</v>
      </c>
      <c r="V876" s="64">
        <f>培养数据!$D$8*D476</f>
        <v>233.60000000000002</v>
      </c>
      <c r="W876" s="64">
        <f>培养数据!$D$9*D476</f>
        <v>175.2</v>
      </c>
      <c r="X876" s="64">
        <f>培养数据!$D$10*D476</f>
        <v>28.032</v>
      </c>
      <c r="Y876" s="64">
        <f>培养数据!$D$11*D476</f>
        <v>56.064</v>
      </c>
      <c r="Z876" s="64">
        <f>培养数据!$D$12*D476</f>
        <v>28.032</v>
      </c>
    </row>
    <row r="877" spans="1:26">
      <c r="A877" s="64">
        <v>874</v>
      </c>
      <c r="B877" s="64">
        <v>3</v>
      </c>
      <c r="C877" s="64">
        <v>1</v>
      </c>
      <c r="D877" s="64">
        <v>74</v>
      </c>
      <c r="E877" s="64">
        <v>0</v>
      </c>
      <c r="F877" s="64">
        <v>0</v>
      </c>
      <c r="G877" s="64">
        <v>0</v>
      </c>
      <c r="H877" s="64">
        <v>0</v>
      </c>
      <c r="I877" s="64">
        <v>0</v>
      </c>
      <c r="J877" s="64">
        <v>0</v>
      </c>
      <c r="K877" s="64">
        <v>0</v>
      </c>
      <c r="L877" s="64">
        <f t="shared" si="452"/>
        <v>118400</v>
      </c>
      <c r="M877" s="64">
        <f t="shared" si="453"/>
        <v>142079.99999999997</v>
      </c>
      <c r="N877" s="64">
        <f t="shared" si="454"/>
        <v>236800</v>
      </c>
      <c r="O877" s="64">
        <f t="shared" si="455"/>
        <v>177600</v>
      </c>
      <c r="P877" s="64">
        <f t="shared" si="456"/>
        <v>28416</v>
      </c>
      <c r="Q877" s="64">
        <f t="shared" si="457"/>
        <v>56832</v>
      </c>
      <c r="R877" s="64">
        <f t="shared" si="458"/>
        <v>28416</v>
      </c>
      <c r="T877" s="64">
        <f>培养数据!$D$6*D477</f>
        <v>118.4</v>
      </c>
      <c r="U877" s="64">
        <f>培养数据!$D$7*D477</f>
        <v>142.07999999999998</v>
      </c>
      <c r="V877" s="64">
        <f>培养数据!$D$8*D477</f>
        <v>236.8</v>
      </c>
      <c r="W877" s="64">
        <f>培养数据!$D$9*D477</f>
        <v>177.6</v>
      </c>
      <c r="X877" s="64">
        <f>培养数据!$D$10*D477</f>
        <v>28.416</v>
      </c>
      <c r="Y877" s="64">
        <f>培养数据!$D$11*D477</f>
        <v>56.832000000000001</v>
      </c>
      <c r="Z877" s="64">
        <f>培养数据!$D$12*D477</f>
        <v>28.416</v>
      </c>
    </row>
    <row r="878" spans="1:26">
      <c r="A878" s="64">
        <v>875</v>
      </c>
      <c r="B878" s="64">
        <v>3</v>
      </c>
      <c r="C878" s="64">
        <v>1</v>
      </c>
      <c r="D878" s="64">
        <v>75</v>
      </c>
      <c r="E878" s="64">
        <v>0</v>
      </c>
      <c r="F878" s="64">
        <v>0</v>
      </c>
      <c r="G878" s="64">
        <v>0</v>
      </c>
      <c r="H878" s="64">
        <v>0</v>
      </c>
      <c r="I878" s="64">
        <v>0</v>
      </c>
      <c r="J878" s="64">
        <v>0</v>
      </c>
      <c r="K878" s="64">
        <v>0</v>
      </c>
      <c r="L878" s="64">
        <f t="shared" si="452"/>
        <v>120000</v>
      </c>
      <c r="M878" s="64">
        <f t="shared" si="453"/>
        <v>144000</v>
      </c>
      <c r="N878" s="64">
        <f t="shared" si="454"/>
        <v>240000</v>
      </c>
      <c r="O878" s="64">
        <f t="shared" si="455"/>
        <v>180000</v>
      </c>
      <c r="P878" s="64">
        <f t="shared" si="456"/>
        <v>28800</v>
      </c>
      <c r="Q878" s="64">
        <f t="shared" si="457"/>
        <v>57600</v>
      </c>
      <c r="R878" s="64">
        <f t="shared" si="458"/>
        <v>28800</v>
      </c>
      <c r="T878" s="64">
        <f>培养数据!$D$6*D478</f>
        <v>120</v>
      </c>
      <c r="U878" s="64">
        <f>培养数据!$D$7*D478</f>
        <v>144</v>
      </c>
      <c r="V878" s="64">
        <f>培养数据!$D$8*D478</f>
        <v>240</v>
      </c>
      <c r="W878" s="64">
        <f>培养数据!$D$9*D478</f>
        <v>180</v>
      </c>
      <c r="X878" s="64">
        <f>培养数据!$D$10*D478</f>
        <v>28.8</v>
      </c>
      <c r="Y878" s="64">
        <f>培养数据!$D$11*D478</f>
        <v>57.6</v>
      </c>
      <c r="Z878" s="64">
        <f>培养数据!$D$12*D478</f>
        <v>28.8</v>
      </c>
    </row>
    <row r="879" spans="1:26">
      <c r="A879" s="64">
        <v>876</v>
      </c>
      <c r="B879" s="64">
        <v>3</v>
      </c>
      <c r="C879" s="64">
        <v>1</v>
      </c>
      <c r="D879" s="64">
        <v>76</v>
      </c>
      <c r="E879" s="64">
        <v>0</v>
      </c>
      <c r="F879" s="64">
        <v>0</v>
      </c>
      <c r="G879" s="64">
        <v>0</v>
      </c>
      <c r="H879" s="64">
        <v>0</v>
      </c>
      <c r="I879" s="64">
        <v>0</v>
      </c>
      <c r="J879" s="64">
        <v>0</v>
      </c>
      <c r="K879" s="64">
        <v>0</v>
      </c>
      <c r="L879" s="64">
        <f t="shared" si="452"/>
        <v>121600.00000000001</v>
      </c>
      <c r="M879" s="64">
        <f t="shared" si="453"/>
        <v>145920</v>
      </c>
      <c r="N879" s="64">
        <f t="shared" si="454"/>
        <v>243200.00000000003</v>
      </c>
      <c r="O879" s="64">
        <f t="shared" si="455"/>
        <v>182400</v>
      </c>
      <c r="P879" s="64">
        <f t="shared" si="456"/>
        <v>29184</v>
      </c>
      <c r="Q879" s="64">
        <f t="shared" si="457"/>
        <v>58368</v>
      </c>
      <c r="R879" s="64">
        <f t="shared" si="458"/>
        <v>29184</v>
      </c>
      <c r="T879" s="64">
        <f>培养数据!$D$6*D479</f>
        <v>121.60000000000001</v>
      </c>
      <c r="U879" s="64">
        <f>培养数据!$D$7*D479</f>
        <v>145.91999999999999</v>
      </c>
      <c r="V879" s="64">
        <f>培养数据!$D$8*D479</f>
        <v>243.20000000000002</v>
      </c>
      <c r="W879" s="64">
        <f>培养数据!$D$9*D479</f>
        <v>182.4</v>
      </c>
      <c r="X879" s="64">
        <f>培养数据!$D$10*D479</f>
        <v>29.184000000000001</v>
      </c>
      <c r="Y879" s="64">
        <f>培养数据!$D$11*D479</f>
        <v>58.368000000000002</v>
      </c>
      <c r="Z879" s="64">
        <f>培养数据!$D$12*D479</f>
        <v>29.184000000000001</v>
      </c>
    </row>
    <row r="880" spans="1:26">
      <c r="A880" s="64">
        <v>877</v>
      </c>
      <c r="B880" s="64">
        <v>3</v>
      </c>
      <c r="C880" s="64">
        <v>1</v>
      </c>
      <c r="D880" s="64">
        <v>77</v>
      </c>
      <c r="E880" s="64">
        <v>0</v>
      </c>
      <c r="F880" s="64">
        <v>0</v>
      </c>
      <c r="G880" s="64">
        <v>0</v>
      </c>
      <c r="H880" s="64">
        <v>0</v>
      </c>
      <c r="I880" s="64">
        <v>0</v>
      </c>
      <c r="J880" s="64">
        <v>0</v>
      </c>
      <c r="K880" s="64">
        <v>0</v>
      </c>
      <c r="L880" s="64">
        <f t="shared" si="452"/>
        <v>123200</v>
      </c>
      <c r="M880" s="64">
        <f t="shared" si="453"/>
        <v>147840</v>
      </c>
      <c r="N880" s="64">
        <f t="shared" si="454"/>
        <v>246400</v>
      </c>
      <c r="O880" s="64">
        <f t="shared" si="455"/>
        <v>184799.99999999997</v>
      </c>
      <c r="P880" s="64">
        <f t="shared" si="456"/>
        <v>29568</v>
      </c>
      <c r="Q880" s="64">
        <f t="shared" si="457"/>
        <v>59136</v>
      </c>
      <c r="R880" s="64">
        <f t="shared" si="458"/>
        <v>29568</v>
      </c>
      <c r="T880" s="64">
        <f>培养数据!$D$6*D480</f>
        <v>123.2</v>
      </c>
      <c r="U880" s="64">
        <f>培养数据!$D$7*D480</f>
        <v>147.84</v>
      </c>
      <c r="V880" s="64">
        <f>培养数据!$D$8*D480</f>
        <v>246.4</v>
      </c>
      <c r="W880" s="64">
        <f>培养数据!$D$9*D480</f>
        <v>184.79999999999998</v>
      </c>
      <c r="X880" s="64">
        <f>培养数据!$D$10*D480</f>
        <v>29.568000000000001</v>
      </c>
      <c r="Y880" s="64">
        <f>培养数据!$D$11*D480</f>
        <v>59.136000000000003</v>
      </c>
      <c r="Z880" s="64">
        <f>培养数据!$D$12*D480</f>
        <v>29.568000000000001</v>
      </c>
    </row>
    <row r="881" spans="1:26">
      <c r="A881" s="64">
        <v>878</v>
      </c>
      <c r="B881" s="64">
        <v>3</v>
      </c>
      <c r="C881" s="64">
        <v>1</v>
      </c>
      <c r="D881" s="64">
        <v>78</v>
      </c>
      <c r="E881" s="64">
        <v>0</v>
      </c>
      <c r="F881" s="64">
        <v>0</v>
      </c>
      <c r="G881" s="64">
        <v>0</v>
      </c>
      <c r="H881" s="64">
        <v>0</v>
      </c>
      <c r="I881" s="64">
        <v>0</v>
      </c>
      <c r="J881" s="64">
        <v>0</v>
      </c>
      <c r="K881" s="64">
        <v>0</v>
      </c>
      <c r="L881" s="64">
        <f t="shared" si="452"/>
        <v>124800.00000000001</v>
      </c>
      <c r="M881" s="64">
        <f t="shared" si="453"/>
        <v>149760</v>
      </c>
      <c r="N881" s="64">
        <f t="shared" si="454"/>
        <v>249600.00000000003</v>
      </c>
      <c r="O881" s="64">
        <f t="shared" si="455"/>
        <v>187200</v>
      </c>
      <c r="P881" s="64">
        <f t="shared" si="456"/>
        <v>29952</v>
      </c>
      <c r="Q881" s="64">
        <f t="shared" si="457"/>
        <v>59904</v>
      </c>
      <c r="R881" s="64">
        <f t="shared" si="458"/>
        <v>29952</v>
      </c>
      <c r="T881" s="64">
        <f>培养数据!$D$6*D481</f>
        <v>124.80000000000001</v>
      </c>
      <c r="U881" s="64">
        <f>培养数据!$D$7*D481</f>
        <v>149.76</v>
      </c>
      <c r="V881" s="64">
        <f>培养数据!$D$8*D481</f>
        <v>249.60000000000002</v>
      </c>
      <c r="W881" s="64">
        <f>培养数据!$D$9*D481</f>
        <v>187.2</v>
      </c>
      <c r="X881" s="64">
        <f>培养数据!$D$10*D481</f>
        <v>29.952000000000002</v>
      </c>
      <c r="Y881" s="64">
        <f>培养数据!$D$11*D481</f>
        <v>59.904000000000003</v>
      </c>
      <c r="Z881" s="64">
        <f>培养数据!$D$12*D481</f>
        <v>29.952000000000002</v>
      </c>
    </row>
    <row r="882" spans="1:26">
      <c r="A882" s="64">
        <v>879</v>
      </c>
      <c r="B882" s="64">
        <v>3</v>
      </c>
      <c r="C882" s="64">
        <v>1</v>
      </c>
      <c r="D882" s="64">
        <v>79</v>
      </c>
      <c r="E882" s="64">
        <v>0</v>
      </c>
      <c r="F882" s="64">
        <v>0</v>
      </c>
      <c r="G882" s="64">
        <v>0</v>
      </c>
      <c r="H882" s="64">
        <v>0</v>
      </c>
      <c r="I882" s="64">
        <v>0</v>
      </c>
      <c r="J882" s="64">
        <v>0</v>
      </c>
      <c r="K882" s="64">
        <v>0</v>
      </c>
      <c r="L882" s="64">
        <f t="shared" si="452"/>
        <v>126400</v>
      </c>
      <c r="M882" s="64">
        <f t="shared" si="453"/>
        <v>151680</v>
      </c>
      <c r="N882" s="64">
        <f t="shared" si="454"/>
        <v>252800</v>
      </c>
      <c r="O882" s="64">
        <f t="shared" si="455"/>
        <v>189600</v>
      </c>
      <c r="P882" s="64">
        <f t="shared" si="456"/>
        <v>30336.000000000004</v>
      </c>
      <c r="Q882" s="64">
        <f t="shared" si="457"/>
        <v>60672.000000000007</v>
      </c>
      <c r="R882" s="64">
        <f t="shared" si="458"/>
        <v>30336.000000000004</v>
      </c>
      <c r="T882" s="64">
        <f>培养数据!$D$6*D482</f>
        <v>126.4</v>
      </c>
      <c r="U882" s="64">
        <f>培养数据!$D$7*D482</f>
        <v>151.68</v>
      </c>
      <c r="V882" s="64">
        <f>培养数据!$D$8*D482</f>
        <v>252.8</v>
      </c>
      <c r="W882" s="64">
        <f>培养数据!$D$9*D482</f>
        <v>189.6</v>
      </c>
      <c r="X882" s="64">
        <f>培养数据!$D$10*D482</f>
        <v>30.336000000000002</v>
      </c>
      <c r="Y882" s="64">
        <f>培养数据!$D$11*D482</f>
        <v>60.672000000000004</v>
      </c>
      <c r="Z882" s="64">
        <f>培养数据!$D$12*D482</f>
        <v>30.336000000000002</v>
      </c>
    </row>
    <row r="883" spans="1:26">
      <c r="A883" s="64">
        <v>880</v>
      </c>
      <c r="B883" s="64">
        <v>3</v>
      </c>
      <c r="C883" s="64">
        <v>1</v>
      </c>
      <c r="D883" s="64">
        <v>80</v>
      </c>
      <c r="E883" s="64">
        <v>0</v>
      </c>
      <c r="F883" s="64">
        <v>0</v>
      </c>
      <c r="G883" s="64">
        <v>0</v>
      </c>
      <c r="H883" s="64">
        <v>0</v>
      </c>
      <c r="I883" s="64">
        <v>0</v>
      </c>
      <c r="J883" s="64">
        <v>0</v>
      </c>
      <c r="K883" s="64">
        <v>0</v>
      </c>
      <c r="L883" s="64">
        <f t="shared" si="452"/>
        <v>128000</v>
      </c>
      <c r="M883" s="64">
        <f t="shared" si="453"/>
        <v>153600</v>
      </c>
      <c r="N883" s="64">
        <f t="shared" si="454"/>
        <v>256000</v>
      </c>
      <c r="O883" s="64">
        <f t="shared" si="455"/>
        <v>192000</v>
      </c>
      <c r="P883" s="64">
        <f t="shared" si="456"/>
        <v>30720</v>
      </c>
      <c r="Q883" s="64">
        <f t="shared" si="457"/>
        <v>61440</v>
      </c>
      <c r="R883" s="64">
        <f t="shared" si="458"/>
        <v>30720</v>
      </c>
      <c r="T883" s="64">
        <f>培养数据!$D$6*D483</f>
        <v>128</v>
      </c>
      <c r="U883" s="64">
        <f>培养数据!$D$7*D483</f>
        <v>153.6</v>
      </c>
      <c r="V883" s="64">
        <f>培养数据!$D$8*D483</f>
        <v>256</v>
      </c>
      <c r="W883" s="64">
        <f>培养数据!$D$9*D483</f>
        <v>192</v>
      </c>
      <c r="X883" s="64">
        <f>培养数据!$D$10*D483</f>
        <v>30.72</v>
      </c>
      <c r="Y883" s="64">
        <f>培养数据!$D$11*D483</f>
        <v>61.44</v>
      </c>
      <c r="Z883" s="64">
        <f>培养数据!$D$12*D483</f>
        <v>30.72</v>
      </c>
    </row>
    <row r="884" spans="1:26">
      <c r="A884" s="64">
        <v>881</v>
      </c>
      <c r="B884" s="64">
        <v>3</v>
      </c>
      <c r="C884" s="64">
        <v>1</v>
      </c>
      <c r="D884" s="64">
        <v>81</v>
      </c>
      <c r="E884" s="64">
        <v>0</v>
      </c>
      <c r="F884" s="64">
        <v>0</v>
      </c>
      <c r="G884" s="64">
        <v>0</v>
      </c>
      <c r="H884" s="64">
        <v>0</v>
      </c>
      <c r="I884" s="64">
        <v>0</v>
      </c>
      <c r="J884" s="64">
        <v>0</v>
      </c>
      <c r="K884" s="64">
        <v>0</v>
      </c>
      <c r="L884" s="64">
        <f t="shared" si="452"/>
        <v>129600</v>
      </c>
      <c r="M884" s="64">
        <f t="shared" si="453"/>
        <v>155519.99999999997</v>
      </c>
      <c r="N884" s="64">
        <f t="shared" si="454"/>
        <v>259200</v>
      </c>
      <c r="O884" s="64">
        <f t="shared" si="455"/>
        <v>194400</v>
      </c>
      <c r="P884" s="64">
        <f t="shared" si="456"/>
        <v>31104</v>
      </c>
      <c r="Q884" s="64">
        <f t="shared" si="457"/>
        <v>62208</v>
      </c>
      <c r="R884" s="64">
        <f t="shared" si="458"/>
        <v>31104</v>
      </c>
      <c r="T884" s="64">
        <f>培养数据!$D$6*D484</f>
        <v>129.6</v>
      </c>
      <c r="U884" s="64">
        <f>培养数据!$D$7*D484</f>
        <v>155.51999999999998</v>
      </c>
      <c r="V884" s="64">
        <f>培养数据!$D$8*D484</f>
        <v>259.2</v>
      </c>
      <c r="W884" s="64">
        <f>培养数据!$D$9*D484</f>
        <v>194.4</v>
      </c>
      <c r="X884" s="64">
        <f>培养数据!$D$10*D484</f>
        <v>31.103999999999999</v>
      </c>
      <c r="Y884" s="64">
        <f>培养数据!$D$11*D484</f>
        <v>62.207999999999998</v>
      </c>
      <c r="Z884" s="64">
        <f>培养数据!$D$12*D484</f>
        <v>31.103999999999999</v>
      </c>
    </row>
    <row r="885" spans="1:26">
      <c r="A885" s="64">
        <v>882</v>
      </c>
      <c r="B885" s="64">
        <v>3</v>
      </c>
      <c r="C885" s="64">
        <v>1</v>
      </c>
      <c r="D885" s="64">
        <v>82</v>
      </c>
      <c r="E885" s="64">
        <v>0</v>
      </c>
      <c r="F885" s="64">
        <v>0</v>
      </c>
      <c r="G885" s="64">
        <v>0</v>
      </c>
      <c r="H885" s="64">
        <v>0</v>
      </c>
      <c r="I885" s="64">
        <v>0</v>
      </c>
      <c r="J885" s="64">
        <v>0</v>
      </c>
      <c r="K885" s="64">
        <v>0</v>
      </c>
      <c r="L885" s="64">
        <f t="shared" si="452"/>
        <v>131200.00000000003</v>
      </c>
      <c r="M885" s="64">
        <f t="shared" si="453"/>
        <v>157440</v>
      </c>
      <c r="N885" s="64">
        <f t="shared" si="454"/>
        <v>262400.00000000006</v>
      </c>
      <c r="O885" s="64">
        <f t="shared" si="455"/>
        <v>196799.99999999997</v>
      </c>
      <c r="P885" s="64">
        <f t="shared" si="456"/>
        <v>31488</v>
      </c>
      <c r="Q885" s="64">
        <f t="shared" si="457"/>
        <v>62976</v>
      </c>
      <c r="R885" s="64">
        <f t="shared" si="458"/>
        <v>31488</v>
      </c>
      <c r="T885" s="64">
        <f>培养数据!$D$6*D485</f>
        <v>131.20000000000002</v>
      </c>
      <c r="U885" s="64">
        <f>培养数据!$D$7*D485</f>
        <v>157.44</v>
      </c>
      <c r="V885" s="64">
        <f>培养数据!$D$8*D485</f>
        <v>262.40000000000003</v>
      </c>
      <c r="W885" s="64">
        <f>培养数据!$D$9*D485</f>
        <v>196.79999999999998</v>
      </c>
      <c r="X885" s="64">
        <f>培养数据!$D$10*D485</f>
        <v>31.488</v>
      </c>
      <c r="Y885" s="64">
        <f>培养数据!$D$11*D485</f>
        <v>62.975999999999999</v>
      </c>
      <c r="Z885" s="64">
        <f>培养数据!$D$12*D485</f>
        <v>31.488</v>
      </c>
    </row>
    <row r="886" spans="1:26">
      <c r="A886" s="64">
        <v>883</v>
      </c>
      <c r="B886" s="64">
        <v>3</v>
      </c>
      <c r="C886" s="64">
        <v>1</v>
      </c>
      <c r="D886" s="64">
        <v>83</v>
      </c>
      <c r="E886" s="64">
        <v>0</v>
      </c>
      <c r="F886" s="64">
        <v>0</v>
      </c>
      <c r="G886" s="64">
        <v>0</v>
      </c>
      <c r="H886" s="64">
        <v>0</v>
      </c>
      <c r="I886" s="64">
        <v>0</v>
      </c>
      <c r="J886" s="64">
        <v>0</v>
      </c>
      <c r="K886" s="64">
        <v>0</v>
      </c>
      <c r="L886" s="64">
        <f t="shared" si="452"/>
        <v>132800</v>
      </c>
      <c r="M886" s="64">
        <f t="shared" si="453"/>
        <v>159359.99999999997</v>
      </c>
      <c r="N886" s="64">
        <f t="shared" si="454"/>
        <v>265600</v>
      </c>
      <c r="O886" s="64">
        <f t="shared" si="455"/>
        <v>199200</v>
      </c>
      <c r="P886" s="64">
        <f t="shared" si="456"/>
        <v>31872</v>
      </c>
      <c r="Q886" s="64">
        <f t="shared" si="457"/>
        <v>63744</v>
      </c>
      <c r="R886" s="64">
        <f t="shared" si="458"/>
        <v>31872</v>
      </c>
      <c r="T886" s="64">
        <f>培养数据!$D$6*D486</f>
        <v>132.80000000000001</v>
      </c>
      <c r="U886" s="64">
        <f>培养数据!$D$7*D486</f>
        <v>159.35999999999999</v>
      </c>
      <c r="V886" s="64">
        <f>培养数据!$D$8*D486</f>
        <v>265.60000000000002</v>
      </c>
      <c r="W886" s="64">
        <f>培养数据!$D$9*D486</f>
        <v>199.2</v>
      </c>
      <c r="X886" s="64">
        <f>培养数据!$D$10*D486</f>
        <v>31.872</v>
      </c>
      <c r="Y886" s="64">
        <f>培养数据!$D$11*D486</f>
        <v>63.744</v>
      </c>
      <c r="Z886" s="64">
        <f>培养数据!$D$12*D486</f>
        <v>31.872</v>
      </c>
    </row>
    <row r="887" spans="1:26">
      <c r="A887" s="64">
        <v>884</v>
      </c>
      <c r="B887" s="64">
        <v>3</v>
      </c>
      <c r="C887" s="64">
        <v>1</v>
      </c>
      <c r="D887" s="64">
        <v>84</v>
      </c>
      <c r="E887" s="64">
        <v>0</v>
      </c>
      <c r="F887" s="64">
        <v>0</v>
      </c>
      <c r="G887" s="64">
        <v>0</v>
      </c>
      <c r="H887" s="64">
        <v>0</v>
      </c>
      <c r="I887" s="64">
        <v>0</v>
      </c>
      <c r="J887" s="64">
        <v>0</v>
      </c>
      <c r="K887" s="64">
        <v>0</v>
      </c>
      <c r="L887" s="64">
        <f t="shared" si="452"/>
        <v>134400</v>
      </c>
      <c r="M887" s="64">
        <f t="shared" si="453"/>
        <v>161280</v>
      </c>
      <c r="N887" s="64">
        <f t="shared" si="454"/>
        <v>268800</v>
      </c>
      <c r="O887" s="64">
        <f t="shared" si="455"/>
        <v>201600</v>
      </c>
      <c r="P887" s="64">
        <f t="shared" si="456"/>
        <v>32256</v>
      </c>
      <c r="Q887" s="64">
        <f t="shared" si="457"/>
        <v>64512</v>
      </c>
      <c r="R887" s="64">
        <f t="shared" si="458"/>
        <v>32256</v>
      </c>
      <c r="T887" s="64">
        <f>培养数据!$D$6*D487</f>
        <v>134.4</v>
      </c>
      <c r="U887" s="64">
        <f>培养数据!$D$7*D487</f>
        <v>161.28</v>
      </c>
      <c r="V887" s="64">
        <f>培养数据!$D$8*D487</f>
        <v>268.8</v>
      </c>
      <c r="W887" s="64">
        <f>培养数据!$D$9*D487</f>
        <v>201.6</v>
      </c>
      <c r="X887" s="64">
        <f>培养数据!$D$10*D487</f>
        <v>32.256</v>
      </c>
      <c r="Y887" s="64">
        <f>培养数据!$D$11*D487</f>
        <v>64.512</v>
      </c>
      <c r="Z887" s="64">
        <f>培养数据!$D$12*D487</f>
        <v>32.256</v>
      </c>
    </row>
    <row r="888" spans="1:26">
      <c r="A888" s="64">
        <v>885</v>
      </c>
      <c r="B888" s="64">
        <v>3</v>
      </c>
      <c r="C888" s="64">
        <v>1</v>
      </c>
      <c r="D888" s="64">
        <v>85</v>
      </c>
      <c r="E888" s="64">
        <v>0</v>
      </c>
      <c r="F888" s="64">
        <v>0</v>
      </c>
      <c r="G888" s="64">
        <v>0</v>
      </c>
      <c r="H888" s="64">
        <v>0</v>
      </c>
      <c r="I888" s="64">
        <v>0</v>
      </c>
      <c r="J888" s="64">
        <v>0</v>
      </c>
      <c r="K888" s="64">
        <v>0</v>
      </c>
      <c r="L888" s="64">
        <f t="shared" si="452"/>
        <v>136000</v>
      </c>
      <c r="M888" s="64">
        <f t="shared" si="453"/>
        <v>163200</v>
      </c>
      <c r="N888" s="64">
        <f t="shared" si="454"/>
        <v>272000</v>
      </c>
      <c r="O888" s="64">
        <f t="shared" si="455"/>
        <v>204000</v>
      </c>
      <c r="P888" s="64">
        <f t="shared" si="456"/>
        <v>32640</v>
      </c>
      <c r="Q888" s="64">
        <f t="shared" si="457"/>
        <v>65280</v>
      </c>
      <c r="R888" s="64">
        <f t="shared" si="458"/>
        <v>32640</v>
      </c>
      <c r="T888" s="64">
        <f>培养数据!$D$6*D488</f>
        <v>136</v>
      </c>
      <c r="U888" s="64">
        <f>培养数据!$D$7*D488</f>
        <v>163.19999999999999</v>
      </c>
      <c r="V888" s="64">
        <f>培养数据!$D$8*D488</f>
        <v>272</v>
      </c>
      <c r="W888" s="64">
        <f>培养数据!$D$9*D488</f>
        <v>204</v>
      </c>
      <c r="X888" s="64">
        <f>培养数据!$D$10*D488</f>
        <v>32.64</v>
      </c>
      <c r="Y888" s="64">
        <f>培养数据!$D$11*D488</f>
        <v>65.28</v>
      </c>
      <c r="Z888" s="64">
        <f>培养数据!$D$12*D488</f>
        <v>32.64</v>
      </c>
    </row>
    <row r="889" spans="1:26">
      <c r="A889" s="64">
        <v>886</v>
      </c>
      <c r="B889" s="64">
        <v>3</v>
      </c>
      <c r="C889" s="64">
        <v>1</v>
      </c>
      <c r="D889" s="64">
        <v>86</v>
      </c>
      <c r="E889" s="64">
        <v>0</v>
      </c>
      <c r="F889" s="64">
        <v>0</v>
      </c>
      <c r="G889" s="64">
        <v>0</v>
      </c>
      <c r="H889" s="64">
        <v>0</v>
      </c>
      <c r="I889" s="64">
        <v>0</v>
      </c>
      <c r="J889" s="64">
        <v>0</v>
      </c>
      <c r="K889" s="64">
        <v>0</v>
      </c>
      <c r="L889" s="64">
        <f t="shared" si="452"/>
        <v>137600</v>
      </c>
      <c r="M889" s="64">
        <f t="shared" si="453"/>
        <v>165120</v>
      </c>
      <c r="N889" s="64">
        <f t="shared" si="454"/>
        <v>275200</v>
      </c>
      <c r="O889" s="64">
        <f t="shared" si="455"/>
        <v>206400</v>
      </c>
      <c r="P889" s="64">
        <f t="shared" si="456"/>
        <v>33024</v>
      </c>
      <c r="Q889" s="64">
        <f t="shared" si="457"/>
        <v>66048</v>
      </c>
      <c r="R889" s="64">
        <f t="shared" si="458"/>
        <v>33024</v>
      </c>
      <c r="T889" s="64">
        <f>培养数据!$D$6*D489</f>
        <v>137.6</v>
      </c>
      <c r="U889" s="64">
        <f>培养数据!$D$7*D489</f>
        <v>165.12</v>
      </c>
      <c r="V889" s="64">
        <f>培养数据!$D$8*D489</f>
        <v>275.2</v>
      </c>
      <c r="W889" s="64">
        <f>培养数据!$D$9*D489</f>
        <v>206.4</v>
      </c>
      <c r="X889" s="64">
        <f>培养数据!$D$10*D489</f>
        <v>33.024000000000001</v>
      </c>
      <c r="Y889" s="64">
        <f>培养数据!$D$11*D489</f>
        <v>66.048000000000002</v>
      </c>
      <c r="Z889" s="64">
        <f>培养数据!$D$12*D489</f>
        <v>33.024000000000001</v>
      </c>
    </row>
    <row r="890" spans="1:26">
      <c r="A890" s="64">
        <v>887</v>
      </c>
      <c r="B890" s="64">
        <v>3</v>
      </c>
      <c r="C890" s="64">
        <v>1</v>
      </c>
      <c r="D890" s="64">
        <v>87</v>
      </c>
      <c r="E890" s="64">
        <v>0</v>
      </c>
      <c r="F890" s="64">
        <v>0</v>
      </c>
      <c r="G890" s="64">
        <v>0</v>
      </c>
      <c r="H890" s="64">
        <v>0</v>
      </c>
      <c r="I890" s="64">
        <v>0</v>
      </c>
      <c r="J890" s="64">
        <v>0</v>
      </c>
      <c r="K890" s="64">
        <v>0</v>
      </c>
      <c r="L890" s="64">
        <f t="shared" si="452"/>
        <v>139200.00000000003</v>
      </c>
      <c r="M890" s="64">
        <f t="shared" si="453"/>
        <v>167040</v>
      </c>
      <c r="N890" s="64">
        <f t="shared" si="454"/>
        <v>278400.00000000006</v>
      </c>
      <c r="O890" s="64">
        <f t="shared" si="455"/>
        <v>208799.99999999997</v>
      </c>
      <c r="P890" s="64">
        <f t="shared" si="456"/>
        <v>33408</v>
      </c>
      <c r="Q890" s="64">
        <f t="shared" si="457"/>
        <v>66816</v>
      </c>
      <c r="R890" s="64">
        <f t="shared" si="458"/>
        <v>33408</v>
      </c>
      <c r="T890" s="64">
        <f>培养数据!$D$6*D490</f>
        <v>139.20000000000002</v>
      </c>
      <c r="U890" s="64">
        <f>培养数据!$D$7*D490</f>
        <v>167.04</v>
      </c>
      <c r="V890" s="64">
        <f>培养数据!$D$8*D490</f>
        <v>278.40000000000003</v>
      </c>
      <c r="W890" s="64">
        <f>培养数据!$D$9*D490</f>
        <v>208.79999999999998</v>
      </c>
      <c r="X890" s="64">
        <f>培养数据!$D$10*D490</f>
        <v>33.408000000000001</v>
      </c>
      <c r="Y890" s="64">
        <f>培养数据!$D$11*D490</f>
        <v>66.816000000000003</v>
      </c>
      <c r="Z890" s="64">
        <f>培养数据!$D$12*D490</f>
        <v>33.408000000000001</v>
      </c>
    </row>
    <row r="891" spans="1:26">
      <c r="A891" s="64">
        <v>888</v>
      </c>
      <c r="B891" s="64">
        <v>3</v>
      </c>
      <c r="C891" s="64">
        <v>1</v>
      </c>
      <c r="D891" s="64">
        <v>88</v>
      </c>
      <c r="E891" s="64">
        <v>0</v>
      </c>
      <c r="F891" s="64">
        <v>0</v>
      </c>
      <c r="G891" s="64">
        <v>0</v>
      </c>
      <c r="H891" s="64">
        <v>0</v>
      </c>
      <c r="I891" s="64">
        <v>0</v>
      </c>
      <c r="J891" s="64">
        <v>0</v>
      </c>
      <c r="K891" s="64">
        <v>0</v>
      </c>
      <c r="L891" s="64">
        <f t="shared" si="452"/>
        <v>140800</v>
      </c>
      <c r="M891" s="64">
        <f t="shared" si="453"/>
        <v>168959.99999999997</v>
      </c>
      <c r="N891" s="64">
        <f t="shared" si="454"/>
        <v>281600</v>
      </c>
      <c r="O891" s="64">
        <f t="shared" si="455"/>
        <v>211200</v>
      </c>
      <c r="P891" s="64">
        <f t="shared" si="456"/>
        <v>33792</v>
      </c>
      <c r="Q891" s="64">
        <f t="shared" si="457"/>
        <v>67584</v>
      </c>
      <c r="R891" s="64">
        <f t="shared" si="458"/>
        <v>33792</v>
      </c>
      <c r="T891" s="64">
        <f>培养数据!$D$6*D491</f>
        <v>140.80000000000001</v>
      </c>
      <c r="U891" s="64">
        <f>培养数据!$D$7*D491</f>
        <v>168.95999999999998</v>
      </c>
      <c r="V891" s="64">
        <f>培养数据!$D$8*D491</f>
        <v>281.60000000000002</v>
      </c>
      <c r="W891" s="64">
        <f>培养数据!$D$9*D491</f>
        <v>211.2</v>
      </c>
      <c r="X891" s="64">
        <f>培养数据!$D$10*D491</f>
        <v>33.792000000000002</v>
      </c>
      <c r="Y891" s="64">
        <f>培养数据!$D$11*D491</f>
        <v>67.584000000000003</v>
      </c>
      <c r="Z891" s="64">
        <f>培养数据!$D$12*D491</f>
        <v>33.792000000000002</v>
      </c>
    </row>
    <row r="892" spans="1:26">
      <c r="A892" s="64">
        <v>889</v>
      </c>
      <c r="B892" s="64">
        <v>3</v>
      </c>
      <c r="C892" s="64">
        <v>1</v>
      </c>
      <c r="D892" s="64">
        <v>89</v>
      </c>
      <c r="E892" s="64">
        <v>0</v>
      </c>
      <c r="F892" s="64">
        <v>0</v>
      </c>
      <c r="G892" s="64">
        <v>0</v>
      </c>
      <c r="H892" s="64">
        <v>0</v>
      </c>
      <c r="I892" s="64">
        <v>0</v>
      </c>
      <c r="J892" s="64">
        <v>0</v>
      </c>
      <c r="K892" s="64">
        <v>0</v>
      </c>
      <c r="L892" s="64">
        <f t="shared" si="452"/>
        <v>142400</v>
      </c>
      <c r="M892" s="64">
        <f t="shared" si="453"/>
        <v>170880</v>
      </c>
      <c r="N892" s="64">
        <f t="shared" si="454"/>
        <v>284800</v>
      </c>
      <c r="O892" s="64">
        <f t="shared" si="455"/>
        <v>213600</v>
      </c>
      <c r="P892" s="64">
        <f t="shared" si="456"/>
        <v>34176</v>
      </c>
      <c r="Q892" s="64">
        <f t="shared" si="457"/>
        <v>68352</v>
      </c>
      <c r="R892" s="64">
        <f t="shared" si="458"/>
        <v>34176</v>
      </c>
      <c r="T892" s="64">
        <f>培养数据!$D$6*D492</f>
        <v>142.4</v>
      </c>
      <c r="U892" s="64">
        <f>培养数据!$D$7*D492</f>
        <v>170.88</v>
      </c>
      <c r="V892" s="64">
        <f>培养数据!$D$8*D492</f>
        <v>284.8</v>
      </c>
      <c r="W892" s="64">
        <f>培养数据!$D$9*D492</f>
        <v>213.6</v>
      </c>
      <c r="X892" s="64">
        <f>培养数据!$D$10*D492</f>
        <v>34.176000000000002</v>
      </c>
      <c r="Y892" s="64">
        <f>培养数据!$D$11*D492</f>
        <v>68.352000000000004</v>
      </c>
      <c r="Z892" s="64">
        <f>培养数据!$D$12*D492</f>
        <v>34.176000000000002</v>
      </c>
    </row>
    <row r="893" spans="1:26">
      <c r="A893" s="64">
        <v>890</v>
      </c>
      <c r="B893" s="64">
        <v>3</v>
      </c>
      <c r="C893" s="64">
        <v>1</v>
      </c>
      <c r="D893" s="64">
        <v>90</v>
      </c>
      <c r="E893" s="64">
        <v>0</v>
      </c>
      <c r="F893" s="64">
        <v>0</v>
      </c>
      <c r="G893" s="64">
        <v>0</v>
      </c>
      <c r="H893" s="64">
        <v>0</v>
      </c>
      <c r="I893" s="64">
        <v>0</v>
      </c>
      <c r="J893" s="64">
        <v>0</v>
      </c>
      <c r="K893" s="64">
        <v>0</v>
      </c>
      <c r="L893" s="64">
        <f t="shared" si="452"/>
        <v>144000</v>
      </c>
      <c r="M893" s="64">
        <f t="shared" si="453"/>
        <v>172799.99999999997</v>
      </c>
      <c r="N893" s="64">
        <f t="shared" si="454"/>
        <v>288000</v>
      </c>
      <c r="O893" s="64">
        <f t="shared" si="455"/>
        <v>216000</v>
      </c>
      <c r="P893" s="64">
        <f t="shared" si="456"/>
        <v>34560</v>
      </c>
      <c r="Q893" s="64">
        <f t="shared" si="457"/>
        <v>69120</v>
      </c>
      <c r="R893" s="64">
        <f t="shared" si="458"/>
        <v>34560</v>
      </c>
      <c r="T893" s="64">
        <f>培养数据!$D$6*D493</f>
        <v>144</v>
      </c>
      <c r="U893" s="64">
        <f>培养数据!$D$7*D493</f>
        <v>172.79999999999998</v>
      </c>
      <c r="V893" s="64">
        <f>培养数据!$D$8*D493</f>
        <v>288</v>
      </c>
      <c r="W893" s="64">
        <f>培养数据!$D$9*D493</f>
        <v>216</v>
      </c>
      <c r="X893" s="64">
        <f>培养数据!$D$10*D493</f>
        <v>34.56</v>
      </c>
      <c r="Y893" s="64">
        <f>培养数据!$D$11*D493</f>
        <v>69.12</v>
      </c>
      <c r="Z893" s="64">
        <f>培养数据!$D$12*D493</f>
        <v>34.56</v>
      </c>
    </row>
    <row r="894" spans="1:26">
      <c r="A894" s="64">
        <v>891</v>
      </c>
      <c r="B894" s="64">
        <v>3</v>
      </c>
      <c r="C894" s="64">
        <v>1</v>
      </c>
      <c r="D894" s="64">
        <v>91</v>
      </c>
      <c r="E894" s="64">
        <v>0</v>
      </c>
      <c r="F894" s="64">
        <v>0</v>
      </c>
      <c r="G894" s="64">
        <v>0</v>
      </c>
      <c r="H894" s="64">
        <v>0</v>
      </c>
      <c r="I894" s="64">
        <v>0</v>
      </c>
      <c r="J894" s="64">
        <v>0</v>
      </c>
      <c r="K894" s="64">
        <v>0</v>
      </c>
      <c r="L894" s="64">
        <f t="shared" si="452"/>
        <v>145600</v>
      </c>
      <c r="M894" s="64">
        <f t="shared" si="453"/>
        <v>174720</v>
      </c>
      <c r="N894" s="64">
        <f t="shared" si="454"/>
        <v>291200</v>
      </c>
      <c r="O894" s="64">
        <f t="shared" si="455"/>
        <v>218400</v>
      </c>
      <c r="P894" s="64">
        <f t="shared" si="456"/>
        <v>34944</v>
      </c>
      <c r="Q894" s="64">
        <f t="shared" si="457"/>
        <v>69888</v>
      </c>
      <c r="R894" s="64">
        <f t="shared" si="458"/>
        <v>34944</v>
      </c>
      <c r="T894" s="64">
        <f>培养数据!$D$6*D494</f>
        <v>145.6</v>
      </c>
      <c r="U894" s="64">
        <f>培养数据!$D$7*D494</f>
        <v>174.72</v>
      </c>
      <c r="V894" s="64">
        <f>培养数据!$D$8*D494</f>
        <v>291.2</v>
      </c>
      <c r="W894" s="64">
        <f>培养数据!$D$9*D494</f>
        <v>218.4</v>
      </c>
      <c r="X894" s="64">
        <f>培养数据!$D$10*D494</f>
        <v>34.944000000000003</v>
      </c>
      <c r="Y894" s="64">
        <f>培养数据!$D$11*D494</f>
        <v>69.888000000000005</v>
      </c>
      <c r="Z894" s="64">
        <f>培养数据!$D$12*D494</f>
        <v>34.944000000000003</v>
      </c>
    </row>
    <row r="895" spans="1:26">
      <c r="A895" s="64">
        <v>892</v>
      </c>
      <c r="B895" s="64">
        <v>3</v>
      </c>
      <c r="C895" s="64">
        <v>1</v>
      </c>
      <c r="D895" s="64">
        <v>92</v>
      </c>
      <c r="E895" s="64">
        <v>0</v>
      </c>
      <c r="F895" s="64">
        <v>0</v>
      </c>
      <c r="G895" s="64">
        <v>0</v>
      </c>
      <c r="H895" s="64">
        <v>0</v>
      </c>
      <c r="I895" s="64">
        <v>0</v>
      </c>
      <c r="J895" s="64">
        <v>0</v>
      </c>
      <c r="K895" s="64">
        <v>0</v>
      </c>
      <c r="L895" s="64">
        <f t="shared" si="452"/>
        <v>147200.00000000003</v>
      </c>
      <c r="M895" s="64">
        <f t="shared" si="453"/>
        <v>176640</v>
      </c>
      <c r="N895" s="64">
        <f t="shared" si="454"/>
        <v>294400.00000000006</v>
      </c>
      <c r="O895" s="64">
        <f t="shared" si="455"/>
        <v>220799.99999999997</v>
      </c>
      <c r="P895" s="64">
        <f t="shared" si="456"/>
        <v>35328</v>
      </c>
      <c r="Q895" s="64">
        <f t="shared" si="457"/>
        <v>70656</v>
      </c>
      <c r="R895" s="64">
        <f t="shared" si="458"/>
        <v>35328</v>
      </c>
      <c r="T895" s="64">
        <f>培养数据!$D$6*D495</f>
        <v>147.20000000000002</v>
      </c>
      <c r="U895" s="64">
        <f>培养数据!$D$7*D495</f>
        <v>176.64</v>
      </c>
      <c r="V895" s="64">
        <f>培养数据!$D$8*D495</f>
        <v>294.40000000000003</v>
      </c>
      <c r="W895" s="64">
        <f>培养数据!$D$9*D495</f>
        <v>220.79999999999998</v>
      </c>
      <c r="X895" s="64">
        <f>培养数据!$D$10*D495</f>
        <v>35.328000000000003</v>
      </c>
      <c r="Y895" s="64">
        <f>培养数据!$D$11*D495</f>
        <v>70.656000000000006</v>
      </c>
      <c r="Z895" s="64">
        <f>培养数据!$D$12*D495</f>
        <v>35.328000000000003</v>
      </c>
    </row>
    <row r="896" spans="1:26">
      <c r="A896" s="64">
        <v>893</v>
      </c>
      <c r="B896" s="64">
        <v>3</v>
      </c>
      <c r="C896" s="64">
        <v>1</v>
      </c>
      <c r="D896" s="64">
        <v>93</v>
      </c>
      <c r="E896" s="64">
        <v>0</v>
      </c>
      <c r="F896" s="64">
        <v>0</v>
      </c>
      <c r="G896" s="64">
        <v>0</v>
      </c>
      <c r="H896" s="64">
        <v>0</v>
      </c>
      <c r="I896" s="64">
        <v>0</v>
      </c>
      <c r="J896" s="64">
        <v>0</v>
      </c>
      <c r="K896" s="64">
        <v>0</v>
      </c>
      <c r="L896" s="64">
        <f t="shared" si="452"/>
        <v>148800</v>
      </c>
      <c r="M896" s="64">
        <f t="shared" si="453"/>
        <v>178560</v>
      </c>
      <c r="N896" s="64">
        <f t="shared" si="454"/>
        <v>297600</v>
      </c>
      <c r="O896" s="64">
        <f t="shared" si="455"/>
        <v>223200</v>
      </c>
      <c r="P896" s="64">
        <f t="shared" si="456"/>
        <v>35712</v>
      </c>
      <c r="Q896" s="64">
        <f t="shared" si="457"/>
        <v>71424</v>
      </c>
      <c r="R896" s="64">
        <f t="shared" si="458"/>
        <v>35712</v>
      </c>
      <c r="T896" s="64">
        <f>培养数据!$D$6*D496</f>
        <v>148.80000000000001</v>
      </c>
      <c r="U896" s="64">
        <f>培养数据!$D$7*D496</f>
        <v>178.56</v>
      </c>
      <c r="V896" s="64">
        <f>培养数据!$D$8*D496</f>
        <v>297.60000000000002</v>
      </c>
      <c r="W896" s="64">
        <f>培养数据!$D$9*D496</f>
        <v>223.2</v>
      </c>
      <c r="X896" s="64">
        <f>培养数据!$D$10*D496</f>
        <v>35.712000000000003</v>
      </c>
      <c r="Y896" s="64">
        <f>培养数据!$D$11*D496</f>
        <v>71.424000000000007</v>
      </c>
      <c r="Z896" s="64">
        <f>培养数据!$D$12*D496</f>
        <v>35.712000000000003</v>
      </c>
    </row>
    <row r="897" spans="1:26">
      <c r="A897" s="64">
        <v>894</v>
      </c>
      <c r="B897" s="64">
        <v>3</v>
      </c>
      <c r="C897" s="64">
        <v>1</v>
      </c>
      <c r="D897" s="64">
        <v>94</v>
      </c>
      <c r="E897" s="64">
        <v>0</v>
      </c>
      <c r="F897" s="64">
        <v>0</v>
      </c>
      <c r="G897" s="64">
        <v>0</v>
      </c>
      <c r="H897" s="64">
        <v>0</v>
      </c>
      <c r="I897" s="64">
        <v>0</v>
      </c>
      <c r="J897" s="64">
        <v>0</v>
      </c>
      <c r="K897" s="64">
        <v>0</v>
      </c>
      <c r="L897" s="64">
        <f t="shared" si="452"/>
        <v>150400</v>
      </c>
      <c r="M897" s="64">
        <f t="shared" si="453"/>
        <v>180480</v>
      </c>
      <c r="N897" s="64">
        <f t="shared" si="454"/>
        <v>300800</v>
      </c>
      <c r="O897" s="64">
        <f t="shared" si="455"/>
        <v>225600</v>
      </c>
      <c r="P897" s="64">
        <f t="shared" si="456"/>
        <v>36096</v>
      </c>
      <c r="Q897" s="64">
        <f t="shared" si="457"/>
        <v>72192</v>
      </c>
      <c r="R897" s="64">
        <f t="shared" si="458"/>
        <v>36096</v>
      </c>
      <c r="T897" s="64">
        <f>培养数据!$D$6*D497</f>
        <v>150.4</v>
      </c>
      <c r="U897" s="64">
        <f>培养数据!$D$7*D497</f>
        <v>180.48</v>
      </c>
      <c r="V897" s="64">
        <f>培养数据!$D$8*D497</f>
        <v>300.8</v>
      </c>
      <c r="W897" s="64">
        <f>培养数据!$D$9*D497</f>
        <v>225.6</v>
      </c>
      <c r="X897" s="64">
        <f>培养数据!$D$10*D497</f>
        <v>36.096000000000004</v>
      </c>
      <c r="Y897" s="64">
        <f>培养数据!$D$11*D497</f>
        <v>72.192000000000007</v>
      </c>
      <c r="Z897" s="64">
        <f>培养数据!$D$12*D497</f>
        <v>36.096000000000004</v>
      </c>
    </row>
    <row r="898" spans="1:26">
      <c r="A898" s="64">
        <v>895</v>
      </c>
      <c r="B898" s="64">
        <v>3</v>
      </c>
      <c r="C898" s="64">
        <v>1</v>
      </c>
      <c r="D898" s="64">
        <v>95</v>
      </c>
      <c r="E898" s="64">
        <v>0</v>
      </c>
      <c r="F898" s="64">
        <v>0</v>
      </c>
      <c r="G898" s="64">
        <v>0</v>
      </c>
      <c r="H898" s="64">
        <v>0</v>
      </c>
      <c r="I898" s="64">
        <v>0</v>
      </c>
      <c r="J898" s="64">
        <v>0</v>
      </c>
      <c r="K898" s="64">
        <v>0</v>
      </c>
      <c r="L898" s="64">
        <f t="shared" si="452"/>
        <v>152000</v>
      </c>
      <c r="M898" s="64">
        <f t="shared" si="453"/>
        <v>182400</v>
      </c>
      <c r="N898" s="64">
        <f t="shared" si="454"/>
        <v>304000</v>
      </c>
      <c r="O898" s="64">
        <f t="shared" si="455"/>
        <v>228000</v>
      </c>
      <c r="P898" s="64">
        <f t="shared" si="456"/>
        <v>36480.000000000007</v>
      </c>
      <c r="Q898" s="64">
        <f t="shared" si="457"/>
        <v>72960.000000000015</v>
      </c>
      <c r="R898" s="64">
        <f t="shared" si="458"/>
        <v>36480.000000000007</v>
      </c>
      <c r="T898" s="64">
        <f>培养数据!$D$6*D498</f>
        <v>152</v>
      </c>
      <c r="U898" s="64">
        <f>培养数据!$D$7*D498</f>
        <v>182.4</v>
      </c>
      <c r="V898" s="64">
        <f>培养数据!$D$8*D498</f>
        <v>304</v>
      </c>
      <c r="W898" s="64">
        <f>培养数据!$D$9*D498</f>
        <v>228</v>
      </c>
      <c r="X898" s="64">
        <f>培养数据!$D$10*D498</f>
        <v>36.480000000000004</v>
      </c>
      <c r="Y898" s="64">
        <f>培养数据!$D$11*D498</f>
        <v>72.960000000000008</v>
      </c>
      <c r="Z898" s="64">
        <f>培养数据!$D$12*D498</f>
        <v>36.480000000000004</v>
      </c>
    </row>
    <row r="899" spans="1:26">
      <c r="A899" s="64">
        <v>896</v>
      </c>
      <c r="B899" s="64">
        <v>3</v>
      </c>
      <c r="C899" s="64">
        <v>1</v>
      </c>
      <c r="D899" s="64">
        <v>96</v>
      </c>
      <c r="E899" s="64">
        <v>0</v>
      </c>
      <c r="F899" s="64">
        <v>0</v>
      </c>
      <c r="G899" s="64">
        <v>0</v>
      </c>
      <c r="H899" s="64">
        <v>0</v>
      </c>
      <c r="I899" s="64">
        <v>0</v>
      </c>
      <c r="J899" s="64">
        <v>0</v>
      </c>
      <c r="K899" s="64">
        <v>0</v>
      </c>
      <c r="L899" s="64">
        <f t="shared" si="452"/>
        <v>153600.00000000003</v>
      </c>
      <c r="M899" s="64">
        <f t="shared" si="453"/>
        <v>184320</v>
      </c>
      <c r="N899" s="64">
        <f t="shared" si="454"/>
        <v>307200.00000000006</v>
      </c>
      <c r="O899" s="64">
        <f t="shared" si="455"/>
        <v>230399.99999999997</v>
      </c>
      <c r="P899" s="64">
        <f t="shared" si="456"/>
        <v>36864.000000000007</v>
      </c>
      <c r="Q899" s="64">
        <f t="shared" si="457"/>
        <v>73728.000000000015</v>
      </c>
      <c r="R899" s="64">
        <f t="shared" si="458"/>
        <v>36864.000000000007</v>
      </c>
      <c r="T899" s="64">
        <f>培养数据!$D$6*D499</f>
        <v>153.60000000000002</v>
      </c>
      <c r="U899" s="64">
        <f>培养数据!$D$7*D499</f>
        <v>184.32</v>
      </c>
      <c r="V899" s="64">
        <f>培养数据!$D$8*D499</f>
        <v>307.20000000000005</v>
      </c>
      <c r="W899" s="64">
        <f>培养数据!$D$9*D499</f>
        <v>230.39999999999998</v>
      </c>
      <c r="X899" s="64">
        <f>培养数据!$D$10*D499</f>
        <v>36.864000000000004</v>
      </c>
      <c r="Y899" s="64">
        <f>培养数据!$D$11*D499</f>
        <v>73.728000000000009</v>
      </c>
      <c r="Z899" s="64">
        <f>培养数据!$D$12*D499</f>
        <v>36.864000000000004</v>
      </c>
    </row>
    <row r="900" spans="1:26">
      <c r="A900" s="64">
        <v>897</v>
      </c>
      <c r="B900" s="64">
        <v>3</v>
      </c>
      <c r="C900" s="64">
        <v>1</v>
      </c>
      <c r="D900" s="64">
        <v>97</v>
      </c>
      <c r="E900" s="64">
        <v>0</v>
      </c>
      <c r="F900" s="64">
        <v>0</v>
      </c>
      <c r="G900" s="64">
        <v>0</v>
      </c>
      <c r="H900" s="64">
        <v>0</v>
      </c>
      <c r="I900" s="64">
        <v>0</v>
      </c>
      <c r="J900" s="64">
        <v>0</v>
      </c>
      <c r="K900" s="64">
        <v>0</v>
      </c>
      <c r="L900" s="64">
        <f t="shared" si="452"/>
        <v>155200.00000000003</v>
      </c>
      <c r="M900" s="64">
        <f t="shared" si="453"/>
        <v>186239.99999999997</v>
      </c>
      <c r="N900" s="64">
        <f t="shared" si="454"/>
        <v>310400.00000000006</v>
      </c>
      <c r="O900" s="64">
        <f t="shared" si="455"/>
        <v>232799.99999999997</v>
      </c>
      <c r="P900" s="64">
        <f t="shared" si="456"/>
        <v>37248</v>
      </c>
      <c r="Q900" s="64">
        <f t="shared" si="457"/>
        <v>74496</v>
      </c>
      <c r="R900" s="64">
        <f t="shared" si="458"/>
        <v>37248</v>
      </c>
      <c r="T900" s="64">
        <f>培养数据!$D$6*D500</f>
        <v>155.20000000000002</v>
      </c>
      <c r="U900" s="64">
        <f>培养数据!$D$7*D500</f>
        <v>186.23999999999998</v>
      </c>
      <c r="V900" s="64">
        <f>培养数据!$D$8*D500</f>
        <v>310.40000000000003</v>
      </c>
      <c r="W900" s="64">
        <f>培养数据!$D$9*D500</f>
        <v>232.79999999999998</v>
      </c>
      <c r="X900" s="64">
        <f>培养数据!$D$10*D500</f>
        <v>37.247999999999998</v>
      </c>
      <c r="Y900" s="64">
        <f>培养数据!$D$11*D500</f>
        <v>74.495999999999995</v>
      </c>
      <c r="Z900" s="64">
        <f>培养数据!$D$12*D500</f>
        <v>37.247999999999998</v>
      </c>
    </row>
    <row r="901" spans="1:26">
      <c r="A901" s="64">
        <v>898</v>
      </c>
      <c r="B901" s="64">
        <v>3</v>
      </c>
      <c r="C901" s="64">
        <v>1</v>
      </c>
      <c r="D901" s="64">
        <v>98</v>
      </c>
      <c r="E901" s="64">
        <v>0</v>
      </c>
      <c r="F901" s="64">
        <v>0</v>
      </c>
      <c r="G901" s="64">
        <v>0</v>
      </c>
      <c r="H901" s="64">
        <v>0</v>
      </c>
      <c r="I901" s="64">
        <v>0</v>
      </c>
      <c r="J901" s="64">
        <v>0</v>
      </c>
      <c r="K901" s="64">
        <v>0</v>
      </c>
      <c r="L901" s="64">
        <f t="shared" ref="L901:L964" si="459">$L$1*T901</f>
        <v>156800</v>
      </c>
      <c r="M901" s="64">
        <f t="shared" ref="M901:M964" si="460">$L$1*U901</f>
        <v>188160</v>
      </c>
      <c r="N901" s="64">
        <f t="shared" ref="N901:N964" si="461">$L$1*V901</f>
        <v>313600</v>
      </c>
      <c r="O901" s="64">
        <f t="shared" ref="O901:O964" si="462">$L$1*W901</f>
        <v>235200</v>
      </c>
      <c r="P901" s="64">
        <f t="shared" ref="P901:P964" si="463">$L$1*X901</f>
        <v>37632</v>
      </c>
      <c r="Q901" s="64">
        <f t="shared" ref="Q901:Q964" si="464">$L$1*Y901</f>
        <v>75264</v>
      </c>
      <c r="R901" s="64">
        <f t="shared" ref="R901:R964" si="465">$L$1*Z901</f>
        <v>37632</v>
      </c>
      <c r="T901" s="64">
        <f>培养数据!$D$6*D501</f>
        <v>156.80000000000001</v>
      </c>
      <c r="U901" s="64">
        <f>培养数据!$D$7*D501</f>
        <v>188.16</v>
      </c>
      <c r="V901" s="64">
        <f>培养数据!$D$8*D501</f>
        <v>313.60000000000002</v>
      </c>
      <c r="W901" s="64">
        <f>培养数据!$D$9*D501</f>
        <v>235.2</v>
      </c>
      <c r="X901" s="64">
        <f>培养数据!$D$10*D501</f>
        <v>37.631999999999998</v>
      </c>
      <c r="Y901" s="64">
        <f>培养数据!$D$11*D501</f>
        <v>75.263999999999996</v>
      </c>
      <c r="Z901" s="64">
        <f>培养数据!$D$12*D501</f>
        <v>37.631999999999998</v>
      </c>
    </row>
    <row r="902" spans="1:26">
      <c r="A902" s="64">
        <v>899</v>
      </c>
      <c r="B902" s="64">
        <v>3</v>
      </c>
      <c r="C902" s="64">
        <v>1</v>
      </c>
      <c r="D902" s="64">
        <v>99</v>
      </c>
      <c r="E902" s="64">
        <v>0</v>
      </c>
      <c r="F902" s="64">
        <v>0</v>
      </c>
      <c r="G902" s="64">
        <v>0</v>
      </c>
      <c r="H902" s="64">
        <v>0</v>
      </c>
      <c r="I902" s="64">
        <v>0</v>
      </c>
      <c r="J902" s="64">
        <v>0</v>
      </c>
      <c r="K902" s="64">
        <v>0</v>
      </c>
      <c r="L902" s="64">
        <f t="shared" si="459"/>
        <v>158400</v>
      </c>
      <c r="M902" s="64">
        <f t="shared" si="460"/>
        <v>190079.99999999997</v>
      </c>
      <c r="N902" s="64">
        <f t="shared" si="461"/>
        <v>316800</v>
      </c>
      <c r="O902" s="64">
        <f t="shared" si="462"/>
        <v>237600</v>
      </c>
      <c r="P902" s="64">
        <f t="shared" si="463"/>
        <v>38016</v>
      </c>
      <c r="Q902" s="64">
        <f t="shared" si="464"/>
        <v>76032</v>
      </c>
      <c r="R902" s="64">
        <f t="shared" si="465"/>
        <v>38016</v>
      </c>
      <c r="T902" s="64">
        <f>培养数据!$D$6*D502</f>
        <v>158.4</v>
      </c>
      <c r="U902" s="64">
        <f>培养数据!$D$7*D502</f>
        <v>190.07999999999998</v>
      </c>
      <c r="V902" s="64">
        <f>培养数据!$D$8*D502</f>
        <v>316.8</v>
      </c>
      <c r="W902" s="64">
        <f>培养数据!$D$9*D502</f>
        <v>237.6</v>
      </c>
      <c r="X902" s="64">
        <f>培养数据!$D$10*D502</f>
        <v>38.015999999999998</v>
      </c>
      <c r="Y902" s="64">
        <f>培养数据!$D$11*D502</f>
        <v>76.031999999999996</v>
      </c>
      <c r="Z902" s="64">
        <f>培养数据!$D$12*D502</f>
        <v>38.015999999999998</v>
      </c>
    </row>
    <row r="903" spans="1:26">
      <c r="A903" s="64">
        <v>900</v>
      </c>
      <c r="B903" s="64">
        <v>3</v>
      </c>
      <c r="C903" s="64">
        <v>1</v>
      </c>
      <c r="D903" s="64">
        <v>100</v>
      </c>
      <c r="E903" s="64">
        <v>0</v>
      </c>
      <c r="F903" s="64">
        <v>0</v>
      </c>
      <c r="G903" s="64">
        <v>0</v>
      </c>
      <c r="H903" s="64">
        <v>0</v>
      </c>
      <c r="I903" s="64">
        <v>0</v>
      </c>
      <c r="J903" s="64">
        <v>0</v>
      </c>
      <c r="K903" s="64">
        <v>0</v>
      </c>
      <c r="L903" s="64">
        <f t="shared" si="459"/>
        <v>160000</v>
      </c>
      <c r="M903" s="64">
        <f t="shared" si="460"/>
        <v>192000</v>
      </c>
      <c r="N903" s="64">
        <f t="shared" si="461"/>
        <v>320000</v>
      </c>
      <c r="O903" s="64">
        <f t="shared" si="462"/>
        <v>240000</v>
      </c>
      <c r="P903" s="64">
        <f t="shared" si="463"/>
        <v>38400</v>
      </c>
      <c r="Q903" s="64">
        <f t="shared" si="464"/>
        <v>76800</v>
      </c>
      <c r="R903" s="64">
        <f t="shared" si="465"/>
        <v>38400</v>
      </c>
      <c r="T903" s="64">
        <f>培养数据!$D$6*D503</f>
        <v>160</v>
      </c>
      <c r="U903" s="64">
        <f>培养数据!$D$7*D503</f>
        <v>192</v>
      </c>
      <c r="V903" s="64">
        <f>培养数据!$D$8*D503</f>
        <v>320</v>
      </c>
      <c r="W903" s="64">
        <f>培养数据!$D$9*D503</f>
        <v>240</v>
      </c>
      <c r="X903" s="64">
        <f>培养数据!$D$10*D503</f>
        <v>38.4</v>
      </c>
      <c r="Y903" s="64">
        <f>培养数据!$D$11*D503</f>
        <v>76.8</v>
      </c>
      <c r="Z903" s="64">
        <f>培养数据!$D$12*D503</f>
        <v>38.4</v>
      </c>
    </row>
    <row r="904" spans="1:26">
      <c r="A904" s="64">
        <v>901</v>
      </c>
      <c r="B904" s="64">
        <v>3</v>
      </c>
      <c r="C904" s="64">
        <v>2</v>
      </c>
      <c r="D904" s="64">
        <v>1</v>
      </c>
      <c r="E904" s="64">
        <f>L804*$D$1</f>
        <v>1280</v>
      </c>
      <c r="F904" s="64">
        <f>M804*$D$1</f>
        <v>1536</v>
      </c>
      <c r="G904" s="64">
        <f t="shared" ref="G904:G967" si="466">N804*$D$1</f>
        <v>2560</v>
      </c>
      <c r="H904" s="64">
        <f t="shared" ref="H904:H967" si="467">O804*$D$1</f>
        <v>1920</v>
      </c>
      <c r="I904" s="64">
        <f t="shared" ref="I904:I967" si="468">P804*$D$1</f>
        <v>307.20000000000005</v>
      </c>
      <c r="J904" s="64">
        <f t="shared" ref="J904:J967" si="469">Q804*$D$1</f>
        <v>614.40000000000009</v>
      </c>
      <c r="K904" s="64">
        <f t="shared" ref="K904:K967" si="470">R804*$D$1</f>
        <v>307.20000000000005</v>
      </c>
      <c r="L904" s="64">
        <f t="shared" si="459"/>
        <v>2800</v>
      </c>
      <c r="M904" s="64">
        <f t="shared" si="460"/>
        <v>3360</v>
      </c>
      <c r="N904" s="64">
        <f t="shared" si="461"/>
        <v>5600</v>
      </c>
      <c r="O904" s="64">
        <f t="shared" si="462"/>
        <v>4200</v>
      </c>
      <c r="P904" s="64">
        <f t="shared" si="463"/>
        <v>671.99999999999989</v>
      </c>
      <c r="Q904" s="64">
        <f t="shared" si="464"/>
        <v>1343.9999999999998</v>
      </c>
      <c r="R904" s="64">
        <f t="shared" si="465"/>
        <v>671.99999999999989</v>
      </c>
      <c r="T904" s="64">
        <f>培养数据!$I$6*D504</f>
        <v>2.8</v>
      </c>
      <c r="U904" s="64">
        <f>培养数据!$I$7*D504</f>
        <v>3.36</v>
      </c>
      <c r="V904" s="64">
        <f>培养数据!$I$8*D504</f>
        <v>5.6</v>
      </c>
      <c r="W904" s="64">
        <f>培养数据!$I$9*D504</f>
        <v>4.2</v>
      </c>
      <c r="X904" s="64">
        <f>培养数据!$I$10*D504</f>
        <v>0.67199999999999993</v>
      </c>
      <c r="Y904" s="64">
        <f>培养数据!$I$11*D504</f>
        <v>1.3439999999999999</v>
      </c>
      <c r="Z904" s="64">
        <f>培养数据!$I$12*D504</f>
        <v>0.67199999999999993</v>
      </c>
    </row>
    <row r="905" spans="1:26">
      <c r="A905" s="64">
        <v>902</v>
      </c>
      <c r="B905" s="64">
        <v>3</v>
      </c>
      <c r="C905" s="64">
        <v>2</v>
      </c>
      <c r="D905" s="64">
        <v>2</v>
      </c>
      <c r="E905" s="64">
        <f t="shared" ref="E905:E968" si="471">L805*$D$1</f>
        <v>2560</v>
      </c>
      <c r="F905" s="64">
        <f t="shared" ref="F905:F968" si="472">M805*$D$1</f>
        <v>3072</v>
      </c>
      <c r="G905" s="64">
        <f t="shared" si="466"/>
        <v>5120</v>
      </c>
      <c r="H905" s="64">
        <f t="shared" si="467"/>
        <v>3840</v>
      </c>
      <c r="I905" s="64">
        <f t="shared" si="468"/>
        <v>614.40000000000009</v>
      </c>
      <c r="J905" s="64">
        <f t="shared" si="469"/>
        <v>1228.8000000000002</v>
      </c>
      <c r="K905" s="64">
        <f t="shared" si="470"/>
        <v>614.40000000000009</v>
      </c>
      <c r="L905" s="64">
        <f t="shared" si="459"/>
        <v>5600</v>
      </c>
      <c r="M905" s="64">
        <f t="shared" si="460"/>
        <v>6720</v>
      </c>
      <c r="N905" s="64">
        <f t="shared" si="461"/>
        <v>11200</v>
      </c>
      <c r="O905" s="64">
        <f t="shared" si="462"/>
        <v>8400</v>
      </c>
      <c r="P905" s="64">
        <f t="shared" si="463"/>
        <v>1343.9999999999998</v>
      </c>
      <c r="Q905" s="64">
        <f t="shared" si="464"/>
        <v>2687.9999999999995</v>
      </c>
      <c r="R905" s="64">
        <f t="shared" si="465"/>
        <v>1343.9999999999998</v>
      </c>
      <c r="T905" s="64">
        <f>培养数据!$I$6*D505</f>
        <v>5.6</v>
      </c>
      <c r="U905" s="64">
        <f>培养数据!$I$7*D505</f>
        <v>6.72</v>
      </c>
      <c r="V905" s="64">
        <f>培养数据!$I$8*D505</f>
        <v>11.2</v>
      </c>
      <c r="W905" s="64">
        <f>培养数据!$I$9*D505</f>
        <v>8.4</v>
      </c>
      <c r="X905" s="64">
        <f>培养数据!$I$10*D505</f>
        <v>1.3439999999999999</v>
      </c>
      <c r="Y905" s="64">
        <f>培养数据!$I$11*D505</f>
        <v>2.6879999999999997</v>
      </c>
      <c r="Z905" s="64">
        <f>培养数据!$I$12*D505</f>
        <v>1.3439999999999999</v>
      </c>
    </row>
    <row r="906" spans="1:26">
      <c r="A906" s="64">
        <v>903</v>
      </c>
      <c r="B906" s="64">
        <v>3</v>
      </c>
      <c r="C906" s="64">
        <v>2</v>
      </c>
      <c r="D906" s="64">
        <v>3</v>
      </c>
      <c r="E906" s="64">
        <f t="shared" si="471"/>
        <v>3840.0000000000009</v>
      </c>
      <c r="F906" s="64">
        <f t="shared" si="472"/>
        <v>4608</v>
      </c>
      <c r="G906" s="64">
        <f t="shared" si="466"/>
        <v>7680.0000000000018</v>
      </c>
      <c r="H906" s="64">
        <f t="shared" si="467"/>
        <v>5760</v>
      </c>
      <c r="I906" s="64">
        <f t="shared" si="468"/>
        <v>921.60000000000025</v>
      </c>
      <c r="J906" s="64">
        <f t="shared" si="469"/>
        <v>1843.2000000000005</v>
      </c>
      <c r="K906" s="64">
        <f t="shared" si="470"/>
        <v>921.60000000000025</v>
      </c>
      <c r="L906" s="64">
        <f t="shared" si="459"/>
        <v>8399.9999999999982</v>
      </c>
      <c r="M906" s="64">
        <f t="shared" si="460"/>
        <v>10080</v>
      </c>
      <c r="N906" s="64">
        <f t="shared" si="461"/>
        <v>16799.999999999996</v>
      </c>
      <c r="O906" s="64">
        <f t="shared" si="462"/>
        <v>12600.000000000002</v>
      </c>
      <c r="P906" s="64">
        <f t="shared" si="463"/>
        <v>2016</v>
      </c>
      <c r="Q906" s="64">
        <f t="shared" si="464"/>
        <v>4032</v>
      </c>
      <c r="R906" s="64">
        <f t="shared" si="465"/>
        <v>2016</v>
      </c>
      <c r="T906" s="64">
        <f>培养数据!$I$6*D506</f>
        <v>8.3999999999999986</v>
      </c>
      <c r="U906" s="64">
        <f>培养数据!$I$7*D506</f>
        <v>10.08</v>
      </c>
      <c r="V906" s="64">
        <f>培养数据!$I$8*D506</f>
        <v>16.799999999999997</v>
      </c>
      <c r="W906" s="64">
        <f>培养数据!$I$9*D506</f>
        <v>12.600000000000001</v>
      </c>
      <c r="X906" s="64">
        <f>培养数据!$I$10*D506</f>
        <v>2.016</v>
      </c>
      <c r="Y906" s="64">
        <f>培养数据!$I$11*D506</f>
        <v>4.032</v>
      </c>
      <c r="Z906" s="64">
        <f>培养数据!$I$12*D506</f>
        <v>2.016</v>
      </c>
    </row>
    <row r="907" spans="1:26">
      <c r="A907" s="64">
        <v>904</v>
      </c>
      <c r="B907" s="64">
        <v>3</v>
      </c>
      <c r="C907" s="64">
        <v>2</v>
      </c>
      <c r="D907" s="64">
        <v>4</v>
      </c>
      <c r="E907" s="64">
        <f t="shared" si="471"/>
        <v>5120</v>
      </c>
      <c r="F907" s="64">
        <f t="shared" si="472"/>
        <v>6144</v>
      </c>
      <c r="G907" s="64">
        <f t="shared" si="466"/>
        <v>10240</v>
      </c>
      <c r="H907" s="64">
        <f t="shared" si="467"/>
        <v>7680</v>
      </c>
      <c r="I907" s="64">
        <f t="shared" si="468"/>
        <v>1228.8000000000002</v>
      </c>
      <c r="J907" s="64">
        <f t="shared" si="469"/>
        <v>2457.6000000000004</v>
      </c>
      <c r="K907" s="64">
        <f t="shared" si="470"/>
        <v>1228.8000000000002</v>
      </c>
      <c r="L907" s="64">
        <f t="shared" si="459"/>
        <v>11200</v>
      </c>
      <c r="M907" s="64">
        <f t="shared" si="460"/>
        <v>13440</v>
      </c>
      <c r="N907" s="64">
        <f t="shared" si="461"/>
        <v>22400</v>
      </c>
      <c r="O907" s="64">
        <f t="shared" si="462"/>
        <v>16800</v>
      </c>
      <c r="P907" s="64">
        <f t="shared" si="463"/>
        <v>2687.9999999999995</v>
      </c>
      <c r="Q907" s="64">
        <f t="shared" si="464"/>
        <v>5375.9999999999991</v>
      </c>
      <c r="R907" s="64">
        <f t="shared" si="465"/>
        <v>2687.9999999999995</v>
      </c>
      <c r="T907" s="64">
        <f>培养数据!$I$6*D507</f>
        <v>11.2</v>
      </c>
      <c r="U907" s="64">
        <f>培养数据!$I$7*D507</f>
        <v>13.44</v>
      </c>
      <c r="V907" s="64">
        <f>培养数据!$I$8*D507</f>
        <v>22.4</v>
      </c>
      <c r="W907" s="64">
        <f>培养数据!$I$9*D507</f>
        <v>16.8</v>
      </c>
      <c r="X907" s="64">
        <f>培养数据!$I$10*D507</f>
        <v>2.6879999999999997</v>
      </c>
      <c r="Y907" s="64">
        <f>培养数据!$I$11*D507</f>
        <v>5.3759999999999994</v>
      </c>
      <c r="Z907" s="64">
        <f>培养数据!$I$12*D507</f>
        <v>2.6879999999999997</v>
      </c>
    </row>
    <row r="908" spans="1:26">
      <c r="A908" s="64">
        <v>905</v>
      </c>
      <c r="B908" s="64">
        <v>3</v>
      </c>
      <c r="C908" s="64">
        <v>2</v>
      </c>
      <c r="D908" s="64">
        <v>5</v>
      </c>
      <c r="E908" s="64">
        <f t="shared" si="471"/>
        <v>6400</v>
      </c>
      <c r="F908" s="64">
        <f t="shared" si="472"/>
        <v>7680</v>
      </c>
      <c r="G908" s="64">
        <f t="shared" si="466"/>
        <v>12800</v>
      </c>
      <c r="H908" s="64">
        <f t="shared" si="467"/>
        <v>9600</v>
      </c>
      <c r="I908" s="64">
        <f t="shared" si="468"/>
        <v>1536</v>
      </c>
      <c r="J908" s="64">
        <f t="shared" si="469"/>
        <v>3072</v>
      </c>
      <c r="K908" s="64">
        <f t="shared" si="470"/>
        <v>1536</v>
      </c>
      <c r="L908" s="64">
        <f t="shared" si="459"/>
        <v>14000</v>
      </c>
      <c r="M908" s="64">
        <f t="shared" si="460"/>
        <v>16800</v>
      </c>
      <c r="N908" s="64">
        <f t="shared" si="461"/>
        <v>28000</v>
      </c>
      <c r="O908" s="64">
        <f t="shared" si="462"/>
        <v>21000</v>
      </c>
      <c r="P908" s="64">
        <f t="shared" si="463"/>
        <v>3359.9999999999995</v>
      </c>
      <c r="Q908" s="64">
        <f t="shared" si="464"/>
        <v>6719.9999999999991</v>
      </c>
      <c r="R908" s="64">
        <f t="shared" si="465"/>
        <v>3359.9999999999995</v>
      </c>
      <c r="T908" s="64">
        <f>培养数据!$I$6*D508</f>
        <v>14</v>
      </c>
      <c r="U908" s="64">
        <f>培养数据!$I$7*D508</f>
        <v>16.8</v>
      </c>
      <c r="V908" s="64">
        <f>培养数据!$I$8*D508</f>
        <v>28</v>
      </c>
      <c r="W908" s="64">
        <f>培养数据!$I$9*D508</f>
        <v>21</v>
      </c>
      <c r="X908" s="64">
        <f>培养数据!$I$10*D508</f>
        <v>3.3599999999999994</v>
      </c>
      <c r="Y908" s="64">
        <f>培养数据!$I$11*D508</f>
        <v>6.7199999999999989</v>
      </c>
      <c r="Z908" s="64">
        <f>培养数据!$I$12*D508</f>
        <v>3.3599999999999994</v>
      </c>
    </row>
    <row r="909" spans="1:26">
      <c r="A909" s="64">
        <v>906</v>
      </c>
      <c r="B909" s="64">
        <v>3</v>
      </c>
      <c r="C909" s="64">
        <v>2</v>
      </c>
      <c r="D909" s="64">
        <v>6</v>
      </c>
      <c r="E909" s="64">
        <f t="shared" si="471"/>
        <v>7680.0000000000018</v>
      </c>
      <c r="F909" s="64">
        <f t="shared" si="472"/>
        <v>9216</v>
      </c>
      <c r="G909" s="64">
        <f t="shared" si="466"/>
        <v>15360.000000000004</v>
      </c>
      <c r="H909" s="64">
        <f t="shared" si="467"/>
        <v>11520</v>
      </c>
      <c r="I909" s="64">
        <f t="shared" si="468"/>
        <v>1843.2000000000005</v>
      </c>
      <c r="J909" s="64">
        <f t="shared" si="469"/>
        <v>3686.400000000001</v>
      </c>
      <c r="K909" s="64">
        <f t="shared" si="470"/>
        <v>1843.2000000000005</v>
      </c>
      <c r="L909" s="64">
        <f t="shared" si="459"/>
        <v>16799.999999999996</v>
      </c>
      <c r="M909" s="64">
        <f t="shared" si="460"/>
        <v>20160</v>
      </c>
      <c r="N909" s="64">
        <f t="shared" si="461"/>
        <v>33599.999999999993</v>
      </c>
      <c r="O909" s="64">
        <f t="shared" si="462"/>
        <v>25200.000000000004</v>
      </c>
      <c r="P909" s="64">
        <f t="shared" si="463"/>
        <v>4032</v>
      </c>
      <c r="Q909" s="64">
        <f t="shared" si="464"/>
        <v>8064</v>
      </c>
      <c r="R909" s="64">
        <f t="shared" si="465"/>
        <v>4032</v>
      </c>
      <c r="T909" s="64">
        <f>培养数据!$I$6*D509</f>
        <v>16.799999999999997</v>
      </c>
      <c r="U909" s="64">
        <f>培养数据!$I$7*D509</f>
        <v>20.16</v>
      </c>
      <c r="V909" s="64">
        <f>培养数据!$I$8*D509</f>
        <v>33.599999999999994</v>
      </c>
      <c r="W909" s="64">
        <f>培养数据!$I$9*D509</f>
        <v>25.200000000000003</v>
      </c>
      <c r="X909" s="64">
        <f>培养数据!$I$10*D509</f>
        <v>4.032</v>
      </c>
      <c r="Y909" s="64">
        <f>培养数据!$I$11*D509</f>
        <v>8.0640000000000001</v>
      </c>
      <c r="Z909" s="64">
        <f>培养数据!$I$12*D509</f>
        <v>4.032</v>
      </c>
    </row>
    <row r="910" spans="1:26">
      <c r="A910" s="64">
        <v>907</v>
      </c>
      <c r="B910" s="64">
        <v>3</v>
      </c>
      <c r="C910" s="64">
        <v>2</v>
      </c>
      <c r="D910" s="64">
        <v>7</v>
      </c>
      <c r="E910" s="64">
        <f t="shared" si="471"/>
        <v>8960.0000000000018</v>
      </c>
      <c r="F910" s="64">
        <f t="shared" si="472"/>
        <v>10752</v>
      </c>
      <c r="G910" s="64">
        <f t="shared" si="466"/>
        <v>17920.000000000004</v>
      </c>
      <c r="H910" s="64">
        <f t="shared" si="467"/>
        <v>13440</v>
      </c>
      <c r="I910" s="64">
        <f t="shared" si="468"/>
        <v>2150.4</v>
      </c>
      <c r="J910" s="64">
        <f t="shared" si="469"/>
        <v>4300.8</v>
      </c>
      <c r="K910" s="64">
        <f t="shared" si="470"/>
        <v>2150.4</v>
      </c>
      <c r="L910" s="64">
        <f t="shared" si="459"/>
        <v>19599.999999999996</v>
      </c>
      <c r="M910" s="64">
        <f t="shared" si="460"/>
        <v>23520</v>
      </c>
      <c r="N910" s="64">
        <f t="shared" si="461"/>
        <v>39199.999999999993</v>
      </c>
      <c r="O910" s="64">
        <f t="shared" si="462"/>
        <v>29400.000000000004</v>
      </c>
      <c r="P910" s="64">
        <f t="shared" si="463"/>
        <v>4704</v>
      </c>
      <c r="Q910" s="64">
        <f t="shared" si="464"/>
        <v>9408</v>
      </c>
      <c r="R910" s="64">
        <f t="shared" si="465"/>
        <v>4704</v>
      </c>
      <c r="T910" s="64">
        <f>培养数据!$I$6*D510</f>
        <v>19.599999999999998</v>
      </c>
      <c r="U910" s="64">
        <f>培养数据!$I$7*D510</f>
        <v>23.52</v>
      </c>
      <c r="V910" s="64">
        <f>培养数据!$I$8*D510</f>
        <v>39.199999999999996</v>
      </c>
      <c r="W910" s="64">
        <f>培养数据!$I$9*D510</f>
        <v>29.400000000000002</v>
      </c>
      <c r="X910" s="64">
        <f>培养数据!$I$10*D510</f>
        <v>4.7039999999999997</v>
      </c>
      <c r="Y910" s="64">
        <f>培养数据!$I$11*D510</f>
        <v>9.4079999999999995</v>
      </c>
      <c r="Z910" s="64">
        <f>培养数据!$I$12*D510</f>
        <v>4.7039999999999997</v>
      </c>
    </row>
    <row r="911" spans="1:26">
      <c r="A911" s="64">
        <v>908</v>
      </c>
      <c r="B911" s="64">
        <v>3</v>
      </c>
      <c r="C911" s="64">
        <v>2</v>
      </c>
      <c r="D911" s="64">
        <v>8</v>
      </c>
      <c r="E911" s="64">
        <f t="shared" si="471"/>
        <v>10240</v>
      </c>
      <c r="F911" s="64">
        <f t="shared" si="472"/>
        <v>12288</v>
      </c>
      <c r="G911" s="64">
        <f t="shared" si="466"/>
        <v>20480</v>
      </c>
      <c r="H911" s="64">
        <f t="shared" si="467"/>
        <v>15360</v>
      </c>
      <c r="I911" s="64">
        <f t="shared" si="468"/>
        <v>2457.6000000000004</v>
      </c>
      <c r="J911" s="64">
        <f t="shared" si="469"/>
        <v>4915.2000000000007</v>
      </c>
      <c r="K911" s="64">
        <f t="shared" si="470"/>
        <v>2457.6000000000004</v>
      </c>
      <c r="L911" s="64">
        <f t="shared" si="459"/>
        <v>22400</v>
      </c>
      <c r="M911" s="64">
        <f t="shared" si="460"/>
        <v>26880</v>
      </c>
      <c r="N911" s="64">
        <f t="shared" si="461"/>
        <v>44800</v>
      </c>
      <c r="O911" s="64">
        <f t="shared" si="462"/>
        <v>33600</v>
      </c>
      <c r="P911" s="64">
        <f t="shared" si="463"/>
        <v>5375.9999999999991</v>
      </c>
      <c r="Q911" s="64">
        <f t="shared" si="464"/>
        <v>10751.999999999998</v>
      </c>
      <c r="R911" s="64">
        <f t="shared" si="465"/>
        <v>5375.9999999999991</v>
      </c>
      <c r="T911" s="64">
        <f>培养数据!$I$6*D511</f>
        <v>22.4</v>
      </c>
      <c r="U911" s="64">
        <f>培养数据!$I$7*D511</f>
        <v>26.88</v>
      </c>
      <c r="V911" s="64">
        <f>培养数据!$I$8*D511</f>
        <v>44.8</v>
      </c>
      <c r="W911" s="64">
        <f>培养数据!$I$9*D511</f>
        <v>33.6</v>
      </c>
      <c r="X911" s="64">
        <f>培养数据!$I$10*D511</f>
        <v>5.3759999999999994</v>
      </c>
      <c r="Y911" s="64">
        <f>培养数据!$I$11*D511</f>
        <v>10.751999999999999</v>
      </c>
      <c r="Z911" s="64">
        <f>培养数据!$I$12*D511</f>
        <v>5.3759999999999994</v>
      </c>
    </row>
    <row r="912" spans="1:26">
      <c r="A912" s="64">
        <v>909</v>
      </c>
      <c r="B912" s="64">
        <v>3</v>
      </c>
      <c r="C912" s="64">
        <v>2</v>
      </c>
      <c r="D912" s="64">
        <v>9</v>
      </c>
      <c r="E912" s="64">
        <f t="shared" si="471"/>
        <v>11520</v>
      </c>
      <c r="F912" s="64">
        <f t="shared" si="472"/>
        <v>13824</v>
      </c>
      <c r="G912" s="64">
        <f t="shared" si="466"/>
        <v>23040</v>
      </c>
      <c r="H912" s="64">
        <f t="shared" si="467"/>
        <v>17279.999999999996</v>
      </c>
      <c r="I912" s="64">
        <f t="shared" si="468"/>
        <v>2764.8</v>
      </c>
      <c r="J912" s="64">
        <f t="shared" si="469"/>
        <v>5529.6</v>
      </c>
      <c r="K912" s="64">
        <f t="shared" si="470"/>
        <v>2764.8</v>
      </c>
      <c r="L912" s="64">
        <f t="shared" si="459"/>
        <v>25200</v>
      </c>
      <c r="M912" s="64">
        <f t="shared" si="460"/>
        <v>30240</v>
      </c>
      <c r="N912" s="64">
        <f t="shared" si="461"/>
        <v>50400</v>
      </c>
      <c r="O912" s="64">
        <f t="shared" si="462"/>
        <v>37800.000000000007</v>
      </c>
      <c r="P912" s="64">
        <f t="shared" si="463"/>
        <v>6047.9999999999991</v>
      </c>
      <c r="Q912" s="64">
        <f t="shared" si="464"/>
        <v>12095.999999999998</v>
      </c>
      <c r="R912" s="64">
        <f t="shared" si="465"/>
        <v>6047.9999999999991</v>
      </c>
      <c r="T912" s="64">
        <f>培养数据!$I$6*D512</f>
        <v>25.2</v>
      </c>
      <c r="U912" s="64">
        <f>培养数据!$I$7*D512</f>
        <v>30.24</v>
      </c>
      <c r="V912" s="64">
        <f>培养数据!$I$8*D512</f>
        <v>50.4</v>
      </c>
      <c r="W912" s="64">
        <f>培养数据!$I$9*D512</f>
        <v>37.800000000000004</v>
      </c>
      <c r="X912" s="64">
        <f>培养数据!$I$10*D512</f>
        <v>6.0479999999999992</v>
      </c>
      <c r="Y912" s="64">
        <f>培养数据!$I$11*D512</f>
        <v>12.095999999999998</v>
      </c>
      <c r="Z912" s="64">
        <f>培养数据!$I$12*D512</f>
        <v>6.0479999999999992</v>
      </c>
    </row>
    <row r="913" spans="1:26">
      <c r="A913" s="64">
        <v>910</v>
      </c>
      <c r="B913" s="64">
        <v>3</v>
      </c>
      <c r="C913" s="64">
        <v>2</v>
      </c>
      <c r="D913" s="64">
        <v>10</v>
      </c>
      <c r="E913" s="64">
        <f t="shared" si="471"/>
        <v>12800</v>
      </c>
      <c r="F913" s="64">
        <f t="shared" si="472"/>
        <v>15360</v>
      </c>
      <c r="G913" s="64">
        <f t="shared" si="466"/>
        <v>25600</v>
      </c>
      <c r="H913" s="64">
        <f t="shared" si="467"/>
        <v>19200</v>
      </c>
      <c r="I913" s="64">
        <f t="shared" si="468"/>
        <v>3072</v>
      </c>
      <c r="J913" s="64">
        <f t="shared" si="469"/>
        <v>6144</v>
      </c>
      <c r="K913" s="64">
        <f t="shared" si="470"/>
        <v>3072</v>
      </c>
      <c r="L913" s="64">
        <f t="shared" si="459"/>
        <v>28000</v>
      </c>
      <c r="M913" s="64">
        <f t="shared" si="460"/>
        <v>33600</v>
      </c>
      <c r="N913" s="64">
        <f t="shared" si="461"/>
        <v>56000</v>
      </c>
      <c r="O913" s="64">
        <f t="shared" si="462"/>
        <v>42000</v>
      </c>
      <c r="P913" s="64">
        <f t="shared" si="463"/>
        <v>6719.9999999999991</v>
      </c>
      <c r="Q913" s="64">
        <f t="shared" si="464"/>
        <v>13439.999999999998</v>
      </c>
      <c r="R913" s="64">
        <f t="shared" si="465"/>
        <v>6719.9999999999991</v>
      </c>
      <c r="T913" s="64">
        <f>培养数据!$I$6*D513</f>
        <v>28</v>
      </c>
      <c r="U913" s="64">
        <f>培养数据!$I$7*D513</f>
        <v>33.6</v>
      </c>
      <c r="V913" s="64">
        <f>培养数据!$I$8*D513</f>
        <v>56</v>
      </c>
      <c r="W913" s="64">
        <f>培养数据!$I$9*D513</f>
        <v>42</v>
      </c>
      <c r="X913" s="64">
        <f>培养数据!$I$10*D513</f>
        <v>6.7199999999999989</v>
      </c>
      <c r="Y913" s="64">
        <f>培养数据!$I$11*D513</f>
        <v>13.439999999999998</v>
      </c>
      <c r="Z913" s="64">
        <f>培养数据!$I$12*D513</f>
        <v>6.7199999999999989</v>
      </c>
    </row>
    <row r="914" spans="1:26">
      <c r="A914" s="64">
        <v>911</v>
      </c>
      <c r="B914" s="64">
        <v>3</v>
      </c>
      <c r="C914" s="64">
        <v>2</v>
      </c>
      <c r="D914" s="64">
        <v>11</v>
      </c>
      <c r="E914" s="64">
        <f t="shared" si="471"/>
        <v>14080</v>
      </c>
      <c r="F914" s="64">
        <f t="shared" si="472"/>
        <v>16895.999999999996</v>
      </c>
      <c r="G914" s="64">
        <f t="shared" si="466"/>
        <v>28160</v>
      </c>
      <c r="H914" s="64">
        <f t="shared" si="467"/>
        <v>21120</v>
      </c>
      <c r="I914" s="64">
        <f t="shared" si="468"/>
        <v>3379.2000000000003</v>
      </c>
      <c r="J914" s="64">
        <f t="shared" si="469"/>
        <v>6758.4000000000005</v>
      </c>
      <c r="K914" s="64">
        <f t="shared" si="470"/>
        <v>3379.2000000000003</v>
      </c>
      <c r="L914" s="64">
        <f t="shared" si="459"/>
        <v>30799.999999999996</v>
      </c>
      <c r="M914" s="64">
        <f t="shared" si="460"/>
        <v>36960</v>
      </c>
      <c r="N914" s="64">
        <f t="shared" si="461"/>
        <v>61599.999999999993</v>
      </c>
      <c r="O914" s="64">
        <f t="shared" si="462"/>
        <v>46200</v>
      </c>
      <c r="P914" s="64">
        <f t="shared" si="463"/>
        <v>7391.9999999999991</v>
      </c>
      <c r="Q914" s="64">
        <f t="shared" si="464"/>
        <v>14783.999999999998</v>
      </c>
      <c r="R914" s="64">
        <f t="shared" si="465"/>
        <v>7391.9999999999991</v>
      </c>
      <c r="T914" s="64">
        <f>培养数据!$I$6*D514</f>
        <v>30.799999999999997</v>
      </c>
      <c r="U914" s="64">
        <f>培养数据!$I$7*D514</f>
        <v>36.96</v>
      </c>
      <c r="V914" s="64">
        <f>培养数据!$I$8*D514</f>
        <v>61.599999999999994</v>
      </c>
      <c r="W914" s="64">
        <f>培养数据!$I$9*D514</f>
        <v>46.2</v>
      </c>
      <c r="X914" s="64">
        <f>培养数据!$I$10*D514</f>
        <v>7.3919999999999995</v>
      </c>
      <c r="Y914" s="64">
        <f>培养数据!$I$11*D514</f>
        <v>14.783999999999999</v>
      </c>
      <c r="Z914" s="64">
        <f>培养数据!$I$12*D514</f>
        <v>7.3919999999999995</v>
      </c>
    </row>
    <row r="915" spans="1:26">
      <c r="A915" s="64">
        <v>912</v>
      </c>
      <c r="B915" s="64">
        <v>3</v>
      </c>
      <c r="C915" s="64">
        <v>2</v>
      </c>
      <c r="D915" s="64">
        <v>12</v>
      </c>
      <c r="E915" s="64">
        <f t="shared" si="471"/>
        <v>15360.000000000004</v>
      </c>
      <c r="F915" s="64">
        <f t="shared" si="472"/>
        <v>18432</v>
      </c>
      <c r="G915" s="64">
        <f t="shared" si="466"/>
        <v>30720.000000000007</v>
      </c>
      <c r="H915" s="64">
        <f t="shared" si="467"/>
        <v>23040</v>
      </c>
      <c r="I915" s="64">
        <f t="shared" si="468"/>
        <v>3686.400000000001</v>
      </c>
      <c r="J915" s="64">
        <f t="shared" si="469"/>
        <v>7372.800000000002</v>
      </c>
      <c r="K915" s="64">
        <f t="shared" si="470"/>
        <v>3686.400000000001</v>
      </c>
      <c r="L915" s="64">
        <f t="shared" si="459"/>
        <v>33599.999999999993</v>
      </c>
      <c r="M915" s="64">
        <f t="shared" si="460"/>
        <v>40320</v>
      </c>
      <c r="N915" s="64">
        <f t="shared" si="461"/>
        <v>67199.999999999985</v>
      </c>
      <c r="O915" s="64">
        <f t="shared" si="462"/>
        <v>50400.000000000007</v>
      </c>
      <c r="P915" s="64">
        <f t="shared" si="463"/>
        <v>8064</v>
      </c>
      <c r="Q915" s="64">
        <f t="shared" si="464"/>
        <v>16128</v>
      </c>
      <c r="R915" s="64">
        <f t="shared" si="465"/>
        <v>8064</v>
      </c>
      <c r="T915" s="64">
        <f>培养数据!$I$6*D515</f>
        <v>33.599999999999994</v>
      </c>
      <c r="U915" s="64">
        <f>培养数据!$I$7*D515</f>
        <v>40.32</v>
      </c>
      <c r="V915" s="64">
        <f>培养数据!$I$8*D515</f>
        <v>67.199999999999989</v>
      </c>
      <c r="W915" s="64">
        <f>培养数据!$I$9*D515</f>
        <v>50.400000000000006</v>
      </c>
      <c r="X915" s="64">
        <f>培养数据!$I$10*D515</f>
        <v>8.0640000000000001</v>
      </c>
      <c r="Y915" s="64">
        <f>培养数据!$I$11*D515</f>
        <v>16.128</v>
      </c>
      <c r="Z915" s="64">
        <f>培养数据!$I$12*D515</f>
        <v>8.0640000000000001</v>
      </c>
    </row>
    <row r="916" spans="1:26">
      <c r="A916" s="64">
        <v>913</v>
      </c>
      <c r="B916" s="64">
        <v>3</v>
      </c>
      <c r="C916" s="64">
        <v>2</v>
      </c>
      <c r="D916" s="64">
        <v>13</v>
      </c>
      <c r="E916" s="64">
        <f t="shared" si="471"/>
        <v>16640</v>
      </c>
      <c r="F916" s="64">
        <f t="shared" si="472"/>
        <v>19968</v>
      </c>
      <c r="G916" s="64">
        <f t="shared" si="466"/>
        <v>33280</v>
      </c>
      <c r="H916" s="64">
        <f t="shared" si="467"/>
        <v>24960</v>
      </c>
      <c r="I916" s="64">
        <f t="shared" si="468"/>
        <v>3993.6000000000004</v>
      </c>
      <c r="J916" s="64">
        <f t="shared" si="469"/>
        <v>7987.2000000000007</v>
      </c>
      <c r="K916" s="64">
        <f t="shared" si="470"/>
        <v>3993.6000000000004</v>
      </c>
      <c r="L916" s="64">
        <f t="shared" si="459"/>
        <v>36400</v>
      </c>
      <c r="M916" s="64">
        <f t="shared" si="460"/>
        <v>43680</v>
      </c>
      <c r="N916" s="64">
        <f t="shared" si="461"/>
        <v>72800</v>
      </c>
      <c r="O916" s="64">
        <f t="shared" si="462"/>
        <v>54600</v>
      </c>
      <c r="P916" s="64">
        <f t="shared" si="463"/>
        <v>8735.9999999999982</v>
      </c>
      <c r="Q916" s="64">
        <f t="shared" si="464"/>
        <v>17471.999999999996</v>
      </c>
      <c r="R916" s="64">
        <f t="shared" si="465"/>
        <v>8735.9999999999982</v>
      </c>
      <c r="T916" s="64">
        <f>培养数据!$I$6*D516</f>
        <v>36.4</v>
      </c>
      <c r="U916" s="64">
        <f>培养数据!$I$7*D516</f>
        <v>43.68</v>
      </c>
      <c r="V916" s="64">
        <f>培养数据!$I$8*D516</f>
        <v>72.8</v>
      </c>
      <c r="W916" s="64">
        <f>培养数据!$I$9*D516</f>
        <v>54.6</v>
      </c>
      <c r="X916" s="64">
        <f>培养数据!$I$10*D516</f>
        <v>8.7359999999999989</v>
      </c>
      <c r="Y916" s="64">
        <f>培养数据!$I$11*D516</f>
        <v>17.471999999999998</v>
      </c>
      <c r="Z916" s="64">
        <f>培养数据!$I$12*D516</f>
        <v>8.7359999999999989</v>
      </c>
    </row>
    <row r="917" spans="1:26">
      <c r="A917" s="64">
        <v>914</v>
      </c>
      <c r="B917" s="64">
        <v>3</v>
      </c>
      <c r="C917" s="64">
        <v>2</v>
      </c>
      <c r="D917" s="64">
        <v>14</v>
      </c>
      <c r="E917" s="64">
        <f t="shared" si="471"/>
        <v>17920.000000000004</v>
      </c>
      <c r="F917" s="64">
        <f t="shared" si="472"/>
        <v>21504</v>
      </c>
      <c r="G917" s="64">
        <f t="shared" si="466"/>
        <v>35840.000000000007</v>
      </c>
      <c r="H917" s="64">
        <f t="shared" si="467"/>
        <v>26880</v>
      </c>
      <c r="I917" s="64">
        <f t="shared" si="468"/>
        <v>4300.8</v>
      </c>
      <c r="J917" s="64">
        <f t="shared" si="469"/>
        <v>8601.6</v>
      </c>
      <c r="K917" s="64">
        <f t="shared" si="470"/>
        <v>4300.8</v>
      </c>
      <c r="L917" s="64">
        <f t="shared" si="459"/>
        <v>39199.999999999993</v>
      </c>
      <c r="M917" s="64">
        <f t="shared" si="460"/>
        <v>47040</v>
      </c>
      <c r="N917" s="64">
        <f t="shared" si="461"/>
        <v>78399.999999999985</v>
      </c>
      <c r="O917" s="64">
        <f t="shared" si="462"/>
        <v>58800.000000000007</v>
      </c>
      <c r="P917" s="64">
        <f t="shared" si="463"/>
        <v>9408</v>
      </c>
      <c r="Q917" s="64">
        <f t="shared" si="464"/>
        <v>18816</v>
      </c>
      <c r="R917" s="64">
        <f t="shared" si="465"/>
        <v>9408</v>
      </c>
      <c r="T917" s="64">
        <f>培养数据!$I$6*D517</f>
        <v>39.199999999999996</v>
      </c>
      <c r="U917" s="64">
        <f>培养数据!$I$7*D517</f>
        <v>47.04</v>
      </c>
      <c r="V917" s="64">
        <f>培养数据!$I$8*D517</f>
        <v>78.399999999999991</v>
      </c>
      <c r="W917" s="64">
        <f>培养数据!$I$9*D517</f>
        <v>58.800000000000004</v>
      </c>
      <c r="X917" s="64">
        <f>培养数据!$I$10*D517</f>
        <v>9.4079999999999995</v>
      </c>
      <c r="Y917" s="64">
        <f>培养数据!$I$11*D517</f>
        <v>18.815999999999999</v>
      </c>
      <c r="Z917" s="64">
        <f>培养数据!$I$12*D517</f>
        <v>9.4079999999999995</v>
      </c>
    </row>
    <row r="918" spans="1:26">
      <c r="A918" s="64">
        <v>915</v>
      </c>
      <c r="B918" s="64">
        <v>3</v>
      </c>
      <c r="C918" s="64">
        <v>2</v>
      </c>
      <c r="D918" s="64">
        <v>15</v>
      </c>
      <c r="E918" s="64">
        <f t="shared" si="471"/>
        <v>19200</v>
      </c>
      <c r="F918" s="64">
        <f t="shared" si="472"/>
        <v>23040</v>
      </c>
      <c r="G918" s="64">
        <f t="shared" si="466"/>
        <v>38400</v>
      </c>
      <c r="H918" s="64">
        <f t="shared" si="467"/>
        <v>28800</v>
      </c>
      <c r="I918" s="64">
        <f t="shared" si="468"/>
        <v>4608</v>
      </c>
      <c r="J918" s="64">
        <f t="shared" si="469"/>
        <v>9216</v>
      </c>
      <c r="K918" s="64">
        <f t="shared" si="470"/>
        <v>4608</v>
      </c>
      <c r="L918" s="64">
        <f t="shared" si="459"/>
        <v>42000</v>
      </c>
      <c r="M918" s="64">
        <f t="shared" si="460"/>
        <v>50400</v>
      </c>
      <c r="N918" s="64">
        <f t="shared" si="461"/>
        <v>84000</v>
      </c>
      <c r="O918" s="64">
        <f t="shared" si="462"/>
        <v>63000</v>
      </c>
      <c r="P918" s="64">
        <f t="shared" si="463"/>
        <v>10079.999999999998</v>
      </c>
      <c r="Q918" s="64">
        <f t="shared" si="464"/>
        <v>20159.999999999996</v>
      </c>
      <c r="R918" s="64">
        <f t="shared" si="465"/>
        <v>10079.999999999998</v>
      </c>
      <c r="T918" s="64">
        <f>培养数据!$I$6*D518</f>
        <v>42</v>
      </c>
      <c r="U918" s="64">
        <f>培养数据!$I$7*D518</f>
        <v>50.4</v>
      </c>
      <c r="V918" s="64">
        <f>培养数据!$I$8*D518</f>
        <v>84</v>
      </c>
      <c r="W918" s="64">
        <f>培养数据!$I$9*D518</f>
        <v>63</v>
      </c>
      <c r="X918" s="64">
        <f>培养数据!$I$10*D518</f>
        <v>10.079999999999998</v>
      </c>
      <c r="Y918" s="64">
        <f>培养数据!$I$11*D518</f>
        <v>20.159999999999997</v>
      </c>
      <c r="Z918" s="64">
        <f>培养数据!$I$12*D518</f>
        <v>10.079999999999998</v>
      </c>
    </row>
    <row r="919" spans="1:26">
      <c r="A919" s="64">
        <v>916</v>
      </c>
      <c r="B919" s="64">
        <v>3</v>
      </c>
      <c r="C919" s="64">
        <v>2</v>
      </c>
      <c r="D919" s="64">
        <v>16</v>
      </c>
      <c r="E919" s="64">
        <f t="shared" si="471"/>
        <v>20480</v>
      </c>
      <c r="F919" s="64">
        <f t="shared" si="472"/>
        <v>24576</v>
      </c>
      <c r="G919" s="64">
        <f t="shared" si="466"/>
        <v>40960</v>
      </c>
      <c r="H919" s="64">
        <f t="shared" si="467"/>
        <v>30720</v>
      </c>
      <c r="I919" s="64">
        <f t="shared" si="468"/>
        <v>4915.2000000000007</v>
      </c>
      <c r="J919" s="64">
        <f t="shared" si="469"/>
        <v>9830.4000000000015</v>
      </c>
      <c r="K919" s="64">
        <f t="shared" si="470"/>
        <v>4915.2000000000007</v>
      </c>
      <c r="L919" s="64">
        <f t="shared" si="459"/>
        <v>44800</v>
      </c>
      <c r="M919" s="64">
        <f t="shared" si="460"/>
        <v>53760</v>
      </c>
      <c r="N919" s="64">
        <f t="shared" si="461"/>
        <v>89600</v>
      </c>
      <c r="O919" s="64">
        <f t="shared" si="462"/>
        <v>67200</v>
      </c>
      <c r="P919" s="64">
        <f t="shared" si="463"/>
        <v>10751.999999999998</v>
      </c>
      <c r="Q919" s="64">
        <f t="shared" si="464"/>
        <v>21503.999999999996</v>
      </c>
      <c r="R919" s="64">
        <f t="shared" si="465"/>
        <v>10751.999999999998</v>
      </c>
      <c r="T919" s="64">
        <f>培养数据!$I$6*D519</f>
        <v>44.8</v>
      </c>
      <c r="U919" s="64">
        <f>培养数据!$I$7*D519</f>
        <v>53.76</v>
      </c>
      <c r="V919" s="64">
        <f>培养数据!$I$8*D519</f>
        <v>89.6</v>
      </c>
      <c r="W919" s="64">
        <f>培养数据!$I$9*D519</f>
        <v>67.2</v>
      </c>
      <c r="X919" s="64">
        <f>培养数据!$I$10*D519</f>
        <v>10.751999999999999</v>
      </c>
      <c r="Y919" s="64">
        <f>培养数据!$I$11*D519</f>
        <v>21.503999999999998</v>
      </c>
      <c r="Z919" s="64">
        <f>培养数据!$I$12*D519</f>
        <v>10.751999999999999</v>
      </c>
    </row>
    <row r="920" spans="1:26">
      <c r="A920" s="64">
        <v>917</v>
      </c>
      <c r="B920" s="64">
        <v>3</v>
      </c>
      <c r="C920" s="64">
        <v>2</v>
      </c>
      <c r="D920" s="64">
        <v>17</v>
      </c>
      <c r="E920" s="64">
        <f t="shared" si="471"/>
        <v>21760.000000000004</v>
      </c>
      <c r="F920" s="64">
        <f t="shared" si="472"/>
        <v>26112</v>
      </c>
      <c r="G920" s="64">
        <f t="shared" si="466"/>
        <v>43520.000000000007</v>
      </c>
      <c r="H920" s="64">
        <f t="shared" si="467"/>
        <v>32640</v>
      </c>
      <c r="I920" s="64">
        <f t="shared" si="468"/>
        <v>5222.4000000000015</v>
      </c>
      <c r="J920" s="64">
        <f t="shared" si="469"/>
        <v>10444.800000000003</v>
      </c>
      <c r="K920" s="64">
        <f t="shared" si="470"/>
        <v>5222.4000000000015</v>
      </c>
      <c r="L920" s="64">
        <f t="shared" si="459"/>
        <v>47599.999999999993</v>
      </c>
      <c r="M920" s="64">
        <f t="shared" si="460"/>
        <v>57120</v>
      </c>
      <c r="N920" s="64">
        <f t="shared" si="461"/>
        <v>95199.999999999985</v>
      </c>
      <c r="O920" s="64">
        <f t="shared" si="462"/>
        <v>71400</v>
      </c>
      <c r="P920" s="64">
        <f t="shared" si="463"/>
        <v>11424</v>
      </c>
      <c r="Q920" s="64">
        <f t="shared" si="464"/>
        <v>22848</v>
      </c>
      <c r="R920" s="64">
        <f t="shared" si="465"/>
        <v>11424</v>
      </c>
      <c r="T920" s="64">
        <f>培养数据!$I$6*D520</f>
        <v>47.599999999999994</v>
      </c>
      <c r="U920" s="64">
        <f>培养数据!$I$7*D520</f>
        <v>57.12</v>
      </c>
      <c r="V920" s="64">
        <f>培养数据!$I$8*D520</f>
        <v>95.199999999999989</v>
      </c>
      <c r="W920" s="64">
        <f>培养数据!$I$9*D520</f>
        <v>71.400000000000006</v>
      </c>
      <c r="X920" s="64">
        <f>培养数据!$I$10*D520</f>
        <v>11.423999999999999</v>
      </c>
      <c r="Y920" s="64">
        <f>培养数据!$I$11*D520</f>
        <v>22.847999999999999</v>
      </c>
      <c r="Z920" s="64">
        <f>培养数据!$I$12*D520</f>
        <v>11.423999999999999</v>
      </c>
    </row>
    <row r="921" spans="1:26">
      <c r="A921" s="64">
        <v>918</v>
      </c>
      <c r="B921" s="64">
        <v>3</v>
      </c>
      <c r="C921" s="64">
        <v>2</v>
      </c>
      <c r="D921" s="64">
        <v>18</v>
      </c>
      <c r="E921" s="64">
        <f t="shared" si="471"/>
        <v>23040</v>
      </c>
      <c r="F921" s="64">
        <f t="shared" si="472"/>
        <v>27648</v>
      </c>
      <c r="G921" s="64">
        <f t="shared" si="466"/>
        <v>46080</v>
      </c>
      <c r="H921" s="64">
        <f t="shared" si="467"/>
        <v>34559.999999999993</v>
      </c>
      <c r="I921" s="64">
        <f t="shared" si="468"/>
        <v>5529.6</v>
      </c>
      <c r="J921" s="64">
        <f t="shared" si="469"/>
        <v>11059.2</v>
      </c>
      <c r="K921" s="64">
        <f t="shared" si="470"/>
        <v>5529.6</v>
      </c>
      <c r="L921" s="64">
        <f t="shared" si="459"/>
        <v>50400</v>
      </c>
      <c r="M921" s="64">
        <f t="shared" si="460"/>
        <v>60480</v>
      </c>
      <c r="N921" s="64">
        <f t="shared" si="461"/>
        <v>100800</v>
      </c>
      <c r="O921" s="64">
        <f t="shared" si="462"/>
        <v>75600.000000000015</v>
      </c>
      <c r="P921" s="64">
        <f t="shared" si="463"/>
        <v>12095.999999999998</v>
      </c>
      <c r="Q921" s="64">
        <f t="shared" si="464"/>
        <v>24191.999999999996</v>
      </c>
      <c r="R921" s="64">
        <f t="shared" si="465"/>
        <v>12095.999999999998</v>
      </c>
      <c r="T921" s="64">
        <f>培养数据!$I$6*D521</f>
        <v>50.4</v>
      </c>
      <c r="U921" s="64">
        <f>培养数据!$I$7*D521</f>
        <v>60.48</v>
      </c>
      <c r="V921" s="64">
        <f>培养数据!$I$8*D521</f>
        <v>100.8</v>
      </c>
      <c r="W921" s="64">
        <f>培养数据!$I$9*D521</f>
        <v>75.600000000000009</v>
      </c>
      <c r="X921" s="64">
        <f>培养数据!$I$10*D521</f>
        <v>12.095999999999998</v>
      </c>
      <c r="Y921" s="64">
        <f>培养数据!$I$11*D521</f>
        <v>24.191999999999997</v>
      </c>
      <c r="Z921" s="64">
        <f>培养数据!$I$12*D521</f>
        <v>12.095999999999998</v>
      </c>
    </row>
    <row r="922" spans="1:26">
      <c r="A922" s="64">
        <v>919</v>
      </c>
      <c r="B922" s="64">
        <v>3</v>
      </c>
      <c r="C922" s="64">
        <v>2</v>
      </c>
      <c r="D922" s="64">
        <v>19</v>
      </c>
      <c r="E922" s="64">
        <f t="shared" si="471"/>
        <v>24320.000000000004</v>
      </c>
      <c r="F922" s="64">
        <f t="shared" si="472"/>
        <v>29184</v>
      </c>
      <c r="G922" s="64">
        <f t="shared" si="466"/>
        <v>48640.000000000007</v>
      </c>
      <c r="H922" s="64">
        <f t="shared" si="467"/>
        <v>36480</v>
      </c>
      <c r="I922" s="64">
        <f t="shared" si="468"/>
        <v>5836.8</v>
      </c>
      <c r="J922" s="64">
        <f t="shared" si="469"/>
        <v>11673.6</v>
      </c>
      <c r="K922" s="64">
        <f t="shared" si="470"/>
        <v>5836.8</v>
      </c>
      <c r="L922" s="64">
        <f t="shared" si="459"/>
        <v>53199.999999999993</v>
      </c>
      <c r="M922" s="64">
        <f t="shared" si="460"/>
        <v>63839.999999999993</v>
      </c>
      <c r="N922" s="64">
        <f t="shared" si="461"/>
        <v>106399.99999999999</v>
      </c>
      <c r="O922" s="64">
        <f t="shared" si="462"/>
        <v>79800</v>
      </c>
      <c r="P922" s="64">
        <f t="shared" si="463"/>
        <v>12767.999999999998</v>
      </c>
      <c r="Q922" s="64">
        <f t="shared" si="464"/>
        <v>25535.999999999996</v>
      </c>
      <c r="R922" s="64">
        <f t="shared" si="465"/>
        <v>12767.999999999998</v>
      </c>
      <c r="T922" s="64">
        <f>培养数据!$I$6*D522</f>
        <v>53.199999999999996</v>
      </c>
      <c r="U922" s="64">
        <f>培养数据!$I$7*D522</f>
        <v>63.839999999999996</v>
      </c>
      <c r="V922" s="64">
        <f>培养数据!$I$8*D522</f>
        <v>106.39999999999999</v>
      </c>
      <c r="W922" s="64">
        <f>培养数据!$I$9*D522</f>
        <v>79.8</v>
      </c>
      <c r="X922" s="64">
        <f>培养数据!$I$10*D522</f>
        <v>12.767999999999999</v>
      </c>
      <c r="Y922" s="64">
        <f>培养数据!$I$11*D522</f>
        <v>25.535999999999998</v>
      </c>
      <c r="Z922" s="64">
        <f>培养数据!$I$12*D522</f>
        <v>12.767999999999999</v>
      </c>
    </row>
    <row r="923" spans="1:26">
      <c r="A923" s="64">
        <v>920</v>
      </c>
      <c r="B923" s="64">
        <v>3</v>
      </c>
      <c r="C923" s="64">
        <v>2</v>
      </c>
      <c r="D923" s="64">
        <v>20</v>
      </c>
      <c r="E923" s="64">
        <f t="shared" si="471"/>
        <v>25600</v>
      </c>
      <c r="F923" s="64">
        <f t="shared" si="472"/>
        <v>30720</v>
      </c>
      <c r="G923" s="64">
        <f t="shared" si="466"/>
        <v>51200</v>
      </c>
      <c r="H923" s="64">
        <f t="shared" si="467"/>
        <v>38400</v>
      </c>
      <c r="I923" s="64">
        <f t="shared" si="468"/>
        <v>6144</v>
      </c>
      <c r="J923" s="64">
        <f t="shared" si="469"/>
        <v>12288</v>
      </c>
      <c r="K923" s="64">
        <f t="shared" si="470"/>
        <v>6144</v>
      </c>
      <c r="L923" s="64">
        <f t="shared" si="459"/>
        <v>56000</v>
      </c>
      <c r="M923" s="64">
        <f t="shared" si="460"/>
        <v>67200</v>
      </c>
      <c r="N923" s="64">
        <f t="shared" si="461"/>
        <v>112000</v>
      </c>
      <c r="O923" s="64">
        <f t="shared" si="462"/>
        <v>84000</v>
      </c>
      <c r="P923" s="64">
        <f t="shared" si="463"/>
        <v>13439.999999999998</v>
      </c>
      <c r="Q923" s="64">
        <f t="shared" si="464"/>
        <v>26879.999999999996</v>
      </c>
      <c r="R923" s="64">
        <f t="shared" si="465"/>
        <v>13439.999999999998</v>
      </c>
      <c r="T923" s="64">
        <f>培养数据!$I$6*D523</f>
        <v>56</v>
      </c>
      <c r="U923" s="64">
        <f>培养数据!$I$7*D523</f>
        <v>67.2</v>
      </c>
      <c r="V923" s="64">
        <f>培养数据!$I$8*D523</f>
        <v>112</v>
      </c>
      <c r="W923" s="64">
        <f>培养数据!$I$9*D523</f>
        <v>84</v>
      </c>
      <c r="X923" s="64">
        <f>培养数据!$I$10*D523</f>
        <v>13.439999999999998</v>
      </c>
      <c r="Y923" s="64">
        <f>培养数据!$I$11*D523</f>
        <v>26.879999999999995</v>
      </c>
      <c r="Z923" s="64">
        <f>培养数据!$I$12*D523</f>
        <v>13.439999999999998</v>
      </c>
    </row>
    <row r="924" spans="1:26">
      <c r="A924" s="64">
        <v>921</v>
      </c>
      <c r="B924" s="64">
        <v>3</v>
      </c>
      <c r="C924" s="64">
        <v>2</v>
      </c>
      <c r="D924" s="64">
        <v>21</v>
      </c>
      <c r="E924" s="64">
        <f t="shared" si="471"/>
        <v>26880</v>
      </c>
      <c r="F924" s="64">
        <f t="shared" si="472"/>
        <v>32256</v>
      </c>
      <c r="G924" s="64">
        <f t="shared" si="466"/>
        <v>53760</v>
      </c>
      <c r="H924" s="64">
        <f t="shared" si="467"/>
        <v>40320</v>
      </c>
      <c r="I924" s="64">
        <f t="shared" si="468"/>
        <v>6451.2000000000007</v>
      </c>
      <c r="J924" s="64">
        <f t="shared" si="469"/>
        <v>12902.400000000001</v>
      </c>
      <c r="K924" s="64">
        <f t="shared" si="470"/>
        <v>6451.2000000000007</v>
      </c>
      <c r="L924" s="64">
        <f t="shared" si="459"/>
        <v>58800</v>
      </c>
      <c r="M924" s="64">
        <f t="shared" si="460"/>
        <v>70560</v>
      </c>
      <c r="N924" s="64">
        <f t="shared" si="461"/>
        <v>117600</v>
      </c>
      <c r="O924" s="64">
        <f t="shared" si="462"/>
        <v>88200</v>
      </c>
      <c r="P924" s="64">
        <f t="shared" si="463"/>
        <v>14111.999999999998</v>
      </c>
      <c r="Q924" s="64">
        <f t="shared" si="464"/>
        <v>28223.999999999996</v>
      </c>
      <c r="R924" s="64">
        <f t="shared" si="465"/>
        <v>14111.999999999998</v>
      </c>
      <c r="T924" s="64">
        <f>培养数据!$I$6*D524</f>
        <v>58.8</v>
      </c>
      <c r="U924" s="64">
        <f>培养数据!$I$7*D524</f>
        <v>70.56</v>
      </c>
      <c r="V924" s="64">
        <f>培养数据!$I$8*D524</f>
        <v>117.6</v>
      </c>
      <c r="W924" s="64">
        <f>培养数据!$I$9*D524</f>
        <v>88.2</v>
      </c>
      <c r="X924" s="64">
        <f>培养数据!$I$10*D524</f>
        <v>14.111999999999998</v>
      </c>
      <c r="Y924" s="64">
        <f>培养数据!$I$11*D524</f>
        <v>28.223999999999997</v>
      </c>
      <c r="Z924" s="64">
        <f>培养数据!$I$12*D524</f>
        <v>14.111999999999998</v>
      </c>
    </row>
    <row r="925" spans="1:26">
      <c r="A925" s="64">
        <v>922</v>
      </c>
      <c r="B925" s="64">
        <v>3</v>
      </c>
      <c r="C925" s="64">
        <v>2</v>
      </c>
      <c r="D925" s="64">
        <v>22</v>
      </c>
      <c r="E925" s="64">
        <f t="shared" si="471"/>
        <v>28160</v>
      </c>
      <c r="F925" s="64">
        <f t="shared" si="472"/>
        <v>33791.999999999993</v>
      </c>
      <c r="G925" s="64">
        <f t="shared" si="466"/>
        <v>56320</v>
      </c>
      <c r="H925" s="64">
        <f t="shared" si="467"/>
        <v>42240</v>
      </c>
      <c r="I925" s="64">
        <f t="shared" si="468"/>
        <v>6758.4000000000005</v>
      </c>
      <c r="J925" s="64">
        <f t="shared" si="469"/>
        <v>13516.800000000001</v>
      </c>
      <c r="K925" s="64">
        <f t="shared" si="470"/>
        <v>6758.4000000000005</v>
      </c>
      <c r="L925" s="64">
        <f t="shared" si="459"/>
        <v>61599.999999999993</v>
      </c>
      <c r="M925" s="64">
        <f t="shared" si="460"/>
        <v>73920</v>
      </c>
      <c r="N925" s="64">
        <f t="shared" si="461"/>
        <v>123199.99999999999</v>
      </c>
      <c r="O925" s="64">
        <f t="shared" si="462"/>
        <v>92400</v>
      </c>
      <c r="P925" s="64">
        <f t="shared" si="463"/>
        <v>14783.999999999998</v>
      </c>
      <c r="Q925" s="64">
        <f t="shared" si="464"/>
        <v>29567.999999999996</v>
      </c>
      <c r="R925" s="64">
        <f t="shared" si="465"/>
        <v>14783.999999999998</v>
      </c>
      <c r="T925" s="64">
        <f>培养数据!$I$6*D525</f>
        <v>61.599999999999994</v>
      </c>
      <c r="U925" s="64">
        <f>培养数据!$I$7*D525</f>
        <v>73.92</v>
      </c>
      <c r="V925" s="64">
        <f>培养数据!$I$8*D525</f>
        <v>123.19999999999999</v>
      </c>
      <c r="W925" s="64">
        <f>培养数据!$I$9*D525</f>
        <v>92.4</v>
      </c>
      <c r="X925" s="64">
        <f>培养数据!$I$10*D525</f>
        <v>14.783999999999999</v>
      </c>
      <c r="Y925" s="64">
        <f>培养数据!$I$11*D525</f>
        <v>29.567999999999998</v>
      </c>
      <c r="Z925" s="64">
        <f>培养数据!$I$12*D525</f>
        <v>14.783999999999999</v>
      </c>
    </row>
    <row r="926" spans="1:26">
      <c r="A926" s="64">
        <v>923</v>
      </c>
      <c r="B926" s="64">
        <v>3</v>
      </c>
      <c r="C926" s="64">
        <v>2</v>
      </c>
      <c r="D926" s="64">
        <v>23</v>
      </c>
      <c r="E926" s="64">
        <f t="shared" si="471"/>
        <v>29440.000000000007</v>
      </c>
      <c r="F926" s="64">
        <f t="shared" si="472"/>
        <v>35328</v>
      </c>
      <c r="G926" s="64">
        <f t="shared" si="466"/>
        <v>58880.000000000015</v>
      </c>
      <c r="H926" s="64">
        <f t="shared" si="467"/>
        <v>44160</v>
      </c>
      <c r="I926" s="64">
        <f t="shared" si="468"/>
        <v>7065.6</v>
      </c>
      <c r="J926" s="64">
        <f t="shared" si="469"/>
        <v>14131.2</v>
      </c>
      <c r="K926" s="64">
        <f t="shared" si="470"/>
        <v>7065.6</v>
      </c>
      <c r="L926" s="64">
        <f t="shared" si="459"/>
        <v>64399.999999999993</v>
      </c>
      <c r="M926" s="64">
        <f t="shared" si="460"/>
        <v>77280</v>
      </c>
      <c r="N926" s="64">
        <f t="shared" si="461"/>
        <v>128799.99999999999</v>
      </c>
      <c r="O926" s="64">
        <f t="shared" si="462"/>
        <v>96600.000000000015</v>
      </c>
      <c r="P926" s="64">
        <f t="shared" si="463"/>
        <v>15455.999999999998</v>
      </c>
      <c r="Q926" s="64">
        <f t="shared" si="464"/>
        <v>30911.999999999996</v>
      </c>
      <c r="R926" s="64">
        <f t="shared" si="465"/>
        <v>15455.999999999998</v>
      </c>
      <c r="T926" s="64">
        <f>培养数据!$I$6*D526</f>
        <v>64.399999999999991</v>
      </c>
      <c r="U926" s="64">
        <f>培养数据!$I$7*D526</f>
        <v>77.28</v>
      </c>
      <c r="V926" s="64">
        <f>培养数据!$I$8*D526</f>
        <v>128.79999999999998</v>
      </c>
      <c r="W926" s="64">
        <f>培养数据!$I$9*D526</f>
        <v>96.600000000000009</v>
      </c>
      <c r="X926" s="64">
        <f>培养数据!$I$10*D526</f>
        <v>15.455999999999998</v>
      </c>
      <c r="Y926" s="64">
        <f>培养数据!$I$11*D526</f>
        <v>30.911999999999995</v>
      </c>
      <c r="Z926" s="64">
        <f>培养数据!$I$12*D526</f>
        <v>15.455999999999998</v>
      </c>
    </row>
    <row r="927" spans="1:26">
      <c r="A927" s="64">
        <v>924</v>
      </c>
      <c r="B927" s="64">
        <v>3</v>
      </c>
      <c r="C927" s="64">
        <v>2</v>
      </c>
      <c r="D927" s="64">
        <v>24</v>
      </c>
      <c r="E927" s="64">
        <f t="shared" si="471"/>
        <v>30720.000000000007</v>
      </c>
      <c r="F927" s="64">
        <f t="shared" si="472"/>
        <v>36864</v>
      </c>
      <c r="G927" s="64">
        <f t="shared" si="466"/>
        <v>61440.000000000015</v>
      </c>
      <c r="H927" s="64">
        <f t="shared" si="467"/>
        <v>46080</v>
      </c>
      <c r="I927" s="64">
        <f t="shared" si="468"/>
        <v>7372.800000000002</v>
      </c>
      <c r="J927" s="64">
        <f t="shared" si="469"/>
        <v>14745.600000000004</v>
      </c>
      <c r="K927" s="64">
        <f t="shared" si="470"/>
        <v>7372.800000000002</v>
      </c>
      <c r="L927" s="64">
        <f t="shared" si="459"/>
        <v>67199.999999999985</v>
      </c>
      <c r="M927" s="64">
        <f t="shared" si="460"/>
        <v>80640</v>
      </c>
      <c r="N927" s="64">
        <f t="shared" si="461"/>
        <v>134399.99999999997</v>
      </c>
      <c r="O927" s="64">
        <f t="shared" si="462"/>
        <v>100800.00000000001</v>
      </c>
      <c r="P927" s="64">
        <f t="shared" si="463"/>
        <v>16128</v>
      </c>
      <c r="Q927" s="64">
        <f t="shared" si="464"/>
        <v>32256</v>
      </c>
      <c r="R927" s="64">
        <f t="shared" si="465"/>
        <v>16128</v>
      </c>
      <c r="T927" s="64">
        <f>培养数据!$I$6*D527</f>
        <v>67.199999999999989</v>
      </c>
      <c r="U927" s="64">
        <f>培养数据!$I$7*D527</f>
        <v>80.64</v>
      </c>
      <c r="V927" s="64">
        <f>培养数据!$I$8*D527</f>
        <v>134.39999999999998</v>
      </c>
      <c r="W927" s="64">
        <f>培养数据!$I$9*D527</f>
        <v>100.80000000000001</v>
      </c>
      <c r="X927" s="64">
        <f>培养数据!$I$10*D527</f>
        <v>16.128</v>
      </c>
      <c r="Y927" s="64">
        <f>培养数据!$I$11*D527</f>
        <v>32.256</v>
      </c>
      <c r="Z927" s="64">
        <f>培养数据!$I$12*D527</f>
        <v>16.128</v>
      </c>
    </row>
    <row r="928" spans="1:26">
      <c r="A928" s="64">
        <v>925</v>
      </c>
      <c r="B928" s="64">
        <v>3</v>
      </c>
      <c r="C928" s="64">
        <v>2</v>
      </c>
      <c r="D928" s="64">
        <v>25</v>
      </c>
      <c r="E928" s="64">
        <f t="shared" si="471"/>
        <v>32000</v>
      </c>
      <c r="F928" s="64">
        <f t="shared" si="472"/>
        <v>38400</v>
      </c>
      <c r="G928" s="64">
        <f t="shared" si="466"/>
        <v>64000</v>
      </c>
      <c r="H928" s="64">
        <f t="shared" si="467"/>
        <v>48000</v>
      </c>
      <c r="I928" s="64">
        <f t="shared" si="468"/>
        <v>7680</v>
      </c>
      <c r="J928" s="64">
        <f t="shared" si="469"/>
        <v>15360</v>
      </c>
      <c r="K928" s="64">
        <f t="shared" si="470"/>
        <v>7680</v>
      </c>
      <c r="L928" s="64">
        <f t="shared" si="459"/>
        <v>70000</v>
      </c>
      <c r="M928" s="64">
        <f t="shared" si="460"/>
        <v>84000</v>
      </c>
      <c r="N928" s="64">
        <f t="shared" si="461"/>
        <v>140000</v>
      </c>
      <c r="O928" s="64">
        <f t="shared" si="462"/>
        <v>105000</v>
      </c>
      <c r="P928" s="64">
        <f t="shared" si="463"/>
        <v>16799.999999999996</v>
      </c>
      <c r="Q928" s="64">
        <f t="shared" si="464"/>
        <v>33599.999999999993</v>
      </c>
      <c r="R928" s="64">
        <f t="shared" si="465"/>
        <v>16799.999999999996</v>
      </c>
      <c r="T928" s="64">
        <f>培养数据!$I$6*D528</f>
        <v>70</v>
      </c>
      <c r="U928" s="64">
        <f>培养数据!$I$7*D528</f>
        <v>84</v>
      </c>
      <c r="V928" s="64">
        <f>培养数据!$I$8*D528</f>
        <v>140</v>
      </c>
      <c r="W928" s="64">
        <f>培养数据!$I$9*D528</f>
        <v>105</v>
      </c>
      <c r="X928" s="64">
        <f>培养数据!$I$10*D528</f>
        <v>16.799999999999997</v>
      </c>
      <c r="Y928" s="64">
        <f>培养数据!$I$11*D528</f>
        <v>33.599999999999994</v>
      </c>
      <c r="Z928" s="64">
        <f>培养数据!$I$12*D528</f>
        <v>16.799999999999997</v>
      </c>
    </row>
    <row r="929" spans="1:26">
      <c r="A929" s="64">
        <v>926</v>
      </c>
      <c r="B929" s="64">
        <v>3</v>
      </c>
      <c r="C929" s="64">
        <v>2</v>
      </c>
      <c r="D929" s="64">
        <v>26</v>
      </c>
      <c r="E929" s="64">
        <f t="shared" si="471"/>
        <v>33280</v>
      </c>
      <c r="F929" s="64">
        <f t="shared" si="472"/>
        <v>39936</v>
      </c>
      <c r="G929" s="64">
        <f t="shared" si="466"/>
        <v>66560</v>
      </c>
      <c r="H929" s="64">
        <f t="shared" si="467"/>
        <v>49920</v>
      </c>
      <c r="I929" s="64">
        <f t="shared" si="468"/>
        <v>7987.2000000000007</v>
      </c>
      <c r="J929" s="64">
        <f t="shared" si="469"/>
        <v>15974.400000000001</v>
      </c>
      <c r="K929" s="64">
        <f t="shared" si="470"/>
        <v>7987.2000000000007</v>
      </c>
      <c r="L929" s="64">
        <f t="shared" si="459"/>
        <v>72800</v>
      </c>
      <c r="M929" s="64">
        <f t="shared" si="460"/>
        <v>87360</v>
      </c>
      <c r="N929" s="64">
        <f t="shared" si="461"/>
        <v>145600</v>
      </c>
      <c r="O929" s="64">
        <f t="shared" si="462"/>
        <v>109200</v>
      </c>
      <c r="P929" s="64">
        <f t="shared" si="463"/>
        <v>17471.999999999996</v>
      </c>
      <c r="Q929" s="64">
        <f t="shared" si="464"/>
        <v>34943.999999999993</v>
      </c>
      <c r="R929" s="64">
        <f t="shared" si="465"/>
        <v>17471.999999999996</v>
      </c>
      <c r="T929" s="64">
        <f>培养数据!$I$6*D529</f>
        <v>72.8</v>
      </c>
      <c r="U929" s="64">
        <f>培养数据!$I$7*D529</f>
        <v>87.36</v>
      </c>
      <c r="V929" s="64">
        <f>培养数据!$I$8*D529</f>
        <v>145.6</v>
      </c>
      <c r="W929" s="64">
        <f>培养数据!$I$9*D529</f>
        <v>109.2</v>
      </c>
      <c r="X929" s="64">
        <f>培养数据!$I$10*D529</f>
        <v>17.471999999999998</v>
      </c>
      <c r="Y929" s="64">
        <f>培养数据!$I$11*D529</f>
        <v>34.943999999999996</v>
      </c>
      <c r="Z929" s="64">
        <f>培养数据!$I$12*D529</f>
        <v>17.471999999999998</v>
      </c>
    </row>
    <row r="930" spans="1:26">
      <c r="A930" s="64">
        <v>927</v>
      </c>
      <c r="B930" s="64">
        <v>3</v>
      </c>
      <c r="C930" s="64">
        <v>2</v>
      </c>
      <c r="D930" s="64">
        <v>27</v>
      </c>
      <c r="E930" s="64">
        <f t="shared" si="471"/>
        <v>34560</v>
      </c>
      <c r="F930" s="64">
        <f t="shared" si="472"/>
        <v>41472</v>
      </c>
      <c r="G930" s="64">
        <f t="shared" si="466"/>
        <v>69120</v>
      </c>
      <c r="H930" s="64">
        <f t="shared" si="467"/>
        <v>51840</v>
      </c>
      <c r="I930" s="64">
        <f t="shared" si="468"/>
        <v>8294.4</v>
      </c>
      <c r="J930" s="64">
        <f t="shared" si="469"/>
        <v>16588.8</v>
      </c>
      <c r="K930" s="64">
        <f t="shared" si="470"/>
        <v>8294.4</v>
      </c>
      <c r="L930" s="64">
        <f t="shared" si="459"/>
        <v>75600</v>
      </c>
      <c r="M930" s="64">
        <f t="shared" si="460"/>
        <v>90720</v>
      </c>
      <c r="N930" s="64">
        <f t="shared" si="461"/>
        <v>151200</v>
      </c>
      <c r="O930" s="64">
        <f t="shared" si="462"/>
        <v>113400</v>
      </c>
      <c r="P930" s="64">
        <f t="shared" si="463"/>
        <v>18144</v>
      </c>
      <c r="Q930" s="64">
        <f t="shared" si="464"/>
        <v>36288</v>
      </c>
      <c r="R930" s="64">
        <f t="shared" si="465"/>
        <v>18144</v>
      </c>
      <c r="T930" s="64">
        <f>培养数据!$I$6*D530</f>
        <v>75.599999999999994</v>
      </c>
      <c r="U930" s="64">
        <f>培养数据!$I$7*D530</f>
        <v>90.72</v>
      </c>
      <c r="V930" s="64">
        <f>培养数据!$I$8*D530</f>
        <v>151.19999999999999</v>
      </c>
      <c r="W930" s="64">
        <f>培养数据!$I$9*D530</f>
        <v>113.4</v>
      </c>
      <c r="X930" s="64">
        <f>培养数据!$I$10*D530</f>
        <v>18.143999999999998</v>
      </c>
      <c r="Y930" s="64">
        <f>培养数据!$I$11*D530</f>
        <v>36.287999999999997</v>
      </c>
      <c r="Z930" s="64">
        <f>培养数据!$I$12*D530</f>
        <v>18.143999999999998</v>
      </c>
    </row>
    <row r="931" spans="1:26">
      <c r="A931" s="64">
        <v>928</v>
      </c>
      <c r="B931" s="64">
        <v>3</v>
      </c>
      <c r="C931" s="64">
        <v>2</v>
      </c>
      <c r="D931" s="64">
        <v>28</v>
      </c>
      <c r="E931" s="64">
        <f t="shared" si="471"/>
        <v>35840.000000000007</v>
      </c>
      <c r="F931" s="64">
        <f t="shared" si="472"/>
        <v>43008</v>
      </c>
      <c r="G931" s="64">
        <f t="shared" si="466"/>
        <v>71680.000000000015</v>
      </c>
      <c r="H931" s="64">
        <f t="shared" si="467"/>
        <v>53760</v>
      </c>
      <c r="I931" s="64">
        <f t="shared" si="468"/>
        <v>8601.6</v>
      </c>
      <c r="J931" s="64">
        <f t="shared" si="469"/>
        <v>17203.2</v>
      </c>
      <c r="K931" s="64">
        <f t="shared" si="470"/>
        <v>8601.6</v>
      </c>
      <c r="L931" s="64">
        <f t="shared" si="459"/>
        <v>78399.999999999985</v>
      </c>
      <c r="M931" s="64">
        <f t="shared" si="460"/>
        <v>94080</v>
      </c>
      <c r="N931" s="64">
        <f t="shared" si="461"/>
        <v>156799.99999999997</v>
      </c>
      <c r="O931" s="64">
        <f t="shared" si="462"/>
        <v>117600.00000000001</v>
      </c>
      <c r="P931" s="64">
        <f t="shared" si="463"/>
        <v>18816</v>
      </c>
      <c r="Q931" s="64">
        <f t="shared" si="464"/>
        <v>37632</v>
      </c>
      <c r="R931" s="64">
        <f t="shared" si="465"/>
        <v>18816</v>
      </c>
      <c r="T931" s="64">
        <f>培养数据!$I$6*D531</f>
        <v>78.399999999999991</v>
      </c>
      <c r="U931" s="64">
        <f>培养数据!$I$7*D531</f>
        <v>94.08</v>
      </c>
      <c r="V931" s="64">
        <f>培养数据!$I$8*D531</f>
        <v>156.79999999999998</v>
      </c>
      <c r="W931" s="64">
        <f>培养数据!$I$9*D531</f>
        <v>117.60000000000001</v>
      </c>
      <c r="X931" s="64">
        <f>培养数据!$I$10*D531</f>
        <v>18.815999999999999</v>
      </c>
      <c r="Y931" s="64">
        <f>培养数据!$I$11*D531</f>
        <v>37.631999999999998</v>
      </c>
      <c r="Z931" s="64">
        <f>培养数据!$I$12*D531</f>
        <v>18.815999999999999</v>
      </c>
    </row>
    <row r="932" spans="1:26">
      <c r="A932" s="64">
        <v>929</v>
      </c>
      <c r="B932" s="64">
        <v>3</v>
      </c>
      <c r="C932" s="64">
        <v>2</v>
      </c>
      <c r="D932" s="64">
        <v>29</v>
      </c>
      <c r="E932" s="64">
        <f t="shared" si="471"/>
        <v>37120.000000000007</v>
      </c>
      <c r="F932" s="64">
        <f t="shared" si="472"/>
        <v>44544</v>
      </c>
      <c r="G932" s="64">
        <f t="shared" si="466"/>
        <v>74240.000000000015</v>
      </c>
      <c r="H932" s="64">
        <f t="shared" si="467"/>
        <v>55680</v>
      </c>
      <c r="I932" s="64">
        <f t="shared" si="468"/>
        <v>8908.8000000000011</v>
      </c>
      <c r="J932" s="64">
        <f t="shared" si="469"/>
        <v>17817.600000000002</v>
      </c>
      <c r="K932" s="64">
        <f t="shared" si="470"/>
        <v>8908.8000000000011</v>
      </c>
      <c r="L932" s="64">
        <f t="shared" si="459"/>
        <v>81199.999999999985</v>
      </c>
      <c r="M932" s="64">
        <f t="shared" si="460"/>
        <v>97440</v>
      </c>
      <c r="N932" s="64">
        <f t="shared" si="461"/>
        <v>162399.99999999997</v>
      </c>
      <c r="O932" s="64">
        <f t="shared" si="462"/>
        <v>121800.00000000001</v>
      </c>
      <c r="P932" s="64">
        <f t="shared" si="463"/>
        <v>19488</v>
      </c>
      <c r="Q932" s="64">
        <f t="shared" si="464"/>
        <v>38976</v>
      </c>
      <c r="R932" s="64">
        <f t="shared" si="465"/>
        <v>19488</v>
      </c>
      <c r="T932" s="64">
        <f>培养数据!$I$6*D532</f>
        <v>81.199999999999989</v>
      </c>
      <c r="U932" s="64">
        <f>培养数据!$I$7*D532</f>
        <v>97.44</v>
      </c>
      <c r="V932" s="64">
        <f>培养数据!$I$8*D532</f>
        <v>162.39999999999998</v>
      </c>
      <c r="W932" s="64">
        <f>培养数据!$I$9*D532</f>
        <v>121.80000000000001</v>
      </c>
      <c r="X932" s="64">
        <f>培养数据!$I$10*D532</f>
        <v>19.488</v>
      </c>
      <c r="Y932" s="64">
        <f>培养数据!$I$11*D532</f>
        <v>38.975999999999999</v>
      </c>
      <c r="Z932" s="64">
        <f>培养数据!$I$12*D532</f>
        <v>19.488</v>
      </c>
    </row>
    <row r="933" spans="1:26">
      <c r="A933" s="64">
        <v>930</v>
      </c>
      <c r="B933" s="64">
        <v>3</v>
      </c>
      <c r="C933" s="64">
        <v>2</v>
      </c>
      <c r="D933" s="64">
        <v>30</v>
      </c>
      <c r="E933" s="64">
        <f t="shared" si="471"/>
        <v>38400</v>
      </c>
      <c r="F933" s="64">
        <f t="shared" si="472"/>
        <v>46080</v>
      </c>
      <c r="G933" s="64">
        <f t="shared" si="466"/>
        <v>76800</v>
      </c>
      <c r="H933" s="64">
        <f t="shared" si="467"/>
        <v>57600</v>
      </c>
      <c r="I933" s="64">
        <f t="shared" si="468"/>
        <v>9216</v>
      </c>
      <c r="J933" s="64">
        <f t="shared" si="469"/>
        <v>18432</v>
      </c>
      <c r="K933" s="64">
        <f t="shared" si="470"/>
        <v>9216</v>
      </c>
      <c r="L933" s="64">
        <f t="shared" si="459"/>
        <v>84000</v>
      </c>
      <c r="M933" s="64">
        <f t="shared" si="460"/>
        <v>100800</v>
      </c>
      <c r="N933" s="64">
        <f t="shared" si="461"/>
        <v>168000</v>
      </c>
      <c r="O933" s="64">
        <f t="shared" si="462"/>
        <v>126000</v>
      </c>
      <c r="P933" s="64">
        <f t="shared" si="463"/>
        <v>20159.999999999996</v>
      </c>
      <c r="Q933" s="64">
        <f t="shared" si="464"/>
        <v>40319.999999999993</v>
      </c>
      <c r="R933" s="64">
        <f t="shared" si="465"/>
        <v>20159.999999999996</v>
      </c>
      <c r="T933" s="64">
        <f>培养数据!$I$6*D533</f>
        <v>84</v>
      </c>
      <c r="U933" s="64">
        <f>培养数据!$I$7*D533</f>
        <v>100.8</v>
      </c>
      <c r="V933" s="64">
        <f>培养数据!$I$8*D533</f>
        <v>168</v>
      </c>
      <c r="W933" s="64">
        <f>培养数据!$I$9*D533</f>
        <v>126</v>
      </c>
      <c r="X933" s="64">
        <f>培养数据!$I$10*D533</f>
        <v>20.159999999999997</v>
      </c>
      <c r="Y933" s="64">
        <f>培养数据!$I$11*D533</f>
        <v>40.319999999999993</v>
      </c>
      <c r="Z933" s="64">
        <f>培养数据!$I$12*D533</f>
        <v>20.159999999999997</v>
      </c>
    </row>
    <row r="934" spans="1:26">
      <c r="A934" s="64">
        <v>931</v>
      </c>
      <c r="B934" s="64">
        <v>3</v>
      </c>
      <c r="C934" s="64">
        <v>2</v>
      </c>
      <c r="D934" s="64">
        <v>31</v>
      </c>
      <c r="E934" s="64">
        <f t="shared" si="471"/>
        <v>39680</v>
      </c>
      <c r="F934" s="64">
        <f t="shared" si="472"/>
        <v>47616</v>
      </c>
      <c r="G934" s="64">
        <f t="shared" si="466"/>
        <v>79360</v>
      </c>
      <c r="H934" s="64">
        <f t="shared" si="467"/>
        <v>59519.999999999993</v>
      </c>
      <c r="I934" s="64">
        <f t="shared" si="468"/>
        <v>9523.2000000000007</v>
      </c>
      <c r="J934" s="64">
        <f t="shared" si="469"/>
        <v>19046.400000000001</v>
      </c>
      <c r="K934" s="64">
        <f t="shared" si="470"/>
        <v>9523.2000000000007</v>
      </c>
      <c r="L934" s="64">
        <f t="shared" si="459"/>
        <v>86800</v>
      </c>
      <c r="M934" s="64">
        <f t="shared" si="460"/>
        <v>104160</v>
      </c>
      <c r="N934" s="64">
        <f t="shared" si="461"/>
        <v>173600</v>
      </c>
      <c r="O934" s="64">
        <f t="shared" si="462"/>
        <v>130200.00000000001</v>
      </c>
      <c r="P934" s="64">
        <f t="shared" si="463"/>
        <v>20831.999999999996</v>
      </c>
      <c r="Q934" s="64">
        <f t="shared" si="464"/>
        <v>41663.999999999993</v>
      </c>
      <c r="R934" s="64">
        <f t="shared" si="465"/>
        <v>20831.999999999996</v>
      </c>
      <c r="T934" s="64">
        <f>培养数据!$I$6*D534</f>
        <v>86.8</v>
      </c>
      <c r="U934" s="64">
        <f>培养数据!$I$7*D534</f>
        <v>104.16</v>
      </c>
      <c r="V934" s="64">
        <f>培养数据!$I$8*D534</f>
        <v>173.6</v>
      </c>
      <c r="W934" s="64">
        <f>培养数据!$I$9*D534</f>
        <v>130.20000000000002</v>
      </c>
      <c r="X934" s="64">
        <f>培养数据!$I$10*D534</f>
        <v>20.831999999999997</v>
      </c>
      <c r="Y934" s="64">
        <f>培养数据!$I$11*D534</f>
        <v>41.663999999999994</v>
      </c>
      <c r="Z934" s="64">
        <f>培养数据!$I$12*D534</f>
        <v>20.831999999999997</v>
      </c>
    </row>
    <row r="935" spans="1:26">
      <c r="A935" s="64">
        <v>932</v>
      </c>
      <c r="B935" s="64">
        <v>3</v>
      </c>
      <c r="C935" s="64">
        <v>2</v>
      </c>
      <c r="D935" s="64">
        <v>32</v>
      </c>
      <c r="E935" s="64">
        <f t="shared" si="471"/>
        <v>40960</v>
      </c>
      <c r="F935" s="64">
        <f t="shared" si="472"/>
        <v>49152</v>
      </c>
      <c r="G935" s="64">
        <f t="shared" si="466"/>
        <v>81920</v>
      </c>
      <c r="H935" s="64">
        <f t="shared" si="467"/>
        <v>61440</v>
      </c>
      <c r="I935" s="64">
        <f t="shared" si="468"/>
        <v>9830.4000000000015</v>
      </c>
      <c r="J935" s="64">
        <f t="shared" si="469"/>
        <v>19660.800000000003</v>
      </c>
      <c r="K935" s="64">
        <f t="shared" si="470"/>
        <v>9830.4000000000015</v>
      </c>
      <c r="L935" s="64">
        <f t="shared" si="459"/>
        <v>89600</v>
      </c>
      <c r="M935" s="64">
        <f t="shared" si="460"/>
        <v>107520</v>
      </c>
      <c r="N935" s="64">
        <f t="shared" si="461"/>
        <v>179200</v>
      </c>
      <c r="O935" s="64">
        <f t="shared" si="462"/>
        <v>134400</v>
      </c>
      <c r="P935" s="64">
        <f t="shared" si="463"/>
        <v>21503.999999999996</v>
      </c>
      <c r="Q935" s="64">
        <f t="shared" si="464"/>
        <v>43007.999999999993</v>
      </c>
      <c r="R935" s="64">
        <f t="shared" si="465"/>
        <v>21503.999999999996</v>
      </c>
      <c r="T935" s="64">
        <f>培养数据!$I$6*D535</f>
        <v>89.6</v>
      </c>
      <c r="U935" s="64">
        <f>培养数据!$I$7*D535</f>
        <v>107.52</v>
      </c>
      <c r="V935" s="64">
        <f>培养数据!$I$8*D535</f>
        <v>179.2</v>
      </c>
      <c r="W935" s="64">
        <f>培养数据!$I$9*D535</f>
        <v>134.4</v>
      </c>
      <c r="X935" s="64">
        <f>培养数据!$I$10*D535</f>
        <v>21.503999999999998</v>
      </c>
      <c r="Y935" s="64">
        <f>培养数据!$I$11*D535</f>
        <v>43.007999999999996</v>
      </c>
      <c r="Z935" s="64">
        <f>培养数据!$I$12*D535</f>
        <v>21.503999999999998</v>
      </c>
    </row>
    <row r="936" spans="1:26">
      <c r="A936" s="64">
        <v>933</v>
      </c>
      <c r="B936" s="64">
        <v>3</v>
      </c>
      <c r="C936" s="64">
        <v>2</v>
      </c>
      <c r="D936" s="64">
        <v>33</v>
      </c>
      <c r="E936" s="64">
        <f t="shared" si="471"/>
        <v>42240.000000000007</v>
      </c>
      <c r="F936" s="64">
        <f t="shared" si="472"/>
        <v>50688</v>
      </c>
      <c r="G936" s="64">
        <f t="shared" si="466"/>
        <v>84480.000000000015</v>
      </c>
      <c r="H936" s="64">
        <f t="shared" si="467"/>
        <v>63360</v>
      </c>
      <c r="I936" s="64">
        <f t="shared" si="468"/>
        <v>10137.6</v>
      </c>
      <c r="J936" s="64">
        <f t="shared" si="469"/>
        <v>20275.2</v>
      </c>
      <c r="K936" s="64">
        <f t="shared" si="470"/>
        <v>10137.6</v>
      </c>
      <c r="L936" s="64">
        <f t="shared" si="459"/>
        <v>92399.999999999985</v>
      </c>
      <c r="M936" s="64">
        <f t="shared" si="460"/>
        <v>110880</v>
      </c>
      <c r="N936" s="64">
        <f t="shared" si="461"/>
        <v>184799.99999999997</v>
      </c>
      <c r="O936" s="64">
        <f t="shared" si="462"/>
        <v>138600</v>
      </c>
      <c r="P936" s="64">
        <f t="shared" si="463"/>
        <v>22176</v>
      </c>
      <c r="Q936" s="64">
        <f t="shared" si="464"/>
        <v>44352</v>
      </c>
      <c r="R936" s="64">
        <f t="shared" si="465"/>
        <v>22176</v>
      </c>
      <c r="T936" s="64">
        <f>培养数据!$I$6*D536</f>
        <v>92.399999999999991</v>
      </c>
      <c r="U936" s="64">
        <f>培养数据!$I$7*D536</f>
        <v>110.88</v>
      </c>
      <c r="V936" s="64">
        <f>培养数据!$I$8*D536</f>
        <v>184.79999999999998</v>
      </c>
      <c r="W936" s="64">
        <f>培养数据!$I$9*D536</f>
        <v>138.6</v>
      </c>
      <c r="X936" s="64">
        <f>培养数据!$I$10*D536</f>
        <v>22.175999999999998</v>
      </c>
      <c r="Y936" s="64">
        <f>培养数据!$I$11*D536</f>
        <v>44.351999999999997</v>
      </c>
      <c r="Z936" s="64">
        <f>培养数据!$I$12*D536</f>
        <v>22.175999999999998</v>
      </c>
    </row>
    <row r="937" spans="1:26">
      <c r="A937" s="64">
        <v>934</v>
      </c>
      <c r="B937" s="64">
        <v>3</v>
      </c>
      <c r="C937" s="64">
        <v>2</v>
      </c>
      <c r="D937" s="64">
        <v>34</v>
      </c>
      <c r="E937" s="64">
        <f t="shared" si="471"/>
        <v>43520.000000000007</v>
      </c>
      <c r="F937" s="64">
        <f t="shared" si="472"/>
        <v>52224</v>
      </c>
      <c r="G937" s="64">
        <f t="shared" si="466"/>
        <v>87040.000000000015</v>
      </c>
      <c r="H937" s="64">
        <f t="shared" si="467"/>
        <v>65280</v>
      </c>
      <c r="I937" s="64">
        <f t="shared" si="468"/>
        <v>10444.800000000003</v>
      </c>
      <c r="J937" s="64">
        <f t="shared" si="469"/>
        <v>20889.600000000006</v>
      </c>
      <c r="K937" s="64">
        <f t="shared" si="470"/>
        <v>10444.800000000003</v>
      </c>
      <c r="L937" s="64">
        <f t="shared" si="459"/>
        <v>95199.999999999985</v>
      </c>
      <c r="M937" s="64">
        <f t="shared" si="460"/>
        <v>114240</v>
      </c>
      <c r="N937" s="64">
        <f t="shared" si="461"/>
        <v>190399.99999999997</v>
      </c>
      <c r="O937" s="64">
        <f t="shared" si="462"/>
        <v>142800</v>
      </c>
      <c r="P937" s="64">
        <f t="shared" si="463"/>
        <v>22848</v>
      </c>
      <c r="Q937" s="64">
        <f t="shared" si="464"/>
        <v>45696</v>
      </c>
      <c r="R937" s="64">
        <f t="shared" si="465"/>
        <v>22848</v>
      </c>
      <c r="T937" s="64">
        <f>培养数据!$I$6*D537</f>
        <v>95.199999999999989</v>
      </c>
      <c r="U937" s="64">
        <f>培养数据!$I$7*D537</f>
        <v>114.24</v>
      </c>
      <c r="V937" s="64">
        <f>培养数据!$I$8*D537</f>
        <v>190.39999999999998</v>
      </c>
      <c r="W937" s="64">
        <f>培养数据!$I$9*D537</f>
        <v>142.80000000000001</v>
      </c>
      <c r="X937" s="64">
        <f>培养数据!$I$10*D537</f>
        <v>22.847999999999999</v>
      </c>
      <c r="Y937" s="64">
        <f>培养数据!$I$11*D537</f>
        <v>45.695999999999998</v>
      </c>
      <c r="Z937" s="64">
        <f>培养数据!$I$12*D537</f>
        <v>22.847999999999999</v>
      </c>
    </row>
    <row r="938" spans="1:26">
      <c r="A938" s="64">
        <v>935</v>
      </c>
      <c r="B938" s="64">
        <v>3</v>
      </c>
      <c r="C938" s="64">
        <v>2</v>
      </c>
      <c r="D938" s="64">
        <v>35</v>
      </c>
      <c r="E938" s="64">
        <f t="shared" si="471"/>
        <v>44800</v>
      </c>
      <c r="F938" s="64">
        <f t="shared" si="472"/>
        <v>53760</v>
      </c>
      <c r="G938" s="64">
        <f t="shared" si="466"/>
        <v>89600</v>
      </c>
      <c r="H938" s="64">
        <f t="shared" si="467"/>
        <v>67200</v>
      </c>
      <c r="I938" s="64">
        <f t="shared" si="468"/>
        <v>10752</v>
      </c>
      <c r="J938" s="64">
        <f t="shared" si="469"/>
        <v>21504</v>
      </c>
      <c r="K938" s="64">
        <f t="shared" si="470"/>
        <v>10752</v>
      </c>
      <c r="L938" s="64">
        <f t="shared" si="459"/>
        <v>98000</v>
      </c>
      <c r="M938" s="64">
        <f t="shared" si="460"/>
        <v>117600</v>
      </c>
      <c r="N938" s="64">
        <f t="shared" si="461"/>
        <v>196000</v>
      </c>
      <c r="O938" s="64">
        <f t="shared" si="462"/>
        <v>147000</v>
      </c>
      <c r="P938" s="64">
        <f t="shared" si="463"/>
        <v>23519.999999999996</v>
      </c>
      <c r="Q938" s="64">
        <f t="shared" si="464"/>
        <v>47039.999999999993</v>
      </c>
      <c r="R938" s="64">
        <f t="shared" si="465"/>
        <v>23519.999999999996</v>
      </c>
      <c r="T938" s="64">
        <f>培养数据!$I$6*D538</f>
        <v>98</v>
      </c>
      <c r="U938" s="64">
        <f>培养数据!$I$7*D538</f>
        <v>117.6</v>
      </c>
      <c r="V938" s="64">
        <f>培养数据!$I$8*D538</f>
        <v>196</v>
      </c>
      <c r="W938" s="64">
        <f>培养数据!$I$9*D538</f>
        <v>147</v>
      </c>
      <c r="X938" s="64">
        <f>培养数据!$I$10*D538</f>
        <v>23.519999999999996</v>
      </c>
      <c r="Y938" s="64">
        <f>培养数据!$I$11*D538</f>
        <v>47.039999999999992</v>
      </c>
      <c r="Z938" s="64">
        <f>培养数据!$I$12*D538</f>
        <v>23.519999999999996</v>
      </c>
    </row>
    <row r="939" spans="1:26">
      <c r="A939" s="64">
        <v>936</v>
      </c>
      <c r="B939" s="64">
        <v>3</v>
      </c>
      <c r="C939" s="64">
        <v>2</v>
      </c>
      <c r="D939" s="64">
        <v>36</v>
      </c>
      <c r="E939" s="64">
        <f t="shared" si="471"/>
        <v>46080</v>
      </c>
      <c r="F939" s="64">
        <f t="shared" si="472"/>
        <v>55296</v>
      </c>
      <c r="G939" s="64">
        <f t="shared" si="466"/>
        <v>92160</v>
      </c>
      <c r="H939" s="64">
        <f t="shared" si="467"/>
        <v>69119.999999999985</v>
      </c>
      <c r="I939" s="64">
        <f t="shared" si="468"/>
        <v>11059.2</v>
      </c>
      <c r="J939" s="64">
        <f t="shared" si="469"/>
        <v>22118.400000000001</v>
      </c>
      <c r="K939" s="64">
        <f t="shared" si="470"/>
        <v>11059.2</v>
      </c>
      <c r="L939" s="64">
        <f t="shared" si="459"/>
        <v>100800</v>
      </c>
      <c r="M939" s="64">
        <f t="shared" si="460"/>
        <v>120960</v>
      </c>
      <c r="N939" s="64">
        <f t="shared" si="461"/>
        <v>201600</v>
      </c>
      <c r="O939" s="64">
        <f t="shared" si="462"/>
        <v>151200.00000000003</v>
      </c>
      <c r="P939" s="64">
        <f t="shared" si="463"/>
        <v>24191.999999999996</v>
      </c>
      <c r="Q939" s="64">
        <f t="shared" si="464"/>
        <v>48383.999999999993</v>
      </c>
      <c r="R939" s="64">
        <f t="shared" si="465"/>
        <v>24191.999999999996</v>
      </c>
      <c r="T939" s="64">
        <f>培养数据!$I$6*D539</f>
        <v>100.8</v>
      </c>
      <c r="U939" s="64">
        <f>培养数据!$I$7*D539</f>
        <v>120.96</v>
      </c>
      <c r="V939" s="64">
        <f>培养数据!$I$8*D539</f>
        <v>201.6</v>
      </c>
      <c r="W939" s="64">
        <f>培养数据!$I$9*D539</f>
        <v>151.20000000000002</v>
      </c>
      <c r="X939" s="64">
        <f>培养数据!$I$10*D539</f>
        <v>24.191999999999997</v>
      </c>
      <c r="Y939" s="64">
        <f>培养数据!$I$11*D539</f>
        <v>48.383999999999993</v>
      </c>
      <c r="Z939" s="64">
        <f>培养数据!$I$12*D539</f>
        <v>24.191999999999997</v>
      </c>
    </row>
    <row r="940" spans="1:26">
      <c r="A940" s="64">
        <v>937</v>
      </c>
      <c r="B940" s="64">
        <v>3</v>
      </c>
      <c r="C940" s="64">
        <v>2</v>
      </c>
      <c r="D940" s="64">
        <v>37</v>
      </c>
      <c r="E940" s="64">
        <f t="shared" si="471"/>
        <v>47360</v>
      </c>
      <c r="F940" s="64">
        <f t="shared" si="472"/>
        <v>56831.999999999993</v>
      </c>
      <c r="G940" s="64">
        <f t="shared" si="466"/>
        <v>94720</v>
      </c>
      <c r="H940" s="64">
        <f t="shared" si="467"/>
        <v>71040</v>
      </c>
      <c r="I940" s="64">
        <f t="shared" si="468"/>
        <v>11366.400000000001</v>
      </c>
      <c r="J940" s="64">
        <f t="shared" si="469"/>
        <v>22732.800000000003</v>
      </c>
      <c r="K940" s="64">
        <f t="shared" si="470"/>
        <v>11366.400000000001</v>
      </c>
      <c r="L940" s="64">
        <f t="shared" si="459"/>
        <v>103600</v>
      </c>
      <c r="M940" s="64">
        <f t="shared" si="460"/>
        <v>124320</v>
      </c>
      <c r="N940" s="64">
        <f t="shared" si="461"/>
        <v>207200</v>
      </c>
      <c r="O940" s="64">
        <f t="shared" si="462"/>
        <v>155400</v>
      </c>
      <c r="P940" s="64">
        <f t="shared" si="463"/>
        <v>24863.999999999996</v>
      </c>
      <c r="Q940" s="64">
        <f t="shared" si="464"/>
        <v>49727.999999999993</v>
      </c>
      <c r="R940" s="64">
        <f t="shared" si="465"/>
        <v>24863.999999999996</v>
      </c>
      <c r="T940" s="64">
        <f>培养数据!$I$6*D540</f>
        <v>103.6</v>
      </c>
      <c r="U940" s="64">
        <f>培养数据!$I$7*D540</f>
        <v>124.32</v>
      </c>
      <c r="V940" s="64">
        <f>培养数据!$I$8*D540</f>
        <v>207.2</v>
      </c>
      <c r="W940" s="64">
        <f>培养数据!$I$9*D540</f>
        <v>155.4</v>
      </c>
      <c r="X940" s="64">
        <f>培养数据!$I$10*D540</f>
        <v>24.863999999999997</v>
      </c>
      <c r="Y940" s="64">
        <f>培养数据!$I$11*D540</f>
        <v>49.727999999999994</v>
      </c>
      <c r="Z940" s="64">
        <f>培养数据!$I$12*D540</f>
        <v>24.863999999999997</v>
      </c>
    </row>
    <row r="941" spans="1:26">
      <c r="A941" s="64">
        <v>938</v>
      </c>
      <c r="B941" s="64">
        <v>3</v>
      </c>
      <c r="C941" s="64">
        <v>2</v>
      </c>
      <c r="D941" s="64">
        <v>38</v>
      </c>
      <c r="E941" s="64">
        <f t="shared" si="471"/>
        <v>48640.000000000007</v>
      </c>
      <c r="F941" s="64">
        <f t="shared" si="472"/>
        <v>58368</v>
      </c>
      <c r="G941" s="64">
        <f t="shared" si="466"/>
        <v>97280.000000000015</v>
      </c>
      <c r="H941" s="64">
        <f t="shared" si="467"/>
        <v>72960</v>
      </c>
      <c r="I941" s="64">
        <f t="shared" si="468"/>
        <v>11673.6</v>
      </c>
      <c r="J941" s="64">
        <f t="shared" si="469"/>
        <v>23347.200000000001</v>
      </c>
      <c r="K941" s="64">
        <f t="shared" si="470"/>
        <v>11673.6</v>
      </c>
      <c r="L941" s="64">
        <f t="shared" si="459"/>
        <v>106399.99999999999</v>
      </c>
      <c r="M941" s="64">
        <f t="shared" si="460"/>
        <v>127679.99999999999</v>
      </c>
      <c r="N941" s="64">
        <f t="shared" si="461"/>
        <v>212799.99999999997</v>
      </c>
      <c r="O941" s="64">
        <f t="shared" si="462"/>
        <v>159600</v>
      </c>
      <c r="P941" s="64">
        <f t="shared" si="463"/>
        <v>25535.999999999996</v>
      </c>
      <c r="Q941" s="64">
        <f t="shared" si="464"/>
        <v>51071.999999999993</v>
      </c>
      <c r="R941" s="64">
        <f t="shared" si="465"/>
        <v>25535.999999999996</v>
      </c>
      <c r="T941" s="64">
        <f>培养数据!$I$6*D541</f>
        <v>106.39999999999999</v>
      </c>
      <c r="U941" s="64">
        <f>培养数据!$I$7*D541</f>
        <v>127.67999999999999</v>
      </c>
      <c r="V941" s="64">
        <f>培养数据!$I$8*D541</f>
        <v>212.79999999999998</v>
      </c>
      <c r="W941" s="64">
        <f>培养数据!$I$9*D541</f>
        <v>159.6</v>
      </c>
      <c r="X941" s="64">
        <f>培养数据!$I$10*D541</f>
        <v>25.535999999999998</v>
      </c>
      <c r="Y941" s="64">
        <f>培养数据!$I$11*D541</f>
        <v>51.071999999999996</v>
      </c>
      <c r="Z941" s="64">
        <f>培养数据!$I$12*D541</f>
        <v>25.535999999999998</v>
      </c>
    </row>
    <row r="942" spans="1:26">
      <c r="A942" s="64">
        <v>939</v>
      </c>
      <c r="B942" s="64">
        <v>3</v>
      </c>
      <c r="C942" s="64">
        <v>2</v>
      </c>
      <c r="D942" s="64">
        <v>39</v>
      </c>
      <c r="E942" s="64">
        <f t="shared" si="471"/>
        <v>49920.000000000007</v>
      </c>
      <c r="F942" s="64">
        <f t="shared" si="472"/>
        <v>59904</v>
      </c>
      <c r="G942" s="64">
        <f t="shared" si="466"/>
        <v>99840.000000000015</v>
      </c>
      <c r="H942" s="64">
        <f t="shared" si="467"/>
        <v>74880</v>
      </c>
      <c r="I942" s="64">
        <f t="shared" si="468"/>
        <v>11980.800000000001</v>
      </c>
      <c r="J942" s="64">
        <f t="shared" si="469"/>
        <v>23961.600000000002</v>
      </c>
      <c r="K942" s="64">
        <f t="shared" si="470"/>
        <v>11980.800000000001</v>
      </c>
      <c r="L942" s="64">
        <f t="shared" si="459"/>
        <v>109199.99999999999</v>
      </c>
      <c r="M942" s="64">
        <f t="shared" si="460"/>
        <v>131039.99999999999</v>
      </c>
      <c r="N942" s="64">
        <f t="shared" si="461"/>
        <v>218399.99999999997</v>
      </c>
      <c r="O942" s="64">
        <f t="shared" si="462"/>
        <v>163800</v>
      </c>
      <c r="P942" s="64">
        <f t="shared" si="463"/>
        <v>26208</v>
      </c>
      <c r="Q942" s="64">
        <f t="shared" si="464"/>
        <v>52416</v>
      </c>
      <c r="R942" s="64">
        <f t="shared" si="465"/>
        <v>26208</v>
      </c>
      <c r="T942" s="64">
        <f>培养数据!$I$6*D542</f>
        <v>109.19999999999999</v>
      </c>
      <c r="U942" s="64">
        <f>培养数据!$I$7*D542</f>
        <v>131.04</v>
      </c>
      <c r="V942" s="64">
        <f>培养数据!$I$8*D542</f>
        <v>218.39999999999998</v>
      </c>
      <c r="W942" s="64">
        <f>培养数据!$I$9*D542</f>
        <v>163.80000000000001</v>
      </c>
      <c r="X942" s="64">
        <f>培养数据!$I$10*D542</f>
        <v>26.207999999999998</v>
      </c>
      <c r="Y942" s="64">
        <f>培养数据!$I$11*D542</f>
        <v>52.415999999999997</v>
      </c>
      <c r="Z942" s="64">
        <f>培养数据!$I$12*D542</f>
        <v>26.207999999999998</v>
      </c>
    </row>
    <row r="943" spans="1:26">
      <c r="A943" s="64">
        <v>940</v>
      </c>
      <c r="B943" s="64">
        <v>3</v>
      </c>
      <c r="C943" s="64">
        <v>2</v>
      </c>
      <c r="D943" s="64">
        <v>40</v>
      </c>
      <c r="E943" s="64">
        <f t="shared" si="471"/>
        <v>51200</v>
      </c>
      <c r="F943" s="64">
        <f t="shared" si="472"/>
        <v>61440</v>
      </c>
      <c r="G943" s="64">
        <f t="shared" si="466"/>
        <v>102400</v>
      </c>
      <c r="H943" s="64">
        <f t="shared" si="467"/>
        <v>76800</v>
      </c>
      <c r="I943" s="64">
        <f t="shared" si="468"/>
        <v>12288</v>
      </c>
      <c r="J943" s="64">
        <f t="shared" si="469"/>
        <v>24576</v>
      </c>
      <c r="K943" s="64">
        <f t="shared" si="470"/>
        <v>12288</v>
      </c>
      <c r="L943" s="64">
        <f t="shared" si="459"/>
        <v>112000</v>
      </c>
      <c r="M943" s="64">
        <f t="shared" si="460"/>
        <v>134400</v>
      </c>
      <c r="N943" s="64">
        <f t="shared" si="461"/>
        <v>224000</v>
      </c>
      <c r="O943" s="64">
        <f t="shared" si="462"/>
        <v>168000</v>
      </c>
      <c r="P943" s="64">
        <f t="shared" si="463"/>
        <v>26879.999999999996</v>
      </c>
      <c r="Q943" s="64">
        <f t="shared" si="464"/>
        <v>53759.999999999993</v>
      </c>
      <c r="R943" s="64">
        <f t="shared" si="465"/>
        <v>26879.999999999996</v>
      </c>
      <c r="T943" s="64">
        <f>培养数据!$I$6*D543</f>
        <v>112</v>
      </c>
      <c r="U943" s="64">
        <f>培养数据!$I$7*D543</f>
        <v>134.4</v>
      </c>
      <c r="V943" s="64">
        <f>培养数据!$I$8*D543</f>
        <v>224</v>
      </c>
      <c r="W943" s="64">
        <f>培养数据!$I$9*D543</f>
        <v>168</v>
      </c>
      <c r="X943" s="64">
        <f>培养数据!$I$10*D543</f>
        <v>26.879999999999995</v>
      </c>
      <c r="Y943" s="64">
        <f>培养数据!$I$11*D543</f>
        <v>53.759999999999991</v>
      </c>
      <c r="Z943" s="64">
        <f>培养数据!$I$12*D543</f>
        <v>26.879999999999995</v>
      </c>
    </row>
    <row r="944" spans="1:26">
      <c r="A944" s="64">
        <v>941</v>
      </c>
      <c r="B944" s="64">
        <v>3</v>
      </c>
      <c r="C944" s="64">
        <v>2</v>
      </c>
      <c r="D944" s="64">
        <v>41</v>
      </c>
      <c r="E944" s="64">
        <f t="shared" si="471"/>
        <v>52480.000000000015</v>
      </c>
      <c r="F944" s="64">
        <f t="shared" si="472"/>
        <v>62976</v>
      </c>
      <c r="G944" s="64">
        <f t="shared" si="466"/>
        <v>104960.00000000003</v>
      </c>
      <c r="H944" s="64">
        <f t="shared" si="467"/>
        <v>78720</v>
      </c>
      <c r="I944" s="64">
        <f t="shared" si="468"/>
        <v>12595.2</v>
      </c>
      <c r="J944" s="64">
        <f t="shared" si="469"/>
        <v>25190.400000000001</v>
      </c>
      <c r="K944" s="64">
        <f t="shared" si="470"/>
        <v>12595.2</v>
      </c>
      <c r="L944" s="64">
        <f t="shared" si="459"/>
        <v>114800</v>
      </c>
      <c r="M944" s="64">
        <f t="shared" si="460"/>
        <v>137760</v>
      </c>
      <c r="N944" s="64">
        <f t="shared" si="461"/>
        <v>229600</v>
      </c>
      <c r="O944" s="64">
        <f t="shared" si="462"/>
        <v>172200.00000000003</v>
      </c>
      <c r="P944" s="64">
        <f t="shared" si="463"/>
        <v>27551.999999999996</v>
      </c>
      <c r="Q944" s="64">
        <f t="shared" si="464"/>
        <v>55103.999999999993</v>
      </c>
      <c r="R944" s="64">
        <f t="shared" si="465"/>
        <v>27551.999999999996</v>
      </c>
      <c r="T944" s="64">
        <f>培养数据!$I$6*D544</f>
        <v>114.8</v>
      </c>
      <c r="U944" s="64">
        <f>培养数据!$I$7*D544</f>
        <v>137.76</v>
      </c>
      <c r="V944" s="64">
        <f>培养数据!$I$8*D544</f>
        <v>229.6</v>
      </c>
      <c r="W944" s="64">
        <f>培养数据!$I$9*D544</f>
        <v>172.20000000000002</v>
      </c>
      <c r="X944" s="64">
        <f>培养数据!$I$10*D544</f>
        <v>27.551999999999996</v>
      </c>
      <c r="Y944" s="64">
        <f>培养数据!$I$11*D544</f>
        <v>55.103999999999992</v>
      </c>
      <c r="Z944" s="64">
        <f>培养数据!$I$12*D544</f>
        <v>27.551999999999996</v>
      </c>
    </row>
    <row r="945" spans="1:26">
      <c r="A945" s="64">
        <v>942</v>
      </c>
      <c r="B945" s="64">
        <v>3</v>
      </c>
      <c r="C945" s="64">
        <v>2</v>
      </c>
      <c r="D945" s="64">
        <v>42</v>
      </c>
      <c r="E945" s="64">
        <f t="shared" si="471"/>
        <v>53760</v>
      </c>
      <c r="F945" s="64">
        <f t="shared" si="472"/>
        <v>64512</v>
      </c>
      <c r="G945" s="64">
        <f t="shared" si="466"/>
        <v>107520</v>
      </c>
      <c r="H945" s="64">
        <f t="shared" si="467"/>
        <v>80640</v>
      </c>
      <c r="I945" s="64">
        <f t="shared" si="468"/>
        <v>12902.400000000001</v>
      </c>
      <c r="J945" s="64">
        <f t="shared" si="469"/>
        <v>25804.800000000003</v>
      </c>
      <c r="K945" s="64">
        <f t="shared" si="470"/>
        <v>12902.400000000001</v>
      </c>
      <c r="L945" s="64">
        <f t="shared" si="459"/>
        <v>117600</v>
      </c>
      <c r="M945" s="64">
        <f t="shared" si="460"/>
        <v>141120</v>
      </c>
      <c r="N945" s="64">
        <f t="shared" si="461"/>
        <v>235200</v>
      </c>
      <c r="O945" s="64">
        <f t="shared" si="462"/>
        <v>176400</v>
      </c>
      <c r="P945" s="64">
        <f t="shared" si="463"/>
        <v>28223.999999999996</v>
      </c>
      <c r="Q945" s="64">
        <f t="shared" si="464"/>
        <v>56447.999999999993</v>
      </c>
      <c r="R945" s="64">
        <f t="shared" si="465"/>
        <v>28223.999999999996</v>
      </c>
      <c r="T945" s="64">
        <f>培养数据!$I$6*D545</f>
        <v>117.6</v>
      </c>
      <c r="U945" s="64">
        <f>培养数据!$I$7*D545</f>
        <v>141.12</v>
      </c>
      <c r="V945" s="64">
        <f>培养数据!$I$8*D545</f>
        <v>235.2</v>
      </c>
      <c r="W945" s="64">
        <f>培养数据!$I$9*D545</f>
        <v>176.4</v>
      </c>
      <c r="X945" s="64">
        <f>培养数据!$I$10*D545</f>
        <v>28.223999999999997</v>
      </c>
      <c r="Y945" s="64">
        <f>培养数据!$I$11*D545</f>
        <v>56.447999999999993</v>
      </c>
      <c r="Z945" s="64">
        <f>培养数据!$I$12*D545</f>
        <v>28.223999999999997</v>
      </c>
    </row>
    <row r="946" spans="1:26">
      <c r="A946" s="64">
        <v>943</v>
      </c>
      <c r="B946" s="64">
        <v>3</v>
      </c>
      <c r="C946" s="64">
        <v>2</v>
      </c>
      <c r="D946" s="64">
        <v>43</v>
      </c>
      <c r="E946" s="64">
        <f t="shared" si="471"/>
        <v>55040</v>
      </c>
      <c r="F946" s="64">
        <f t="shared" si="472"/>
        <v>66048</v>
      </c>
      <c r="G946" s="64">
        <f t="shared" si="466"/>
        <v>110080</v>
      </c>
      <c r="H946" s="64">
        <f t="shared" si="467"/>
        <v>82560</v>
      </c>
      <c r="I946" s="64">
        <f t="shared" si="468"/>
        <v>13209.6</v>
      </c>
      <c r="J946" s="64">
        <f t="shared" si="469"/>
        <v>26419.200000000001</v>
      </c>
      <c r="K946" s="64">
        <f t="shared" si="470"/>
        <v>13209.6</v>
      </c>
      <c r="L946" s="64">
        <f t="shared" si="459"/>
        <v>120399.99999999999</v>
      </c>
      <c r="M946" s="64">
        <f t="shared" si="460"/>
        <v>144480</v>
      </c>
      <c r="N946" s="64">
        <f t="shared" si="461"/>
        <v>240799.99999999997</v>
      </c>
      <c r="O946" s="64">
        <f t="shared" si="462"/>
        <v>180600</v>
      </c>
      <c r="P946" s="64">
        <f t="shared" si="463"/>
        <v>28895.999999999996</v>
      </c>
      <c r="Q946" s="64">
        <f t="shared" si="464"/>
        <v>57791.999999999993</v>
      </c>
      <c r="R946" s="64">
        <f t="shared" si="465"/>
        <v>28895.999999999996</v>
      </c>
      <c r="T946" s="64">
        <f>培养数据!$I$6*D546</f>
        <v>120.39999999999999</v>
      </c>
      <c r="U946" s="64">
        <f>培养数据!$I$7*D546</f>
        <v>144.47999999999999</v>
      </c>
      <c r="V946" s="64">
        <f>培养数据!$I$8*D546</f>
        <v>240.79999999999998</v>
      </c>
      <c r="W946" s="64">
        <f>培养数据!$I$9*D546</f>
        <v>180.6</v>
      </c>
      <c r="X946" s="64">
        <f>培养数据!$I$10*D546</f>
        <v>28.895999999999997</v>
      </c>
      <c r="Y946" s="64">
        <f>培养数据!$I$11*D546</f>
        <v>57.791999999999994</v>
      </c>
      <c r="Z946" s="64">
        <f>培养数据!$I$12*D546</f>
        <v>28.895999999999997</v>
      </c>
    </row>
    <row r="947" spans="1:26">
      <c r="A947" s="64">
        <v>944</v>
      </c>
      <c r="B947" s="64">
        <v>3</v>
      </c>
      <c r="C947" s="64">
        <v>2</v>
      </c>
      <c r="D947" s="64">
        <v>44</v>
      </c>
      <c r="E947" s="64">
        <f t="shared" si="471"/>
        <v>56320</v>
      </c>
      <c r="F947" s="64">
        <f t="shared" si="472"/>
        <v>67583.999999999985</v>
      </c>
      <c r="G947" s="64">
        <f t="shared" si="466"/>
        <v>112640</v>
      </c>
      <c r="H947" s="64">
        <f t="shared" si="467"/>
        <v>84480</v>
      </c>
      <c r="I947" s="64">
        <f t="shared" si="468"/>
        <v>13516.800000000001</v>
      </c>
      <c r="J947" s="64">
        <f t="shared" si="469"/>
        <v>27033.600000000002</v>
      </c>
      <c r="K947" s="64">
        <f t="shared" si="470"/>
        <v>13516.800000000001</v>
      </c>
      <c r="L947" s="64">
        <f t="shared" si="459"/>
        <v>123199.99999999999</v>
      </c>
      <c r="M947" s="64">
        <f t="shared" si="460"/>
        <v>147840</v>
      </c>
      <c r="N947" s="64">
        <f t="shared" si="461"/>
        <v>246399.99999999997</v>
      </c>
      <c r="O947" s="64">
        <f t="shared" si="462"/>
        <v>184800</v>
      </c>
      <c r="P947" s="64">
        <f t="shared" si="463"/>
        <v>29567.999999999996</v>
      </c>
      <c r="Q947" s="64">
        <f t="shared" si="464"/>
        <v>59135.999999999993</v>
      </c>
      <c r="R947" s="64">
        <f t="shared" si="465"/>
        <v>29567.999999999996</v>
      </c>
      <c r="T947" s="64">
        <f>培养数据!$I$6*D547</f>
        <v>123.19999999999999</v>
      </c>
      <c r="U947" s="64">
        <f>培养数据!$I$7*D547</f>
        <v>147.84</v>
      </c>
      <c r="V947" s="64">
        <f>培养数据!$I$8*D547</f>
        <v>246.39999999999998</v>
      </c>
      <c r="W947" s="64">
        <f>培养数据!$I$9*D547</f>
        <v>184.8</v>
      </c>
      <c r="X947" s="64">
        <f>培养数据!$I$10*D547</f>
        <v>29.567999999999998</v>
      </c>
      <c r="Y947" s="64">
        <f>培养数据!$I$11*D547</f>
        <v>59.135999999999996</v>
      </c>
      <c r="Z947" s="64">
        <f>培养数据!$I$12*D547</f>
        <v>29.567999999999998</v>
      </c>
    </row>
    <row r="948" spans="1:26">
      <c r="A948" s="64">
        <v>945</v>
      </c>
      <c r="B948" s="64">
        <v>3</v>
      </c>
      <c r="C948" s="64">
        <v>2</v>
      </c>
      <c r="D948" s="64">
        <v>45</v>
      </c>
      <c r="E948" s="64">
        <f t="shared" si="471"/>
        <v>57600</v>
      </c>
      <c r="F948" s="64">
        <f t="shared" si="472"/>
        <v>69119.999999999985</v>
      </c>
      <c r="G948" s="64">
        <f t="shared" si="466"/>
        <v>115200</v>
      </c>
      <c r="H948" s="64">
        <f t="shared" si="467"/>
        <v>86400</v>
      </c>
      <c r="I948" s="64">
        <f t="shared" si="468"/>
        <v>13824</v>
      </c>
      <c r="J948" s="64">
        <f t="shared" si="469"/>
        <v>27648</v>
      </c>
      <c r="K948" s="64">
        <f t="shared" si="470"/>
        <v>13824</v>
      </c>
      <c r="L948" s="64">
        <f t="shared" si="459"/>
        <v>125999.99999999999</v>
      </c>
      <c r="M948" s="64">
        <f t="shared" si="460"/>
        <v>151200</v>
      </c>
      <c r="N948" s="64">
        <f t="shared" si="461"/>
        <v>251999.99999999997</v>
      </c>
      <c r="O948" s="64">
        <f t="shared" si="462"/>
        <v>189000</v>
      </c>
      <c r="P948" s="64">
        <f t="shared" si="463"/>
        <v>30240</v>
      </c>
      <c r="Q948" s="64">
        <f t="shared" si="464"/>
        <v>60480</v>
      </c>
      <c r="R948" s="64">
        <f t="shared" si="465"/>
        <v>30240</v>
      </c>
      <c r="T948" s="64">
        <f>培养数据!$I$6*D548</f>
        <v>125.99999999999999</v>
      </c>
      <c r="U948" s="64">
        <f>培养数据!$I$7*D548</f>
        <v>151.19999999999999</v>
      </c>
      <c r="V948" s="64">
        <f>培养数据!$I$8*D548</f>
        <v>251.99999999999997</v>
      </c>
      <c r="W948" s="64">
        <f>培养数据!$I$9*D548</f>
        <v>189</v>
      </c>
      <c r="X948" s="64">
        <f>培养数据!$I$10*D548</f>
        <v>30.24</v>
      </c>
      <c r="Y948" s="64">
        <f>培养数据!$I$11*D548</f>
        <v>60.48</v>
      </c>
      <c r="Z948" s="64">
        <f>培养数据!$I$12*D548</f>
        <v>30.24</v>
      </c>
    </row>
    <row r="949" spans="1:26">
      <c r="A949" s="64">
        <v>946</v>
      </c>
      <c r="B949" s="64">
        <v>3</v>
      </c>
      <c r="C949" s="64">
        <v>2</v>
      </c>
      <c r="D949" s="64">
        <v>46</v>
      </c>
      <c r="E949" s="64">
        <f t="shared" si="471"/>
        <v>58880.000000000015</v>
      </c>
      <c r="F949" s="64">
        <f t="shared" si="472"/>
        <v>70656</v>
      </c>
      <c r="G949" s="64">
        <f t="shared" si="466"/>
        <v>117760.00000000003</v>
      </c>
      <c r="H949" s="64">
        <f t="shared" si="467"/>
        <v>88320</v>
      </c>
      <c r="I949" s="64">
        <f t="shared" si="468"/>
        <v>14131.2</v>
      </c>
      <c r="J949" s="64">
        <f t="shared" si="469"/>
        <v>28262.400000000001</v>
      </c>
      <c r="K949" s="64">
        <f t="shared" si="470"/>
        <v>14131.2</v>
      </c>
      <c r="L949" s="64">
        <f t="shared" si="459"/>
        <v>128799.99999999999</v>
      </c>
      <c r="M949" s="64">
        <f t="shared" si="460"/>
        <v>154560</v>
      </c>
      <c r="N949" s="64">
        <f t="shared" si="461"/>
        <v>257599.99999999997</v>
      </c>
      <c r="O949" s="64">
        <f t="shared" si="462"/>
        <v>193200.00000000003</v>
      </c>
      <c r="P949" s="64">
        <f t="shared" si="463"/>
        <v>30911.999999999996</v>
      </c>
      <c r="Q949" s="64">
        <f t="shared" si="464"/>
        <v>61823.999999999993</v>
      </c>
      <c r="R949" s="64">
        <f t="shared" si="465"/>
        <v>30911.999999999996</v>
      </c>
      <c r="T949" s="64">
        <f>培养数据!$I$6*D549</f>
        <v>128.79999999999998</v>
      </c>
      <c r="U949" s="64">
        <f>培养数据!$I$7*D549</f>
        <v>154.56</v>
      </c>
      <c r="V949" s="64">
        <f>培养数据!$I$8*D549</f>
        <v>257.59999999999997</v>
      </c>
      <c r="W949" s="64">
        <f>培养数据!$I$9*D549</f>
        <v>193.20000000000002</v>
      </c>
      <c r="X949" s="64">
        <f>培养数据!$I$10*D549</f>
        <v>30.911999999999995</v>
      </c>
      <c r="Y949" s="64">
        <f>培养数据!$I$11*D549</f>
        <v>61.823999999999991</v>
      </c>
      <c r="Z949" s="64">
        <f>培养数据!$I$12*D549</f>
        <v>30.911999999999995</v>
      </c>
    </row>
    <row r="950" spans="1:26">
      <c r="A950" s="64">
        <v>947</v>
      </c>
      <c r="B950" s="64">
        <v>3</v>
      </c>
      <c r="C950" s="64">
        <v>2</v>
      </c>
      <c r="D950" s="64">
        <v>47</v>
      </c>
      <c r="E950" s="64">
        <f t="shared" si="471"/>
        <v>60160</v>
      </c>
      <c r="F950" s="64">
        <f t="shared" si="472"/>
        <v>72192</v>
      </c>
      <c r="G950" s="64">
        <f t="shared" si="466"/>
        <v>120320</v>
      </c>
      <c r="H950" s="64">
        <f t="shared" si="467"/>
        <v>90240</v>
      </c>
      <c r="I950" s="64">
        <f t="shared" si="468"/>
        <v>14438.400000000001</v>
      </c>
      <c r="J950" s="64">
        <f t="shared" si="469"/>
        <v>28876.800000000003</v>
      </c>
      <c r="K950" s="64">
        <f t="shared" si="470"/>
        <v>14438.400000000001</v>
      </c>
      <c r="L950" s="64">
        <f t="shared" si="459"/>
        <v>131600</v>
      </c>
      <c r="M950" s="64">
        <f t="shared" si="460"/>
        <v>157920</v>
      </c>
      <c r="N950" s="64">
        <f t="shared" si="461"/>
        <v>263200</v>
      </c>
      <c r="O950" s="64">
        <f t="shared" si="462"/>
        <v>197400</v>
      </c>
      <c r="P950" s="64">
        <f t="shared" si="463"/>
        <v>31583.999999999996</v>
      </c>
      <c r="Q950" s="64">
        <f t="shared" si="464"/>
        <v>63167.999999999993</v>
      </c>
      <c r="R950" s="64">
        <f t="shared" si="465"/>
        <v>31583.999999999996</v>
      </c>
      <c r="T950" s="64">
        <f>培养数据!$I$6*D550</f>
        <v>131.6</v>
      </c>
      <c r="U950" s="64">
        <f>培养数据!$I$7*D550</f>
        <v>157.91999999999999</v>
      </c>
      <c r="V950" s="64">
        <f>培养数据!$I$8*D550</f>
        <v>263.2</v>
      </c>
      <c r="W950" s="64">
        <f>培养数据!$I$9*D550</f>
        <v>197.4</v>
      </c>
      <c r="X950" s="64">
        <f>培养数据!$I$10*D550</f>
        <v>31.583999999999996</v>
      </c>
      <c r="Y950" s="64">
        <f>培养数据!$I$11*D550</f>
        <v>63.167999999999992</v>
      </c>
      <c r="Z950" s="64">
        <f>培养数据!$I$12*D550</f>
        <v>31.583999999999996</v>
      </c>
    </row>
    <row r="951" spans="1:26">
      <c r="A951" s="64">
        <v>948</v>
      </c>
      <c r="B951" s="64">
        <v>3</v>
      </c>
      <c r="C951" s="64">
        <v>2</v>
      </c>
      <c r="D951" s="64">
        <v>48</v>
      </c>
      <c r="E951" s="64">
        <f t="shared" si="471"/>
        <v>61440.000000000015</v>
      </c>
      <c r="F951" s="64">
        <f t="shared" si="472"/>
        <v>73728</v>
      </c>
      <c r="G951" s="64">
        <f t="shared" si="466"/>
        <v>122880.00000000003</v>
      </c>
      <c r="H951" s="64">
        <f t="shared" si="467"/>
        <v>92160</v>
      </c>
      <c r="I951" s="64">
        <f t="shared" si="468"/>
        <v>14745.600000000004</v>
      </c>
      <c r="J951" s="64">
        <f t="shared" si="469"/>
        <v>29491.200000000008</v>
      </c>
      <c r="K951" s="64">
        <f t="shared" si="470"/>
        <v>14745.600000000004</v>
      </c>
      <c r="L951" s="64">
        <f t="shared" si="459"/>
        <v>134399.99999999997</v>
      </c>
      <c r="M951" s="64">
        <f t="shared" si="460"/>
        <v>161280</v>
      </c>
      <c r="N951" s="64">
        <f t="shared" si="461"/>
        <v>268799.99999999994</v>
      </c>
      <c r="O951" s="64">
        <f t="shared" si="462"/>
        <v>201600.00000000003</v>
      </c>
      <c r="P951" s="64">
        <f t="shared" si="463"/>
        <v>32256</v>
      </c>
      <c r="Q951" s="64">
        <f t="shared" si="464"/>
        <v>64512</v>
      </c>
      <c r="R951" s="64">
        <f t="shared" si="465"/>
        <v>32256</v>
      </c>
      <c r="T951" s="64">
        <f>培养数据!$I$6*D551</f>
        <v>134.39999999999998</v>
      </c>
      <c r="U951" s="64">
        <f>培养数据!$I$7*D551</f>
        <v>161.28</v>
      </c>
      <c r="V951" s="64">
        <f>培养数据!$I$8*D551</f>
        <v>268.79999999999995</v>
      </c>
      <c r="W951" s="64">
        <f>培养数据!$I$9*D551</f>
        <v>201.60000000000002</v>
      </c>
      <c r="X951" s="64">
        <f>培养数据!$I$10*D551</f>
        <v>32.256</v>
      </c>
      <c r="Y951" s="64">
        <f>培养数据!$I$11*D551</f>
        <v>64.512</v>
      </c>
      <c r="Z951" s="64">
        <f>培养数据!$I$12*D551</f>
        <v>32.256</v>
      </c>
    </row>
    <row r="952" spans="1:26">
      <c r="A952" s="64">
        <v>949</v>
      </c>
      <c r="B952" s="64">
        <v>3</v>
      </c>
      <c r="C952" s="64">
        <v>2</v>
      </c>
      <c r="D952" s="64">
        <v>49</v>
      </c>
      <c r="E952" s="64">
        <f t="shared" si="471"/>
        <v>62720</v>
      </c>
      <c r="F952" s="64">
        <f t="shared" si="472"/>
        <v>75264</v>
      </c>
      <c r="G952" s="64">
        <f t="shared" si="466"/>
        <v>125440</v>
      </c>
      <c r="H952" s="64">
        <f t="shared" si="467"/>
        <v>94080</v>
      </c>
      <c r="I952" s="64">
        <f t="shared" si="468"/>
        <v>15052.800000000001</v>
      </c>
      <c r="J952" s="64">
        <f t="shared" si="469"/>
        <v>30105.600000000002</v>
      </c>
      <c r="K952" s="64">
        <f t="shared" si="470"/>
        <v>15052.800000000001</v>
      </c>
      <c r="L952" s="64">
        <f t="shared" si="459"/>
        <v>137200</v>
      </c>
      <c r="M952" s="64">
        <f t="shared" si="460"/>
        <v>164640</v>
      </c>
      <c r="N952" s="64">
        <f t="shared" si="461"/>
        <v>274400</v>
      </c>
      <c r="O952" s="64">
        <f t="shared" si="462"/>
        <v>205800</v>
      </c>
      <c r="P952" s="64">
        <f t="shared" si="463"/>
        <v>32928</v>
      </c>
      <c r="Q952" s="64">
        <f t="shared" si="464"/>
        <v>65856</v>
      </c>
      <c r="R952" s="64">
        <f t="shared" si="465"/>
        <v>32928</v>
      </c>
      <c r="T952" s="64">
        <f>培养数据!$I$6*D552</f>
        <v>137.19999999999999</v>
      </c>
      <c r="U952" s="64">
        <f>培养数据!$I$7*D552</f>
        <v>164.64</v>
      </c>
      <c r="V952" s="64">
        <f>培养数据!$I$8*D552</f>
        <v>274.39999999999998</v>
      </c>
      <c r="W952" s="64">
        <f>培养数据!$I$9*D552</f>
        <v>205.8</v>
      </c>
      <c r="X952" s="64">
        <f>培养数据!$I$10*D552</f>
        <v>32.927999999999997</v>
      </c>
      <c r="Y952" s="64">
        <f>培养数据!$I$11*D552</f>
        <v>65.855999999999995</v>
      </c>
      <c r="Z952" s="64">
        <f>培养数据!$I$12*D552</f>
        <v>32.927999999999997</v>
      </c>
    </row>
    <row r="953" spans="1:26">
      <c r="A953" s="64">
        <v>950</v>
      </c>
      <c r="B953" s="64">
        <v>3</v>
      </c>
      <c r="C953" s="64">
        <v>2</v>
      </c>
      <c r="D953" s="64">
        <v>50</v>
      </c>
      <c r="E953" s="64">
        <f t="shared" si="471"/>
        <v>64000</v>
      </c>
      <c r="F953" s="64">
        <f t="shared" si="472"/>
        <v>76800</v>
      </c>
      <c r="G953" s="64">
        <f t="shared" si="466"/>
        <v>128000</v>
      </c>
      <c r="H953" s="64">
        <f t="shared" si="467"/>
        <v>96000</v>
      </c>
      <c r="I953" s="64">
        <f t="shared" si="468"/>
        <v>15360</v>
      </c>
      <c r="J953" s="64">
        <f t="shared" si="469"/>
        <v>30720</v>
      </c>
      <c r="K953" s="64">
        <f t="shared" si="470"/>
        <v>15360</v>
      </c>
      <c r="L953" s="64">
        <f t="shared" si="459"/>
        <v>140000</v>
      </c>
      <c r="M953" s="64">
        <f t="shared" si="460"/>
        <v>168000</v>
      </c>
      <c r="N953" s="64">
        <f t="shared" si="461"/>
        <v>280000</v>
      </c>
      <c r="O953" s="64">
        <f t="shared" si="462"/>
        <v>210000</v>
      </c>
      <c r="P953" s="64">
        <f t="shared" si="463"/>
        <v>33599.999999999993</v>
      </c>
      <c r="Q953" s="64">
        <f t="shared" si="464"/>
        <v>67199.999999999985</v>
      </c>
      <c r="R953" s="64">
        <f t="shared" si="465"/>
        <v>33599.999999999993</v>
      </c>
      <c r="T953" s="64">
        <f>培养数据!$I$6*D553</f>
        <v>140</v>
      </c>
      <c r="U953" s="64">
        <f>培养数据!$I$7*D553</f>
        <v>168</v>
      </c>
      <c r="V953" s="64">
        <f>培养数据!$I$8*D553</f>
        <v>280</v>
      </c>
      <c r="W953" s="64">
        <f>培养数据!$I$9*D553</f>
        <v>210</v>
      </c>
      <c r="X953" s="64">
        <f>培养数据!$I$10*D553</f>
        <v>33.599999999999994</v>
      </c>
      <c r="Y953" s="64">
        <f>培养数据!$I$11*D553</f>
        <v>67.199999999999989</v>
      </c>
      <c r="Z953" s="64">
        <f>培养数据!$I$12*D553</f>
        <v>33.599999999999994</v>
      </c>
    </row>
    <row r="954" spans="1:26">
      <c r="A954" s="64">
        <v>951</v>
      </c>
      <c r="B954" s="64">
        <v>3</v>
      </c>
      <c r="C954" s="64">
        <v>2</v>
      </c>
      <c r="D954" s="64">
        <v>51</v>
      </c>
      <c r="E954" s="64">
        <f t="shared" si="471"/>
        <v>65280.000000000015</v>
      </c>
      <c r="F954" s="64">
        <f t="shared" si="472"/>
        <v>78336</v>
      </c>
      <c r="G954" s="64">
        <f t="shared" si="466"/>
        <v>130560.00000000003</v>
      </c>
      <c r="H954" s="64">
        <f t="shared" si="467"/>
        <v>97920</v>
      </c>
      <c r="I954" s="64">
        <f t="shared" si="468"/>
        <v>15667.2</v>
      </c>
      <c r="J954" s="64">
        <f t="shared" si="469"/>
        <v>31334.400000000001</v>
      </c>
      <c r="K954" s="64">
        <f t="shared" si="470"/>
        <v>15667.2</v>
      </c>
      <c r="L954" s="64">
        <f t="shared" si="459"/>
        <v>142799.99999999997</v>
      </c>
      <c r="M954" s="64">
        <f t="shared" si="460"/>
        <v>171359.99999999997</v>
      </c>
      <c r="N954" s="64">
        <f t="shared" si="461"/>
        <v>285599.99999999994</v>
      </c>
      <c r="O954" s="64">
        <f t="shared" si="462"/>
        <v>214200.00000000003</v>
      </c>
      <c r="P954" s="64">
        <f t="shared" si="463"/>
        <v>34272</v>
      </c>
      <c r="Q954" s="64">
        <f t="shared" si="464"/>
        <v>68544</v>
      </c>
      <c r="R954" s="64">
        <f t="shared" si="465"/>
        <v>34272</v>
      </c>
      <c r="T954" s="64">
        <f>培养数据!$I$6*D554</f>
        <v>142.79999999999998</v>
      </c>
      <c r="U954" s="64">
        <f>培养数据!$I$7*D554</f>
        <v>171.35999999999999</v>
      </c>
      <c r="V954" s="64">
        <f>培养数据!$I$8*D554</f>
        <v>285.59999999999997</v>
      </c>
      <c r="W954" s="64">
        <f>培养数据!$I$9*D554</f>
        <v>214.20000000000002</v>
      </c>
      <c r="X954" s="64">
        <f>培养数据!$I$10*D554</f>
        <v>34.271999999999998</v>
      </c>
      <c r="Y954" s="64">
        <f>培养数据!$I$11*D554</f>
        <v>68.543999999999997</v>
      </c>
      <c r="Z954" s="64">
        <f>培养数据!$I$12*D554</f>
        <v>34.271999999999998</v>
      </c>
    </row>
    <row r="955" spans="1:26">
      <c r="A955" s="64">
        <v>952</v>
      </c>
      <c r="B955" s="64">
        <v>3</v>
      </c>
      <c r="C955" s="64">
        <v>2</v>
      </c>
      <c r="D955" s="64">
        <v>52</v>
      </c>
      <c r="E955" s="64">
        <f t="shared" si="471"/>
        <v>66560</v>
      </c>
      <c r="F955" s="64">
        <f t="shared" si="472"/>
        <v>79872</v>
      </c>
      <c r="G955" s="64">
        <f t="shared" si="466"/>
        <v>133120</v>
      </c>
      <c r="H955" s="64">
        <f t="shared" si="467"/>
        <v>99840</v>
      </c>
      <c r="I955" s="64">
        <f t="shared" si="468"/>
        <v>15974.400000000001</v>
      </c>
      <c r="J955" s="64">
        <f t="shared" si="469"/>
        <v>31948.800000000003</v>
      </c>
      <c r="K955" s="64">
        <f t="shared" si="470"/>
        <v>15974.400000000001</v>
      </c>
      <c r="L955" s="64">
        <f t="shared" si="459"/>
        <v>145600</v>
      </c>
      <c r="M955" s="64">
        <f t="shared" si="460"/>
        <v>174720</v>
      </c>
      <c r="N955" s="64">
        <f t="shared" si="461"/>
        <v>291200</v>
      </c>
      <c r="O955" s="64">
        <f t="shared" si="462"/>
        <v>218400</v>
      </c>
      <c r="P955" s="64">
        <f t="shared" si="463"/>
        <v>34943.999999999993</v>
      </c>
      <c r="Q955" s="64">
        <f t="shared" si="464"/>
        <v>69887.999999999985</v>
      </c>
      <c r="R955" s="64">
        <f t="shared" si="465"/>
        <v>34943.999999999993</v>
      </c>
      <c r="T955" s="64">
        <f>培养数据!$I$6*D555</f>
        <v>145.6</v>
      </c>
      <c r="U955" s="64">
        <f>培养数据!$I$7*D555</f>
        <v>174.72</v>
      </c>
      <c r="V955" s="64">
        <f>培养数据!$I$8*D555</f>
        <v>291.2</v>
      </c>
      <c r="W955" s="64">
        <f>培养数据!$I$9*D555</f>
        <v>218.4</v>
      </c>
      <c r="X955" s="64">
        <f>培养数据!$I$10*D555</f>
        <v>34.943999999999996</v>
      </c>
      <c r="Y955" s="64">
        <f>培养数据!$I$11*D555</f>
        <v>69.887999999999991</v>
      </c>
      <c r="Z955" s="64">
        <f>培养数据!$I$12*D555</f>
        <v>34.943999999999996</v>
      </c>
    </row>
    <row r="956" spans="1:26">
      <c r="A956" s="64">
        <v>953</v>
      </c>
      <c r="B956" s="64">
        <v>3</v>
      </c>
      <c r="C956" s="64">
        <v>2</v>
      </c>
      <c r="D956" s="64">
        <v>53</v>
      </c>
      <c r="E956" s="64">
        <f t="shared" si="471"/>
        <v>67840.000000000015</v>
      </c>
      <c r="F956" s="64">
        <f t="shared" si="472"/>
        <v>81408</v>
      </c>
      <c r="G956" s="64">
        <f t="shared" si="466"/>
        <v>135680.00000000003</v>
      </c>
      <c r="H956" s="64">
        <f t="shared" si="467"/>
        <v>101760</v>
      </c>
      <c r="I956" s="64">
        <f t="shared" si="468"/>
        <v>16281.6</v>
      </c>
      <c r="J956" s="64">
        <f t="shared" si="469"/>
        <v>32563.200000000001</v>
      </c>
      <c r="K956" s="64">
        <f t="shared" si="470"/>
        <v>16281.6</v>
      </c>
      <c r="L956" s="64">
        <f t="shared" si="459"/>
        <v>148399.99999999997</v>
      </c>
      <c r="M956" s="64">
        <f t="shared" si="460"/>
        <v>178079.99999999997</v>
      </c>
      <c r="N956" s="64">
        <f t="shared" si="461"/>
        <v>296799.99999999994</v>
      </c>
      <c r="O956" s="64">
        <f t="shared" si="462"/>
        <v>222600.00000000003</v>
      </c>
      <c r="P956" s="64">
        <f t="shared" si="463"/>
        <v>35616</v>
      </c>
      <c r="Q956" s="64">
        <f t="shared" si="464"/>
        <v>71232</v>
      </c>
      <c r="R956" s="64">
        <f t="shared" si="465"/>
        <v>35616</v>
      </c>
      <c r="T956" s="64">
        <f>培养数据!$I$6*D556</f>
        <v>148.39999999999998</v>
      </c>
      <c r="U956" s="64">
        <f>培养数据!$I$7*D556</f>
        <v>178.07999999999998</v>
      </c>
      <c r="V956" s="64">
        <f>培养数据!$I$8*D556</f>
        <v>296.79999999999995</v>
      </c>
      <c r="W956" s="64">
        <f>培养数据!$I$9*D556</f>
        <v>222.60000000000002</v>
      </c>
      <c r="X956" s="64">
        <f>培养数据!$I$10*D556</f>
        <v>35.616</v>
      </c>
      <c r="Y956" s="64">
        <f>培养数据!$I$11*D556</f>
        <v>71.231999999999999</v>
      </c>
      <c r="Z956" s="64">
        <f>培养数据!$I$12*D556</f>
        <v>35.616</v>
      </c>
    </row>
    <row r="957" spans="1:26">
      <c r="A957" s="64">
        <v>954</v>
      </c>
      <c r="B957" s="64">
        <v>3</v>
      </c>
      <c r="C957" s="64">
        <v>2</v>
      </c>
      <c r="D957" s="64">
        <v>54</v>
      </c>
      <c r="E957" s="64">
        <f t="shared" si="471"/>
        <v>69120</v>
      </c>
      <c r="F957" s="64">
        <f t="shared" si="472"/>
        <v>82944</v>
      </c>
      <c r="G957" s="64">
        <f t="shared" si="466"/>
        <v>138240</v>
      </c>
      <c r="H957" s="64">
        <f t="shared" si="467"/>
        <v>103680</v>
      </c>
      <c r="I957" s="64">
        <f t="shared" si="468"/>
        <v>16588.8</v>
      </c>
      <c r="J957" s="64">
        <f t="shared" si="469"/>
        <v>33177.599999999999</v>
      </c>
      <c r="K957" s="64">
        <f t="shared" si="470"/>
        <v>16588.8</v>
      </c>
      <c r="L957" s="64">
        <f t="shared" si="459"/>
        <v>151200</v>
      </c>
      <c r="M957" s="64">
        <f t="shared" si="460"/>
        <v>181440</v>
      </c>
      <c r="N957" s="64">
        <f t="shared" si="461"/>
        <v>302400</v>
      </c>
      <c r="O957" s="64">
        <f t="shared" si="462"/>
        <v>226800</v>
      </c>
      <c r="P957" s="64">
        <f t="shared" si="463"/>
        <v>36288</v>
      </c>
      <c r="Q957" s="64">
        <f t="shared" si="464"/>
        <v>72576</v>
      </c>
      <c r="R957" s="64">
        <f t="shared" si="465"/>
        <v>36288</v>
      </c>
      <c r="T957" s="64">
        <f>培养数据!$I$6*D557</f>
        <v>151.19999999999999</v>
      </c>
      <c r="U957" s="64">
        <f>培养数据!$I$7*D557</f>
        <v>181.44</v>
      </c>
      <c r="V957" s="64">
        <f>培养数据!$I$8*D557</f>
        <v>302.39999999999998</v>
      </c>
      <c r="W957" s="64">
        <f>培养数据!$I$9*D557</f>
        <v>226.8</v>
      </c>
      <c r="X957" s="64">
        <f>培养数据!$I$10*D557</f>
        <v>36.287999999999997</v>
      </c>
      <c r="Y957" s="64">
        <f>培养数据!$I$11*D557</f>
        <v>72.575999999999993</v>
      </c>
      <c r="Z957" s="64">
        <f>培养数据!$I$12*D557</f>
        <v>36.287999999999997</v>
      </c>
    </row>
    <row r="958" spans="1:26">
      <c r="A958" s="64">
        <v>955</v>
      </c>
      <c r="B958" s="64">
        <v>3</v>
      </c>
      <c r="C958" s="64">
        <v>2</v>
      </c>
      <c r="D958" s="64">
        <v>55</v>
      </c>
      <c r="E958" s="64">
        <f t="shared" si="471"/>
        <v>70400</v>
      </c>
      <c r="F958" s="64">
        <f t="shared" si="472"/>
        <v>84480</v>
      </c>
      <c r="G958" s="64">
        <f t="shared" si="466"/>
        <v>140800</v>
      </c>
      <c r="H958" s="64">
        <f t="shared" si="467"/>
        <v>105600</v>
      </c>
      <c r="I958" s="64">
        <f t="shared" si="468"/>
        <v>16896</v>
      </c>
      <c r="J958" s="64">
        <f t="shared" si="469"/>
        <v>33792</v>
      </c>
      <c r="K958" s="64">
        <f t="shared" si="470"/>
        <v>16896</v>
      </c>
      <c r="L958" s="64">
        <f t="shared" si="459"/>
        <v>154000</v>
      </c>
      <c r="M958" s="64">
        <f t="shared" si="460"/>
        <v>184799.99999999997</v>
      </c>
      <c r="N958" s="64">
        <f t="shared" si="461"/>
        <v>308000</v>
      </c>
      <c r="O958" s="64">
        <f t="shared" si="462"/>
        <v>231000</v>
      </c>
      <c r="P958" s="64">
        <f t="shared" si="463"/>
        <v>36959.999999999993</v>
      </c>
      <c r="Q958" s="64">
        <f t="shared" si="464"/>
        <v>73919.999999999985</v>
      </c>
      <c r="R958" s="64">
        <f t="shared" si="465"/>
        <v>36959.999999999993</v>
      </c>
      <c r="T958" s="64">
        <f>培养数据!$I$6*D558</f>
        <v>154</v>
      </c>
      <c r="U958" s="64">
        <f>培养数据!$I$7*D558</f>
        <v>184.79999999999998</v>
      </c>
      <c r="V958" s="64">
        <f>培养数据!$I$8*D558</f>
        <v>308</v>
      </c>
      <c r="W958" s="64">
        <f>培养数据!$I$9*D558</f>
        <v>231</v>
      </c>
      <c r="X958" s="64">
        <f>培养数据!$I$10*D558</f>
        <v>36.959999999999994</v>
      </c>
      <c r="Y958" s="64">
        <f>培养数据!$I$11*D558</f>
        <v>73.919999999999987</v>
      </c>
      <c r="Z958" s="64">
        <f>培养数据!$I$12*D558</f>
        <v>36.959999999999994</v>
      </c>
    </row>
    <row r="959" spans="1:26">
      <c r="A959" s="64">
        <v>956</v>
      </c>
      <c r="B959" s="64">
        <v>3</v>
      </c>
      <c r="C959" s="64">
        <v>2</v>
      </c>
      <c r="D959" s="64">
        <v>56</v>
      </c>
      <c r="E959" s="64">
        <f t="shared" si="471"/>
        <v>71680.000000000015</v>
      </c>
      <c r="F959" s="64">
        <f t="shared" si="472"/>
        <v>86016</v>
      </c>
      <c r="G959" s="64">
        <f t="shared" si="466"/>
        <v>143360.00000000003</v>
      </c>
      <c r="H959" s="64">
        <f t="shared" si="467"/>
        <v>107520</v>
      </c>
      <c r="I959" s="64">
        <f t="shared" si="468"/>
        <v>17203.2</v>
      </c>
      <c r="J959" s="64">
        <f t="shared" si="469"/>
        <v>34406.400000000001</v>
      </c>
      <c r="K959" s="64">
        <f t="shared" si="470"/>
        <v>17203.2</v>
      </c>
      <c r="L959" s="64">
        <f t="shared" si="459"/>
        <v>156799.99999999997</v>
      </c>
      <c r="M959" s="64">
        <f t="shared" si="460"/>
        <v>188160</v>
      </c>
      <c r="N959" s="64">
        <f t="shared" si="461"/>
        <v>313599.99999999994</v>
      </c>
      <c r="O959" s="64">
        <f t="shared" si="462"/>
        <v>235200.00000000003</v>
      </c>
      <c r="P959" s="64">
        <f t="shared" si="463"/>
        <v>37632</v>
      </c>
      <c r="Q959" s="64">
        <f t="shared" si="464"/>
        <v>75264</v>
      </c>
      <c r="R959" s="64">
        <f t="shared" si="465"/>
        <v>37632</v>
      </c>
      <c r="T959" s="64">
        <f>培养数据!$I$6*D559</f>
        <v>156.79999999999998</v>
      </c>
      <c r="U959" s="64">
        <f>培养数据!$I$7*D559</f>
        <v>188.16</v>
      </c>
      <c r="V959" s="64">
        <f>培养数据!$I$8*D559</f>
        <v>313.59999999999997</v>
      </c>
      <c r="W959" s="64">
        <f>培养数据!$I$9*D559</f>
        <v>235.20000000000002</v>
      </c>
      <c r="X959" s="64">
        <f>培养数据!$I$10*D559</f>
        <v>37.631999999999998</v>
      </c>
      <c r="Y959" s="64">
        <f>培养数据!$I$11*D559</f>
        <v>75.263999999999996</v>
      </c>
      <c r="Z959" s="64">
        <f>培养数据!$I$12*D559</f>
        <v>37.631999999999998</v>
      </c>
    </row>
    <row r="960" spans="1:26">
      <c r="A960" s="64">
        <v>957</v>
      </c>
      <c r="B960" s="64">
        <v>3</v>
      </c>
      <c r="C960" s="64">
        <v>2</v>
      </c>
      <c r="D960" s="64">
        <v>57</v>
      </c>
      <c r="E960" s="64">
        <f t="shared" si="471"/>
        <v>72960</v>
      </c>
      <c r="F960" s="64">
        <f t="shared" si="472"/>
        <v>87552</v>
      </c>
      <c r="G960" s="64">
        <f t="shared" si="466"/>
        <v>145920</v>
      </c>
      <c r="H960" s="64">
        <f t="shared" si="467"/>
        <v>109439.99999999999</v>
      </c>
      <c r="I960" s="64">
        <f t="shared" si="468"/>
        <v>17510.400000000001</v>
      </c>
      <c r="J960" s="64">
        <f t="shared" si="469"/>
        <v>35020.800000000003</v>
      </c>
      <c r="K960" s="64">
        <f t="shared" si="470"/>
        <v>17510.400000000001</v>
      </c>
      <c r="L960" s="64">
        <f t="shared" si="459"/>
        <v>159600</v>
      </c>
      <c r="M960" s="64">
        <f t="shared" si="460"/>
        <v>191519.99999999997</v>
      </c>
      <c r="N960" s="64">
        <f t="shared" si="461"/>
        <v>319200</v>
      </c>
      <c r="O960" s="64">
        <f t="shared" si="462"/>
        <v>239400</v>
      </c>
      <c r="P960" s="64">
        <f t="shared" si="463"/>
        <v>38303.999999999993</v>
      </c>
      <c r="Q960" s="64">
        <f t="shared" si="464"/>
        <v>76607.999999999985</v>
      </c>
      <c r="R960" s="64">
        <f t="shared" si="465"/>
        <v>38303.999999999993</v>
      </c>
      <c r="T960" s="64">
        <f>培养数据!$I$6*D560</f>
        <v>159.6</v>
      </c>
      <c r="U960" s="64">
        <f>培养数据!$I$7*D560</f>
        <v>191.51999999999998</v>
      </c>
      <c r="V960" s="64">
        <f>培养数据!$I$8*D560</f>
        <v>319.2</v>
      </c>
      <c r="W960" s="64">
        <f>培养数据!$I$9*D560</f>
        <v>239.4</v>
      </c>
      <c r="X960" s="64">
        <f>培养数据!$I$10*D560</f>
        <v>38.303999999999995</v>
      </c>
      <c r="Y960" s="64">
        <f>培养数据!$I$11*D560</f>
        <v>76.60799999999999</v>
      </c>
      <c r="Z960" s="64">
        <f>培养数据!$I$12*D560</f>
        <v>38.303999999999995</v>
      </c>
    </row>
    <row r="961" spans="1:26">
      <c r="A961" s="64">
        <v>958</v>
      </c>
      <c r="B961" s="64">
        <v>3</v>
      </c>
      <c r="C961" s="64">
        <v>2</v>
      </c>
      <c r="D961" s="64">
        <v>58</v>
      </c>
      <c r="E961" s="64">
        <f t="shared" si="471"/>
        <v>74240.000000000015</v>
      </c>
      <c r="F961" s="64">
        <f t="shared" si="472"/>
        <v>89088</v>
      </c>
      <c r="G961" s="64">
        <f t="shared" si="466"/>
        <v>148480.00000000003</v>
      </c>
      <c r="H961" s="64">
        <f t="shared" si="467"/>
        <v>111360</v>
      </c>
      <c r="I961" s="64">
        <f t="shared" si="468"/>
        <v>17817.600000000002</v>
      </c>
      <c r="J961" s="64">
        <f t="shared" si="469"/>
        <v>35635.200000000004</v>
      </c>
      <c r="K961" s="64">
        <f t="shared" si="470"/>
        <v>17817.600000000002</v>
      </c>
      <c r="L961" s="64">
        <f t="shared" si="459"/>
        <v>162399.99999999997</v>
      </c>
      <c r="M961" s="64">
        <f t="shared" si="460"/>
        <v>194880</v>
      </c>
      <c r="N961" s="64">
        <f t="shared" si="461"/>
        <v>324799.99999999994</v>
      </c>
      <c r="O961" s="64">
        <f t="shared" si="462"/>
        <v>243600.00000000003</v>
      </c>
      <c r="P961" s="64">
        <f t="shared" si="463"/>
        <v>38976</v>
      </c>
      <c r="Q961" s="64">
        <f t="shared" si="464"/>
        <v>77952</v>
      </c>
      <c r="R961" s="64">
        <f t="shared" si="465"/>
        <v>38976</v>
      </c>
      <c r="T961" s="64">
        <f>培养数据!$I$6*D561</f>
        <v>162.39999999999998</v>
      </c>
      <c r="U961" s="64">
        <f>培养数据!$I$7*D561</f>
        <v>194.88</v>
      </c>
      <c r="V961" s="64">
        <f>培养数据!$I$8*D561</f>
        <v>324.79999999999995</v>
      </c>
      <c r="W961" s="64">
        <f>培养数据!$I$9*D561</f>
        <v>243.60000000000002</v>
      </c>
      <c r="X961" s="64">
        <f>培养数据!$I$10*D561</f>
        <v>38.975999999999999</v>
      </c>
      <c r="Y961" s="64">
        <f>培养数据!$I$11*D561</f>
        <v>77.951999999999998</v>
      </c>
      <c r="Z961" s="64">
        <f>培养数据!$I$12*D561</f>
        <v>38.975999999999999</v>
      </c>
    </row>
    <row r="962" spans="1:26">
      <c r="A962" s="64">
        <v>959</v>
      </c>
      <c r="B962" s="64">
        <v>3</v>
      </c>
      <c r="C962" s="64">
        <v>2</v>
      </c>
      <c r="D962" s="64">
        <v>59</v>
      </c>
      <c r="E962" s="64">
        <f t="shared" si="471"/>
        <v>75520</v>
      </c>
      <c r="F962" s="64">
        <f t="shared" si="472"/>
        <v>90624</v>
      </c>
      <c r="G962" s="64">
        <f t="shared" si="466"/>
        <v>151040</v>
      </c>
      <c r="H962" s="64">
        <f t="shared" si="467"/>
        <v>113280</v>
      </c>
      <c r="I962" s="64">
        <f t="shared" si="468"/>
        <v>18124.8</v>
      </c>
      <c r="J962" s="64">
        <f t="shared" si="469"/>
        <v>36249.599999999999</v>
      </c>
      <c r="K962" s="64">
        <f t="shared" si="470"/>
        <v>18124.8</v>
      </c>
      <c r="L962" s="64">
        <f t="shared" si="459"/>
        <v>165200</v>
      </c>
      <c r="M962" s="64">
        <f t="shared" si="460"/>
        <v>198239.99999999997</v>
      </c>
      <c r="N962" s="64">
        <f t="shared" si="461"/>
        <v>330400</v>
      </c>
      <c r="O962" s="64">
        <f t="shared" si="462"/>
        <v>247800</v>
      </c>
      <c r="P962" s="64">
        <f t="shared" si="463"/>
        <v>39647.999999999993</v>
      </c>
      <c r="Q962" s="64">
        <f t="shared" si="464"/>
        <v>79295.999999999985</v>
      </c>
      <c r="R962" s="64">
        <f t="shared" si="465"/>
        <v>39647.999999999993</v>
      </c>
      <c r="T962" s="64">
        <f>培养数据!$I$6*D562</f>
        <v>165.2</v>
      </c>
      <c r="U962" s="64">
        <f>培养数据!$I$7*D562</f>
        <v>198.23999999999998</v>
      </c>
      <c r="V962" s="64">
        <f>培养数据!$I$8*D562</f>
        <v>330.4</v>
      </c>
      <c r="W962" s="64">
        <f>培养数据!$I$9*D562</f>
        <v>247.8</v>
      </c>
      <c r="X962" s="64">
        <f>培养数据!$I$10*D562</f>
        <v>39.647999999999996</v>
      </c>
      <c r="Y962" s="64">
        <f>培养数据!$I$11*D562</f>
        <v>79.295999999999992</v>
      </c>
      <c r="Z962" s="64">
        <f>培养数据!$I$12*D562</f>
        <v>39.647999999999996</v>
      </c>
    </row>
    <row r="963" spans="1:26">
      <c r="A963" s="64">
        <v>960</v>
      </c>
      <c r="B963" s="64">
        <v>3</v>
      </c>
      <c r="C963" s="64">
        <v>2</v>
      </c>
      <c r="D963" s="64">
        <v>60</v>
      </c>
      <c r="E963" s="64">
        <f t="shared" si="471"/>
        <v>76800</v>
      </c>
      <c r="F963" s="64">
        <f t="shared" si="472"/>
        <v>92160</v>
      </c>
      <c r="G963" s="64">
        <f t="shared" si="466"/>
        <v>153600</v>
      </c>
      <c r="H963" s="64">
        <f t="shared" si="467"/>
        <v>115200</v>
      </c>
      <c r="I963" s="64">
        <f t="shared" si="468"/>
        <v>18432</v>
      </c>
      <c r="J963" s="64">
        <f t="shared" si="469"/>
        <v>36864</v>
      </c>
      <c r="K963" s="64">
        <f t="shared" si="470"/>
        <v>18432</v>
      </c>
      <c r="L963" s="64">
        <f t="shared" si="459"/>
        <v>168000</v>
      </c>
      <c r="M963" s="64">
        <f t="shared" si="460"/>
        <v>201600</v>
      </c>
      <c r="N963" s="64">
        <f t="shared" si="461"/>
        <v>336000</v>
      </c>
      <c r="O963" s="64">
        <f t="shared" si="462"/>
        <v>252000</v>
      </c>
      <c r="P963" s="64">
        <f t="shared" si="463"/>
        <v>40319.999999999993</v>
      </c>
      <c r="Q963" s="64">
        <f t="shared" si="464"/>
        <v>80639.999999999985</v>
      </c>
      <c r="R963" s="64">
        <f t="shared" si="465"/>
        <v>40319.999999999993</v>
      </c>
      <c r="T963" s="64">
        <f>培养数据!$I$6*D563</f>
        <v>168</v>
      </c>
      <c r="U963" s="64">
        <f>培养数据!$I$7*D563</f>
        <v>201.6</v>
      </c>
      <c r="V963" s="64">
        <f>培养数据!$I$8*D563</f>
        <v>336</v>
      </c>
      <c r="W963" s="64">
        <f>培养数据!$I$9*D563</f>
        <v>252</v>
      </c>
      <c r="X963" s="64">
        <f>培养数据!$I$10*D563</f>
        <v>40.319999999999993</v>
      </c>
      <c r="Y963" s="64">
        <f>培养数据!$I$11*D563</f>
        <v>80.639999999999986</v>
      </c>
      <c r="Z963" s="64">
        <f>培养数据!$I$12*D563</f>
        <v>40.319999999999993</v>
      </c>
    </row>
    <row r="964" spans="1:26">
      <c r="A964" s="64">
        <v>961</v>
      </c>
      <c r="B964" s="64">
        <v>3</v>
      </c>
      <c r="C964" s="64">
        <v>2</v>
      </c>
      <c r="D964" s="64">
        <v>61</v>
      </c>
      <c r="E964" s="64">
        <f t="shared" si="471"/>
        <v>78080.000000000015</v>
      </c>
      <c r="F964" s="64">
        <f t="shared" si="472"/>
        <v>93696</v>
      </c>
      <c r="G964" s="64">
        <f t="shared" si="466"/>
        <v>156160.00000000003</v>
      </c>
      <c r="H964" s="64">
        <f t="shared" si="467"/>
        <v>117120</v>
      </c>
      <c r="I964" s="64">
        <f t="shared" si="468"/>
        <v>18739.2</v>
      </c>
      <c r="J964" s="64">
        <f t="shared" si="469"/>
        <v>37478.400000000001</v>
      </c>
      <c r="K964" s="64">
        <f t="shared" si="470"/>
        <v>18739.2</v>
      </c>
      <c r="L964" s="64">
        <f t="shared" si="459"/>
        <v>170799.99999999997</v>
      </c>
      <c r="M964" s="64">
        <f t="shared" si="460"/>
        <v>204959.99999999997</v>
      </c>
      <c r="N964" s="64">
        <f t="shared" si="461"/>
        <v>341599.99999999994</v>
      </c>
      <c r="O964" s="64">
        <f t="shared" si="462"/>
        <v>256200</v>
      </c>
      <c r="P964" s="64">
        <f t="shared" si="463"/>
        <v>40992</v>
      </c>
      <c r="Q964" s="64">
        <f t="shared" si="464"/>
        <v>81984</v>
      </c>
      <c r="R964" s="64">
        <f t="shared" si="465"/>
        <v>40992</v>
      </c>
      <c r="T964" s="64">
        <f>培养数据!$I$6*D564</f>
        <v>170.79999999999998</v>
      </c>
      <c r="U964" s="64">
        <f>培养数据!$I$7*D564</f>
        <v>204.95999999999998</v>
      </c>
      <c r="V964" s="64">
        <f>培养数据!$I$8*D564</f>
        <v>341.59999999999997</v>
      </c>
      <c r="W964" s="64">
        <f>培养数据!$I$9*D564</f>
        <v>256.2</v>
      </c>
      <c r="X964" s="64">
        <f>培养数据!$I$10*D564</f>
        <v>40.991999999999997</v>
      </c>
      <c r="Y964" s="64">
        <f>培养数据!$I$11*D564</f>
        <v>81.983999999999995</v>
      </c>
      <c r="Z964" s="64">
        <f>培养数据!$I$12*D564</f>
        <v>40.991999999999997</v>
      </c>
    </row>
    <row r="965" spans="1:26">
      <c r="A965" s="64">
        <v>962</v>
      </c>
      <c r="B965" s="64">
        <v>3</v>
      </c>
      <c r="C965" s="64">
        <v>2</v>
      </c>
      <c r="D965" s="64">
        <v>62</v>
      </c>
      <c r="E965" s="64">
        <f t="shared" si="471"/>
        <v>79360</v>
      </c>
      <c r="F965" s="64">
        <f t="shared" si="472"/>
        <v>95232</v>
      </c>
      <c r="G965" s="64">
        <f t="shared" si="466"/>
        <v>158720</v>
      </c>
      <c r="H965" s="64">
        <f t="shared" si="467"/>
        <v>119039.99999999999</v>
      </c>
      <c r="I965" s="64">
        <f t="shared" si="468"/>
        <v>19046.400000000001</v>
      </c>
      <c r="J965" s="64">
        <f t="shared" si="469"/>
        <v>38092.800000000003</v>
      </c>
      <c r="K965" s="64">
        <f t="shared" si="470"/>
        <v>19046.400000000001</v>
      </c>
      <c r="L965" s="64">
        <f t="shared" ref="L965:L1028" si="473">$L$1*T965</f>
        <v>173600</v>
      </c>
      <c r="M965" s="64">
        <f t="shared" ref="M965:M1028" si="474">$L$1*U965</f>
        <v>208320</v>
      </c>
      <c r="N965" s="64">
        <f t="shared" ref="N965:N1028" si="475">$L$1*V965</f>
        <v>347200</v>
      </c>
      <c r="O965" s="64">
        <f t="shared" ref="O965:O1028" si="476">$L$1*W965</f>
        <v>260400.00000000003</v>
      </c>
      <c r="P965" s="64">
        <f t="shared" ref="P965:P1028" si="477">$L$1*X965</f>
        <v>41663.999999999993</v>
      </c>
      <c r="Q965" s="64">
        <f t="shared" ref="Q965:Q1028" si="478">$L$1*Y965</f>
        <v>83327.999999999985</v>
      </c>
      <c r="R965" s="64">
        <f t="shared" ref="R965:R1028" si="479">$L$1*Z965</f>
        <v>41663.999999999993</v>
      </c>
      <c r="T965" s="64">
        <f>培养数据!$I$6*D565</f>
        <v>173.6</v>
      </c>
      <c r="U965" s="64">
        <f>培养数据!$I$7*D565</f>
        <v>208.32</v>
      </c>
      <c r="V965" s="64">
        <f>培养数据!$I$8*D565</f>
        <v>347.2</v>
      </c>
      <c r="W965" s="64">
        <f>培养数据!$I$9*D565</f>
        <v>260.40000000000003</v>
      </c>
      <c r="X965" s="64">
        <f>培养数据!$I$10*D565</f>
        <v>41.663999999999994</v>
      </c>
      <c r="Y965" s="64">
        <f>培养数据!$I$11*D565</f>
        <v>83.327999999999989</v>
      </c>
      <c r="Z965" s="64">
        <f>培养数据!$I$12*D565</f>
        <v>41.663999999999994</v>
      </c>
    </row>
    <row r="966" spans="1:26">
      <c r="A966" s="64">
        <v>963</v>
      </c>
      <c r="B966" s="64">
        <v>3</v>
      </c>
      <c r="C966" s="64">
        <v>2</v>
      </c>
      <c r="D966" s="64">
        <v>63</v>
      </c>
      <c r="E966" s="64">
        <f t="shared" si="471"/>
        <v>80640.000000000015</v>
      </c>
      <c r="F966" s="64">
        <f t="shared" si="472"/>
        <v>96768</v>
      </c>
      <c r="G966" s="64">
        <f t="shared" si="466"/>
        <v>161280.00000000003</v>
      </c>
      <c r="H966" s="64">
        <f t="shared" si="467"/>
        <v>120960</v>
      </c>
      <c r="I966" s="64">
        <f t="shared" si="468"/>
        <v>19353.600000000002</v>
      </c>
      <c r="J966" s="64">
        <f t="shared" si="469"/>
        <v>38707.200000000004</v>
      </c>
      <c r="K966" s="64">
        <f t="shared" si="470"/>
        <v>19353.600000000002</v>
      </c>
      <c r="L966" s="64">
        <f t="shared" si="473"/>
        <v>176399.99999999997</v>
      </c>
      <c r="M966" s="64">
        <f t="shared" si="474"/>
        <v>211679.99999999997</v>
      </c>
      <c r="N966" s="64">
        <f t="shared" si="475"/>
        <v>352799.99999999994</v>
      </c>
      <c r="O966" s="64">
        <f t="shared" si="476"/>
        <v>264600</v>
      </c>
      <c r="P966" s="64">
        <f t="shared" si="477"/>
        <v>42336</v>
      </c>
      <c r="Q966" s="64">
        <f t="shared" si="478"/>
        <v>84672</v>
      </c>
      <c r="R966" s="64">
        <f t="shared" si="479"/>
        <v>42336</v>
      </c>
      <c r="T966" s="64">
        <f>培养数据!$I$6*D566</f>
        <v>176.39999999999998</v>
      </c>
      <c r="U966" s="64">
        <f>培养数据!$I$7*D566</f>
        <v>211.67999999999998</v>
      </c>
      <c r="V966" s="64">
        <f>培养数据!$I$8*D566</f>
        <v>352.79999999999995</v>
      </c>
      <c r="W966" s="64">
        <f>培养数据!$I$9*D566</f>
        <v>264.60000000000002</v>
      </c>
      <c r="X966" s="64">
        <f>培养数据!$I$10*D566</f>
        <v>42.335999999999999</v>
      </c>
      <c r="Y966" s="64">
        <f>培养数据!$I$11*D566</f>
        <v>84.671999999999997</v>
      </c>
      <c r="Z966" s="64">
        <f>培养数据!$I$12*D566</f>
        <v>42.335999999999999</v>
      </c>
    </row>
    <row r="967" spans="1:26">
      <c r="A967" s="64">
        <v>964</v>
      </c>
      <c r="B967" s="64">
        <v>3</v>
      </c>
      <c r="C967" s="64">
        <v>2</v>
      </c>
      <c r="D967" s="64">
        <v>64</v>
      </c>
      <c r="E967" s="64">
        <f t="shared" si="471"/>
        <v>81920</v>
      </c>
      <c r="F967" s="64">
        <f t="shared" si="472"/>
        <v>98304</v>
      </c>
      <c r="G967" s="64">
        <f t="shared" si="466"/>
        <v>163840</v>
      </c>
      <c r="H967" s="64">
        <f t="shared" si="467"/>
        <v>122880</v>
      </c>
      <c r="I967" s="64">
        <f t="shared" si="468"/>
        <v>19660.800000000003</v>
      </c>
      <c r="J967" s="64">
        <f t="shared" si="469"/>
        <v>39321.600000000006</v>
      </c>
      <c r="K967" s="64">
        <f t="shared" si="470"/>
        <v>19660.800000000003</v>
      </c>
      <c r="L967" s="64">
        <f t="shared" si="473"/>
        <v>179200</v>
      </c>
      <c r="M967" s="64">
        <f t="shared" si="474"/>
        <v>215040</v>
      </c>
      <c r="N967" s="64">
        <f t="shared" si="475"/>
        <v>358400</v>
      </c>
      <c r="O967" s="64">
        <f t="shared" si="476"/>
        <v>268800</v>
      </c>
      <c r="P967" s="64">
        <f t="shared" si="477"/>
        <v>43007.999999999993</v>
      </c>
      <c r="Q967" s="64">
        <f t="shared" si="478"/>
        <v>86015.999999999985</v>
      </c>
      <c r="R967" s="64">
        <f t="shared" si="479"/>
        <v>43007.999999999993</v>
      </c>
      <c r="T967" s="64">
        <f>培养数据!$I$6*D567</f>
        <v>179.2</v>
      </c>
      <c r="U967" s="64">
        <f>培养数据!$I$7*D567</f>
        <v>215.04</v>
      </c>
      <c r="V967" s="64">
        <f>培养数据!$I$8*D567</f>
        <v>358.4</v>
      </c>
      <c r="W967" s="64">
        <f>培养数据!$I$9*D567</f>
        <v>268.8</v>
      </c>
      <c r="X967" s="64">
        <f>培养数据!$I$10*D567</f>
        <v>43.007999999999996</v>
      </c>
      <c r="Y967" s="64">
        <f>培养数据!$I$11*D567</f>
        <v>86.015999999999991</v>
      </c>
      <c r="Z967" s="64">
        <f>培养数据!$I$12*D567</f>
        <v>43.007999999999996</v>
      </c>
    </row>
    <row r="968" spans="1:26">
      <c r="A968" s="64">
        <v>965</v>
      </c>
      <c r="B968" s="64">
        <v>3</v>
      </c>
      <c r="C968" s="64">
        <v>2</v>
      </c>
      <c r="D968" s="64">
        <v>65</v>
      </c>
      <c r="E968" s="64">
        <f t="shared" si="471"/>
        <v>83200</v>
      </c>
      <c r="F968" s="64">
        <f t="shared" si="472"/>
        <v>99840</v>
      </c>
      <c r="G968" s="64">
        <f t="shared" ref="G968:G1031" si="480">N868*$D$1</f>
        <v>166400</v>
      </c>
      <c r="H968" s="64">
        <f t="shared" ref="H968:H1031" si="481">O868*$D$1</f>
        <v>124800</v>
      </c>
      <c r="I968" s="64">
        <f t="shared" ref="I968:I1031" si="482">P868*$D$1</f>
        <v>19968</v>
      </c>
      <c r="J968" s="64">
        <f t="shared" ref="J968:J1031" si="483">Q868*$D$1</f>
        <v>39936</v>
      </c>
      <c r="K968" s="64">
        <f t="shared" ref="K968:K1031" si="484">R868*$D$1</f>
        <v>19968</v>
      </c>
      <c r="L968" s="64">
        <f t="shared" si="473"/>
        <v>182000</v>
      </c>
      <c r="M968" s="64">
        <f t="shared" si="474"/>
        <v>218400</v>
      </c>
      <c r="N968" s="64">
        <f t="shared" si="475"/>
        <v>364000</v>
      </c>
      <c r="O968" s="64">
        <f t="shared" si="476"/>
        <v>273000</v>
      </c>
      <c r="P968" s="64">
        <f t="shared" si="477"/>
        <v>43679.999999999993</v>
      </c>
      <c r="Q968" s="64">
        <f t="shared" si="478"/>
        <v>87359.999999999985</v>
      </c>
      <c r="R968" s="64">
        <f t="shared" si="479"/>
        <v>43679.999999999993</v>
      </c>
      <c r="T968" s="64">
        <f>培养数据!$I$6*D568</f>
        <v>182</v>
      </c>
      <c r="U968" s="64">
        <f>培养数据!$I$7*D568</f>
        <v>218.4</v>
      </c>
      <c r="V968" s="64">
        <f>培养数据!$I$8*D568</f>
        <v>364</v>
      </c>
      <c r="W968" s="64">
        <f>培养数据!$I$9*D568</f>
        <v>273</v>
      </c>
      <c r="X968" s="64">
        <f>培养数据!$I$10*D568</f>
        <v>43.679999999999993</v>
      </c>
      <c r="Y968" s="64">
        <f>培养数据!$I$11*D568</f>
        <v>87.359999999999985</v>
      </c>
      <c r="Z968" s="64">
        <f>培养数据!$I$12*D568</f>
        <v>43.679999999999993</v>
      </c>
    </row>
    <row r="969" spans="1:26">
      <c r="A969" s="64">
        <v>966</v>
      </c>
      <c r="B969" s="64">
        <v>3</v>
      </c>
      <c r="C969" s="64">
        <v>2</v>
      </c>
      <c r="D969" s="64">
        <v>66</v>
      </c>
      <c r="E969" s="64">
        <f t="shared" ref="E969:E1032" si="485">L869*$D$1</f>
        <v>84480.000000000015</v>
      </c>
      <c r="F969" s="64">
        <f t="shared" ref="F969:F1032" si="486">M869*$D$1</f>
        <v>101376</v>
      </c>
      <c r="G969" s="64">
        <f t="shared" si="480"/>
        <v>168960.00000000003</v>
      </c>
      <c r="H969" s="64">
        <f t="shared" si="481"/>
        <v>126720</v>
      </c>
      <c r="I969" s="64">
        <f t="shared" si="482"/>
        <v>20275.2</v>
      </c>
      <c r="J969" s="64">
        <f t="shared" si="483"/>
        <v>40550.400000000001</v>
      </c>
      <c r="K969" s="64">
        <f t="shared" si="484"/>
        <v>20275.2</v>
      </c>
      <c r="L969" s="64">
        <f t="shared" si="473"/>
        <v>184799.99999999997</v>
      </c>
      <c r="M969" s="64">
        <f t="shared" si="474"/>
        <v>221760</v>
      </c>
      <c r="N969" s="64">
        <f t="shared" si="475"/>
        <v>369599.99999999994</v>
      </c>
      <c r="O969" s="64">
        <f t="shared" si="476"/>
        <v>277200</v>
      </c>
      <c r="P969" s="64">
        <f t="shared" si="477"/>
        <v>44352</v>
      </c>
      <c r="Q969" s="64">
        <f t="shared" si="478"/>
        <v>88704</v>
      </c>
      <c r="R969" s="64">
        <f t="shared" si="479"/>
        <v>44352</v>
      </c>
      <c r="T969" s="64">
        <f>培养数据!$I$6*D569</f>
        <v>184.79999999999998</v>
      </c>
      <c r="U969" s="64">
        <f>培养数据!$I$7*D569</f>
        <v>221.76</v>
      </c>
      <c r="V969" s="64">
        <f>培养数据!$I$8*D569</f>
        <v>369.59999999999997</v>
      </c>
      <c r="W969" s="64">
        <f>培养数据!$I$9*D569</f>
        <v>277.2</v>
      </c>
      <c r="X969" s="64">
        <f>培养数据!$I$10*D569</f>
        <v>44.351999999999997</v>
      </c>
      <c r="Y969" s="64">
        <f>培养数据!$I$11*D569</f>
        <v>88.703999999999994</v>
      </c>
      <c r="Z969" s="64">
        <f>培养数据!$I$12*D569</f>
        <v>44.351999999999997</v>
      </c>
    </row>
    <row r="970" spans="1:26">
      <c r="A970" s="64">
        <v>967</v>
      </c>
      <c r="B970" s="64">
        <v>3</v>
      </c>
      <c r="C970" s="64">
        <v>2</v>
      </c>
      <c r="D970" s="64">
        <v>67</v>
      </c>
      <c r="E970" s="64">
        <f t="shared" si="485"/>
        <v>85760</v>
      </c>
      <c r="F970" s="64">
        <f t="shared" si="486"/>
        <v>102912</v>
      </c>
      <c r="G970" s="64">
        <f t="shared" si="480"/>
        <v>171520</v>
      </c>
      <c r="H970" s="64">
        <f t="shared" si="481"/>
        <v>128639.99999999999</v>
      </c>
      <c r="I970" s="64">
        <f t="shared" si="482"/>
        <v>20582.400000000001</v>
      </c>
      <c r="J970" s="64">
        <f t="shared" si="483"/>
        <v>41164.800000000003</v>
      </c>
      <c r="K970" s="64">
        <f t="shared" si="484"/>
        <v>20582.400000000001</v>
      </c>
      <c r="L970" s="64">
        <f t="shared" si="473"/>
        <v>187600</v>
      </c>
      <c r="M970" s="64">
        <f t="shared" si="474"/>
        <v>225120</v>
      </c>
      <c r="N970" s="64">
        <f t="shared" si="475"/>
        <v>375200</v>
      </c>
      <c r="O970" s="64">
        <f t="shared" si="476"/>
        <v>281400.00000000006</v>
      </c>
      <c r="P970" s="64">
        <f t="shared" si="477"/>
        <v>45023.999999999993</v>
      </c>
      <c r="Q970" s="64">
        <f t="shared" si="478"/>
        <v>90047.999999999985</v>
      </c>
      <c r="R970" s="64">
        <f t="shared" si="479"/>
        <v>45023.999999999993</v>
      </c>
      <c r="T970" s="64">
        <f>培养数据!$I$6*D570</f>
        <v>187.6</v>
      </c>
      <c r="U970" s="64">
        <f>培养数据!$I$7*D570</f>
        <v>225.12</v>
      </c>
      <c r="V970" s="64">
        <f>培养数据!$I$8*D570</f>
        <v>375.2</v>
      </c>
      <c r="W970" s="64">
        <f>培养数据!$I$9*D570</f>
        <v>281.40000000000003</v>
      </c>
      <c r="X970" s="64">
        <f>培养数据!$I$10*D570</f>
        <v>45.023999999999994</v>
      </c>
      <c r="Y970" s="64">
        <f>培养数据!$I$11*D570</f>
        <v>90.047999999999988</v>
      </c>
      <c r="Z970" s="64">
        <f>培养数据!$I$12*D570</f>
        <v>45.023999999999994</v>
      </c>
    </row>
    <row r="971" spans="1:26">
      <c r="A971" s="64">
        <v>968</v>
      </c>
      <c r="B971" s="64">
        <v>3</v>
      </c>
      <c r="C971" s="64">
        <v>2</v>
      </c>
      <c r="D971" s="64">
        <v>68</v>
      </c>
      <c r="E971" s="64">
        <f t="shared" si="485"/>
        <v>87040.000000000015</v>
      </c>
      <c r="F971" s="64">
        <f t="shared" si="486"/>
        <v>104448</v>
      </c>
      <c r="G971" s="64">
        <f t="shared" si="480"/>
        <v>174080.00000000003</v>
      </c>
      <c r="H971" s="64">
        <f t="shared" si="481"/>
        <v>130560</v>
      </c>
      <c r="I971" s="64">
        <f t="shared" si="482"/>
        <v>20889.600000000006</v>
      </c>
      <c r="J971" s="64">
        <f t="shared" si="483"/>
        <v>41779.200000000012</v>
      </c>
      <c r="K971" s="64">
        <f t="shared" si="484"/>
        <v>20889.600000000006</v>
      </c>
      <c r="L971" s="64">
        <f t="shared" si="473"/>
        <v>190399.99999999997</v>
      </c>
      <c r="M971" s="64">
        <f t="shared" si="474"/>
        <v>228480</v>
      </c>
      <c r="N971" s="64">
        <f t="shared" si="475"/>
        <v>380799.99999999994</v>
      </c>
      <c r="O971" s="64">
        <f t="shared" si="476"/>
        <v>285600</v>
      </c>
      <c r="P971" s="64">
        <f t="shared" si="477"/>
        <v>45696</v>
      </c>
      <c r="Q971" s="64">
        <f t="shared" si="478"/>
        <v>91392</v>
      </c>
      <c r="R971" s="64">
        <f t="shared" si="479"/>
        <v>45696</v>
      </c>
      <c r="T971" s="64">
        <f>培养数据!$I$6*D571</f>
        <v>190.39999999999998</v>
      </c>
      <c r="U971" s="64">
        <f>培养数据!$I$7*D571</f>
        <v>228.48</v>
      </c>
      <c r="V971" s="64">
        <f>培养数据!$I$8*D571</f>
        <v>380.79999999999995</v>
      </c>
      <c r="W971" s="64">
        <f>培养数据!$I$9*D571</f>
        <v>285.60000000000002</v>
      </c>
      <c r="X971" s="64">
        <f>培养数据!$I$10*D571</f>
        <v>45.695999999999998</v>
      </c>
      <c r="Y971" s="64">
        <f>培养数据!$I$11*D571</f>
        <v>91.391999999999996</v>
      </c>
      <c r="Z971" s="64">
        <f>培养数据!$I$12*D571</f>
        <v>45.695999999999998</v>
      </c>
    </row>
    <row r="972" spans="1:26">
      <c r="A972" s="64">
        <v>969</v>
      </c>
      <c r="B972" s="64">
        <v>3</v>
      </c>
      <c r="C972" s="64">
        <v>2</v>
      </c>
      <c r="D972" s="64">
        <v>69</v>
      </c>
      <c r="E972" s="64">
        <f t="shared" si="485"/>
        <v>88320</v>
      </c>
      <c r="F972" s="64">
        <f t="shared" si="486"/>
        <v>105984</v>
      </c>
      <c r="G972" s="64">
        <f t="shared" si="480"/>
        <v>176640</v>
      </c>
      <c r="H972" s="64">
        <f t="shared" si="481"/>
        <v>132480</v>
      </c>
      <c r="I972" s="64">
        <f t="shared" si="482"/>
        <v>21196.800000000003</v>
      </c>
      <c r="J972" s="64">
        <f t="shared" si="483"/>
        <v>42393.600000000006</v>
      </c>
      <c r="K972" s="64">
        <f t="shared" si="484"/>
        <v>21196.800000000003</v>
      </c>
      <c r="L972" s="64">
        <f t="shared" si="473"/>
        <v>193200</v>
      </c>
      <c r="M972" s="64">
        <f t="shared" si="474"/>
        <v>231840</v>
      </c>
      <c r="N972" s="64">
        <f t="shared" si="475"/>
        <v>386400</v>
      </c>
      <c r="O972" s="64">
        <f t="shared" si="476"/>
        <v>289800</v>
      </c>
      <c r="P972" s="64">
        <f t="shared" si="477"/>
        <v>46367.999999999993</v>
      </c>
      <c r="Q972" s="64">
        <f t="shared" si="478"/>
        <v>92735.999999999985</v>
      </c>
      <c r="R972" s="64">
        <f t="shared" si="479"/>
        <v>46367.999999999993</v>
      </c>
      <c r="T972" s="64">
        <f>培养数据!$I$6*D572</f>
        <v>193.2</v>
      </c>
      <c r="U972" s="64">
        <f>培养数据!$I$7*D572</f>
        <v>231.84</v>
      </c>
      <c r="V972" s="64">
        <f>培养数据!$I$8*D572</f>
        <v>386.4</v>
      </c>
      <c r="W972" s="64">
        <f>培养数据!$I$9*D572</f>
        <v>289.8</v>
      </c>
      <c r="X972" s="64">
        <f>培养数据!$I$10*D572</f>
        <v>46.367999999999995</v>
      </c>
      <c r="Y972" s="64">
        <f>培养数据!$I$11*D572</f>
        <v>92.73599999999999</v>
      </c>
      <c r="Z972" s="64">
        <f>培养数据!$I$12*D572</f>
        <v>46.367999999999995</v>
      </c>
    </row>
    <row r="973" spans="1:26">
      <c r="A973" s="64">
        <v>970</v>
      </c>
      <c r="B973" s="64">
        <v>3</v>
      </c>
      <c r="C973" s="64">
        <v>2</v>
      </c>
      <c r="D973" s="64">
        <v>70</v>
      </c>
      <c r="E973" s="64">
        <f t="shared" si="485"/>
        <v>89600</v>
      </c>
      <c r="F973" s="64">
        <f t="shared" si="486"/>
        <v>107520</v>
      </c>
      <c r="G973" s="64">
        <f t="shared" si="480"/>
        <v>179200</v>
      </c>
      <c r="H973" s="64">
        <f t="shared" si="481"/>
        <v>134400</v>
      </c>
      <c r="I973" s="64">
        <f t="shared" si="482"/>
        <v>21504</v>
      </c>
      <c r="J973" s="64">
        <f t="shared" si="483"/>
        <v>43008</v>
      </c>
      <c r="K973" s="64">
        <f t="shared" si="484"/>
        <v>21504</v>
      </c>
      <c r="L973" s="64">
        <f t="shared" si="473"/>
        <v>196000</v>
      </c>
      <c r="M973" s="64">
        <f t="shared" si="474"/>
        <v>235200</v>
      </c>
      <c r="N973" s="64">
        <f t="shared" si="475"/>
        <v>392000</v>
      </c>
      <c r="O973" s="64">
        <f t="shared" si="476"/>
        <v>294000</v>
      </c>
      <c r="P973" s="64">
        <f t="shared" si="477"/>
        <v>47039.999999999993</v>
      </c>
      <c r="Q973" s="64">
        <f t="shared" si="478"/>
        <v>94079.999999999985</v>
      </c>
      <c r="R973" s="64">
        <f t="shared" si="479"/>
        <v>47039.999999999993</v>
      </c>
      <c r="T973" s="64">
        <f>培养数据!$I$6*D573</f>
        <v>196</v>
      </c>
      <c r="U973" s="64">
        <f>培养数据!$I$7*D573</f>
        <v>235.2</v>
      </c>
      <c r="V973" s="64">
        <f>培养数据!$I$8*D573</f>
        <v>392</v>
      </c>
      <c r="W973" s="64">
        <f>培养数据!$I$9*D573</f>
        <v>294</v>
      </c>
      <c r="X973" s="64">
        <f>培养数据!$I$10*D573</f>
        <v>47.039999999999992</v>
      </c>
      <c r="Y973" s="64">
        <f>培养数据!$I$11*D573</f>
        <v>94.079999999999984</v>
      </c>
      <c r="Z973" s="64">
        <f>培养数据!$I$12*D573</f>
        <v>47.039999999999992</v>
      </c>
    </row>
    <row r="974" spans="1:26">
      <c r="A974" s="64">
        <v>971</v>
      </c>
      <c r="B974" s="64">
        <v>3</v>
      </c>
      <c r="C974" s="64">
        <v>2</v>
      </c>
      <c r="D974" s="64">
        <v>71</v>
      </c>
      <c r="E974" s="64">
        <f t="shared" si="485"/>
        <v>90880.000000000015</v>
      </c>
      <c r="F974" s="64">
        <f t="shared" si="486"/>
        <v>109056</v>
      </c>
      <c r="G974" s="64">
        <f t="shared" si="480"/>
        <v>181760.00000000003</v>
      </c>
      <c r="H974" s="64">
        <f t="shared" si="481"/>
        <v>136320</v>
      </c>
      <c r="I974" s="64">
        <f t="shared" si="482"/>
        <v>21811.200000000001</v>
      </c>
      <c r="J974" s="64">
        <f t="shared" si="483"/>
        <v>43622.400000000001</v>
      </c>
      <c r="K974" s="64">
        <f t="shared" si="484"/>
        <v>21811.200000000001</v>
      </c>
      <c r="L974" s="64">
        <f t="shared" si="473"/>
        <v>198799.99999999997</v>
      </c>
      <c r="M974" s="64">
        <f t="shared" si="474"/>
        <v>238560</v>
      </c>
      <c r="N974" s="64">
        <f t="shared" si="475"/>
        <v>397599.99999999994</v>
      </c>
      <c r="O974" s="64">
        <f t="shared" si="476"/>
        <v>298200</v>
      </c>
      <c r="P974" s="64">
        <f t="shared" si="477"/>
        <v>47711.999999999993</v>
      </c>
      <c r="Q974" s="64">
        <f t="shared" si="478"/>
        <v>95423.999999999985</v>
      </c>
      <c r="R974" s="64">
        <f t="shared" si="479"/>
        <v>47711.999999999993</v>
      </c>
      <c r="T974" s="64">
        <f>培养数据!$I$6*D574</f>
        <v>198.79999999999998</v>
      </c>
      <c r="U974" s="64">
        <f>培养数据!$I$7*D574</f>
        <v>238.56</v>
      </c>
      <c r="V974" s="64">
        <f>培养数据!$I$8*D574</f>
        <v>397.59999999999997</v>
      </c>
      <c r="W974" s="64">
        <f>培养数据!$I$9*D574</f>
        <v>298.2</v>
      </c>
      <c r="X974" s="64">
        <f>培养数据!$I$10*D574</f>
        <v>47.711999999999996</v>
      </c>
      <c r="Y974" s="64">
        <f>培养数据!$I$11*D574</f>
        <v>95.423999999999992</v>
      </c>
      <c r="Z974" s="64">
        <f>培养数据!$I$12*D574</f>
        <v>47.711999999999996</v>
      </c>
    </row>
    <row r="975" spans="1:26">
      <c r="A975" s="64">
        <v>972</v>
      </c>
      <c r="B975" s="64">
        <v>3</v>
      </c>
      <c r="C975" s="64">
        <v>2</v>
      </c>
      <c r="D975" s="64">
        <v>72</v>
      </c>
      <c r="E975" s="64">
        <f t="shared" si="485"/>
        <v>92160</v>
      </c>
      <c r="F975" s="64">
        <f t="shared" si="486"/>
        <v>110592</v>
      </c>
      <c r="G975" s="64">
        <f t="shared" si="480"/>
        <v>184320</v>
      </c>
      <c r="H975" s="64">
        <f t="shared" si="481"/>
        <v>138239.99999999997</v>
      </c>
      <c r="I975" s="64">
        <f t="shared" si="482"/>
        <v>22118.400000000001</v>
      </c>
      <c r="J975" s="64">
        <f t="shared" si="483"/>
        <v>44236.800000000003</v>
      </c>
      <c r="K975" s="64">
        <f t="shared" si="484"/>
        <v>22118.400000000001</v>
      </c>
      <c r="L975" s="64">
        <f t="shared" si="473"/>
        <v>201600</v>
      </c>
      <c r="M975" s="64">
        <f t="shared" si="474"/>
        <v>241920</v>
      </c>
      <c r="N975" s="64">
        <f t="shared" si="475"/>
        <v>403200</v>
      </c>
      <c r="O975" s="64">
        <f t="shared" si="476"/>
        <v>302400.00000000006</v>
      </c>
      <c r="P975" s="64">
        <f t="shared" si="477"/>
        <v>48383.999999999993</v>
      </c>
      <c r="Q975" s="64">
        <f t="shared" si="478"/>
        <v>96767.999999999985</v>
      </c>
      <c r="R975" s="64">
        <f t="shared" si="479"/>
        <v>48383.999999999993</v>
      </c>
      <c r="T975" s="64">
        <f>培养数据!$I$6*D575</f>
        <v>201.6</v>
      </c>
      <c r="U975" s="64">
        <f>培养数据!$I$7*D575</f>
        <v>241.92</v>
      </c>
      <c r="V975" s="64">
        <f>培养数据!$I$8*D575</f>
        <v>403.2</v>
      </c>
      <c r="W975" s="64">
        <f>培养数据!$I$9*D575</f>
        <v>302.40000000000003</v>
      </c>
      <c r="X975" s="64">
        <f>培养数据!$I$10*D575</f>
        <v>48.383999999999993</v>
      </c>
      <c r="Y975" s="64">
        <f>培养数据!$I$11*D575</f>
        <v>96.767999999999986</v>
      </c>
      <c r="Z975" s="64">
        <f>培养数据!$I$12*D575</f>
        <v>48.383999999999993</v>
      </c>
    </row>
    <row r="976" spans="1:26">
      <c r="A976" s="64">
        <v>973</v>
      </c>
      <c r="B976" s="64">
        <v>3</v>
      </c>
      <c r="C976" s="64">
        <v>2</v>
      </c>
      <c r="D976" s="64">
        <v>73</v>
      </c>
      <c r="E976" s="64">
        <f t="shared" si="485"/>
        <v>93440.000000000015</v>
      </c>
      <c r="F976" s="64">
        <f t="shared" si="486"/>
        <v>112128</v>
      </c>
      <c r="G976" s="64">
        <f t="shared" si="480"/>
        <v>186880.00000000003</v>
      </c>
      <c r="H976" s="64">
        <f t="shared" si="481"/>
        <v>140160</v>
      </c>
      <c r="I976" s="64">
        <f t="shared" si="482"/>
        <v>22425.600000000002</v>
      </c>
      <c r="J976" s="64">
        <f t="shared" si="483"/>
        <v>44851.200000000004</v>
      </c>
      <c r="K976" s="64">
        <f t="shared" si="484"/>
        <v>22425.600000000002</v>
      </c>
      <c r="L976" s="64">
        <f t="shared" si="473"/>
        <v>204399.99999999997</v>
      </c>
      <c r="M976" s="64">
        <f t="shared" si="474"/>
        <v>245280</v>
      </c>
      <c r="N976" s="64">
        <f t="shared" si="475"/>
        <v>408799.99999999994</v>
      </c>
      <c r="O976" s="64">
        <f t="shared" si="476"/>
        <v>306600</v>
      </c>
      <c r="P976" s="64">
        <f t="shared" si="477"/>
        <v>49056</v>
      </c>
      <c r="Q976" s="64">
        <f t="shared" si="478"/>
        <v>98112</v>
      </c>
      <c r="R976" s="64">
        <f t="shared" si="479"/>
        <v>49056</v>
      </c>
      <c r="T976" s="64">
        <f>培养数据!$I$6*D576</f>
        <v>204.39999999999998</v>
      </c>
      <c r="U976" s="64">
        <f>培养数据!$I$7*D576</f>
        <v>245.28</v>
      </c>
      <c r="V976" s="64">
        <f>培养数据!$I$8*D576</f>
        <v>408.79999999999995</v>
      </c>
      <c r="W976" s="64">
        <f>培养数据!$I$9*D576</f>
        <v>306.60000000000002</v>
      </c>
      <c r="X976" s="64">
        <f>培养数据!$I$10*D576</f>
        <v>49.055999999999997</v>
      </c>
      <c r="Y976" s="64">
        <f>培养数据!$I$11*D576</f>
        <v>98.111999999999995</v>
      </c>
      <c r="Z976" s="64">
        <f>培养数据!$I$12*D576</f>
        <v>49.055999999999997</v>
      </c>
    </row>
    <row r="977" spans="1:26">
      <c r="A977" s="64">
        <v>974</v>
      </c>
      <c r="B977" s="64">
        <v>3</v>
      </c>
      <c r="C977" s="64">
        <v>2</v>
      </c>
      <c r="D977" s="64">
        <v>74</v>
      </c>
      <c r="E977" s="64">
        <f t="shared" si="485"/>
        <v>94720</v>
      </c>
      <c r="F977" s="64">
        <f t="shared" si="486"/>
        <v>113663.99999999999</v>
      </c>
      <c r="G977" s="64">
        <f t="shared" si="480"/>
        <v>189440</v>
      </c>
      <c r="H977" s="64">
        <f t="shared" si="481"/>
        <v>142080</v>
      </c>
      <c r="I977" s="64">
        <f t="shared" si="482"/>
        <v>22732.800000000003</v>
      </c>
      <c r="J977" s="64">
        <f t="shared" si="483"/>
        <v>45465.600000000006</v>
      </c>
      <c r="K977" s="64">
        <f t="shared" si="484"/>
        <v>22732.800000000003</v>
      </c>
      <c r="L977" s="64">
        <f t="shared" si="473"/>
        <v>207200</v>
      </c>
      <c r="M977" s="64">
        <f t="shared" si="474"/>
        <v>248640</v>
      </c>
      <c r="N977" s="64">
        <f t="shared" si="475"/>
        <v>414400</v>
      </c>
      <c r="O977" s="64">
        <f t="shared" si="476"/>
        <v>310800</v>
      </c>
      <c r="P977" s="64">
        <f t="shared" si="477"/>
        <v>49727.999999999993</v>
      </c>
      <c r="Q977" s="64">
        <f t="shared" si="478"/>
        <v>99455.999999999985</v>
      </c>
      <c r="R977" s="64">
        <f t="shared" si="479"/>
        <v>49727.999999999993</v>
      </c>
      <c r="T977" s="64">
        <f>培养数据!$I$6*D577</f>
        <v>207.2</v>
      </c>
      <c r="U977" s="64">
        <f>培养数据!$I$7*D577</f>
        <v>248.64</v>
      </c>
      <c r="V977" s="64">
        <f>培养数据!$I$8*D577</f>
        <v>414.4</v>
      </c>
      <c r="W977" s="64">
        <f>培养数据!$I$9*D577</f>
        <v>310.8</v>
      </c>
      <c r="X977" s="64">
        <f>培养数据!$I$10*D577</f>
        <v>49.727999999999994</v>
      </c>
      <c r="Y977" s="64">
        <f>培养数据!$I$11*D577</f>
        <v>99.455999999999989</v>
      </c>
      <c r="Z977" s="64">
        <f>培养数据!$I$12*D577</f>
        <v>49.727999999999994</v>
      </c>
    </row>
    <row r="978" spans="1:26">
      <c r="A978" s="64">
        <v>975</v>
      </c>
      <c r="B978" s="64">
        <v>3</v>
      </c>
      <c r="C978" s="64">
        <v>2</v>
      </c>
      <c r="D978" s="64">
        <v>75</v>
      </c>
      <c r="E978" s="64">
        <f t="shared" si="485"/>
        <v>96000</v>
      </c>
      <c r="F978" s="64">
        <f t="shared" si="486"/>
        <v>115200</v>
      </c>
      <c r="G978" s="64">
        <f t="shared" si="480"/>
        <v>192000</v>
      </c>
      <c r="H978" s="64">
        <f t="shared" si="481"/>
        <v>144000</v>
      </c>
      <c r="I978" s="64">
        <f t="shared" si="482"/>
        <v>23040</v>
      </c>
      <c r="J978" s="64">
        <f t="shared" si="483"/>
        <v>46080</v>
      </c>
      <c r="K978" s="64">
        <f t="shared" si="484"/>
        <v>23040</v>
      </c>
      <c r="L978" s="64">
        <f t="shared" si="473"/>
        <v>210000</v>
      </c>
      <c r="M978" s="64">
        <f t="shared" si="474"/>
        <v>252000</v>
      </c>
      <c r="N978" s="64">
        <f t="shared" si="475"/>
        <v>420000</v>
      </c>
      <c r="O978" s="64">
        <f t="shared" si="476"/>
        <v>315000</v>
      </c>
      <c r="P978" s="64">
        <f t="shared" si="477"/>
        <v>50399.999999999993</v>
      </c>
      <c r="Q978" s="64">
        <f t="shared" si="478"/>
        <v>100799.99999999999</v>
      </c>
      <c r="R978" s="64">
        <f t="shared" si="479"/>
        <v>50399.999999999993</v>
      </c>
      <c r="T978" s="64">
        <f>培养数据!$I$6*D578</f>
        <v>210</v>
      </c>
      <c r="U978" s="64">
        <f>培养数据!$I$7*D578</f>
        <v>252</v>
      </c>
      <c r="V978" s="64">
        <f>培养数据!$I$8*D578</f>
        <v>420</v>
      </c>
      <c r="W978" s="64">
        <f>培养数据!$I$9*D578</f>
        <v>315</v>
      </c>
      <c r="X978" s="64">
        <f>培养数据!$I$10*D578</f>
        <v>50.399999999999991</v>
      </c>
      <c r="Y978" s="64">
        <f>培养数据!$I$11*D578</f>
        <v>100.79999999999998</v>
      </c>
      <c r="Z978" s="64">
        <f>培养数据!$I$12*D578</f>
        <v>50.399999999999991</v>
      </c>
    </row>
    <row r="979" spans="1:26">
      <c r="A979" s="64">
        <v>976</v>
      </c>
      <c r="B979" s="64">
        <v>3</v>
      </c>
      <c r="C979" s="64">
        <v>2</v>
      </c>
      <c r="D979" s="64">
        <v>76</v>
      </c>
      <c r="E979" s="64">
        <f t="shared" si="485"/>
        <v>97280.000000000015</v>
      </c>
      <c r="F979" s="64">
        <f t="shared" si="486"/>
        <v>116736</v>
      </c>
      <c r="G979" s="64">
        <f t="shared" si="480"/>
        <v>194560.00000000003</v>
      </c>
      <c r="H979" s="64">
        <f t="shared" si="481"/>
        <v>145920</v>
      </c>
      <c r="I979" s="64">
        <f t="shared" si="482"/>
        <v>23347.200000000001</v>
      </c>
      <c r="J979" s="64">
        <f t="shared" si="483"/>
        <v>46694.400000000001</v>
      </c>
      <c r="K979" s="64">
        <f t="shared" si="484"/>
        <v>23347.200000000001</v>
      </c>
      <c r="L979" s="64">
        <f t="shared" si="473"/>
        <v>212799.99999999997</v>
      </c>
      <c r="M979" s="64">
        <f t="shared" si="474"/>
        <v>255359.99999999997</v>
      </c>
      <c r="N979" s="64">
        <f t="shared" si="475"/>
        <v>425599.99999999994</v>
      </c>
      <c r="O979" s="64">
        <f t="shared" si="476"/>
        <v>319200</v>
      </c>
      <c r="P979" s="64">
        <f t="shared" si="477"/>
        <v>51071.999999999993</v>
      </c>
      <c r="Q979" s="64">
        <f t="shared" si="478"/>
        <v>102143.99999999999</v>
      </c>
      <c r="R979" s="64">
        <f t="shared" si="479"/>
        <v>51071.999999999993</v>
      </c>
      <c r="T979" s="64">
        <f>培养数据!$I$6*D579</f>
        <v>212.79999999999998</v>
      </c>
      <c r="U979" s="64">
        <f>培养数据!$I$7*D579</f>
        <v>255.35999999999999</v>
      </c>
      <c r="V979" s="64">
        <f>培养数据!$I$8*D579</f>
        <v>425.59999999999997</v>
      </c>
      <c r="W979" s="64">
        <f>培养数据!$I$9*D579</f>
        <v>319.2</v>
      </c>
      <c r="X979" s="64">
        <f>培养数据!$I$10*D579</f>
        <v>51.071999999999996</v>
      </c>
      <c r="Y979" s="64">
        <f>培养数据!$I$11*D579</f>
        <v>102.14399999999999</v>
      </c>
      <c r="Z979" s="64">
        <f>培养数据!$I$12*D579</f>
        <v>51.071999999999996</v>
      </c>
    </row>
    <row r="980" spans="1:26">
      <c r="A980" s="64">
        <v>977</v>
      </c>
      <c r="B980" s="64">
        <v>3</v>
      </c>
      <c r="C980" s="64">
        <v>2</v>
      </c>
      <c r="D980" s="64">
        <v>77</v>
      </c>
      <c r="E980" s="64">
        <f t="shared" si="485"/>
        <v>98560</v>
      </c>
      <c r="F980" s="64">
        <f t="shared" si="486"/>
        <v>118272</v>
      </c>
      <c r="G980" s="64">
        <f t="shared" si="480"/>
        <v>197120</v>
      </c>
      <c r="H980" s="64">
        <f t="shared" si="481"/>
        <v>147839.99999999997</v>
      </c>
      <c r="I980" s="64">
        <f t="shared" si="482"/>
        <v>23654.400000000001</v>
      </c>
      <c r="J980" s="64">
        <f t="shared" si="483"/>
        <v>47308.800000000003</v>
      </c>
      <c r="K980" s="64">
        <f t="shared" si="484"/>
        <v>23654.400000000001</v>
      </c>
      <c r="L980" s="64">
        <f t="shared" si="473"/>
        <v>215600</v>
      </c>
      <c r="M980" s="64">
        <f t="shared" si="474"/>
        <v>258719.99999999997</v>
      </c>
      <c r="N980" s="64">
        <f t="shared" si="475"/>
        <v>431200</v>
      </c>
      <c r="O980" s="64">
        <f t="shared" si="476"/>
        <v>323400.00000000006</v>
      </c>
      <c r="P980" s="64">
        <f t="shared" si="477"/>
        <v>51743.999999999993</v>
      </c>
      <c r="Q980" s="64">
        <f t="shared" si="478"/>
        <v>103487.99999999999</v>
      </c>
      <c r="R980" s="64">
        <f t="shared" si="479"/>
        <v>51743.999999999993</v>
      </c>
      <c r="T980" s="64">
        <f>培养数据!$I$6*D580</f>
        <v>215.6</v>
      </c>
      <c r="U980" s="64">
        <f>培养数据!$I$7*D580</f>
        <v>258.71999999999997</v>
      </c>
      <c r="V980" s="64">
        <f>培养数据!$I$8*D580</f>
        <v>431.2</v>
      </c>
      <c r="W980" s="64">
        <f>培养数据!$I$9*D580</f>
        <v>323.40000000000003</v>
      </c>
      <c r="X980" s="64">
        <f>培养数据!$I$10*D580</f>
        <v>51.743999999999993</v>
      </c>
      <c r="Y980" s="64">
        <f>培养数据!$I$11*D580</f>
        <v>103.48799999999999</v>
      </c>
      <c r="Z980" s="64">
        <f>培养数据!$I$12*D580</f>
        <v>51.743999999999993</v>
      </c>
    </row>
    <row r="981" spans="1:26">
      <c r="A981" s="64">
        <v>978</v>
      </c>
      <c r="B981" s="64">
        <v>3</v>
      </c>
      <c r="C981" s="64">
        <v>2</v>
      </c>
      <c r="D981" s="64">
        <v>78</v>
      </c>
      <c r="E981" s="64">
        <f t="shared" si="485"/>
        <v>99840.000000000015</v>
      </c>
      <c r="F981" s="64">
        <f t="shared" si="486"/>
        <v>119808</v>
      </c>
      <c r="G981" s="64">
        <f t="shared" si="480"/>
        <v>199680.00000000003</v>
      </c>
      <c r="H981" s="64">
        <f t="shared" si="481"/>
        <v>149760</v>
      </c>
      <c r="I981" s="64">
        <f t="shared" si="482"/>
        <v>23961.600000000002</v>
      </c>
      <c r="J981" s="64">
        <f t="shared" si="483"/>
        <v>47923.200000000004</v>
      </c>
      <c r="K981" s="64">
        <f t="shared" si="484"/>
        <v>23961.600000000002</v>
      </c>
      <c r="L981" s="64">
        <f t="shared" si="473"/>
        <v>218399.99999999997</v>
      </c>
      <c r="M981" s="64">
        <f t="shared" si="474"/>
        <v>262079.99999999997</v>
      </c>
      <c r="N981" s="64">
        <f t="shared" si="475"/>
        <v>436799.99999999994</v>
      </c>
      <c r="O981" s="64">
        <f t="shared" si="476"/>
        <v>327600</v>
      </c>
      <c r="P981" s="64">
        <f t="shared" si="477"/>
        <v>52416</v>
      </c>
      <c r="Q981" s="64">
        <f t="shared" si="478"/>
        <v>104832</v>
      </c>
      <c r="R981" s="64">
        <f t="shared" si="479"/>
        <v>52416</v>
      </c>
      <c r="T981" s="64">
        <f>培养数据!$I$6*D581</f>
        <v>218.39999999999998</v>
      </c>
      <c r="U981" s="64">
        <f>培养数据!$I$7*D581</f>
        <v>262.08</v>
      </c>
      <c r="V981" s="64">
        <f>培养数据!$I$8*D581</f>
        <v>436.79999999999995</v>
      </c>
      <c r="W981" s="64">
        <f>培养数据!$I$9*D581</f>
        <v>327.60000000000002</v>
      </c>
      <c r="X981" s="64">
        <f>培养数据!$I$10*D581</f>
        <v>52.415999999999997</v>
      </c>
      <c r="Y981" s="64">
        <f>培养数据!$I$11*D581</f>
        <v>104.83199999999999</v>
      </c>
      <c r="Z981" s="64">
        <f>培养数据!$I$12*D581</f>
        <v>52.415999999999997</v>
      </c>
    </row>
    <row r="982" spans="1:26">
      <c r="A982" s="64">
        <v>979</v>
      </c>
      <c r="B982" s="64">
        <v>3</v>
      </c>
      <c r="C982" s="64">
        <v>2</v>
      </c>
      <c r="D982" s="64">
        <v>79</v>
      </c>
      <c r="E982" s="64">
        <f t="shared" si="485"/>
        <v>101120</v>
      </c>
      <c r="F982" s="64">
        <f t="shared" si="486"/>
        <v>121344</v>
      </c>
      <c r="G982" s="64">
        <f t="shared" si="480"/>
        <v>202240</v>
      </c>
      <c r="H982" s="64">
        <f t="shared" si="481"/>
        <v>151680</v>
      </c>
      <c r="I982" s="64">
        <f t="shared" si="482"/>
        <v>24268.800000000003</v>
      </c>
      <c r="J982" s="64">
        <f t="shared" si="483"/>
        <v>48537.600000000006</v>
      </c>
      <c r="K982" s="64">
        <f t="shared" si="484"/>
        <v>24268.800000000003</v>
      </c>
      <c r="L982" s="64">
        <f t="shared" si="473"/>
        <v>221200</v>
      </c>
      <c r="M982" s="64">
        <f t="shared" si="474"/>
        <v>265440</v>
      </c>
      <c r="N982" s="64">
        <f t="shared" si="475"/>
        <v>442400</v>
      </c>
      <c r="O982" s="64">
        <f t="shared" si="476"/>
        <v>331800</v>
      </c>
      <c r="P982" s="64">
        <f t="shared" si="477"/>
        <v>53087.999999999993</v>
      </c>
      <c r="Q982" s="64">
        <f t="shared" si="478"/>
        <v>106175.99999999999</v>
      </c>
      <c r="R982" s="64">
        <f t="shared" si="479"/>
        <v>53087.999999999993</v>
      </c>
      <c r="T982" s="64">
        <f>培养数据!$I$6*D582</f>
        <v>221.2</v>
      </c>
      <c r="U982" s="64">
        <f>培养数据!$I$7*D582</f>
        <v>265.44</v>
      </c>
      <c r="V982" s="64">
        <f>培养数据!$I$8*D582</f>
        <v>442.4</v>
      </c>
      <c r="W982" s="64">
        <f>培养数据!$I$9*D582</f>
        <v>331.8</v>
      </c>
      <c r="X982" s="64">
        <f>培养数据!$I$10*D582</f>
        <v>53.087999999999994</v>
      </c>
      <c r="Y982" s="64">
        <f>培养数据!$I$11*D582</f>
        <v>106.17599999999999</v>
      </c>
      <c r="Z982" s="64">
        <f>培养数据!$I$12*D582</f>
        <v>53.087999999999994</v>
      </c>
    </row>
    <row r="983" spans="1:26">
      <c r="A983" s="64">
        <v>980</v>
      </c>
      <c r="B983" s="64">
        <v>3</v>
      </c>
      <c r="C983" s="64">
        <v>2</v>
      </c>
      <c r="D983" s="64">
        <v>80</v>
      </c>
      <c r="E983" s="64">
        <f t="shared" si="485"/>
        <v>102400</v>
      </c>
      <c r="F983" s="64">
        <f t="shared" si="486"/>
        <v>122880</v>
      </c>
      <c r="G983" s="64">
        <f t="shared" si="480"/>
        <v>204800</v>
      </c>
      <c r="H983" s="64">
        <f t="shared" si="481"/>
        <v>153600</v>
      </c>
      <c r="I983" s="64">
        <f t="shared" si="482"/>
        <v>24576</v>
      </c>
      <c r="J983" s="64">
        <f t="shared" si="483"/>
        <v>49152</v>
      </c>
      <c r="K983" s="64">
        <f t="shared" si="484"/>
        <v>24576</v>
      </c>
      <c r="L983" s="64">
        <f t="shared" si="473"/>
        <v>224000</v>
      </c>
      <c r="M983" s="64">
        <f t="shared" si="474"/>
        <v>268800</v>
      </c>
      <c r="N983" s="64">
        <f t="shared" si="475"/>
        <v>448000</v>
      </c>
      <c r="O983" s="64">
        <f t="shared" si="476"/>
        <v>336000</v>
      </c>
      <c r="P983" s="64">
        <f t="shared" si="477"/>
        <v>53759.999999999993</v>
      </c>
      <c r="Q983" s="64">
        <f t="shared" si="478"/>
        <v>107519.99999999999</v>
      </c>
      <c r="R983" s="64">
        <f t="shared" si="479"/>
        <v>53759.999999999993</v>
      </c>
      <c r="T983" s="64">
        <f>培养数据!$I$6*D583</f>
        <v>224</v>
      </c>
      <c r="U983" s="64">
        <f>培养数据!$I$7*D583</f>
        <v>268.8</v>
      </c>
      <c r="V983" s="64">
        <f>培养数据!$I$8*D583</f>
        <v>448</v>
      </c>
      <c r="W983" s="64">
        <f>培养数据!$I$9*D583</f>
        <v>336</v>
      </c>
      <c r="X983" s="64">
        <f>培养数据!$I$10*D583</f>
        <v>53.759999999999991</v>
      </c>
      <c r="Y983" s="64">
        <f>培养数据!$I$11*D583</f>
        <v>107.51999999999998</v>
      </c>
      <c r="Z983" s="64">
        <f>培养数据!$I$12*D583</f>
        <v>53.759999999999991</v>
      </c>
    </row>
    <row r="984" spans="1:26">
      <c r="A984" s="64">
        <v>981</v>
      </c>
      <c r="B984" s="64">
        <v>3</v>
      </c>
      <c r="C984" s="64">
        <v>2</v>
      </c>
      <c r="D984" s="64">
        <v>81</v>
      </c>
      <c r="E984" s="64">
        <f t="shared" si="485"/>
        <v>103680</v>
      </c>
      <c r="F984" s="64">
        <f t="shared" si="486"/>
        <v>124415.99999999999</v>
      </c>
      <c r="G984" s="64">
        <f t="shared" si="480"/>
        <v>207360</v>
      </c>
      <c r="H984" s="64">
        <f t="shared" si="481"/>
        <v>155520</v>
      </c>
      <c r="I984" s="64">
        <f t="shared" si="482"/>
        <v>24883.200000000001</v>
      </c>
      <c r="J984" s="64">
        <f t="shared" si="483"/>
        <v>49766.400000000001</v>
      </c>
      <c r="K984" s="64">
        <f t="shared" si="484"/>
        <v>24883.200000000001</v>
      </c>
      <c r="L984" s="64">
        <f t="shared" si="473"/>
        <v>226799.99999999997</v>
      </c>
      <c r="M984" s="64">
        <f t="shared" si="474"/>
        <v>272159.99999999994</v>
      </c>
      <c r="N984" s="64">
        <f t="shared" si="475"/>
        <v>453599.99999999994</v>
      </c>
      <c r="O984" s="64">
        <f t="shared" si="476"/>
        <v>340200</v>
      </c>
      <c r="P984" s="64">
        <f t="shared" si="477"/>
        <v>54431.999999999993</v>
      </c>
      <c r="Q984" s="64">
        <f t="shared" si="478"/>
        <v>108863.99999999999</v>
      </c>
      <c r="R984" s="64">
        <f t="shared" si="479"/>
        <v>54431.999999999993</v>
      </c>
      <c r="T984" s="64">
        <f>培养数据!$I$6*D584</f>
        <v>226.79999999999998</v>
      </c>
      <c r="U984" s="64">
        <f>培养数据!$I$7*D584</f>
        <v>272.15999999999997</v>
      </c>
      <c r="V984" s="64">
        <f>培养数据!$I$8*D584</f>
        <v>453.59999999999997</v>
      </c>
      <c r="W984" s="64">
        <f>培养数据!$I$9*D584</f>
        <v>340.2</v>
      </c>
      <c r="X984" s="64">
        <f>培养数据!$I$10*D584</f>
        <v>54.431999999999995</v>
      </c>
      <c r="Y984" s="64">
        <f>培养数据!$I$11*D584</f>
        <v>108.86399999999999</v>
      </c>
      <c r="Z984" s="64">
        <f>培养数据!$I$12*D584</f>
        <v>54.431999999999995</v>
      </c>
    </row>
    <row r="985" spans="1:26">
      <c r="A985" s="64">
        <v>982</v>
      </c>
      <c r="B985" s="64">
        <v>3</v>
      </c>
      <c r="C985" s="64">
        <v>2</v>
      </c>
      <c r="D985" s="64">
        <v>82</v>
      </c>
      <c r="E985" s="64">
        <f t="shared" si="485"/>
        <v>104960.00000000003</v>
      </c>
      <c r="F985" s="64">
        <f t="shared" si="486"/>
        <v>125952</v>
      </c>
      <c r="G985" s="64">
        <f t="shared" si="480"/>
        <v>209920.00000000006</v>
      </c>
      <c r="H985" s="64">
        <f t="shared" si="481"/>
        <v>157440</v>
      </c>
      <c r="I985" s="64">
        <f t="shared" si="482"/>
        <v>25190.400000000001</v>
      </c>
      <c r="J985" s="64">
        <f t="shared" si="483"/>
        <v>50380.800000000003</v>
      </c>
      <c r="K985" s="64">
        <f t="shared" si="484"/>
        <v>25190.400000000001</v>
      </c>
      <c r="L985" s="64">
        <f t="shared" si="473"/>
        <v>229600</v>
      </c>
      <c r="M985" s="64">
        <f t="shared" si="474"/>
        <v>275520</v>
      </c>
      <c r="N985" s="64">
        <f t="shared" si="475"/>
        <v>459200</v>
      </c>
      <c r="O985" s="64">
        <f t="shared" si="476"/>
        <v>344400.00000000006</v>
      </c>
      <c r="P985" s="64">
        <f t="shared" si="477"/>
        <v>55103.999999999993</v>
      </c>
      <c r="Q985" s="64">
        <f t="shared" si="478"/>
        <v>110207.99999999999</v>
      </c>
      <c r="R985" s="64">
        <f t="shared" si="479"/>
        <v>55103.999999999993</v>
      </c>
      <c r="T985" s="64">
        <f>培养数据!$I$6*D585</f>
        <v>229.6</v>
      </c>
      <c r="U985" s="64">
        <f>培养数据!$I$7*D585</f>
        <v>275.52</v>
      </c>
      <c r="V985" s="64">
        <f>培养数据!$I$8*D585</f>
        <v>459.2</v>
      </c>
      <c r="W985" s="64">
        <f>培养数据!$I$9*D585</f>
        <v>344.40000000000003</v>
      </c>
      <c r="X985" s="64">
        <f>培养数据!$I$10*D585</f>
        <v>55.103999999999992</v>
      </c>
      <c r="Y985" s="64">
        <f>培养数据!$I$11*D585</f>
        <v>110.20799999999998</v>
      </c>
      <c r="Z985" s="64">
        <f>培养数据!$I$12*D585</f>
        <v>55.103999999999992</v>
      </c>
    </row>
    <row r="986" spans="1:26">
      <c r="A986" s="64">
        <v>983</v>
      </c>
      <c r="B986" s="64">
        <v>3</v>
      </c>
      <c r="C986" s="64">
        <v>2</v>
      </c>
      <c r="D986" s="64">
        <v>83</v>
      </c>
      <c r="E986" s="64">
        <f t="shared" si="485"/>
        <v>106240</v>
      </c>
      <c r="F986" s="64">
        <f t="shared" si="486"/>
        <v>127487.99999999999</v>
      </c>
      <c r="G986" s="64">
        <f t="shared" si="480"/>
        <v>212480</v>
      </c>
      <c r="H986" s="64">
        <f t="shared" si="481"/>
        <v>159360</v>
      </c>
      <c r="I986" s="64">
        <f t="shared" si="482"/>
        <v>25497.600000000002</v>
      </c>
      <c r="J986" s="64">
        <f t="shared" si="483"/>
        <v>50995.200000000004</v>
      </c>
      <c r="K986" s="64">
        <f t="shared" si="484"/>
        <v>25497.600000000002</v>
      </c>
      <c r="L986" s="64">
        <f t="shared" si="473"/>
        <v>232399.99999999997</v>
      </c>
      <c r="M986" s="64">
        <f t="shared" si="474"/>
        <v>278880</v>
      </c>
      <c r="N986" s="64">
        <f t="shared" si="475"/>
        <v>464799.99999999994</v>
      </c>
      <c r="O986" s="64">
        <f t="shared" si="476"/>
        <v>348600</v>
      </c>
      <c r="P986" s="64">
        <f t="shared" si="477"/>
        <v>55775.999999999993</v>
      </c>
      <c r="Q986" s="64">
        <f t="shared" si="478"/>
        <v>111551.99999999999</v>
      </c>
      <c r="R986" s="64">
        <f t="shared" si="479"/>
        <v>55775.999999999993</v>
      </c>
      <c r="T986" s="64">
        <f>培养数据!$I$6*D586</f>
        <v>232.39999999999998</v>
      </c>
      <c r="U986" s="64">
        <f>培养数据!$I$7*D586</f>
        <v>278.88</v>
      </c>
      <c r="V986" s="64">
        <f>培养数据!$I$8*D586</f>
        <v>464.79999999999995</v>
      </c>
      <c r="W986" s="64">
        <f>培养数据!$I$9*D586</f>
        <v>348.6</v>
      </c>
      <c r="X986" s="64">
        <f>培养数据!$I$10*D586</f>
        <v>55.775999999999996</v>
      </c>
      <c r="Y986" s="64">
        <f>培养数据!$I$11*D586</f>
        <v>111.55199999999999</v>
      </c>
      <c r="Z986" s="64">
        <f>培养数据!$I$12*D586</f>
        <v>55.775999999999996</v>
      </c>
    </row>
    <row r="987" spans="1:26">
      <c r="A987" s="64">
        <v>984</v>
      </c>
      <c r="B987" s="64">
        <v>3</v>
      </c>
      <c r="C987" s="64">
        <v>2</v>
      </c>
      <c r="D987" s="64">
        <v>84</v>
      </c>
      <c r="E987" s="64">
        <f t="shared" si="485"/>
        <v>107520</v>
      </c>
      <c r="F987" s="64">
        <f t="shared" si="486"/>
        <v>129024</v>
      </c>
      <c r="G987" s="64">
        <f t="shared" si="480"/>
        <v>215040</v>
      </c>
      <c r="H987" s="64">
        <f t="shared" si="481"/>
        <v>161280</v>
      </c>
      <c r="I987" s="64">
        <f t="shared" si="482"/>
        <v>25804.800000000003</v>
      </c>
      <c r="J987" s="64">
        <f t="shared" si="483"/>
        <v>51609.600000000006</v>
      </c>
      <c r="K987" s="64">
        <f t="shared" si="484"/>
        <v>25804.800000000003</v>
      </c>
      <c r="L987" s="64">
        <f t="shared" si="473"/>
        <v>235200</v>
      </c>
      <c r="M987" s="64">
        <f t="shared" si="474"/>
        <v>282240</v>
      </c>
      <c r="N987" s="64">
        <f t="shared" si="475"/>
        <v>470400</v>
      </c>
      <c r="O987" s="64">
        <f t="shared" si="476"/>
        <v>352800</v>
      </c>
      <c r="P987" s="64">
        <f t="shared" si="477"/>
        <v>56447.999999999993</v>
      </c>
      <c r="Q987" s="64">
        <f t="shared" si="478"/>
        <v>112895.99999999999</v>
      </c>
      <c r="R987" s="64">
        <f t="shared" si="479"/>
        <v>56447.999999999993</v>
      </c>
      <c r="T987" s="64">
        <f>培养数据!$I$6*D587</f>
        <v>235.2</v>
      </c>
      <c r="U987" s="64">
        <f>培养数据!$I$7*D587</f>
        <v>282.24</v>
      </c>
      <c r="V987" s="64">
        <f>培养数据!$I$8*D587</f>
        <v>470.4</v>
      </c>
      <c r="W987" s="64">
        <f>培养数据!$I$9*D587</f>
        <v>352.8</v>
      </c>
      <c r="X987" s="64">
        <f>培养数据!$I$10*D587</f>
        <v>56.447999999999993</v>
      </c>
      <c r="Y987" s="64">
        <f>培养数据!$I$11*D587</f>
        <v>112.89599999999999</v>
      </c>
      <c r="Z987" s="64">
        <f>培养数据!$I$12*D587</f>
        <v>56.447999999999993</v>
      </c>
    </row>
    <row r="988" spans="1:26">
      <c r="A988" s="64">
        <v>985</v>
      </c>
      <c r="B988" s="64">
        <v>3</v>
      </c>
      <c r="C988" s="64">
        <v>2</v>
      </c>
      <c r="D988" s="64">
        <v>85</v>
      </c>
      <c r="E988" s="64">
        <f t="shared" si="485"/>
        <v>108800</v>
      </c>
      <c r="F988" s="64">
        <f t="shared" si="486"/>
        <v>130560</v>
      </c>
      <c r="G988" s="64">
        <f t="shared" si="480"/>
        <v>217600</v>
      </c>
      <c r="H988" s="64">
        <f t="shared" si="481"/>
        <v>163200</v>
      </c>
      <c r="I988" s="64">
        <f t="shared" si="482"/>
        <v>26112</v>
      </c>
      <c r="J988" s="64">
        <f t="shared" si="483"/>
        <v>52224</v>
      </c>
      <c r="K988" s="64">
        <f t="shared" si="484"/>
        <v>26112</v>
      </c>
      <c r="L988" s="64">
        <f t="shared" si="473"/>
        <v>237999.99999999997</v>
      </c>
      <c r="M988" s="64">
        <f t="shared" si="474"/>
        <v>285599.99999999994</v>
      </c>
      <c r="N988" s="64">
        <f t="shared" si="475"/>
        <v>475999.99999999994</v>
      </c>
      <c r="O988" s="64">
        <f t="shared" si="476"/>
        <v>357000</v>
      </c>
      <c r="P988" s="64">
        <f t="shared" si="477"/>
        <v>57120</v>
      </c>
      <c r="Q988" s="64">
        <f t="shared" si="478"/>
        <v>114240</v>
      </c>
      <c r="R988" s="64">
        <f t="shared" si="479"/>
        <v>57120</v>
      </c>
      <c r="T988" s="64">
        <f>培养数据!$I$6*D588</f>
        <v>237.99999999999997</v>
      </c>
      <c r="U988" s="64">
        <f>培养数据!$I$7*D588</f>
        <v>285.59999999999997</v>
      </c>
      <c r="V988" s="64">
        <f>培养数据!$I$8*D588</f>
        <v>475.99999999999994</v>
      </c>
      <c r="W988" s="64">
        <f>培养数据!$I$9*D588</f>
        <v>357</v>
      </c>
      <c r="X988" s="64">
        <f>培养数据!$I$10*D588</f>
        <v>57.12</v>
      </c>
      <c r="Y988" s="64">
        <f>培养数据!$I$11*D588</f>
        <v>114.24</v>
      </c>
      <c r="Z988" s="64">
        <f>培养数据!$I$12*D588</f>
        <v>57.12</v>
      </c>
    </row>
    <row r="989" spans="1:26">
      <c r="A989" s="64">
        <v>986</v>
      </c>
      <c r="B989" s="64">
        <v>3</v>
      </c>
      <c r="C989" s="64">
        <v>2</v>
      </c>
      <c r="D989" s="64">
        <v>86</v>
      </c>
      <c r="E989" s="64">
        <f t="shared" si="485"/>
        <v>110080</v>
      </c>
      <c r="F989" s="64">
        <f t="shared" si="486"/>
        <v>132096</v>
      </c>
      <c r="G989" s="64">
        <f t="shared" si="480"/>
        <v>220160</v>
      </c>
      <c r="H989" s="64">
        <f t="shared" si="481"/>
        <v>165120</v>
      </c>
      <c r="I989" s="64">
        <f t="shared" si="482"/>
        <v>26419.200000000001</v>
      </c>
      <c r="J989" s="64">
        <f t="shared" si="483"/>
        <v>52838.400000000001</v>
      </c>
      <c r="K989" s="64">
        <f t="shared" si="484"/>
        <v>26419.200000000001</v>
      </c>
      <c r="L989" s="64">
        <f t="shared" si="473"/>
        <v>240799.99999999997</v>
      </c>
      <c r="M989" s="64">
        <f t="shared" si="474"/>
        <v>288960</v>
      </c>
      <c r="N989" s="64">
        <f t="shared" si="475"/>
        <v>481599.99999999994</v>
      </c>
      <c r="O989" s="64">
        <f t="shared" si="476"/>
        <v>361200</v>
      </c>
      <c r="P989" s="64">
        <f t="shared" si="477"/>
        <v>57791.999999999993</v>
      </c>
      <c r="Q989" s="64">
        <f t="shared" si="478"/>
        <v>115583.99999999999</v>
      </c>
      <c r="R989" s="64">
        <f t="shared" si="479"/>
        <v>57791.999999999993</v>
      </c>
      <c r="T989" s="64">
        <f>培养数据!$I$6*D589</f>
        <v>240.79999999999998</v>
      </c>
      <c r="U989" s="64">
        <f>培养数据!$I$7*D589</f>
        <v>288.95999999999998</v>
      </c>
      <c r="V989" s="64">
        <f>培养数据!$I$8*D589</f>
        <v>481.59999999999997</v>
      </c>
      <c r="W989" s="64">
        <f>培养数据!$I$9*D589</f>
        <v>361.2</v>
      </c>
      <c r="X989" s="64">
        <f>培养数据!$I$10*D589</f>
        <v>57.791999999999994</v>
      </c>
      <c r="Y989" s="64">
        <f>培养数据!$I$11*D589</f>
        <v>115.58399999999999</v>
      </c>
      <c r="Z989" s="64">
        <f>培养数据!$I$12*D589</f>
        <v>57.791999999999994</v>
      </c>
    </row>
    <row r="990" spans="1:26">
      <c r="A990" s="64">
        <v>987</v>
      </c>
      <c r="B990" s="64">
        <v>3</v>
      </c>
      <c r="C990" s="64">
        <v>2</v>
      </c>
      <c r="D990" s="64">
        <v>87</v>
      </c>
      <c r="E990" s="64">
        <f t="shared" si="485"/>
        <v>111360.00000000003</v>
      </c>
      <c r="F990" s="64">
        <f t="shared" si="486"/>
        <v>133632</v>
      </c>
      <c r="G990" s="64">
        <f t="shared" si="480"/>
        <v>222720.00000000006</v>
      </c>
      <c r="H990" s="64">
        <f t="shared" si="481"/>
        <v>167040</v>
      </c>
      <c r="I990" s="64">
        <f t="shared" si="482"/>
        <v>26726.400000000001</v>
      </c>
      <c r="J990" s="64">
        <f t="shared" si="483"/>
        <v>53452.800000000003</v>
      </c>
      <c r="K990" s="64">
        <f t="shared" si="484"/>
        <v>26726.400000000001</v>
      </c>
      <c r="L990" s="64">
        <f t="shared" si="473"/>
        <v>243600</v>
      </c>
      <c r="M990" s="64">
        <f t="shared" si="474"/>
        <v>292320</v>
      </c>
      <c r="N990" s="64">
        <f t="shared" si="475"/>
        <v>487200</v>
      </c>
      <c r="O990" s="64">
        <f t="shared" si="476"/>
        <v>365400.00000000006</v>
      </c>
      <c r="P990" s="64">
        <f t="shared" si="477"/>
        <v>58463.999999999993</v>
      </c>
      <c r="Q990" s="64">
        <f t="shared" si="478"/>
        <v>116927.99999999999</v>
      </c>
      <c r="R990" s="64">
        <f t="shared" si="479"/>
        <v>58463.999999999993</v>
      </c>
      <c r="T990" s="64">
        <f>培养数据!$I$6*D590</f>
        <v>243.6</v>
      </c>
      <c r="U990" s="64">
        <f>培养数据!$I$7*D590</f>
        <v>292.32</v>
      </c>
      <c r="V990" s="64">
        <f>培养数据!$I$8*D590</f>
        <v>487.2</v>
      </c>
      <c r="W990" s="64">
        <f>培养数据!$I$9*D590</f>
        <v>365.40000000000003</v>
      </c>
      <c r="X990" s="64">
        <f>培养数据!$I$10*D590</f>
        <v>58.463999999999992</v>
      </c>
      <c r="Y990" s="64">
        <f>培养数据!$I$11*D590</f>
        <v>116.92799999999998</v>
      </c>
      <c r="Z990" s="64">
        <f>培养数据!$I$12*D590</f>
        <v>58.463999999999992</v>
      </c>
    </row>
    <row r="991" spans="1:26">
      <c r="A991" s="64">
        <v>988</v>
      </c>
      <c r="B991" s="64">
        <v>3</v>
      </c>
      <c r="C991" s="64">
        <v>2</v>
      </c>
      <c r="D991" s="64">
        <v>88</v>
      </c>
      <c r="E991" s="64">
        <f t="shared" si="485"/>
        <v>112640</v>
      </c>
      <c r="F991" s="64">
        <f t="shared" si="486"/>
        <v>135167.99999999997</v>
      </c>
      <c r="G991" s="64">
        <f t="shared" si="480"/>
        <v>225280</v>
      </c>
      <c r="H991" s="64">
        <f t="shared" si="481"/>
        <v>168960</v>
      </c>
      <c r="I991" s="64">
        <f t="shared" si="482"/>
        <v>27033.600000000002</v>
      </c>
      <c r="J991" s="64">
        <f t="shared" si="483"/>
        <v>54067.200000000004</v>
      </c>
      <c r="K991" s="64">
        <f t="shared" si="484"/>
        <v>27033.600000000002</v>
      </c>
      <c r="L991" s="64">
        <f t="shared" si="473"/>
        <v>246399.99999999997</v>
      </c>
      <c r="M991" s="64">
        <f t="shared" si="474"/>
        <v>295680</v>
      </c>
      <c r="N991" s="64">
        <f t="shared" si="475"/>
        <v>492799.99999999994</v>
      </c>
      <c r="O991" s="64">
        <f t="shared" si="476"/>
        <v>369600</v>
      </c>
      <c r="P991" s="64">
        <f t="shared" si="477"/>
        <v>59135.999999999993</v>
      </c>
      <c r="Q991" s="64">
        <f t="shared" si="478"/>
        <v>118271.99999999999</v>
      </c>
      <c r="R991" s="64">
        <f t="shared" si="479"/>
        <v>59135.999999999993</v>
      </c>
      <c r="T991" s="64">
        <f>培养数据!$I$6*D591</f>
        <v>246.39999999999998</v>
      </c>
      <c r="U991" s="64">
        <f>培养数据!$I$7*D591</f>
        <v>295.68</v>
      </c>
      <c r="V991" s="64">
        <f>培养数据!$I$8*D591</f>
        <v>492.79999999999995</v>
      </c>
      <c r="W991" s="64">
        <f>培养数据!$I$9*D591</f>
        <v>369.6</v>
      </c>
      <c r="X991" s="64">
        <f>培养数据!$I$10*D591</f>
        <v>59.135999999999996</v>
      </c>
      <c r="Y991" s="64">
        <f>培养数据!$I$11*D591</f>
        <v>118.27199999999999</v>
      </c>
      <c r="Z991" s="64">
        <f>培养数据!$I$12*D591</f>
        <v>59.135999999999996</v>
      </c>
    </row>
    <row r="992" spans="1:26">
      <c r="A992" s="64">
        <v>989</v>
      </c>
      <c r="B992" s="64">
        <v>3</v>
      </c>
      <c r="C992" s="64">
        <v>2</v>
      </c>
      <c r="D992" s="64">
        <v>89</v>
      </c>
      <c r="E992" s="64">
        <f t="shared" si="485"/>
        <v>113920</v>
      </c>
      <c r="F992" s="64">
        <f t="shared" si="486"/>
        <v>136704</v>
      </c>
      <c r="G992" s="64">
        <f t="shared" si="480"/>
        <v>227840</v>
      </c>
      <c r="H992" s="64">
        <f t="shared" si="481"/>
        <v>170880</v>
      </c>
      <c r="I992" s="64">
        <f t="shared" si="482"/>
        <v>27340.800000000003</v>
      </c>
      <c r="J992" s="64">
        <f t="shared" si="483"/>
        <v>54681.600000000006</v>
      </c>
      <c r="K992" s="64">
        <f t="shared" si="484"/>
        <v>27340.800000000003</v>
      </c>
      <c r="L992" s="64">
        <f t="shared" si="473"/>
        <v>249200</v>
      </c>
      <c r="M992" s="64">
        <f t="shared" si="474"/>
        <v>299039.99999999994</v>
      </c>
      <c r="N992" s="64">
        <f t="shared" si="475"/>
        <v>498400</v>
      </c>
      <c r="O992" s="64">
        <f t="shared" si="476"/>
        <v>373800</v>
      </c>
      <c r="P992" s="64">
        <f t="shared" si="477"/>
        <v>59807.999999999993</v>
      </c>
      <c r="Q992" s="64">
        <f t="shared" si="478"/>
        <v>119615.99999999999</v>
      </c>
      <c r="R992" s="64">
        <f t="shared" si="479"/>
        <v>59807.999999999993</v>
      </c>
      <c r="T992" s="64">
        <f>培养数据!$I$6*D592</f>
        <v>249.2</v>
      </c>
      <c r="U992" s="64">
        <f>培养数据!$I$7*D592</f>
        <v>299.03999999999996</v>
      </c>
      <c r="V992" s="64">
        <f>培养数据!$I$8*D592</f>
        <v>498.4</v>
      </c>
      <c r="W992" s="64">
        <f>培养数据!$I$9*D592</f>
        <v>373.8</v>
      </c>
      <c r="X992" s="64">
        <f>培养数据!$I$10*D592</f>
        <v>59.807999999999993</v>
      </c>
      <c r="Y992" s="64">
        <f>培养数据!$I$11*D592</f>
        <v>119.61599999999999</v>
      </c>
      <c r="Z992" s="64">
        <f>培养数据!$I$12*D592</f>
        <v>59.807999999999993</v>
      </c>
    </row>
    <row r="993" spans="1:26">
      <c r="A993" s="64">
        <v>990</v>
      </c>
      <c r="B993" s="64">
        <v>3</v>
      </c>
      <c r="C993" s="64">
        <v>2</v>
      </c>
      <c r="D993" s="64">
        <v>90</v>
      </c>
      <c r="E993" s="64">
        <f t="shared" si="485"/>
        <v>115200</v>
      </c>
      <c r="F993" s="64">
        <f t="shared" si="486"/>
        <v>138239.99999999997</v>
      </c>
      <c r="G993" s="64">
        <f t="shared" si="480"/>
        <v>230400</v>
      </c>
      <c r="H993" s="64">
        <f t="shared" si="481"/>
        <v>172800</v>
      </c>
      <c r="I993" s="64">
        <f t="shared" si="482"/>
        <v>27648</v>
      </c>
      <c r="J993" s="64">
        <f t="shared" si="483"/>
        <v>55296</v>
      </c>
      <c r="K993" s="64">
        <f t="shared" si="484"/>
        <v>27648</v>
      </c>
      <c r="L993" s="64">
        <f t="shared" si="473"/>
        <v>251999.99999999997</v>
      </c>
      <c r="M993" s="64">
        <f t="shared" si="474"/>
        <v>302400</v>
      </c>
      <c r="N993" s="64">
        <f t="shared" si="475"/>
        <v>503999.99999999994</v>
      </c>
      <c r="O993" s="64">
        <f t="shared" si="476"/>
        <v>378000</v>
      </c>
      <c r="P993" s="64">
        <f t="shared" si="477"/>
        <v>60480</v>
      </c>
      <c r="Q993" s="64">
        <f t="shared" si="478"/>
        <v>120960</v>
      </c>
      <c r="R993" s="64">
        <f t="shared" si="479"/>
        <v>60480</v>
      </c>
      <c r="T993" s="64">
        <f>培养数据!$I$6*D593</f>
        <v>251.99999999999997</v>
      </c>
      <c r="U993" s="64">
        <f>培养数据!$I$7*D593</f>
        <v>302.39999999999998</v>
      </c>
      <c r="V993" s="64">
        <f>培养数据!$I$8*D593</f>
        <v>503.99999999999994</v>
      </c>
      <c r="W993" s="64">
        <f>培养数据!$I$9*D593</f>
        <v>378</v>
      </c>
      <c r="X993" s="64">
        <f>培养数据!$I$10*D593</f>
        <v>60.48</v>
      </c>
      <c r="Y993" s="64">
        <f>培养数据!$I$11*D593</f>
        <v>120.96</v>
      </c>
      <c r="Z993" s="64">
        <f>培养数据!$I$12*D593</f>
        <v>60.48</v>
      </c>
    </row>
    <row r="994" spans="1:26">
      <c r="A994" s="64">
        <v>991</v>
      </c>
      <c r="B994" s="64">
        <v>3</v>
      </c>
      <c r="C994" s="64">
        <v>2</v>
      </c>
      <c r="D994" s="64">
        <v>91</v>
      </c>
      <c r="E994" s="64">
        <f t="shared" si="485"/>
        <v>116480</v>
      </c>
      <c r="F994" s="64">
        <f t="shared" si="486"/>
        <v>139776</v>
      </c>
      <c r="G994" s="64">
        <f t="shared" si="480"/>
        <v>232960</v>
      </c>
      <c r="H994" s="64">
        <f t="shared" si="481"/>
        <v>174720</v>
      </c>
      <c r="I994" s="64">
        <f t="shared" si="482"/>
        <v>27955.200000000001</v>
      </c>
      <c r="J994" s="64">
        <f t="shared" si="483"/>
        <v>55910.400000000001</v>
      </c>
      <c r="K994" s="64">
        <f t="shared" si="484"/>
        <v>27955.200000000001</v>
      </c>
      <c r="L994" s="64">
        <f t="shared" si="473"/>
        <v>254799.99999999997</v>
      </c>
      <c r="M994" s="64">
        <f t="shared" si="474"/>
        <v>305760</v>
      </c>
      <c r="N994" s="64">
        <f t="shared" si="475"/>
        <v>509599.99999999994</v>
      </c>
      <c r="O994" s="64">
        <f t="shared" si="476"/>
        <v>382200</v>
      </c>
      <c r="P994" s="64">
        <f t="shared" si="477"/>
        <v>61151.999999999993</v>
      </c>
      <c r="Q994" s="64">
        <f t="shared" si="478"/>
        <v>122303.99999999999</v>
      </c>
      <c r="R994" s="64">
        <f t="shared" si="479"/>
        <v>61151.999999999993</v>
      </c>
      <c r="T994" s="64">
        <f>培养数据!$I$6*D594</f>
        <v>254.79999999999998</v>
      </c>
      <c r="U994" s="64">
        <f>培养数据!$I$7*D594</f>
        <v>305.76</v>
      </c>
      <c r="V994" s="64">
        <f>培养数据!$I$8*D594</f>
        <v>509.59999999999997</v>
      </c>
      <c r="W994" s="64">
        <f>培养数据!$I$9*D594</f>
        <v>382.2</v>
      </c>
      <c r="X994" s="64">
        <f>培养数据!$I$10*D594</f>
        <v>61.151999999999994</v>
      </c>
      <c r="Y994" s="64">
        <f>培养数据!$I$11*D594</f>
        <v>122.30399999999999</v>
      </c>
      <c r="Z994" s="64">
        <f>培养数据!$I$12*D594</f>
        <v>61.151999999999994</v>
      </c>
    </row>
    <row r="995" spans="1:26">
      <c r="A995" s="64">
        <v>992</v>
      </c>
      <c r="B995" s="64">
        <v>3</v>
      </c>
      <c r="C995" s="64">
        <v>2</v>
      </c>
      <c r="D995" s="64">
        <v>92</v>
      </c>
      <c r="E995" s="64">
        <f t="shared" si="485"/>
        <v>117760.00000000003</v>
      </c>
      <c r="F995" s="64">
        <f t="shared" si="486"/>
        <v>141312</v>
      </c>
      <c r="G995" s="64">
        <f t="shared" si="480"/>
        <v>235520.00000000006</v>
      </c>
      <c r="H995" s="64">
        <f t="shared" si="481"/>
        <v>176640</v>
      </c>
      <c r="I995" s="64">
        <f t="shared" si="482"/>
        <v>28262.400000000001</v>
      </c>
      <c r="J995" s="64">
        <f t="shared" si="483"/>
        <v>56524.800000000003</v>
      </c>
      <c r="K995" s="64">
        <f t="shared" si="484"/>
        <v>28262.400000000001</v>
      </c>
      <c r="L995" s="64">
        <f t="shared" si="473"/>
        <v>257599.99999999997</v>
      </c>
      <c r="M995" s="64">
        <f t="shared" si="474"/>
        <v>309120</v>
      </c>
      <c r="N995" s="64">
        <f t="shared" si="475"/>
        <v>515199.99999999994</v>
      </c>
      <c r="O995" s="64">
        <f t="shared" si="476"/>
        <v>386400.00000000006</v>
      </c>
      <c r="P995" s="64">
        <f t="shared" si="477"/>
        <v>61823.999999999993</v>
      </c>
      <c r="Q995" s="64">
        <f t="shared" si="478"/>
        <v>123647.99999999999</v>
      </c>
      <c r="R995" s="64">
        <f t="shared" si="479"/>
        <v>61823.999999999993</v>
      </c>
      <c r="T995" s="64">
        <f>培养数据!$I$6*D595</f>
        <v>257.59999999999997</v>
      </c>
      <c r="U995" s="64">
        <f>培养数据!$I$7*D595</f>
        <v>309.12</v>
      </c>
      <c r="V995" s="64">
        <f>培养数据!$I$8*D595</f>
        <v>515.19999999999993</v>
      </c>
      <c r="W995" s="64">
        <f>培养数据!$I$9*D595</f>
        <v>386.40000000000003</v>
      </c>
      <c r="X995" s="64">
        <f>培养数据!$I$10*D595</f>
        <v>61.823999999999991</v>
      </c>
      <c r="Y995" s="64">
        <f>培养数据!$I$11*D595</f>
        <v>123.64799999999998</v>
      </c>
      <c r="Z995" s="64">
        <f>培养数据!$I$12*D595</f>
        <v>61.823999999999991</v>
      </c>
    </row>
    <row r="996" spans="1:26">
      <c r="A996" s="64">
        <v>993</v>
      </c>
      <c r="B996" s="64">
        <v>3</v>
      </c>
      <c r="C996" s="64">
        <v>2</v>
      </c>
      <c r="D996" s="64">
        <v>93</v>
      </c>
      <c r="E996" s="64">
        <f t="shared" si="485"/>
        <v>119040</v>
      </c>
      <c r="F996" s="64">
        <f t="shared" si="486"/>
        <v>142848</v>
      </c>
      <c r="G996" s="64">
        <f t="shared" si="480"/>
        <v>238080</v>
      </c>
      <c r="H996" s="64">
        <f t="shared" si="481"/>
        <v>178560</v>
      </c>
      <c r="I996" s="64">
        <f t="shared" si="482"/>
        <v>28569.600000000002</v>
      </c>
      <c r="J996" s="64">
        <f t="shared" si="483"/>
        <v>57139.200000000004</v>
      </c>
      <c r="K996" s="64">
        <f t="shared" si="484"/>
        <v>28569.600000000002</v>
      </c>
      <c r="L996" s="64">
        <f t="shared" si="473"/>
        <v>260399.99999999997</v>
      </c>
      <c r="M996" s="64">
        <f t="shared" si="474"/>
        <v>312479.99999999994</v>
      </c>
      <c r="N996" s="64">
        <f t="shared" si="475"/>
        <v>520799.99999999994</v>
      </c>
      <c r="O996" s="64">
        <f t="shared" si="476"/>
        <v>390600</v>
      </c>
      <c r="P996" s="64">
        <f t="shared" si="477"/>
        <v>62495.999999999993</v>
      </c>
      <c r="Q996" s="64">
        <f t="shared" si="478"/>
        <v>124991.99999999999</v>
      </c>
      <c r="R996" s="64">
        <f t="shared" si="479"/>
        <v>62495.999999999993</v>
      </c>
      <c r="T996" s="64">
        <f>培养数据!$I$6*D596</f>
        <v>260.39999999999998</v>
      </c>
      <c r="U996" s="64">
        <f>培养数据!$I$7*D596</f>
        <v>312.47999999999996</v>
      </c>
      <c r="V996" s="64">
        <f>培养数据!$I$8*D596</f>
        <v>520.79999999999995</v>
      </c>
      <c r="W996" s="64">
        <f>培养数据!$I$9*D596</f>
        <v>390.6</v>
      </c>
      <c r="X996" s="64">
        <f>培养数据!$I$10*D596</f>
        <v>62.495999999999995</v>
      </c>
      <c r="Y996" s="64">
        <f>培养数据!$I$11*D596</f>
        <v>124.99199999999999</v>
      </c>
      <c r="Z996" s="64">
        <f>培养数据!$I$12*D596</f>
        <v>62.495999999999995</v>
      </c>
    </row>
    <row r="997" spans="1:26">
      <c r="A997" s="64">
        <v>994</v>
      </c>
      <c r="B997" s="64">
        <v>3</v>
      </c>
      <c r="C997" s="64">
        <v>2</v>
      </c>
      <c r="D997" s="64">
        <v>94</v>
      </c>
      <c r="E997" s="64">
        <f t="shared" si="485"/>
        <v>120320</v>
      </c>
      <c r="F997" s="64">
        <f t="shared" si="486"/>
        <v>144384</v>
      </c>
      <c r="G997" s="64">
        <f t="shared" si="480"/>
        <v>240640</v>
      </c>
      <c r="H997" s="64">
        <f t="shared" si="481"/>
        <v>180480</v>
      </c>
      <c r="I997" s="64">
        <f t="shared" si="482"/>
        <v>28876.800000000003</v>
      </c>
      <c r="J997" s="64">
        <f t="shared" si="483"/>
        <v>57753.600000000006</v>
      </c>
      <c r="K997" s="64">
        <f t="shared" si="484"/>
        <v>28876.800000000003</v>
      </c>
      <c r="L997" s="64">
        <f t="shared" si="473"/>
        <v>263200</v>
      </c>
      <c r="M997" s="64">
        <f t="shared" si="474"/>
        <v>315840</v>
      </c>
      <c r="N997" s="64">
        <f t="shared" si="475"/>
        <v>526400</v>
      </c>
      <c r="O997" s="64">
        <f t="shared" si="476"/>
        <v>394800</v>
      </c>
      <c r="P997" s="64">
        <f t="shared" si="477"/>
        <v>63167.999999999993</v>
      </c>
      <c r="Q997" s="64">
        <f t="shared" si="478"/>
        <v>126335.99999999999</v>
      </c>
      <c r="R997" s="64">
        <f t="shared" si="479"/>
        <v>63167.999999999993</v>
      </c>
      <c r="T997" s="64">
        <f>培养数据!$I$6*D597</f>
        <v>263.2</v>
      </c>
      <c r="U997" s="64">
        <f>培养数据!$I$7*D597</f>
        <v>315.83999999999997</v>
      </c>
      <c r="V997" s="64">
        <f>培养数据!$I$8*D597</f>
        <v>526.4</v>
      </c>
      <c r="W997" s="64">
        <f>培养数据!$I$9*D597</f>
        <v>394.8</v>
      </c>
      <c r="X997" s="64">
        <f>培养数据!$I$10*D597</f>
        <v>63.167999999999992</v>
      </c>
      <c r="Y997" s="64">
        <f>培养数据!$I$11*D597</f>
        <v>126.33599999999998</v>
      </c>
      <c r="Z997" s="64">
        <f>培养数据!$I$12*D597</f>
        <v>63.167999999999992</v>
      </c>
    </row>
    <row r="998" spans="1:26">
      <c r="A998" s="64">
        <v>995</v>
      </c>
      <c r="B998" s="64">
        <v>3</v>
      </c>
      <c r="C998" s="64">
        <v>2</v>
      </c>
      <c r="D998" s="64">
        <v>95</v>
      </c>
      <c r="E998" s="64">
        <f t="shared" si="485"/>
        <v>121600</v>
      </c>
      <c r="F998" s="64">
        <f t="shared" si="486"/>
        <v>145920</v>
      </c>
      <c r="G998" s="64">
        <f t="shared" si="480"/>
        <v>243200</v>
      </c>
      <c r="H998" s="64">
        <f t="shared" si="481"/>
        <v>182400</v>
      </c>
      <c r="I998" s="64">
        <f t="shared" si="482"/>
        <v>29184.000000000007</v>
      </c>
      <c r="J998" s="64">
        <f t="shared" si="483"/>
        <v>58368.000000000015</v>
      </c>
      <c r="K998" s="64">
        <f t="shared" si="484"/>
        <v>29184.000000000007</v>
      </c>
      <c r="L998" s="64">
        <f t="shared" si="473"/>
        <v>266000</v>
      </c>
      <c r="M998" s="64">
        <f t="shared" si="474"/>
        <v>319200</v>
      </c>
      <c r="N998" s="64">
        <f t="shared" si="475"/>
        <v>532000</v>
      </c>
      <c r="O998" s="64">
        <f t="shared" si="476"/>
        <v>399000</v>
      </c>
      <c r="P998" s="64">
        <f t="shared" si="477"/>
        <v>63839.999999999993</v>
      </c>
      <c r="Q998" s="64">
        <f t="shared" si="478"/>
        <v>127679.99999999999</v>
      </c>
      <c r="R998" s="64">
        <f t="shared" si="479"/>
        <v>63839.999999999993</v>
      </c>
      <c r="T998" s="64">
        <f>培养数据!$I$6*D598</f>
        <v>266</v>
      </c>
      <c r="U998" s="64">
        <f>培养数据!$I$7*D598</f>
        <v>319.2</v>
      </c>
      <c r="V998" s="64">
        <f>培养数据!$I$8*D598</f>
        <v>532</v>
      </c>
      <c r="W998" s="64">
        <f>培养数据!$I$9*D598</f>
        <v>399</v>
      </c>
      <c r="X998" s="64">
        <f>培养数据!$I$10*D598</f>
        <v>63.839999999999996</v>
      </c>
      <c r="Y998" s="64">
        <f>培养数据!$I$11*D598</f>
        <v>127.67999999999999</v>
      </c>
      <c r="Z998" s="64">
        <f>培养数据!$I$12*D598</f>
        <v>63.839999999999996</v>
      </c>
    </row>
    <row r="999" spans="1:26">
      <c r="A999" s="64">
        <v>996</v>
      </c>
      <c r="B999" s="64">
        <v>3</v>
      </c>
      <c r="C999" s="64">
        <v>2</v>
      </c>
      <c r="D999" s="64">
        <v>96</v>
      </c>
      <c r="E999" s="64">
        <f t="shared" si="485"/>
        <v>122880.00000000003</v>
      </c>
      <c r="F999" s="64">
        <f t="shared" si="486"/>
        <v>147456</v>
      </c>
      <c r="G999" s="64">
        <f t="shared" si="480"/>
        <v>245760.00000000006</v>
      </c>
      <c r="H999" s="64">
        <f t="shared" si="481"/>
        <v>184320</v>
      </c>
      <c r="I999" s="64">
        <f t="shared" si="482"/>
        <v>29491.200000000008</v>
      </c>
      <c r="J999" s="64">
        <f t="shared" si="483"/>
        <v>58982.400000000016</v>
      </c>
      <c r="K999" s="64">
        <f t="shared" si="484"/>
        <v>29491.200000000008</v>
      </c>
      <c r="L999" s="64">
        <f t="shared" si="473"/>
        <v>268799.99999999994</v>
      </c>
      <c r="M999" s="64">
        <f t="shared" si="474"/>
        <v>322560</v>
      </c>
      <c r="N999" s="64">
        <f t="shared" si="475"/>
        <v>537599.99999999988</v>
      </c>
      <c r="O999" s="64">
        <f t="shared" si="476"/>
        <v>403200.00000000006</v>
      </c>
      <c r="P999" s="64">
        <f t="shared" si="477"/>
        <v>64512</v>
      </c>
      <c r="Q999" s="64">
        <f t="shared" si="478"/>
        <v>129024</v>
      </c>
      <c r="R999" s="64">
        <f t="shared" si="479"/>
        <v>64512</v>
      </c>
      <c r="T999" s="64">
        <f>培养数据!$I$6*D599</f>
        <v>268.79999999999995</v>
      </c>
      <c r="U999" s="64">
        <f>培养数据!$I$7*D599</f>
        <v>322.56</v>
      </c>
      <c r="V999" s="64">
        <f>培养数据!$I$8*D599</f>
        <v>537.59999999999991</v>
      </c>
      <c r="W999" s="64">
        <f>培养数据!$I$9*D599</f>
        <v>403.20000000000005</v>
      </c>
      <c r="X999" s="64">
        <f>培养数据!$I$10*D599</f>
        <v>64.512</v>
      </c>
      <c r="Y999" s="64">
        <f>培养数据!$I$11*D599</f>
        <v>129.024</v>
      </c>
      <c r="Z999" s="64">
        <f>培养数据!$I$12*D599</f>
        <v>64.512</v>
      </c>
    </row>
    <row r="1000" spans="1:26">
      <c r="A1000" s="64">
        <v>997</v>
      </c>
      <c r="B1000" s="64">
        <v>3</v>
      </c>
      <c r="C1000" s="64">
        <v>2</v>
      </c>
      <c r="D1000" s="64">
        <v>97</v>
      </c>
      <c r="E1000" s="64">
        <f t="shared" si="485"/>
        <v>124160.00000000003</v>
      </c>
      <c r="F1000" s="64">
        <f t="shared" si="486"/>
        <v>148991.99999999997</v>
      </c>
      <c r="G1000" s="64">
        <f t="shared" si="480"/>
        <v>248320.00000000006</v>
      </c>
      <c r="H1000" s="64">
        <f t="shared" si="481"/>
        <v>186240</v>
      </c>
      <c r="I1000" s="64">
        <f t="shared" si="482"/>
        <v>29798.400000000001</v>
      </c>
      <c r="J1000" s="64">
        <f t="shared" si="483"/>
        <v>59596.800000000003</v>
      </c>
      <c r="K1000" s="64">
        <f t="shared" si="484"/>
        <v>29798.400000000001</v>
      </c>
      <c r="L1000" s="64">
        <f t="shared" si="473"/>
        <v>271599.99999999994</v>
      </c>
      <c r="M1000" s="64">
        <f t="shared" si="474"/>
        <v>325920</v>
      </c>
      <c r="N1000" s="64">
        <f t="shared" si="475"/>
        <v>543199.99999999988</v>
      </c>
      <c r="O1000" s="64">
        <f t="shared" si="476"/>
        <v>407400.00000000006</v>
      </c>
      <c r="P1000" s="64">
        <f t="shared" si="477"/>
        <v>65184</v>
      </c>
      <c r="Q1000" s="64">
        <f t="shared" si="478"/>
        <v>130368</v>
      </c>
      <c r="R1000" s="64">
        <f t="shared" si="479"/>
        <v>65184</v>
      </c>
      <c r="T1000" s="64">
        <f>培养数据!$I$6*D600</f>
        <v>271.59999999999997</v>
      </c>
      <c r="U1000" s="64">
        <f>培养数据!$I$7*D600</f>
        <v>325.92</v>
      </c>
      <c r="V1000" s="64">
        <f>培养数据!$I$8*D600</f>
        <v>543.19999999999993</v>
      </c>
      <c r="W1000" s="64">
        <f>培养数据!$I$9*D600</f>
        <v>407.40000000000003</v>
      </c>
      <c r="X1000" s="64">
        <f>培养数据!$I$10*D600</f>
        <v>65.183999999999997</v>
      </c>
      <c r="Y1000" s="64">
        <f>培养数据!$I$11*D600</f>
        <v>130.36799999999999</v>
      </c>
      <c r="Z1000" s="64">
        <f>培养数据!$I$12*D600</f>
        <v>65.183999999999997</v>
      </c>
    </row>
    <row r="1001" spans="1:26">
      <c r="A1001" s="64">
        <v>998</v>
      </c>
      <c r="B1001" s="64">
        <v>3</v>
      </c>
      <c r="C1001" s="64">
        <v>2</v>
      </c>
      <c r="D1001" s="64">
        <v>98</v>
      </c>
      <c r="E1001" s="64">
        <f t="shared" si="485"/>
        <v>125440</v>
      </c>
      <c r="F1001" s="64">
        <f t="shared" si="486"/>
        <v>150528</v>
      </c>
      <c r="G1001" s="64">
        <f t="shared" si="480"/>
        <v>250880</v>
      </c>
      <c r="H1001" s="64">
        <f t="shared" si="481"/>
        <v>188160</v>
      </c>
      <c r="I1001" s="64">
        <f t="shared" si="482"/>
        <v>30105.600000000002</v>
      </c>
      <c r="J1001" s="64">
        <f t="shared" si="483"/>
        <v>60211.200000000004</v>
      </c>
      <c r="K1001" s="64">
        <f t="shared" si="484"/>
        <v>30105.600000000002</v>
      </c>
      <c r="L1001" s="64">
        <f t="shared" si="473"/>
        <v>274400</v>
      </c>
      <c r="M1001" s="64">
        <f t="shared" si="474"/>
        <v>329280</v>
      </c>
      <c r="N1001" s="64">
        <f t="shared" si="475"/>
        <v>548800</v>
      </c>
      <c r="O1001" s="64">
        <f t="shared" si="476"/>
        <v>411600</v>
      </c>
      <c r="P1001" s="64">
        <f t="shared" si="477"/>
        <v>65856</v>
      </c>
      <c r="Q1001" s="64">
        <f t="shared" si="478"/>
        <v>131712</v>
      </c>
      <c r="R1001" s="64">
        <f t="shared" si="479"/>
        <v>65856</v>
      </c>
      <c r="T1001" s="64">
        <f>培养数据!$I$6*D601</f>
        <v>274.39999999999998</v>
      </c>
      <c r="U1001" s="64">
        <f>培养数据!$I$7*D601</f>
        <v>329.28</v>
      </c>
      <c r="V1001" s="64">
        <f>培养数据!$I$8*D601</f>
        <v>548.79999999999995</v>
      </c>
      <c r="W1001" s="64">
        <f>培养数据!$I$9*D601</f>
        <v>411.6</v>
      </c>
      <c r="X1001" s="64">
        <f>培养数据!$I$10*D601</f>
        <v>65.855999999999995</v>
      </c>
      <c r="Y1001" s="64">
        <f>培养数据!$I$11*D601</f>
        <v>131.71199999999999</v>
      </c>
      <c r="Z1001" s="64">
        <f>培养数据!$I$12*D601</f>
        <v>65.855999999999995</v>
      </c>
    </row>
    <row r="1002" spans="1:26">
      <c r="A1002" s="64">
        <v>999</v>
      </c>
      <c r="B1002" s="64">
        <v>3</v>
      </c>
      <c r="C1002" s="64">
        <v>2</v>
      </c>
      <c r="D1002" s="64">
        <v>99</v>
      </c>
      <c r="E1002" s="64">
        <f t="shared" si="485"/>
        <v>126720</v>
      </c>
      <c r="F1002" s="64">
        <f t="shared" si="486"/>
        <v>152063.99999999997</v>
      </c>
      <c r="G1002" s="64">
        <f t="shared" si="480"/>
        <v>253440</v>
      </c>
      <c r="H1002" s="64">
        <f t="shared" si="481"/>
        <v>190080</v>
      </c>
      <c r="I1002" s="64">
        <f t="shared" si="482"/>
        <v>30412.800000000003</v>
      </c>
      <c r="J1002" s="64">
        <f t="shared" si="483"/>
        <v>60825.600000000006</v>
      </c>
      <c r="K1002" s="64">
        <f t="shared" si="484"/>
        <v>30412.800000000003</v>
      </c>
      <c r="L1002" s="64">
        <f t="shared" si="473"/>
        <v>277200</v>
      </c>
      <c r="M1002" s="64">
        <f t="shared" si="474"/>
        <v>332640</v>
      </c>
      <c r="N1002" s="64">
        <f t="shared" si="475"/>
        <v>554400</v>
      </c>
      <c r="O1002" s="64">
        <f t="shared" si="476"/>
        <v>415800</v>
      </c>
      <c r="P1002" s="64">
        <f t="shared" si="477"/>
        <v>66527.999999999985</v>
      </c>
      <c r="Q1002" s="64">
        <f t="shared" si="478"/>
        <v>133055.99999999997</v>
      </c>
      <c r="R1002" s="64">
        <f t="shared" si="479"/>
        <v>66527.999999999985</v>
      </c>
      <c r="T1002" s="64">
        <f>培养数据!$I$6*D602</f>
        <v>277.2</v>
      </c>
      <c r="U1002" s="64">
        <f>培养数据!$I$7*D602</f>
        <v>332.64</v>
      </c>
      <c r="V1002" s="64">
        <f>培养数据!$I$8*D602</f>
        <v>554.4</v>
      </c>
      <c r="W1002" s="64">
        <f>培养数据!$I$9*D602</f>
        <v>415.8</v>
      </c>
      <c r="X1002" s="64">
        <f>培养数据!$I$10*D602</f>
        <v>66.527999999999992</v>
      </c>
      <c r="Y1002" s="64">
        <f>培养数据!$I$11*D602</f>
        <v>133.05599999999998</v>
      </c>
      <c r="Z1002" s="64">
        <f>培养数据!$I$12*D602</f>
        <v>66.527999999999992</v>
      </c>
    </row>
    <row r="1003" spans="1:26">
      <c r="A1003" s="64">
        <v>1000</v>
      </c>
      <c r="B1003" s="64">
        <v>3</v>
      </c>
      <c r="C1003" s="64">
        <v>2</v>
      </c>
      <c r="D1003" s="64">
        <v>100</v>
      </c>
      <c r="E1003" s="64">
        <f t="shared" si="485"/>
        <v>128000</v>
      </c>
      <c r="F1003" s="64">
        <f t="shared" si="486"/>
        <v>153600</v>
      </c>
      <c r="G1003" s="64">
        <f t="shared" si="480"/>
        <v>256000</v>
      </c>
      <c r="H1003" s="64">
        <f t="shared" si="481"/>
        <v>192000</v>
      </c>
      <c r="I1003" s="64">
        <f t="shared" si="482"/>
        <v>30720</v>
      </c>
      <c r="J1003" s="64">
        <f t="shared" si="483"/>
        <v>61440</v>
      </c>
      <c r="K1003" s="64">
        <f t="shared" si="484"/>
        <v>30720</v>
      </c>
      <c r="L1003" s="64">
        <f t="shared" si="473"/>
        <v>280000</v>
      </c>
      <c r="M1003" s="64">
        <f t="shared" si="474"/>
        <v>336000</v>
      </c>
      <c r="N1003" s="64">
        <f t="shared" si="475"/>
        <v>560000</v>
      </c>
      <c r="O1003" s="64">
        <f t="shared" si="476"/>
        <v>420000</v>
      </c>
      <c r="P1003" s="64">
        <f t="shared" si="477"/>
        <v>67199.999999999985</v>
      </c>
      <c r="Q1003" s="64">
        <f t="shared" si="478"/>
        <v>134399.99999999997</v>
      </c>
      <c r="R1003" s="64">
        <f t="shared" si="479"/>
        <v>67199.999999999985</v>
      </c>
      <c r="T1003" s="64">
        <f>培养数据!$I$6*D603</f>
        <v>280</v>
      </c>
      <c r="U1003" s="64">
        <f>培养数据!$I$7*D603</f>
        <v>336</v>
      </c>
      <c r="V1003" s="64">
        <f>培养数据!$I$8*D603</f>
        <v>560</v>
      </c>
      <c r="W1003" s="64">
        <f>培养数据!$I$9*D603</f>
        <v>420</v>
      </c>
      <c r="X1003" s="64">
        <f>培养数据!$I$10*D603</f>
        <v>67.199999999999989</v>
      </c>
      <c r="Y1003" s="64">
        <f>培养数据!$I$11*D603</f>
        <v>134.39999999999998</v>
      </c>
      <c r="Z1003" s="64">
        <f>培养数据!$I$12*D603</f>
        <v>67.199999999999989</v>
      </c>
    </row>
    <row r="1004" spans="1:26">
      <c r="A1004" s="64">
        <v>1001</v>
      </c>
      <c r="B1004" s="64">
        <v>3</v>
      </c>
      <c r="C1004" s="64">
        <v>3</v>
      </c>
      <c r="D1004" s="64">
        <v>1</v>
      </c>
      <c r="E1004" s="64">
        <f t="shared" si="485"/>
        <v>2240</v>
      </c>
      <c r="F1004" s="64">
        <f t="shared" si="486"/>
        <v>2688</v>
      </c>
      <c r="G1004" s="64">
        <f t="shared" si="480"/>
        <v>4480</v>
      </c>
      <c r="H1004" s="64">
        <f t="shared" si="481"/>
        <v>3360</v>
      </c>
      <c r="I1004" s="64">
        <f t="shared" si="482"/>
        <v>537.59999999999991</v>
      </c>
      <c r="J1004" s="64">
        <f t="shared" si="483"/>
        <v>1075.1999999999998</v>
      </c>
      <c r="K1004" s="64">
        <f t="shared" si="484"/>
        <v>537.59999999999991</v>
      </c>
      <c r="L1004" s="64">
        <f t="shared" si="473"/>
        <v>4000</v>
      </c>
      <c r="M1004" s="64">
        <f t="shared" si="474"/>
        <v>4800</v>
      </c>
      <c r="N1004" s="64">
        <f t="shared" si="475"/>
        <v>8000</v>
      </c>
      <c r="O1004" s="64">
        <f t="shared" si="476"/>
        <v>6000</v>
      </c>
      <c r="P1004" s="64">
        <f t="shared" si="477"/>
        <v>960</v>
      </c>
      <c r="Q1004" s="64">
        <f t="shared" si="478"/>
        <v>1920</v>
      </c>
      <c r="R1004" s="64">
        <f t="shared" si="479"/>
        <v>960</v>
      </c>
      <c r="T1004" s="64">
        <f>培养数据!$N$6*D604</f>
        <v>4</v>
      </c>
      <c r="U1004" s="64">
        <f>培养数据!$N$7*D604</f>
        <v>4.8</v>
      </c>
      <c r="V1004" s="64">
        <f>培养数据!$N$8*D604</f>
        <v>8</v>
      </c>
      <c r="W1004" s="64">
        <f>培养数据!$N$9*D604</f>
        <v>6</v>
      </c>
      <c r="X1004" s="64">
        <f>培养数据!$N$10*D604</f>
        <v>0.96</v>
      </c>
      <c r="Y1004" s="64">
        <f>培养数据!$N$11*D604</f>
        <v>1.92</v>
      </c>
      <c r="Z1004" s="64">
        <f>培养数据!$N$12*D604</f>
        <v>0.96</v>
      </c>
    </row>
    <row r="1005" spans="1:26">
      <c r="A1005" s="64">
        <v>1002</v>
      </c>
      <c r="B1005" s="64">
        <v>3</v>
      </c>
      <c r="C1005" s="64">
        <v>3</v>
      </c>
      <c r="D1005" s="64">
        <v>2</v>
      </c>
      <c r="E1005" s="64">
        <f t="shared" si="485"/>
        <v>4480</v>
      </c>
      <c r="F1005" s="64">
        <f t="shared" si="486"/>
        <v>5376</v>
      </c>
      <c r="G1005" s="64">
        <f t="shared" si="480"/>
        <v>8960</v>
      </c>
      <c r="H1005" s="64">
        <f t="shared" si="481"/>
        <v>6720</v>
      </c>
      <c r="I1005" s="64">
        <f t="shared" si="482"/>
        <v>1075.1999999999998</v>
      </c>
      <c r="J1005" s="64">
        <f t="shared" si="483"/>
        <v>2150.3999999999996</v>
      </c>
      <c r="K1005" s="64">
        <f t="shared" si="484"/>
        <v>1075.1999999999998</v>
      </c>
      <c r="L1005" s="64">
        <f t="shared" si="473"/>
        <v>8000</v>
      </c>
      <c r="M1005" s="64">
        <f t="shared" si="474"/>
        <v>9600</v>
      </c>
      <c r="N1005" s="64">
        <f t="shared" si="475"/>
        <v>16000</v>
      </c>
      <c r="O1005" s="64">
        <f t="shared" si="476"/>
        <v>12000</v>
      </c>
      <c r="P1005" s="64">
        <f t="shared" si="477"/>
        <v>1920</v>
      </c>
      <c r="Q1005" s="64">
        <f t="shared" si="478"/>
        <v>3840</v>
      </c>
      <c r="R1005" s="64">
        <f t="shared" si="479"/>
        <v>1920</v>
      </c>
      <c r="T1005" s="64">
        <f>培养数据!$N$6*D605</f>
        <v>8</v>
      </c>
      <c r="U1005" s="64">
        <f>培养数据!$N$7*D605</f>
        <v>9.6</v>
      </c>
      <c r="V1005" s="64">
        <f>培养数据!$N$8*D605</f>
        <v>16</v>
      </c>
      <c r="W1005" s="64">
        <f>培养数据!$N$9*D605</f>
        <v>12</v>
      </c>
      <c r="X1005" s="64">
        <f>培养数据!$N$10*D605</f>
        <v>1.92</v>
      </c>
      <c r="Y1005" s="64">
        <f>培养数据!$N$11*D605</f>
        <v>3.84</v>
      </c>
      <c r="Z1005" s="64">
        <f>培养数据!$N$12*D605</f>
        <v>1.92</v>
      </c>
    </row>
    <row r="1006" spans="1:26">
      <c r="A1006" s="64">
        <v>1003</v>
      </c>
      <c r="B1006" s="64">
        <v>3</v>
      </c>
      <c r="C1006" s="64">
        <v>3</v>
      </c>
      <c r="D1006" s="64">
        <v>3</v>
      </c>
      <c r="E1006" s="64">
        <f t="shared" si="485"/>
        <v>6719.9999999999991</v>
      </c>
      <c r="F1006" s="64">
        <f t="shared" si="486"/>
        <v>8064</v>
      </c>
      <c r="G1006" s="64">
        <f t="shared" si="480"/>
        <v>13439.999999999998</v>
      </c>
      <c r="H1006" s="64">
        <f t="shared" si="481"/>
        <v>10080.000000000002</v>
      </c>
      <c r="I1006" s="64">
        <f t="shared" si="482"/>
        <v>1612.8000000000002</v>
      </c>
      <c r="J1006" s="64">
        <f t="shared" si="483"/>
        <v>3225.6000000000004</v>
      </c>
      <c r="K1006" s="64">
        <f t="shared" si="484"/>
        <v>1612.8000000000002</v>
      </c>
      <c r="L1006" s="64">
        <f t="shared" si="473"/>
        <v>12000</v>
      </c>
      <c r="M1006" s="64">
        <f t="shared" si="474"/>
        <v>14399.999999999998</v>
      </c>
      <c r="N1006" s="64">
        <f t="shared" si="475"/>
        <v>24000</v>
      </c>
      <c r="O1006" s="64">
        <f t="shared" si="476"/>
        <v>18000</v>
      </c>
      <c r="P1006" s="64">
        <f t="shared" si="477"/>
        <v>2880</v>
      </c>
      <c r="Q1006" s="64">
        <f t="shared" si="478"/>
        <v>5760</v>
      </c>
      <c r="R1006" s="64">
        <f t="shared" si="479"/>
        <v>2880</v>
      </c>
      <c r="T1006" s="64">
        <f>培养数据!$N$6*D606</f>
        <v>12</v>
      </c>
      <c r="U1006" s="64">
        <f>培养数据!$N$7*D606</f>
        <v>14.399999999999999</v>
      </c>
      <c r="V1006" s="64">
        <f>培养数据!$N$8*D606</f>
        <v>24</v>
      </c>
      <c r="W1006" s="64">
        <f>培养数据!$N$9*D606</f>
        <v>18</v>
      </c>
      <c r="X1006" s="64">
        <f>培养数据!$N$10*D606</f>
        <v>2.88</v>
      </c>
      <c r="Y1006" s="64">
        <f>培养数据!$N$11*D606</f>
        <v>5.76</v>
      </c>
      <c r="Z1006" s="64">
        <f>培养数据!$N$12*D606</f>
        <v>2.88</v>
      </c>
    </row>
    <row r="1007" spans="1:26">
      <c r="A1007" s="64">
        <v>1004</v>
      </c>
      <c r="B1007" s="64">
        <v>3</v>
      </c>
      <c r="C1007" s="64">
        <v>3</v>
      </c>
      <c r="D1007" s="64">
        <v>4</v>
      </c>
      <c r="E1007" s="64">
        <f t="shared" si="485"/>
        <v>8960</v>
      </c>
      <c r="F1007" s="64">
        <f t="shared" si="486"/>
        <v>10752</v>
      </c>
      <c r="G1007" s="64">
        <f t="shared" si="480"/>
        <v>17920</v>
      </c>
      <c r="H1007" s="64">
        <f t="shared" si="481"/>
        <v>13440</v>
      </c>
      <c r="I1007" s="64">
        <f t="shared" si="482"/>
        <v>2150.3999999999996</v>
      </c>
      <c r="J1007" s="64">
        <f t="shared" si="483"/>
        <v>4300.7999999999993</v>
      </c>
      <c r="K1007" s="64">
        <f t="shared" si="484"/>
        <v>2150.3999999999996</v>
      </c>
      <c r="L1007" s="64">
        <f t="shared" si="473"/>
        <v>16000</v>
      </c>
      <c r="M1007" s="64">
        <f t="shared" si="474"/>
        <v>19200</v>
      </c>
      <c r="N1007" s="64">
        <f t="shared" si="475"/>
        <v>32000</v>
      </c>
      <c r="O1007" s="64">
        <f t="shared" si="476"/>
        <v>24000</v>
      </c>
      <c r="P1007" s="64">
        <f t="shared" si="477"/>
        <v>3840</v>
      </c>
      <c r="Q1007" s="64">
        <f t="shared" si="478"/>
        <v>7680</v>
      </c>
      <c r="R1007" s="64">
        <f t="shared" si="479"/>
        <v>3840</v>
      </c>
      <c r="T1007" s="64">
        <f>培养数据!$N$6*D607</f>
        <v>16</v>
      </c>
      <c r="U1007" s="64">
        <f>培养数据!$N$7*D607</f>
        <v>19.2</v>
      </c>
      <c r="V1007" s="64">
        <f>培养数据!$N$8*D607</f>
        <v>32</v>
      </c>
      <c r="W1007" s="64">
        <f>培养数据!$N$9*D607</f>
        <v>24</v>
      </c>
      <c r="X1007" s="64">
        <f>培养数据!$N$10*D607</f>
        <v>3.84</v>
      </c>
      <c r="Y1007" s="64">
        <f>培养数据!$N$11*D607</f>
        <v>7.68</v>
      </c>
      <c r="Z1007" s="64">
        <f>培养数据!$N$12*D607</f>
        <v>3.84</v>
      </c>
    </row>
    <row r="1008" spans="1:26">
      <c r="A1008" s="64">
        <v>1005</v>
      </c>
      <c r="B1008" s="64">
        <v>3</v>
      </c>
      <c r="C1008" s="64">
        <v>3</v>
      </c>
      <c r="D1008" s="64">
        <v>5</v>
      </c>
      <c r="E1008" s="64">
        <f t="shared" si="485"/>
        <v>11200</v>
      </c>
      <c r="F1008" s="64">
        <f t="shared" si="486"/>
        <v>13440</v>
      </c>
      <c r="G1008" s="64">
        <f t="shared" si="480"/>
        <v>22400</v>
      </c>
      <c r="H1008" s="64">
        <f t="shared" si="481"/>
        <v>16800</v>
      </c>
      <c r="I1008" s="64">
        <f t="shared" si="482"/>
        <v>2688</v>
      </c>
      <c r="J1008" s="64">
        <f t="shared" si="483"/>
        <v>5376</v>
      </c>
      <c r="K1008" s="64">
        <f t="shared" si="484"/>
        <v>2688</v>
      </c>
      <c r="L1008" s="64">
        <f t="shared" si="473"/>
        <v>20000</v>
      </c>
      <c r="M1008" s="64">
        <f t="shared" si="474"/>
        <v>24000</v>
      </c>
      <c r="N1008" s="64">
        <f t="shared" si="475"/>
        <v>40000</v>
      </c>
      <c r="O1008" s="64">
        <f t="shared" si="476"/>
        <v>30000</v>
      </c>
      <c r="P1008" s="64">
        <f t="shared" si="477"/>
        <v>4800</v>
      </c>
      <c r="Q1008" s="64">
        <f t="shared" si="478"/>
        <v>9600</v>
      </c>
      <c r="R1008" s="64">
        <f t="shared" si="479"/>
        <v>4800</v>
      </c>
      <c r="T1008" s="64">
        <f>培养数据!$N$6*D608</f>
        <v>20</v>
      </c>
      <c r="U1008" s="64">
        <f>培养数据!$N$7*D608</f>
        <v>24</v>
      </c>
      <c r="V1008" s="64">
        <f>培养数据!$N$8*D608</f>
        <v>40</v>
      </c>
      <c r="W1008" s="64">
        <f>培养数据!$N$9*D608</f>
        <v>30</v>
      </c>
      <c r="X1008" s="64">
        <f>培养数据!$N$10*D608</f>
        <v>4.8</v>
      </c>
      <c r="Y1008" s="64">
        <f>培养数据!$N$11*D608</f>
        <v>9.6</v>
      </c>
      <c r="Z1008" s="64">
        <f>培养数据!$N$12*D608</f>
        <v>4.8</v>
      </c>
    </row>
    <row r="1009" spans="1:26">
      <c r="A1009" s="64">
        <v>1006</v>
      </c>
      <c r="B1009" s="64">
        <v>3</v>
      </c>
      <c r="C1009" s="64">
        <v>3</v>
      </c>
      <c r="D1009" s="64">
        <v>6</v>
      </c>
      <c r="E1009" s="64">
        <f t="shared" si="485"/>
        <v>13439.999999999998</v>
      </c>
      <c r="F1009" s="64">
        <f t="shared" si="486"/>
        <v>16128</v>
      </c>
      <c r="G1009" s="64">
        <f t="shared" si="480"/>
        <v>26879.999999999996</v>
      </c>
      <c r="H1009" s="64">
        <f t="shared" si="481"/>
        <v>20160.000000000004</v>
      </c>
      <c r="I1009" s="64">
        <f t="shared" si="482"/>
        <v>3225.6000000000004</v>
      </c>
      <c r="J1009" s="64">
        <f t="shared" si="483"/>
        <v>6451.2000000000007</v>
      </c>
      <c r="K1009" s="64">
        <f t="shared" si="484"/>
        <v>3225.6000000000004</v>
      </c>
      <c r="L1009" s="64">
        <f t="shared" si="473"/>
        <v>24000</v>
      </c>
      <c r="M1009" s="64">
        <f t="shared" si="474"/>
        <v>28799.999999999996</v>
      </c>
      <c r="N1009" s="64">
        <f t="shared" si="475"/>
        <v>48000</v>
      </c>
      <c r="O1009" s="64">
        <f t="shared" si="476"/>
        <v>36000</v>
      </c>
      <c r="P1009" s="64">
        <f t="shared" si="477"/>
        <v>5760</v>
      </c>
      <c r="Q1009" s="64">
        <f t="shared" si="478"/>
        <v>11520</v>
      </c>
      <c r="R1009" s="64">
        <f t="shared" si="479"/>
        <v>5760</v>
      </c>
      <c r="T1009" s="64">
        <f>培养数据!$N$6*D609</f>
        <v>24</v>
      </c>
      <c r="U1009" s="64">
        <f>培养数据!$N$7*D609</f>
        <v>28.799999999999997</v>
      </c>
      <c r="V1009" s="64">
        <f>培养数据!$N$8*D609</f>
        <v>48</v>
      </c>
      <c r="W1009" s="64">
        <f>培养数据!$N$9*D609</f>
        <v>36</v>
      </c>
      <c r="X1009" s="64">
        <f>培养数据!$N$10*D609</f>
        <v>5.76</v>
      </c>
      <c r="Y1009" s="64">
        <f>培养数据!$N$11*D609</f>
        <v>11.52</v>
      </c>
      <c r="Z1009" s="64">
        <f>培养数据!$N$12*D609</f>
        <v>5.76</v>
      </c>
    </row>
    <row r="1010" spans="1:26">
      <c r="A1010" s="64">
        <v>1007</v>
      </c>
      <c r="B1010" s="64">
        <v>3</v>
      </c>
      <c r="C1010" s="64">
        <v>3</v>
      </c>
      <c r="D1010" s="64">
        <v>7</v>
      </c>
      <c r="E1010" s="64">
        <f t="shared" si="485"/>
        <v>15679.999999999998</v>
      </c>
      <c r="F1010" s="64">
        <f t="shared" si="486"/>
        <v>18816</v>
      </c>
      <c r="G1010" s="64">
        <f t="shared" si="480"/>
        <v>31359.999999999996</v>
      </c>
      <c r="H1010" s="64">
        <f t="shared" si="481"/>
        <v>23520.000000000004</v>
      </c>
      <c r="I1010" s="64">
        <f t="shared" si="482"/>
        <v>3763.2000000000003</v>
      </c>
      <c r="J1010" s="64">
        <f t="shared" si="483"/>
        <v>7526.4000000000005</v>
      </c>
      <c r="K1010" s="64">
        <f t="shared" si="484"/>
        <v>3763.2000000000003</v>
      </c>
      <c r="L1010" s="64">
        <f t="shared" si="473"/>
        <v>28000</v>
      </c>
      <c r="M1010" s="64">
        <f t="shared" si="474"/>
        <v>33600</v>
      </c>
      <c r="N1010" s="64">
        <f t="shared" si="475"/>
        <v>56000</v>
      </c>
      <c r="O1010" s="64">
        <f t="shared" si="476"/>
        <v>42000</v>
      </c>
      <c r="P1010" s="64">
        <f t="shared" si="477"/>
        <v>6720</v>
      </c>
      <c r="Q1010" s="64">
        <f t="shared" si="478"/>
        <v>13440</v>
      </c>
      <c r="R1010" s="64">
        <f t="shared" si="479"/>
        <v>6720</v>
      </c>
      <c r="T1010" s="64">
        <f>培养数据!$N$6*D610</f>
        <v>28</v>
      </c>
      <c r="U1010" s="64">
        <f>培养数据!$N$7*D610</f>
        <v>33.6</v>
      </c>
      <c r="V1010" s="64">
        <f>培养数据!$N$8*D610</f>
        <v>56</v>
      </c>
      <c r="W1010" s="64">
        <f>培养数据!$N$9*D610</f>
        <v>42</v>
      </c>
      <c r="X1010" s="64">
        <f>培养数据!$N$10*D610</f>
        <v>6.72</v>
      </c>
      <c r="Y1010" s="64">
        <f>培养数据!$N$11*D610</f>
        <v>13.44</v>
      </c>
      <c r="Z1010" s="64">
        <f>培养数据!$N$12*D610</f>
        <v>6.72</v>
      </c>
    </row>
    <row r="1011" spans="1:26">
      <c r="A1011" s="64">
        <v>1008</v>
      </c>
      <c r="B1011" s="64">
        <v>3</v>
      </c>
      <c r="C1011" s="64">
        <v>3</v>
      </c>
      <c r="D1011" s="64">
        <v>8</v>
      </c>
      <c r="E1011" s="64">
        <f t="shared" si="485"/>
        <v>17920</v>
      </c>
      <c r="F1011" s="64">
        <f t="shared" si="486"/>
        <v>21504</v>
      </c>
      <c r="G1011" s="64">
        <f t="shared" si="480"/>
        <v>35840</v>
      </c>
      <c r="H1011" s="64">
        <f t="shared" si="481"/>
        <v>26880</v>
      </c>
      <c r="I1011" s="64">
        <f t="shared" si="482"/>
        <v>4300.7999999999993</v>
      </c>
      <c r="J1011" s="64">
        <f t="shared" si="483"/>
        <v>8601.5999999999985</v>
      </c>
      <c r="K1011" s="64">
        <f t="shared" si="484"/>
        <v>4300.7999999999993</v>
      </c>
      <c r="L1011" s="64">
        <f t="shared" si="473"/>
        <v>32000</v>
      </c>
      <c r="M1011" s="64">
        <f t="shared" si="474"/>
        <v>38400</v>
      </c>
      <c r="N1011" s="64">
        <f t="shared" si="475"/>
        <v>64000</v>
      </c>
      <c r="O1011" s="64">
        <f t="shared" si="476"/>
        <v>48000</v>
      </c>
      <c r="P1011" s="64">
        <f t="shared" si="477"/>
        <v>7680</v>
      </c>
      <c r="Q1011" s="64">
        <f t="shared" si="478"/>
        <v>15360</v>
      </c>
      <c r="R1011" s="64">
        <f t="shared" si="479"/>
        <v>7680</v>
      </c>
      <c r="T1011" s="64">
        <f>培养数据!$N$6*D611</f>
        <v>32</v>
      </c>
      <c r="U1011" s="64">
        <f>培养数据!$N$7*D611</f>
        <v>38.4</v>
      </c>
      <c r="V1011" s="64">
        <f>培养数据!$N$8*D611</f>
        <v>64</v>
      </c>
      <c r="W1011" s="64">
        <f>培养数据!$N$9*D611</f>
        <v>48</v>
      </c>
      <c r="X1011" s="64">
        <f>培养数据!$N$10*D611</f>
        <v>7.68</v>
      </c>
      <c r="Y1011" s="64">
        <f>培养数据!$N$11*D611</f>
        <v>15.36</v>
      </c>
      <c r="Z1011" s="64">
        <f>培养数据!$N$12*D611</f>
        <v>7.68</v>
      </c>
    </row>
    <row r="1012" spans="1:26">
      <c r="A1012" s="64">
        <v>1009</v>
      </c>
      <c r="B1012" s="64">
        <v>3</v>
      </c>
      <c r="C1012" s="64">
        <v>3</v>
      </c>
      <c r="D1012" s="64">
        <v>9</v>
      </c>
      <c r="E1012" s="64">
        <f t="shared" si="485"/>
        <v>20160</v>
      </c>
      <c r="F1012" s="64">
        <f t="shared" si="486"/>
        <v>24192</v>
      </c>
      <c r="G1012" s="64">
        <f t="shared" si="480"/>
        <v>40320</v>
      </c>
      <c r="H1012" s="64">
        <f t="shared" si="481"/>
        <v>30240.000000000007</v>
      </c>
      <c r="I1012" s="64">
        <f t="shared" si="482"/>
        <v>4838.3999999999996</v>
      </c>
      <c r="J1012" s="64">
        <f t="shared" si="483"/>
        <v>9676.7999999999993</v>
      </c>
      <c r="K1012" s="64">
        <f t="shared" si="484"/>
        <v>4838.3999999999996</v>
      </c>
      <c r="L1012" s="64">
        <f t="shared" si="473"/>
        <v>36000</v>
      </c>
      <c r="M1012" s="64">
        <f t="shared" si="474"/>
        <v>43199.999999999993</v>
      </c>
      <c r="N1012" s="64">
        <f t="shared" si="475"/>
        <v>72000</v>
      </c>
      <c r="O1012" s="64">
        <f t="shared" si="476"/>
        <v>54000</v>
      </c>
      <c r="P1012" s="64">
        <f t="shared" si="477"/>
        <v>8640</v>
      </c>
      <c r="Q1012" s="64">
        <f t="shared" si="478"/>
        <v>17280</v>
      </c>
      <c r="R1012" s="64">
        <f t="shared" si="479"/>
        <v>8640</v>
      </c>
      <c r="T1012" s="64">
        <f>培养数据!$N$6*D612</f>
        <v>36</v>
      </c>
      <c r="U1012" s="64">
        <f>培养数据!$N$7*D612</f>
        <v>43.199999999999996</v>
      </c>
      <c r="V1012" s="64">
        <f>培养数据!$N$8*D612</f>
        <v>72</v>
      </c>
      <c r="W1012" s="64">
        <f>培养数据!$N$9*D612</f>
        <v>54</v>
      </c>
      <c r="X1012" s="64">
        <f>培养数据!$N$10*D612</f>
        <v>8.64</v>
      </c>
      <c r="Y1012" s="64">
        <f>培养数据!$N$11*D612</f>
        <v>17.28</v>
      </c>
      <c r="Z1012" s="64">
        <f>培养数据!$N$12*D612</f>
        <v>8.64</v>
      </c>
    </row>
    <row r="1013" spans="1:26">
      <c r="A1013" s="64">
        <v>1010</v>
      </c>
      <c r="B1013" s="64">
        <v>3</v>
      </c>
      <c r="C1013" s="64">
        <v>3</v>
      </c>
      <c r="D1013" s="64">
        <v>10</v>
      </c>
      <c r="E1013" s="64">
        <f t="shared" si="485"/>
        <v>22400</v>
      </c>
      <c r="F1013" s="64">
        <f t="shared" si="486"/>
        <v>26880</v>
      </c>
      <c r="G1013" s="64">
        <f t="shared" si="480"/>
        <v>44800</v>
      </c>
      <c r="H1013" s="64">
        <f t="shared" si="481"/>
        <v>33600</v>
      </c>
      <c r="I1013" s="64">
        <f t="shared" si="482"/>
        <v>5376</v>
      </c>
      <c r="J1013" s="64">
        <f t="shared" si="483"/>
        <v>10752</v>
      </c>
      <c r="K1013" s="64">
        <f t="shared" si="484"/>
        <v>5376</v>
      </c>
      <c r="L1013" s="64">
        <f t="shared" si="473"/>
        <v>40000</v>
      </c>
      <c r="M1013" s="64">
        <f t="shared" si="474"/>
        <v>48000</v>
      </c>
      <c r="N1013" s="64">
        <f t="shared" si="475"/>
        <v>80000</v>
      </c>
      <c r="O1013" s="64">
        <f t="shared" si="476"/>
        <v>60000</v>
      </c>
      <c r="P1013" s="64">
        <f t="shared" si="477"/>
        <v>9600</v>
      </c>
      <c r="Q1013" s="64">
        <f t="shared" si="478"/>
        <v>19200</v>
      </c>
      <c r="R1013" s="64">
        <f t="shared" si="479"/>
        <v>9600</v>
      </c>
      <c r="T1013" s="64">
        <f>培养数据!$N$6*D613</f>
        <v>40</v>
      </c>
      <c r="U1013" s="64">
        <f>培养数据!$N$7*D613</f>
        <v>48</v>
      </c>
      <c r="V1013" s="64">
        <f>培养数据!$N$8*D613</f>
        <v>80</v>
      </c>
      <c r="W1013" s="64">
        <f>培养数据!$N$9*D613</f>
        <v>60</v>
      </c>
      <c r="X1013" s="64">
        <f>培养数据!$N$10*D613</f>
        <v>9.6</v>
      </c>
      <c r="Y1013" s="64">
        <f>培养数据!$N$11*D613</f>
        <v>19.2</v>
      </c>
      <c r="Z1013" s="64">
        <f>培养数据!$N$12*D613</f>
        <v>9.6</v>
      </c>
    </row>
    <row r="1014" spans="1:26">
      <c r="A1014" s="64">
        <v>1011</v>
      </c>
      <c r="B1014" s="64">
        <v>3</v>
      </c>
      <c r="C1014" s="64">
        <v>3</v>
      </c>
      <c r="D1014" s="64">
        <v>11</v>
      </c>
      <c r="E1014" s="64">
        <f t="shared" si="485"/>
        <v>24640</v>
      </c>
      <c r="F1014" s="64">
        <f t="shared" si="486"/>
        <v>29568</v>
      </c>
      <c r="G1014" s="64">
        <f t="shared" si="480"/>
        <v>49280</v>
      </c>
      <c r="H1014" s="64">
        <f t="shared" si="481"/>
        <v>36960</v>
      </c>
      <c r="I1014" s="64">
        <f t="shared" si="482"/>
        <v>5913.5999999999995</v>
      </c>
      <c r="J1014" s="64">
        <f t="shared" si="483"/>
        <v>11827.199999999999</v>
      </c>
      <c r="K1014" s="64">
        <f t="shared" si="484"/>
        <v>5913.5999999999995</v>
      </c>
      <c r="L1014" s="64">
        <f t="shared" si="473"/>
        <v>44000</v>
      </c>
      <c r="M1014" s="64">
        <f t="shared" si="474"/>
        <v>52800</v>
      </c>
      <c r="N1014" s="64">
        <f t="shared" si="475"/>
        <v>88000</v>
      </c>
      <c r="O1014" s="64">
        <f t="shared" si="476"/>
        <v>66000</v>
      </c>
      <c r="P1014" s="64">
        <f t="shared" si="477"/>
        <v>10559.999999999998</v>
      </c>
      <c r="Q1014" s="64">
        <f t="shared" si="478"/>
        <v>21119.999999999996</v>
      </c>
      <c r="R1014" s="64">
        <f t="shared" si="479"/>
        <v>10559.999999999998</v>
      </c>
      <c r="T1014" s="64">
        <f>培养数据!$N$6*D614</f>
        <v>44</v>
      </c>
      <c r="U1014" s="64">
        <f>培养数据!$N$7*D614</f>
        <v>52.8</v>
      </c>
      <c r="V1014" s="64">
        <f>培养数据!$N$8*D614</f>
        <v>88</v>
      </c>
      <c r="W1014" s="64">
        <f>培养数据!$N$9*D614</f>
        <v>66</v>
      </c>
      <c r="X1014" s="64">
        <f>培养数据!$N$10*D614</f>
        <v>10.559999999999999</v>
      </c>
      <c r="Y1014" s="64">
        <f>培养数据!$N$11*D614</f>
        <v>21.119999999999997</v>
      </c>
      <c r="Z1014" s="64">
        <f>培养数据!$N$12*D614</f>
        <v>10.559999999999999</v>
      </c>
    </row>
    <row r="1015" spans="1:26">
      <c r="A1015" s="64">
        <v>1012</v>
      </c>
      <c r="B1015" s="64">
        <v>3</v>
      </c>
      <c r="C1015" s="64">
        <v>3</v>
      </c>
      <c r="D1015" s="64">
        <v>12</v>
      </c>
      <c r="E1015" s="64">
        <f t="shared" si="485"/>
        <v>26879.999999999996</v>
      </c>
      <c r="F1015" s="64">
        <f t="shared" si="486"/>
        <v>32256</v>
      </c>
      <c r="G1015" s="64">
        <f t="shared" si="480"/>
        <v>53759.999999999993</v>
      </c>
      <c r="H1015" s="64">
        <f t="shared" si="481"/>
        <v>40320.000000000007</v>
      </c>
      <c r="I1015" s="64">
        <f t="shared" si="482"/>
        <v>6451.2000000000007</v>
      </c>
      <c r="J1015" s="64">
        <f t="shared" si="483"/>
        <v>12902.400000000001</v>
      </c>
      <c r="K1015" s="64">
        <f t="shared" si="484"/>
        <v>6451.2000000000007</v>
      </c>
      <c r="L1015" s="64">
        <f t="shared" si="473"/>
        <v>48000</v>
      </c>
      <c r="M1015" s="64">
        <f t="shared" si="474"/>
        <v>57599.999999999993</v>
      </c>
      <c r="N1015" s="64">
        <f t="shared" si="475"/>
        <v>96000</v>
      </c>
      <c r="O1015" s="64">
        <f t="shared" si="476"/>
        <v>72000</v>
      </c>
      <c r="P1015" s="64">
        <f t="shared" si="477"/>
        <v>11520</v>
      </c>
      <c r="Q1015" s="64">
        <f t="shared" si="478"/>
        <v>23040</v>
      </c>
      <c r="R1015" s="64">
        <f t="shared" si="479"/>
        <v>11520</v>
      </c>
      <c r="T1015" s="64">
        <f>培养数据!$N$6*D615</f>
        <v>48</v>
      </c>
      <c r="U1015" s="64">
        <f>培养数据!$N$7*D615</f>
        <v>57.599999999999994</v>
      </c>
      <c r="V1015" s="64">
        <f>培养数据!$N$8*D615</f>
        <v>96</v>
      </c>
      <c r="W1015" s="64">
        <f>培养数据!$N$9*D615</f>
        <v>72</v>
      </c>
      <c r="X1015" s="64">
        <f>培养数据!$N$10*D615</f>
        <v>11.52</v>
      </c>
      <c r="Y1015" s="64">
        <f>培养数据!$N$11*D615</f>
        <v>23.04</v>
      </c>
      <c r="Z1015" s="64">
        <f>培养数据!$N$12*D615</f>
        <v>11.52</v>
      </c>
    </row>
    <row r="1016" spans="1:26">
      <c r="A1016" s="64">
        <v>1013</v>
      </c>
      <c r="B1016" s="64">
        <v>3</v>
      </c>
      <c r="C1016" s="64">
        <v>3</v>
      </c>
      <c r="D1016" s="64">
        <v>13</v>
      </c>
      <c r="E1016" s="64">
        <f t="shared" si="485"/>
        <v>29120</v>
      </c>
      <c r="F1016" s="64">
        <f t="shared" si="486"/>
        <v>34944</v>
      </c>
      <c r="G1016" s="64">
        <f t="shared" si="480"/>
        <v>58240</v>
      </c>
      <c r="H1016" s="64">
        <f t="shared" si="481"/>
        <v>43680</v>
      </c>
      <c r="I1016" s="64">
        <f t="shared" si="482"/>
        <v>6988.7999999999993</v>
      </c>
      <c r="J1016" s="64">
        <f t="shared" si="483"/>
        <v>13977.599999999999</v>
      </c>
      <c r="K1016" s="64">
        <f t="shared" si="484"/>
        <v>6988.7999999999993</v>
      </c>
      <c r="L1016" s="64">
        <f t="shared" si="473"/>
        <v>52000</v>
      </c>
      <c r="M1016" s="64">
        <f t="shared" si="474"/>
        <v>62400</v>
      </c>
      <c r="N1016" s="64">
        <f t="shared" si="475"/>
        <v>104000</v>
      </c>
      <c r="O1016" s="64">
        <f t="shared" si="476"/>
        <v>78000</v>
      </c>
      <c r="P1016" s="64">
        <f t="shared" si="477"/>
        <v>12480</v>
      </c>
      <c r="Q1016" s="64">
        <f t="shared" si="478"/>
        <v>24960</v>
      </c>
      <c r="R1016" s="64">
        <f t="shared" si="479"/>
        <v>12480</v>
      </c>
      <c r="T1016" s="64">
        <f>培养数据!$N$6*D616</f>
        <v>52</v>
      </c>
      <c r="U1016" s="64">
        <f>培养数据!$N$7*D616</f>
        <v>62.4</v>
      </c>
      <c r="V1016" s="64">
        <f>培养数据!$N$8*D616</f>
        <v>104</v>
      </c>
      <c r="W1016" s="64">
        <f>培养数据!$N$9*D616</f>
        <v>78</v>
      </c>
      <c r="X1016" s="64">
        <f>培养数据!$N$10*D616</f>
        <v>12.48</v>
      </c>
      <c r="Y1016" s="64">
        <f>培养数据!$N$11*D616</f>
        <v>24.96</v>
      </c>
      <c r="Z1016" s="64">
        <f>培养数据!$N$12*D616</f>
        <v>12.48</v>
      </c>
    </row>
    <row r="1017" spans="1:26">
      <c r="A1017" s="64">
        <v>1014</v>
      </c>
      <c r="B1017" s="64">
        <v>3</v>
      </c>
      <c r="C1017" s="64">
        <v>3</v>
      </c>
      <c r="D1017" s="64">
        <v>14</v>
      </c>
      <c r="E1017" s="64">
        <f t="shared" si="485"/>
        <v>31359.999999999996</v>
      </c>
      <c r="F1017" s="64">
        <f t="shared" si="486"/>
        <v>37632</v>
      </c>
      <c r="G1017" s="64">
        <f t="shared" si="480"/>
        <v>62719.999999999993</v>
      </c>
      <c r="H1017" s="64">
        <f t="shared" si="481"/>
        <v>47040.000000000007</v>
      </c>
      <c r="I1017" s="64">
        <f t="shared" si="482"/>
        <v>7526.4000000000005</v>
      </c>
      <c r="J1017" s="64">
        <f t="shared" si="483"/>
        <v>15052.800000000001</v>
      </c>
      <c r="K1017" s="64">
        <f t="shared" si="484"/>
        <v>7526.4000000000005</v>
      </c>
      <c r="L1017" s="64">
        <f t="shared" si="473"/>
        <v>56000</v>
      </c>
      <c r="M1017" s="64">
        <f t="shared" si="474"/>
        <v>67200</v>
      </c>
      <c r="N1017" s="64">
        <f t="shared" si="475"/>
        <v>112000</v>
      </c>
      <c r="O1017" s="64">
        <f t="shared" si="476"/>
        <v>84000</v>
      </c>
      <c r="P1017" s="64">
        <f t="shared" si="477"/>
        <v>13440</v>
      </c>
      <c r="Q1017" s="64">
        <f t="shared" si="478"/>
        <v>26880</v>
      </c>
      <c r="R1017" s="64">
        <f t="shared" si="479"/>
        <v>13440</v>
      </c>
      <c r="T1017" s="64">
        <f>培养数据!$N$6*D617</f>
        <v>56</v>
      </c>
      <c r="U1017" s="64">
        <f>培养数据!$N$7*D617</f>
        <v>67.2</v>
      </c>
      <c r="V1017" s="64">
        <f>培养数据!$N$8*D617</f>
        <v>112</v>
      </c>
      <c r="W1017" s="64">
        <f>培养数据!$N$9*D617</f>
        <v>84</v>
      </c>
      <c r="X1017" s="64">
        <f>培养数据!$N$10*D617</f>
        <v>13.44</v>
      </c>
      <c r="Y1017" s="64">
        <f>培养数据!$N$11*D617</f>
        <v>26.88</v>
      </c>
      <c r="Z1017" s="64">
        <f>培养数据!$N$12*D617</f>
        <v>13.44</v>
      </c>
    </row>
    <row r="1018" spans="1:26">
      <c r="A1018" s="64">
        <v>1015</v>
      </c>
      <c r="B1018" s="64">
        <v>3</v>
      </c>
      <c r="C1018" s="64">
        <v>3</v>
      </c>
      <c r="D1018" s="64">
        <v>15</v>
      </c>
      <c r="E1018" s="64">
        <f t="shared" si="485"/>
        <v>33600</v>
      </c>
      <c r="F1018" s="64">
        <f t="shared" si="486"/>
        <v>40320</v>
      </c>
      <c r="G1018" s="64">
        <f t="shared" si="480"/>
        <v>67200</v>
      </c>
      <c r="H1018" s="64">
        <f t="shared" si="481"/>
        <v>50400</v>
      </c>
      <c r="I1018" s="64">
        <f t="shared" si="482"/>
        <v>8063.9999999999991</v>
      </c>
      <c r="J1018" s="64">
        <f t="shared" si="483"/>
        <v>16127.999999999998</v>
      </c>
      <c r="K1018" s="64">
        <f t="shared" si="484"/>
        <v>8063.9999999999991</v>
      </c>
      <c r="L1018" s="64">
        <f t="shared" si="473"/>
        <v>60000</v>
      </c>
      <c r="M1018" s="64">
        <f t="shared" si="474"/>
        <v>72000</v>
      </c>
      <c r="N1018" s="64">
        <f t="shared" si="475"/>
        <v>120000</v>
      </c>
      <c r="O1018" s="64">
        <f t="shared" si="476"/>
        <v>90000</v>
      </c>
      <c r="P1018" s="64">
        <f t="shared" si="477"/>
        <v>14399.999999999998</v>
      </c>
      <c r="Q1018" s="64">
        <f t="shared" si="478"/>
        <v>28799.999999999996</v>
      </c>
      <c r="R1018" s="64">
        <f t="shared" si="479"/>
        <v>14399.999999999998</v>
      </c>
      <c r="T1018" s="64">
        <f>培养数据!$N$6*D618</f>
        <v>60</v>
      </c>
      <c r="U1018" s="64">
        <f>培养数据!$N$7*D618</f>
        <v>72</v>
      </c>
      <c r="V1018" s="64">
        <f>培养数据!$N$8*D618</f>
        <v>120</v>
      </c>
      <c r="W1018" s="64">
        <f>培养数据!$N$9*D618</f>
        <v>90</v>
      </c>
      <c r="X1018" s="64">
        <f>培养数据!$N$10*D618</f>
        <v>14.399999999999999</v>
      </c>
      <c r="Y1018" s="64">
        <f>培养数据!$N$11*D618</f>
        <v>28.799999999999997</v>
      </c>
      <c r="Z1018" s="64">
        <f>培养数据!$N$12*D618</f>
        <v>14.399999999999999</v>
      </c>
    </row>
    <row r="1019" spans="1:26">
      <c r="A1019" s="64">
        <v>1016</v>
      </c>
      <c r="B1019" s="64">
        <v>3</v>
      </c>
      <c r="C1019" s="64">
        <v>3</v>
      </c>
      <c r="D1019" s="64">
        <v>16</v>
      </c>
      <c r="E1019" s="64">
        <f t="shared" si="485"/>
        <v>35840</v>
      </c>
      <c r="F1019" s="64">
        <f t="shared" si="486"/>
        <v>43008</v>
      </c>
      <c r="G1019" s="64">
        <f t="shared" si="480"/>
        <v>71680</v>
      </c>
      <c r="H1019" s="64">
        <f t="shared" si="481"/>
        <v>53760</v>
      </c>
      <c r="I1019" s="64">
        <f t="shared" si="482"/>
        <v>8601.5999999999985</v>
      </c>
      <c r="J1019" s="64">
        <f t="shared" si="483"/>
        <v>17203.199999999997</v>
      </c>
      <c r="K1019" s="64">
        <f t="shared" si="484"/>
        <v>8601.5999999999985</v>
      </c>
      <c r="L1019" s="64">
        <f t="shared" si="473"/>
        <v>64000</v>
      </c>
      <c r="M1019" s="64">
        <f t="shared" si="474"/>
        <v>76800</v>
      </c>
      <c r="N1019" s="64">
        <f t="shared" si="475"/>
        <v>128000</v>
      </c>
      <c r="O1019" s="64">
        <f t="shared" si="476"/>
        <v>96000</v>
      </c>
      <c r="P1019" s="64">
        <f t="shared" si="477"/>
        <v>15360</v>
      </c>
      <c r="Q1019" s="64">
        <f t="shared" si="478"/>
        <v>30720</v>
      </c>
      <c r="R1019" s="64">
        <f t="shared" si="479"/>
        <v>15360</v>
      </c>
      <c r="T1019" s="64">
        <f>培养数据!$N$6*D619</f>
        <v>64</v>
      </c>
      <c r="U1019" s="64">
        <f>培养数据!$N$7*D619</f>
        <v>76.8</v>
      </c>
      <c r="V1019" s="64">
        <f>培养数据!$N$8*D619</f>
        <v>128</v>
      </c>
      <c r="W1019" s="64">
        <f>培养数据!$N$9*D619</f>
        <v>96</v>
      </c>
      <c r="X1019" s="64">
        <f>培养数据!$N$10*D619</f>
        <v>15.36</v>
      </c>
      <c r="Y1019" s="64">
        <f>培养数据!$N$11*D619</f>
        <v>30.72</v>
      </c>
      <c r="Z1019" s="64">
        <f>培养数据!$N$12*D619</f>
        <v>15.36</v>
      </c>
    </row>
    <row r="1020" spans="1:26">
      <c r="A1020" s="64">
        <v>1017</v>
      </c>
      <c r="B1020" s="64">
        <v>3</v>
      </c>
      <c r="C1020" s="64">
        <v>3</v>
      </c>
      <c r="D1020" s="64">
        <v>17</v>
      </c>
      <c r="E1020" s="64">
        <f t="shared" si="485"/>
        <v>38079.999999999993</v>
      </c>
      <c r="F1020" s="64">
        <f t="shared" si="486"/>
        <v>45696</v>
      </c>
      <c r="G1020" s="64">
        <f t="shared" si="480"/>
        <v>76159.999999999985</v>
      </c>
      <c r="H1020" s="64">
        <f t="shared" si="481"/>
        <v>57120</v>
      </c>
      <c r="I1020" s="64">
        <f t="shared" si="482"/>
        <v>9139.2000000000007</v>
      </c>
      <c r="J1020" s="64">
        <f t="shared" si="483"/>
        <v>18278.400000000001</v>
      </c>
      <c r="K1020" s="64">
        <f t="shared" si="484"/>
        <v>9139.2000000000007</v>
      </c>
      <c r="L1020" s="64">
        <f t="shared" si="473"/>
        <v>68000</v>
      </c>
      <c r="M1020" s="64">
        <f t="shared" si="474"/>
        <v>81600</v>
      </c>
      <c r="N1020" s="64">
        <f t="shared" si="475"/>
        <v>136000</v>
      </c>
      <c r="O1020" s="64">
        <f t="shared" si="476"/>
        <v>102000</v>
      </c>
      <c r="P1020" s="64">
        <f t="shared" si="477"/>
        <v>16320</v>
      </c>
      <c r="Q1020" s="64">
        <f t="shared" si="478"/>
        <v>32640</v>
      </c>
      <c r="R1020" s="64">
        <f t="shared" si="479"/>
        <v>16320</v>
      </c>
      <c r="T1020" s="64">
        <f>培养数据!$N$6*D620</f>
        <v>68</v>
      </c>
      <c r="U1020" s="64">
        <f>培养数据!$N$7*D620</f>
        <v>81.599999999999994</v>
      </c>
      <c r="V1020" s="64">
        <f>培养数据!$N$8*D620</f>
        <v>136</v>
      </c>
      <c r="W1020" s="64">
        <f>培养数据!$N$9*D620</f>
        <v>102</v>
      </c>
      <c r="X1020" s="64">
        <f>培养数据!$N$10*D620</f>
        <v>16.32</v>
      </c>
      <c r="Y1020" s="64">
        <f>培养数据!$N$11*D620</f>
        <v>32.64</v>
      </c>
      <c r="Z1020" s="64">
        <f>培养数据!$N$12*D620</f>
        <v>16.32</v>
      </c>
    </row>
    <row r="1021" spans="1:26">
      <c r="A1021" s="64">
        <v>1018</v>
      </c>
      <c r="B1021" s="64">
        <v>3</v>
      </c>
      <c r="C1021" s="64">
        <v>3</v>
      </c>
      <c r="D1021" s="64">
        <v>18</v>
      </c>
      <c r="E1021" s="64">
        <f t="shared" si="485"/>
        <v>40320</v>
      </c>
      <c r="F1021" s="64">
        <f t="shared" si="486"/>
        <v>48384</v>
      </c>
      <c r="G1021" s="64">
        <f t="shared" si="480"/>
        <v>80640</v>
      </c>
      <c r="H1021" s="64">
        <f t="shared" si="481"/>
        <v>60480.000000000015</v>
      </c>
      <c r="I1021" s="64">
        <f t="shared" si="482"/>
        <v>9676.7999999999993</v>
      </c>
      <c r="J1021" s="64">
        <f t="shared" si="483"/>
        <v>19353.599999999999</v>
      </c>
      <c r="K1021" s="64">
        <f t="shared" si="484"/>
        <v>9676.7999999999993</v>
      </c>
      <c r="L1021" s="64">
        <f t="shared" si="473"/>
        <v>72000</v>
      </c>
      <c r="M1021" s="64">
        <f t="shared" si="474"/>
        <v>86399.999999999985</v>
      </c>
      <c r="N1021" s="64">
        <f t="shared" si="475"/>
        <v>144000</v>
      </c>
      <c r="O1021" s="64">
        <f t="shared" si="476"/>
        <v>108000</v>
      </c>
      <c r="P1021" s="64">
        <f t="shared" si="477"/>
        <v>17280</v>
      </c>
      <c r="Q1021" s="64">
        <f t="shared" si="478"/>
        <v>34560</v>
      </c>
      <c r="R1021" s="64">
        <f t="shared" si="479"/>
        <v>17280</v>
      </c>
      <c r="T1021" s="64">
        <f>培养数据!$N$6*D621</f>
        <v>72</v>
      </c>
      <c r="U1021" s="64">
        <f>培养数据!$N$7*D621</f>
        <v>86.399999999999991</v>
      </c>
      <c r="V1021" s="64">
        <f>培养数据!$N$8*D621</f>
        <v>144</v>
      </c>
      <c r="W1021" s="64">
        <f>培养数据!$N$9*D621</f>
        <v>108</v>
      </c>
      <c r="X1021" s="64">
        <f>培养数据!$N$10*D621</f>
        <v>17.28</v>
      </c>
      <c r="Y1021" s="64">
        <f>培养数据!$N$11*D621</f>
        <v>34.56</v>
      </c>
      <c r="Z1021" s="64">
        <f>培养数据!$N$12*D621</f>
        <v>17.28</v>
      </c>
    </row>
    <row r="1022" spans="1:26">
      <c r="A1022" s="64">
        <v>1019</v>
      </c>
      <c r="B1022" s="64">
        <v>3</v>
      </c>
      <c r="C1022" s="64">
        <v>3</v>
      </c>
      <c r="D1022" s="64">
        <v>19</v>
      </c>
      <c r="E1022" s="64">
        <f t="shared" si="485"/>
        <v>42560</v>
      </c>
      <c r="F1022" s="64">
        <f t="shared" si="486"/>
        <v>51072</v>
      </c>
      <c r="G1022" s="64">
        <f t="shared" si="480"/>
        <v>85120</v>
      </c>
      <c r="H1022" s="64">
        <f t="shared" si="481"/>
        <v>63840</v>
      </c>
      <c r="I1022" s="64">
        <f t="shared" si="482"/>
        <v>10214.4</v>
      </c>
      <c r="J1022" s="64">
        <f t="shared" si="483"/>
        <v>20428.8</v>
      </c>
      <c r="K1022" s="64">
        <f t="shared" si="484"/>
        <v>10214.4</v>
      </c>
      <c r="L1022" s="64">
        <f t="shared" si="473"/>
        <v>76000</v>
      </c>
      <c r="M1022" s="64">
        <f t="shared" si="474"/>
        <v>91200</v>
      </c>
      <c r="N1022" s="64">
        <f t="shared" si="475"/>
        <v>152000</v>
      </c>
      <c r="O1022" s="64">
        <f t="shared" si="476"/>
        <v>114000</v>
      </c>
      <c r="P1022" s="64">
        <f t="shared" si="477"/>
        <v>18240</v>
      </c>
      <c r="Q1022" s="64">
        <f t="shared" si="478"/>
        <v>36480</v>
      </c>
      <c r="R1022" s="64">
        <f t="shared" si="479"/>
        <v>18240</v>
      </c>
      <c r="T1022" s="64">
        <f>培养数据!$N$6*D622</f>
        <v>76</v>
      </c>
      <c r="U1022" s="64">
        <f>培养数据!$N$7*D622</f>
        <v>91.2</v>
      </c>
      <c r="V1022" s="64">
        <f>培养数据!$N$8*D622</f>
        <v>152</v>
      </c>
      <c r="W1022" s="64">
        <f>培养数据!$N$9*D622</f>
        <v>114</v>
      </c>
      <c r="X1022" s="64">
        <f>培养数据!$N$10*D622</f>
        <v>18.239999999999998</v>
      </c>
      <c r="Y1022" s="64">
        <f>培养数据!$N$11*D622</f>
        <v>36.479999999999997</v>
      </c>
      <c r="Z1022" s="64">
        <f>培养数据!$N$12*D622</f>
        <v>18.239999999999998</v>
      </c>
    </row>
    <row r="1023" spans="1:26">
      <c r="A1023" s="64">
        <v>1020</v>
      </c>
      <c r="B1023" s="64">
        <v>3</v>
      </c>
      <c r="C1023" s="64">
        <v>3</v>
      </c>
      <c r="D1023" s="64">
        <v>20</v>
      </c>
      <c r="E1023" s="64">
        <f t="shared" si="485"/>
        <v>44800</v>
      </c>
      <c r="F1023" s="64">
        <f t="shared" si="486"/>
        <v>53760</v>
      </c>
      <c r="G1023" s="64">
        <f t="shared" si="480"/>
        <v>89600</v>
      </c>
      <c r="H1023" s="64">
        <f t="shared" si="481"/>
        <v>67200</v>
      </c>
      <c r="I1023" s="64">
        <f t="shared" si="482"/>
        <v>10752</v>
      </c>
      <c r="J1023" s="64">
        <f t="shared" si="483"/>
        <v>21504</v>
      </c>
      <c r="K1023" s="64">
        <f t="shared" si="484"/>
        <v>10752</v>
      </c>
      <c r="L1023" s="64">
        <f t="shared" si="473"/>
        <v>80000</v>
      </c>
      <c r="M1023" s="64">
        <f t="shared" si="474"/>
        <v>96000</v>
      </c>
      <c r="N1023" s="64">
        <f t="shared" si="475"/>
        <v>160000</v>
      </c>
      <c r="O1023" s="64">
        <f t="shared" si="476"/>
        <v>120000</v>
      </c>
      <c r="P1023" s="64">
        <f t="shared" si="477"/>
        <v>19200</v>
      </c>
      <c r="Q1023" s="64">
        <f t="shared" si="478"/>
        <v>38400</v>
      </c>
      <c r="R1023" s="64">
        <f t="shared" si="479"/>
        <v>19200</v>
      </c>
      <c r="T1023" s="64">
        <f>培养数据!$N$6*D623</f>
        <v>80</v>
      </c>
      <c r="U1023" s="64">
        <f>培养数据!$N$7*D623</f>
        <v>96</v>
      </c>
      <c r="V1023" s="64">
        <f>培养数据!$N$8*D623</f>
        <v>160</v>
      </c>
      <c r="W1023" s="64">
        <f>培养数据!$N$9*D623</f>
        <v>120</v>
      </c>
      <c r="X1023" s="64">
        <f>培养数据!$N$10*D623</f>
        <v>19.2</v>
      </c>
      <c r="Y1023" s="64">
        <f>培养数据!$N$11*D623</f>
        <v>38.4</v>
      </c>
      <c r="Z1023" s="64">
        <f>培养数据!$N$12*D623</f>
        <v>19.2</v>
      </c>
    </row>
    <row r="1024" spans="1:26">
      <c r="A1024" s="64">
        <v>1021</v>
      </c>
      <c r="B1024" s="64">
        <v>3</v>
      </c>
      <c r="C1024" s="64">
        <v>3</v>
      </c>
      <c r="D1024" s="64">
        <v>21</v>
      </c>
      <c r="E1024" s="64">
        <f t="shared" si="485"/>
        <v>47040</v>
      </c>
      <c r="F1024" s="64">
        <f t="shared" si="486"/>
        <v>56448</v>
      </c>
      <c r="G1024" s="64">
        <f t="shared" si="480"/>
        <v>94080</v>
      </c>
      <c r="H1024" s="64">
        <f t="shared" si="481"/>
        <v>70560</v>
      </c>
      <c r="I1024" s="64">
        <f t="shared" si="482"/>
        <v>11289.599999999999</v>
      </c>
      <c r="J1024" s="64">
        <f t="shared" si="483"/>
        <v>22579.199999999997</v>
      </c>
      <c r="K1024" s="64">
        <f t="shared" si="484"/>
        <v>11289.599999999999</v>
      </c>
      <c r="L1024" s="64">
        <f t="shared" si="473"/>
        <v>84000</v>
      </c>
      <c r="M1024" s="64">
        <f t="shared" si="474"/>
        <v>100800</v>
      </c>
      <c r="N1024" s="64">
        <f t="shared" si="475"/>
        <v>168000</v>
      </c>
      <c r="O1024" s="64">
        <f t="shared" si="476"/>
        <v>126000</v>
      </c>
      <c r="P1024" s="64">
        <f t="shared" si="477"/>
        <v>20160</v>
      </c>
      <c r="Q1024" s="64">
        <f t="shared" si="478"/>
        <v>40320</v>
      </c>
      <c r="R1024" s="64">
        <f t="shared" si="479"/>
        <v>20160</v>
      </c>
      <c r="T1024" s="64">
        <f>培养数据!$N$6*D624</f>
        <v>84</v>
      </c>
      <c r="U1024" s="64">
        <f>培养数据!$N$7*D624</f>
        <v>100.8</v>
      </c>
      <c r="V1024" s="64">
        <f>培养数据!$N$8*D624</f>
        <v>168</v>
      </c>
      <c r="W1024" s="64">
        <f>培养数据!$N$9*D624</f>
        <v>126</v>
      </c>
      <c r="X1024" s="64">
        <f>培养数据!$N$10*D624</f>
        <v>20.16</v>
      </c>
      <c r="Y1024" s="64">
        <f>培养数据!$N$11*D624</f>
        <v>40.32</v>
      </c>
      <c r="Z1024" s="64">
        <f>培养数据!$N$12*D624</f>
        <v>20.16</v>
      </c>
    </row>
    <row r="1025" spans="1:26">
      <c r="A1025" s="64">
        <v>1022</v>
      </c>
      <c r="B1025" s="64">
        <v>3</v>
      </c>
      <c r="C1025" s="64">
        <v>3</v>
      </c>
      <c r="D1025" s="64">
        <v>22</v>
      </c>
      <c r="E1025" s="64">
        <f t="shared" si="485"/>
        <v>49280</v>
      </c>
      <c r="F1025" s="64">
        <f t="shared" si="486"/>
        <v>59136</v>
      </c>
      <c r="G1025" s="64">
        <f t="shared" si="480"/>
        <v>98560</v>
      </c>
      <c r="H1025" s="64">
        <f t="shared" si="481"/>
        <v>73920</v>
      </c>
      <c r="I1025" s="64">
        <f t="shared" si="482"/>
        <v>11827.199999999999</v>
      </c>
      <c r="J1025" s="64">
        <f t="shared" si="483"/>
        <v>23654.399999999998</v>
      </c>
      <c r="K1025" s="64">
        <f t="shared" si="484"/>
        <v>11827.199999999999</v>
      </c>
      <c r="L1025" s="64">
        <f t="shared" si="473"/>
        <v>88000</v>
      </c>
      <c r="M1025" s="64">
        <f t="shared" si="474"/>
        <v>105600</v>
      </c>
      <c r="N1025" s="64">
        <f t="shared" si="475"/>
        <v>176000</v>
      </c>
      <c r="O1025" s="64">
        <f t="shared" si="476"/>
        <v>132000</v>
      </c>
      <c r="P1025" s="64">
        <f t="shared" si="477"/>
        <v>21119.999999999996</v>
      </c>
      <c r="Q1025" s="64">
        <f t="shared" si="478"/>
        <v>42239.999999999993</v>
      </c>
      <c r="R1025" s="64">
        <f t="shared" si="479"/>
        <v>21119.999999999996</v>
      </c>
      <c r="T1025" s="64">
        <f>培养数据!$N$6*D625</f>
        <v>88</v>
      </c>
      <c r="U1025" s="64">
        <f>培养数据!$N$7*D625</f>
        <v>105.6</v>
      </c>
      <c r="V1025" s="64">
        <f>培养数据!$N$8*D625</f>
        <v>176</v>
      </c>
      <c r="W1025" s="64">
        <f>培养数据!$N$9*D625</f>
        <v>132</v>
      </c>
      <c r="X1025" s="64">
        <f>培养数据!$N$10*D625</f>
        <v>21.119999999999997</v>
      </c>
      <c r="Y1025" s="64">
        <f>培养数据!$N$11*D625</f>
        <v>42.239999999999995</v>
      </c>
      <c r="Z1025" s="64">
        <f>培养数据!$N$12*D625</f>
        <v>21.119999999999997</v>
      </c>
    </row>
    <row r="1026" spans="1:26">
      <c r="A1026" s="64">
        <v>1023</v>
      </c>
      <c r="B1026" s="64">
        <v>3</v>
      </c>
      <c r="C1026" s="64">
        <v>3</v>
      </c>
      <c r="D1026" s="64">
        <v>23</v>
      </c>
      <c r="E1026" s="64">
        <f t="shared" si="485"/>
        <v>51520</v>
      </c>
      <c r="F1026" s="64">
        <f t="shared" si="486"/>
        <v>61824</v>
      </c>
      <c r="G1026" s="64">
        <f t="shared" si="480"/>
        <v>103040</v>
      </c>
      <c r="H1026" s="64">
        <f t="shared" si="481"/>
        <v>77280.000000000015</v>
      </c>
      <c r="I1026" s="64">
        <f t="shared" si="482"/>
        <v>12364.8</v>
      </c>
      <c r="J1026" s="64">
        <f t="shared" si="483"/>
        <v>24729.599999999999</v>
      </c>
      <c r="K1026" s="64">
        <f t="shared" si="484"/>
        <v>12364.8</v>
      </c>
      <c r="L1026" s="64">
        <f t="shared" si="473"/>
        <v>92000</v>
      </c>
      <c r="M1026" s="64">
        <f t="shared" si="474"/>
        <v>110399.99999999999</v>
      </c>
      <c r="N1026" s="64">
        <f t="shared" si="475"/>
        <v>184000</v>
      </c>
      <c r="O1026" s="64">
        <f t="shared" si="476"/>
        <v>138000</v>
      </c>
      <c r="P1026" s="64">
        <f t="shared" si="477"/>
        <v>22080</v>
      </c>
      <c r="Q1026" s="64">
        <f t="shared" si="478"/>
        <v>44160</v>
      </c>
      <c r="R1026" s="64">
        <f t="shared" si="479"/>
        <v>22080</v>
      </c>
      <c r="T1026" s="64">
        <f>培养数据!$N$6*D626</f>
        <v>92</v>
      </c>
      <c r="U1026" s="64">
        <f>培养数据!$N$7*D626</f>
        <v>110.39999999999999</v>
      </c>
      <c r="V1026" s="64">
        <f>培养数据!$N$8*D626</f>
        <v>184</v>
      </c>
      <c r="W1026" s="64">
        <f>培养数据!$N$9*D626</f>
        <v>138</v>
      </c>
      <c r="X1026" s="64">
        <f>培养数据!$N$10*D626</f>
        <v>22.08</v>
      </c>
      <c r="Y1026" s="64">
        <f>培养数据!$N$11*D626</f>
        <v>44.16</v>
      </c>
      <c r="Z1026" s="64">
        <f>培养数据!$N$12*D626</f>
        <v>22.08</v>
      </c>
    </row>
    <row r="1027" spans="1:26">
      <c r="A1027" s="64">
        <v>1024</v>
      </c>
      <c r="B1027" s="64">
        <v>3</v>
      </c>
      <c r="C1027" s="64">
        <v>3</v>
      </c>
      <c r="D1027" s="64">
        <v>24</v>
      </c>
      <c r="E1027" s="64">
        <f t="shared" si="485"/>
        <v>53759.999999999993</v>
      </c>
      <c r="F1027" s="64">
        <f t="shared" si="486"/>
        <v>64512</v>
      </c>
      <c r="G1027" s="64">
        <f t="shared" si="480"/>
        <v>107519.99999999999</v>
      </c>
      <c r="H1027" s="64">
        <f t="shared" si="481"/>
        <v>80640.000000000015</v>
      </c>
      <c r="I1027" s="64">
        <f t="shared" si="482"/>
        <v>12902.400000000001</v>
      </c>
      <c r="J1027" s="64">
        <f t="shared" si="483"/>
        <v>25804.800000000003</v>
      </c>
      <c r="K1027" s="64">
        <f t="shared" si="484"/>
        <v>12902.400000000001</v>
      </c>
      <c r="L1027" s="64">
        <f t="shared" si="473"/>
        <v>96000</v>
      </c>
      <c r="M1027" s="64">
        <f t="shared" si="474"/>
        <v>115199.99999999999</v>
      </c>
      <c r="N1027" s="64">
        <f t="shared" si="475"/>
        <v>192000</v>
      </c>
      <c r="O1027" s="64">
        <f t="shared" si="476"/>
        <v>144000</v>
      </c>
      <c r="P1027" s="64">
        <f t="shared" si="477"/>
        <v>23040</v>
      </c>
      <c r="Q1027" s="64">
        <f t="shared" si="478"/>
        <v>46080</v>
      </c>
      <c r="R1027" s="64">
        <f t="shared" si="479"/>
        <v>23040</v>
      </c>
      <c r="T1027" s="64">
        <f>培养数据!$N$6*D627</f>
        <v>96</v>
      </c>
      <c r="U1027" s="64">
        <f>培养数据!$N$7*D627</f>
        <v>115.19999999999999</v>
      </c>
      <c r="V1027" s="64">
        <f>培养数据!$N$8*D627</f>
        <v>192</v>
      </c>
      <c r="W1027" s="64">
        <f>培养数据!$N$9*D627</f>
        <v>144</v>
      </c>
      <c r="X1027" s="64">
        <f>培养数据!$N$10*D627</f>
        <v>23.04</v>
      </c>
      <c r="Y1027" s="64">
        <f>培养数据!$N$11*D627</f>
        <v>46.08</v>
      </c>
      <c r="Z1027" s="64">
        <f>培养数据!$N$12*D627</f>
        <v>23.04</v>
      </c>
    </row>
    <row r="1028" spans="1:26">
      <c r="A1028" s="64">
        <v>1025</v>
      </c>
      <c r="B1028" s="64">
        <v>3</v>
      </c>
      <c r="C1028" s="64">
        <v>3</v>
      </c>
      <c r="D1028" s="64">
        <v>25</v>
      </c>
      <c r="E1028" s="64">
        <f t="shared" si="485"/>
        <v>56000</v>
      </c>
      <c r="F1028" s="64">
        <f t="shared" si="486"/>
        <v>67200</v>
      </c>
      <c r="G1028" s="64">
        <f t="shared" si="480"/>
        <v>112000</v>
      </c>
      <c r="H1028" s="64">
        <f t="shared" si="481"/>
        <v>84000</v>
      </c>
      <c r="I1028" s="64">
        <f t="shared" si="482"/>
        <v>13439.999999999998</v>
      </c>
      <c r="J1028" s="64">
        <f t="shared" si="483"/>
        <v>26879.999999999996</v>
      </c>
      <c r="K1028" s="64">
        <f t="shared" si="484"/>
        <v>13439.999999999998</v>
      </c>
      <c r="L1028" s="64">
        <f t="shared" si="473"/>
        <v>100000</v>
      </c>
      <c r="M1028" s="64">
        <f t="shared" si="474"/>
        <v>120000</v>
      </c>
      <c r="N1028" s="64">
        <f t="shared" si="475"/>
        <v>200000</v>
      </c>
      <c r="O1028" s="64">
        <f t="shared" si="476"/>
        <v>150000</v>
      </c>
      <c r="P1028" s="64">
        <f t="shared" si="477"/>
        <v>24000</v>
      </c>
      <c r="Q1028" s="64">
        <f t="shared" si="478"/>
        <v>48000</v>
      </c>
      <c r="R1028" s="64">
        <f t="shared" si="479"/>
        <v>24000</v>
      </c>
      <c r="T1028" s="64">
        <f>培养数据!$N$6*D628</f>
        <v>100</v>
      </c>
      <c r="U1028" s="64">
        <f>培养数据!$N$7*D628</f>
        <v>120</v>
      </c>
      <c r="V1028" s="64">
        <f>培养数据!$N$8*D628</f>
        <v>200</v>
      </c>
      <c r="W1028" s="64">
        <f>培养数据!$N$9*D628</f>
        <v>150</v>
      </c>
      <c r="X1028" s="64">
        <f>培养数据!$N$10*D628</f>
        <v>24</v>
      </c>
      <c r="Y1028" s="64">
        <f>培养数据!$N$11*D628</f>
        <v>48</v>
      </c>
      <c r="Z1028" s="64">
        <f>培养数据!$N$12*D628</f>
        <v>24</v>
      </c>
    </row>
    <row r="1029" spans="1:26">
      <c r="A1029" s="64">
        <v>1026</v>
      </c>
      <c r="B1029" s="64">
        <v>3</v>
      </c>
      <c r="C1029" s="64">
        <v>3</v>
      </c>
      <c r="D1029" s="64">
        <v>26</v>
      </c>
      <c r="E1029" s="64">
        <f t="shared" si="485"/>
        <v>58240</v>
      </c>
      <c r="F1029" s="64">
        <f t="shared" si="486"/>
        <v>69888</v>
      </c>
      <c r="G1029" s="64">
        <f t="shared" si="480"/>
        <v>116480</v>
      </c>
      <c r="H1029" s="64">
        <f t="shared" si="481"/>
        <v>87360</v>
      </c>
      <c r="I1029" s="64">
        <f t="shared" si="482"/>
        <v>13977.599999999999</v>
      </c>
      <c r="J1029" s="64">
        <f t="shared" si="483"/>
        <v>27955.199999999997</v>
      </c>
      <c r="K1029" s="64">
        <f t="shared" si="484"/>
        <v>13977.599999999999</v>
      </c>
      <c r="L1029" s="64">
        <f t="shared" ref="L1029:L1092" si="487">$L$1*T1029</f>
        <v>104000</v>
      </c>
      <c r="M1029" s="64">
        <f t="shared" ref="M1029:M1092" si="488">$L$1*U1029</f>
        <v>124800</v>
      </c>
      <c r="N1029" s="64">
        <f t="shared" ref="N1029:N1092" si="489">$L$1*V1029</f>
        <v>208000</v>
      </c>
      <c r="O1029" s="64">
        <f t="shared" ref="O1029:O1092" si="490">$L$1*W1029</f>
        <v>156000</v>
      </c>
      <c r="P1029" s="64">
        <f t="shared" ref="P1029:P1092" si="491">$L$1*X1029</f>
        <v>24960</v>
      </c>
      <c r="Q1029" s="64">
        <f t="shared" ref="Q1029:Q1092" si="492">$L$1*Y1029</f>
        <v>49920</v>
      </c>
      <c r="R1029" s="64">
        <f t="shared" ref="R1029:R1092" si="493">$L$1*Z1029</f>
        <v>24960</v>
      </c>
      <c r="T1029" s="64">
        <f>培养数据!$N$6*D629</f>
        <v>104</v>
      </c>
      <c r="U1029" s="64">
        <f>培养数据!$N$7*D629</f>
        <v>124.8</v>
      </c>
      <c r="V1029" s="64">
        <f>培养数据!$N$8*D629</f>
        <v>208</v>
      </c>
      <c r="W1029" s="64">
        <f>培养数据!$N$9*D629</f>
        <v>156</v>
      </c>
      <c r="X1029" s="64">
        <f>培养数据!$N$10*D629</f>
        <v>24.96</v>
      </c>
      <c r="Y1029" s="64">
        <f>培养数据!$N$11*D629</f>
        <v>49.92</v>
      </c>
      <c r="Z1029" s="64">
        <f>培养数据!$N$12*D629</f>
        <v>24.96</v>
      </c>
    </row>
    <row r="1030" spans="1:26">
      <c r="A1030" s="64">
        <v>1027</v>
      </c>
      <c r="B1030" s="64">
        <v>3</v>
      </c>
      <c r="C1030" s="64">
        <v>3</v>
      </c>
      <c r="D1030" s="64">
        <v>27</v>
      </c>
      <c r="E1030" s="64">
        <f t="shared" si="485"/>
        <v>60480</v>
      </c>
      <c r="F1030" s="64">
        <f t="shared" si="486"/>
        <v>72576</v>
      </c>
      <c r="G1030" s="64">
        <f t="shared" si="480"/>
        <v>120960</v>
      </c>
      <c r="H1030" s="64">
        <f t="shared" si="481"/>
        <v>90720</v>
      </c>
      <c r="I1030" s="64">
        <f t="shared" si="482"/>
        <v>14515.2</v>
      </c>
      <c r="J1030" s="64">
        <f t="shared" si="483"/>
        <v>29030.400000000001</v>
      </c>
      <c r="K1030" s="64">
        <f t="shared" si="484"/>
        <v>14515.2</v>
      </c>
      <c r="L1030" s="64">
        <f t="shared" si="487"/>
        <v>108000</v>
      </c>
      <c r="M1030" s="64">
        <f t="shared" si="488"/>
        <v>129600</v>
      </c>
      <c r="N1030" s="64">
        <f t="shared" si="489"/>
        <v>216000</v>
      </c>
      <c r="O1030" s="64">
        <f t="shared" si="490"/>
        <v>162000</v>
      </c>
      <c r="P1030" s="64">
        <f t="shared" si="491"/>
        <v>25919.999999999996</v>
      </c>
      <c r="Q1030" s="64">
        <f t="shared" si="492"/>
        <v>51839.999999999993</v>
      </c>
      <c r="R1030" s="64">
        <f t="shared" si="493"/>
        <v>25919.999999999996</v>
      </c>
      <c r="T1030" s="64">
        <f>培养数据!$N$6*D630</f>
        <v>108</v>
      </c>
      <c r="U1030" s="64">
        <f>培养数据!$N$7*D630</f>
        <v>129.6</v>
      </c>
      <c r="V1030" s="64">
        <f>培养数据!$N$8*D630</f>
        <v>216</v>
      </c>
      <c r="W1030" s="64">
        <f>培养数据!$N$9*D630</f>
        <v>162</v>
      </c>
      <c r="X1030" s="64">
        <f>培养数据!$N$10*D630</f>
        <v>25.919999999999998</v>
      </c>
      <c r="Y1030" s="64">
        <f>培养数据!$N$11*D630</f>
        <v>51.839999999999996</v>
      </c>
      <c r="Z1030" s="64">
        <f>培养数据!$N$12*D630</f>
        <v>25.919999999999998</v>
      </c>
    </row>
    <row r="1031" spans="1:26">
      <c r="A1031" s="64">
        <v>1028</v>
      </c>
      <c r="B1031" s="64">
        <v>3</v>
      </c>
      <c r="C1031" s="64">
        <v>3</v>
      </c>
      <c r="D1031" s="64">
        <v>28</v>
      </c>
      <c r="E1031" s="64">
        <f t="shared" si="485"/>
        <v>62719.999999999993</v>
      </c>
      <c r="F1031" s="64">
        <f t="shared" si="486"/>
        <v>75264</v>
      </c>
      <c r="G1031" s="64">
        <f t="shared" si="480"/>
        <v>125439.99999999999</v>
      </c>
      <c r="H1031" s="64">
        <f t="shared" si="481"/>
        <v>94080.000000000015</v>
      </c>
      <c r="I1031" s="64">
        <f t="shared" si="482"/>
        <v>15052.800000000001</v>
      </c>
      <c r="J1031" s="64">
        <f t="shared" si="483"/>
        <v>30105.600000000002</v>
      </c>
      <c r="K1031" s="64">
        <f t="shared" si="484"/>
        <v>15052.800000000001</v>
      </c>
      <c r="L1031" s="64">
        <f t="shared" si="487"/>
        <v>112000</v>
      </c>
      <c r="M1031" s="64">
        <f t="shared" si="488"/>
        <v>134400</v>
      </c>
      <c r="N1031" s="64">
        <f t="shared" si="489"/>
        <v>224000</v>
      </c>
      <c r="O1031" s="64">
        <f t="shared" si="490"/>
        <v>168000</v>
      </c>
      <c r="P1031" s="64">
        <f t="shared" si="491"/>
        <v>26880</v>
      </c>
      <c r="Q1031" s="64">
        <f t="shared" si="492"/>
        <v>53760</v>
      </c>
      <c r="R1031" s="64">
        <f t="shared" si="493"/>
        <v>26880</v>
      </c>
      <c r="T1031" s="64">
        <f>培养数据!$N$6*D631</f>
        <v>112</v>
      </c>
      <c r="U1031" s="64">
        <f>培养数据!$N$7*D631</f>
        <v>134.4</v>
      </c>
      <c r="V1031" s="64">
        <f>培养数据!$N$8*D631</f>
        <v>224</v>
      </c>
      <c r="W1031" s="64">
        <f>培养数据!$N$9*D631</f>
        <v>168</v>
      </c>
      <c r="X1031" s="64">
        <f>培养数据!$N$10*D631</f>
        <v>26.88</v>
      </c>
      <c r="Y1031" s="64">
        <f>培养数据!$N$11*D631</f>
        <v>53.76</v>
      </c>
      <c r="Z1031" s="64">
        <f>培养数据!$N$12*D631</f>
        <v>26.88</v>
      </c>
    </row>
    <row r="1032" spans="1:26">
      <c r="A1032" s="64">
        <v>1029</v>
      </c>
      <c r="B1032" s="64">
        <v>3</v>
      </c>
      <c r="C1032" s="64">
        <v>3</v>
      </c>
      <c r="D1032" s="64">
        <v>29</v>
      </c>
      <c r="E1032" s="64">
        <f t="shared" si="485"/>
        <v>64959.999999999993</v>
      </c>
      <c r="F1032" s="64">
        <f t="shared" si="486"/>
        <v>77952</v>
      </c>
      <c r="G1032" s="64">
        <f t="shared" ref="G1032:G1095" si="494">N932*$D$1</f>
        <v>129919.99999999999</v>
      </c>
      <c r="H1032" s="64">
        <f t="shared" ref="H1032:H1095" si="495">O932*$D$1</f>
        <v>97440.000000000015</v>
      </c>
      <c r="I1032" s="64">
        <f t="shared" ref="I1032:I1095" si="496">P932*$D$1</f>
        <v>15590.400000000001</v>
      </c>
      <c r="J1032" s="64">
        <f t="shared" ref="J1032:J1095" si="497">Q932*$D$1</f>
        <v>31180.800000000003</v>
      </c>
      <c r="K1032" s="64">
        <f t="shared" ref="K1032:K1095" si="498">R932*$D$1</f>
        <v>15590.400000000001</v>
      </c>
      <c r="L1032" s="64">
        <f t="shared" si="487"/>
        <v>116000</v>
      </c>
      <c r="M1032" s="64">
        <f t="shared" si="488"/>
        <v>139200</v>
      </c>
      <c r="N1032" s="64">
        <f t="shared" si="489"/>
        <v>232000</v>
      </c>
      <c r="O1032" s="64">
        <f t="shared" si="490"/>
        <v>174000</v>
      </c>
      <c r="P1032" s="64">
        <f t="shared" si="491"/>
        <v>27840</v>
      </c>
      <c r="Q1032" s="64">
        <f t="shared" si="492"/>
        <v>55680</v>
      </c>
      <c r="R1032" s="64">
        <f t="shared" si="493"/>
        <v>27840</v>
      </c>
      <c r="T1032" s="64">
        <f>培养数据!$N$6*D632</f>
        <v>116</v>
      </c>
      <c r="U1032" s="64">
        <f>培养数据!$N$7*D632</f>
        <v>139.19999999999999</v>
      </c>
      <c r="V1032" s="64">
        <f>培养数据!$N$8*D632</f>
        <v>232</v>
      </c>
      <c r="W1032" s="64">
        <f>培养数据!$N$9*D632</f>
        <v>174</v>
      </c>
      <c r="X1032" s="64">
        <f>培养数据!$N$10*D632</f>
        <v>27.84</v>
      </c>
      <c r="Y1032" s="64">
        <f>培养数据!$N$11*D632</f>
        <v>55.68</v>
      </c>
      <c r="Z1032" s="64">
        <f>培养数据!$N$12*D632</f>
        <v>27.84</v>
      </c>
    </row>
    <row r="1033" spans="1:26">
      <c r="A1033" s="64">
        <v>1030</v>
      </c>
      <c r="B1033" s="64">
        <v>3</v>
      </c>
      <c r="C1033" s="64">
        <v>3</v>
      </c>
      <c r="D1033" s="64">
        <v>30</v>
      </c>
      <c r="E1033" s="64">
        <f t="shared" ref="E1033:E1096" si="499">L933*$D$1</f>
        <v>67200</v>
      </c>
      <c r="F1033" s="64">
        <f t="shared" ref="F1033:F1096" si="500">M933*$D$1</f>
        <v>80640</v>
      </c>
      <c r="G1033" s="64">
        <f t="shared" si="494"/>
        <v>134400</v>
      </c>
      <c r="H1033" s="64">
        <f t="shared" si="495"/>
        <v>100800</v>
      </c>
      <c r="I1033" s="64">
        <f t="shared" si="496"/>
        <v>16127.999999999998</v>
      </c>
      <c r="J1033" s="64">
        <f t="shared" si="497"/>
        <v>32255.999999999996</v>
      </c>
      <c r="K1033" s="64">
        <f t="shared" si="498"/>
        <v>16127.999999999998</v>
      </c>
      <c r="L1033" s="64">
        <f t="shared" si="487"/>
        <v>120000</v>
      </c>
      <c r="M1033" s="64">
        <f t="shared" si="488"/>
        <v>144000</v>
      </c>
      <c r="N1033" s="64">
        <f t="shared" si="489"/>
        <v>240000</v>
      </c>
      <c r="O1033" s="64">
        <f t="shared" si="490"/>
        <v>180000</v>
      </c>
      <c r="P1033" s="64">
        <f t="shared" si="491"/>
        <v>28799.999999999996</v>
      </c>
      <c r="Q1033" s="64">
        <f t="shared" si="492"/>
        <v>57599.999999999993</v>
      </c>
      <c r="R1033" s="64">
        <f t="shared" si="493"/>
        <v>28799.999999999996</v>
      </c>
      <c r="T1033" s="64">
        <f>培养数据!$N$6*D633</f>
        <v>120</v>
      </c>
      <c r="U1033" s="64">
        <f>培养数据!$N$7*D633</f>
        <v>144</v>
      </c>
      <c r="V1033" s="64">
        <f>培养数据!$N$8*D633</f>
        <v>240</v>
      </c>
      <c r="W1033" s="64">
        <f>培养数据!$N$9*D633</f>
        <v>180</v>
      </c>
      <c r="X1033" s="64">
        <f>培养数据!$N$10*D633</f>
        <v>28.799999999999997</v>
      </c>
      <c r="Y1033" s="64">
        <f>培养数据!$N$11*D633</f>
        <v>57.599999999999994</v>
      </c>
      <c r="Z1033" s="64">
        <f>培养数据!$N$12*D633</f>
        <v>28.799999999999997</v>
      </c>
    </row>
    <row r="1034" spans="1:26">
      <c r="A1034" s="64">
        <v>1031</v>
      </c>
      <c r="B1034" s="64">
        <v>3</v>
      </c>
      <c r="C1034" s="64">
        <v>3</v>
      </c>
      <c r="D1034" s="64">
        <v>31</v>
      </c>
      <c r="E1034" s="64">
        <f t="shared" si="499"/>
        <v>69440</v>
      </c>
      <c r="F1034" s="64">
        <f t="shared" si="500"/>
        <v>83328</v>
      </c>
      <c r="G1034" s="64">
        <f t="shared" si="494"/>
        <v>138880</v>
      </c>
      <c r="H1034" s="64">
        <f t="shared" si="495"/>
        <v>104160.00000000001</v>
      </c>
      <c r="I1034" s="64">
        <f t="shared" si="496"/>
        <v>16665.599999999999</v>
      </c>
      <c r="J1034" s="64">
        <f t="shared" si="497"/>
        <v>33331.199999999997</v>
      </c>
      <c r="K1034" s="64">
        <f t="shared" si="498"/>
        <v>16665.599999999999</v>
      </c>
      <c r="L1034" s="64">
        <f t="shared" si="487"/>
        <v>124000</v>
      </c>
      <c r="M1034" s="64">
        <f t="shared" si="488"/>
        <v>148799.99999999997</v>
      </c>
      <c r="N1034" s="64">
        <f t="shared" si="489"/>
        <v>248000</v>
      </c>
      <c r="O1034" s="64">
        <f t="shared" si="490"/>
        <v>186000</v>
      </c>
      <c r="P1034" s="64">
        <f t="shared" si="491"/>
        <v>29759.999999999996</v>
      </c>
      <c r="Q1034" s="64">
        <f t="shared" si="492"/>
        <v>59519.999999999993</v>
      </c>
      <c r="R1034" s="64">
        <f t="shared" si="493"/>
        <v>29759.999999999996</v>
      </c>
      <c r="T1034" s="64">
        <f>培养数据!$N$6*D634</f>
        <v>124</v>
      </c>
      <c r="U1034" s="64">
        <f>培养数据!$N$7*D634</f>
        <v>148.79999999999998</v>
      </c>
      <c r="V1034" s="64">
        <f>培养数据!$N$8*D634</f>
        <v>248</v>
      </c>
      <c r="W1034" s="64">
        <f>培养数据!$N$9*D634</f>
        <v>186</v>
      </c>
      <c r="X1034" s="64">
        <f>培养数据!$N$10*D634</f>
        <v>29.759999999999998</v>
      </c>
      <c r="Y1034" s="64">
        <f>培养数据!$N$11*D634</f>
        <v>59.519999999999996</v>
      </c>
      <c r="Z1034" s="64">
        <f>培养数据!$N$12*D634</f>
        <v>29.759999999999998</v>
      </c>
    </row>
    <row r="1035" spans="1:26">
      <c r="A1035" s="64">
        <v>1032</v>
      </c>
      <c r="B1035" s="64">
        <v>3</v>
      </c>
      <c r="C1035" s="64">
        <v>3</v>
      </c>
      <c r="D1035" s="64">
        <v>32</v>
      </c>
      <c r="E1035" s="64">
        <f t="shared" si="499"/>
        <v>71680</v>
      </c>
      <c r="F1035" s="64">
        <f t="shared" si="500"/>
        <v>86016</v>
      </c>
      <c r="G1035" s="64">
        <f t="shared" si="494"/>
        <v>143360</v>
      </c>
      <c r="H1035" s="64">
        <f t="shared" si="495"/>
        <v>107520</v>
      </c>
      <c r="I1035" s="64">
        <f t="shared" si="496"/>
        <v>17203.199999999997</v>
      </c>
      <c r="J1035" s="64">
        <f t="shared" si="497"/>
        <v>34406.399999999994</v>
      </c>
      <c r="K1035" s="64">
        <f t="shared" si="498"/>
        <v>17203.199999999997</v>
      </c>
      <c r="L1035" s="64">
        <f t="shared" si="487"/>
        <v>128000</v>
      </c>
      <c r="M1035" s="64">
        <f t="shared" si="488"/>
        <v>153600</v>
      </c>
      <c r="N1035" s="64">
        <f t="shared" si="489"/>
        <v>256000</v>
      </c>
      <c r="O1035" s="64">
        <f t="shared" si="490"/>
        <v>192000</v>
      </c>
      <c r="P1035" s="64">
        <f t="shared" si="491"/>
        <v>30720</v>
      </c>
      <c r="Q1035" s="64">
        <f t="shared" si="492"/>
        <v>61440</v>
      </c>
      <c r="R1035" s="64">
        <f t="shared" si="493"/>
        <v>30720</v>
      </c>
      <c r="T1035" s="64">
        <f>培养数据!$N$6*D635</f>
        <v>128</v>
      </c>
      <c r="U1035" s="64">
        <f>培养数据!$N$7*D635</f>
        <v>153.6</v>
      </c>
      <c r="V1035" s="64">
        <f>培养数据!$N$8*D635</f>
        <v>256</v>
      </c>
      <c r="W1035" s="64">
        <f>培养数据!$N$9*D635</f>
        <v>192</v>
      </c>
      <c r="X1035" s="64">
        <f>培养数据!$N$10*D635</f>
        <v>30.72</v>
      </c>
      <c r="Y1035" s="64">
        <f>培养数据!$N$11*D635</f>
        <v>61.44</v>
      </c>
      <c r="Z1035" s="64">
        <f>培养数据!$N$12*D635</f>
        <v>30.72</v>
      </c>
    </row>
    <row r="1036" spans="1:26">
      <c r="A1036" s="64">
        <v>1033</v>
      </c>
      <c r="B1036" s="64">
        <v>3</v>
      </c>
      <c r="C1036" s="64">
        <v>3</v>
      </c>
      <c r="D1036" s="64">
        <v>33</v>
      </c>
      <c r="E1036" s="64">
        <f t="shared" si="499"/>
        <v>73919.999999999985</v>
      </c>
      <c r="F1036" s="64">
        <f t="shared" si="500"/>
        <v>88704</v>
      </c>
      <c r="G1036" s="64">
        <f t="shared" si="494"/>
        <v>147839.99999999997</v>
      </c>
      <c r="H1036" s="64">
        <f t="shared" si="495"/>
        <v>110880</v>
      </c>
      <c r="I1036" s="64">
        <f t="shared" si="496"/>
        <v>17740.8</v>
      </c>
      <c r="J1036" s="64">
        <f t="shared" si="497"/>
        <v>35481.599999999999</v>
      </c>
      <c r="K1036" s="64">
        <f t="shared" si="498"/>
        <v>17740.8</v>
      </c>
      <c r="L1036" s="64">
        <f t="shared" si="487"/>
        <v>132000</v>
      </c>
      <c r="M1036" s="64">
        <f t="shared" si="488"/>
        <v>158400</v>
      </c>
      <c r="N1036" s="64">
        <f t="shared" si="489"/>
        <v>264000</v>
      </c>
      <c r="O1036" s="64">
        <f t="shared" si="490"/>
        <v>198000</v>
      </c>
      <c r="P1036" s="64">
        <f t="shared" si="491"/>
        <v>31680</v>
      </c>
      <c r="Q1036" s="64">
        <f t="shared" si="492"/>
        <v>63360</v>
      </c>
      <c r="R1036" s="64">
        <f t="shared" si="493"/>
        <v>31680</v>
      </c>
      <c r="T1036" s="64">
        <f>培养数据!$N$6*D636</f>
        <v>132</v>
      </c>
      <c r="U1036" s="64">
        <f>培养数据!$N$7*D636</f>
        <v>158.4</v>
      </c>
      <c r="V1036" s="64">
        <f>培养数据!$N$8*D636</f>
        <v>264</v>
      </c>
      <c r="W1036" s="64">
        <f>培养数据!$N$9*D636</f>
        <v>198</v>
      </c>
      <c r="X1036" s="64">
        <f>培养数据!$N$10*D636</f>
        <v>31.68</v>
      </c>
      <c r="Y1036" s="64">
        <f>培养数据!$N$11*D636</f>
        <v>63.36</v>
      </c>
      <c r="Z1036" s="64">
        <f>培养数据!$N$12*D636</f>
        <v>31.68</v>
      </c>
    </row>
    <row r="1037" spans="1:26">
      <c r="A1037" s="64">
        <v>1034</v>
      </c>
      <c r="B1037" s="64">
        <v>3</v>
      </c>
      <c r="C1037" s="64">
        <v>3</v>
      </c>
      <c r="D1037" s="64">
        <v>34</v>
      </c>
      <c r="E1037" s="64">
        <f t="shared" si="499"/>
        <v>76159.999999999985</v>
      </c>
      <c r="F1037" s="64">
        <f t="shared" si="500"/>
        <v>91392</v>
      </c>
      <c r="G1037" s="64">
        <f t="shared" si="494"/>
        <v>152319.99999999997</v>
      </c>
      <c r="H1037" s="64">
        <f t="shared" si="495"/>
        <v>114240</v>
      </c>
      <c r="I1037" s="64">
        <f t="shared" si="496"/>
        <v>18278.400000000001</v>
      </c>
      <c r="J1037" s="64">
        <f t="shared" si="497"/>
        <v>36556.800000000003</v>
      </c>
      <c r="K1037" s="64">
        <f t="shared" si="498"/>
        <v>18278.400000000001</v>
      </c>
      <c r="L1037" s="64">
        <f t="shared" si="487"/>
        <v>136000</v>
      </c>
      <c r="M1037" s="64">
        <f t="shared" si="488"/>
        <v>163200</v>
      </c>
      <c r="N1037" s="64">
        <f t="shared" si="489"/>
        <v>272000</v>
      </c>
      <c r="O1037" s="64">
        <f t="shared" si="490"/>
        <v>204000</v>
      </c>
      <c r="P1037" s="64">
        <f t="shared" si="491"/>
        <v>32640</v>
      </c>
      <c r="Q1037" s="64">
        <f t="shared" si="492"/>
        <v>65280</v>
      </c>
      <c r="R1037" s="64">
        <f t="shared" si="493"/>
        <v>32640</v>
      </c>
      <c r="T1037" s="64">
        <f>培养数据!$N$6*D637</f>
        <v>136</v>
      </c>
      <c r="U1037" s="64">
        <f>培养数据!$N$7*D637</f>
        <v>163.19999999999999</v>
      </c>
      <c r="V1037" s="64">
        <f>培养数据!$N$8*D637</f>
        <v>272</v>
      </c>
      <c r="W1037" s="64">
        <f>培养数据!$N$9*D637</f>
        <v>204</v>
      </c>
      <c r="X1037" s="64">
        <f>培养数据!$N$10*D637</f>
        <v>32.64</v>
      </c>
      <c r="Y1037" s="64">
        <f>培养数据!$N$11*D637</f>
        <v>65.28</v>
      </c>
      <c r="Z1037" s="64">
        <f>培养数据!$N$12*D637</f>
        <v>32.64</v>
      </c>
    </row>
    <row r="1038" spans="1:26">
      <c r="A1038" s="64">
        <v>1035</v>
      </c>
      <c r="B1038" s="64">
        <v>3</v>
      </c>
      <c r="C1038" s="64">
        <v>3</v>
      </c>
      <c r="D1038" s="64">
        <v>35</v>
      </c>
      <c r="E1038" s="64">
        <f t="shared" si="499"/>
        <v>78400</v>
      </c>
      <c r="F1038" s="64">
        <f t="shared" si="500"/>
        <v>94080</v>
      </c>
      <c r="G1038" s="64">
        <f t="shared" si="494"/>
        <v>156800</v>
      </c>
      <c r="H1038" s="64">
        <f t="shared" si="495"/>
        <v>117600</v>
      </c>
      <c r="I1038" s="64">
        <f t="shared" si="496"/>
        <v>18815.999999999996</v>
      </c>
      <c r="J1038" s="64">
        <f t="shared" si="497"/>
        <v>37631.999999999993</v>
      </c>
      <c r="K1038" s="64">
        <f t="shared" si="498"/>
        <v>18815.999999999996</v>
      </c>
      <c r="L1038" s="64">
        <f t="shared" si="487"/>
        <v>140000</v>
      </c>
      <c r="M1038" s="64">
        <f t="shared" si="488"/>
        <v>168000</v>
      </c>
      <c r="N1038" s="64">
        <f t="shared" si="489"/>
        <v>280000</v>
      </c>
      <c r="O1038" s="64">
        <f t="shared" si="490"/>
        <v>210000</v>
      </c>
      <c r="P1038" s="64">
        <f t="shared" si="491"/>
        <v>33600</v>
      </c>
      <c r="Q1038" s="64">
        <f t="shared" si="492"/>
        <v>67200</v>
      </c>
      <c r="R1038" s="64">
        <f t="shared" si="493"/>
        <v>33600</v>
      </c>
      <c r="T1038" s="64">
        <f>培养数据!$N$6*D638</f>
        <v>140</v>
      </c>
      <c r="U1038" s="64">
        <f>培养数据!$N$7*D638</f>
        <v>168</v>
      </c>
      <c r="V1038" s="64">
        <f>培养数据!$N$8*D638</f>
        <v>280</v>
      </c>
      <c r="W1038" s="64">
        <f>培养数据!$N$9*D638</f>
        <v>210</v>
      </c>
      <c r="X1038" s="64">
        <f>培养数据!$N$10*D638</f>
        <v>33.6</v>
      </c>
      <c r="Y1038" s="64">
        <f>培养数据!$N$11*D638</f>
        <v>67.2</v>
      </c>
      <c r="Z1038" s="64">
        <f>培养数据!$N$12*D638</f>
        <v>33.6</v>
      </c>
    </row>
    <row r="1039" spans="1:26">
      <c r="A1039" s="64">
        <v>1036</v>
      </c>
      <c r="B1039" s="64">
        <v>3</v>
      </c>
      <c r="C1039" s="64">
        <v>3</v>
      </c>
      <c r="D1039" s="64">
        <v>36</v>
      </c>
      <c r="E1039" s="64">
        <f t="shared" si="499"/>
        <v>80640</v>
      </c>
      <c r="F1039" s="64">
        <f t="shared" si="500"/>
        <v>96768</v>
      </c>
      <c r="G1039" s="64">
        <f t="shared" si="494"/>
        <v>161280</v>
      </c>
      <c r="H1039" s="64">
        <f t="shared" si="495"/>
        <v>120960.00000000003</v>
      </c>
      <c r="I1039" s="64">
        <f t="shared" si="496"/>
        <v>19353.599999999999</v>
      </c>
      <c r="J1039" s="64">
        <f t="shared" si="497"/>
        <v>38707.199999999997</v>
      </c>
      <c r="K1039" s="64">
        <f t="shared" si="498"/>
        <v>19353.599999999999</v>
      </c>
      <c r="L1039" s="64">
        <f t="shared" si="487"/>
        <v>144000</v>
      </c>
      <c r="M1039" s="64">
        <f t="shared" si="488"/>
        <v>172799.99999999997</v>
      </c>
      <c r="N1039" s="64">
        <f t="shared" si="489"/>
        <v>288000</v>
      </c>
      <c r="O1039" s="64">
        <f t="shared" si="490"/>
        <v>216000</v>
      </c>
      <c r="P1039" s="64">
        <f t="shared" si="491"/>
        <v>34560</v>
      </c>
      <c r="Q1039" s="64">
        <f t="shared" si="492"/>
        <v>69120</v>
      </c>
      <c r="R1039" s="64">
        <f t="shared" si="493"/>
        <v>34560</v>
      </c>
      <c r="T1039" s="64">
        <f>培养数据!$N$6*D639</f>
        <v>144</v>
      </c>
      <c r="U1039" s="64">
        <f>培养数据!$N$7*D639</f>
        <v>172.79999999999998</v>
      </c>
      <c r="V1039" s="64">
        <f>培养数据!$N$8*D639</f>
        <v>288</v>
      </c>
      <c r="W1039" s="64">
        <f>培养数据!$N$9*D639</f>
        <v>216</v>
      </c>
      <c r="X1039" s="64">
        <f>培养数据!$N$10*D639</f>
        <v>34.56</v>
      </c>
      <c r="Y1039" s="64">
        <f>培养数据!$N$11*D639</f>
        <v>69.12</v>
      </c>
      <c r="Z1039" s="64">
        <f>培养数据!$N$12*D639</f>
        <v>34.56</v>
      </c>
    </row>
    <row r="1040" spans="1:26">
      <c r="A1040" s="64">
        <v>1037</v>
      </c>
      <c r="B1040" s="64">
        <v>3</v>
      </c>
      <c r="C1040" s="64">
        <v>3</v>
      </c>
      <c r="D1040" s="64">
        <v>37</v>
      </c>
      <c r="E1040" s="64">
        <f t="shared" si="499"/>
        <v>82880</v>
      </c>
      <c r="F1040" s="64">
        <f t="shared" si="500"/>
        <v>99456</v>
      </c>
      <c r="G1040" s="64">
        <f t="shared" si="494"/>
        <v>165760</v>
      </c>
      <c r="H1040" s="64">
        <f t="shared" si="495"/>
        <v>124320</v>
      </c>
      <c r="I1040" s="64">
        <f t="shared" si="496"/>
        <v>19891.199999999997</v>
      </c>
      <c r="J1040" s="64">
        <f t="shared" si="497"/>
        <v>39782.399999999994</v>
      </c>
      <c r="K1040" s="64">
        <f t="shared" si="498"/>
        <v>19891.199999999997</v>
      </c>
      <c r="L1040" s="64">
        <f t="shared" si="487"/>
        <v>148000</v>
      </c>
      <c r="M1040" s="64">
        <f t="shared" si="488"/>
        <v>177600</v>
      </c>
      <c r="N1040" s="64">
        <f t="shared" si="489"/>
        <v>296000</v>
      </c>
      <c r="O1040" s="64">
        <f t="shared" si="490"/>
        <v>222000</v>
      </c>
      <c r="P1040" s="64">
        <f t="shared" si="491"/>
        <v>35519.999999999993</v>
      </c>
      <c r="Q1040" s="64">
        <f t="shared" si="492"/>
        <v>71039.999999999985</v>
      </c>
      <c r="R1040" s="64">
        <f t="shared" si="493"/>
        <v>35519.999999999993</v>
      </c>
      <c r="T1040" s="64">
        <f>培养数据!$N$6*D640</f>
        <v>148</v>
      </c>
      <c r="U1040" s="64">
        <f>培养数据!$N$7*D640</f>
        <v>177.6</v>
      </c>
      <c r="V1040" s="64">
        <f>培养数据!$N$8*D640</f>
        <v>296</v>
      </c>
      <c r="W1040" s="64">
        <f>培养数据!$N$9*D640</f>
        <v>222</v>
      </c>
      <c r="X1040" s="64">
        <f>培养数据!$N$10*D640</f>
        <v>35.519999999999996</v>
      </c>
      <c r="Y1040" s="64">
        <f>培养数据!$N$11*D640</f>
        <v>71.039999999999992</v>
      </c>
      <c r="Z1040" s="64">
        <f>培养数据!$N$12*D640</f>
        <v>35.519999999999996</v>
      </c>
    </row>
    <row r="1041" spans="1:26">
      <c r="A1041" s="64">
        <v>1038</v>
      </c>
      <c r="B1041" s="64">
        <v>3</v>
      </c>
      <c r="C1041" s="64">
        <v>3</v>
      </c>
      <c r="D1041" s="64">
        <v>38</v>
      </c>
      <c r="E1041" s="64">
        <f t="shared" si="499"/>
        <v>85120</v>
      </c>
      <c r="F1041" s="64">
        <f t="shared" si="500"/>
        <v>102144</v>
      </c>
      <c r="G1041" s="64">
        <f t="shared" si="494"/>
        <v>170240</v>
      </c>
      <c r="H1041" s="64">
        <f t="shared" si="495"/>
        <v>127680</v>
      </c>
      <c r="I1041" s="64">
        <f t="shared" si="496"/>
        <v>20428.8</v>
      </c>
      <c r="J1041" s="64">
        <f t="shared" si="497"/>
        <v>40857.599999999999</v>
      </c>
      <c r="K1041" s="64">
        <f t="shared" si="498"/>
        <v>20428.8</v>
      </c>
      <c r="L1041" s="64">
        <f t="shared" si="487"/>
        <v>152000</v>
      </c>
      <c r="M1041" s="64">
        <f t="shared" si="488"/>
        <v>182400</v>
      </c>
      <c r="N1041" s="64">
        <f t="shared" si="489"/>
        <v>304000</v>
      </c>
      <c r="O1041" s="64">
        <f t="shared" si="490"/>
        <v>228000</v>
      </c>
      <c r="P1041" s="64">
        <f t="shared" si="491"/>
        <v>36480</v>
      </c>
      <c r="Q1041" s="64">
        <f t="shared" si="492"/>
        <v>72960</v>
      </c>
      <c r="R1041" s="64">
        <f t="shared" si="493"/>
        <v>36480</v>
      </c>
      <c r="T1041" s="64">
        <f>培养数据!$N$6*D641</f>
        <v>152</v>
      </c>
      <c r="U1041" s="64">
        <f>培养数据!$N$7*D641</f>
        <v>182.4</v>
      </c>
      <c r="V1041" s="64">
        <f>培养数据!$N$8*D641</f>
        <v>304</v>
      </c>
      <c r="W1041" s="64">
        <f>培养数据!$N$9*D641</f>
        <v>228</v>
      </c>
      <c r="X1041" s="64">
        <f>培养数据!$N$10*D641</f>
        <v>36.479999999999997</v>
      </c>
      <c r="Y1041" s="64">
        <f>培养数据!$N$11*D641</f>
        <v>72.959999999999994</v>
      </c>
      <c r="Z1041" s="64">
        <f>培养数据!$N$12*D641</f>
        <v>36.479999999999997</v>
      </c>
    </row>
    <row r="1042" spans="1:26">
      <c r="A1042" s="64">
        <v>1039</v>
      </c>
      <c r="B1042" s="64">
        <v>3</v>
      </c>
      <c r="C1042" s="64">
        <v>3</v>
      </c>
      <c r="D1042" s="64">
        <v>39</v>
      </c>
      <c r="E1042" s="64">
        <f t="shared" si="499"/>
        <v>87360</v>
      </c>
      <c r="F1042" s="64">
        <f t="shared" si="500"/>
        <v>104832</v>
      </c>
      <c r="G1042" s="64">
        <f t="shared" si="494"/>
        <v>174720</v>
      </c>
      <c r="H1042" s="64">
        <f t="shared" si="495"/>
        <v>131040</v>
      </c>
      <c r="I1042" s="64">
        <f t="shared" si="496"/>
        <v>20966.400000000001</v>
      </c>
      <c r="J1042" s="64">
        <f t="shared" si="497"/>
        <v>41932.800000000003</v>
      </c>
      <c r="K1042" s="64">
        <f t="shared" si="498"/>
        <v>20966.400000000001</v>
      </c>
      <c r="L1042" s="64">
        <f t="shared" si="487"/>
        <v>156000</v>
      </c>
      <c r="M1042" s="64">
        <f t="shared" si="488"/>
        <v>187200</v>
      </c>
      <c r="N1042" s="64">
        <f t="shared" si="489"/>
        <v>312000</v>
      </c>
      <c r="O1042" s="64">
        <f t="shared" si="490"/>
        <v>234000</v>
      </c>
      <c r="P1042" s="64">
        <f t="shared" si="491"/>
        <v>37440</v>
      </c>
      <c r="Q1042" s="64">
        <f t="shared" si="492"/>
        <v>74880</v>
      </c>
      <c r="R1042" s="64">
        <f t="shared" si="493"/>
        <v>37440</v>
      </c>
      <c r="T1042" s="64">
        <f>培养数据!$N$6*D642</f>
        <v>156</v>
      </c>
      <c r="U1042" s="64">
        <f>培养数据!$N$7*D642</f>
        <v>187.2</v>
      </c>
      <c r="V1042" s="64">
        <f>培养数据!$N$8*D642</f>
        <v>312</v>
      </c>
      <c r="W1042" s="64">
        <f>培养数据!$N$9*D642</f>
        <v>234</v>
      </c>
      <c r="X1042" s="64">
        <f>培养数据!$N$10*D642</f>
        <v>37.44</v>
      </c>
      <c r="Y1042" s="64">
        <f>培养数据!$N$11*D642</f>
        <v>74.88</v>
      </c>
      <c r="Z1042" s="64">
        <f>培养数据!$N$12*D642</f>
        <v>37.44</v>
      </c>
    </row>
    <row r="1043" spans="1:26">
      <c r="A1043" s="64">
        <v>1040</v>
      </c>
      <c r="B1043" s="64">
        <v>3</v>
      </c>
      <c r="C1043" s="64">
        <v>3</v>
      </c>
      <c r="D1043" s="64">
        <v>40</v>
      </c>
      <c r="E1043" s="64">
        <f t="shared" si="499"/>
        <v>89600</v>
      </c>
      <c r="F1043" s="64">
        <f t="shared" si="500"/>
        <v>107520</v>
      </c>
      <c r="G1043" s="64">
        <f t="shared" si="494"/>
        <v>179200</v>
      </c>
      <c r="H1043" s="64">
        <f t="shared" si="495"/>
        <v>134400</v>
      </c>
      <c r="I1043" s="64">
        <f t="shared" si="496"/>
        <v>21504</v>
      </c>
      <c r="J1043" s="64">
        <f t="shared" si="497"/>
        <v>43008</v>
      </c>
      <c r="K1043" s="64">
        <f t="shared" si="498"/>
        <v>21504</v>
      </c>
      <c r="L1043" s="64">
        <f t="shared" si="487"/>
        <v>160000</v>
      </c>
      <c r="M1043" s="64">
        <f t="shared" si="488"/>
        <v>192000</v>
      </c>
      <c r="N1043" s="64">
        <f t="shared" si="489"/>
        <v>320000</v>
      </c>
      <c r="O1043" s="64">
        <f t="shared" si="490"/>
        <v>240000</v>
      </c>
      <c r="P1043" s="64">
        <f t="shared" si="491"/>
        <v>38400</v>
      </c>
      <c r="Q1043" s="64">
        <f t="shared" si="492"/>
        <v>76800</v>
      </c>
      <c r="R1043" s="64">
        <f t="shared" si="493"/>
        <v>38400</v>
      </c>
      <c r="T1043" s="64">
        <f>培养数据!$N$6*D643</f>
        <v>160</v>
      </c>
      <c r="U1043" s="64">
        <f>培养数据!$N$7*D643</f>
        <v>192</v>
      </c>
      <c r="V1043" s="64">
        <f>培养数据!$N$8*D643</f>
        <v>320</v>
      </c>
      <c r="W1043" s="64">
        <f>培养数据!$N$9*D643</f>
        <v>240</v>
      </c>
      <c r="X1043" s="64">
        <f>培养数据!$N$10*D643</f>
        <v>38.4</v>
      </c>
      <c r="Y1043" s="64">
        <f>培养数据!$N$11*D643</f>
        <v>76.8</v>
      </c>
      <c r="Z1043" s="64">
        <f>培养数据!$N$12*D643</f>
        <v>38.4</v>
      </c>
    </row>
    <row r="1044" spans="1:26">
      <c r="A1044" s="64">
        <v>1041</v>
      </c>
      <c r="B1044" s="64">
        <v>3</v>
      </c>
      <c r="C1044" s="64">
        <v>3</v>
      </c>
      <c r="D1044" s="64">
        <v>41</v>
      </c>
      <c r="E1044" s="64">
        <f t="shared" si="499"/>
        <v>91840</v>
      </c>
      <c r="F1044" s="64">
        <f t="shared" si="500"/>
        <v>110208</v>
      </c>
      <c r="G1044" s="64">
        <f t="shared" si="494"/>
        <v>183680</v>
      </c>
      <c r="H1044" s="64">
        <f t="shared" si="495"/>
        <v>137760.00000000003</v>
      </c>
      <c r="I1044" s="64">
        <f t="shared" si="496"/>
        <v>22041.599999999999</v>
      </c>
      <c r="J1044" s="64">
        <f t="shared" si="497"/>
        <v>44083.199999999997</v>
      </c>
      <c r="K1044" s="64">
        <f t="shared" si="498"/>
        <v>22041.599999999999</v>
      </c>
      <c r="L1044" s="64">
        <f t="shared" si="487"/>
        <v>164000</v>
      </c>
      <c r="M1044" s="64">
        <f t="shared" si="488"/>
        <v>196799.99999999997</v>
      </c>
      <c r="N1044" s="64">
        <f t="shared" si="489"/>
        <v>328000</v>
      </c>
      <c r="O1044" s="64">
        <f t="shared" si="490"/>
        <v>246000</v>
      </c>
      <c r="P1044" s="64">
        <f t="shared" si="491"/>
        <v>39360</v>
      </c>
      <c r="Q1044" s="64">
        <f t="shared" si="492"/>
        <v>78720</v>
      </c>
      <c r="R1044" s="64">
        <f t="shared" si="493"/>
        <v>39360</v>
      </c>
      <c r="T1044" s="64">
        <f>培养数据!$N$6*D644</f>
        <v>164</v>
      </c>
      <c r="U1044" s="64">
        <f>培养数据!$N$7*D644</f>
        <v>196.79999999999998</v>
      </c>
      <c r="V1044" s="64">
        <f>培养数据!$N$8*D644</f>
        <v>328</v>
      </c>
      <c r="W1044" s="64">
        <f>培养数据!$N$9*D644</f>
        <v>246</v>
      </c>
      <c r="X1044" s="64">
        <f>培养数据!$N$10*D644</f>
        <v>39.36</v>
      </c>
      <c r="Y1044" s="64">
        <f>培养数据!$N$11*D644</f>
        <v>78.72</v>
      </c>
      <c r="Z1044" s="64">
        <f>培养数据!$N$12*D644</f>
        <v>39.36</v>
      </c>
    </row>
    <row r="1045" spans="1:26">
      <c r="A1045" s="64">
        <v>1042</v>
      </c>
      <c r="B1045" s="64">
        <v>3</v>
      </c>
      <c r="C1045" s="64">
        <v>3</v>
      </c>
      <c r="D1045" s="64">
        <v>42</v>
      </c>
      <c r="E1045" s="64">
        <f t="shared" si="499"/>
        <v>94080</v>
      </c>
      <c r="F1045" s="64">
        <f t="shared" si="500"/>
        <v>112896</v>
      </c>
      <c r="G1045" s="64">
        <f t="shared" si="494"/>
        <v>188160</v>
      </c>
      <c r="H1045" s="64">
        <f t="shared" si="495"/>
        <v>141120</v>
      </c>
      <c r="I1045" s="64">
        <f t="shared" si="496"/>
        <v>22579.199999999997</v>
      </c>
      <c r="J1045" s="64">
        <f t="shared" si="497"/>
        <v>45158.399999999994</v>
      </c>
      <c r="K1045" s="64">
        <f t="shared" si="498"/>
        <v>22579.199999999997</v>
      </c>
      <c r="L1045" s="64">
        <f t="shared" si="487"/>
        <v>168000</v>
      </c>
      <c r="M1045" s="64">
        <f t="shared" si="488"/>
        <v>201600</v>
      </c>
      <c r="N1045" s="64">
        <f t="shared" si="489"/>
        <v>336000</v>
      </c>
      <c r="O1045" s="64">
        <f t="shared" si="490"/>
        <v>252000</v>
      </c>
      <c r="P1045" s="64">
        <f t="shared" si="491"/>
        <v>40320</v>
      </c>
      <c r="Q1045" s="64">
        <f t="shared" si="492"/>
        <v>80640</v>
      </c>
      <c r="R1045" s="64">
        <f t="shared" si="493"/>
        <v>40320</v>
      </c>
      <c r="T1045" s="64">
        <f>培养数据!$N$6*D645</f>
        <v>168</v>
      </c>
      <c r="U1045" s="64">
        <f>培养数据!$N$7*D645</f>
        <v>201.6</v>
      </c>
      <c r="V1045" s="64">
        <f>培养数据!$N$8*D645</f>
        <v>336</v>
      </c>
      <c r="W1045" s="64">
        <f>培养数据!$N$9*D645</f>
        <v>252</v>
      </c>
      <c r="X1045" s="64">
        <f>培养数据!$N$10*D645</f>
        <v>40.32</v>
      </c>
      <c r="Y1045" s="64">
        <f>培养数据!$N$11*D645</f>
        <v>80.64</v>
      </c>
      <c r="Z1045" s="64">
        <f>培养数据!$N$12*D645</f>
        <v>40.32</v>
      </c>
    </row>
    <row r="1046" spans="1:26">
      <c r="A1046" s="64">
        <v>1043</v>
      </c>
      <c r="B1046" s="64">
        <v>3</v>
      </c>
      <c r="C1046" s="64">
        <v>3</v>
      </c>
      <c r="D1046" s="64">
        <v>43</v>
      </c>
      <c r="E1046" s="64">
        <f t="shared" si="499"/>
        <v>96320</v>
      </c>
      <c r="F1046" s="64">
        <f t="shared" si="500"/>
        <v>115584</v>
      </c>
      <c r="G1046" s="64">
        <f t="shared" si="494"/>
        <v>192640</v>
      </c>
      <c r="H1046" s="64">
        <f t="shared" si="495"/>
        <v>144480</v>
      </c>
      <c r="I1046" s="64">
        <f t="shared" si="496"/>
        <v>23116.799999999999</v>
      </c>
      <c r="J1046" s="64">
        <f t="shared" si="497"/>
        <v>46233.599999999999</v>
      </c>
      <c r="K1046" s="64">
        <f t="shared" si="498"/>
        <v>23116.799999999999</v>
      </c>
      <c r="L1046" s="64">
        <f t="shared" si="487"/>
        <v>172000</v>
      </c>
      <c r="M1046" s="64">
        <f t="shared" si="488"/>
        <v>206400</v>
      </c>
      <c r="N1046" s="64">
        <f t="shared" si="489"/>
        <v>344000</v>
      </c>
      <c r="O1046" s="64">
        <f t="shared" si="490"/>
        <v>258000</v>
      </c>
      <c r="P1046" s="64">
        <f t="shared" si="491"/>
        <v>41280</v>
      </c>
      <c r="Q1046" s="64">
        <f t="shared" si="492"/>
        <v>82560</v>
      </c>
      <c r="R1046" s="64">
        <f t="shared" si="493"/>
        <v>41280</v>
      </c>
      <c r="T1046" s="64">
        <f>培养数据!$N$6*D646</f>
        <v>172</v>
      </c>
      <c r="U1046" s="64">
        <f>培养数据!$N$7*D646</f>
        <v>206.4</v>
      </c>
      <c r="V1046" s="64">
        <f>培养数据!$N$8*D646</f>
        <v>344</v>
      </c>
      <c r="W1046" s="64">
        <f>培养数据!$N$9*D646</f>
        <v>258</v>
      </c>
      <c r="X1046" s="64">
        <f>培养数据!$N$10*D646</f>
        <v>41.28</v>
      </c>
      <c r="Y1046" s="64">
        <f>培养数据!$N$11*D646</f>
        <v>82.56</v>
      </c>
      <c r="Z1046" s="64">
        <f>培养数据!$N$12*D646</f>
        <v>41.28</v>
      </c>
    </row>
    <row r="1047" spans="1:26">
      <c r="A1047" s="64">
        <v>1044</v>
      </c>
      <c r="B1047" s="64">
        <v>3</v>
      </c>
      <c r="C1047" s="64">
        <v>3</v>
      </c>
      <c r="D1047" s="64">
        <v>44</v>
      </c>
      <c r="E1047" s="64">
        <f t="shared" si="499"/>
        <v>98560</v>
      </c>
      <c r="F1047" s="64">
        <f t="shared" si="500"/>
        <v>118272</v>
      </c>
      <c r="G1047" s="64">
        <f t="shared" si="494"/>
        <v>197120</v>
      </c>
      <c r="H1047" s="64">
        <f t="shared" si="495"/>
        <v>147840</v>
      </c>
      <c r="I1047" s="64">
        <f t="shared" si="496"/>
        <v>23654.399999999998</v>
      </c>
      <c r="J1047" s="64">
        <f t="shared" si="497"/>
        <v>47308.799999999996</v>
      </c>
      <c r="K1047" s="64">
        <f t="shared" si="498"/>
        <v>23654.399999999998</v>
      </c>
      <c r="L1047" s="64">
        <f t="shared" si="487"/>
        <v>176000</v>
      </c>
      <c r="M1047" s="64">
        <f t="shared" si="488"/>
        <v>211200</v>
      </c>
      <c r="N1047" s="64">
        <f t="shared" si="489"/>
        <v>352000</v>
      </c>
      <c r="O1047" s="64">
        <f t="shared" si="490"/>
        <v>264000</v>
      </c>
      <c r="P1047" s="64">
        <f t="shared" si="491"/>
        <v>42239.999999999993</v>
      </c>
      <c r="Q1047" s="64">
        <f t="shared" si="492"/>
        <v>84479.999999999985</v>
      </c>
      <c r="R1047" s="64">
        <f t="shared" si="493"/>
        <v>42239.999999999993</v>
      </c>
      <c r="T1047" s="64">
        <f>培养数据!$N$6*D647</f>
        <v>176</v>
      </c>
      <c r="U1047" s="64">
        <f>培养数据!$N$7*D647</f>
        <v>211.2</v>
      </c>
      <c r="V1047" s="64">
        <f>培养数据!$N$8*D647</f>
        <v>352</v>
      </c>
      <c r="W1047" s="64">
        <f>培养数据!$N$9*D647</f>
        <v>264</v>
      </c>
      <c r="X1047" s="64">
        <f>培养数据!$N$10*D647</f>
        <v>42.239999999999995</v>
      </c>
      <c r="Y1047" s="64">
        <f>培养数据!$N$11*D647</f>
        <v>84.47999999999999</v>
      </c>
      <c r="Z1047" s="64">
        <f>培养数据!$N$12*D647</f>
        <v>42.239999999999995</v>
      </c>
    </row>
    <row r="1048" spans="1:26">
      <c r="A1048" s="64">
        <v>1045</v>
      </c>
      <c r="B1048" s="64">
        <v>3</v>
      </c>
      <c r="C1048" s="64">
        <v>3</v>
      </c>
      <c r="D1048" s="64">
        <v>45</v>
      </c>
      <c r="E1048" s="64">
        <f t="shared" si="499"/>
        <v>100800</v>
      </c>
      <c r="F1048" s="64">
        <f t="shared" si="500"/>
        <v>120960</v>
      </c>
      <c r="G1048" s="64">
        <f t="shared" si="494"/>
        <v>201600</v>
      </c>
      <c r="H1048" s="64">
        <f t="shared" si="495"/>
        <v>151200</v>
      </c>
      <c r="I1048" s="64">
        <f t="shared" si="496"/>
        <v>24192</v>
      </c>
      <c r="J1048" s="64">
        <f t="shared" si="497"/>
        <v>48384</v>
      </c>
      <c r="K1048" s="64">
        <f t="shared" si="498"/>
        <v>24192</v>
      </c>
      <c r="L1048" s="64">
        <f t="shared" si="487"/>
        <v>180000</v>
      </c>
      <c r="M1048" s="64">
        <f t="shared" si="488"/>
        <v>216000</v>
      </c>
      <c r="N1048" s="64">
        <f t="shared" si="489"/>
        <v>360000</v>
      </c>
      <c r="O1048" s="64">
        <f t="shared" si="490"/>
        <v>270000</v>
      </c>
      <c r="P1048" s="64">
        <f t="shared" si="491"/>
        <v>43199.999999999993</v>
      </c>
      <c r="Q1048" s="64">
        <f t="shared" si="492"/>
        <v>86399.999999999985</v>
      </c>
      <c r="R1048" s="64">
        <f t="shared" si="493"/>
        <v>43199.999999999993</v>
      </c>
      <c r="T1048" s="64">
        <f>培养数据!$N$6*D648</f>
        <v>180</v>
      </c>
      <c r="U1048" s="64">
        <f>培养数据!$N$7*D648</f>
        <v>216</v>
      </c>
      <c r="V1048" s="64">
        <f>培养数据!$N$8*D648</f>
        <v>360</v>
      </c>
      <c r="W1048" s="64">
        <f>培养数据!$N$9*D648</f>
        <v>270</v>
      </c>
      <c r="X1048" s="64">
        <f>培养数据!$N$10*D648</f>
        <v>43.199999999999996</v>
      </c>
      <c r="Y1048" s="64">
        <f>培养数据!$N$11*D648</f>
        <v>86.399999999999991</v>
      </c>
      <c r="Z1048" s="64">
        <f>培养数据!$N$12*D648</f>
        <v>43.199999999999996</v>
      </c>
    </row>
    <row r="1049" spans="1:26">
      <c r="A1049" s="64">
        <v>1046</v>
      </c>
      <c r="B1049" s="64">
        <v>3</v>
      </c>
      <c r="C1049" s="64">
        <v>3</v>
      </c>
      <c r="D1049" s="64">
        <v>46</v>
      </c>
      <c r="E1049" s="64">
        <f t="shared" si="499"/>
        <v>103040</v>
      </c>
      <c r="F1049" s="64">
        <f t="shared" si="500"/>
        <v>123648</v>
      </c>
      <c r="G1049" s="64">
        <f t="shared" si="494"/>
        <v>206080</v>
      </c>
      <c r="H1049" s="64">
        <f t="shared" si="495"/>
        <v>154560.00000000003</v>
      </c>
      <c r="I1049" s="64">
        <f t="shared" si="496"/>
        <v>24729.599999999999</v>
      </c>
      <c r="J1049" s="64">
        <f t="shared" si="497"/>
        <v>49459.199999999997</v>
      </c>
      <c r="K1049" s="64">
        <f t="shared" si="498"/>
        <v>24729.599999999999</v>
      </c>
      <c r="L1049" s="64">
        <f t="shared" si="487"/>
        <v>184000</v>
      </c>
      <c r="M1049" s="64">
        <f t="shared" si="488"/>
        <v>220799.99999999997</v>
      </c>
      <c r="N1049" s="64">
        <f t="shared" si="489"/>
        <v>368000</v>
      </c>
      <c r="O1049" s="64">
        <f t="shared" si="490"/>
        <v>276000</v>
      </c>
      <c r="P1049" s="64">
        <f t="shared" si="491"/>
        <v>44160</v>
      </c>
      <c r="Q1049" s="64">
        <f t="shared" si="492"/>
        <v>88320</v>
      </c>
      <c r="R1049" s="64">
        <f t="shared" si="493"/>
        <v>44160</v>
      </c>
      <c r="T1049" s="64">
        <f>培养数据!$N$6*D649</f>
        <v>184</v>
      </c>
      <c r="U1049" s="64">
        <f>培养数据!$N$7*D649</f>
        <v>220.79999999999998</v>
      </c>
      <c r="V1049" s="64">
        <f>培养数据!$N$8*D649</f>
        <v>368</v>
      </c>
      <c r="W1049" s="64">
        <f>培养数据!$N$9*D649</f>
        <v>276</v>
      </c>
      <c r="X1049" s="64">
        <f>培养数据!$N$10*D649</f>
        <v>44.16</v>
      </c>
      <c r="Y1049" s="64">
        <f>培养数据!$N$11*D649</f>
        <v>88.32</v>
      </c>
      <c r="Z1049" s="64">
        <f>培养数据!$N$12*D649</f>
        <v>44.16</v>
      </c>
    </row>
    <row r="1050" spans="1:26">
      <c r="A1050" s="64">
        <v>1047</v>
      </c>
      <c r="B1050" s="64">
        <v>3</v>
      </c>
      <c r="C1050" s="64">
        <v>3</v>
      </c>
      <c r="D1050" s="64">
        <v>47</v>
      </c>
      <c r="E1050" s="64">
        <f t="shared" si="499"/>
        <v>105280</v>
      </c>
      <c r="F1050" s="64">
        <f t="shared" si="500"/>
        <v>126336</v>
      </c>
      <c r="G1050" s="64">
        <f t="shared" si="494"/>
        <v>210560</v>
      </c>
      <c r="H1050" s="64">
        <f t="shared" si="495"/>
        <v>157920</v>
      </c>
      <c r="I1050" s="64">
        <f t="shared" si="496"/>
        <v>25267.199999999997</v>
      </c>
      <c r="J1050" s="64">
        <f t="shared" si="497"/>
        <v>50534.399999999994</v>
      </c>
      <c r="K1050" s="64">
        <f t="shared" si="498"/>
        <v>25267.199999999997</v>
      </c>
      <c r="L1050" s="64">
        <f t="shared" si="487"/>
        <v>188000</v>
      </c>
      <c r="M1050" s="64">
        <f t="shared" si="488"/>
        <v>225600</v>
      </c>
      <c r="N1050" s="64">
        <f t="shared" si="489"/>
        <v>376000</v>
      </c>
      <c r="O1050" s="64">
        <f t="shared" si="490"/>
        <v>282000</v>
      </c>
      <c r="P1050" s="64">
        <f t="shared" si="491"/>
        <v>45120</v>
      </c>
      <c r="Q1050" s="64">
        <f t="shared" si="492"/>
        <v>90240</v>
      </c>
      <c r="R1050" s="64">
        <f t="shared" si="493"/>
        <v>45120</v>
      </c>
      <c r="T1050" s="64">
        <f>培养数据!$N$6*D650</f>
        <v>188</v>
      </c>
      <c r="U1050" s="64">
        <f>培养数据!$N$7*D650</f>
        <v>225.6</v>
      </c>
      <c r="V1050" s="64">
        <f>培养数据!$N$8*D650</f>
        <v>376</v>
      </c>
      <c r="W1050" s="64">
        <f>培养数据!$N$9*D650</f>
        <v>282</v>
      </c>
      <c r="X1050" s="64">
        <f>培养数据!$N$10*D650</f>
        <v>45.12</v>
      </c>
      <c r="Y1050" s="64">
        <f>培养数据!$N$11*D650</f>
        <v>90.24</v>
      </c>
      <c r="Z1050" s="64">
        <f>培养数据!$N$12*D650</f>
        <v>45.12</v>
      </c>
    </row>
    <row r="1051" spans="1:26">
      <c r="A1051" s="64">
        <v>1048</v>
      </c>
      <c r="B1051" s="64">
        <v>3</v>
      </c>
      <c r="C1051" s="64">
        <v>3</v>
      </c>
      <c r="D1051" s="64">
        <v>48</v>
      </c>
      <c r="E1051" s="64">
        <f t="shared" si="499"/>
        <v>107519.99999999999</v>
      </c>
      <c r="F1051" s="64">
        <f t="shared" si="500"/>
        <v>129024</v>
      </c>
      <c r="G1051" s="64">
        <f t="shared" si="494"/>
        <v>215039.99999999997</v>
      </c>
      <c r="H1051" s="64">
        <f t="shared" si="495"/>
        <v>161280.00000000003</v>
      </c>
      <c r="I1051" s="64">
        <f t="shared" si="496"/>
        <v>25804.800000000003</v>
      </c>
      <c r="J1051" s="64">
        <f t="shared" si="497"/>
        <v>51609.600000000006</v>
      </c>
      <c r="K1051" s="64">
        <f t="shared" si="498"/>
        <v>25804.800000000003</v>
      </c>
      <c r="L1051" s="64">
        <f t="shared" si="487"/>
        <v>192000</v>
      </c>
      <c r="M1051" s="64">
        <f t="shared" si="488"/>
        <v>230399.99999999997</v>
      </c>
      <c r="N1051" s="64">
        <f t="shared" si="489"/>
        <v>384000</v>
      </c>
      <c r="O1051" s="64">
        <f t="shared" si="490"/>
        <v>288000</v>
      </c>
      <c r="P1051" s="64">
        <f t="shared" si="491"/>
        <v>46080</v>
      </c>
      <c r="Q1051" s="64">
        <f t="shared" si="492"/>
        <v>92160</v>
      </c>
      <c r="R1051" s="64">
        <f t="shared" si="493"/>
        <v>46080</v>
      </c>
      <c r="T1051" s="64">
        <f>培养数据!$N$6*D651</f>
        <v>192</v>
      </c>
      <c r="U1051" s="64">
        <f>培养数据!$N$7*D651</f>
        <v>230.39999999999998</v>
      </c>
      <c r="V1051" s="64">
        <f>培养数据!$N$8*D651</f>
        <v>384</v>
      </c>
      <c r="W1051" s="64">
        <f>培养数据!$N$9*D651</f>
        <v>288</v>
      </c>
      <c r="X1051" s="64">
        <f>培养数据!$N$10*D651</f>
        <v>46.08</v>
      </c>
      <c r="Y1051" s="64">
        <f>培养数据!$N$11*D651</f>
        <v>92.16</v>
      </c>
      <c r="Z1051" s="64">
        <f>培养数据!$N$12*D651</f>
        <v>46.08</v>
      </c>
    </row>
    <row r="1052" spans="1:26">
      <c r="A1052" s="64">
        <v>1049</v>
      </c>
      <c r="B1052" s="64">
        <v>3</v>
      </c>
      <c r="C1052" s="64">
        <v>3</v>
      </c>
      <c r="D1052" s="64">
        <v>49</v>
      </c>
      <c r="E1052" s="64">
        <f t="shared" si="499"/>
        <v>109760</v>
      </c>
      <c r="F1052" s="64">
        <f t="shared" si="500"/>
        <v>131712</v>
      </c>
      <c r="G1052" s="64">
        <f t="shared" si="494"/>
        <v>219520</v>
      </c>
      <c r="H1052" s="64">
        <f t="shared" si="495"/>
        <v>164640</v>
      </c>
      <c r="I1052" s="64">
        <f t="shared" si="496"/>
        <v>26342.400000000001</v>
      </c>
      <c r="J1052" s="64">
        <f t="shared" si="497"/>
        <v>52684.800000000003</v>
      </c>
      <c r="K1052" s="64">
        <f t="shared" si="498"/>
        <v>26342.400000000001</v>
      </c>
      <c r="L1052" s="64">
        <f t="shared" si="487"/>
        <v>196000</v>
      </c>
      <c r="M1052" s="64">
        <f t="shared" si="488"/>
        <v>235200</v>
      </c>
      <c r="N1052" s="64">
        <f t="shared" si="489"/>
        <v>392000</v>
      </c>
      <c r="O1052" s="64">
        <f t="shared" si="490"/>
        <v>294000</v>
      </c>
      <c r="P1052" s="64">
        <f t="shared" si="491"/>
        <v>47040</v>
      </c>
      <c r="Q1052" s="64">
        <f t="shared" si="492"/>
        <v>94080</v>
      </c>
      <c r="R1052" s="64">
        <f t="shared" si="493"/>
        <v>47040</v>
      </c>
      <c r="T1052" s="64">
        <f>培养数据!$N$6*D652</f>
        <v>196</v>
      </c>
      <c r="U1052" s="64">
        <f>培养数据!$N$7*D652</f>
        <v>235.2</v>
      </c>
      <c r="V1052" s="64">
        <f>培养数据!$N$8*D652</f>
        <v>392</v>
      </c>
      <c r="W1052" s="64">
        <f>培养数据!$N$9*D652</f>
        <v>294</v>
      </c>
      <c r="X1052" s="64">
        <f>培养数据!$N$10*D652</f>
        <v>47.04</v>
      </c>
      <c r="Y1052" s="64">
        <f>培养数据!$N$11*D652</f>
        <v>94.08</v>
      </c>
      <c r="Z1052" s="64">
        <f>培养数据!$N$12*D652</f>
        <v>47.04</v>
      </c>
    </row>
    <row r="1053" spans="1:26">
      <c r="A1053" s="64">
        <v>1050</v>
      </c>
      <c r="B1053" s="64">
        <v>3</v>
      </c>
      <c r="C1053" s="64">
        <v>3</v>
      </c>
      <c r="D1053" s="64">
        <v>50</v>
      </c>
      <c r="E1053" s="64">
        <f t="shared" si="499"/>
        <v>112000</v>
      </c>
      <c r="F1053" s="64">
        <f t="shared" si="500"/>
        <v>134400</v>
      </c>
      <c r="G1053" s="64">
        <f t="shared" si="494"/>
        <v>224000</v>
      </c>
      <c r="H1053" s="64">
        <f t="shared" si="495"/>
        <v>168000</v>
      </c>
      <c r="I1053" s="64">
        <f t="shared" si="496"/>
        <v>26879.999999999996</v>
      </c>
      <c r="J1053" s="64">
        <f t="shared" si="497"/>
        <v>53759.999999999993</v>
      </c>
      <c r="K1053" s="64">
        <f t="shared" si="498"/>
        <v>26879.999999999996</v>
      </c>
      <c r="L1053" s="64">
        <f t="shared" si="487"/>
        <v>200000</v>
      </c>
      <c r="M1053" s="64">
        <f t="shared" si="488"/>
        <v>240000</v>
      </c>
      <c r="N1053" s="64">
        <f t="shared" si="489"/>
        <v>400000</v>
      </c>
      <c r="O1053" s="64">
        <f t="shared" si="490"/>
        <v>300000</v>
      </c>
      <c r="P1053" s="64">
        <f t="shared" si="491"/>
        <v>48000</v>
      </c>
      <c r="Q1053" s="64">
        <f t="shared" si="492"/>
        <v>96000</v>
      </c>
      <c r="R1053" s="64">
        <f t="shared" si="493"/>
        <v>48000</v>
      </c>
      <c r="T1053" s="64">
        <f>培养数据!$N$6*D653</f>
        <v>200</v>
      </c>
      <c r="U1053" s="64">
        <f>培养数据!$N$7*D653</f>
        <v>240</v>
      </c>
      <c r="V1053" s="64">
        <f>培养数据!$N$8*D653</f>
        <v>400</v>
      </c>
      <c r="W1053" s="64">
        <f>培养数据!$N$9*D653</f>
        <v>300</v>
      </c>
      <c r="X1053" s="64">
        <f>培养数据!$N$10*D653</f>
        <v>48</v>
      </c>
      <c r="Y1053" s="64">
        <f>培养数据!$N$11*D653</f>
        <v>96</v>
      </c>
      <c r="Z1053" s="64">
        <f>培养数据!$N$12*D653</f>
        <v>48</v>
      </c>
    </row>
    <row r="1054" spans="1:26">
      <c r="A1054" s="64">
        <v>1051</v>
      </c>
      <c r="B1054" s="64">
        <v>3</v>
      </c>
      <c r="C1054" s="64">
        <v>3</v>
      </c>
      <c r="D1054" s="64">
        <v>51</v>
      </c>
      <c r="E1054" s="64">
        <f t="shared" si="499"/>
        <v>114239.99999999999</v>
      </c>
      <c r="F1054" s="64">
        <f t="shared" si="500"/>
        <v>137087.99999999997</v>
      </c>
      <c r="G1054" s="64">
        <f t="shared" si="494"/>
        <v>228479.99999999997</v>
      </c>
      <c r="H1054" s="64">
        <f t="shared" si="495"/>
        <v>171360.00000000003</v>
      </c>
      <c r="I1054" s="64">
        <f t="shared" si="496"/>
        <v>27417.600000000002</v>
      </c>
      <c r="J1054" s="64">
        <f t="shared" si="497"/>
        <v>54835.200000000004</v>
      </c>
      <c r="K1054" s="64">
        <f t="shared" si="498"/>
        <v>27417.600000000002</v>
      </c>
      <c r="L1054" s="64">
        <f t="shared" si="487"/>
        <v>204000</v>
      </c>
      <c r="M1054" s="64">
        <f t="shared" si="488"/>
        <v>244799.99999999997</v>
      </c>
      <c r="N1054" s="64">
        <f t="shared" si="489"/>
        <v>408000</v>
      </c>
      <c r="O1054" s="64">
        <f t="shared" si="490"/>
        <v>306000</v>
      </c>
      <c r="P1054" s="64">
        <f t="shared" si="491"/>
        <v>48960</v>
      </c>
      <c r="Q1054" s="64">
        <f t="shared" si="492"/>
        <v>97920</v>
      </c>
      <c r="R1054" s="64">
        <f t="shared" si="493"/>
        <v>48960</v>
      </c>
      <c r="T1054" s="64">
        <f>培养数据!$N$6*D654</f>
        <v>204</v>
      </c>
      <c r="U1054" s="64">
        <f>培养数据!$N$7*D654</f>
        <v>244.79999999999998</v>
      </c>
      <c r="V1054" s="64">
        <f>培养数据!$N$8*D654</f>
        <v>408</v>
      </c>
      <c r="W1054" s="64">
        <f>培养数据!$N$9*D654</f>
        <v>306</v>
      </c>
      <c r="X1054" s="64">
        <f>培养数据!$N$10*D654</f>
        <v>48.96</v>
      </c>
      <c r="Y1054" s="64">
        <f>培养数据!$N$11*D654</f>
        <v>97.92</v>
      </c>
      <c r="Z1054" s="64">
        <f>培养数据!$N$12*D654</f>
        <v>48.96</v>
      </c>
    </row>
    <row r="1055" spans="1:26">
      <c r="A1055" s="64">
        <v>1052</v>
      </c>
      <c r="B1055" s="64">
        <v>3</v>
      </c>
      <c r="C1055" s="64">
        <v>3</v>
      </c>
      <c r="D1055" s="64">
        <v>52</v>
      </c>
      <c r="E1055" s="64">
        <f t="shared" si="499"/>
        <v>116480</v>
      </c>
      <c r="F1055" s="64">
        <f t="shared" si="500"/>
        <v>139776</v>
      </c>
      <c r="G1055" s="64">
        <f t="shared" si="494"/>
        <v>232960</v>
      </c>
      <c r="H1055" s="64">
        <f t="shared" si="495"/>
        <v>174720</v>
      </c>
      <c r="I1055" s="64">
        <f t="shared" si="496"/>
        <v>27955.199999999997</v>
      </c>
      <c r="J1055" s="64">
        <f t="shared" si="497"/>
        <v>55910.399999999994</v>
      </c>
      <c r="K1055" s="64">
        <f t="shared" si="498"/>
        <v>27955.199999999997</v>
      </c>
      <c r="L1055" s="64">
        <f t="shared" si="487"/>
        <v>208000</v>
      </c>
      <c r="M1055" s="64">
        <f t="shared" si="488"/>
        <v>249600</v>
      </c>
      <c r="N1055" s="64">
        <f t="shared" si="489"/>
        <v>416000</v>
      </c>
      <c r="O1055" s="64">
        <f t="shared" si="490"/>
        <v>312000</v>
      </c>
      <c r="P1055" s="64">
        <f t="shared" si="491"/>
        <v>49920</v>
      </c>
      <c r="Q1055" s="64">
        <f t="shared" si="492"/>
        <v>99840</v>
      </c>
      <c r="R1055" s="64">
        <f t="shared" si="493"/>
        <v>49920</v>
      </c>
      <c r="T1055" s="64">
        <f>培养数据!$N$6*D655</f>
        <v>208</v>
      </c>
      <c r="U1055" s="64">
        <f>培养数据!$N$7*D655</f>
        <v>249.6</v>
      </c>
      <c r="V1055" s="64">
        <f>培养数据!$N$8*D655</f>
        <v>416</v>
      </c>
      <c r="W1055" s="64">
        <f>培养数据!$N$9*D655</f>
        <v>312</v>
      </c>
      <c r="X1055" s="64">
        <f>培养数据!$N$10*D655</f>
        <v>49.92</v>
      </c>
      <c r="Y1055" s="64">
        <f>培养数据!$N$11*D655</f>
        <v>99.84</v>
      </c>
      <c r="Z1055" s="64">
        <f>培养数据!$N$12*D655</f>
        <v>49.92</v>
      </c>
    </row>
    <row r="1056" spans="1:26">
      <c r="A1056" s="64">
        <v>1053</v>
      </c>
      <c r="B1056" s="64">
        <v>3</v>
      </c>
      <c r="C1056" s="64">
        <v>3</v>
      </c>
      <c r="D1056" s="64">
        <v>53</v>
      </c>
      <c r="E1056" s="64">
        <f t="shared" si="499"/>
        <v>118719.99999999999</v>
      </c>
      <c r="F1056" s="64">
        <f t="shared" si="500"/>
        <v>142463.99999999997</v>
      </c>
      <c r="G1056" s="64">
        <f t="shared" si="494"/>
        <v>237439.99999999997</v>
      </c>
      <c r="H1056" s="64">
        <f t="shared" si="495"/>
        <v>178080.00000000003</v>
      </c>
      <c r="I1056" s="64">
        <f t="shared" si="496"/>
        <v>28492.800000000003</v>
      </c>
      <c r="J1056" s="64">
        <f t="shared" si="497"/>
        <v>56985.600000000006</v>
      </c>
      <c r="K1056" s="64">
        <f t="shared" si="498"/>
        <v>28492.800000000003</v>
      </c>
      <c r="L1056" s="64">
        <f t="shared" si="487"/>
        <v>212000</v>
      </c>
      <c r="M1056" s="64">
        <f t="shared" si="488"/>
        <v>254399.99999999997</v>
      </c>
      <c r="N1056" s="64">
        <f t="shared" si="489"/>
        <v>424000</v>
      </c>
      <c r="O1056" s="64">
        <f t="shared" si="490"/>
        <v>318000</v>
      </c>
      <c r="P1056" s="64">
        <f t="shared" si="491"/>
        <v>50879.999999999993</v>
      </c>
      <c r="Q1056" s="64">
        <f t="shared" si="492"/>
        <v>101759.99999999999</v>
      </c>
      <c r="R1056" s="64">
        <f t="shared" si="493"/>
        <v>50879.999999999993</v>
      </c>
      <c r="T1056" s="64">
        <f>培养数据!$N$6*D656</f>
        <v>212</v>
      </c>
      <c r="U1056" s="64">
        <f>培养数据!$N$7*D656</f>
        <v>254.39999999999998</v>
      </c>
      <c r="V1056" s="64">
        <f>培养数据!$N$8*D656</f>
        <v>424</v>
      </c>
      <c r="W1056" s="64">
        <f>培养数据!$N$9*D656</f>
        <v>318</v>
      </c>
      <c r="X1056" s="64">
        <f>培养数据!$N$10*D656</f>
        <v>50.879999999999995</v>
      </c>
      <c r="Y1056" s="64">
        <f>培养数据!$N$11*D656</f>
        <v>101.75999999999999</v>
      </c>
      <c r="Z1056" s="64">
        <f>培养数据!$N$12*D656</f>
        <v>50.879999999999995</v>
      </c>
    </row>
    <row r="1057" spans="1:26">
      <c r="A1057" s="64">
        <v>1054</v>
      </c>
      <c r="B1057" s="64">
        <v>3</v>
      </c>
      <c r="C1057" s="64">
        <v>3</v>
      </c>
      <c r="D1057" s="64">
        <v>54</v>
      </c>
      <c r="E1057" s="64">
        <f t="shared" si="499"/>
        <v>120960</v>
      </c>
      <c r="F1057" s="64">
        <f t="shared" si="500"/>
        <v>145152</v>
      </c>
      <c r="G1057" s="64">
        <f t="shared" si="494"/>
        <v>241920</v>
      </c>
      <c r="H1057" s="64">
        <f t="shared" si="495"/>
        <v>181440</v>
      </c>
      <c r="I1057" s="64">
        <f t="shared" si="496"/>
        <v>29030.400000000001</v>
      </c>
      <c r="J1057" s="64">
        <f t="shared" si="497"/>
        <v>58060.800000000003</v>
      </c>
      <c r="K1057" s="64">
        <f t="shared" si="498"/>
        <v>29030.400000000001</v>
      </c>
      <c r="L1057" s="64">
        <f t="shared" si="487"/>
        <v>216000</v>
      </c>
      <c r="M1057" s="64">
        <f t="shared" si="488"/>
        <v>259200</v>
      </c>
      <c r="N1057" s="64">
        <f t="shared" si="489"/>
        <v>432000</v>
      </c>
      <c r="O1057" s="64">
        <f t="shared" si="490"/>
        <v>324000</v>
      </c>
      <c r="P1057" s="64">
        <f t="shared" si="491"/>
        <v>51839.999999999993</v>
      </c>
      <c r="Q1057" s="64">
        <f t="shared" si="492"/>
        <v>103679.99999999999</v>
      </c>
      <c r="R1057" s="64">
        <f t="shared" si="493"/>
        <v>51839.999999999993</v>
      </c>
      <c r="T1057" s="64">
        <f>培养数据!$N$6*D657</f>
        <v>216</v>
      </c>
      <c r="U1057" s="64">
        <f>培养数据!$N$7*D657</f>
        <v>259.2</v>
      </c>
      <c r="V1057" s="64">
        <f>培养数据!$N$8*D657</f>
        <v>432</v>
      </c>
      <c r="W1057" s="64">
        <f>培养数据!$N$9*D657</f>
        <v>324</v>
      </c>
      <c r="X1057" s="64">
        <f>培养数据!$N$10*D657</f>
        <v>51.839999999999996</v>
      </c>
      <c r="Y1057" s="64">
        <f>培养数据!$N$11*D657</f>
        <v>103.67999999999999</v>
      </c>
      <c r="Z1057" s="64">
        <f>培养数据!$N$12*D657</f>
        <v>51.839999999999996</v>
      </c>
    </row>
    <row r="1058" spans="1:26">
      <c r="A1058" s="64">
        <v>1055</v>
      </c>
      <c r="B1058" s="64">
        <v>3</v>
      </c>
      <c r="C1058" s="64">
        <v>3</v>
      </c>
      <c r="D1058" s="64">
        <v>55</v>
      </c>
      <c r="E1058" s="64">
        <f t="shared" si="499"/>
        <v>123200</v>
      </c>
      <c r="F1058" s="64">
        <f t="shared" si="500"/>
        <v>147839.99999999997</v>
      </c>
      <c r="G1058" s="64">
        <f t="shared" si="494"/>
        <v>246400</v>
      </c>
      <c r="H1058" s="64">
        <f t="shared" si="495"/>
        <v>184800</v>
      </c>
      <c r="I1058" s="64">
        <f t="shared" si="496"/>
        <v>29567.999999999996</v>
      </c>
      <c r="J1058" s="64">
        <f t="shared" si="497"/>
        <v>59135.999999999993</v>
      </c>
      <c r="K1058" s="64">
        <f t="shared" si="498"/>
        <v>29567.999999999996</v>
      </c>
      <c r="L1058" s="64">
        <f t="shared" si="487"/>
        <v>220000</v>
      </c>
      <c r="M1058" s="64">
        <f t="shared" si="488"/>
        <v>264000</v>
      </c>
      <c r="N1058" s="64">
        <f t="shared" si="489"/>
        <v>440000</v>
      </c>
      <c r="O1058" s="64">
        <f t="shared" si="490"/>
        <v>330000</v>
      </c>
      <c r="P1058" s="64">
        <f t="shared" si="491"/>
        <v>52800</v>
      </c>
      <c r="Q1058" s="64">
        <f t="shared" si="492"/>
        <v>105600</v>
      </c>
      <c r="R1058" s="64">
        <f t="shared" si="493"/>
        <v>52800</v>
      </c>
      <c r="T1058" s="64">
        <f>培养数据!$N$6*D658</f>
        <v>220</v>
      </c>
      <c r="U1058" s="64">
        <f>培养数据!$N$7*D658</f>
        <v>264</v>
      </c>
      <c r="V1058" s="64">
        <f>培养数据!$N$8*D658</f>
        <v>440</v>
      </c>
      <c r="W1058" s="64">
        <f>培养数据!$N$9*D658</f>
        <v>330</v>
      </c>
      <c r="X1058" s="64">
        <f>培养数据!$N$10*D658</f>
        <v>52.8</v>
      </c>
      <c r="Y1058" s="64">
        <f>培养数据!$N$11*D658</f>
        <v>105.6</v>
      </c>
      <c r="Z1058" s="64">
        <f>培养数据!$N$12*D658</f>
        <v>52.8</v>
      </c>
    </row>
    <row r="1059" spans="1:26">
      <c r="A1059" s="64">
        <v>1056</v>
      </c>
      <c r="B1059" s="64">
        <v>3</v>
      </c>
      <c r="C1059" s="64">
        <v>3</v>
      </c>
      <c r="D1059" s="64">
        <v>56</v>
      </c>
      <c r="E1059" s="64">
        <f t="shared" si="499"/>
        <v>125439.99999999999</v>
      </c>
      <c r="F1059" s="64">
        <f t="shared" si="500"/>
        <v>150528</v>
      </c>
      <c r="G1059" s="64">
        <f t="shared" si="494"/>
        <v>250879.99999999997</v>
      </c>
      <c r="H1059" s="64">
        <f t="shared" si="495"/>
        <v>188160.00000000003</v>
      </c>
      <c r="I1059" s="64">
        <f t="shared" si="496"/>
        <v>30105.600000000002</v>
      </c>
      <c r="J1059" s="64">
        <f t="shared" si="497"/>
        <v>60211.200000000004</v>
      </c>
      <c r="K1059" s="64">
        <f t="shared" si="498"/>
        <v>30105.600000000002</v>
      </c>
      <c r="L1059" s="64">
        <f t="shared" si="487"/>
        <v>224000</v>
      </c>
      <c r="M1059" s="64">
        <f t="shared" si="488"/>
        <v>268800</v>
      </c>
      <c r="N1059" s="64">
        <f t="shared" si="489"/>
        <v>448000</v>
      </c>
      <c r="O1059" s="64">
        <f t="shared" si="490"/>
        <v>336000</v>
      </c>
      <c r="P1059" s="64">
        <f t="shared" si="491"/>
        <v>53760</v>
      </c>
      <c r="Q1059" s="64">
        <f t="shared" si="492"/>
        <v>107520</v>
      </c>
      <c r="R1059" s="64">
        <f t="shared" si="493"/>
        <v>53760</v>
      </c>
      <c r="T1059" s="64">
        <f>培养数据!$N$6*D659</f>
        <v>224</v>
      </c>
      <c r="U1059" s="64">
        <f>培养数据!$N$7*D659</f>
        <v>268.8</v>
      </c>
      <c r="V1059" s="64">
        <f>培养数据!$N$8*D659</f>
        <v>448</v>
      </c>
      <c r="W1059" s="64">
        <f>培养数据!$N$9*D659</f>
        <v>336</v>
      </c>
      <c r="X1059" s="64">
        <f>培养数据!$N$10*D659</f>
        <v>53.76</v>
      </c>
      <c r="Y1059" s="64">
        <f>培养数据!$N$11*D659</f>
        <v>107.52</v>
      </c>
      <c r="Z1059" s="64">
        <f>培养数据!$N$12*D659</f>
        <v>53.76</v>
      </c>
    </row>
    <row r="1060" spans="1:26">
      <c r="A1060" s="64">
        <v>1057</v>
      </c>
      <c r="B1060" s="64">
        <v>3</v>
      </c>
      <c r="C1060" s="64">
        <v>3</v>
      </c>
      <c r="D1060" s="64">
        <v>57</v>
      </c>
      <c r="E1060" s="64">
        <f t="shared" si="499"/>
        <v>127680</v>
      </c>
      <c r="F1060" s="64">
        <f t="shared" si="500"/>
        <v>153215.99999999997</v>
      </c>
      <c r="G1060" s="64">
        <f t="shared" si="494"/>
        <v>255360</v>
      </c>
      <c r="H1060" s="64">
        <f t="shared" si="495"/>
        <v>191520</v>
      </c>
      <c r="I1060" s="64">
        <f t="shared" si="496"/>
        <v>30643.199999999997</v>
      </c>
      <c r="J1060" s="64">
        <f t="shared" si="497"/>
        <v>61286.399999999994</v>
      </c>
      <c r="K1060" s="64">
        <f t="shared" si="498"/>
        <v>30643.199999999997</v>
      </c>
      <c r="L1060" s="64">
        <f t="shared" si="487"/>
        <v>228000</v>
      </c>
      <c r="M1060" s="64">
        <f t="shared" si="488"/>
        <v>273599.99999999994</v>
      </c>
      <c r="N1060" s="64">
        <f t="shared" si="489"/>
        <v>456000</v>
      </c>
      <c r="O1060" s="64">
        <f t="shared" si="490"/>
        <v>342000</v>
      </c>
      <c r="P1060" s="64">
        <f t="shared" si="491"/>
        <v>54720</v>
      </c>
      <c r="Q1060" s="64">
        <f t="shared" si="492"/>
        <v>109440</v>
      </c>
      <c r="R1060" s="64">
        <f t="shared" si="493"/>
        <v>54720</v>
      </c>
      <c r="T1060" s="64">
        <f>培养数据!$N$6*D660</f>
        <v>228</v>
      </c>
      <c r="U1060" s="64">
        <f>培养数据!$N$7*D660</f>
        <v>273.59999999999997</v>
      </c>
      <c r="V1060" s="64">
        <f>培养数据!$N$8*D660</f>
        <v>456</v>
      </c>
      <c r="W1060" s="64">
        <f>培养数据!$N$9*D660</f>
        <v>342</v>
      </c>
      <c r="X1060" s="64">
        <f>培养数据!$N$10*D660</f>
        <v>54.72</v>
      </c>
      <c r="Y1060" s="64">
        <f>培养数据!$N$11*D660</f>
        <v>109.44</v>
      </c>
      <c r="Z1060" s="64">
        <f>培养数据!$N$12*D660</f>
        <v>54.72</v>
      </c>
    </row>
    <row r="1061" spans="1:26">
      <c r="A1061" s="64">
        <v>1058</v>
      </c>
      <c r="B1061" s="64">
        <v>3</v>
      </c>
      <c r="C1061" s="64">
        <v>3</v>
      </c>
      <c r="D1061" s="64">
        <v>58</v>
      </c>
      <c r="E1061" s="64">
        <f t="shared" si="499"/>
        <v>129919.99999999999</v>
      </c>
      <c r="F1061" s="64">
        <f t="shared" si="500"/>
        <v>155904</v>
      </c>
      <c r="G1061" s="64">
        <f t="shared" si="494"/>
        <v>259839.99999999997</v>
      </c>
      <c r="H1061" s="64">
        <f t="shared" si="495"/>
        <v>194880.00000000003</v>
      </c>
      <c r="I1061" s="64">
        <f t="shared" si="496"/>
        <v>31180.800000000003</v>
      </c>
      <c r="J1061" s="64">
        <f t="shared" si="497"/>
        <v>62361.600000000006</v>
      </c>
      <c r="K1061" s="64">
        <f t="shared" si="498"/>
        <v>31180.800000000003</v>
      </c>
      <c r="L1061" s="64">
        <f t="shared" si="487"/>
        <v>232000</v>
      </c>
      <c r="M1061" s="64">
        <f t="shared" si="488"/>
        <v>278400</v>
      </c>
      <c r="N1061" s="64">
        <f t="shared" si="489"/>
        <v>464000</v>
      </c>
      <c r="O1061" s="64">
        <f t="shared" si="490"/>
        <v>348000</v>
      </c>
      <c r="P1061" s="64">
        <f t="shared" si="491"/>
        <v>55680</v>
      </c>
      <c r="Q1061" s="64">
        <f t="shared" si="492"/>
        <v>111360</v>
      </c>
      <c r="R1061" s="64">
        <f t="shared" si="493"/>
        <v>55680</v>
      </c>
      <c r="T1061" s="64">
        <f>培养数据!$N$6*D661</f>
        <v>232</v>
      </c>
      <c r="U1061" s="64">
        <f>培养数据!$N$7*D661</f>
        <v>278.39999999999998</v>
      </c>
      <c r="V1061" s="64">
        <f>培养数据!$N$8*D661</f>
        <v>464</v>
      </c>
      <c r="W1061" s="64">
        <f>培养数据!$N$9*D661</f>
        <v>348</v>
      </c>
      <c r="X1061" s="64">
        <f>培养数据!$N$10*D661</f>
        <v>55.68</v>
      </c>
      <c r="Y1061" s="64">
        <f>培养数据!$N$11*D661</f>
        <v>111.36</v>
      </c>
      <c r="Z1061" s="64">
        <f>培养数据!$N$12*D661</f>
        <v>55.68</v>
      </c>
    </row>
    <row r="1062" spans="1:26">
      <c r="A1062" s="64">
        <v>1059</v>
      </c>
      <c r="B1062" s="64">
        <v>3</v>
      </c>
      <c r="C1062" s="64">
        <v>3</v>
      </c>
      <c r="D1062" s="64">
        <v>59</v>
      </c>
      <c r="E1062" s="64">
        <f t="shared" si="499"/>
        <v>132160</v>
      </c>
      <c r="F1062" s="64">
        <f t="shared" si="500"/>
        <v>158592</v>
      </c>
      <c r="G1062" s="64">
        <f t="shared" si="494"/>
        <v>264320</v>
      </c>
      <c r="H1062" s="64">
        <f t="shared" si="495"/>
        <v>198240</v>
      </c>
      <c r="I1062" s="64">
        <f t="shared" si="496"/>
        <v>31718.399999999994</v>
      </c>
      <c r="J1062" s="64">
        <f t="shared" si="497"/>
        <v>63436.799999999988</v>
      </c>
      <c r="K1062" s="64">
        <f t="shared" si="498"/>
        <v>31718.399999999994</v>
      </c>
      <c r="L1062" s="64">
        <f t="shared" si="487"/>
        <v>236000</v>
      </c>
      <c r="M1062" s="64">
        <f t="shared" si="488"/>
        <v>283200</v>
      </c>
      <c r="N1062" s="64">
        <f t="shared" si="489"/>
        <v>472000</v>
      </c>
      <c r="O1062" s="64">
        <f t="shared" si="490"/>
        <v>354000</v>
      </c>
      <c r="P1062" s="64">
        <f t="shared" si="491"/>
        <v>56640</v>
      </c>
      <c r="Q1062" s="64">
        <f t="shared" si="492"/>
        <v>113280</v>
      </c>
      <c r="R1062" s="64">
        <f t="shared" si="493"/>
        <v>56640</v>
      </c>
      <c r="T1062" s="64">
        <f>培养数据!$N$6*D662</f>
        <v>236</v>
      </c>
      <c r="U1062" s="64">
        <f>培养数据!$N$7*D662</f>
        <v>283.2</v>
      </c>
      <c r="V1062" s="64">
        <f>培养数据!$N$8*D662</f>
        <v>472</v>
      </c>
      <c r="W1062" s="64">
        <f>培养数据!$N$9*D662</f>
        <v>354</v>
      </c>
      <c r="X1062" s="64">
        <f>培养数据!$N$10*D662</f>
        <v>56.64</v>
      </c>
      <c r="Y1062" s="64">
        <f>培养数据!$N$11*D662</f>
        <v>113.28</v>
      </c>
      <c r="Z1062" s="64">
        <f>培养数据!$N$12*D662</f>
        <v>56.64</v>
      </c>
    </row>
    <row r="1063" spans="1:26">
      <c r="A1063" s="64">
        <v>1060</v>
      </c>
      <c r="B1063" s="64">
        <v>3</v>
      </c>
      <c r="C1063" s="64">
        <v>3</v>
      </c>
      <c r="D1063" s="64">
        <v>60</v>
      </c>
      <c r="E1063" s="64">
        <f t="shared" si="499"/>
        <v>134400</v>
      </c>
      <c r="F1063" s="64">
        <f t="shared" si="500"/>
        <v>161280</v>
      </c>
      <c r="G1063" s="64">
        <f t="shared" si="494"/>
        <v>268800</v>
      </c>
      <c r="H1063" s="64">
        <f t="shared" si="495"/>
        <v>201600</v>
      </c>
      <c r="I1063" s="64">
        <f t="shared" si="496"/>
        <v>32255.999999999996</v>
      </c>
      <c r="J1063" s="64">
        <f t="shared" si="497"/>
        <v>64511.999999999993</v>
      </c>
      <c r="K1063" s="64">
        <f t="shared" si="498"/>
        <v>32255.999999999996</v>
      </c>
      <c r="L1063" s="64">
        <f t="shared" si="487"/>
        <v>240000</v>
      </c>
      <c r="M1063" s="64">
        <f t="shared" si="488"/>
        <v>288000</v>
      </c>
      <c r="N1063" s="64">
        <f t="shared" si="489"/>
        <v>480000</v>
      </c>
      <c r="O1063" s="64">
        <f t="shared" si="490"/>
        <v>360000</v>
      </c>
      <c r="P1063" s="64">
        <f t="shared" si="491"/>
        <v>57599.999999999993</v>
      </c>
      <c r="Q1063" s="64">
        <f t="shared" si="492"/>
        <v>115199.99999999999</v>
      </c>
      <c r="R1063" s="64">
        <f t="shared" si="493"/>
        <v>57599.999999999993</v>
      </c>
      <c r="T1063" s="64">
        <f>培养数据!$N$6*D663</f>
        <v>240</v>
      </c>
      <c r="U1063" s="64">
        <f>培养数据!$N$7*D663</f>
        <v>288</v>
      </c>
      <c r="V1063" s="64">
        <f>培养数据!$N$8*D663</f>
        <v>480</v>
      </c>
      <c r="W1063" s="64">
        <f>培养数据!$N$9*D663</f>
        <v>360</v>
      </c>
      <c r="X1063" s="64">
        <f>培养数据!$N$10*D663</f>
        <v>57.599999999999994</v>
      </c>
      <c r="Y1063" s="64">
        <f>培养数据!$N$11*D663</f>
        <v>115.19999999999999</v>
      </c>
      <c r="Z1063" s="64">
        <f>培养数据!$N$12*D663</f>
        <v>57.599999999999994</v>
      </c>
    </row>
    <row r="1064" spans="1:26">
      <c r="A1064" s="64">
        <v>1061</v>
      </c>
      <c r="B1064" s="64">
        <v>3</v>
      </c>
      <c r="C1064" s="64">
        <v>3</v>
      </c>
      <c r="D1064" s="64">
        <v>61</v>
      </c>
      <c r="E1064" s="64">
        <f t="shared" si="499"/>
        <v>136639.99999999997</v>
      </c>
      <c r="F1064" s="64">
        <f t="shared" si="500"/>
        <v>163968</v>
      </c>
      <c r="G1064" s="64">
        <f t="shared" si="494"/>
        <v>273279.99999999994</v>
      </c>
      <c r="H1064" s="64">
        <f t="shared" si="495"/>
        <v>204960</v>
      </c>
      <c r="I1064" s="64">
        <f t="shared" si="496"/>
        <v>32793.599999999999</v>
      </c>
      <c r="J1064" s="64">
        <f t="shared" si="497"/>
        <v>65587.199999999997</v>
      </c>
      <c r="K1064" s="64">
        <f t="shared" si="498"/>
        <v>32793.599999999999</v>
      </c>
      <c r="L1064" s="64">
        <f t="shared" si="487"/>
        <v>244000</v>
      </c>
      <c r="M1064" s="64">
        <f t="shared" si="488"/>
        <v>292800</v>
      </c>
      <c r="N1064" s="64">
        <f t="shared" si="489"/>
        <v>488000</v>
      </c>
      <c r="O1064" s="64">
        <f t="shared" si="490"/>
        <v>366000</v>
      </c>
      <c r="P1064" s="64">
        <f t="shared" si="491"/>
        <v>58559.999999999993</v>
      </c>
      <c r="Q1064" s="64">
        <f t="shared" si="492"/>
        <v>117119.99999999999</v>
      </c>
      <c r="R1064" s="64">
        <f t="shared" si="493"/>
        <v>58559.999999999993</v>
      </c>
      <c r="T1064" s="64">
        <f>培养数据!$N$6*D664</f>
        <v>244</v>
      </c>
      <c r="U1064" s="64">
        <f>培养数据!$N$7*D664</f>
        <v>292.8</v>
      </c>
      <c r="V1064" s="64">
        <f>培养数据!$N$8*D664</f>
        <v>488</v>
      </c>
      <c r="W1064" s="64">
        <f>培养数据!$N$9*D664</f>
        <v>366</v>
      </c>
      <c r="X1064" s="64">
        <f>培养数据!$N$10*D664</f>
        <v>58.559999999999995</v>
      </c>
      <c r="Y1064" s="64">
        <f>培养数据!$N$11*D664</f>
        <v>117.11999999999999</v>
      </c>
      <c r="Z1064" s="64">
        <f>培养数据!$N$12*D664</f>
        <v>58.559999999999995</v>
      </c>
    </row>
    <row r="1065" spans="1:26">
      <c r="A1065" s="64">
        <v>1062</v>
      </c>
      <c r="B1065" s="64">
        <v>3</v>
      </c>
      <c r="C1065" s="64">
        <v>3</v>
      </c>
      <c r="D1065" s="64">
        <v>62</v>
      </c>
      <c r="E1065" s="64">
        <f t="shared" si="499"/>
        <v>138880</v>
      </c>
      <c r="F1065" s="64">
        <f t="shared" si="500"/>
        <v>166656</v>
      </c>
      <c r="G1065" s="64">
        <f t="shared" si="494"/>
        <v>277760</v>
      </c>
      <c r="H1065" s="64">
        <f t="shared" si="495"/>
        <v>208320.00000000003</v>
      </c>
      <c r="I1065" s="64">
        <f t="shared" si="496"/>
        <v>33331.199999999997</v>
      </c>
      <c r="J1065" s="64">
        <f t="shared" si="497"/>
        <v>66662.399999999994</v>
      </c>
      <c r="K1065" s="64">
        <f t="shared" si="498"/>
        <v>33331.199999999997</v>
      </c>
      <c r="L1065" s="64">
        <f t="shared" si="487"/>
        <v>248000</v>
      </c>
      <c r="M1065" s="64">
        <f t="shared" si="488"/>
        <v>297599.99999999994</v>
      </c>
      <c r="N1065" s="64">
        <f t="shared" si="489"/>
        <v>496000</v>
      </c>
      <c r="O1065" s="64">
        <f t="shared" si="490"/>
        <v>372000</v>
      </c>
      <c r="P1065" s="64">
        <f t="shared" si="491"/>
        <v>59519.999999999993</v>
      </c>
      <c r="Q1065" s="64">
        <f t="shared" si="492"/>
        <v>119039.99999999999</v>
      </c>
      <c r="R1065" s="64">
        <f t="shared" si="493"/>
        <v>59519.999999999993</v>
      </c>
      <c r="T1065" s="64">
        <f>培养数据!$N$6*D665</f>
        <v>248</v>
      </c>
      <c r="U1065" s="64">
        <f>培养数据!$N$7*D665</f>
        <v>297.59999999999997</v>
      </c>
      <c r="V1065" s="64">
        <f>培养数据!$N$8*D665</f>
        <v>496</v>
      </c>
      <c r="W1065" s="64">
        <f>培养数据!$N$9*D665</f>
        <v>372</v>
      </c>
      <c r="X1065" s="64">
        <f>培养数据!$N$10*D665</f>
        <v>59.519999999999996</v>
      </c>
      <c r="Y1065" s="64">
        <f>培养数据!$N$11*D665</f>
        <v>119.03999999999999</v>
      </c>
      <c r="Z1065" s="64">
        <f>培养数据!$N$12*D665</f>
        <v>59.519999999999996</v>
      </c>
    </row>
    <row r="1066" spans="1:26">
      <c r="A1066" s="64">
        <v>1063</v>
      </c>
      <c r="B1066" s="64">
        <v>3</v>
      </c>
      <c r="C1066" s="64">
        <v>3</v>
      </c>
      <c r="D1066" s="64">
        <v>63</v>
      </c>
      <c r="E1066" s="64">
        <f t="shared" si="499"/>
        <v>141119.99999999997</v>
      </c>
      <c r="F1066" s="64">
        <f t="shared" si="500"/>
        <v>169344</v>
      </c>
      <c r="G1066" s="64">
        <f t="shared" si="494"/>
        <v>282239.99999999994</v>
      </c>
      <c r="H1066" s="64">
        <f t="shared" si="495"/>
        <v>211680</v>
      </c>
      <c r="I1066" s="64">
        <f t="shared" si="496"/>
        <v>33868.800000000003</v>
      </c>
      <c r="J1066" s="64">
        <f t="shared" si="497"/>
        <v>67737.600000000006</v>
      </c>
      <c r="K1066" s="64">
        <f t="shared" si="498"/>
        <v>33868.800000000003</v>
      </c>
      <c r="L1066" s="64">
        <f t="shared" si="487"/>
        <v>252000</v>
      </c>
      <c r="M1066" s="64">
        <f t="shared" si="488"/>
        <v>302400</v>
      </c>
      <c r="N1066" s="64">
        <f t="shared" si="489"/>
        <v>504000</v>
      </c>
      <c r="O1066" s="64">
        <f t="shared" si="490"/>
        <v>378000</v>
      </c>
      <c r="P1066" s="64">
        <f t="shared" si="491"/>
        <v>60480</v>
      </c>
      <c r="Q1066" s="64">
        <f t="shared" si="492"/>
        <v>120960</v>
      </c>
      <c r="R1066" s="64">
        <f t="shared" si="493"/>
        <v>60480</v>
      </c>
      <c r="T1066" s="64">
        <f>培养数据!$N$6*D666</f>
        <v>252</v>
      </c>
      <c r="U1066" s="64">
        <f>培养数据!$N$7*D666</f>
        <v>302.39999999999998</v>
      </c>
      <c r="V1066" s="64">
        <f>培养数据!$N$8*D666</f>
        <v>504</v>
      </c>
      <c r="W1066" s="64">
        <f>培养数据!$N$9*D666</f>
        <v>378</v>
      </c>
      <c r="X1066" s="64">
        <f>培养数据!$N$10*D666</f>
        <v>60.48</v>
      </c>
      <c r="Y1066" s="64">
        <f>培养数据!$N$11*D666</f>
        <v>120.96</v>
      </c>
      <c r="Z1066" s="64">
        <f>培养数据!$N$12*D666</f>
        <v>60.48</v>
      </c>
    </row>
    <row r="1067" spans="1:26">
      <c r="A1067" s="64">
        <v>1064</v>
      </c>
      <c r="B1067" s="64">
        <v>3</v>
      </c>
      <c r="C1067" s="64">
        <v>3</v>
      </c>
      <c r="D1067" s="64">
        <v>64</v>
      </c>
      <c r="E1067" s="64">
        <f t="shared" si="499"/>
        <v>143360</v>
      </c>
      <c r="F1067" s="64">
        <f t="shared" si="500"/>
        <v>172032</v>
      </c>
      <c r="G1067" s="64">
        <f t="shared" si="494"/>
        <v>286720</v>
      </c>
      <c r="H1067" s="64">
        <f t="shared" si="495"/>
        <v>215040</v>
      </c>
      <c r="I1067" s="64">
        <f t="shared" si="496"/>
        <v>34406.399999999994</v>
      </c>
      <c r="J1067" s="64">
        <f t="shared" si="497"/>
        <v>68812.799999999988</v>
      </c>
      <c r="K1067" s="64">
        <f t="shared" si="498"/>
        <v>34406.399999999994</v>
      </c>
      <c r="L1067" s="64">
        <f t="shared" si="487"/>
        <v>256000</v>
      </c>
      <c r="M1067" s="64">
        <f t="shared" si="488"/>
        <v>307200</v>
      </c>
      <c r="N1067" s="64">
        <f t="shared" si="489"/>
        <v>512000</v>
      </c>
      <c r="O1067" s="64">
        <f t="shared" si="490"/>
        <v>384000</v>
      </c>
      <c r="P1067" s="64">
        <f t="shared" si="491"/>
        <v>61440</v>
      </c>
      <c r="Q1067" s="64">
        <f t="shared" si="492"/>
        <v>122880</v>
      </c>
      <c r="R1067" s="64">
        <f t="shared" si="493"/>
        <v>61440</v>
      </c>
      <c r="T1067" s="64">
        <f>培养数据!$N$6*D667</f>
        <v>256</v>
      </c>
      <c r="U1067" s="64">
        <f>培养数据!$N$7*D667</f>
        <v>307.2</v>
      </c>
      <c r="V1067" s="64">
        <f>培养数据!$N$8*D667</f>
        <v>512</v>
      </c>
      <c r="W1067" s="64">
        <f>培养数据!$N$9*D667</f>
        <v>384</v>
      </c>
      <c r="X1067" s="64">
        <f>培养数据!$N$10*D667</f>
        <v>61.44</v>
      </c>
      <c r="Y1067" s="64">
        <f>培养数据!$N$11*D667</f>
        <v>122.88</v>
      </c>
      <c r="Z1067" s="64">
        <f>培养数据!$N$12*D667</f>
        <v>61.44</v>
      </c>
    </row>
    <row r="1068" spans="1:26">
      <c r="A1068" s="64">
        <v>1065</v>
      </c>
      <c r="B1068" s="64">
        <v>3</v>
      </c>
      <c r="C1068" s="64">
        <v>3</v>
      </c>
      <c r="D1068" s="64">
        <v>65</v>
      </c>
      <c r="E1068" s="64">
        <f t="shared" si="499"/>
        <v>145600</v>
      </c>
      <c r="F1068" s="64">
        <f t="shared" si="500"/>
        <v>174720</v>
      </c>
      <c r="G1068" s="64">
        <f t="shared" si="494"/>
        <v>291200</v>
      </c>
      <c r="H1068" s="64">
        <f t="shared" si="495"/>
        <v>218400</v>
      </c>
      <c r="I1068" s="64">
        <f t="shared" si="496"/>
        <v>34943.999999999993</v>
      </c>
      <c r="J1068" s="64">
        <f t="shared" si="497"/>
        <v>69887.999999999985</v>
      </c>
      <c r="K1068" s="64">
        <f t="shared" si="498"/>
        <v>34943.999999999993</v>
      </c>
      <c r="L1068" s="64">
        <f t="shared" si="487"/>
        <v>260000</v>
      </c>
      <c r="M1068" s="64">
        <f t="shared" si="488"/>
        <v>312000</v>
      </c>
      <c r="N1068" s="64">
        <f t="shared" si="489"/>
        <v>520000</v>
      </c>
      <c r="O1068" s="64">
        <f t="shared" si="490"/>
        <v>390000</v>
      </c>
      <c r="P1068" s="64">
        <f t="shared" si="491"/>
        <v>62400</v>
      </c>
      <c r="Q1068" s="64">
        <f t="shared" si="492"/>
        <v>124800</v>
      </c>
      <c r="R1068" s="64">
        <f t="shared" si="493"/>
        <v>62400</v>
      </c>
      <c r="T1068" s="64">
        <f>培养数据!$N$6*D668</f>
        <v>260</v>
      </c>
      <c r="U1068" s="64">
        <f>培养数据!$N$7*D668</f>
        <v>312</v>
      </c>
      <c r="V1068" s="64">
        <f>培养数据!$N$8*D668</f>
        <v>520</v>
      </c>
      <c r="W1068" s="64">
        <f>培养数据!$N$9*D668</f>
        <v>390</v>
      </c>
      <c r="X1068" s="64">
        <f>培养数据!$N$10*D668</f>
        <v>62.4</v>
      </c>
      <c r="Y1068" s="64">
        <f>培养数据!$N$11*D668</f>
        <v>124.8</v>
      </c>
      <c r="Z1068" s="64">
        <f>培养数据!$N$12*D668</f>
        <v>62.4</v>
      </c>
    </row>
    <row r="1069" spans="1:26">
      <c r="A1069" s="64">
        <v>1066</v>
      </c>
      <c r="B1069" s="64">
        <v>3</v>
      </c>
      <c r="C1069" s="64">
        <v>3</v>
      </c>
      <c r="D1069" s="64">
        <v>66</v>
      </c>
      <c r="E1069" s="64">
        <f t="shared" si="499"/>
        <v>147839.99999999997</v>
      </c>
      <c r="F1069" s="64">
        <f t="shared" si="500"/>
        <v>177408</v>
      </c>
      <c r="G1069" s="64">
        <f t="shared" si="494"/>
        <v>295679.99999999994</v>
      </c>
      <c r="H1069" s="64">
        <f t="shared" si="495"/>
        <v>221760</v>
      </c>
      <c r="I1069" s="64">
        <f t="shared" si="496"/>
        <v>35481.599999999999</v>
      </c>
      <c r="J1069" s="64">
        <f t="shared" si="497"/>
        <v>70963.199999999997</v>
      </c>
      <c r="K1069" s="64">
        <f t="shared" si="498"/>
        <v>35481.599999999999</v>
      </c>
      <c r="L1069" s="64">
        <f t="shared" si="487"/>
        <v>264000</v>
      </c>
      <c r="M1069" s="64">
        <f t="shared" si="488"/>
        <v>316800</v>
      </c>
      <c r="N1069" s="64">
        <f t="shared" si="489"/>
        <v>528000</v>
      </c>
      <c r="O1069" s="64">
        <f t="shared" si="490"/>
        <v>396000</v>
      </c>
      <c r="P1069" s="64">
        <f t="shared" si="491"/>
        <v>63360</v>
      </c>
      <c r="Q1069" s="64">
        <f t="shared" si="492"/>
        <v>126720</v>
      </c>
      <c r="R1069" s="64">
        <f t="shared" si="493"/>
        <v>63360</v>
      </c>
      <c r="T1069" s="64">
        <f>培养数据!$N$6*D669</f>
        <v>264</v>
      </c>
      <c r="U1069" s="64">
        <f>培养数据!$N$7*D669</f>
        <v>316.8</v>
      </c>
      <c r="V1069" s="64">
        <f>培养数据!$N$8*D669</f>
        <v>528</v>
      </c>
      <c r="W1069" s="64">
        <f>培养数据!$N$9*D669</f>
        <v>396</v>
      </c>
      <c r="X1069" s="64">
        <f>培养数据!$N$10*D669</f>
        <v>63.36</v>
      </c>
      <c r="Y1069" s="64">
        <f>培养数据!$N$11*D669</f>
        <v>126.72</v>
      </c>
      <c r="Z1069" s="64">
        <f>培养数据!$N$12*D669</f>
        <v>63.36</v>
      </c>
    </row>
    <row r="1070" spans="1:26">
      <c r="A1070" s="64">
        <v>1067</v>
      </c>
      <c r="B1070" s="64">
        <v>3</v>
      </c>
      <c r="C1070" s="64">
        <v>3</v>
      </c>
      <c r="D1070" s="64">
        <v>67</v>
      </c>
      <c r="E1070" s="64">
        <f t="shared" si="499"/>
        <v>150080</v>
      </c>
      <c r="F1070" s="64">
        <f t="shared" si="500"/>
        <v>180096</v>
      </c>
      <c r="G1070" s="64">
        <f t="shared" si="494"/>
        <v>300160</v>
      </c>
      <c r="H1070" s="64">
        <f t="shared" si="495"/>
        <v>225120.00000000006</v>
      </c>
      <c r="I1070" s="64">
        <f t="shared" si="496"/>
        <v>36019.199999999997</v>
      </c>
      <c r="J1070" s="64">
        <f t="shared" si="497"/>
        <v>72038.399999999994</v>
      </c>
      <c r="K1070" s="64">
        <f t="shared" si="498"/>
        <v>36019.199999999997</v>
      </c>
      <c r="L1070" s="64">
        <f t="shared" si="487"/>
        <v>268000</v>
      </c>
      <c r="M1070" s="64">
        <f t="shared" si="488"/>
        <v>321599.99999999994</v>
      </c>
      <c r="N1070" s="64">
        <f t="shared" si="489"/>
        <v>536000</v>
      </c>
      <c r="O1070" s="64">
        <f t="shared" si="490"/>
        <v>402000</v>
      </c>
      <c r="P1070" s="64">
        <f t="shared" si="491"/>
        <v>64319.999999999993</v>
      </c>
      <c r="Q1070" s="64">
        <f t="shared" si="492"/>
        <v>128639.99999999999</v>
      </c>
      <c r="R1070" s="64">
        <f t="shared" si="493"/>
        <v>64319.999999999993</v>
      </c>
      <c r="T1070" s="64">
        <f>培养数据!$N$6*D670</f>
        <v>268</v>
      </c>
      <c r="U1070" s="64">
        <f>培养数据!$N$7*D670</f>
        <v>321.59999999999997</v>
      </c>
      <c r="V1070" s="64">
        <f>培养数据!$N$8*D670</f>
        <v>536</v>
      </c>
      <c r="W1070" s="64">
        <f>培养数据!$N$9*D670</f>
        <v>402</v>
      </c>
      <c r="X1070" s="64">
        <f>培养数据!$N$10*D670</f>
        <v>64.319999999999993</v>
      </c>
      <c r="Y1070" s="64">
        <f>培养数据!$N$11*D670</f>
        <v>128.63999999999999</v>
      </c>
      <c r="Z1070" s="64">
        <f>培养数据!$N$12*D670</f>
        <v>64.319999999999993</v>
      </c>
    </row>
    <row r="1071" spans="1:26">
      <c r="A1071" s="64">
        <v>1068</v>
      </c>
      <c r="B1071" s="64">
        <v>3</v>
      </c>
      <c r="C1071" s="64">
        <v>3</v>
      </c>
      <c r="D1071" s="64">
        <v>68</v>
      </c>
      <c r="E1071" s="64">
        <f t="shared" si="499"/>
        <v>152319.99999999997</v>
      </c>
      <c r="F1071" s="64">
        <f t="shared" si="500"/>
        <v>182784</v>
      </c>
      <c r="G1071" s="64">
        <f t="shared" si="494"/>
        <v>304639.99999999994</v>
      </c>
      <c r="H1071" s="64">
        <f t="shared" si="495"/>
        <v>228480</v>
      </c>
      <c r="I1071" s="64">
        <f t="shared" si="496"/>
        <v>36556.800000000003</v>
      </c>
      <c r="J1071" s="64">
        <f t="shared" si="497"/>
        <v>73113.600000000006</v>
      </c>
      <c r="K1071" s="64">
        <f t="shared" si="498"/>
        <v>36556.800000000003</v>
      </c>
      <c r="L1071" s="64">
        <f t="shared" si="487"/>
        <v>272000</v>
      </c>
      <c r="M1071" s="64">
        <f t="shared" si="488"/>
        <v>326400</v>
      </c>
      <c r="N1071" s="64">
        <f t="shared" si="489"/>
        <v>544000</v>
      </c>
      <c r="O1071" s="64">
        <f t="shared" si="490"/>
        <v>408000</v>
      </c>
      <c r="P1071" s="64">
        <f t="shared" si="491"/>
        <v>65280</v>
      </c>
      <c r="Q1071" s="64">
        <f t="shared" si="492"/>
        <v>130560</v>
      </c>
      <c r="R1071" s="64">
        <f t="shared" si="493"/>
        <v>65280</v>
      </c>
      <c r="T1071" s="64">
        <f>培养数据!$N$6*D671</f>
        <v>272</v>
      </c>
      <c r="U1071" s="64">
        <f>培养数据!$N$7*D671</f>
        <v>326.39999999999998</v>
      </c>
      <c r="V1071" s="64">
        <f>培养数据!$N$8*D671</f>
        <v>544</v>
      </c>
      <c r="W1071" s="64">
        <f>培养数据!$N$9*D671</f>
        <v>408</v>
      </c>
      <c r="X1071" s="64">
        <f>培养数据!$N$10*D671</f>
        <v>65.28</v>
      </c>
      <c r="Y1071" s="64">
        <f>培养数据!$N$11*D671</f>
        <v>130.56</v>
      </c>
      <c r="Z1071" s="64">
        <f>培养数据!$N$12*D671</f>
        <v>65.28</v>
      </c>
    </row>
    <row r="1072" spans="1:26">
      <c r="A1072" s="64">
        <v>1069</v>
      </c>
      <c r="B1072" s="64">
        <v>3</v>
      </c>
      <c r="C1072" s="64">
        <v>3</v>
      </c>
      <c r="D1072" s="64">
        <v>69</v>
      </c>
      <c r="E1072" s="64">
        <f t="shared" si="499"/>
        <v>154560</v>
      </c>
      <c r="F1072" s="64">
        <f t="shared" si="500"/>
        <v>185472</v>
      </c>
      <c r="G1072" s="64">
        <f t="shared" si="494"/>
        <v>309120</v>
      </c>
      <c r="H1072" s="64">
        <f t="shared" si="495"/>
        <v>231840</v>
      </c>
      <c r="I1072" s="64">
        <f t="shared" si="496"/>
        <v>37094.399999999994</v>
      </c>
      <c r="J1072" s="64">
        <f t="shared" si="497"/>
        <v>74188.799999999988</v>
      </c>
      <c r="K1072" s="64">
        <f t="shared" si="498"/>
        <v>37094.399999999994</v>
      </c>
      <c r="L1072" s="64">
        <f t="shared" si="487"/>
        <v>276000</v>
      </c>
      <c r="M1072" s="64">
        <f t="shared" si="488"/>
        <v>331200</v>
      </c>
      <c r="N1072" s="64">
        <f t="shared" si="489"/>
        <v>552000</v>
      </c>
      <c r="O1072" s="64">
        <f t="shared" si="490"/>
        <v>414000</v>
      </c>
      <c r="P1072" s="64">
        <f t="shared" si="491"/>
        <v>66240</v>
      </c>
      <c r="Q1072" s="64">
        <f t="shared" si="492"/>
        <v>132480</v>
      </c>
      <c r="R1072" s="64">
        <f t="shared" si="493"/>
        <v>66240</v>
      </c>
      <c r="T1072" s="64">
        <f>培养数据!$N$6*D672</f>
        <v>276</v>
      </c>
      <c r="U1072" s="64">
        <f>培养数据!$N$7*D672</f>
        <v>331.2</v>
      </c>
      <c r="V1072" s="64">
        <f>培养数据!$N$8*D672</f>
        <v>552</v>
      </c>
      <c r="W1072" s="64">
        <f>培养数据!$N$9*D672</f>
        <v>414</v>
      </c>
      <c r="X1072" s="64">
        <f>培养数据!$N$10*D672</f>
        <v>66.239999999999995</v>
      </c>
      <c r="Y1072" s="64">
        <f>培养数据!$N$11*D672</f>
        <v>132.47999999999999</v>
      </c>
      <c r="Z1072" s="64">
        <f>培养数据!$N$12*D672</f>
        <v>66.239999999999995</v>
      </c>
    </row>
    <row r="1073" spans="1:26">
      <c r="A1073" s="64">
        <v>1070</v>
      </c>
      <c r="B1073" s="64">
        <v>3</v>
      </c>
      <c r="C1073" s="64">
        <v>3</v>
      </c>
      <c r="D1073" s="64">
        <v>70</v>
      </c>
      <c r="E1073" s="64">
        <f t="shared" si="499"/>
        <v>156800</v>
      </c>
      <c r="F1073" s="64">
        <f t="shared" si="500"/>
        <v>188160</v>
      </c>
      <c r="G1073" s="64">
        <f t="shared" si="494"/>
        <v>313600</v>
      </c>
      <c r="H1073" s="64">
        <f t="shared" si="495"/>
        <v>235200</v>
      </c>
      <c r="I1073" s="64">
        <f t="shared" si="496"/>
        <v>37631.999999999993</v>
      </c>
      <c r="J1073" s="64">
        <f t="shared" si="497"/>
        <v>75263.999999999985</v>
      </c>
      <c r="K1073" s="64">
        <f t="shared" si="498"/>
        <v>37631.999999999993</v>
      </c>
      <c r="L1073" s="64">
        <f t="shared" si="487"/>
        <v>280000</v>
      </c>
      <c r="M1073" s="64">
        <f t="shared" si="488"/>
        <v>336000</v>
      </c>
      <c r="N1073" s="64">
        <f t="shared" si="489"/>
        <v>560000</v>
      </c>
      <c r="O1073" s="64">
        <f t="shared" si="490"/>
        <v>420000</v>
      </c>
      <c r="P1073" s="64">
        <f t="shared" si="491"/>
        <v>67200</v>
      </c>
      <c r="Q1073" s="64">
        <f t="shared" si="492"/>
        <v>134400</v>
      </c>
      <c r="R1073" s="64">
        <f t="shared" si="493"/>
        <v>67200</v>
      </c>
      <c r="T1073" s="64">
        <f>培养数据!$N$6*D673</f>
        <v>280</v>
      </c>
      <c r="U1073" s="64">
        <f>培养数据!$N$7*D673</f>
        <v>336</v>
      </c>
      <c r="V1073" s="64">
        <f>培养数据!$N$8*D673</f>
        <v>560</v>
      </c>
      <c r="W1073" s="64">
        <f>培养数据!$N$9*D673</f>
        <v>420</v>
      </c>
      <c r="X1073" s="64">
        <f>培养数据!$N$10*D673</f>
        <v>67.2</v>
      </c>
      <c r="Y1073" s="64">
        <f>培养数据!$N$11*D673</f>
        <v>134.4</v>
      </c>
      <c r="Z1073" s="64">
        <f>培养数据!$N$12*D673</f>
        <v>67.2</v>
      </c>
    </row>
    <row r="1074" spans="1:26">
      <c r="A1074" s="64">
        <v>1071</v>
      </c>
      <c r="B1074" s="64">
        <v>3</v>
      </c>
      <c r="C1074" s="64">
        <v>3</v>
      </c>
      <c r="D1074" s="64">
        <v>71</v>
      </c>
      <c r="E1074" s="64">
        <f t="shared" si="499"/>
        <v>159040</v>
      </c>
      <c r="F1074" s="64">
        <f t="shared" si="500"/>
        <v>190848</v>
      </c>
      <c r="G1074" s="64">
        <f t="shared" si="494"/>
        <v>318080</v>
      </c>
      <c r="H1074" s="64">
        <f t="shared" si="495"/>
        <v>238560</v>
      </c>
      <c r="I1074" s="64">
        <f t="shared" si="496"/>
        <v>38169.599999999999</v>
      </c>
      <c r="J1074" s="64">
        <f t="shared" si="497"/>
        <v>76339.199999999997</v>
      </c>
      <c r="K1074" s="64">
        <f t="shared" si="498"/>
        <v>38169.599999999999</v>
      </c>
      <c r="L1074" s="64">
        <f t="shared" si="487"/>
        <v>284000</v>
      </c>
      <c r="M1074" s="64">
        <f t="shared" si="488"/>
        <v>340800</v>
      </c>
      <c r="N1074" s="64">
        <f t="shared" si="489"/>
        <v>568000</v>
      </c>
      <c r="O1074" s="64">
        <f t="shared" si="490"/>
        <v>426000</v>
      </c>
      <c r="P1074" s="64">
        <f t="shared" si="491"/>
        <v>68160</v>
      </c>
      <c r="Q1074" s="64">
        <f t="shared" si="492"/>
        <v>136320</v>
      </c>
      <c r="R1074" s="64">
        <f t="shared" si="493"/>
        <v>68160</v>
      </c>
      <c r="T1074" s="64">
        <f>培养数据!$N$6*D674</f>
        <v>284</v>
      </c>
      <c r="U1074" s="64">
        <f>培养数据!$N$7*D674</f>
        <v>340.8</v>
      </c>
      <c r="V1074" s="64">
        <f>培养数据!$N$8*D674</f>
        <v>568</v>
      </c>
      <c r="W1074" s="64">
        <f>培养数据!$N$9*D674</f>
        <v>426</v>
      </c>
      <c r="X1074" s="64">
        <f>培养数据!$N$10*D674</f>
        <v>68.16</v>
      </c>
      <c r="Y1074" s="64">
        <f>培养数据!$N$11*D674</f>
        <v>136.32</v>
      </c>
      <c r="Z1074" s="64">
        <f>培养数据!$N$12*D674</f>
        <v>68.16</v>
      </c>
    </row>
    <row r="1075" spans="1:26">
      <c r="A1075" s="64">
        <v>1072</v>
      </c>
      <c r="B1075" s="64">
        <v>3</v>
      </c>
      <c r="C1075" s="64">
        <v>3</v>
      </c>
      <c r="D1075" s="64">
        <v>72</v>
      </c>
      <c r="E1075" s="64">
        <f t="shared" si="499"/>
        <v>161280</v>
      </c>
      <c r="F1075" s="64">
        <f t="shared" si="500"/>
        <v>193536</v>
      </c>
      <c r="G1075" s="64">
        <f t="shared" si="494"/>
        <v>322560</v>
      </c>
      <c r="H1075" s="64">
        <f t="shared" si="495"/>
        <v>241920.00000000006</v>
      </c>
      <c r="I1075" s="64">
        <f t="shared" si="496"/>
        <v>38707.199999999997</v>
      </c>
      <c r="J1075" s="64">
        <f t="shared" si="497"/>
        <v>77414.399999999994</v>
      </c>
      <c r="K1075" s="64">
        <f t="shared" si="498"/>
        <v>38707.199999999997</v>
      </c>
      <c r="L1075" s="64">
        <f t="shared" si="487"/>
        <v>288000</v>
      </c>
      <c r="M1075" s="64">
        <f t="shared" si="488"/>
        <v>345599.99999999994</v>
      </c>
      <c r="N1075" s="64">
        <f t="shared" si="489"/>
        <v>576000</v>
      </c>
      <c r="O1075" s="64">
        <f t="shared" si="490"/>
        <v>432000</v>
      </c>
      <c r="P1075" s="64">
        <f t="shared" si="491"/>
        <v>69120</v>
      </c>
      <c r="Q1075" s="64">
        <f t="shared" si="492"/>
        <v>138240</v>
      </c>
      <c r="R1075" s="64">
        <f t="shared" si="493"/>
        <v>69120</v>
      </c>
      <c r="T1075" s="64">
        <f>培养数据!$N$6*D675</f>
        <v>288</v>
      </c>
      <c r="U1075" s="64">
        <f>培养数据!$N$7*D675</f>
        <v>345.59999999999997</v>
      </c>
      <c r="V1075" s="64">
        <f>培养数据!$N$8*D675</f>
        <v>576</v>
      </c>
      <c r="W1075" s="64">
        <f>培养数据!$N$9*D675</f>
        <v>432</v>
      </c>
      <c r="X1075" s="64">
        <f>培养数据!$N$10*D675</f>
        <v>69.12</v>
      </c>
      <c r="Y1075" s="64">
        <f>培养数据!$N$11*D675</f>
        <v>138.24</v>
      </c>
      <c r="Z1075" s="64">
        <f>培养数据!$N$12*D675</f>
        <v>69.12</v>
      </c>
    </row>
    <row r="1076" spans="1:26">
      <c r="A1076" s="64">
        <v>1073</v>
      </c>
      <c r="B1076" s="64">
        <v>3</v>
      </c>
      <c r="C1076" s="64">
        <v>3</v>
      </c>
      <c r="D1076" s="64">
        <v>73</v>
      </c>
      <c r="E1076" s="64">
        <f t="shared" si="499"/>
        <v>163520</v>
      </c>
      <c r="F1076" s="64">
        <f t="shared" si="500"/>
        <v>196224</v>
      </c>
      <c r="G1076" s="64">
        <f t="shared" si="494"/>
        <v>327040</v>
      </c>
      <c r="H1076" s="64">
        <f t="shared" si="495"/>
        <v>245280</v>
      </c>
      <c r="I1076" s="64">
        <f t="shared" si="496"/>
        <v>39244.800000000003</v>
      </c>
      <c r="J1076" s="64">
        <f t="shared" si="497"/>
        <v>78489.600000000006</v>
      </c>
      <c r="K1076" s="64">
        <f t="shared" si="498"/>
        <v>39244.800000000003</v>
      </c>
      <c r="L1076" s="64">
        <f t="shared" si="487"/>
        <v>292000</v>
      </c>
      <c r="M1076" s="64">
        <f t="shared" si="488"/>
        <v>350400</v>
      </c>
      <c r="N1076" s="64">
        <f t="shared" si="489"/>
        <v>584000</v>
      </c>
      <c r="O1076" s="64">
        <f t="shared" si="490"/>
        <v>438000</v>
      </c>
      <c r="P1076" s="64">
        <f t="shared" si="491"/>
        <v>70080</v>
      </c>
      <c r="Q1076" s="64">
        <f t="shared" si="492"/>
        <v>140160</v>
      </c>
      <c r="R1076" s="64">
        <f t="shared" si="493"/>
        <v>70080</v>
      </c>
      <c r="T1076" s="64">
        <f>培养数据!$N$6*D676</f>
        <v>292</v>
      </c>
      <c r="U1076" s="64">
        <f>培养数据!$N$7*D676</f>
        <v>350.4</v>
      </c>
      <c r="V1076" s="64">
        <f>培养数据!$N$8*D676</f>
        <v>584</v>
      </c>
      <c r="W1076" s="64">
        <f>培养数据!$N$9*D676</f>
        <v>438</v>
      </c>
      <c r="X1076" s="64">
        <f>培养数据!$N$10*D676</f>
        <v>70.08</v>
      </c>
      <c r="Y1076" s="64">
        <f>培养数据!$N$11*D676</f>
        <v>140.16</v>
      </c>
      <c r="Z1076" s="64">
        <f>培养数据!$N$12*D676</f>
        <v>70.08</v>
      </c>
    </row>
    <row r="1077" spans="1:26">
      <c r="A1077" s="64">
        <v>1074</v>
      </c>
      <c r="B1077" s="64">
        <v>3</v>
      </c>
      <c r="C1077" s="64">
        <v>3</v>
      </c>
      <c r="D1077" s="64">
        <v>74</v>
      </c>
      <c r="E1077" s="64">
        <f t="shared" si="499"/>
        <v>165760</v>
      </c>
      <c r="F1077" s="64">
        <f t="shared" si="500"/>
        <v>198912</v>
      </c>
      <c r="G1077" s="64">
        <f t="shared" si="494"/>
        <v>331520</v>
      </c>
      <c r="H1077" s="64">
        <f t="shared" si="495"/>
        <v>248640</v>
      </c>
      <c r="I1077" s="64">
        <f t="shared" si="496"/>
        <v>39782.399999999994</v>
      </c>
      <c r="J1077" s="64">
        <f t="shared" si="497"/>
        <v>79564.799999999988</v>
      </c>
      <c r="K1077" s="64">
        <f t="shared" si="498"/>
        <v>39782.399999999994</v>
      </c>
      <c r="L1077" s="64">
        <f t="shared" si="487"/>
        <v>296000</v>
      </c>
      <c r="M1077" s="64">
        <f t="shared" si="488"/>
        <v>355200</v>
      </c>
      <c r="N1077" s="64">
        <f t="shared" si="489"/>
        <v>592000</v>
      </c>
      <c r="O1077" s="64">
        <f t="shared" si="490"/>
        <v>444000</v>
      </c>
      <c r="P1077" s="64">
        <f t="shared" si="491"/>
        <v>71039.999999999985</v>
      </c>
      <c r="Q1077" s="64">
        <f t="shared" si="492"/>
        <v>142079.99999999997</v>
      </c>
      <c r="R1077" s="64">
        <f t="shared" si="493"/>
        <v>71039.999999999985</v>
      </c>
      <c r="T1077" s="64">
        <f>培养数据!$N$6*D677</f>
        <v>296</v>
      </c>
      <c r="U1077" s="64">
        <f>培养数据!$N$7*D677</f>
        <v>355.2</v>
      </c>
      <c r="V1077" s="64">
        <f>培养数据!$N$8*D677</f>
        <v>592</v>
      </c>
      <c r="W1077" s="64">
        <f>培养数据!$N$9*D677</f>
        <v>444</v>
      </c>
      <c r="X1077" s="64">
        <f>培养数据!$N$10*D677</f>
        <v>71.039999999999992</v>
      </c>
      <c r="Y1077" s="64">
        <f>培养数据!$N$11*D677</f>
        <v>142.07999999999998</v>
      </c>
      <c r="Z1077" s="64">
        <f>培养数据!$N$12*D677</f>
        <v>71.039999999999992</v>
      </c>
    </row>
    <row r="1078" spans="1:26">
      <c r="A1078" s="64">
        <v>1075</v>
      </c>
      <c r="B1078" s="64">
        <v>3</v>
      </c>
      <c r="C1078" s="64">
        <v>3</v>
      </c>
      <c r="D1078" s="64">
        <v>75</v>
      </c>
      <c r="E1078" s="64">
        <f t="shared" si="499"/>
        <v>168000</v>
      </c>
      <c r="F1078" s="64">
        <f t="shared" si="500"/>
        <v>201600</v>
      </c>
      <c r="G1078" s="64">
        <f t="shared" si="494"/>
        <v>336000</v>
      </c>
      <c r="H1078" s="64">
        <f t="shared" si="495"/>
        <v>252000</v>
      </c>
      <c r="I1078" s="64">
        <f t="shared" si="496"/>
        <v>40320</v>
      </c>
      <c r="J1078" s="64">
        <f t="shared" si="497"/>
        <v>80640</v>
      </c>
      <c r="K1078" s="64">
        <f t="shared" si="498"/>
        <v>40320</v>
      </c>
      <c r="L1078" s="64">
        <f t="shared" si="487"/>
        <v>300000</v>
      </c>
      <c r="M1078" s="64">
        <f t="shared" si="488"/>
        <v>360000</v>
      </c>
      <c r="N1078" s="64">
        <f t="shared" si="489"/>
        <v>600000</v>
      </c>
      <c r="O1078" s="64">
        <f t="shared" si="490"/>
        <v>450000</v>
      </c>
      <c r="P1078" s="64">
        <f t="shared" si="491"/>
        <v>72000</v>
      </c>
      <c r="Q1078" s="64">
        <f t="shared" si="492"/>
        <v>144000</v>
      </c>
      <c r="R1078" s="64">
        <f t="shared" si="493"/>
        <v>72000</v>
      </c>
      <c r="T1078" s="64">
        <f>培养数据!$N$6*D678</f>
        <v>300</v>
      </c>
      <c r="U1078" s="64">
        <f>培养数据!$N$7*D678</f>
        <v>360</v>
      </c>
      <c r="V1078" s="64">
        <f>培养数据!$N$8*D678</f>
        <v>600</v>
      </c>
      <c r="W1078" s="64">
        <f>培养数据!$N$9*D678</f>
        <v>450</v>
      </c>
      <c r="X1078" s="64">
        <f>培养数据!$N$10*D678</f>
        <v>72</v>
      </c>
      <c r="Y1078" s="64">
        <f>培养数据!$N$11*D678</f>
        <v>144</v>
      </c>
      <c r="Z1078" s="64">
        <f>培养数据!$N$12*D678</f>
        <v>72</v>
      </c>
    </row>
    <row r="1079" spans="1:26">
      <c r="A1079" s="64">
        <v>1076</v>
      </c>
      <c r="B1079" s="64">
        <v>3</v>
      </c>
      <c r="C1079" s="64">
        <v>3</v>
      </c>
      <c r="D1079" s="64">
        <v>76</v>
      </c>
      <c r="E1079" s="64">
        <f t="shared" si="499"/>
        <v>170240</v>
      </c>
      <c r="F1079" s="64">
        <f t="shared" si="500"/>
        <v>204288</v>
      </c>
      <c r="G1079" s="64">
        <f t="shared" si="494"/>
        <v>340480</v>
      </c>
      <c r="H1079" s="64">
        <f t="shared" si="495"/>
        <v>255360</v>
      </c>
      <c r="I1079" s="64">
        <f t="shared" si="496"/>
        <v>40857.599999999999</v>
      </c>
      <c r="J1079" s="64">
        <f t="shared" si="497"/>
        <v>81715.199999999997</v>
      </c>
      <c r="K1079" s="64">
        <f t="shared" si="498"/>
        <v>40857.599999999999</v>
      </c>
      <c r="L1079" s="64">
        <f t="shared" si="487"/>
        <v>304000</v>
      </c>
      <c r="M1079" s="64">
        <f t="shared" si="488"/>
        <v>364800</v>
      </c>
      <c r="N1079" s="64">
        <f t="shared" si="489"/>
        <v>608000</v>
      </c>
      <c r="O1079" s="64">
        <f t="shared" si="490"/>
        <v>456000</v>
      </c>
      <c r="P1079" s="64">
        <f t="shared" si="491"/>
        <v>72960</v>
      </c>
      <c r="Q1079" s="64">
        <f t="shared" si="492"/>
        <v>145920</v>
      </c>
      <c r="R1079" s="64">
        <f t="shared" si="493"/>
        <v>72960</v>
      </c>
      <c r="T1079" s="64">
        <f>培养数据!$N$6*D679</f>
        <v>304</v>
      </c>
      <c r="U1079" s="64">
        <f>培养数据!$N$7*D679</f>
        <v>364.8</v>
      </c>
      <c r="V1079" s="64">
        <f>培养数据!$N$8*D679</f>
        <v>608</v>
      </c>
      <c r="W1079" s="64">
        <f>培养数据!$N$9*D679</f>
        <v>456</v>
      </c>
      <c r="X1079" s="64">
        <f>培养数据!$N$10*D679</f>
        <v>72.959999999999994</v>
      </c>
      <c r="Y1079" s="64">
        <f>培养数据!$N$11*D679</f>
        <v>145.91999999999999</v>
      </c>
      <c r="Z1079" s="64">
        <f>培养数据!$N$12*D679</f>
        <v>72.959999999999994</v>
      </c>
    </row>
    <row r="1080" spans="1:26">
      <c r="A1080" s="64">
        <v>1077</v>
      </c>
      <c r="B1080" s="64">
        <v>3</v>
      </c>
      <c r="C1080" s="64">
        <v>3</v>
      </c>
      <c r="D1080" s="64">
        <v>77</v>
      </c>
      <c r="E1080" s="64">
        <f t="shared" si="499"/>
        <v>172480</v>
      </c>
      <c r="F1080" s="64">
        <f t="shared" si="500"/>
        <v>206976</v>
      </c>
      <c r="G1080" s="64">
        <f t="shared" si="494"/>
        <v>344960</v>
      </c>
      <c r="H1080" s="64">
        <f t="shared" si="495"/>
        <v>258720.00000000006</v>
      </c>
      <c r="I1080" s="64">
        <f t="shared" si="496"/>
        <v>41395.199999999997</v>
      </c>
      <c r="J1080" s="64">
        <f t="shared" si="497"/>
        <v>82790.399999999994</v>
      </c>
      <c r="K1080" s="64">
        <f t="shared" si="498"/>
        <v>41395.199999999997</v>
      </c>
      <c r="L1080" s="64">
        <f t="shared" si="487"/>
        <v>308000</v>
      </c>
      <c r="M1080" s="64">
        <f t="shared" si="488"/>
        <v>369599.99999999994</v>
      </c>
      <c r="N1080" s="64">
        <f t="shared" si="489"/>
        <v>616000</v>
      </c>
      <c r="O1080" s="64">
        <f t="shared" si="490"/>
        <v>462000</v>
      </c>
      <c r="P1080" s="64">
        <f t="shared" si="491"/>
        <v>73920</v>
      </c>
      <c r="Q1080" s="64">
        <f t="shared" si="492"/>
        <v>147840</v>
      </c>
      <c r="R1080" s="64">
        <f t="shared" si="493"/>
        <v>73920</v>
      </c>
      <c r="T1080" s="64">
        <f>培养数据!$N$6*D680</f>
        <v>308</v>
      </c>
      <c r="U1080" s="64">
        <f>培养数据!$N$7*D680</f>
        <v>369.59999999999997</v>
      </c>
      <c r="V1080" s="64">
        <f>培养数据!$N$8*D680</f>
        <v>616</v>
      </c>
      <c r="W1080" s="64">
        <f>培养数据!$N$9*D680</f>
        <v>462</v>
      </c>
      <c r="X1080" s="64">
        <f>培养数据!$N$10*D680</f>
        <v>73.92</v>
      </c>
      <c r="Y1080" s="64">
        <f>培养数据!$N$11*D680</f>
        <v>147.84</v>
      </c>
      <c r="Z1080" s="64">
        <f>培养数据!$N$12*D680</f>
        <v>73.92</v>
      </c>
    </row>
    <row r="1081" spans="1:26">
      <c r="A1081" s="64">
        <v>1078</v>
      </c>
      <c r="B1081" s="64">
        <v>3</v>
      </c>
      <c r="C1081" s="64">
        <v>3</v>
      </c>
      <c r="D1081" s="64">
        <v>78</v>
      </c>
      <c r="E1081" s="64">
        <f t="shared" si="499"/>
        <v>174720</v>
      </c>
      <c r="F1081" s="64">
        <f t="shared" si="500"/>
        <v>209664</v>
      </c>
      <c r="G1081" s="64">
        <f t="shared" si="494"/>
        <v>349440</v>
      </c>
      <c r="H1081" s="64">
        <f t="shared" si="495"/>
        <v>262080</v>
      </c>
      <c r="I1081" s="64">
        <f t="shared" si="496"/>
        <v>41932.800000000003</v>
      </c>
      <c r="J1081" s="64">
        <f t="shared" si="497"/>
        <v>83865.600000000006</v>
      </c>
      <c r="K1081" s="64">
        <f t="shared" si="498"/>
        <v>41932.800000000003</v>
      </c>
      <c r="L1081" s="64">
        <f t="shared" si="487"/>
        <v>312000</v>
      </c>
      <c r="M1081" s="64">
        <f t="shared" si="488"/>
        <v>374400</v>
      </c>
      <c r="N1081" s="64">
        <f t="shared" si="489"/>
        <v>624000</v>
      </c>
      <c r="O1081" s="64">
        <f t="shared" si="490"/>
        <v>468000</v>
      </c>
      <c r="P1081" s="64">
        <f t="shared" si="491"/>
        <v>74880</v>
      </c>
      <c r="Q1081" s="64">
        <f t="shared" si="492"/>
        <v>149760</v>
      </c>
      <c r="R1081" s="64">
        <f t="shared" si="493"/>
        <v>74880</v>
      </c>
      <c r="T1081" s="64">
        <f>培养数据!$N$6*D681</f>
        <v>312</v>
      </c>
      <c r="U1081" s="64">
        <f>培养数据!$N$7*D681</f>
        <v>374.4</v>
      </c>
      <c r="V1081" s="64">
        <f>培养数据!$N$8*D681</f>
        <v>624</v>
      </c>
      <c r="W1081" s="64">
        <f>培养数据!$N$9*D681</f>
        <v>468</v>
      </c>
      <c r="X1081" s="64">
        <f>培养数据!$N$10*D681</f>
        <v>74.88</v>
      </c>
      <c r="Y1081" s="64">
        <f>培养数据!$N$11*D681</f>
        <v>149.76</v>
      </c>
      <c r="Z1081" s="64">
        <f>培养数据!$N$12*D681</f>
        <v>74.88</v>
      </c>
    </row>
    <row r="1082" spans="1:26">
      <c r="A1082" s="64">
        <v>1079</v>
      </c>
      <c r="B1082" s="64">
        <v>3</v>
      </c>
      <c r="C1082" s="64">
        <v>3</v>
      </c>
      <c r="D1082" s="64">
        <v>79</v>
      </c>
      <c r="E1082" s="64">
        <f t="shared" si="499"/>
        <v>176960</v>
      </c>
      <c r="F1082" s="64">
        <f t="shared" si="500"/>
        <v>212352</v>
      </c>
      <c r="G1082" s="64">
        <f t="shared" si="494"/>
        <v>353920</v>
      </c>
      <c r="H1082" s="64">
        <f t="shared" si="495"/>
        <v>265440</v>
      </c>
      <c r="I1082" s="64">
        <f t="shared" si="496"/>
        <v>42470.399999999994</v>
      </c>
      <c r="J1082" s="64">
        <f t="shared" si="497"/>
        <v>84940.799999999988</v>
      </c>
      <c r="K1082" s="64">
        <f t="shared" si="498"/>
        <v>42470.399999999994</v>
      </c>
      <c r="L1082" s="64">
        <f t="shared" si="487"/>
        <v>316000</v>
      </c>
      <c r="M1082" s="64">
        <f t="shared" si="488"/>
        <v>379200</v>
      </c>
      <c r="N1082" s="64">
        <f t="shared" si="489"/>
        <v>632000</v>
      </c>
      <c r="O1082" s="64">
        <f t="shared" si="490"/>
        <v>474000</v>
      </c>
      <c r="P1082" s="64">
        <f t="shared" si="491"/>
        <v>75840</v>
      </c>
      <c r="Q1082" s="64">
        <f t="shared" si="492"/>
        <v>151680</v>
      </c>
      <c r="R1082" s="64">
        <f t="shared" si="493"/>
        <v>75840</v>
      </c>
      <c r="T1082" s="64">
        <f>培养数据!$N$6*D682</f>
        <v>316</v>
      </c>
      <c r="U1082" s="64">
        <f>培养数据!$N$7*D682</f>
        <v>379.2</v>
      </c>
      <c r="V1082" s="64">
        <f>培养数据!$N$8*D682</f>
        <v>632</v>
      </c>
      <c r="W1082" s="64">
        <f>培养数据!$N$9*D682</f>
        <v>474</v>
      </c>
      <c r="X1082" s="64">
        <f>培养数据!$N$10*D682</f>
        <v>75.84</v>
      </c>
      <c r="Y1082" s="64">
        <f>培养数据!$N$11*D682</f>
        <v>151.68</v>
      </c>
      <c r="Z1082" s="64">
        <f>培养数据!$N$12*D682</f>
        <v>75.84</v>
      </c>
    </row>
    <row r="1083" spans="1:26">
      <c r="A1083" s="64">
        <v>1080</v>
      </c>
      <c r="B1083" s="64">
        <v>3</v>
      </c>
      <c r="C1083" s="64">
        <v>3</v>
      </c>
      <c r="D1083" s="64">
        <v>80</v>
      </c>
      <c r="E1083" s="64">
        <f t="shared" si="499"/>
        <v>179200</v>
      </c>
      <c r="F1083" s="64">
        <f t="shared" si="500"/>
        <v>215040</v>
      </c>
      <c r="G1083" s="64">
        <f t="shared" si="494"/>
        <v>358400</v>
      </c>
      <c r="H1083" s="64">
        <f t="shared" si="495"/>
        <v>268800</v>
      </c>
      <c r="I1083" s="64">
        <f t="shared" si="496"/>
        <v>43008</v>
      </c>
      <c r="J1083" s="64">
        <f t="shared" si="497"/>
        <v>86016</v>
      </c>
      <c r="K1083" s="64">
        <f t="shared" si="498"/>
        <v>43008</v>
      </c>
      <c r="L1083" s="64">
        <f t="shared" si="487"/>
        <v>320000</v>
      </c>
      <c r="M1083" s="64">
        <f t="shared" si="488"/>
        <v>384000</v>
      </c>
      <c r="N1083" s="64">
        <f t="shared" si="489"/>
        <v>640000</v>
      </c>
      <c r="O1083" s="64">
        <f t="shared" si="490"/>
        <v>480000</v>
      </c>
      <c r="P1083" s="64">
        <f t="shared" si="491"/>
        <v>76800</v>
      </c>
      <c r="Q1083" s="64">
        <f t="shared" si="492"/>
        <v>153600</v>
      </c>
      <c r="R1083" s="64">
        <f t="shared" si="493"/>
        <v>76800</v>
      </c>
      <c r="T1083" s="64">
        <f>培养数据!$N$6*D683</f>
        <v>320</v>
      </c>
      <c r="U1083" s="64">
        <f>培养数据!$N$7*D683</f>
        <v>384</v>
      </c>
      <c r="V1083" s="64">
        <f>培养数据!$N$8*D683</f>
        <v>640</v>
      </c>
      <c r="W1083" s="64">
        <f>培养数据!$N$9*D683</f>
        <v>480</v>
      </c>
      <c r="X1083" s="64">
        <f>培养数据!$N$10*D683</f>
        <v>76.8</v>
      </c>
      <c r="Y1083" s="64">
        <f>培养数据!$N$11*D683</f>
        <v>153.6</v>
      </c>
      <c r="Z1083" s="64">
        <f>培养数据!$N$12*D683</f>
        <v>76.8</v>
      </c>
    </row>
    <row r="1084" spans="1:26">
      <c r="A1084" s="64">
        <v>1081</v>
      </c>
      <c r="B1084" s="64">
        <v>3</v>
      </c>
      <c r="C1084" s="64">
        <v>3</v>
      </c>
      <c r="D1084" s="64">
        <v>81</v>
      </c>
      <c r="E1084" s="64">
        <f t="shared" si="499"/>
        <v>181440</v>
      </c>
      <c r="F1084" s="64">
        <f t="shared" si="500"/>
        <v>217727.99999999997</v>
      </c>
      <c r="G1084" s="64">
        <f t="shared" si="494"/>
        <v>362880</v>
      </c>
      <c r="H1084" s="64">
        <f t="shared" si="495"/>
        <v>272160</v>
      </c>
      <c r="I1084" s="64">
        <f t="shared" si="496"/>
        <v>43545.599999999999</v>
      </c>
      <c r="J1084" s="64">
        <f t="shared" si="497"/>
        <v>87091.199999999997</v>
      </c>
      <c r="K1084" s="64">
        <f t="shared" si="498"/>
        <v>43545.599999999999</v>
      </c>
      <c r="L1084" s="64">
        <f t="shared" si="487"/>
        <v>324000</v>
      </c>
      <c r="M1084" s="64">
        <f t="shared" si="488"/>
        <v>388800</v>
      </c>
      <c r="N1084" s="64">
        <f t="shared" si="489"/>
        <v>648000</v>
      </c>
      <c r="O1084" s="64">
        <f t="shared" si="490"/>
        <v>486000</v>
      </c>
      <c r="P1084" s="64">
        <f t="shared" si="491"/>
        <v>77759.999999999985</v>
      </c>
      <c r="Q1084" s="64">
        <f t="shared" si="492"/>
        <v>155519.99999999997</v>
      </c>
      <c r="R1084" s="64">
        <f t="shared" si="493"/>
        <v>77759.999999999985</v>
      </c>
      <c r="T1084" s="64">
        <f>培养数据!$N$6*D684</f>
        <v>324</v>
      </c>
      <c r="U1084" s="64">
        <f>培养数据!$N$7*D684</f>
        <v>388.8</v>
      </c>
      <c r="V1084" s="64">
        <f>培养数据!$N$8*D684</f>
        <v>648</v>
      </c>
      <c r="W1084" s="64">
        <f>培养数据!$N$9*D684</f>
        <v>486</v>
      </c>
      <c r="X1084" s="64">
        <f>培养数据!$N$10*D684</f>
        <v>77.759999999999991</v>
      </c>
      <c r="Y1084" s="64">
        <f>培养数据!$N$11*D684</f>
        <v>155.51999999999998</v>
      </c>
      <c r="Z1084" s="64">
        <f>培养数据!$N$12*D684</f>
        <v>77.759999999999991</v>
      </c>
    </row>
    <row r="1085" spans="1:26">
      <c r="A1085" s="64">
        <v>1082</v>
      </c>
      <c r="B1085" s="64">
        <v>3</v>
      </c>
      <c r="C1085" s="64">
        <v>3</v>
      </c>
      <c r="D1085" s="64">
        <v>82</v>
      </c>
      <c r="E1085" s="64">
        <f t="shared" si="499"/>
        <v>183680</v>
      </c>
      <c r="F1085" s="64">
        <f t="shared" si="500"/>
        <v>220416</v>
      </c>
      <c r="G1085" s="64">
        <f t="shared" si="494"/>
        <v>367360</v>
      </c>
      <c r="H1085" s="64">
        <f t="shared" si="495"/>
        <v>275520.00000000006</v>
      </c>
      <c r="I1085" s="64">
        <f t="shared" si="496"/>
        <v>44083.199999999997</v>
      </c>
      <c r="J1085" s="64">
        <f t="shared" si="497"/>
        <v>88166.399999999994</v>
      </c>
      <c r="K1085" s="64">
        <f t="shared" si="498"/>
        <v>44083.199999999997</v>
      </c>
      <c r="L1085" s="64">
        <f t="shared" si="487"/>
        <v>328000</v>
      </c>
      <c r="M1085" s="64">
        <f t="shared" si="488"/>
        <v>393599.99999999994</v>
      </c>
      <c r="N1085" s="64">
        <f t="shared" si="489"/>
        <v>656000</v>
      </c>
      <c r="O1085" s="64">
        <f t="shared" si="490"/>
        <v>492000</v>
      </c>
      <c r="P1085" s="64">
        <f t="shared" si="491"/>
        <v>78720</v>
      </c>
      <c r="Q1085" s="64">
        <f t="shared" si="492"/>
        <v>157440</v>
      </c>
      <c r="R1085" s="64">
        <f t="shared" si="493"/>
        <v>78720</v>
      </c>
      <c r="T1085" s="64">
        <f>培养数据!$N$6*D685</f>
        <v>328</v>
      </c>
      <c r="U1085" s="64">
        <f>培养数据!$N$7*D685</f>
        <v>393.59999999999997</v>
      </c>
      <c r="V1085" s="64">
        <f>培养数据!$N$8*D685</f>
        <v>656</v>
      </c>
      <c r="W1085" s="64">
        <f>培养数据!$N$9*D685</f>
        <v>492</v>
      </c>
      <c r="X1085" s="64">
        <f>培养数据!$N$10*D685</f>
        <v>78.72</v>
      </c>
      <c r="Y1085" s="64">
        <f>培养数据!$N$11*D685</f>
        <v>157.44</v>
      </c>
      <c r="Z1085" s="64">
        <f>培养数据!$N$12*D685</f>
        <v>78.72</v>
      </c>
    </row>
    <row r="1086" spans="1:26">
      <c r="A1086" s="64">
        <v>1083</v>
      </c>
      <c r="B1086" s="64">
        <v>3</v>
      </c>
      <c r="C1086" s="64">
        <v>3</v>
      </c>
      <c r="D1086" s="64">
        <v>83</v>
      </c>
      <c r="E1086" s="64">
        <f t="shared" si="499"/>
        <v>185920</v>
      </c>
      <c r="F1086" s="64">
        <f t="shared" si="500"/>
        <v>223104</v>
      </c>
      <c r="G1086" s="64">
        <f t="shared" si="494"/>
        <v>371840</v>
      </c>
      <c r="H1086" s="64">
        <f t="shared" si="495"/>
        <v>278880</v>
      </c>
      <c r="I1086" s="64">
        <f t="shared" si="496"/>
        <v>44620.799999999996</v>
      </c>
      <c r="J1086" s="64">
        <f t="shared" si="497"/>
        <v>89241.599999999991</v>
      </c>
      <c r="K1086" s="64">
        <f t="shared" si="498"/>
        <v>44620.799999999996</v>
      </c>
      <c r="L1086" s="64">
        <f t="shared" si="487"/>
        <v>332000</v>
      </c>
      <c r="M1086" s="64">
        <f t="shared" si="488"/>
        <v>398400</v>
      </c>
      <c r="N1086" s="64">
        <f t="shared" si="489"/>
        <v>664000</v>
      </c>
      <c r="O1086" s="64">
        <f t="shared" si="490"/>
        <v>498000</v>
      </c>
      <c r="P1086" s="64">
        <f t="shared" si="491"/>
        <v>79679.999999999985</v>
      </c>
      <c r="Q1086" s="64">
        <f t="shared" si="492"/>
        <v>159359.99999999997</v>
      </c>
      <c r="R1086" s="64">
        <f t="shared" si="493"/>
        <v>79679.999999999985</v>
      </c>
      <c r="T1086" s="64">
        <f>培养数据!$N$6*D686</f>
        <v>332</v>
      </c>
      <c r="U1086" s="64">
        <f>培养数据!$N$7*D686</f>
        <v>398.4</v>
      </c>
      <c r="V1086" s="64">
        <f>培养数据!$N$8*D686</f>
        <v>664</v>
      </c>
      <c r="W1086" s="64">
        <f>培养数据!$N$9*D686</f>
        <v>498</v>
      </c>
      <c r="X1086" s="64">
        <f>培养数据!$N$10*D686</f>
        <v>79.679999999999993</v>
      </c>
      <c r="Y1086" s="64">
        <f>培养数据!$N$11*D686</f>
        <v>159.35999999999999</v>
      </c>
      <c r="Z1086" s="64">
        <f>培养数据!$N$12*D686</f>
        <v>79.679999999999993</v>
      </c>
    </row>
    <row r="1087" spans="1:26">
      <c r="A1087" s="64">
        <v>1084</v>
      </c>
      <c r="B1087" s="64">
        <v>3</v>
      </c>
      <c r="C1087" s="64">
        <v>3</v>
      </c>
      <c r="D1087" s="64">
        <v>84</v>
      </c>
      <c r="E1087" s="64">
        <f t="shared" si="499"/>
        <v>188160</v>
      </c>
      <c r="F1087" s="64">
        <f t="shared" si="500"/>
        <v>225792</v>
      </c>
      <c r="G1087" s="64">
        <f t="shared" si="494"/>
        <v>376320</v>
      </c>
      <c r="H1087" s="64">
        <f t="shared" si="495"/>
        <v>282240</v>
      </c>
      <c r="I1087" s="64">
        <f t="shared" si="496"/>
        <v>45158.399999999994</v>
      </c>
      <c r="J1087" s="64">
        <f t="shared" si="497"/>
        <v>90316.799999999988</v>
      </c>
      <c r="K1087" s="64">
        <f t="shared" si="498"/>
        <v>45158.399999999994</v>
      </c>
      <c r="L1087" s="64">
        <f t="shared" si="487"/>
        <v>336000</v>
      </c>
      <c r="M1087" s="64">
        <f t="shared" si="488"/>
        <v>403200</v>
      </c>
      <c r="N1087" s="64">
        <f t="shared" si="489"/>
        <v>672000</v>
      </c>
      <c r="O1087" s="64">
        <f t="shared" si="490"/>
        <v>504000</v>
      </c>
      <c r="P1087" s="64">
        <f t="shared" si="491"/>
        <v>80640</v>
      </c>
      <c r="Q1087" s="64">
        <f t="shared" si="492"/>
        <v>161280</v>
      </c>
      <c r="R1087" s="64">
        <f t="shared" si="493"/>
        <v>80640</v>
      </c>
      <c r="T1087" s="64">
        <f>培养数据!$N$6*D687</f>
        <v>336</v>
      </c>
      <c r="U1087" s="64">
        <f>培养数据!$N$7*D687</f>
        <v>403.2</v>
      </c>
      <c r="V1087" s="64">
        <f>培养数据!$N$8*D687</f>
        <v>672</v>
      </c>
      <c r="W1087" s="64">
        <f>培养数据!$N$9*D687</f>
        <v>504</v>
      </c>
      <c r="X1087" s="64">
        <f>培养数据!$N$10*D687</f>
        <v>80.64</v>
      </c>
      <c r="Y1087" s="64">
        <f>培养数据!$N$11*D687</f>
        <v>161.28</v>
      </c>
      <c r="Z1087" s="64">
        <f>培养数据!$N$12*D687</f>
        <v>80.64</v>
      </c>
    </row>
    <row r="1088" spans="1:26">
      <c r="A1088" s="64">
        <v>1085</v>
      </c>
      <c r="B1088" s="64">
        <v>3</v>
      </c>
      <c r="C1088" s="64">
        <v>3</v>
      </c>
      <c r="D1088" s="64">
        <v>85</v>
      </c>
      <c r="E1088" s="64">
        <f t="shared" si="499"/>
        <v>190400</v>
      </c>
      <c r="F1088" s="64">
        <f t="shared" si="500"/>
        <v>228479.99999999997</v>
      </c>
      <c r="G1088" s="64">
        <f t="shared" si="494"/>
        <v>380800</v>
      </c>
      <c r="H1088" s="64">
        <f t="shared" si="495"/>
        <v>285600</v>
      </c>
      <c r="I1088" s="64">
        <f t="shared" si="496"/>
        <v>45696</v>
      </c>
      <c r="J1088" s="64">
        <f t="shared" si="497"/>
        <v>91392</v>
      </c>
      <c r="K1088" s="64">
        <f t="shared" si="498"/>
        <v>45696</v>
      </c>
      <c r="L1088" s="64">
        <f t="shared" si="487"/>
        <v>340000</v>
      </c>
      <c r="M1088" s="64">
        <f t="shared" si="488"/>
        <v>408000</v>
      </c>
      <c r="N1088" s="64">
        <f t="shared" si="489"/>
        <v>680000</v>
      </c>
      <c r="O1088" s="64">
        <f t="shared" si="490"/>
        <v>510000</v>
      </c>
      <c r="P1088" s="64">
        <f t="shared" si="491"/>
        <v>81600</v>
      </c>
      <c r="Q1088" s="64">
        <f t="shared" si="492"/>
        <v>163200</v>
      </c>
      <c r="R1088" s="64">
        <f t="shared" si="493"/>
        <v>81600</v>
      </c>
      <c r="T1088" s="64">
        <f>培养数据!$N$6*D688</f>
        <v>340</v>
      </c>
      <c r="U1088" s="64">
        <f>培养数据!$N$7*D688</f>
        <v>408</v>
      </c>
      <c r="V1088" s="64">
        <f>培养数据!$N$8*D688</f>
        <v>680</v>
      </c>
      <c r="W1088" s="64">
        <f>培养数据!$N$9*D688</f>
        <v>510</v>
      </c>
      <c r="X1088" s="64">
        <f>培养数据!$N$10*D688</f>
        <v>81.599999999999994</v>
      </c>
      <c r="Y1088" s="64">
        <f>培养数据!$N$11*D688</f>
        <v>163.19999999999999</v>
      </c>
      <c r="Z1088" s="64">
        <f>培养数据!$N$12*D688</f>
        <v>81.599999999999994</v>
      </c>
    </row>
    <row r="1089" spans="1:26">
      <c r="A1089" s="64">
        <v>1086</v>
      </c>
      <c r="B1089" s="64">
        <v>3</v>
      </c>
      <c r="C1089" s="64">
        <v>3</v>
      </c>
      <c r="D1089" s="64">
        <v>86</v>
      </c>
      <c r="E1089" s="64">
        <f t="shared" si="499"/>
        <v>192640</v>
      </c>
      <c r="F1089" s="64">
        <f t="shared" si="500"/>
        <v>231168</v>
      </c>
      <c r="G1089" s="64">
        <f t="shared" si="494"/>
        <v>385280</v>
      </c>
      <c r="H1089" s="64">
        <f t="shared" si="495"/>
        <v>288960</v>
      </c>
      <c r="I1089" s="64">
        <f t="shared" si="496"/>
        <v>46233.599999999999</v>
      </c>
      <c r="J1089" s="64">
        <f t="shared" si="497"/>
        <v>92467.199999999997</v>
      </c>
      <c r="K1089" s="64">
        <f t="shared" si="498"/>
        <v>46233.599999999999</v>
      </c>
      <c r="L1089" s="64">
        <f t="shared" si="487"/>
        <v>344000</v>
      </c>
      <c r="M1089" s="64">
        <f t="shared" si="488"/>
        <v>412800</v>
      </c>
      <c r="N1089" s="64">
        <f t="shared" si="489"/>
        <v>688000</v>
      </c>
      <c r="O1089" s="64">
        <f t="shared" si="490"/>
        <v>516000</v>
      </c>
      <c r="P1089" s="64">
        <f t="shared" si="491"/>
        <v>82560</v>
      </c>
      <c r="Q1089" s="64">
        <f t="shared" si="492"/>
        <v>165120</v>
      </c>
      <c r="R1089" s="64">
        <f t="shared" si="493"/>
        <v>82560</v>
      </c>
      <c r="T1089" s="64">
        <f>培养数据!$N$6*D689</f>
        <v>344</v>
      </c>
      <c r="U1089" s="64">
        <f>培养数据!$N$7*D689</f>
        <v>412.8</v>
      </c>
      <c r="V1089" s="64">
        <f>培养数据!$N$8*D689</f>
        <v>688</v>
      </c>
      <c r="W1089" s="64">
        <f>培养数据!$N$9*D689</f>
        <v>516</v>
      </c>
      <c r="X1089" s="64">
        <f>培养数据!$N$10*D689</f>
        <v>82.56</v>
      </c>
      <c r="Y1089" s="64">
        <f>培养数据!$N$11*D689</f>
        <v>165.12</v>
      </c>
      <c r="Z1089" s="64">
        <f>培养数据!$N$12*D689</f>
        <v>82.56</v>
      </c>
    </row>
    <row r="1090" spans="1:26">
      <c r="A1090" s="64">
        <v>1087</v>
      </c>
      <c r="B1090" s="64">
        <v>3</v>
      </c>
      <c r="C1090" s="64">
        <v>3</v>
      </c>
      <c r="D1090" s="64">
        <v>87</v>
      </c>
      <c r="E1090" s="64">
        <f t="shared" si="499"/>
        <v>194880</v>
      </c>
      <c r="F1090" s="64">
        <f t="shared" si="500"/>
        <v>233856</v>
      </c>
      <c r="G1090" s="64">
        <f t="shared" si="494"/>
        <v>389760</v>
      </c>
      <c r="H1090" s="64">
        <f t="shared" si="495"/>
        <v>292320.00000000006</v>
      </c>
      <c r="I1090" s="64">
        <f t="shared" si="496"/>
        <v>46771.199999999997</v>
      </c>
      <c r="J1090" s="64">
        <f t="shared" si="497"/>
        <v>93542.399999999994</v>
      </c>
      <c r="K1090" s="64">
        <f t="shared" si="498"/>
        <v>46771.199999999997</v>
      </c>
      <c r="L1090" s="64">
        <f t="shared" si="487"/>
        <v>348000</v>
      </c>
      <c r="M1090" s="64">
        <f t="shared" si="488"/>
        <v>417599.99999999994</v>
      </c>
      <c r="N1090" s="64">
        <f t="shared" si="489"/>
        <v>696000</v>
      </c>
      <c r="O1090" s="64">
        <f t="shared" si="490"/>
        <v>522000</v>
      </c>
      <c r="P1090" s="64">
        <f t="shared" si="491"/>
        <v>83520</v>
      </c>
      <c r="Q1090" s="64">
        <f t="shared" si="492"/>
        <v>167040</v>
      </c>
      <c r="R1090" s="64">
        <f t="shared" si="493"/>
        <v>83520</v>
      </c>
      <c r="T1090" s="64">
        <f>培养数据!$N$6*D690</f>
        <v>348</v>
      </c>
      <c r="U1090" s="64">
        <f>培养数据!$N$7*D690</f>
        <v>417.59999999999997</v>
      </c>
      <c r="V1090" s="64">
        <f>培养数据!$N$8*D690</f>
        <v>696</v>
      </c>
      <c r="W1090" s="64">
        <f>培养数据!$N$9*D690</f>
        <v>522</v>
      </c>
      <c r="X1090" s="64">
        <f>培养数据!$N$10*D690</f>
        <v>83.52</v>
      </c>
      <c r="Y1090" s="64">
        <f>培养数据!$N$11*D690</f>
        <v>167.04</v>
      </c>
      <c r="Z1090" s="64">
        <f>培养数据!$N$12*D690</f>
        <v>83.52</v>
      </c>
    </row>
    <row r="1091" spans="1:26">
      <c r="A1091" s="64">
        <v>1088</v>
      </c>
      <c r="B1091" s="64">
        <v>3</v>
      </c>
      <c r="C1091" s="64">
        <v>3</v>
      </c>
      <c r="D1091" s="64">
        <v>88</v>
      </c>
      <c r="E1091" s="64">
        <f t="shared" si="499"/>
        <v>197120</v>
      </c>
      <c r="F1091" s="64">
        <f t="shared" si="500"/>
        <v>236544</v>
      </c>
      <c r="G1091" s="64">
        <f t="shared" si="494"/>
        <v>394240</v>
      </c>
      <c r="H1091" s="64">
        <f t="shared" si="495"/>
        <v>295680</v>
      </c>
      <c r="I1091" s="64">
        <f t="shared" si="496"/>
        <v>47308.799999999996</v>
      </c>
      <c r="J1091" s="64">
        <f t="shared" si="497"/>
        <v>94617.599999999991</v>
      </c>
      <c r="K1091" s="64">
        <f t="shared" si="498"/>
        <v>47308.799999999996</v>
      </c>
      <c r="L1091" s="64">
        <f t="shared" si="487"/>
        <v>352000</v>
      </c>
      <c r="M1091" s="64">
        <f t="shared" si="488"/>
        <v>422400</v>
      </c>
      <c r="N1091" s="64">
        <f t="shared" si="489"/>
        <v>704000</v>
      </c>
      <c r="O1091" s="64">
        <f t="shared" si="490"/>
        <v>528000</v>
      </c>
      <c r="P1091" s="64">
        <f t="shared" si="491"/>
        <v>84479.999999999985</v>
      </c>
      <c r="Q1091" s="64">
        <f t="shared" si="492"/>
        <v>168959.99999999997</v>
      </c>
      <c r="R1091" s="64">
        <f t="shared" si="493"/>
        <v>84479.999999999985</v>
      </c>
      <c r="T1091" s="64">
        <f>培养数据!$N$6*D691</f>
        <v>352</v>
      </c>
      <c r="U1091" s="64">
        <f>培养数据!$N$7*D691</f>
        <v>422.4</v>
      </c>
      <c r="V1091" s="64">
        <f>培养数据!$N$8*D691</f>
        <v>704</v>
      </c>
      <c r="W1091" s="64">
        <f>培养数据!$N$9*D691</f>
        <v>528</v>
      </c>
      <c r="X1091" s="64">
        <f>培养数据!$N$10*D691</f>
        <v>84.47999999999999</v>
      </c>
      <c r="Y1091" s="64">
        <f>培养数据!$N$11*D691</f>
        <v>168.95999999999998</v>
      </c>
      <c r="Z1091" s="64">
        <f>培养数据!$N$12*D691</f>
        <v>84.47999999999999</v>
      </c>
    </row>
    <row r="1092" spans="1:26">
      <c r="A1092" s="64">
        <v>1089</v>
      </c>
      <c r="B1092" s="64">
        <v>3</v>
      </c>
      <c r="C1092" s="64">
        <v>3</v>
      </c>
      <c r="D1092" s="64">
        <v>89</v>
      </c>
      <c r="E1092" s="64">
        <f t="shared" si="499"/>
        <v>199360</v>
      </c>
      <c r="F1092" s="64">
        <f t="shared" si="500"/>
        <v>239231.99999999997</v>
      </c>
      <c r="G1092" s="64">
        <f t="shared" si="494"/>
        <v>398720</v>
      </c>
      <c r="H1092" s="64">
        <f t="shared" si="495"/>
        <v>299040</v>
      </c>
      <c r="I1092" s="64">
        <f t="shared" si="496"/>
        <v>47846.399999999994</v>
      </c>
      <c r="J1092" s="64">
        <f t="shared" si="497"/>
        <v>95692.799999999988</v>
      </c>
      <c r="K1092" s="64">
        <f t="shared" si="498"/>
        <v>47846.399999999994</v>
      </c>
      <c r="L1092" s="64">
        <f t="shared" si="487"/>
        <v>356000</v>
      </c>
      <c r="M1092" s="64">
        <f t="shared" si="488"/>
        <v>427200</v>
      </c>
      <c r="N1092" s="64">
        <f t="shared" si="489"/>
        <v>712000</v>
      </c>
      <c r="O1092" s="64">
        <f t="shared" si="490"/>
        <v>534000</v>
      </c>
      <c r="P1092" s="64">
        <f t="shared" si="491"/>
        <v>85440</v>
      </c>
      <c r="Q1092" s="64">
        <f t="shared" si="492"/>
        <v>170880</v>
      </c>
      <c r="R1092" s="64">
        <f t="shared" si="493"/>
        <v>85440</v>
      </c>
      <c r="T1092" s="64">
        <f>培养数据!$N$6*D692</f>
        <v>356</v>
      </c>
      <c r="U1092" s="64">
        <f>培养数据!$N$7*D692</f>
        <v>427.2</v>
      </c>
      <c r="V1092" s="64">
        <f>培养数据!$N$8*D692</f>
        <v>712</v>
      </c>
      <c r="W1092" s="64">
        <f>培养数据!$N$9*D692</f>
        <v>534</v>
      </c>
      <c r="X1092" s="64">
        <f>培养数据!$N$10*D692</f>
        <v>85.44</v>
      </c>
      <c r="Y1092" s="64">
        <f>培养数据!$N$11*D692</f>
        <v>170.88</v>
      </c>
      <c r="Z1092" s="64">
        <f>培养数据!$N$12*D692</f>
        <v>85.44</v>
      </c>
    </row>
    <row r="1093" spans="1:26">
      <c r="A1093" s="64">
        <v>1090</v>
      </c>
      <c r="B1093" s="64">
        <v>3</v>
      </c>
      <c r="C1093" s="64">
        <v>3</v>
      </c>
      <c r="D1093" s="64">
        <v>90</v>
      </c>
      <c r="E1093" s="64">
        <f t="shared" si="499"/>
        <v>201600</v>
      </c>
      <c r="F1093" s="64">
        <f t="shared" si="500"/>
        <v>241920</v>
      </c>
      <c r="G1093" s="64">
        <f t="shared" si="494"/>
        <v>403200</v>
      </c>
      <c r="H1093" s="64">
        <f t="shared" si="495"/>
        <v>302400</v>
      </c>
      <c r="I1093" s="64">
        <f t="shared" si="496"/>
        <v>48384</v>
      </c>
      <c r="J1093" s="64">
        <f t="shared" si="497"/>
        <v>96768</v>
      </c>
      <c r="K1093" s="64">
        <f t="shared" si="498"/>
        <v>48384</v>
      </c>
      <c r="L1093" s="64">
        <f t="shared" ref="L1093:L1156" si="501">$L$1*T1093</f>
        <v>360000</v>
      </c>
      <c r="M1093" s="64">
        <f t="shared" ref="M1093:M1156" si="502">$L$1*U1093</f>
        <v>432000</v>
      </c>
      <c r="N1093" s="64">
        <f t="shared" ref="N1093:N1156" si="503">$L$1*V1093</f>
        <v>720000</v>
      </c>
      <c r="O1093" s="64">
        <f t="shared" ref="O1093:O1156" si="504">$L$1*W1093</f>
        <v>540000</v>
      </c>
      <c r="P1093" s="64">
        <f t="shared" ref="P1093:P1156" si="505">$L$1*X1093</f>
        <v>86399.999999999985</v>
      </c>
      <c r="Q1093" s="64">
        <f t="shared" ref="Q1093:Q1156" si="506">$L$1*Y1093</f>
        <v>172799.99999999997</v>
      </c>
      <c r="R1093" s="64">
        <f t="shared" ref="R1093:R1156" si="507">$L$1*Z1093</f>
        <v>86399.999999999985</v>
      </c>
      <c r="T1093" s="64">
        <f>培养数据!$N$6*D693</f>
        <v>360</v>
      </c>
      <c r="U1093" s="64">
        <f>培养数据!$N$7*D693</f>
        <v>432</v>
      </c>
      <c r="V1093" s="64">
        <f>培养数据!$N$8*D693</f>
        <v>720</v>
      </c>
      <c r="W1093" s="64">
        <f>培养数据!$N$9*D693</f>
        <v>540</v>
      </c>
      <c r="X1093" s="64">
        <f>培养数据!$N$10*D693</f>
        <v>86.399999999999991</v>
      </c>
      <c r="Y1093" s="64">
        <f>培养数据!$N$11*D693</f>
        <v>172.79999999999998</v>
      </c>
      <c r="Z1093" s="64">
        <f>培养数据!$N$12*D693</f>
        <v>86.399999999999991</v>
      </c>
    </row>
    <row r="1094" spans="1:26">
      <c r="A1094" s="64">
        <v>1091</v>
      </c>
      <c r="B1094" s="64">
        <v>3</v>
      </c>
      <c r="C1094" s="64">
        <v>3</v>
      </c>
      <c r="D1094" s="64">
        <v>91</v>
      </c>
      <c r="E1094" s="64">
        <f t="shared" si="499"/>
        <v>203840</v>
      </c>
      <c r="F1094" s="64">
        <f t="shared" si="500"/>
        <v>244608</v>
      </c>
      <c r="G1094" s="64">
        <f t="shared" si="494"/>
        <v>407680</v>
      </c>
      <c r="H1094" s="64">
        <f t="shared" si="495"/>
        <v>305760</v>
      </c>
      <c r="I1094" s="64">
        <f t="shared" si="496"/>
        <v>48921.599999999999</v>
      </c>
      <c r="J1094" s="64">
        <f t="shared" si="497"/>
        <v>97843.199999999997</v>
      </c>
      <c r="K1094" s="64">
        <f t="shared" si="498"/>
        <v>48921.599999999999</v>
      </c>
      <c r="L1094" s="64">
        <f t="shared" si="501"/>
        <v>364000</v>
      </c>
      <c r="M1094" s="64">
        <f t="shared" si="502"/>
        <v>436800</v>
      </c>
      <c r="N1094" s="64">
        <f t="shared" si="503"/>
        <v>728000</v>
      </c>
      <c r="O1094" s="64">
        <f t="shared" si="504"/>
        <v>546000</v>
      </c>
      <c r="P1094" s="64">
        <f t="shared" si="505"/>
        <v>87360</v>
      </c>
      <c r="Q1094" s="64">
        <f t="shared" si="506"/>
        <v>174720</v>
      </c>
      <c r="R1094" s="64">
        <f t="shared" si="507"/>
        <v>87360</v>
      </c>
      <c r="T1094" s="64">
        <f>培养数据!$N$6*D694</f>
        <v>364</v>
      </c>
      <c r="U1094" s="64">
        <f>培养数据!$N$7*D694</f>
        <v>436.8</v>
      </c>
      <c r="V1094" s="64">
        <f>培养数据!$N$8*D694</f>
        <v>728</v>
      </c>
      <c r="W1094" s="64">
        <f>培养数据!$N$9*D694</f>
        <v>546</v>
      </c>
      <c r="X1094" s="64">
        <f>培养数据!$N$10*D694</f>
        <v>87.36</v>
      </c>
      <c r="Y1094" s="64">
        <f>培养数据!$N$11*D694</f>
        <v>174.72</v>
      </c>
      <c r="Z1094" s="64">
        <f>培养数据!$N$12*D694</f>
        <v>87.36</v>
      </c>
    </row>
    <row r="1095" spans="1:26">
      <c r="A1095" s="64">
        <v>1092</v>
      </c>
      <c r="B1095" s="64">
        <v>3</v>
      </c>
      <c r="C1095" s="64">
        <v>3</v>
      </c>
      <c r="D1095" s="64">
        <v>92</v>
      </c>
      <c r="E1095" s="64">
        <f t="shared" si="499"/>
        <v>206080</v>
      </c>
      <c r="F1095" s="64">
        <f t="shared" si="500"/>
        <v>247296</v>
      </c>
      <c r="G1095" s="64">
        <f t="shared" si="494"/>
        <v>412160</v>
      </c>
      <c r="H1095" s="64">
        <f t="shared" si="495"/>
        <v>309120.00000000006</v>
      </c>
      <c r="I1095" s="64">
        <f t="shared" si="496"/>
        <v>49459.199999999997</v>
      </c>
      <c r="J1095" s="64">
        <f t="shared" si="497"/>
        <v>98918.399999999994</v>
      </c>
      <c r="K1095" s="64">
        <f t="shared" si="498"/>
        <v>49459.199999999997</v>
      </c>
      <c r="L1095" s="64">
        <f t="shared" si="501"/>
        <v>368000</v>
      </c>
      <c r="M1095" s="64">
        <f t="shared" si="502"/>
        <v>441599.99999999994</v>
      </c>
      <c r="N1095" s="64">
        <f t="shared" si="503"/>
        <v>736000</v>
      </c>
      <c r="O1095" s="64">
        <f t="shared" si="504"/>
        <v>552000</v>
      </c>
      <c r="P1095" s="64">
        <f t="shared" si="505"/>
        <v>88320</v>
      </c>
      <c r="Q1095" s="64">
        <f t="shared" si="506"/>
        <v>176640</v>
      </c>
      <c r="R1095" s="64">
        <f t="shared" si="507"/>
        <v>88320</v>
      </c>
      <c r="T1095" s="64">
        <f>培养数据!$N$6*D695</f>
        <v>368</v>
      </c>
      <c r="U1095" s="64">
        <f>培养数据!$N$7*D695</f>
        <v>441.59999999999997</v>
      </c>
      <c r="V1095" s="64">
        <f>培养数据!$N$8*D695</f>
        <v>736</v>
      </c>
      <c r="W1095" s="64">
        <f>培养数据!$N$9*D695</f>
        <v>552</v>
      </c>
      <c r="X1095" s="64">
        <f>培养数据!$N$10*D695</f>
        <v>88.32</v>
      </c>
      <c r="Y1095" s="64">
        <f>培养数据!$N$11*D695</f>
        <v>176.64</v>
      </c>
      <c r="Z1095" s="64">
        <f>培养数据!$N$12*D695</f>
        <v>88.32</v>
      </c>
    </row>
    <row r="1096" spans="1:26">
      <c r="A1096" s="64">
        <v>1093</v>
      </c>
      <c r="B1096" s="64">
        <v>3</v>
      </c>
      <c r="C1096" s="64">
        <v>3</v>
      </c>
      <c r="D1096" s="64">
        <v>93</v>
      </c>
      <c r="E1096" s="64">
        <f t="shared" si="499"/>
        <v>208320</v>
      </c>
      <c r="F1096" s="64">
        <f t="shared" si="500"/>
        <v>249983.99999999997</v>
      </c>
      <c r="G1096" s="64">
        <f t="shared" ref="G1096:G1159" si="508">N996*$D$1</f>
        <v>416640</v>
      </c>
      <c r="H1096" s="64">
        <f t="shared" ref="H1096:H1159" si="509">O996*$D$1</f>
        <v>312480</v>
      </c>
      <c r="I1096" s="64">
        <f t="shared" ref="I1096:I1159" si="510">P996*$D$1</f>
        <v>49996.799999999996</v>
      </c>
      <c r="J1096" s="64">
        <f t="shared" ref="J1096:J1159" si="511">Q996*$D$1</f>
        <v>99993.599999999991</v>
      </c>
      <c r="K1096" s="64">
        <f t="shared" ref="K1096:K1159" si="512">R996*$D$1</f>
        <v>49996.799999999996</v>
      </c>
      <c r="L1096" s="64">
        <f t="shared" si="501"/>
        <v>372000</v>
      </c>
      <c r="M1096" s="64">
        <f t="shared" si="502"/>
        <v>446400</v>
      </c>
      <c r="N1096" s="64">
        <f t="shared" si="503"/>
        <v>744000</v>
      </c>
      <c r="O1096" s="64">
        <f t="shared" si="504"/>
        <v>558000</v>
      </c>
      <c r="P1096" s="64">
        <f t="shared" si="505"/>
        <v>89280</v>
      </c>
      <c r="Q1096" s="64">
        <f t="shared" si="506"/>
        <v>178560</v>
      </c>
      <c r="R1096" s="64">
        <f t="shared" si="507"/>
        <v>89280</v>
      </c>
      <c r="T1096" s="64">
        <f>培养数据!$N$6*D696</f>
        <v>372</v>
      </c>
      <c r="U1096" s="64">
        <f>培养数据!$N$7*D696</f>
        <v>446.4</v>
      </c>
      <c r="V1096" s="64">
        <f>培养数据!$N$8*D696</f>
        <v>744</v>
      </c>
      <c r="W1096" s="64">
        <f>培养数据!$N$9*D696</f>
        <v>558</v>
      </c>
      <c r="X1096" s="64">
        <f>培养数据!$N$10*D696</f>
        <v>89.28</v>
      </c>
      <c r="Y1096" s="64">
        <f>培养数据!$N$11*D696</f>
        <v>178.56</v>
      </c>
      <c r="Z1096" s="64">
        <f>培养数据!$N$12*D696</f>
        <v>89.28</v>
      </c>
    </row>
    <row r="1097" spans="1:26">
      <c r="A1097" s="64">
        <v>1094</v>
      </c>
      <c r="B1097" s="64">
        <v>3</v>
      </c>
      <c r="C1097" s="64">
        <v>3</v>
      </c>
      <c r="D1097" s="64">
        <v>94</v>
      </c>
      <c r="E1097" s="64">
        <f t="shared" ref="E1097:E1160" si="513">L997*$D$1</f>
        <v>210560</v>
      </c>
      <c r="F1097" s="64">
        <f t="shared" ref="F1097:F1160" si="514">M997*$D$1</f>
        <v>252672</v>
      </c>
      <c r="G1097" s="64">
        <f t="shared" si="508"/>
        <v>421120</v>
      </c>
      <c r="H1097" s="64">
        <f t="shared" si="509"/>
        <v>315840</v>
      </c>
      <c r="I1097" s="64">
        <f t="shared" si="510"/>
        <v>50534.399999999994</v>
      </c>
      <c r="J1097" s="64">
        <f t="shared" si="511"/>
        <v>101068.79999999999</v>
      </c>
      <c r="K1097" s="64">
        <f t="shared" si="512"/>
        <v>50534.399999999994</v>
      </c>
      <c r="L1097" s="64">
        <f t="shared" si="501"/>
        <v>376000</v>
      </c>
      <c r="M1097" s="64">
        <f t="shared" si="502"/>
        <v>451200</v>
      </c>
      <c r="N1097" s="64">
        <f t="shared" si="503"/>
        <v>752000</v>
      </c>
      <c r="O1097" s="64">
        <f t="shared" si="504"/>
        <v>564000</v>
      </c>
      <c r="P1097" s="64">
        <f t="shared" si="505"/>
        <v>90240</v>
      </c>
      <c r="Q1097" s="64">
        <f t="shared" si="506"/>
        <v>180480</v>
      </c>
      <c r="R1097" s="64">
        <f t="shared" si="507"/>
        <v>90240</v>
      </c>
      <c r="T1097" s="64">
        <f>培养数据!$N$6*D697</f>
        <v>376</v>
      </c>
      <c r="U1097" s="64">
        <f>培养数据!$N$7*D697</f>
        <v>451.2</v>
      </c>
      <c r="V1097" s="64">
        <f>培养数据!$N$8*D697</f>
        <v>752</v>
      </c>
      <c r="W1097" s="64">
        <f>培养数据!$N$9*D697</f>
        <v>564</v>
      </c>
      <c r="X1097" s="64">
        <f>培养数据!$N$10*D697</f>
        <v>90.24</v>
      </c>
      <c r="Y1097" s="64">
        <f>培养数据!$N$11*D697</f>
        <v>180.48</v>
      </c>
      <c r="Z1097" s="64">
        <f>培养数据!$N$12*D697</f>
        <v>90.24</v>
      </c>
    </row>
    <row r="1098" spans="1:26">
      <c r="A1098" s="64">
        <v>1095</v>
      </c>
      <c r="B1098" s="64">
        <v>3</v>
      </c>
      <c r="C1098" s="64">
        <v>3</v>
      </c>
      <c r="D1098" s="64">
        <v>95</v>
      </c>
      <c r="E1098" s="64">
        <f t="shared" si="513"/>
        <v>212800</v>
      </c>
      <c r="F1098" s="64">
        <f t="shared" si="514"/>
        <v>255360</v>
      </c>
      <c r="G1098" s="64">
        <f t="shared" si="508"/>
        <v>425600</v>
      </c>
      <c r="H1098" s="64">
        <f t="shared" si="509"/>
        <v>319200</v>
      </c>
      <c r="I1098" s="64">
        <f t="shared" si="510"/>
        <v>51072</v>
      </c>
      <c r="J1098" s="64">
        <f t="shared" si="511"/>
        <v>102144</v>
      </c>
      <c r="K1098" s="64">
        <f t="shared" si="512"/>
        <v>51072</v>
      </c>
      <c r="L1098" s="64">
        <f t="shared" si="501"/>
        <v>380000</v>
      </c>
      <c r="M1098" s="64">
        <f t="shared" si="502"/>
        <v>456000</v>
      </c>
      <c r="N1098" s="64">
        <f t="shared" si="503"/>
        <v>760000</v>
      </c>
      <c r="O1098" s="64">
        <f t="shared" si="504"/>
        <v>570000</v>
      </c>
      <c r="P1098" s="64">
        <f t="shared" si="505"/>
        <v>91200</v>
      </c>
      <c r="Q1098" s="64">
        <f t="shared" si="506"/>
        <v>182400</v>
      </c>
      <c r="R1098" s="64">
        <f t="shared" si="507"/>
        <v>91200</v>
      </c>
      <c r="T1098" s="64">
        <f>培养数据!$N$6*D698</f>
        <v>380</v>
      </c>
      <c r="U1098" s="64">
        <f>培养数据!$N$7*D698</f>
        <v>456</v>
      </c>
      <c r="V1098" s="64">
        <f>培养数据!$N$8*D698</f>
        <v>760</v>
      </c>
      <c r="W1098" s="64">
        <f>培养数据!$N$9*D698</f>
        <v>570</v>
      </c>
      <c r="X1098" s="64">
        <f>培养数据!$N$10*D698</f>
        <v>91.2</v>
      </c>
      <c r="Y1098" s="64">
        <f>培养数据!$N$11*D698</f>
        <v>182.4</v>
      </c>
      <c r="Z1098" s="64">
        <f>培养数据!$N$12*D698</f>
        <v>91.2</v>
      </c>
    </row>
    <row r="1099" spans="1:26">
      <c r="A1099" s="64">
        <v>1096</v>
      </c>
      <c r="B1099" s="64">
        <v>3</v>
      </c>
      <c r="C1099" s="64">
        <v>3</v>
      </c>
      <c r="D1099" s="64">
        <v>96</v>
      </c>
      <c r="E1099" s="64">
        <f t="shared" si="513"/>
        <v>215039.99999999997</v>
      </c>
      <c r="F1099" s="64">
        <f t="shared" si="514"/>
        <v>258048</v>
      </c>
      <c r="G1099" s="64">
        <f t="shared" si="508"/>
        <v>430079.99999999994</v>
      </c>
      <c r="H1099" s="64">
        <f t="shared" si="509"/>
        <v>322560.00000000006</v>
      </c>
      <c r="I1099" s="64">
        <f t="shared" si="510"/>
        <v>51609.600000000006</v>
      </c>
      <c r="J1099" s="64">
        <f t="shared" si="511"/>
        <v>103219.20000000001</v>
      </c>
      <c r="K1099" s="64">
        <f t="shared" si="512"/>
        <v>51609.600000000006</v>
      </c>
      <c r="L1099" s="64">
        <f t="shared" si="501"/>
        <v>384000</v>
      </c>
      <c r="M1099" s="64">
        <f t="shared" si="502"/>
        <v>460799.99999999994</v>
      </c>
      <c r="N1099" s="64">
        <f t="shared" si="503"/>
        <v>768000</v>
      </c>
      <c r="O1099" s="64">
        <f t="shared" si="504"/>
        <v>576000</v>
      </c>
      <c r="P1099" s="64">
        <f t="shared" si="505"/>
        <v>92160</v>
      </c>
      <c r="Q1099" s="64">
        <f t="shared" si="506"/>
        <v>184320</v>
      </c>
      <c r="R1099" s="64">
        <f t="shared" si="507"/>
        <v>92160</v>
      </c>
      <c r="T1099" s="64">
        <f>培养数据!$N$6*D699</f>
        <v>384</v>
      </c>
      <c r="U1099" s="64">
        <f>培养数据!$N$7*D699</f>
        <v>460.79999999999995</v>
      </c>
      <c r="V1099" s="64">
        <f>培养数据!$N$8*D699</f>
        <v>768</v>
      </c>
      <c r="W1099" s="64">
        <f>培养数据!$N$9*D699</f>
        <v>576</v>
      </c>
      <c r="X1099" s="64">
        <f>培养数据!$N$10*D699</f>
        <v>92.16</v>
      </c>
      <c r="Y1099" s="64">
        <f>培养数据!$N$11*D699</f>
        <v>184.32</v>
      </c>
      <c r="Z1099" s="64">
        <f>培养数据!$N$12*D699</f>
        <v>92.16</v>
      </c>
    </row>
    <row r="1100" spans="1:26">
      <c r="A1100" s="64">
        <v>1097</v>
      </c>
      <c r="B1100" s="64">
        <v>3</v>
      </c>
      <c r="C1100" s="64">
        <v>3</v>
      </c>
      <c r="D1100" s="64">
        <v>97</v>
      </c>
      <c r="E1100" s="64">
        <f t="shared" si="513"/>
        <v>217279.99999999997</v>
      </c>
      <c r="F1100" s="64">
        <f t="shared" si="514"/>
        <v>260736</v>
      </c>
      <c r="G1100" s="64">
        <f t="shared" si="508"/>
        <v>434559.99999999994</v>
      </c>
      <c r="H1100" s="64">
        <f t="shared" si="509"/>
        <v>325920.00000000006</v>
      </c>
      <c r="I1100" s="64">
        <f t="shared" si="510"/>
        <v>52147.200000000004</v>
      </c>
      <c r="J1100" s="64">
        <f t="shared" si="511"/>
        <v>104294.40000000001</v>
      </c>
      <c r="K1100" s="64">
        <f t="shared" si="512"/>
        <v>52147.200000000004</v>
      </c>
      <c r="L1100" s="64">
        <f t="shared" si="501"/>
        <v>388000</v>
      </c>
      <c r="M1100" s="64">
        <f t="shared" si="502"/>
        <v>465599.99999999994</v>
      </c>
      <c r="N1100" s="64">
        <f t="shared" si="503"/>
        <v>776000</v>
      </c>
      <c r="O1100" s="64">
        <f t="shared" si="504"/>
        <v>582000</v>
      </c>
      <c r="P1100" s="64">
        <f t="shared" si="505"/>
        <v>93119.999999999985</v>
      </c>
      <c r="Q1100" s="64">
        <f t="shared" si="506"/>
        <v>186239.99999999997</v>
      </c>
      <c r="R1100" s="64">
        <f t="shared" si="507"/>
        <v>93119.999999999985</v>
      </c>
      <c r="T1100" s="64">
        <f>培养数据!$N$6*D700</f>
        <v>388</v>
      </c>
      <c r="U1100" s="64">
        <f>培养数据!$N$7*D700</f>
        <v>465.59999999999997</v>
      </c>
      <c r="V1100" s="64">
        <f>培养数据!$N$8*D700</f>
        <v>776</v>
      </c>
      <c r="W1100" s="64">
        <f>培养数据!$N$9*D700</f>
        <v>582</v>
      </c>
      <c r="X1100" s="64">
        <f>培养数据!$N$10*D700</f>
        <v>93.11999999999999</v>
      </c>
      <c r="Y1100" s="64">
        <f>培养数据!$N$11*D700</f>
        <v>186.23999999999998</v>
      </c>
      <c r="Z1100" s="64">
        <f>培养数据!$N$12*D700</f>
        <v>93.11999999999999</v>
      </c>
    </row>
    <row r="1101" spans="1:26">
      <c r="A1101" s="64">
        <v>1098</v>
      </c>
      <c r="B1101" s="64">
        <v>3</v>
      </c>
      <c r="C1101" s="64">
        <v>3</v>
      </c>
      <c r="D1101" s="64">
        <v>98</v>
      </c>
      <c r="E1101" s="64">
        <f t="shared" si="513"/>
        <v>219520</v>
      </c>
      <c r="F1101" s="64">
        <f t="shared" si="514"/>
        <v>263424</v>
      </c>
      <c r="G1101" s="64">
        <f t="shared" si="508"/>
        <v>439040</v>
      </c>
      <c r="H1101" s="64">
        <f t="shared" si="509"/>
        <v>329280</v>
      </c>
      <c r="I1101" s="64">
        <f t="shared" si="510"/>
        <v>52684.800000000003</v>
      </c>
      <c r="J1101" s="64">
        <f t="shared" si="511"/>
        <v>105369.60000000001</v>
      </c>
      <c r="K1101" s="64">
        <f t="shared" si="512"/>
        <v>52684.800000000003</v>
      </c>
      <c r="L1101" s="64">
        <f t="shared" si="501"/>
        <v>392000</v>
      </c>
      <c r="M1101" s="64">
        <f t="shared" si="502"/>
        <v>470400</v>
      </c>
      <c r="N1101" s="64">
        <f t="shared" si="503"/>
        <v>784000</v>
      </c>
      <c r="O1101" s="64">
        <f t="shared" si="504"/>
        <v>588000</v>
      </c>
      <c r="P1101" s="64">
        <f t="shared" si="505"/>
        <v>94080</v>
      </c>
      <c r="Q1101" s="64">
        <f t="shared" si="506"/>
        <v>188160</v>
      </c>
      <c r="R1101" s="64">
        <f t="shared" si="507"/>
        <v>94080</v>
      </c>
      <c r="T1101" s="64">
        <f>培养数据!$N$6*D701</f>
        <v>392</v>
      </c>
      <c r="U1101" s="64">
        <f>培养数据!$N$7*D701</f>
        <v>470.4</v>
      </c>
      <c r="V1101" s="64">
        <f>培养数据!$N$8*D701</f>
        <v>784</v>
      </c>
      <c r="W1101" s="64">
        <f>培养数据!$N$9*D701</f>
        <v>588</v>
      </c>
      <c r="X1101" s="64">
        <f>培养数据!$N$10*D701</f>
        <v>94.08</v>
      </c>
      <c r="Y1101" s="64">
        <f>培养数据!$N$11*D701</f>
        <v>188.16</v>
      </c>
      <c r="Z1101" s="64">
        <f>培养数据!$N$12*D701</f>
        <v>94.08</v>
      </c>
    </row>
    <row r="1102" spans="1:26">
      <c r="A1102" s="64">
        <v>1099</v>
      </c>
      <c r="B1102" s="64">
        <v>3</v>
      </c>
      <c r="C1102" s="64">
        <v>3</v>
      </c>
      <c r="D1102" s="64">
        <v>99</v>
      </c>
      <c r="E1102" s="64">
        <f t="shared" si="513"/>
        <v>221760</v>
      </c>
      <c r="F1102" s="64">
        <f t="shared" si="514"/>
        <v>266112</v>
      </c>
      <c r="G1102" s="64">
        <f t="shared" si="508"/>
        <v>443520</v>
      </c>
      <c r="H1102" s="64">
        <f t="shared" si="509"/>
        <v>332640</v>
      </c>
      <c r="I1102" s="64">
        <f t="shared" si="510"/>
        <v>53222.399999999994</v>
      </c>
      <c r="J1102" s="64">
        <f t="shared" si="511"/>
        <v>106444.79999999999</v>
      </c>
      <c r="K1102" s="64">
        <f t="shared" si="512"/>
        <v>53222.399999999994</v>
      </c>
      <c r="L1102" s="64">
        <f t="shared" si="501"/>
        <v>396000</v>
      </c>
      <c r="M1102" s="64">
        <f t="shared" si="502"/>
        <v>475200</v>
      </c>
      <c r="N1102" s="64">
        <f t="shared" si="503"/>
        <v>792000</v>
      </c>
      <c r="O1102" s="64">
        <f t="shared" si="504"/>
        <v>594000</v>
      </c>
      <c r="P1102" s="64">
        <f t="shared" si="505"/>
        <v>95039.999999999985</v>
      </c>
      <c r="Q1102" s="64">
        <f t="shared" si="506"/>
        <v>190079.99999999997</v>
      </c>
      <c r="R1102" s="64">
        <f t="shared" si="507"/>
        <v>95039.999999999985</v>
      </c>
      <c r="T1102" s="64">
        <f>培养数据!$N$6*D702</f>
        <v>396</v>
      </c>
      <c r="U1102" s="64">
        <f>培养数据!$N$7*D702</f>
        <v>475.2</v>
      </c>
      <c r="V1102" s="64">
        <f>培养数据!$N$8*D702</f>
        <v>792</v>
      </c>
      <c r="W1102" s="64">
        <f>培养数据!$N$9*D702</f>
        <v>594</v>
      </c>
      <c r="X1102" s="64">
        <f>培养数据!$N$10*D702</f>
        <v>95.039999999999992</v>
      </c>
      <c r="Y1102" s="64">
        <f>培养数据!$N$11*D702</f>
        <v>190.07999999999998</v>
      </c>
      <c r="Z1102" s="64">
        <f>培养数据!$N$12*D702</f>
        <v>95.039999999999992</v>
      </c>
    </row>
    <row r="1103" spans="1:26">
      <c r="A1103" s="64">
        <v>1100</v>
      </c>
      <c r="B1103" s="64">
        <v>3</v>
      </c>
      <c r="C1103" s="64">
        <v>3</v>
      </c>
      <c r="D1103" s="64">
        <v>100</v>
      </c>
      <c r="E1103" s="64">
        <f t="shared" si="513"/>
        <v>224000</v>
      </c>
      <c r="F1103" s="64">
        <f t="shared" si="514"/>
        <v>268800</v>
      </c>
      <c r="G1103" s="64">
        <f t="shared" si="508"/>
        <v>448000</v>
      </c>
      <c r="H1103" s="64">
        <f t="shared" si="509"/>
        <v>336000</v>
      </c>
      <c r="I1103" s="64">
        <f t="shared" si="510"/>
        <v>53759.999999999993</v>
      </c>
      <c r="J1103" s="64">
        <f t="shared" si="511"/>
        <v>107519.99999999999</v>
      </c>
      <c r="K1103" s="64">
        <f t="shared" si="512"/>
        <v>53759.999999999993</v>
      </c>
      <c r="L1103" s="64">
        <f t="shared" si="501"/>
        <v>400000</v>
      </c>
      <c r="M1103" s="64">
        <f t="shared" si="502"/>
        <v>480000</v>
      </c>
      <c r="N1103" s="64">
        <f t="shared" si="503"/>
        <v>800000</v>
      </c>
      <c r="O1103" s="64">
        <f t="shared" si="504"/>
        <v>600000</v>
      </c>
      <c r="P1103" s="64">
        <f t="shared" si="505"/>
        <v>96000</v>
      </c>
      <c r="Q1103" s="64">
        <f t="shared" si="506"/>
        <v>192000</v>
      </c>
      <c r="R1103" s="64">
        <f t="shared" si="507"/>
        <v>96000</v>
      </c>
      <c r="T1103" s="64">
        <f>培养数据!$N$6*D703</f>
        <v>400</v>
      </c>
      <c r="U1103" s="64">
        <f>培养数据!$N$7*D703</f>
        <v>480</v>
      </c>
      <c r="V1103" s="64">
        <f>培养数据!$N$8*D703</f>
        <v>800</v>
      </c>
      <c r="W1103" s="64">
        <f>培养数据!$N$9*D703</f>
        <v>600</v>
      </c>
      <c r="X1103" s="64">
        <f>培养数据!$N$10*D703</f>
        <v>96</v>
      </c>
      <c r="Y1103" s="64">
        <f>培养数据!$N$11*D703</f>
        <v>192</v>
      </c>
      <c r="Z1103" s="64">
        <f>培养数据!$N$12*D703</f>
        <v>96</v>
      </c>
    </row>
    <row r="1104" spans="1:26">
      <c r="A1104" s="64">
        <v>1101</v>
      </c>
      <c r="B1104" s="64">
        <v>3</v>
      </c>
      <c r="C1104" s="64">
        <v>4</v>
      </c>
      <c r="D1104" s="64">
        <v>1</v>
      </c>
      <c r="E1104" s="64">
        <f t="shared" si="513"/>
        <v>3200</v>
      </c>
      <c r="F1104" s="64">
        <f t="shared" si="514"/>
        <v>3840</v>
      </c>
      <c r="G1104" s="64">
        <f t="shared" si="508"/>
        <v>6400</v>
      </c>
      <c r="H1104" s="64">
        <f t="shared" si="509"/>
        <v>4800</v>
      </c>
      <c r="I1104" s="64">
        <f t="shared" si="510"/>
        <v>768</v>
      </c>
      <c r="J1104" s="64">
        <f t="shared" si="511"/>
        <v>1536</v>
      </c>
      <c r="K1104" s="64">
        <f t="shared" si="512"/>
        <v>768</v>
      </c>
      <c r="L1104" s="64">
        <f t="shared" si="501"/>
        <v>5200</v>
      </c>
      <c r="M1104" s="64">
        <f t="shared" si="502"/>
        <v>6240</v>
      </c>
      <c r="N1104" s="64">
        <f t="shared" si="503"/>
        <v>10400</v>
      </c>
      <c r="O1104" s="64">
        <f t="shared" si="504"/>
        <v>7800</v>
      </c>
      <c r="P1104" s="64">
        <f t="shared" si="505"/>
        <v>1248</v>
      </c>
      <c r="Q1104" s="64">
        <f t="shared" si="506"/>
        <v>2496</v>
      </c>
      <c r="R1104" s="64">
        <f t="shared" si="507"/>
        <v>1248</v>
      </c>
      <c r="T1104" s="64">
        <f>培养数据!$S$6*D704</f>
        <v>5.2</v>
      </c>
      <c r="U1104" s="64">
        <f>培养数据!$S$7*D704</f>
        <v>6.24</v>
      </c>
      <c r="V1104" s="64">
        <f>培养数据!$S$8*D704</f>
        <v>10.4</v>
      </c>
      <c r="W1104" s="64">
        <f>培养数据!$S$9*D704</f>
        <v>7.8</v>
      </c>
      <c r="X1104" s="64">
        <f>培养数据!$S$10*D704</f>
        <v>1.248</v>
      </c>
      <c r="Y1104" s="64">
        <f>培养数据!$S$11*D704</f>
        <v>2.496</v>
      </c>
      <c r="Z1104" s="64">
        <f>培养数据!$S$12*D704</f>
        <v>1.248</v>
      </c>
    </row>
    <row r="1105" spans="1:26">
      <c r="A1105" s="64">
        <v>1102</v>
      </c>
      <c r="B1105" s="64">
        <v>3</v>
      </c>
      <c r="C1105" s="64">
        <v>4</v>
      </c>
      <c r="D1105" s="64">
        <v>2</v>
      </c>
      <c r="E1105" s="64">
        <f t="shared" si="513"/>
        <v>6400</v>
      </c>
      <c r="F1105" s="64">
        <f t="shared" si="514"/>
        <v>7680</v>
      </c>
      <c r="G1105" s="64">
        <f t="shared" si="508"/>
        <v>12800</v>
      </c>
      <c r="H1105" s="64">
        <f t="shared" si="509"/>
        <v>9600</v>
      </c>
      <c r="I1105" s="64">
        <f t="shared" si="510"/>
        <v>1536</v>
      </c>
      <c r="J1105" s="64">
        <f t="shared" si="511"/>
        <v>3072</v>
      </c>
      <c r="K1105" s="64">
        <f t="shared" si="512"/>
        <v>1536</v>
      </c>
      <c r="L1105" s="64">
        <f t="shared" si="501"/>
        <v>10400</v>
      </c>
      <c r="M1105" s="64">
        <f t="shared" si="502"/>
        <v>12480</v>
      </c>
      <c r="N1105" s="64">
        <f t="shared" si="503"/>
        <v>20800</v>
      </c>
      <c r="O1105" s="64">
        <f t="shared" si="504"/>
        <v>15600</v>
      </c>
      <c r="P1105" s="64">
        <f t="shared" si="505"/>
        <v>2496</v>
      </c>
      <c r="Q1105" s="64">
        <f t="shared" si="506"/>
        <v>4992</v>
      </c>
      <c r="R1105" s="64">
        <f t="shared" si="507"/>
        <v>2496</v>
      </c>
      <c r="T1105" s="64">
        <f>培养数据!$S$6*D705</f>
        <v>10.4</v>
      </c>
      <c r="U1105" s="64">
        <f>培养数据!$S$7*D705</f>
        <v>12.48</v>
      </c>
      <c r="V1105" s="64">
        <f>培养数据!$S$8*D705</f>
        <v>20.8</v>
      </c>
      <c r="W1105" s="64">
        <f>培养数据!$S$9*D705</f>
        <v>15.6</v>
      </c>
      <c r="X1105" s="64">
        <f>培养数据!$S$10*D705</f>
        <v>2.496</v>
      </c>
      <c r="Y1105" s="64">
        <f>培养数据!$S$11*D705</f>
        <v>4.992</v>
      </c>
      <c r="Z1105" s="64">
        <f>培养数据!$S$12*D705</f>
        <v>2.496</v>
      </c>
    </row>
    <row r="1106" spans="1:26">
      <c r="A1106" s="64">
        <v>1103</v>
      </c>
      <c r="B1106" s="64">
        <v>3</v>
      </c>
      <c r="C1106" s="64">
        <v>4</v>
      </c>
      <c r="D1106" s="64">
        <v>3</v>
      </c>
      <c r="E1106" s="64">
        <f t="shared" si="513"/>
        <v>9600</v>
      </c>
      <c r="F1106" s="64">
        <f t="shared" si="514"/>
        <v>11520</v>
      </c>
      <c r="G1106" s="64">
        <f t="shared" si="508"/>
        <v>19200</v>
      </c>
      <c r="H1106" s="64">
        <f t="shared" si="509"/>
        <v>14400</v>
      </c>
      <c r="I1106" s="64">
        <f t="shared" si="510"/>
        <v>2304</v>
      </c>
      <c r="J1106" s="64">
        <f t="shared" si="511"/>
        <v>4608</v>
      </c>
      <c r="K1106" s="64">
        <f t="shared" si="512"/>
        <v>2304</v>
      </c>
      <c r="L1106" s="64">
        <f t="shared" si="501"/>
        <v>15600.000000000002</v>
      </c>
      <c r="M1106" s="64">
        <f t="shared" si="502"/>
        <v>18720</v>
      </c>
      <c r="N1106" s="64">
        <f t="shared" si="503"/>
        <v>31200.000000000004</v>
      </c>
      <c r="O1106" s="64">
        <f t="shared" si="504"/>
        <v>23400</v>
      </c>
      <c r="P1106" s="64">
        <f t="shared" si="505"/>
        <v>3744</v>
      </c>
      <c r="Q1106" s="64">
        <f t="shared" si="506"/>
        <v>7488</v>
      </c>
      <c r="R1106" s="64">
        <f t="shared" si="507"/>
        <v>3744</v>
      </c>
      <c r="T1106" s="64">
        <f>培养数据!$S$6*D706</f>
        <v>15.600000000000001</v>
      </c>
      <c r="U1106" s="64">
        <f>培养数据!$S$7*D706</f>
        <v>18.72</v>
      </c>
      <c r="V1106" s="64">
        <f>培养数据!$S$8*D706</f>
        <v>31.200000000000003</v>
      </c>
      <c r="W1106" s="64">
        <f>培养数据!$S$9*D706</f>
        <v>23.4</v>
      </c>
      <c r="X1106" s="64">
        <f>培养数据!$S$10*D706</f>
        <v>3.7439999999999998</v>
      </c>
      <c r="Y1106" s="64">
        <f>培养数据!$S$11*D706</f>
        <v>7.4879999999999995</v>
      </c>
      <c r="Z1106" s="64">
        <f>培养数据!$S$12*D706</f>
        <v>3.7439999999999998</v>
      </c>
    </row>
    <row r="1107" spans="1:26">
      <c r="A1107" s="64">
        <v>1104</v>
      </c>
      <c r="B1107" s="64">
        <v>3</v>
      </c>
      <c r="C1107" s="64">
        <v>4</v>
      </c>
      <c r="D1107" s="64">
        <v>4</v>
      </c>
      <c r="E1107" s="64">
        <f t="shared" si="513"/>
        <v>12800</v>
      </c>
      <c r="F1107" s="64">
        <f t="shared" si="514"/>
        <v>15360</v>
      </c>
      <c r="G1107" s="64">
        <f t="shared" si="508"/>
        <v>25600</v>
      </c>
      <c r="H1107" s="64">
        <f t="shared" si="509"/>
        <v>19200</v>
      </c>
      <c r="I1107" s="64">
        <f t="shared" si="510"/>
        <v>3072</v>
      </c>
      <c r="J1107" s="64">
        <f t="shared" si="511"/>
        <v>6144</v>
      </c>
      <c r="K1107" s="64">
        <f t="shared" si="512"/>
        <v>3072</v>
      </c>
      <c r="L1107" s="64">
        <f t="shared" si="501"/>
        <v>20800</v>
      </c>
      <c r="M1107" s="64">
        <f t="shared" si="502"/>
        <v>24960</v>
      </c>
      <c r="N1107" s="64">
        <f t="shared" si="503"/>
        <v>41600</v>
      </c>
      <c r="O1107" s="64">
        <f t="shared" si="504"/>
        <v>31200</v>
      </c>
      <c r="P1107" s="64">
        <f t="shared" si="505"/>
        <v>4992</v>
      </c>
      <c r="Q1107" s="64">
        <f t="shared" si="506"/>
        <v>9984</v>
      </c>
      <c r="R1107" s="64">
        <f t="shared" si="507"/>
        <v>4992</v>
      </c>
      <c r="T1107" s="64">
        <f>培养数据!$S$6*D707</f>
        <v>20.8</v>
      </c>
      <c r="U1107" s="64">
        <f>培养数据!$S$7*D707</f>
        <v>24.96</v>
      </c>
      <c r="V1107" s="64">
        <f>培养数据!$S$8*D707</f>
        <v>41.6</v>
      </c>
      <c r="W1107" s="64">
        <f>培养数据!$S$9*D707</f>
        <v>31.2</v>
      </c>
      <c r="X1107" s="64">
        <f>培养数据!$S$10*D707</f>
        <v>4.992</v>
      </c>
      <c r="Y1107" s="64">
        <f>培养数据!$S$11*D707</f>
        <v>9.984</v>
      </c>
      <c r="Z1107" s="64">
        <f>培养数据!$S$12*D707</f>
        <v>4.992</v>
      </c>
    </row>
    <row r="1108" spans="1:26">
      <c r="A1108" s="64">
        <v>1105</v>
      </c>
      <c r="B1108" s="64">
        <v>3</v>
      </c>
      <c r="C1108" s="64">
        <v>4</v>
      </c>
      <c r="D1108" s="64">
        <v>5</v>
      </c>
      <c r="E1108" s="64">
        <f t="shared" si="513"/>
        <v>16000</v>
      </c>
      <c r="F1108" s="64">
        <f t="shared" si="514"/>
        <v>19200</v>
      </c>
      <c r="G1108" s="64">
        <f t="shared" si="508"/>
        <v>32000</v>
      </c>
      <c r="H1108" s="64">
        <f t="shared" si="509"/>
        <v>24000</v>
      </c>
      <c r="I1108" s="64">
        <f t="shared" si="510"/>
        <v>3840</v>
      </c>
      <c r="J1108" s="64">
        <f t="shared" si="511"/>
        <v>7680</v>
      </c>
      <c r="K1108" s="64">
        <f t="shared" si="512"/>
        <v>3840</v>
      </c>
      <c r="L1108" s="64">
        <f t="shared" si="501"/>
        <v>26000</v>
      </c>
      <c r="M1108" s="64">
        <f t="shared" si="502"/>
        <v>31200.000000000004</v>
      </c>
      <c r="N1108" s="64">
        <f t="shared" si="503"/>
        <v>52000</v>
      </c>
      <c r="O1108" s="64">
        <f t="shared" si="504"/>
        <v>39000</v>
      </c>
      <c r="P1108" s="64">
        <f t="shared" si="505"/>
        <v>6240</v>
      </c>
      <c r="Q1108" s="64">
        <f t="shared" si="506"/>
        <v>12480</v>
      </c>
      <c r="R1108" s="64">
        <f t="shared" si="507"/>
        <v>6240</v>
      </c>
      <c r="T1108" s="64">
        <f>培养数据!$S$6*D708</f>
        <v>26</v>
      </c>
      <c r="U1108" s="64">
        <f>培养数据!$S$7*D708</f>
        <v>31.200000000000003</v>
      </c>
      <c r="V1108" s="64">
        <f>培养数据!$S$8*D708</f>
        <v>52</v>
      </c>
      <c r="W1108" s="64">
        <f>培养数据!$S$9*D708</f>
        <v>39</v>
      </c>
      <c r="X1108" s="64">
        <f>培养数据!$S$10*D708</f>
        <v>6.24</v>
      </c>
      <c r="Y1108" s="64">
        <f>培养数据!$S$11*D708</f>
        <v>12.48</v>
      </c>
      <c r="Z1108" s="64">
        <f>培养数据!$S$12*D708</f>
        <v>6.24</v>
      </c>
    </row>
    <row r="1109" spans="1:26">
      <c r="A1109" s="64">
        <v>1106</v>
      </c>
      <c r="B1109" s="64">
        <v>3</v>
      </c>
      <c r="C1109" s="64">
        <v>4</v>
      </c>
      <c r="D1109" s="64">
        <v>6</v>
      </c>
      <c r="E1109" s="64">
        <f t="shared" si="513"/>
        <v>19200</v>
      </c>
      <c r="F1109" s="64">
        <f t="shared" si="514"/>
        <v>23040</v>
      </c>
      <c r="G1109" s="64">
        <f t="shared" si="508"/>
        <v>38400</v>
      </c>
      <c r="H1109" s="64">
        <f t="shared" si="509"/>
        <v>28800</v>
      </c>
      <c r="I1109" s="64">
        <f t="shared" si="510"/>
        <v>4608</v>
      </c>
      <c r="J1109" s="64">
        <f t="shared" si="511"/>
        <v>9216</v>
      </c>
      <c r="K1109" s="64">
        <f t="shared" si="512"/>
        <v>4608</v>
      </c>
      <c r="L1109" s="64">
        <f t="shared" si="501"/>
        <v>31200.000000000004</v>
      </c>
      <c r="M1109" s="64">
        <f t="shared" si="502"/>
        <v>37440</v>
      </c>
      <c r="N1109" s="64">
        <f t="shared" si="503"/>
        <v>62400.000000000007</v>
      </c>
      <c r="O1109" s="64">
        <f t="shared" si="504"/>
        <v>46800</v>
      </c>
      <c r="P1109" s="64">
        <f t="shared" si="505"/>
        <v>7488</v>
      </c>
      <c r="Q1109" s="64">
        <f t="shared" si="506"/>
        <v>14976</v>
      </c>
      <c r="R1109" s="64">
        <f t="shared" si="507"/>
        <v>7488</v>
      </c>
      <c r="T1109" s="64">
        <f>培养数据!$S$6*D709</f>
        <v>31.200000000000003</v>
      </c>
      <c r="U1109" s="64">
        <f>培养数据!$S$7*D709</f>
        <v>37.44</v>
      </c>
      <c r="V1109" s="64">
        <f>培养数据!$S$8*D709</f>
        <v>62.400000000000006</v>
      </c>
      <c r="W1109" s="64">
        <f>培养数据!$S$9*D709</f>
        <v>46.8</v>
      </c>
      <c r="X1109" s="64">
        <f>培养数据!$S$10*D709</f>
        <v>7.4879999999999995</v>
      </c>
      <c r="Y1109" s="64">
        <f>培养数据!$S$11*D709</f>
        <v>14.975999999999999</v>
      </c>
      <c r="Z1109" s="64">
        <f>培养数据!$S$12*D709</f>
        <v>7.4879999999999995</v>
      </c>
    </row>
    <row r="1110" spans="1:26">
      <c r="A1110" s="64">
        <v>1107</v>
      </c>
      <c r="B1110" s="64">
        <v>3</v>
      </c>
      <c r="C1110" s="64">
        <v>4</v>
      </c>
      <c r="D1110" s="64">
        <v>7</v>
      </c>
      <c r="E1110" s="64">
        <f t="shared" si="513"/>
        <v>22400</v>
      </c>
      <c r="F1110" s="64">
        <f t="shared" si="514"/>
        <v>26880</v>
      </c>
      <c r="G1110" s="64">
        <f t="shared" si="508"/>
        <v>44800</v>
      </c>
      <c r="H1110" s="64">
        <f t="shared" si="509"/>
        <v>33600</v>
      </c>
      <c r="I1110" s="64">
        <f t="shared" si="510"/>
        <v>5376</v>
      </c>
      <c r="J1110" s="64">
        <f t="shared" si="511"/>
        <v>10752</v>
      </c>
      <c r="K1110" s="64">
        <f t="shared" si="512"/>
        <v>5376</v>
      </c>
      <c r="L1110" s="64">
        <f t="shared" si="501"/>
        <v>36400</v>
      </c>
      <c r="M1110" s="64">
        <f t="shared" si="502"/>
        <v>43680</v>
      </c>
      <c r="N1110" s="64">
        <f t="shared" si="503"/>
        <v>72800</v>
      </c>
      <c r="O1110" s="64">
        <f t="shared" si="504"/>
        <v>54600</v>
      </c>
      <c r="P1110" s="64">
        <f t="shared" si="505"/>
        <v>8736</v>
      </c>
      <c r="Q1110" s="64">
        <f t="shared" si="506"/>
        <v>17472</v>
      </c>
      <c r="R1110" s="64">
        <f t="shared" si="507"/>
        <v>8736</v>
      </c>
      <c r="T1110" s="64">
        <f>培养数据!$S$6*D710</f>
        <v>36.4</v>
      </c>
      <c r="U1110" s="64">
        <f>培养数据!$S$7*D710</f>
        <v>43.68</v>
      </c>
      <c r="V1110" s="64">
        <f>培养数据!$S$8*D710</f>
        <v>72.8</v>
      </c>
      <c r="W1110" s="64">
        <f>培养数据!$S$9*D710</f>
        <v>54.6</v>
      </c>
      <c r="X1110" s="64">
        <f>培养数据!$S$10*D710</f>
        <v>8.7360000000000007</v>
      </c>
      <c r="Y1110" s="64">
        <f>培养数据!$S$11*D710</f>
        <v>17.472000000000001</v>
      </c>
      <c r="Z1110" s="64">
        <f>培养数据!$S$12*D710</f>
        <v>8.7360000000000007</v>
      </c>
    </row>
    <row r="1111" spans="1:26">
      <c r="A1111" s="64">
        <v>1108</v>
      </c>
      <c r="B1111" s="64">
        <v>3</v>
      </c>
      <c r="C1111" s="64">
        <v>4</v>
      </c>
      <c r="D1111" s="64">
        <v>8</v>
      </c>
      <c r="E1111" s="64">
        <f t="shared" si="513"/>
        <v>25600</v>
      </c>
      <c r="F1111" s="64">
        <f t="shared" si="514"/>
        <v>30720</v>
      </c>
      <c r="G1111" s="64">
        <f t="shared" si="508"/>
        <v>51200</v>
      </c>
      <c r="H1111" s="64">
        <f t="shared" si="509"/>
        <v>38400</v>
      </c>
      <c r="I1111" s="64">
        <f t="shared" si="510"/>
        <v>6144</v>
      </c>
      <c r="J1111" s="64">
        <f t="shared" si="511"/>
        <v>12288</v>
      </c>
      <c r="K1111" s="64">
        <f t="shared" si="512"/>
        <v>6144</v>
      </c>
      <c r="L1111" s="64">
        <f t="shared" si="501"/>
        <v>41600</v>
      </c>
      <c r="M1111" s="64">
        <f t="shared" si="502"/>
        <v>49920</v>
      </c>
      <c r="N1111" s="64">
        <f t="shared" si="503"/>
        <v>83200</v>
      </c>
      <c r="O1111" s="64">
        <f t="shared" si="504"/>
        <v>62400</v>
      </c>
      <c r="P1111" s="64">
        <f t="shared" si="505"/>
        <v>9984</v>
      </c>
      <c r="Q1111" s="64">
        <f t="shared" si="506"/>
        <v>19968</v>
      </c>
      <c r="R1111" s="64">
        <f t="shared" si="507"/>
        <v>9984</v>
      </c>
      <c r="T1111" s="64">
        <f>培养数据!$S$6*D711</f>
        <v>41.6</v>
      </c>
      <c r="U1111" s="64">
        <f>培养数据!$S$7*D711</f>
        <v>49.92</v>
      </c>
      <c r="V1111" s="64">
        <f>培养数据!$S$8*D711</f>
        <v>83.2</v>
      </c>
      <c r="W1111" s="64">
        <f>培养数据!$S$9*D711</f>
        <v>62.4</v>
      </c>
      <c r="X1111" s="64">
        <f>培养数据!$S$10*D711</f>
        <v>9.984</v>
      </c>
      <c r="Y1111" s="64">
        <f>培养数据!$S$11*D711</f>
        <v>19.968</v>
      </c>
      <c r="Z1111" s="64">
        <f>培养数据!$S$12*D711</f>
        <v>9.984</v>
      </c>
    </row>
    <row r="1112" spans="1:26">
      <c r="A1112" s="64">
        <v>1109</v>
      </c>
      <c r="B1112" s="64">
        <v>3</v>
      </c>
      <c r="C1112" s="64">
        <v>4</v>
      </c>
      <c r="D1112" s="64">
        <v>9</v>
      </c>
      <c r="E1112" s="64">
        <f t="shared" si="513"/>
        <v>28800</v>
      </c>
      <c r="F1112" s="64">
        <f t="shared" si="514"/>
        <v>34559.999999999993</v>
      </c>
      <c r="G1112" s="64">
        <f t="shared" si="508"/>
        <v>57600</v>
      </c>
      <c r="H1112" s="64">
        <f t="shared" si="509"/>
        <v>43200</v>
      </c>
      <c r="I1112" s="64">
        <f t="shared" si="510"/>
        <v>6912</v>
      </c>
      <c r="J1112" s="64">
        <f t="shared" si="511"/>
        <v>13824</v>
      </c>
      <c r="K1112" s="64">
        <f t="shared" si="512"/>
        <v>6912</v>
      </c>
      <c r="L1112" s="64">
        <f t="shared" si="501"/>
        <v>46800.000000000007</v>
      </c>
      <c r="M1112" s="64">
        <f t="shared" si="502"/>
        <v>56160.000000000007</v>
      </c>
      <c r="N1112" s="64">
        <f t="shared" si="503"/>
        <v>93600.000000000015</v>
      </c>
      <c r="O1112" s="64">
        <f t="shared" si="504"/>
        <v>70200</v>
      </c>
      <c r="P1112" s="64">
        <f t="shared" si="505"/>
        <v>11232</v>
      </c>
      <c r="Q1112" s="64">
        <f t="shared" si="506"/>
        <v>22464</v>
      </c>
      <c r="R1112" s="64">
        <f t="shared" si="507"/>
        <v>11232</v>
      </c>
      <c r="T1112" s="64">
        <f>培养数据!$S$6*D712</f>
        <v>46.800000000000004</v>
      </c>
      <c r="U1112" s="64">
        <f>培养数据!$S$7*D712</f>
        <v>56.160000000000004</v>
      </c>
      <c r="V1112" s="64">
        <f>培养数据!$S$8*D712</f>
        <v>93.600000000000009</v>
      </c>
      <c r="W1112" s="64">
        <f>培养数据!$S$9*D712</f>
        <v>70.2</v>
      </c>
      <c r="X1112" s="64">
        <f>培养数据!$S$10*D712</f>
        <v>11.231999999999999</v>
      </c>
      <c r="Y1112" s="64">
        <f>培养数据!$S$11*D712</f>
        <v>22.463999999999999</v>
      </c>
      <c r="Z1112" s="64">
        <f>培养数据!$S$12*D712</f>
        <v>11.231999999999999</v>
      </c>
    </row>
    <row r="1113" spans="1:26">
      <c r="A1113" s="64">
        <v>1110</v>
      </c>
      <c r="B1113" s="64">
        <v>3</v>
      </c>
      <c r="C1113" s="64">
        <v>4</v>
      </c>
      <c r="D1113" s="64">
        <v>10</v>
      </c>
      <c r="E1113" s="64">
        <f t="shared" si="513"/>
        <v>32000</v>
      </c>
      <c r="F1113" s="64">
        <f t="shared" si="514"/>
        <v>38400</v>
      </c>
      <c r="G1113" s="64">
        <f t="shared" si="508"/>
        <v>64000</v>
      </c>
      <c r="H1113" s="64">
        <f t="shared" si="509"/>
        <v>48000</v>
      </c>
      <c r="I1113" s="64">
        <f t="shared" si="510"/>
        <v>7680</v>
      </c>
      <c r="J1113" s="64">
        <f t="shared" si="511"/>
        <v>15360</v>
      </c>
      <c r="K1113" s="64">
        <f t="shared" si="512"/>
        <v>7680</v>
      </c>
      <c r="L1113" s="64">
        <f t="shared" si="501"/>
        <v>52000</v>
      </c>
      <c r="M1113" s="64">
        <f t="shared" si="502"/>
        <v>62400.000000000007</v>
      </c>
      <c r="N1113" s="64">
        <f t="shared" si="503"/>
        <v>104000</v>
      </c>
      <c r="O1113" s="64">
        <f t="shared" si="504"/>
        <v>78000</v>
      </c>
      <c r="P1113" s="64">
        <f t="shared" si="505"/>
        <v>12480</v>
      </c>
      <c r="Q1113" s="64">
        <f t="shared" si="506"/>
        <v>24960</v>
      </c>
      <c r="R1113" s="64">
        <f t="shared" si="507"/>
        <v>12480</v>
      </c>
      <c r="T1113" s="64">
        <f>培养数据!$S$6*D713</f>
        <v>52</v>
      </c>
      <c r="U1113" s="64">
        <f>培养数据!$S$7*D713</f>
        <v>62.400000000000006</v>
      </c>
      <c r="V1113" s="64">
        <f>培养数据!$S$8*D713</f>
        <v>104</v>
      </c>
      <c r="W1113" s="64">
        <f>培养数据!$S$9*D713</f>
        <v>78</v>
      </c>
      <c r="X1113" s="64">
        <f>培养数据!$S$10*D713</f>
        <v>12.48</v>
      </c>
      <c r="Y1113" s="64">
        <f>培养数据!$S$11*D713</f>
        <v>24.96</v>
      </c>
      <c r="Z1113" s="64">
        <f>培养数据!$S$12*D713</f>
        <v>12.48</v>
      </c>
    </row>
    <row r="1114" spans="1:26">
      <c r="A1114" s="64">
        <v>1111</v>
      </c>
      <c r="B1114" s="64">
        <v>3</v>
      </c>
      <c r="C1114" s="64">
        <v>4</v>
      </c>
      <c r="D1114" s="64">
        <v>11</v>
      </c>
      <c r="E1114" s="64">
        <f t="shared" si="513"/>
        <v>35200</v>
      </c>
      <c r="F1114" s="64">
        <f t="shared" si="514"/>
        <v>42240</v>
      </c>
      <c r="G1114" s="64">
        <f t="shared" si="508"/>
        <v>70400</v>
      </c>
      <c r="H1114" s="64">
        <f t="shared" si="509"/>
        <v>52800</v>
      </c>
      <c r="I1114" s="64">
        <f t="shared" si="510"/>
        <v>8447.9999999999982</v>
      </c>
      <c r="J1114" s="64">
        <f t="shared" si="511"/>
        <v>16895.999999999996</v>
      </c>
      <c r="K1114" s="64">
        <f t="shared" si="512"/>
        <v>8447.9999999999982</v>
      </c>
      <c r="L1114" s="64">
        <f t="shared" si="501"/>
        <v>57200</v>
      </c>
      <c r="M1114" s="64">
        <f t="shared" si="502"/>
        <v>68640</v>
      </c>
      <c r="N1114" s="64">
        <f t="shared" si="503"/>
        <v>114400</v>
      </c>
      <c r="O1114" s="64">
        <f t="shared" si="504"/>
        <v>85800</v>
      </c>
      <c r="P1114" s="64">
        <f t="shared" si="505"/>
        <v>13728</v>
      </c>
      <c r="Q1114" s="64">
        <f t="shared" si="506"/>
        <v>27456</v>
      </c>
      <c r="R1114" s="64">
        <f t="shared" si="507"/>
        <v>13728</v>
      </c>
      <c r="T1114" s="64">
        <f>培养数据!$S$6*D714</f>
        <v>57.2</v>
      </c>
      <c r="U1114" s="64">
        <f>培养数据!$S$7*D714</f>
        <v>68.64</v>
      </c>
      <c r="V1114" s="64">
        <f>培养数据!$S$8*D714</f>
        <v>114.4</v>
      </c>
      <c r="W1114" s="64">
        <f>培养数据!$S$9*D714</f>
        <v>85.8</v>
      </c>
      <c r="X1114" s="64">
        <f>培养数据!$S$10*D714</f>
        <v>13.728</v>
      </c>
      <c r="Y1114" s="64">
        <f>培养数据!$S$11*D714</f>
        <v>27.456</v>
      </c>
      <c r="Z1114" s="64">
        <f>培养数据!$S$12*D714</f>
        <v>13.728</v>
      </c>
    </row>
    <row r="1115" spans="1:26">
      <c r="A1115" s="64">
        <v>1112</v>
      </c>
      <c r="B1115" s="64">
        <v>3</v>
      </c>
      <c r="C1115" s="64">
        <v>4</v>
      </c>
      <c r="D1115" s="64">
        <v>12</v>
      </c>
      <c r="E1115" s="64">
        <f t="shared" si="513"/>
        <v>38400</v>
      </c>
      <c r="F1115" s="64">
        <f t="shared" si="514"/>
        <v>46080</v>
      </c>
      <c r="G1115" s="64">
        <f t="shared" si="508"/>
        <v>76800</v>
      </c>
      <c r="H1115" s="64">
        <f t="shared" si="509"/>
        <v>57600</v>
      </c>
      <c r="I1115" s="64">
        <f t="shared" si="510"/>
        <v>9216</v>
      </c>
      <c r="J1115" s="64">
        <f t="shared" si="511"/>
        <v>18432</v>
      </c>
      <c r="K1115" s="64">
        <f t="shared" si="512"/>
        <v>9216</v>
      </c>
      <c r="L1115" s="64">
        <f t="shared" si="501"/>
        <v>62400.000000000007</v>
      </c>
      <c r="M1115" s="64">
        <f t="shared" si="502"/>
        <v>74880</v>
      </c>
      <c r="N1115" s="64">
        <f t="shared" si="503"/>
        <v>124800.00000000001</v>
      </c>
      <c r="O1115" s="64">
        <f t="shared" si="504"/>
        <v>93600</v>
      </c>
      <c r="P1115" s="64">
        <f t="shared" si="505"/>
        <v>14976</v>
      </c>
      <c r="Q1115" s="64">
        <f t="shared" si="506"/>
        <v>29952</v>
      </c>
      <c r="R1115" s="64">
        <f t="shared" si="507"/>
        <v>14976</v>
      </c>
      <c r="T1115" s="64">
        <f>培养数据!$S$6*D715</f>
        <v>62.400000000000006</v>
      </c>
      <c r="U1115" s="64">
        <f>培养数据!$S$7*D715</f>
        <v>74.88</v>
      </c>
      <c r="V1115" s="64">
        <f>培养数据!$S$8*D715</f>
        <v>124.80000000000001</v>
      </c>
      <c r="W1115" s="64">
        <f>培养数据!$S$9*D715</f>
        <v>93.6</v>
      </c>
      <c r="X1115" s="64">
        <f>培养数据!$S$10*D715</f>
        <v>14.975999999999999</v>
      </c>
      <c r="Y1115" s="64">
        <f>培养数据!$S$11*D715</f>
        <v>29.951999999999998</v>
      </c>
      <c r="Z1115" s="64">
        <f>培养数据!$S$12*D715</f>
        <v>14.975999999999999</v>
      </c>
    </row>
    <row r="1116" spans="1:26">
      <c r="A1116" s="64">
        <v>1113</v>
      </c>
      <c r="B1116" s="64">
        <v>3</v>
      </c>
      <c r="C1116" s="64">
        <v>4</v>
      </c>
      <c r="D1116" s="64">
        <v>13</v>
      </c>
      <c r="E1116" s="64">
        <f t="shared" si="513"/>
        <v>41600</v>
      </c>
      <c r="F1116" s="64">
        <f t="shared" si="514"/>
        <v>49920</v>
      </c>
      <c r="G1116" s="64">
        <f t="shared" si="508"/>
        <v>83200</v>
      </c>
      <c r="H1116" s="64">
        <f t="shared" si="509"/>
        <v>62400</v>
      </c>
      <c r="I1116" s="64">
        <f t="shared" si="510"/>
        <v>9984</v>
      </c>
      <c r="J1116" s="64">
        <f t="shared" si="511"/>
        <v>19968</v>
      </c>
      <c r="K1116" s="64">
        <f t="shared" si="512"/>
        <v>9984</v>
      </c>
      <c r="L1116" s="64">
        <f t="shared" si="501"/>
        <v>67600.000000000015</v>
      </c>
      <c r="M1116" s="64">
        <f t="shared" si="502"/>
        <v>81120</v>
      </c>
      <c r="N1116" s="64">
        <f t="shared" si="503"/>
        <v>135200.00000000003</v>
      </c>
      <c r="O1116" s="64">
        <f t="shared" si="504"/>
        <v>101399.99999999999</v>
      </c>
      <c r="P1116" s="64">
        <f t="shared" si="505"/>
        <v>16224</v>
      </c>
      <c r="Q1116" s="64">
        <f t="shared" si="506"/>
        <v>32448</v>
      </c>
      <c r="R1116" s="64">
        <f t="shared" si="507"/>
        <v>16224</v>
      </c>
      <c r="T1116" s="64">
        <f>培养数据!$S$6*D716</f>
        <v>67.600000000000009</v>
      </c>
      <c r="U1116" s="64">
        <f>培养数据!$S$7*D716</f>
        <v>81.12</v>
      </c>
      <c r="V1116" s="64">
        <f>培养数据!$S$8*D716</f>
        <v>135.20000000000002</v>
      </c>
      <c r="W1116" s="64">
        <f>培养数据!$S$9*D716</f>
        <v>101.39999999999999</v>
      </c>
      <c r="X1116" s="64">
        <f>培养数据!$S$10*D716</f>
        <v>16.224</v>
      </c>
      <c r="Y1116" s="64">
        <f>培养数据!$S$11*D716</f>
        <v>32.448</v>
      </c>
      <c r="Z1116" s="64">
        <f>培养数据!$S$12*D716</f>
        <v>16.224</v>
      </c>
    </row>
    <row r="1117" spans="1:26">
      <c r="A1117" s="64">
        <v>1114</v>
      </c>
      <c r="B1117" s="64">
        <v>3</v>
      </c>
      <c r="C1117" s="64">
        <v>4</v>
      </c>
      <c r="D1117" s="64">
        <v>14</v>
      </c>
      <c r="E1117" s="64">
        <f t="shared" si="513"/>
        <v>44800</v>
      </c>
      <c r="F1117" s="64">
        <f t="shared" si="514"/>
        <v>53760</v>
      </c>
      <c r="G1117" s="64">
        <f t="shared" si="508"/>
        <v>89600</v>
      </c>
      <c r="H1117" s="64">
        <f t="shared" si="509"/>
        <v>67200</v>
      </c>
      <c r="I1117" s="64">
        <f t="shared" si="510"/>
        <v>10752</v>
      </c>
      <c r="J1117" s="64">
        <f t="shared" si="511"/>
        <v>21504</v>
      </c>
      <c r="K1117" s="64">
        <f t="shared" si="512"/>
        <v>10752</v>
      </c>
      <c r="L1117" s="64">
        <f t="shared" si="501"/>
        <v>72800</v>
      </c>
      <c r="M1117" s="64">
        <f t="shared" si="502"/>
        <v>87360</v>
      </c>
      <c r="N1117" s="64">
        <f t="shared" si="503"/>
        <v>145600</v>
      </c>
      <c r="O1117" s="64">
        <f t="shared" si="504"/>
        <v>109200</v>
      </c>
      <c r="P1117" s="64">
        <f t="shared" si="505"/>
        <v>17472</v>
      </c>
      <c r="Q1117" s="64">
        <f t="shared" si="506"/>
        <v>34944</v>
      </c>
      <c r="R1117" s="64">
        <f t="shared" si="507"/>
        <v>17472</v>
      </c>
      <c r="T1117" s="64">
        <f>培养数据!$S$6*D717</f>
        <v>72.8</v>
      </c>
      <c r="U1117" s="64">
        <f>培养数据!$S$7*D717</f>
        <v>87.36</v>
      </c>
      <c r="V1117" s="64">
        <f>培养数据!$S$8*D717</f>
        <v>145.6</v>
      </c>
      <c r="W1117" s="64">
        <f>培养数据!$S$9*D717</f>
        <v>109.2</v>
      </c>
      <c r="X1117" s="64">
        <f>培养数据!$S$10*D717</f>
        <v>17.472000000000001</v>
      </c>
      <c r="Y1117" s="64">
        <f>培养数据!$S$11*D717</f>
        <v>34.944000000000003</v>
      </c>
      <c r="Z1117" s="64">
        <f>培养数据!$S$12*D717</f>
        <v>17.472000000000001</v>
      </c>
    </row>
    <row r="1118" spans="1:26">
      <c r="A1118" s="64">
        <v>1115</v>
      </c>
      <c r="B1118" s="64">
        <v>3</v>
      </c>
      <c r="C1118" s="64">
        <v>4</v>
      </c>
      <c r="D1118" s="64">
        <v>15</v>
      </c>
      <c r="E1118" s="64">
        <f t="shared" si="513"/>
        <v>48000</v>
      </c>
      <c r="F1118" s="64">
        <f t="shared" si="514"/>
        <v>57600</v>
      </c>
      <c r="G1118" s="64">
        <f t="shared" si="508"/>
        <v>96000</v>
      </c>
      <c r="H1118" s="64">
        <f t="shared" si="509"/>
        <v>72000</v>
      </c>
      <c r="I1118" s="64">
        <f t="shared" si="510"/>
        <v>11520</v>
      </c>
      <c r="J1118" s="64">
        <f t="shared" si="511"/>
        <v>23040</v>
      </c>
      <c r="K1118" s="64">
        <f t="shared" si="512"/>
        <v>11520</v>
      </c>
      <c r="L1118" s="64">
        <f t="shared" si="501"/>
        <v>78000</v>
      </c>
      <c r="M1118" s="64">
        <f t="shared" si="502"/>
        <v>93600.000000000015</v>
      </c>
      <c r="N1118" s="64">
        <f t="shared" si="503"/>
        <v>156000</v>
      </c>
      <c r="O1118" s="64">
        <f t="shared" si="504"/>
        <v>117000</v>
      </c>
      <c r="P1118" s="64">
        <f t="shared" si="505"/>
        <v>18720</v>
      </c>
      <c r="Q1118" s="64">
        <f t="shared" si="506"/>
        <v>37440</v>
      </c>
      <c r="R1118" s="64">
        <f t="shared" si="507"/>
        <v>18720</v>
      </c>
      <c r="T1118" s="64">
        <f>培养数据!$S$6*D718</f>
        <v>78</v>
      </c>
      <c r="U1118" s="64">
        <f>培养数据!$S$7*D718</f>
        <v>93.600000000000009</v>
      </c>
      <c r="V1118" s="64">
        <f>培养数据!$S$8*D718</f>
        <v>156</v>
      </c>
      <c r="W1118" s="64">
        <f>培养数据!$S$9*D718</f>
        <v>117</v>
      </c>
      <c r="X1118" s="64">
        <f>培养数据!$S$10*D718</f>
        <v>18.72</v>
      </c>
      <c r="Y1118" s="64">
        <f>培养数据!$S$11*D718</f>
        <v>37.44</v>
      </c>
      <c r="Z1118" s="64">
        <f>培养数据!$S$12*D718</f>
        <v>18.72</v>
      </c>
    </row>
    <row r="1119" spans="1:26">
      <c r="A1119" s="64">
        <v>1116</v>
      </c>
      <c r="B1119" s="64">
        <v>3</v>
      </c>
      <c r="C1119" s="64">
        <v>4</v>
      </c>
      <c r="D1119" s="64">
        <v>16</v>
      </c>
      <c r="E1119" s="64">
        <f t="shared" si="513"/>
        <v>51200</v>
      </c>
      <c r="F1119" s="64">
        <f t="shared" si="514"/>
        <v>61440</v>
      </c>
      <c r="G1119" s="64">
        <f t="shared" si="508"/>
        <v>102400</v>
      </c>
      <c r="H1119" s="64">
        <f t="shared" si="509"/>
        <v>76800</v>
      </c>
      <c r="I1119" s="64">
        <f t="shared" si="510"/>
        <v>12288</v>
      </c>
      <c r="J1119" s="64">
        <f t="shared" si="511"/>
        <v>24576</v>
      </c>
      <c r="K1119" s="64">
        <f t="shared" si="512"/>
        <v>12288</v>
      </c>
      <c r="L1119" s="64">
        <f t="shared" si="501"/>
        <v>83200</v>
      </c>
      <c r="M1119" s="64">
        <f t="shared" si="502"/>
        <v>99840</v>
      </c>
      <c r="N1119" s="64">
        <f t="shared" si="503"/>
        <v>166400</v>
      </c>
      <c r="O1119" s="64">
        <f t="shared" si="504"/>
        <v>124800</v>
      </c>
      <c r="P1119" s="64">
        <f t="shared" si="505"/>
        <v>19968</v>
      </c>
      <c r="Q1119" s="64">
        <f t="shared" si="506"/>
        <v>39936</v>
      </c>
      <c r="R1119" s="64">
        <f t="shared" si="507"/>
        <v>19968</v>
      </c>
      <c r="T1119" s="64">
        <f>培养数据!$S$6*D719</f>
        <v>83.2</v>
      </c>
      <c r="U1119" s="64">
        <f>培养数据!$S$7*D719</f>
        <v>99.84</v>
      </c>
      <c r="V1119" s="64">
        <f>培养数据!$S$8*D719</f>
        <v>166.4</v>
      </c>
      <c r="W1119" s="64">
        <f>培养数据!$S$9*D719</f>
        <v>124.8</v>
      </c>
      <c r="X1119" s="64">
        <f>培养数据!$S$10*D719</f>
        <v>19.968</v>
      </c>
      <c r="Y1119" s="64">
        <f>培养数据!$S$11*D719</f>
        <v>39.936</v>
      </c>
      <c r="Z1119" s="64">
        <f>培养数据!$S$12*D719</f>
        <v>19.968</v>
      </c>
    </row>
    <row r="1120" spans="1:26">
      <c r="A1120" s="64">
        <v>1117</v>
      </c>
      <c r="B1120" s="64">
        <v>3</v>
      </c>
      <c r="C1120" s="64">
        <v>4</v>
      </c>
      <c r="D1120" s="64">
        <v>17</v>
      </c>
      <c r="E1120" s="64">
        <f t="shared" si="513"/>
        <v>54400</v>
      </c>
      <c r="F1120" s="64">
        <f t="shared" si="514"/>
        <v>65280</v>
      </c>
      <c r="G1120" s="64">
        <f t="shared" si="508"/>
        <v>108800</v>
      </c>
      <c r="H1120" s="64">
        <f t="shared" si="509"/>
        <v>81600</v>
      </c>
      <c r="I1120" s="64">
        <f t="shared" si="510"/>
        <v>13056</v>
      </c>
      <c r="J1120" s="64">
        <f t="shared" si="511"/>
        <v>26112</v>
      </c>
      <c r="K1120" s="64">
        <f t="shared" si="512"/>
        <v>13056</v>
      </c>
      <c r="L1120" s="64">
        <f t="shared" si="501"/>
        <v>88400</v>
      </c>
      <c r="M1120" s="64">
        <f t="shared" si="502"/>
        <v>106080</v>
      </c>
      <c r="N1120" s="64">
        <f t="shared" si="503"/>
        <v>176800</v>
      </c>
      <c r="O1120" s="64">
        <f t="shared" si="504"/>
        <v>132600</v>
      </c>
      <c r="P1120" s="64">
        <f t="shared" si="505"/>
        <v>21216</v>
      </c>
      <c r="Q1120" s="64">
        <f t="shared" si="506"/>
        <v>42432</v>
      </c>
      <c r="R1120" s="64">
        <f t="shared" si="507"/>
        <v>21216</v>
      </c>
      <c r="T1120" s="64">
        <f>培养数据!$S$6*D720</f>
        <v>88.4</v>
      </c>
      <c r="U1120" s="64">
        <f>培养数据!$S$7*D720</f>
        <v>106.08</v>
      </c>
      <c r="V1120" s="64">
        <f>培养数据!$S$8*D720</f>
        <v>176.8</v>
      </c>
      <c r="W1120" s="64">
        <f>培养数据!$S$9*D720</f>
        <v>132.6</v>
      </c>
      <c r="X1120" s="64">
        <f>培养数据!$S$10*D720</f>
        <v>21.216000000000001</v>
      </c>
      <c r="Y1120" s="64">
        <f>培养数据!$S$11*D720</f>
        <v>42.432000000000002</v>
      </c>
      <c r="Z1120" s="64">
        <f>培养数据!$S$12*D720</f>
        <v>21.216000000000001</v>
      </c>
    </row>
    <row r="1121" spans="1:26">
      <c r="A1121" s="64">
        <v>1118</v>
      </c>
      <c r="B1121" s="64">
        <v>3</v>
      </c>
      <c r="C1121" s="64">
        <v>4</v>
      </c>
      <c r="D1121" s="64">
        <v>18</v>
      </c>
      <c r="E1121" s="64">
        <f t="shared" si="513"/>
        <v>57600</v>
      </c>
      <c r="F1121" s="64">
        <f t="shared" si="514"/>
        <v>69119.999999999985</v>
      </c>
      <c r="G1121" s="64">
        <f t="shared" si="508"/>
        <v>115200</v>
      </c>
      <c r="H1121" s="64">
        <f t="shared" si="509"/>
        <v>86400</v>
      </c>
      <c r="I1121" s="64">
        <f t="shared" si="510"/>
        <v>13824</v>
      </c>
      <c r="J1121" s="64">
        <f t="shared" si="511"/>
        <v>27648</v>
      </c>
      <c r="K1121" s="64">
        <f t="shared" si="512"/>
        <v>13824</v>
      </c>
      <c r="L1121" s="64">
        <f t="shared" si="501"/>
        <v>93600.000000000015</v>
      </c>
      <c r="M1121" s="64">
        <f t="shared" si="502"/>
        <v>112320.00000000001</v>
      </c>
      <c r="N1121" s="64">
        <f t="shared" si="503"/>
        <v>187200.00000000003</v>
      </c>
      <c r="O1121" s="64">
        <f t="shared" si="504"/>
        <v>140400</v>
      </c>
      <c r="P1121" s="64">
        <f t="shared" si="505"/>
        <v>22464</v>
      </c>
      <c r="Q1121" s="64">
        <f t="shared" si="506"/>
        <v>44928</v>
      </c>
      <c r="R1121" s="64">
        <f t="shared" si="507"/>
        <v>22464</v>
      </c>
      <c r="T1121" s="64">
        <f>培养数据!$S$6*D721</f>
        <v>93.600000000000009</v>
      </c>
      <c r="U1121" s="64">
        <f>培养数据!$S$7*D721</f>
        <v>112.32000000000001</v>
      </c>
      <c r="V1121" s="64">
        <f>培养数据!$S$8*D721</f>
        <v>187.20000000000002</v>
      </c>
      <c r="W1121" s="64">
        <f>培养数据!$S$9*D721</f>
        <v>140.4</v>
      </c>
      <c r="X1121" s="64">
        <f>培养数据!$S$10*D721</f>
        <v>22.463999999999999</v>
      </c>
      <c r="Y1121" s="64">
        <f>培养数据!$S$11*D721</f>
        <v>44.927999999999997</v>
      </c>
      <c r="Z1121" s="64">
        <f>培养数据!$S$12*D721</f>
        <v>22.463999999999999</v>
      </c>
    </row>
    <row r="1122" spans="1:26">
      <c r="A1122" s="64">
        <v>1119</v>
      </c>
      <c r="B1122" s="64">
        <v>3</v>
      </c>
      <c r="C1122" s="64">
        <v>4</v>
      </c>
      <c r="D1122" s="64">
        <v>19</v>
      </c>
      <c r="E1122" s="64">
        <f t="shared" si="513"/>
        <v>60800</v>
      </c>
      <c r="F1122" s="64">
        <f t="shared" si="514"/>
        <v>72960</v>
      </c>
      <c r="G1122" s="64">
        <f t="shared" si="508"/>
        <v>121600</v>
      </c>
      <c r="H1122" s="64">
        <f t="shared" si="509"/>
        <v>91200</v>
      </c>
      <c r="I1122" s="64">
        <f t="shared" si="510"/>
        <v>14592</v>
      </c>
      <c r="J1122" s="64">
        <f t="shared" si="511"/>
        <v>29184</v>
      </c>
      <c r="K1122" s="64">
        <f t="shared" si="512"/>
        <v>14592</v>
      </c>
      <c r="L1122" s="64">
        <f t="shared" si="501"/>
        <v>98800</v>
      </c>
      <c r="M1122" s="64">
        <f t="shared" si="502"/>
        <v>118560</v>
      </c>
      <c r="N1122" s="64">
        <f t="shared" si="503"/>
        <v>197600</v>
      </c>
      <c r="O1122" s="64">
        <f t="shared" si="504"/>
        <v>148200</v>
      </c>
      <c r="P1122" s="64">
        <f t="shared" si="505"/>
        <v>23712</v>
      </c>
      <c r="Q1122" s="64">
        <f t="shared" si="506"/>
        <v>47424</v>
      </c>
      <c r="R1122" s="64">
        <f t="shared" si="507"/>
        <v>23712</v>
      </c>
      <c r="T1122" s="64">
        <f>培养数据!$S$6*D722</f>
        <v>98.8</v>
      </c>
      <c r="U1122" s="64">
        <f>培养数据!$S$7*D722</f>
        <v>118.56</v>
      </c>
      <c r="V1122" s="64">
        <f>培养数据!$S$8*D722</f>
        <v>197.6</v>
      </c>
      <c r="W1122" s="64">
        <f>培养数据!$S$9*D722</f>
        <v>148.19999999999999</v>
      </c>
      <c r="X1122" s="64">
        <f>培养数据!$S$10*D722</f>
        <v>23.712</v>
      </c>
      <c r="Y1122" s="64">
        <f>培养数据!$S$11*D722</f>
        <v>47.423999999999999</v>
      </c>
      <c r="Z1122" s="64">
        <f>培养数据!$S$12*D722</f>
        <v>23.712</v>
      </c>
    </row>
    <row r="1123" spans="1:26">
      <c r="A1123" s="64">
        <v>1120</v>
      </c>
      <c r="B1123" s="64">
        <v>3</v>
      </c>
      <c r="C1123" s="64">
        <v>4</v>
      </c>
      <c r="D1123" s="64">
        <v>20</v>
      </c>
      <c r="E1123" s="64">
        <f t="shared" si="513"/>
        <v>64000</v>
      </c>
      <c r="F1123" s="64">
        <f t="shared" si="514"/>
        <v>76800</v>
      </c>
      <c r="G1123" s="64">
        <f t="shared" si="508"/>
        <v>128000</v>
      </c>
      <c r="H1123" s="64">
        <f t="shared" si="509"/>
        <v>96000</v>
      </c>
      <c r="I1123" s="64">
        <f t="shared" si="510"/>
        <v>15360</v>
      </c>
      <c r="J1123" s="64">
        <f t="shared" si="511"/>
        <v>30720</v>
      </c>
      <c r="K1123" s="64">
        <f t="shared" si="512"/>
        <v>15360</v>
      </c>
      <c r="L1123" s="64">
        <f t="shared" si="501"/>
        <v>104000</v>
      </c>
      <c r="M1123" s="64">
        <f t="shared" si="502"/>
        <v>124800.00000000001</v>
      </c>
      <c r="N1123" s="64">
        <f t="shared" si="503"/>
        <v>208000</v>
      </c>
      <c r="O1123" s="64">
        <f t="shared" si="504"/>
        <v>156000</v>
      </c>
      <c r="P1123" s="64">
        <f t="shared" si="505"/>
        <v>24960</v>
      </c>
      <c r="Q1123" s="64">
        <f t="shared" si="506"/>
        <v>49920</v>
      </c>
      <c r="R1123" s="64">
        <f t="shared" si="507"/>
        <v>24960</v>
      </c>
      <c r="T1123" s="64">
        <f>培养数据!$S$6*D723</f>
        <v>104</v>
      </c>
      <c r="U1123" s="64">
        <f>培养数据!$S$7*D723</f>
        <v>124.80000000000001</v>
      </c>
      <c r="V1123" s="64">
        <f>培养数据!$S$8*D723</f>
        <v>208</v>
      </c>
      <c r="W1123" s="64">
        <f>培养数据!$S$9*D723</f>
        <v>156</v>
      </c>
      <c r="X1123" s="64">
        <f>培养数据!$S$10*D723</f>
        <v>24.96</v>
      </c>
      <c r="Y1123" s="64">
        <f>培养数据!$S$11*D723</f>
        <v>49.92</v>
      </c>
      <c r="Z1123" s="64">
        <f>培养数据!$S$12*D723</f>
        <v>24.96</v>
      </c>
    </row>
    <row r="1124" spans="1:26">
      <c r="A1124" s="64">
        <v>1121</v>
      </c>
      <c r="B1124" s="64">
        <v>3</v>
      </c>
      <c r="C1124" s="64">
        <v>4</v>
      </c>
      <c r="D1124" s="64">
        <v>21</v>
      </c>
      <c r="E1124" s="64">
        <f t="shared" si="513"/>
        <v>67200</v>
      </c>
      <c r="F1124" s="64">
        <f t="shared" si="514"/>
        <v>80640</v>
      </c>
      <c r="G1124" s="64">
        <f t="shared" si="508"/>
        <v>134400</v>
      </c>
      <c r="H1124" s="64">
        <f t="shared" si="509"/>
        <v>100800</v>
      </c>
      <c r="I1124" s="64">
        <f t="shared" si="510"/>
        <v>16128</v>
      </c>
      <c r="J1124" s="64">
        <f t="shared" si="511"/>
        <v>32256</v>
      </c>
      <c r="K1124" s="64">
        <f t="shared" si="512"/>
        <v>16128</v>
      </c>
      <c r="L1124" s="64">
        <f t="shared" si="501"/>
        <v>109200</v>
      </c>
      <c r="M1124" s="64">
        <f t="shared" si="502"/>
        <v>131039.99999999999</v>
      </c>
      <c r="N1124" s="64">
        <f t="shared" si="503"/>
        <v>218400</v>
      </c>
      <c r="O1124" s="64">
        <f t="shared" si="504"/>
        <v>163799.99999999997</v>
      </c>
      <c r="P1124" s="64">
        <f t="shared" si="505"/>
        <v>26208</v>
      </c>
      <c r="Q1124" s="64">
        <f t="shared" si="506"/>
        <v>52416</v>
      </c>
      <c r="R1124" s="64">
        <f t="shared" si="507"/>
        <v>26208</v>
      </c>
      <c r="T1124" s="64">
        <f>培养数据!$S$6*D724</f>
        <v>109.2</v>
      </c>
      <c r="U1124" s="64">
        <f>培养数据!$S$7*D724</f>
        <v>131.04</v>
      </c>
      <c r="V1124" s="64">
        <f>培养数据!$S$8*D724</f>
        <v>218.4</v>
      </c>
      <c r="W1124" s="64">
        <f>培养数据!$S$9*D724</f>
        <v>163.79999999999998</v>
      </c>
      <c r="X1124" s="64">
        <f>培养数据!$S$10*D724</f>
        <v>26.207999999999998</v>
      </c>
      <c r="Y1124" s="64">
        <f>培养数据!$S$11*D724</f>
        <v>52.415999999999997</v>
      </c>
      <c r="Z1124" s="64">
        <f>培养数据!$S$12*D724</f>
        <v>26.207999999999998</v>
      </c>
    </row>
    <row r="1125" spans="1:26">
      <c r="A1125" s="64">
        <v>1122</v>
      </c>
      <c r="B1125" s="64">
        <v>3</v>
      </c>
      <c r="C1125" s="64">
        <v>4</v>
      </c>
      <c r="D1125" s="64">
        <v>22</v>
      </c>
      <c r="E1125" s="64">
        <f t="shared" si="513"/>
        <v>70400</v>
      </c>
      <c r="F1125" s="64">
        <f t="shared" si="514"/>
        <v>84480</v>
      </c>
      <c r="G1125" s="64">
        <f t="shared" si="508"/>
        <v>140800</v>
      </c>
      <c r="H1125" s="64">
        <f t="shared" si="509"/>
        <v>105600</v>
      </c>
      <c r="I1125" s="64">
        <f t="shared" si="510"/>
        <v>16895.999999999996</v>
      </c>
      <c r="J1125" s="64">
        <f t="shared" si="511"/>
        <v>33791.999999999993</v>
      </c>
      <c r="K1125" s="64">
        <f t="shared" si="512"/>
        <v>16895.999999999996</v>
      </c>
      <c r="L1125" s="64">
        <f t="shared" si="501"/>
        <v>114400</v>
      </c>
      <c r="M1125" s="64">
        <f t="shared" si="502"/>
        <v>137280</v>
      </c>
      <c r="N1125" s="64">
        <f t="shared" si="503"/>
        <v>228800</v>
      </c>
      <c r="O1125" s="64">
        <f t="shared" si="504"/>
        <v>171600</v>
      </c>
      <c r="P1125" s="64">
        <f t="shared" si="505"/>
        <v>27456</v>
      </c>
      <c r="Q1125" s="64">
        <f t="shared" si="506"/>
        <v>54912</v>
      </c>
      <c r="R1125" s="64">
        <f t="shared" si="507"/>
        <v>27456</v>
      </c>
      <c r="T1125" s="64">
        <f>培养数据!$S$6*D725</f>
        <v>114.4</v>
      </c>
      <c r="U1125" s="64">
        <f>培养数据!$S$7*D725</f>
        <v>137.28</v>
      </c>
      <c r="V1125" s="64">
        <f>培养数据!$S$8*D725</f>
        <v>228.8</v>
      </c>
      <c r="W1125" s="64">
        <f>培养数据!$S$9*D725</f>
        <v>171.6</v>
      </c>
      <c r="X1125" s="64">
        <f>培养数据!$S$10*D725</f>
        <v>27.456</v>
      </c>
      <c r="Y1125" s="64">
        <f>培养数据!$S$11*D725</f>
        <v>54.911999999999999</v>
      </c>
      <c r="Z1125" s="64">
        <f>培养数据!$S$12*D725</f>
        <v>27.456</v>
      </c>
    </row>
    <row r="1126" spans="1:26">
      <c r="A1126" s="64">
        <v>1123</v>
      </c>
      <c r="B1126" s="64">
        <v>3</v>
      </c>
      <c r="C1126" s="64">
        <v>4</v>
      </c>
      <c r="D1126" s="64">
        <v>23</v>
      </c>
      <c r="E1126" s="64">
        <f t="shared" si="513"/>
        <v>73600</v>
      </c>
      <c r="F1126" s="64">
        <f t="shared" si="514"/>
        <v>88320</v>
      </c>
      <c r="G1126" s="64">
        <f t="shared" si="508"/>
        <v>147200</v>
      </c>
      <c r="H1126" s="64">
        <f t="shared" si="509"/>
        <v>110400</v>
      </c>
      <c r="I1126" s="64">
        <f t="shared" si="510"/>
        <v>17664</v>
      </c>
      <c r="J1126" s="64">
        <f t="shared" si="511"/>
        <v>35328</v>
      </c>
      <c r="K1126" s="64">
        <f t="shared" si="512"/>
        <v>17664</v>
      </c>
      <c r="L1126" s="64">
        <f t="shared" si="501"/>
        <v>119600.00000000001</v>
      </c>
      <c r="M1126" s="64">
        <f t="shared" si="502"/>
        <v>143520</v>
      </c>
      <c r="N1126" s="64">
        <f t="shared" si="503"/>
        <v>239200.00000000003</v>
      </c>
      <c r="O1126" s="64">
        <f t="shared" si="504"/>
        <v>179400</v>
      </c>
      <c r="P1126" s="64">
        <f t="shared" si="505"/>
        <v>28704</v>
      </c>
      <c r="Q1126" s="64">
        <f t="shared" si="506"/>
        <v>57408</v>
      </c>
      <c r="R1126" s="64">
        <f t="shared" si="507"/>
        <v>28704</v>
      </c>
      <c r="T1126" s="64">
        <f>培养数据!$S$6*D726</f>
        <v>119.60000000000001</v>
      </c>
      <c r="U1126" s="64">
        <f>培养数据!$S$7*D726</f>
        <v>143.52000000000001</v>
      </c>
      <c r="V1126" s="64">
        <f>培养数据!$S$8*D726</f>
        <v>239.20000000000002</v>
      </c>
      <c r="W1126" s="64">
        <f>培养数据!$S$9*D726</f>
        <v>179.4</v>
      </c>
      <c r="X1126" s="64">
        <f>培养数据!$S$10*D726</f>
        <v>28.704000000000001</v>
      </c>
      <c r="Y1126" s="64">
        <f>培养数据!$S$11*D726</f>
        <v>57.408000000000001</v>
      </c>
      <c r="Z1126" s="64">
        <f>培养数据!$S$12*D726</f>
        <v>28.704000000000001</v>
      </c>
    </row>
    <row r="1127" spans="1:26">
      <c r="A1127" s="64">
        <v>1124</v>
      </c>
      <c r="B1127" s="64">
        <v>3</v>
      </c>
      <c r="C1127" s="64">
        <v>4</v>
      </c>
      <c r="D1127" s="64">
        <v>24</v>
      </c>
      <c r="E1127" s="64">
        <f t="shared" si="513"/>
        <v>76800</v>
      </c>
      <c r="F1127" s="64">
        <f t="shared" si="514"/>
        <v>92160</v>
      </c>
      <c r="G1127" s="64">
        <f t="shared" si="508"/>
        <v>153600</v>
      </c>
      <c r="H1127" s="64">
        <f t="shared" si="509"/>
        <v>115200</v>
      </c>
      <c r="I1127" s="64">
        <f t="shared" si="510"/>
        <v>18432</v>
      </c>
      <c r="J1127" s="64">
        <f t="shared" si="511"/>
        <v>36864</v>
      </c>
      <c r="K1127" s="64">
        <f t="shared" si="512"/>
        <v>18432</v>
      </c>
      <c r="L1127" s="64">
        <f t="shared" si="501"/>
        <v>124800.00000000001</v>
      </c>
      <c r="M1127" s="64">
        <f t="shared" si="502"/>
        <v>149760</v>
      </c>
      <c r="N1127" s="64">
        <f t="shared" si="503"/>
        <v>249600.00000000003</v>
      </c>
      <c r="O1127" s="64">
        <f t="shared" si="504"/>
        <v>187200</v>
      </c>
      <c r="P1127" s="64">
        <f t="shared" si="505"/>
        <v>29952</v>
      </c>
      <c r="Q1127" s="64">
        <f t="shared" si="506"/>
        <v>59904</v>
      </c>
      <c r="R1127" s="64">
        <f t="shared" si="507"/>
        <v>29952</v>
      </c>
      <c r="T1127" s="64">
        <f>培养数据!$S$6*D727</f>
        <v>124.80000000000001</v>
      </c>
      <c r="U1127" s="64">
        <f>培养数据!$S$7*D727</f>
        <v>149.76</v>
      </c>
      <c r="V1127" s="64">
        <f>培养数据!$S$8*D727</f>
        <v>249.60000000000002</v>
      </c>
      <c r="W1127" s="64">
        <f>培养数据!$S$9*D727</f>
        <v>187.2</v>
      </c>
      <c r="X1127" s="64">
        <f>培养数据!$S$10*D727</f>
        <v>29.951999999999998</v>
      </c>
      <c r="Y1127" s="64">
        <f>培养数据!$S$11*D727</f>
        <v>59.903999999999996</v>
      </c>
      <c r="Z1127" s="64">
        <f>培养数据!$S$12*D727</f>
        <v>29.951999999999998</v>
      </c>
    </row>
    <row r="1128" spans="1:26">
      <c r="A1128" s="64">
        <v>1125</v>
      </c>
      <c r="B1128" s="64">
        <v>3</v>
      </c>
      <c r="C1128" s="64">
        <v>4</v>
      </c>
      <c r="D1128" s="64">
        <v>25</v>
      </c>
      <c r="E1128" s="64">
        <f t="shared" si="513"/>
        <v>80000</v>
      </c>
      <c r="F1128" s="64">
        <f t="shared" si="514"/>
        <v>96000</v>
      </c>
      <c r="G1128" s="64">
        <f t="shared" si="508"/>
        <v>160000</v>
      </c>
      <c r="H1128" s="64">
        <f t="shared" si="509"/>
        <v>120000</v>
      </c>
      <c r="I1128" s="64">
        <f t="shared" si="510"/>
        <v>19200</v>
      </c>
      <c r="J1128" s="64">
        <f t="shared" si="511"/>
        <v>38400</v>
      </c>
      <c r="K1128" s="64">
        <f t="shared" si="512"/>
        <v>19200</v>
      </c>
      <c r="L1128" s="64">
        <f t="shared" si="501"/>
        <v>130000</v>
      </c>
      <c r="M1128" s="64">
        <f t="shared" si="502"/>
        <v>156000</v>
      </c>
      <c r="N1128" s="64">
        <f t="shared" si="503"/>
        <v>260000</v>
      </c>
      <c r="O1128" s="64">
        <f t="shared" si="504"/>
        <v>195000</v>
      </c>
      <c r="P1128" s="64">
        <f t="shared" si="505"/>
        <v>31200</v>
      </c>
      <c r="Q1128" s="64">
        <f t="shared" si="506"/>
        <v>62400</v>
      </c>
      <c r="R1128" s="64">
        <f t="shared" si="507"/>
        <v>31200</v>
      </c>
      <c r="T1128" s="64">
        <f>培养数据!$S$6*D728</f>
        <v>130</v>
      </c>
      <c r="U1128" s="64">
        <f>培养数据!$S$7*D728</f>
        <v>156</v>
      </c>
      <c r="V1128" s="64">
        <f>培养数据!$S$8*D728</f>
        <v>260</v>
      </c>
      <c r="W1128" s="64">
        <f>培养数据!$S$9*D728</f>
        <v>195</v>
      </c>
      <c r="X1128" s="64">
        <f>培养数据!$S$10*D728</f>
        <v>31.2</v>
      </c>
      <c r="Y1128" s="64">
        <f>培养数据!$S$11*D728</f>
        <v>62.4</v>
      </c>
      <c r="Z1128" s="64">
        <f>培养数据!$S$12*D728</f>
        <v>31.2</v>
      </c>
    </row>
    <row r="1129" spans="1:26">
      <c r="A1129" s="64">
        <v>1126</v>
      </c>
      <c r="B1129" s="64">
        <v>3</v>
      </c>
      <c r="C1129" s="64">
        <v>4</v>
      </c>
      <c r="D1129" s="64">
        <v>26</v>
      </c>
      <c r="E1129" s="64">
        <f t="shared" si="513"/>
        <v>83200</v>
      </c>
      <c r="F1129" s="64">
        <f t="shared" si="514"/>
        <v>99840</v>
      </c>
      <c r="G1129" s="64">
        <f t="shared" si="508"/>
        <v>166400</v>
      </c>
      <c r="H1129" s="64">
        <f t="shared" si="509"/>
        <v>124800</v>
      </c>
      <c r="I1129" s="64">
        <f t="shared" si="510"/>
        <v>19968</v>
      </c>
      <c r="J1129" s="64">
        <f t="shared" si="511"/>
        <v>39936</v>
      </c>
      <c r="K1129" s="64">
        <f t="shared" si="512"/>
        <v>19968</v>
      </c>
      <c r="L1129" s="64">
        <f t="shared" si="501"/>
        <v>135200.00000000003</v>
      </c>
      <c r="M1129" s="64">
        <f t="shared" si="502"/>
        <v>162240</v>
      </c>
      <c r="N1129" s="64">
        <f t="shared" si="503"/>
        <v>270400.00000000006</v>
      </c>
      <c r="O1129" s="64">
        <f t="shared" si="504"/>
        <v>202799.99999999997</v>
      </c>
      <c r="P1129" s="64">
        <f t="shared" si="505"/>
        <v>32448</v>
      </c>
      <c r="Q1129" s="64">
        <f t="shared" si="506"/>
        <v>64896</v>
      </c>
      <c r="R1129" s="64">
        <f t="shared" si="507"/>
        <v>32448</v>
      </c>
      <c r="T1129" s="64">
        <f>培养数据!$S$6*D729</f>
        <v>135.20000000000002</v>
      </c>
      <c r="U1129" s="64">
        <f>培养数据!$S$7*D729</f>
        <v>162.24</v>
      </c>
      <c r="V1129" s="64">
        <f>培养数据!$S$8*D729</f>
        <v>270.40000000000003</v>
      </c>
      <c r="W1129" s="64">
        <f>培养数据!$S$9*D729</f>
        <v>202.79999999999998</v>
      </c>
      <c r="X1129" s="64">
        <f>培养数据!$S$10*D729</f>
        <v>32.448</v>
      </c>
      <c r="Y1129" s="64">
        <f>培养数据!$S$11*D729</f>
        <v>64.896000000000001</v>
      </c>
      <c r="Z1129" s="64">
        <f>培养数据!$S$12*D729</f>
        <v>32.448</v>
      </c>
    </row>
    <row r="1130" spans="1:26">
      <c r="A1130" s="64">
        <v>1127</v>
      </c>
      <c r="B1130" s="64">
        <v>3</v>
      </c>
      <c r="C1130" s="64">
        <v>4</v>
      </c>
      <c r="D1130" s="64">
        <v>27</v>
      </c>
      <c r="E1130" s="64">
        <f t="shared" si="513"/>
        <v>86400</v>
      </c>
      <c r="F1130" s="64">
        <f t="shared" si="514"/>
        <v>103680</v>
      </c>
      <c r="G1130" s="64">
        <f t="shared" si="508"/>
        <v>172800</v>
      </c>
      <c r="H1130" s="64">
        <f t="shared" si="509"/>
        <v>129600</v>
      </c>
      <c r="I1130" s="64">
        <f t="shared" si="510"/>
        <v>20736</v>
      </c>
      <c r="J1130" s="64">
        <f t="shared" si="511"/>
        <v>41472</v>
      </c>
      <c r="K1130" s="64">
        <f t="shared" si="512"/>
        <v>20736</v>
      </c>
      <c r="L1130" s="64">
        <f t="shared" si="501"/>
        <v>140400</v>
      </c>
      <c r="M1130" s="64">
        <f t="shared" si="502"/>
        <v>168480.00000000003</v>
      </c>
      <c r="N1130" s="64">
        <f t="shared" si="503"/>
        <v>280800</v>
      </c>
      <c r="O1130" s="64">
        <f t="shared" si="504"/>
        <v>210600</v>
      </c>
      <c r="P1130" s="64">
        <f t="shared" si="505"/>
        <v>33696</v>
      </c>
      <c r="Q1130" s="64">
        <f t="shared" si="506"/>
        <v>67392</v>
      </c>
      <c r="R1130" s="64">
        <f t="shared" si="507"/>
        <v>33696</v>
      </c>
      <c r="T1130" s="64">
        <f>培养数据!$S$6*D730</f>
        <v>140.4</v>
      </c>
      <c r="U1130" s="64">
        <f>培养数据!$S$7*D730</f>
        <v>168.48000000000002</v>
      </c>
      <c r="V1130" s="64">
        <f>培养数据!$S$8*D730</f>
        <v>280.8</v>
      </c>
      <c r="W1130" s="64">
        <f>培养数据!$S$9*D730</f>
        <v>210.6</v>
      </c>
      <c r="X1130" s="64">
        <f>培养数据!$S$10*D730</f>
        <v>33.695999999999998</v>
      </c>
      <c r="Y1130" s="64">
        <f>培养数据!$S$11*D730</f>
        <v>67.391999999999996</v>
      </c>
      <c r="Z1130" s="64">
        <f>培养数据!$S$12*D730</f>
        <v>33.695999999999998</v>
      </c>
    </row>
    <row r="1131" spans="1:26">
      <c r="A1131" s="64">
        <v>1128</v>
      </c>
      <c r="B1131" s="64">
        <v>3</v>
      </c>
      <c r="C1131" s="64">
        <v>4</v>
      </c>
      <c r="D1131" s="64">
        <v>28</v>
      </c>
      <c r="E1131" s="64">
        <f t="shared" si="513"/>
        <v>89600</v>
      </c>
      <c r="F1131" s="64">
        <f t="shared" si="514"/>
        <v>107520</v>
      </c>
      <c r="G1131" s="64">
        <f t="shared" si="508"/>
        <v>179200</v>
      </c>
      <c r="H1131" s="64">
        <f t="shared" si="509"/>
        <v>134400</v>
      </c>
      <c r="I1131" s="64">
        <f t="shared" si="510"/>
        <v>21504</v>
      </c>
      <c r="J1131" s="64">
        <f t="shared" si="511"/>
        <v>43008</v>
      </c>
      <c r="K1131" s="64">
        <f t="shared" si="512"/>
        <v>21504</v>
      </c>
      <c r="L1131" s="64">
        <f t="shared" si="501"/>
        <v>145600</v>
      </c>
      <c r="M1131" s="64">
        <f t="shared" si="502"/>
        <v>174720</v>
      </c>
      <c r="N1131" s="64">
        <f t="shared" si="503"/>
        <v>291200</v>
      </c>
      <c r="O1131" s="64">
        <f t="shared" si="504"/>
        <v>218400</v>
      </c>
      <c r="P1131" s="64">
        <f t="shared" si="505"/>
        <v>34944</v>
      </c>
      <c r="Q1131" s="64">
        <f t="shared" si="506"/>
        <v>69888</v>
      </c>
      <c r="R1131" s="64">
        <f t="shared" si="507"/>
        <v>34944</v>
      </c>
      <c r="T1131" s="64">
        <f>培养数据!$S$6*D731</f>
        <v>145.6</v>
      </c>
      <c r="U1131" s="64">
        <f>培养数据!$S$7*D731</f>
        <v>174.72</v>
      </c>
      <c r="V1131" s="64">
        <f>培养数据!$S$8*D731</f>
        <v>291.2</v>
      </c>
      <c r="W1131" s="64">
        <f>培养数据!$S$9*D731</f>
        <v>218.4</v>
      </c>
      <c r="X1131" s="64">
        <f>培养数据!$S$10*D731</f>
        <v>34.944000000000003</v>
      </c>
      <c r="Y1131" s="64">
        <f>培养数据!$S$11*D731</f>
        <v>69.888000000000005</v>
      </c>
      <c r="Z1131" s="64">
        <f>培养数据!$S$12*D731</f>
        <v>34.944000000000003</v>
      </c>
    </row>
    <row r="1132" spans="1:26">
      <c r="A1132" s="64">
        <v>1129</v>
      </c>
      <c r="B1132" s="64">
        <v>3</v>
      </c>
      <c r="C1132" s="64">
        <v>4</v>
      </c>
      <c r="D1132" s="64">
        <v>29</v>
      </c>
      <c r="E1132" s="64">
        <f t="shared" si="513"/>
        <v>92800</v>
      </c>
      <c r="F1132" s="64">
        <f t="shared" si="514"/>
        <v>111360</v>
      </c>
      <c r="G1132" s="64">
        <f t="shared" si="508"/>
        <v>185600</v>
      </c>
      <c r="H1132" s="64">
        <f t="shared" si="509"/>
        <v>139200</v>
      </c>
      <c r="I1132" s="64">
        <f t="shared" si="510"/>
        <v>22272</v>
      </c>
      <c r="J1132" s="64">
        <f t="shared" si="511"/>
        <v>44544</v>
      </c>
      <c r="K1132" s="64">
        <f t="shared" si="512"/>
        <v>22272</v>
      </c>
      <c r="L1132" s="64">
        <f t="shared" si="501"/>
        <v>150800</v>
      </c>
      <c r="M1132" s="64">
        <f t="shared" si="502"/>
        <v>180960</v>
      </c>
      <c r="N1132" s="64">
        <f t="shared" si="503"/>
        <v>301600</v>
      </c>
      <c r="O1132" s="64">
        <f t="shared" si="504"/>
        <v>226200</v>
      </c>
      <c r="P1132" s="64">
        <f t="shared" si="505"/>
        <v>36192</v>
      </c>
      <c r="Q1132" s="64">
        <f t="shared" si="506"/>
        <v>72384</v>
      </c>
      <c r="R1132" s="64">
        <f t="shared" si="507"/>
        <v>36192</v>
      </c>
      <c r="T1132" s="64">
        <f>培养数据!$S$6*D732</f>
        <v>150.80000000000001</v>
      </c>
      <c r="U1132" s="64">
        <f>培养数据!$S$7*D732</f>
        <v>180.96</v>
      </c>
      <c r="V1132" s="64">
        <f>培养数据!$S$8*D732</f>
        <v>301.60000000000002</v>
      </c>
      <c r="W1132" s="64">
        <f>培养数据!$S$9*D732</f>
        <v>226.2</v>
      </c>
      <c r="X1132" s="64">
        <f>培养数据!$S$10*D732</f>
        <v>36.192</v>
      </c>
      <c r="Y1132" s="64">
        <f>培养数据!$S$11*D732</f>
        <v>72.384</v>
      </c>
      <c r="Z1132" s="64">
        <f>培养数据!$S$12*D732</f>
        <v>36.192</v>
      </c>
    </row>
    <row r="1133" spans="1:26">
      <c r="A1133" s="64">
        <v>1130</v>
      </c>
      <c r="B1133" s="64">
        <v>3</v>
      </c>
      <c r="C1133" s="64">
        <v>4</v>
      </c>
      <c r="D1133" s="64">
        <v>30</v>
      </c>
      <c r="E1133" s="64">
        <f t="shared" si="513"/>
        <v>96000</v>
      </c>
      <c r="F1133" s="64">
        <f t="shared" si="514"/>
        <v>115200</v>
      </c>
      <c r="G1133" s="64">
        <f t="shared" si="508"/>
        <v>192000</v>
      </c>
      <c r="H1133" s="64">
        <f t="shared" si="509"/>
        <v>144000</v>
      </c>
      <c r="I1133" s="64">
        <f t="shared" si="510"/>
        <v>23040</v>
      </c>
      <c r="J1133" s="64">
        <f t="shared" si="511"/>
        <v>46080</v>
      </c>
      <c r="K1133" s="64">
        <f t="shared" si="512"/>
        <v>23040</v>
      </c>
      <c r="L1133" s="64">
        <f t="shared" si="501"/>
        <v>156000</v>
      </c>
      <c r="M1133" s="64">
        <f t="shared" si="502"/>
        <v>187200.00000000003</v>
      </c>
      <c r="N1133" s="64">
        <f t="shared" si="503"/>
        <v>312000</v>
      </c>
      <c r="O1133" s="64">
        <f t="shared" si="504"/>
        <v>234000</v>
      </c>
      <c r="P1133" s="64">
        <f t="shared" si="505"/>
        <v>37440</v>
      </c>
      <c r="Q1133" s="64">
        <f t="shared" si="506"/>
        <v>74880</v>
      </c>
      <c r="R1133" s="64">
        <f t="shared" si="507"/>
        <v>37440</v>
      </c>
      <c r="T1133" s="64">
        <f>培养数据!$S$6*D733</f>
        <v>156</v>
      </c>
      <c r="U1133" s="64">
        <f>培养数据!$S$7*D733</f>
        <v>187.20000000000002</v>
      </c>
      <c r="V1133" s="64">
        <f>培养数据!$S$8*D733</f>
        <v>312</v>
      </c>
      <c r="W1133" s="64">
        <f>培养数据!$S$9*D733</f>
        <v>234</v>
      </c>
      <c r="X1133" s="64">
        <f>培养数据!$S$10*D733</f>
        <v>37.44</v>
      </c>
      <c r="Y1133" s="64">
        <f>培养数据!$S$11*D733</f>
        <v>74.88</v>
      </c>
      <c r="Z1133" s="64">
        <f>培养数据!$S$12*D733</f>
        <v>37.44</v>
      </c>
    </row>
    <row r="1134" spans="1:26">
      <c r="A1134" s="64">
        <v>1131</v>
      </c>
      <c r="B1134" s="64">
        <v>3</v>
      </c>
      <c r="C1134" s="64">
        <v>4</v>
      </c>
      <c r="D1134" s="64">
        <v>31</v>
      </c>
      <c r="E1134" s="64">
        <f t="shared" si="513"/>
        <v>99200</v>
      </c>
      <c r="F1134" s="64">
        <f t="shared" si="514"/>
        <v>119039.99999999999</v>
      </c>
      <c r="G1134" s="64">
        <f t="shared" si="508"/>
        <v>198400</v>
      </c>
      <c r="H1134" s="64">
        <f t="shared" si="509"/>
        <v>148800</v>
      </c>
      <c r="I1134" s="64">
        <f t="shared" si="510"/>
        <v>23808</v>
      </c>
      <c r="J1134" s="64">
        <f t="shared" si="511"/>
        <v>47616</v>
      </c>
      <c r="K1134" s="64">
        <f t="shared" si="512"/>
        <v>23808</v>
      </c>
      <c r="L1134" s="64">
        <f t="shared" si="501"/>
        <v>161200.00000000003</v>
      </c>
      <c r="M1134" s="64">
        <f t="shared" si="502"/>
        <v>193440</v>
      </c>
      <c r="N1134" s="64">
        <f t="shared" si="503"/>
        <v>322400.00000000006</v>
      </c>
      <c r="O1134" s="64">
        <f t="shared" si="504"/>
        <v>241799.99999999997</v>
      </c>
      <c r="P1134" s="64">
        <f t="shared" si="505"/>
        <v>38688</v>
      </c>
      <c r="Q1134" s="64">
        <f t="shared" si="506"/>
        <v>77376</v>
      </c>
      <c r="R1134" s="64">
        <f t="shared" si="507"/>
        <v>38688</v>
      </c>
      <c r="T1134" s="64">
        <f>培养数据!$S$6*D734</f>
        <v>161.20000000000002</v>
      </c>
      <c r="U1134" s="64">
        <f>培养数据!$S$7*D734</f>
        <v>193.44</v>
      </c>
      <c r="V1134" s="64">
        <f>培养数据!$S$8*D734</f>
        <v>322.40000000000003</v>
      </c>
      <c r="W1134" s="64">
        <f>培养数据!$S$9*D734</f>
        <v>241.79999999999998</v>
      </c>
      <c r="X1134" s="64">
        <f>培养数据!$S$10*D734</f>
        <v>38.688000000000002</v>
      </c>
      <c r="Y1134" s="64">
        <f>培养数据!$S$11*D734</f>
        <v>77.376000000000005</v>
      </c>
      <c r="Z1134" s="64">
        <f>培养数据!$S$12*D734</f>
        <v>38.688000000000002</v>
      </c>
    </row>
    <row r="1135" spans="1:26">
      <c r="A1135" s="64">
        <v>1132</v>
      </c>
      <c r="B1135" s="64">
        <v>3</v>
      </c>
      <c r="C1135" s="64">
        <v>4</v>
      </c>
      <c r="D1135" s="64">
        <v>32</v>
      </c>
      <c r="E1135" s="64">
        <f t="shared" si="513"/>
        <v>102400</v>
      </c>
      <c r="F1135" s="64">
        <f t="shared" si="514"/>
        <v>122880</v>
      </c>
      <c r="G1135" s="64">
        <f t="shared" si="508"/>
        <v>204800</v>
      </c>
      <c r="H1135" s="64">
        <f t="shared" si="509"/>
        <v>153600</v>
      </c>
      <c r="I1135" s="64">
        <f t="shared" si="510"/>
        <v>24576</v>
      </c>
      <c r="J1135" s="64">
        <f t="shared" si="511"/>
        <v>49152</v>
      </c>
      <c r="K1135" s="64">
        <f t="shared" si="512"/>
        <v>24576</v>
      </c>
      <c r="L1135" s="64">
        <f t="shared" si="501"/>
        <v>166400</v>
      </c>
      <c r="M1135" s="64">
        <f t="shared" si="502"/>
        <v>199680</v>
      </c>
      <c r="N1135" s="64">
        <f t="shared" si="503"/>
        <v>332800</v>
      </c>
      <c r="O1135" s="64">
        <f t="shared" si="504"/>
        <v>249600</v>
      </c>
      <c r="P1135" s="64">
        <f t="shared" si="505"/>
        <v>39936</v>
      </c>
      <c r="Q1135" s="64">
        <f t="shared" si="506"/>
        <v>79872</v>
      </c>
      <c r="R1135" s="64">
        <f t="shared" si="507"/>
        <v>39936</v>
      </c>
      <c r="T1135" s="64">
        <f>培养数据!$S$6*D735</f>
        <v>166.4</v>
      </c>
      <c r="U1135" s="64">
        <f>培养数据!$S$7*D735</f>
        <v>199.68</v>
      </c>
      <c r="V1135" s="64">
        <f>培养数据!$S$8*D735</f>
        <v>332.8</v>
      </c>
      <c r="W1135" s="64">
        <f>培养数据!$S$9*D735</f>
        <v>249.6</v>
      </c>
      <c r="X1135" s="64">
        <f>培养数据!$S$10*D735</f>
        <v>39.936</v>
      </c>
      <c r="Y1135" s="64">
        <f>培养数据!$S$11*D735</f>
        <v>79.872</v>
      </c>
      <c r="Z1135" s="64">
        <f>培养数据!$S$12*D735</f>
        <v>39.936</v>
      </c>
    </row>
    <row r="1136" spans="1:26">
      <c r="A1136" s="64">
        <v>1133</v>
      </c>
      <c r="B1136" s="64">
        <v>3</v>
      </c>
      <c r="C1136" s="64">
        <v>4</v>
      </c>
      <c r="D1136" s="64">
        <v>33</v>
      </c>
      <c r="E1136" s="64">
        <f t="shared" si="513"/>
        <v>105600</v>
      </c>
      <c r="F1136" s="64">
        <f t="shared" si="514"/>
        <v>126720</v>
      </c>
      <c r="G1136" s="64">
        <f t="shared" si="508"/>
        <v>211200</v>
      </c>
      <c r="H1136" s="64">
        <f t="shared" si="509"/>
        <v>158400</v>
      </c>
      <c r="I1136" s="64">
        <f t="shared" si="510"/>
        <v>25344</v>
      </c>
      <c r="J1136" s="64">
        <f t="shared" si="511"/>
        <v>50688</v>
      </c>
      <c r="K1136" s="64">
        <f t="shared" si="512"/>
        <v>25344</v>
      </c>
      <c r="L1136" s="64">
        <f t="shared" si="501"/>
        <v>171600</v>
      </c>
      <c r="M1136" s="64">
        <f t="shared" si="502"/>
        <v>205920.00000000003</v>
      </c>
      <c r="N1136" s="64">
        <f t="shared" si="503"/>
        <v>343200</v>
      </c>
      <c r="O1136" s="64">
        <f t="shared" si="504"/>
        <v>257399.99999999997</v>
      </c>
      <c r="P1136" s="64">
        <f t="shared" si="505"/>
        <v>41184</v>
      </c>
      <c r="Q1136" s="64">
        <f t="shared" si="506"/>
        <v>82368</v>
      </c>
      <c r="R1136" s="64">
        <f t="shared" si="507"/>
        <v>41184</v>
      </c>
      <c r="T1136" s="64">
        <f>培养数据!$S$6*D736</f>
        <v>171.6</v>
      </c>
      <c r="U1136" s="64">
        <f>培养数据!$S$7*D736</f>
        <v>205.92000000000002</v>
      </c>
      <c r="V1136" s="64">
        <f>培养数据!$S$8*D736</f>
        <v>343.2</v>
      </c>
      <c r="W1136" s="64">
        <f>培养数据!$S$9*D736</f>
        <v>257.39999999999998</v>
      </c>
      <c r="X1136" s="64">
        <f>培养数据!$S$10*D736</f>
        <v>41.183999999999997</v>
      </c>
      <c r="Y1136" s="64">
        <f>培养数据!$S$11*D736</f>
        <v>82.367999999999995</v>
      </c>
      <c r="Z1136" s="64">
        <f>培养数据!$S$12*D736</f>
        <v>41.183999999999997</v>
      </c>
    </row>
    <row r="1137" spans="1:26">
      <c r="A1137" s="64">
        <v>1134</v>
      </c>
      <c r="B1137" s="64">
        <v>3</v>
      </c>
      <c r="C1137" s="64">
        <v>4</v>
      </c>
      <c r="D1137" s="64">
        <v>34</v>
      </c>
      <c r="E1137" s="64">
        <f t="shared" si="513"/>
        <v>108800</v>
      </c>
      <c r="F1137" s="64">
        <f t="shared" si="514"/>
        <v>130560</v>
      </c>
      <c r="G1137" s="64">
        <f t="shared" si="508"/>
        <v>217600</v>
      </c>
      <c r="H1137" s="64">
        <f t="shared" si="509"/>
        <v>163200</v>
      </c>
      <c r="I1137" s="64">
        <f t="shared" si="510"/>
        <v>26112</v>
      </c>
      <c r="J1137" s="64">
        <f t="shared" si="511"/>
        <v>52224</v>
      </c>
      <c r="K1137" s="64">
        <f t="shared" si="512"/>
        <v>26112</v>
      </c>
      <c r="L1137" s="64">
        <f t="shared" si="501"/>
        <v>176800</v>
      </c>
      <c r="M1137" s="64">
        <f t="shared" si="502"/>
        <v>212160</v>
      </c>
      <c r="N1137" s="64">
        <f t="shared" si="503"/>
        <v>353600</v>
      </c>
      <c r="O1137" s="64">
        <f t="shared" si="504"/>
        <v>265200</v>
      </c>
      <c r="P1137" s="64">
        <f t="shared" si="505"/>
        <v>42432</v>
      </c>
      <c r="Q1137" s="64">
        <f t="shared" si="506"/>
        <v>84864</v>
      </c>
      <c r="R1137" s="64">
        <f t="shared" si="507"/>
        <v>42432</v>
      </c>
      <c r="T1137" s="64">
        <f>培养数据!$S$6*D737</f>
        <v>176.8</v>
      </c>
      <c r="U1137" s="64">
        <f>培养数据!$S$7*D737</f>
        <v>212.16</v>
      </c>
      <c r="V1137" s="64">
        <f>培养数据!$S$8*D737</f>
        <v>353.6</v>
      </c>
      <c r="W1137" s="64">
        <f>培养数据!$S$9*D737</f>
        <v>265.2</v>
      </c>
      <c r="X1137" s="64">
        <f>培养数据!$S$10*D737</f>
        <v>42.432000000000002</v>
      </c>
      <c r="Y1137" s="64">
        <f>培养数据!$S$11*D737</f>
        <v>84.864000000000004</v>
      </c>
      <c r="Z1137" s="64">
        <f>培养数据!$S$12*D737</f>
        <v>42.432000000000002</v>
      </c>
    </row>
    <row r="1138" spans="1:26">
      <c r="A1138" s="64">
        <v>1135</v>
      </c>
      <c r="B1138" s="64">
        <v>3</v>
      </c>
      <c r="C1138" s="64">
        <v>4</v>
      </c>
      <c r="D1138" s="64">
        <v>35</v>
      </c>
      <c r="E1138" s="64">
        <f t="shared" si="513"/>
        <v>112000</v>
      </c>
      <c r="F1138" s="64">
        <f t="shared" si="514"/>
        <v>134400</v>
      </c>
      <c r="G1138" s="64">
        <f t="shared" si="508"/>
        <v>224000</v>
      </c>
      <c r="H1138" s="64">
        <f t="shared" si="509"/>
        <v>168000</v>
      </c>
      <c r="I1138" s="64">
        <f t="shared" si="510"/>
        <v>26880</v>
      </c>
      <c r="J1138" s="64">
        <f t="shared" si="511"/>
        <v>53760</v>
      </c>
      <c r="K1138" s="64">
        <f t="shared" si="512"/>
        <v>26880</v>
      </c>
      <c r="L1138" s="64">
        <f t="shared" si="501"/>
        <v>182000</v>
      </c>
      <c r="M1138" s="64">
        <f t="shared" si="502"/>
        <v>218400</v>
      </c>
      <c r="N1138" s="64">
        <f t="shared" si="503"/>
        <v>364000</v>
      </c>
      <c r="O1138" s="64">
        <f t="shared" si="504"/>
        <v>273000</v>
      </c>
      <c r="P1138" s="64">
        <f t="shared" si="505"/>
        <v>43680</v>
      </c>
      <c r="Q1138" s="64">
        <f t="shared" si="506"/>
        <v>87360</v>
      </c>
      <c r="R1138" s="64">
        <f t="shared" si="507"/>
        <v>43680</v>
      </c>
      <c r="T1138" s="64">
        <f>培养数据!$S$6*D738</f>
        <v>182</v>
      </c>
      <c r="U1138" s="64">
        <f>培养数据!$S$7*D738</f>
        <v>218.4</v>
      </c>
      <c r="V1138" s="64">
        <f>培养数据!$S$8*D738</f>
        <v>364</v>
      </c>
      <c r="W1138" s="64">
        <f>培养数据!$S$9*D738</f>
        <v>273</v>
      </c>
      <c r="X1138" s="64">
        <f>培养数据!$S$10*D738</f>
        <v>43.68</v>
      </c>
      <c r="Y1138" s="64">
        <f>培养数据!$S$11*D738</f>
        <v>87.36</v>
      </c>
      <c r="Z1138" s="64">
        <f>培养数据!$S$12*D738</f>
        <v>43.68</v>
      </c>
    </row>
    <row r="1139" spans="1:26">
      <c r="A1139" s="64">
        <v>1136</v>
      </c>
      <c r="B1139" s="64">
        <v>3</v>
      </c>
      <c r="C1139" s="64">
        <v>4</v>
      </c>
      <c r="D1139" s="64">
        <v>36</v>
      </c>
      <c r="E1139" s="64">
        <f t="shared" si="513"/>
        <v>115200</v>
      </c>
      <c r="F1139" s="64">
        <f t="shared" si="514"/>
        <v>138239.99999999997</v>
      </c>
      <c r="G1139" s="64">
        <f t="shared" si="508"/>
        <v>230400</v>
      </c>
      <c r="H1139" s="64">
        <f t="shared" si="509"/>
        <v>172800</v>
      </c>
      <c r="I1139" s="64">
        <f t="shared" si="510"/>
        <v>27648</v>
      </c>
      <c r="J1139" s="64">
        <f t="shared" si="511"/>
        <v>55296</v>
      </c>
      <c r="K1139" s="64">
        <f t="shared" si="512"/>
        <v>27648</v>
      </c>
      <c r="L1139" s="64">
        <f t="shared" si="501"/>
        <v>187200.00000000003</v>
      </c>
      <c r="M1139" s="64">
        <f t="shared" si="502"/>
        <v>224640.00000000003</v>
      </c>
      <c r="N1139" s="64">
        <f t="shared" si="503"/>
        <v>374400.00000000006</v>
      </c>
      <c r="O1139" s="64">
        <f t="shared" si="504"/>
        <v>280800</v>
      </c>
      <c r="P1139" s="64">
        <f t="shared" si="505"/>
        <v>44928</v>
      </c>
      <c r="Q1139" s="64">
        <f t="shared" si="506"/>
        <v>89856</v>
      </c>
      <c r="R1139" s="64">
        <f t="shared" si="507"/>
        <v>44928</v>
      </c>
      <c r="T1139" s="64">
        <f>培养数据!$S$6*D739</f>
        <v>187.20000000000002</v>
      </c>
      <c r="U1139" s="64">
        <f>培养数据!$S$7*D739</f>
        <v>224.64000000000001</v>
      </c>
      <c r="V1139" s="64">
        <f>培养数据!$S$8*D739</f>
        <v>374.40000000000003</v>
      </c>
      <c r="W1139" s="64">
        <f>培养数据!$S$9*D739</f>
        <v>280.8</v>
      </c>
      <c r="X1139" s="64">
        <f>培养数据!$S$10*D739</f>
        <v>44.927999999999997</v>
      </c>
      <c r="Y1139" s="64">
        <f>培养数据!$S$11*D739</f>
        <v>89.855999999999995</v>
      </c>
      <c r="Z1139" s="64">
        <f>培养数据!$S$12*D739</f>
        <v>44.927999999999997</v>
      </c>
    </row>
    <row r="1140" spans="1:26">
      <c r="A1140" s="64">
        <v>1137</v>
      </c>
      <c r="B1140" s="64">
        <v>3</v>
      </c>
      <c r="C1140" s="64">
        <v>4</v>
      </c>
      <c r="D1140" s="64">
        <v>37</v>
      </c>
      <c r="E1140" s="64">
        <f t="shared" si="513"/>
        <v>118400</v>
      </c>
      <c r="F1140" s="64">
        <f t="shared" si="514"/>
        <v>142080</v>
      </c>
      <c r="G1140" s="64">
        <f t="shared" si="508"/>
        <v>236800</v>
      </c>
      <c r="H1140" s="64">
        <f t="shared" si="509"/>
        <v>177600</v>
      </c>
      <c r="I1140" s="64">
        <f t="shared" si="510"/>
        <v>28415.999999999996</v>
      </c>
      <c r="J1140" s="64">
        <f t="shared" si="511"/>
        <v>56831.999999999993</v>
      </c>
      <c r="K1140" s="64">
        <f t="shared" si="512"/>
        <v>28415.999999999996</v>
      </c>
      <c r="L1140" s="64">
        <f t="shared" si="501"/>
        <v>192400</v>
      </c>
      <c r="M1140" s="64">
        <f t="shared" si="502"/>
        <v>230880</v>
      </c>
      <c r="N1140" s="64">
        <f t="shared" si="503"/>
        <v>384800</v>
      </c>
      <c r="O1140" s="64">
        <f t="shared" si="504"/>
        <v>288599.99999999994</v>
      </c>
      <c r="P1140" s="64">
        <f t="shared" si="505"/>
        <v>46176</v>
      </c>
      <c r="Q1140" s="64">
        <f t="shared" si="506"/>
        <v>92352</v>
      </c>
      <c r="R1140" s="64">
        <f t="shared" si="507"/>
        <v>46176</v>
      </c>
      <c r="T1140" s="64">
        <f>培养数据!$S$6*D740</f>
        <v>192.4</v>
      </c>
      <c r="U1140" s="64">
        <f>培养数据!$S$7*D740</f>
        <v>230.88</v>
      </c>
      <c r="V1140" s="64">
        <f>培养数据!$S$8*D740</f>
        <v>384.8</v>
      </c>
      <c r="W1140" s="64">
        <f>培养数据!$S$9*D740</f>
        <v>288.59999999999997</v>
      </c>
      <c r="X1140" s="64">
        <f>培养数据!$S$10*D740</f>
        <v>46.176000000000002</v>
      </c>
      <c r="Y1140" s="64">
        <f>培养数据!$S$11*D740</f>
        <v>92.352000000000004</v>
      </c>
      <c r="Z1140" s="64">
        <f>培养数据!$S$12*D740</f>
        <v>46.176000000000002</v>
      </c>
    </row>
    <row r="1141" spans="1:26">
      <c r="A1141" s="64">
        <v>1138</v>
      </c>
      <c r="B1141" s="64">
        <v>3</v>
      </c>
      <c r="C1141" s="64">
        <v>4</v>
      </c>
      <c r="D1141" s="64">
        <v>38</v>
      </c>
      <c r="E1141" s="64">
        <f t="shared" si="513"/>
        <v>121600</v>
      </c>
      <c r="F1141" s="64">
        <f t="shared" si="514"/>
        <v>145920</v>
      </c>
      <c r="G1141" s="64">
        <f t="shared" si="508"/>
        <v>243200</v>
      </c>
      <c r="H1141" s="64">
        <f t="shared" si="509"/>
        <v>182400</v>
      </c>
      <c r="I1141" s="64">
        <f t="shared" si="510"/>
        <v>29184</v>
      </c>
      <c r="J1141" s="64">
        <f t="shared" si="511"/>
        <v>58368</v>
      </c>
      <c r="K1141" s="64">
        <f t="shared" si="512"/>
        <v>29184</v>
      </c>
      <c r="L1141" s="64">
        <f t="shared" si="501"/>
        <v>197600</v>
      </c>
      <c r="M1141" s="64">
        <f t="shared" si="502"/>
        <v>237120</v>
      </c>
      <c r="N1141" s="64">
        <f t="shared" si="503"/>
        <v>395200</v>
      </c>
      <c r="O1141" s="64">
        <f t="shared" si="504"/>
        <v>296400</v>
      </c>
      <c r="P1141" s="64">
        <f t="shared" si="505"/>
        <v>47424</v>
      </c>
      <c r="Q1141" s="64">
        <f t="shared" si="506"/>
        <v>94848</v>
      </c>
      <c r="R1141" s="64">
        <f t="shared" si="507"/>
        <v>47424</v>
      </c>
      <c r="T1141" s="64">
        <f>培养数据!$S$6*D741</f>
        <v>197.6</v>
      </c>
      <c r="U1141" s="64">
        <f>培养数据!$S$7*D741</f>
        <v>237.12</v>
      </c>
      <c r="V1141" s="64">
        <f>培养数据!$S$8*D741</f>
        <v>395.2</v>
      </c>
      <c r="W1141" s="64">
        <f>培养数据!$S$9*D741</f>
        <v>296.39999999999998</v>
      </c>
      <c r="X1141" s="64">
        <f>培养数据!$S$10*D741</f>
        <v>47.423999999999999</v>
      </c>
      <c r="Y1141" s="64">
        <f>培养数据!$S$11*D741</f>
        <v>94.847999999999999</v>
      </c>
      <c r="Z1141" s="64">
        <f>培养数据!$S$12*D741</f>
        <v>47.423999999999999</v>
      </c>
    </row>
    <row r="1142" spans="1:26">
      <c r="A1142" s="64">
        <v>1139</v>
      </c>
      <c r="B1142" s="64">
        <v>3</v>
      </c>
      <c r="C1142" s="64">
        <v>4</v>
      </c>
      <c r="D1142" s="64">
        <v>39</v>
      </c>
      <c r="E1142" s="64">
        <f t="shared" si="513"/>
        <v>124800</v>
      </c>
      <c r="F1142" s="64">
        <f t="shared" si="514"/>
        <v>149760</v>
      </c>
      <c r="G1142" s="64">
        <f t="shared" si="508"/>
        <v>249600</v>
      </c>
      <c r="H1142" s="64">
        <f t="shared" si="509"/>
        <v>187200</v>
      </c>
      <c r="I1142" s="64">
        <f t="shared" si="510"/>
        <v>29952</v>
      </c>
      <c r="J1142" s="64">
        <f t="shared" si="511"/>
        <v>59904</v>
      </c>
      <c r="K1142" s="64">
        <f t="shared" si="512"/>
        <v>29952</v>
      </c>
      <c r="L1142" s="64">
        <f t="shared" si="501"/>
        <v>202800</v>
      </c>
      <c r="M1142" s="64">
        <f t="shared" si="502"/>
        <v>243360</v>
      </c>
      <c r="N1142" s="64">
        <f t="shared" si="503"/>
        <v>405600</v>
      </c>
      <c r="O1142" s="64">
        <f t="shared" si="504"/>
        <v>304200</v>
      </c>
      <c r="P1142" s="64">
        <f t="shared" si="505"/>
        <v>48672</v>
      </c>
      <c r="Q1142" s="64">
        <f t="shared" si="506"/>
        <v>97344</v>
      </c>
      <c r="R1142" s="64">
        <f t="shared" si="507"/>
        <v>48672</v>
      </c>
      <c r="T1142" s="64">
        <f>培养数据!$S$6*D742</f>
        <v>202.8</v>
      </c>
      <c r="U1142" s="64">
        <f>培养数据!$S$7*D742</f>
        <v>243.36</v>
      </c>
      <c r="V1142" s="64">
        <f>培养数据!$S$8*D742</f>
        <v>405.6</v>
      </c>
      <c r="W1142" s="64">
        <f>培养数据!$S$9*D742</f>
        <v>304.2</v>
      </c>
      <c r="X1142" s="64">
        <f>培养数据!$S$10*D742</f>
        <v>48.671999999999997</v>
      </c>
      <c r="Y1142" s="64">
        <f>培养数据!$S$11*D742</f>
        <v>97.343999999999994</v>
      </c>
      <c r="Z1142" s="64">
        <f>培养数据!$S$12*D742</f>
        <v>48.671999999999997</v>
      </c>
    </row>
    <row r="1143" spans="1:26">
      <c r="A1143" s="64">
        <v>1140</v>
      </c>
      <c r="B1143" s="64">
        <v>3</v>
      </c>
      <c r="C1143" s="64">
        <v>4</v>
      </c>
      <c r="D1143" s="64">
        <v>40</v>
      </c>
      <c r="E1143" s="64">
        <f t="shared" si="513"/>
        <v>128000</v>
      </c>
      <c r="F1143" s="64">
        <f t="shared" si="514"/>
        <v>153600</v>
      </c>
      <c r="G1143" s="64">
        <f t="shared" si="508"/>
        <v>256000</v>
      </c>
      <c r="H1143" s="64">
        <f t="shared" si="509"/>
        <v>192000</v>
      </c>
      <c r="I1143" s="64">
        <f t="shared" si="510"/>
        <v>30720</v>
      </c>
      <c r="J1143" s="64">
        <f t="shared" si="511"/>
        <v>61440</v>
      </c>
      <c r="K1143" s="64">
        <f t="shared" si="512"/>
        <v>30720</v>
      </c>
      <c r="L1143" s="64">
        <f t="shared" si="501"/>
        <v>208000</v>
      </c>
      <c r="M1143" s="64">
        <f t="shared" si="502"/>
        <v>249600.00000000003</v>
      </c>
      <c r="N1143" s="64">
        <f t="shared" si="503"/>
        <v>416000</v>
      </c>
      <c r="O1143" s="64">
        <f t="shared" si="504"/>
        <v>312000</v>
      </c>
      <c r="P1143" s="64">
        <f t="shared" si="505"/>
        <v>49920</v>
      </c>
      <c r="Q1143" s="64">
        <f t="shared" si="506"/>
        <v>99840</v>
      </c>
      <c r="R1143" s="64">
        <f t="shared" si="507"/>
        <v>49920</v>
      </c>
      <c r="T1143" s="64">
        <f>培养数据!$S$6*D743</f>
        <v>208</v>
      </c>
      <c r="U1143" s="64">
        <f>培养数据!$S$7*D743</f>
        <v>249.60000000000002</v>
      </c>
      <c r="V1143" s="64">
        <f>培养数据!$S$8*D743</f>
        <v>416</v>
      </c>
      <c r="W1143" s="64">
        <f>培养数据!$S$9*D743</f>
        <v>312</v>
      </c>
      <c r="X1143" s="64">
        <f>培养数据!$S$10*D743</f>
        <v>49.92</v>
      </c>
      <c r="Y1143" s="64">
        <f>培养数据!$S$11*D743</f>
        <v>99.84</v>
      </c>
      <c r="Z1143" s="64">
        <f>培养数据!$S$12*D743</f>
        <v>49.92</v>
      </c>
    </row>
    <row r="1144" spans="1:26">
      <c r="A1144" s="64">
        <v>1141</v>
      </c>
      <c r="B1144" s="64">
        <v>3</v>
      </c>
      <c r="C1144" s="64">
        <v>4</v>
      </c>
      <c r="D1144" s="64">
        <v>41</v>
      </c>
      <c r="E1144" s="64">
        <f t="shared" si="513"/>
        <v>131200</v>
      </c>
      <c r="F1144" s="64">
        <f t="shared" si="514"/>
        <v>157440</v>
      </c>
      <c r="G1144" s="64">
        <f t="shared" si="508"/>
        <v>262400</v>
      </c>
      <c r="H1144" s="64">
        <f t="shared" si="509"/>
        <v>196800</v>
      </c>
      <c r="I1144" s="64">
        <f t="shared" si="510"/>
        <v>31488</v>
      </c>
      <c r="J1144" s="64">
        <f t="shared" si="511"/>
        <v>62976</v>
      </c>
      <c r="K1144" s="64">
        <f t="shared" si="512"/>
        <v>31488</v>
      </c>
      <c r="L1144" s="64">
        <f t="shared" si="501"/>
        <v>213200.00000000003</v>
      </c>
      <c r="M1144" s="64">
        <f t="shared" si="502"/>
        <v>255840</v>
      </c>
      <c r="N1144" s="64">
        <f t="shared" si="503"/>
        <v>426400.00000000006</v>
      </c>
      <c r="O1144" s="64">
        <f t="shared" si="504"/>
        <v>319800</v>
      </c>
      <c r="P1144" s="64">
        <f t="shared" si="505"/>
        <v>51168</v>
      </c>
      <c r="Q1144" s="64">
        <f t="shared" si="506"/>
        <v>102336</v>
      </c>
      <c r="R1144" s="64">
        <f t="shared" si="507"/>
        <v>51168</v>
      </c>
      <c r="T1144" s="64">
        <f>培养数据!$S$6*D744</f>
        <v>213.20000000000002</v>
      </c>
      <c r="U1144" s="64">
        <f>培养数据!$S$7*D744</f>
        <v>255.84</v>
      </c>
      <c r="V1144" s="64">
        <f>培养数据!$S$8*D744</f>
        <v>426.40000000000003</v>
      </c>
      <c r="W1144" s="64">
        <f>培养数据!$S$9*D744</f>
        <v>319.8</v>
      </c>
      <c r="X1144" s="64">
        <f>培养数据!$S$10*D744</f>
        <v>51.167999999999999</v>
      </c>
      <c r="Y1144" s="64">
        <f>培养数据!$S$11*D744</f>
        <v>102.336</v>
      </c>
      <c r="Z1144" s="64">
        <f>培养数据!$S$12*D744</f>
        <v>51.167999999999999</v>
      </c>
    </row>
    <row r="1145" spans="1:26">
      <c r="A1145" s="64">
        <v>1142</v>
      </c>
      <c r="B1145" s="64">
        <v>3</v>
      </c>
      <c r="C1145" s="64">
        <v>4</v>
      </c>
      <c r="D1145" s="64">
        <v>42</v>
      </c>
      <c r="E1145" s="64">
        <f t="shared" si="513"/>
        <v>134400</v>
      </c>
      <c r="F1145" s="64">
        <f t="shared" si="514"/>
        <v>161280</v>
      </c>
      <c r="G1145" s="64">
        <f t="shared" si="508"/>
        <v>268800</v>
      </c>
      <c r="H1145" s="64">
        <f t="shared" si="509"/>
        <v>201600</v>
      </c>
      <c r="I1145" s="64">
        <f t="shared" si="510"/>
        <v>32256</v>
      </c>
      <c r="J1145" s="64">
        <f t="shared" si="511"/>
        <v>64512</v>
      </c>
      <c r="K1145" s="64">
        <f t="shared" si="512"/>
        <v>32256</v>
      </c>
      <c r="L1145" s="64">
        <f t="shared" si="501"/>
        <v>218400</v>
      </c>
      <c r="M1145" s="64">
        <f t="shared" si="502"/>
        <v>262079.99999999997</v>
      </c>
      <c r="N1145" s="64">
        <f t="shared" si="503"/>
        <v>436800</v>
      </c>
      <c r="O1145" s="64">
        <f t="shared" si="504"/>
        <v>327599.99999999994</v>
      </c>
      <c r="P1145" s="64">
        <f t="shared" si="505"/>
        <v>52416</v>
      </c>
      <c r="Q1145" s="64">
        <f t="shared" si="506"/>
        <v>104832</v>
      </c>
      <c r="R1145" s="64">
        <f t="shared" si="507"/>
        <v>52416</v>
      </c>
      <c r="T1145" s="64">
        <f>培养数据!$S$6*D745</f>
        <v>218.4</v>
      </c>
      <c r="U1145" s="64">
        <f>培养数据!$S$7*D745</f>
        <v>262.08</v>
      </c>
      <c r="V1145" s="64">
        <f>培养数据!$S$8*D745</f>
        <v>436.8</v>
      </c>
      <c r="W1145" s="64">
        <f>培养数据!$S$9*D745</f>
        <v>327.59999999999997</v>
      </c>
      <c r="X1145" s="64">
        <f>培养数据!$S$10*D745</f>
        <v>52.415999999999997</v>
      </c>
      <c r="Y1145" s="64">
        <f>培养数据!$S$11*D745</f>
        <v>104.83199999999999</v>
      </c>
      <c r="Z1145" s="64">
        <f>培养数据!$S$12*D745</f>
        <v>52.415999999999997</v>
      </c>
    </row>
    <row r="1146" spans="1:26">
      <c r="A1146" s="64">
        <v>1143</v>
      </c>
      <c r="B1146" s="64">
        <v>3</v>
      </c>
      <c r="C1146" s="64">
        <v>4</v>
      </c>
      <c r="D1146" s="64">
        <v>43</v>
      </c>
      <c r="E1146" s="64">
        <f t="shared" si="513"/>
        <v>137600</v>
      </c>
      <c r="F1146" s="64">
        <f t="shared" si="514"/>
        <v>165120</v>
      </c>
      <c r="G1146" s="64">
        <f t="shared" si="508"/>
        <v>275200</v>
      </c>
      <c r="H1146" s="64">
        <f t="shared" si="509"/>
        <v>206400</v>
      </c>
      <c r="I1146" s="64">
        <f t="shared" si="510"/>
        <v>33024</v>
      </c>
      <c r="J1146" s="64">
        <f t="shared" si="511"/>
        <v>66048</v>
      </c>
      <c r="K1146" s="64">
        <f t="shared" si="512"/>
        <v>33024</v>
      </c>
      <c r="L1146" s="64">
        <f t="shared" si="501"/>
        <v>223600</v>
      </c>
      <c r="M1146" s="64">
        <f t="shared" si="502"/>
        <v>268320</v>
      </c>
      <c r="N1146" s="64">
        <f t="shared" si="503"/>
        <v>447200</v>
      </c>
      <c r="O1146" s="64">
        <f t="shared" si="504"/>
        <v>335400</v>
      </c>
      <c r="P1146" s="64">
        <f t="shared" si="505"/>
        <v>53664</v>
      </c>
      <c r="Q1146" s="64">
        <f t="shared" si="506"/>
        <v>107328</v>
      </c>
      <c r="R1146" s="64">
        <f t="shared" si="507"/>
        <v>53664</v>
      </c>
      <c r="T1146" s="64">
        <f>培养数据!$S$6*D746</f>
        <v>223.6</v>
      </c>
      <c r="U1146" s="64">
        <f>培养数据!$S$7*D746</f>
        <v>268.32</v>
      </c>
      <c r="V1146" s="64">
        <f>培养数据!$S$8*D746</f>
        <v>447.2</v>
      </c>
      <c r="W1146" s="64">
        <f>培养数据!$S$9*D746</f>
        <v>335.4</v>
      </c>
      <c r="X1146" s="64">
        <f>培养数据!$S$10*D746</f>
        <v>53.664000000000001</v>
      </c>
      <c r="Y1146" s="64">
        <f>培养数据!$S$11*D746</f>
        <v>107.328</v>
      </c>
      <c r="Z1146" s="64">
        <f>培养数据!$S$12*D746</f>
        <v>53.664000000000001</v>
      </c>
    </row>
    <row r="1147" spans="1:26">
      <c r="A1147" s="64">
        <v>1144</v>
      </c>
      <c r="B1147" s="64">
        <v>3</v>
      </c>
      <c r="C1147" s="64">
        <v>4</v>
      </c>
      <c r="D1147" s="64">
        <v>44</v>
      </c>
      <c r="E1147" s="64">
        <f t="shared" si="513"/>
        <v>140800</v>
      </c>
      <c r="F1147" s="64">
        <f t="shared" si="514"/>
        <v>168960</v>
      </c>
      <c r="G1147" s="64">
        <f t="shared" si="508"/>
        <v>281600</v>
      </c>
      <c r="H1147" s="64">
        <f t="shared" si="509"/>
        <v>211200</v>
      </c>
      <c r="I1147" s="64">
        <f t="shared" si="510"/>
        <v>33791.999999999993</v>
      </c>
      <c r="J1147" s="64">
        <f t="shared" si="511"/>
        <v>67583.999999999985</v>
      </c>
      <c r="K1147" s="64">
        <f t="shared" si="512"/>
        <v>33791.999999999993</v>
      </c>
      <c r="L1147" s="64">
        <f t="shared" si="501"/>
        <v>228800</v>
      </c>
      <c r="M1147" s="64">
        <f t="shared" si="502"/>
        <v>274560</v>
      </c>
      <c r="N1147" s="64">
        <f t="shared" si="503"/>
        <v>457600</v>
      </c>
      <c r="O1147" s="64">
        <f t="shared" si="504"/>
        <v>343200</v>
      </c>
      <c r="P1147" s="64">
        <f t="shared" si="505"/>
        <v>54912</v>
      </c>
      <c r="Q1147" s="64">
        <f t="shared" si="506"/>
        <v>109824</v>
      </c>
      <c r="R1147" s="64">
        <f t="shared" si="507"/>
        <v>54912</v>
      </c>
      <c r="T1147" s="64">
        <f>培养数据!$S$6*D747</f>
        <v>228.8</v>
      </c>
      <c r="U1147" s="64">
        <f>培养数据!$S$7*D747</f>
        <v>274.56</v>
      </c>
      <c r="V1147" s="64">
        <f>培养数据!$S$8*D747</f>
        <v>457.6</v>
      </c>
      <c r="W1147" s="64">
        <f>培养数据!$S$9*D747</f>
        <v>343.2</v>
      </c>
      <c r="X1147" s="64">
        <f>培养数据!$S$10*D747</f>
        <v>54.911999999999999</v>
      </c>
      <c r="Y1147" s="64">
        <f>培养数据!$S$11*D747</f>
        <v>109.824</v>
      </c>
      <c r="Z1147" s="64">
        <f>培养数据!$S$12*D747</f>
        <v>54.911999999999999</v>
      </c>
    </row>
    <row r="1148" spans="1:26">
      <c r="A1148" s="64">
        <v>1145</v>
      </c>
      <c r="B1148" s="64">
        <v>3</v>
      </c>
      <c r="C1148" s="64">
        <v>4</v>
      </c>
      <c r="D1148" s="64">
        <v>45</v>
      </c>
      <c r="E1148" s="64">
        <f t="shared" si="513"/>
        <v>144000</v>
      </c>
      <c r="F1148" s="64">
        <f t="shared" si="514"/>
        <v>172800</v>
      </c>
      <c r="G1148" s="64">
        <f t="shared" si="508"/>
        <v>288000</v>
      </c>
      <c r="H1148" s="64">
        <f t="shared" si="509"/>
        <v>216000</v>
      </c>
      <c r="I1148" s="64">
        <f t="shared" si="510"/>
        <v>34559.999999999993</v>
      </c>
      <c r="J1148" s="64">
        <f t="shared" si="511"/>
        <v>69119.999999999985</v>
      </c>
      <c r="K1148" s="64">
        <f t="shared" si="512"/>
        <v>34559.999999999993</v>
      </c>
      <c r="L1148" s="64">
        <f t="shared" si="501"/>
        <v>234000</v>
      </c>
      <c r="M1148" s="64">
        <f t="shared" si="502"/>
        <v>280800</v>
      </c>
      <c r="N1148" s="64">
        <f t="shared" si="503"/>
        <v>468000</v>
      </c>
      <c r="O1148" s="64">
        <f t="shared" si="504"/>
        <v>351000</v>
      </c>
      <c r="P1148" s="64">
        <f t="shared" si="505"/>
        <v>56160</v>
      </c>
      <c r="Q1148" s="64">
        <f t="shared" si="506"/>
        <v>112320</v>
      </c>
      <c r="R1148" s="64">
        <f t="shared" si="507"/>
        <v>56160</v>
      </c>
      <c r="T1148" s="64">
        <f>培养数据!$S$6*D748</f>
        <v>234</v>
      </c>
      <c r="U1148" s="64">
        <f>培养数据!$S$7*D748</f>
        <v>280.8</v>
      </c>
      <c r="V1148" s="64">
        <f>培养数据!$S$8*D748</f>
        <v>468</v>
      </c>
      <c r="W1148" s="64">
        <f>培养数据!$S$9*D748</f>
        <v>351</v>
      </c>
      <c r="X1148" s="64">
        <f>培养数据!$S$10*D748</f>
        <v>56.16</v>
      </c>
      <c r="Y1148" s="64">
        <f>培养数据!$S$11*D748</f>
        <v>112.32</v>
      </c>
      <c r="Z1148" s="64">
        <f>培养数据!$S$12*D748</f>
        <v>56.16</v>
      </c>
    </row>
    <row r="1149" spans="1:26">
      <c r="A1149" s="64">
        <v>1146</v>
      </c>
      <c r="B1149" s="64">
        <v>3</v>
      </c>
      <c r="C1149" s="64">
        <v>4</v>
      </c>
      <c r="D1149" s="64">
        <v>46</v>
      </c>
      <c r="E1149" s="64">
        <f t="shared" si="513"/>
        <v>147200</v>
      </c>
      <c r="F1149" s="64">
        <f t="shared" si="514"/>
        <v>176640</v>
      </c>
      <c r="G1149" s="64">
        <f t="shared" si="508"/>
        <v>294400</v>
      </c>
      <c r="H1149" s="64">
        <f t="shared" si="509"/>
        <v>220800</v>
      </c>
      <c r="I1149" s="64">
        <f t="shared" si="510"/>
        <v>35328</v>
      </c>
      <c r="J1149" s="64">
        <f t="shared" si="511"/>
        <v>70656</v>
      </c>
      <c r="K1149" s="64">
        <f t="shared" si="512"/>
        <v>35328</v>
      </c>
      <c r="L1149" s="64">
        <f t="shared" si="501"/>
        <v>239200.00000000003</v>
      </c>
      <c r="M1149" s="64">
        <f t="shared" si="502"/>
        <v>287040</v>
      </c>
      <c r="N1149" s="64">
        <f t="shared" si="503"/>
        <v>478400.00000000006</v>
      </c>
      <c r="O1149" s="64">
        <f t="shared" si="504"/>
        <v>358800</v>
      </c>
      <c r="P1149" s="64">
        <f t="shared" si="505"/>
        <v>57408</v>
      </c>
      <c r="Q1149" s="64">
        <f t="shared" si="506"/>
        <v>114816</v>
      </c>
      <c r="R1149" s="64">
        <f t="shared" si="507"/>
        <v>57408</v>
      </c>
      <c r="T1149" s="64">
        <f>培养数据!$S$6*D749</f>
        <v>239.20000000000002</v>
      </c>
      <c r="U1149" s="64">
        <f>培养数据!$S$7*D749</f>
        <v>287.04000000000002</v>
      </c>
      <c r="V1149" s="64">
        <f>培养数据!$S$8*D749</f>
        <v>478.40000000000003</v>
      </c>
      <c r="W1149" s="64">
        <f>培养数据!$S$9*D749</f>
        <v>358.8</v>
      </c>
      <c r="X1149" s="64">
        <f>培养数据!$S$10*D749</f>
        <v>57.408000000000001</v>
      </c>
      <c r="Y1149" s="64">
        <f>培养数据!$S$11*D749</f>
        <v>114.816</v>
      </c>
      <c r="Z1149" s="64">
        <f>培养数据!$S$12*D749</f>
        <v>57.408000000000001</v>
      </c>
    </row>
    <row r="1150" spans="1:26">
      <c r="A1150" s="64">
        <v>1147</v>
      </c>
      <c r="B1150" s="64">
        <v>3</v>
      </c>
      <c r="C1150" s="64">
        <v>4</v>
      </c>
      <c r="D1150" s="64">
        <v>47</v>
      </c>
      <c r="E1150" s="64">
        <f t="shared" si="513"/>
        <v>150400</v>
      </c>
      <c r="F1150" s="64">
        <f t="shared" si="514"/>
        <v>180480</v>
      </c>
      <c r="G1150" s="64">
        <f t="shared" si="508"/>
        <v>300800</v>
      </c>
      <c r="H1150" s="64">
        <f t="shared" si="509"/>
        <v>225600</v>
      </c>
      <c r="I1150" s="64">
        <f t="shared" si="510"/>
        <v>36096</v>
      </c>
      <c r="J1150" s="64">
        <f t="shared" si="511"/>
        <v>72192</v>
      </c>
      <c r="K1150" s="64">
        <f t="shared" si="512"/>
        <v>36096</v>
      </c>
      <c r="L1150" s="64">
        <f t="shared" si="501"/>
        <v>244400</v>
      </c>
      <c r="M1150" s="64">
        <f t="shared" si="502"/>
        <v>293280.00000000006</v>
      </c>
      <c r="N1150" s="64">
        <f t="shared" si="503"/>
        <v>488800</v>
      </c>
      <c r="O1150" s="64">
        <f t="shared" si="504"/>
        <v>366599.99999999994</v>
      </c>
      <c r="P1150" s="64">
        <f t="shared" si="505"/>
        <v>58656</v>
      </c>
      <c r="Q1150" s="64">
        <f t="shared" si="506"/>
        <v>117312</v>
      </c>
      <c r="R1150" s="64">
        <f t="shared" si="507"/>
        <v>58656</v>
      </c>
      <c r="T1150" s="64">
        <f>培养数据!$S$6*D750</f>
        <v>244.4</v>
      </c>
      <c r="U1150" s="64">
        <f>培养数据!$S$7*D750</f>
        <v>293.28000000000003</v>
      </c>
      <c r="V1150" s="64">
        <f>培养数据!$S$8*D750</f>
        <v>488.8</v>
      </c>
      <c r="W1150" s="64">
        <f>培养数据!$S$9*D750</f>
        <v>366.59999999999997</v>
      </c>
      <c r="X1150" s="64">
        <f>培养数据!$S$10*D750</f>
        <v>58.655999999999999</v>
      </c>
      <c r="Y1150" s="64">
        <f>培养数据!$S$11*D750</f>
        <v>117.312</v>
      </c>
      <c r="Z1150" s="64">
        <f>培养数据!$S$12*D750</f>
        <v>58.655999999999999</v>
      </c>
    </row>
    <row r="1151" spans="1:26">
      <c r="A1151" s="64">
        <v>1148</v>
      </c>
      <c r="B1151" s="64">
        <v>3</v>
      </c>
      <c r="C1151" s="64">
        <v>4</v>
      </c>
      <c r="D1151" s="64">
        <v>48</v>
      </c>
      <c r="E1151" s="64">
        <f t="shared" si="513"/>
        <v>153600</v>
      </c>
      <c r="F1151" s="64">
        <f t="shared" si="514"/>
        <v>184320</v>
      </c>
      <c r="G1151" s="64">
        <f t="shared" si="508"/>
        <v>307200</v>
      </c>
      <c r="H1151" s="64">
        <f t="shared" si="509"/>
        <v>230400</v>
      </c>
      <c r="I1151" s="64">
        <f t="shared" si="510"/>
        <v>36864</v>
      </c>
      <c r="J1151" s="64">
        <f t="shared" si="511"/>
        <v>73728</v>
      </c>
      <c r="K1151" s="64">
        <f t="shared" si="512"/>
        <v>36864</v>
      </c>
      <c r="L1151" s="64">
        <f t="shared" si="501"/>
        <v>249600.00000000003</v>
      </c>
      <c r="M1151" s="64">
        <f t="shared" si="502"/>
        <v>299520</v>
      </c>
      <c r="N1151" s="64">
        <f t="shared" si="503"/>
        <v>499200.00000000006</v>
      </c>
      <c r="O1151" s="64">
        <f t="shared" si="504"/>
        <v>374400</v>
      </c>
      <c r="P1151" s="64">
        <f t="shared" si="505"/>
        <v>59904</v>
      </c>
      <c r="Q1151" s="64">
        <f t="shared" si="506"/>
        <v>119808</v>
      </c>
      <c r="R1151" s="64">
        <f t="shared" si="507"/>
        <v>59904</v>
      </c>
      <c r="T1151" s="64">
        <f>培养数据!$S$6*D751</f>
        <v>249.60000000000002</v>
      </c>
      <c r="U1151" s="64">
        <f>培养数据!$S$7*D751</f>
        <v>299.52</v>
      </c>
      <c r="V1151" s="64">
        <f>培养数据!$S$8*D751</f>
        <v>499.20000000000005</v>
      </c>
      <c r="W1151" s="64">
        <f>培养数据!$S$9*D751</f>
        <v>374.4</v>
      </c>
      <c r="X1151" s="64">
        <f>培养数据!$S$10*D751</f>
        <v>59.903999999999996</v>
      </c>
      <c r="Y1151" s="64">
        <f>培养数据!$S$11*D751</f>
        <v>119.80799999999999</v>
      </c>
      <c r="Z1151" s="64">
        <f>培养数据!$S$12*D751</f>
        <v>59.903999999999996</v>
      </c>
    </row>
    <row r="1152" spans="1:26">
      <c r="A1152" s="64">
        <v>1149</v>
      </c>
      <c r="B1152" s="64">
        <v>3</v>
      </c>
      <c r="C1152" s="64">
        <v>4</v>
      </c>
      <c r="D1152" s="64">
        <v>49</v>
      </c>
      <c r="E1152" s="64">
        <f t="shared" si="513"/>
        <v>156800</v>
      </c>
      <c r="F1152" s="64">
        <f t="shared" si="514"/>
        <v>188160</v>
      </c>
      <c r="G1152" s="64">
        <f t="shared" si="508"/>
        <v>313600</v>
      </c>
      <c r="H1152" s="64">
        <f t="shared" si="509"/>
        <v>235200</v>
      </c>
      <c r="I1152" s="64">
        <f t="shared" si="510"/>
        <v>37632</v>
      </c>
      <c r="J1152" s="64">
        <f t="shared" si="511"/>
        <v>75264</v>
      </c>
      <c r="K1152" s="64">
        <f t="shared" si="512"/>
        <v>37632</v>
      </c>
      <c r="L1152" s="64">
        <f t="shared" si="501"/>
        <v>254800</v>
      </c>
      <c r="M1152" s="64">
        <f t="shared" si="502"/>
        <v>305760</v>
      </c>
      <c r="N1152" s="64">
        <f t="shared" si="503"/>
        <v>509600</v>
      </c>
      <c r="O1152" s="64">
        <f t="shared" si="504"/>
        <v>382200</v>
      </c>
      <c r="P1152" s="64">
        <f t="shared" si="505"/>
        <v>61152</v>
      </c>
      <c r="Q1152" s="64">
        <f t="shared" si="506"/>
        <v>122304</v>
      </c>
      <c r="R1152" s="64">
        <f t="shared" si="507"/>
        <v>61152</v>
      </c>
      <c r="T1152" s="64">
        <f>培养数据!$S$6*D752</f>
        <v>254.8</v>
      </c>
      <c r="U1152" s="64">
        <f>培养数据!$S$7*D752</f>
        <v>305.76</v>
      </c>
      <c r="V1152" s="64">
        <f>培养数据!$S$8*D752</f>
        <v>509.6</v>
      </c>
      <c r="W1152" s="64">
        <f>培养数据!$S$9*D752</f>
        <v>382.2</v>
      </c>
      <c r="X1152" s="64">
        <f>培养数据!$S$10*D752</f>
        <v>61.152000000000001</v>
      </c>
      <c r="Y1152" s="64">
        <f>培养数据!$S$11*D752</f>
        <v>122.304</v>
      </c>
      <c r="Z1152" s="64">
        <f>培养数据!$S$12*D752</f>
        <v>61.152000000000001</v>
      </c>
    </row>
    <row r="1153" spans="1:26">
      <c r="A1153" s="64">
        <v>1150</v>
      </c>
      <c r="B1153" s="64">
        <v>3</v>
      </c>
      <c r="C1153" s="64">
        <v>4</v>
      </c>
      <c r="D1153" s="64">
        <v>50</v>
      </c>
      <c r="E1153" s="64">
        <f t="shared" si="513"/>
        <v>160000</v>
      </c>
      <c r="F1153" s="64">
        <f t="shared" si="514"/>
        <v>192000</v>
      </c>
      <c r="G1153" s="64">
        <f t="shared" si="508"/>
        <v>320000</v>
      </c>
      <c r="H1153" s="64">
        <f t="shared" si="509"/>
        <v>240000</v>
      </c>
      <c r="I1153" s="64">
        <f t="shared" si="510"/>
        <v>38400</v>
      </c>
      <c r="J1153" s="64">
        <f t="shared" si="511"/>
        <v>76800</v>
      </c>
      <c r="K1153" s="64">
        <f t="shared" si="512"/>
        <v>38400</v>
      </c>
      <c r="L1153" s="64">
        <f t="shared" si="501"/>
        <v>260000</v>
      </c>
      <c r="M1153" s="64">
        <f t="shared" si="502"/>
        <v>312000</v>
      </c>
      <c r="N1153" s="64">
        <f t="shared" si="503"/>
        <v>520000</v>
      </c>
      <c r="O1153" s="64">
        <f t="shared" si="504"/>
        <v>390000</v>
      </c>
      <c r="P1153" s="64">
        <f t="shared" si="505"/>
        <v>62400</v>
      </c>
      <c r="Q1153" s="64">
        <f t="shared" si="506"/>
        <v>124800</v>
      </c>
      <c r="R1153" s="64">
        <f t="shared" si="507"/>
        <v>62400</v>
      </c>
      <c r="T1153" s="64">
        <f>培养数据!$S$6*D753</f>
        <v>260</v>
      </c>
      <c r="U1153" s="64">
        <f>培养数据!$S$7*D753</f>
        <v>312</v>
      </c>
      <c r="V1153" s="64">
        <f>培养数据!$S$8*D753</f>
        <v>520</v>
      </c>
      <c r="W1153" s="64">
        <f>培养数据!$S$9*D753</f>
        <v>390</v>
      </c>
      <c r="X1153" s="64">
        <f>培养数据!$S$10*D753</f>
        <v>62.4</v>
      </c>
      <c r="Y1153" s="64">
        <f>培养数据!$S$11*D753</f>
        <v>124.8</v>
      </c>
      <c r="Z1153" s="64">
        <f>培养数据!$S$12*D753</f>
        <v>62.4</v>
      </c>
    </row>
    <row r="1154" spans="1:26">
      <c r="A1154" s="64">
        <v>1151</v>
      </c>
      <c r="B1154" s="64">
        <v>3</v>
      </c>
      <c r="C1154" s="64">
        <v>4</v>
      </c>
      <c r="D1154" s="64">
        <v>51</v>
      </c>
      <c r="E1154" s="64">
        <f t="shared" si="513"/>
        <v>163200</v>
      </c>
      <c r="F1154" s="64">
        <f t="shared" si="514"/>
        <v>195840</v>
      </c>
      <c r="G1154" s="64">
        <f t="shared" si="508"/>
        <v>326400</v>
      </c>
      <c r="H1154" s="64">
        <f t="shared" si="509"/>
        <v>244800</v>
      </c>
      <c r="I1154" s="64">
        <f t="shared" si="510"/>
        <v>39168</v>
      </c>
      <c r="J1154" s="64">
        <f t="shared" si="511"/>
        <v>78336</v>
      </c>
      <c r="K1154" s="64">
        <f t="shared" si="512"/>
        <v>39168</v>
      </c>
      <c r="L1154" s="64">
        <f t="shared" si="501"/>
        <v>265200</v>
      </c>
      <c r="M1154" s="64">
        <f t="shared" si="502"/>
        <v>318240</v>
      </c>
      <c r="N1154" s="64">
        <f t="shared" si="503"/>
        <v>530400</v>
      </c>
      <c r="O1154" s="64">
        <f t="shared" si="504"/>
        <v>397800</v>
      </c>
      <c r="P1154" s="64">
        <f t="shared" si="505"/>
        <v>63648</v>
      </c>
      <c r="Q1154" s="64">
        <f t="shared" si="506"/>
        <v>127296</v>
      </c>
      <c r="R1154" s="64">
        <f t="shared" si="507"/>
        <v>63648</v>
      </c>
      <c r="T1154" s="64">
        <f>培养数据!$S$6*D754</f>
        <v>265.2</v>
      </c>
      <c r="U1154" s="64">
        <f>培养数据!$S$7*D754</f>
        <v>318.24</v>
      </c>
      <c r="V1154" s="64">
        <f>培养数据!$S$8*D754</f>
        <v>530.4</v>
      </c>
      <c r="W1154" s="64">
        <f>培养数据!$S$9*D754</f>
        <v>397.8</v>
      </c>
      <c r="X1154" s="64">
        <f>培养数据!$S$10*D754</f>
        <v>63.648000000000003</v>
      </c>
      <c r="Y1154" s="64">
        <f>培养数据!$S$11*D754</f>
        <v>127.29600000000001</v>
      </c>
      <c r="Z1154" s="64">
        <f>培养数据!$S$12*D754</f>
        <v>63.648000000000003</v>
      </c>
    </row>
    <row r="1155" spans="1:26">
      <c r="A1155" s="64">
        <v>1152</v>
      </c>
      <c r="B1155" s="64">
        <v>3</v>
      </c>
      <c r="C1155" s="64">
        <v>4</v>
      </c>
      <c r="D1155" s="64">
        <v>52</v>
      </c>
      <c r="E1155" s="64">
        <f t="shared" si="513"/>
        <v>166400</v>
      </c>
      <c r="F1155" s="64">
        <f t="shared" si="514"/>
        <v>199680</v>
      </c>
      <c r="G1155" s="64">
        <f t="shared" si="508"/>
        <v>332800</v>
      </c>
      <c r="H1155" s="64">
        <f t="shared" si="509"/>
        <v>249600</v>
      </c>
      <c r="I1155" s="64">
        <f t="shared" si="510"/>
        <v>39936</v>
      </c>
      <c r="J1155" s="64">
        <f t="shared" si="511"/>
        <v>79872</v>
      </c>
      <c r="K1155" s="64">
        <f t="shared" si="512"/>
        <v>39936</v>
      </c>
      <c r="L1155" s="64">
        <f t="shared" si="501"/>
        <v>270400.00000000006</v>
      </c>
      <c r="M1155" s="64">
        <f t="shared" si="502"/>
        <v>324480</v>
      </c>
      <c r="N1155" s="64">
        <f t="shared" si="503"/>
        <v>540800.00000000012</v>
      </c>
      <c r="O1155" s="64">
        <f t="shared" si="504"/>
        <v>405599.99999999994</v>
      </c>
      <c r="P1155" s="64">
        <f t="shared" si="505"/>
        <v>64896</v>
      </c>
      <c r="Q1155" s="64">
        <f t="shared" si="506"/>
        <v>129792</v>
      </c>
      <c r="R1155" s="64">
        <f t="shared" si="507"/>
        <v>64896</v>
      </c>
      <c r="T1155" s="64">
        <f>培养数据!$S$6*D755</f>
        <v>270.40000000000003</v>
      </c>
      <c r="U1155" s="64">
        <f>培养数据!$S$7*D755</f>
        <v>324.48</v>
      </c>
      <c r="V1155" s="64">
        <f>培养数据!$S$8*D755</f>
        <v>540.80000000000007</v>
      </c>
      <c r="W1155" s="64">
        <f>培养数据!$S$9*D755</f>
        <v>405.59999999999997</v>
      </c>
      <c r="X1155" s="64">
        <f>培养数据!$S$10*D755</f>
        <v>64.896000000000001</v>
      </c>
      <c r="Y1155" s="64">
        <f>培养数据!$S$11*D755</f>
        <v>129.792</v>
      </c>
      <c r="Z1155" s="64">
        <f>培养数据!$S$12*D755</f>
        <v>64.896000000000001</v>
      </c>
    </row>
    <row r="1156" spans="1:26">
      <c r="A1156" s="64">
        <v>1153</v>
      </c>
      <c r="B1156" s="64">
        <v>3</v>
      </c>
      <c r="C1156" s="64">
        <v>4</v>
      </c>
      <c r="D1156" s="64">
        <v>53</v>
      </c>
      <c r="E1156" s="64">
        <f t="shared" si="513"/>
        <v>169600</v>
      </c>
      <c r="F1156" s="64">
        <f t="shared" si="514"/>
        <v>203520</v>
      </c>
      <c r="G1156" s="64">
        <f t="shared" si="508"/>
        <v>339200</v>
      </c>
      <c r="H1156" s="64">
        <f t="shared" si="509"/>
        <v>254400</v>
      </c>
      <c r="I1156" s="64">
        <f t="shared" si="510"/>
        <v>40704</v>
      </c>
      <c r="J1156" s="64">
        <f t="shared" si="511"/>
        <v>81408</v>
      </c>
      <c r="K1156" s="64">
        <f t="shared" si="512"/>
        <v>40704</v>
      </c>
      <c r="L1156" s="64">
        <f t="shared" si="501"/>
        <v>275600</v>
      </c>
      <c r="M1156" s="64">
        <f t="shared" si="502"/>
        <v>330720</v>
      </c>
      <c r="N1156" s="64">
        <f t="shared" si="503"/>
        <v>551200</v>
      </c>
      <c r="O1156" s="64">
        <f t="shared" si="504"/>
        <v>413400</v>
      </c>
      <c r="P1156" s="64">
        <f t="shared" si="505"/>
        <v>66144</v>
      </c>
      <c r="Q1156" s="64">
        <f t="shared" si="506"/>
        <v>132288</v>
      </c>
      <c r="R1156" s="64">
        <f t="shared" si="507"/>
        <v>66144</v>
      </c>
      <c r="T1156" s="64">
        <f>培养数据!$S$6*D756</f>
        <v>275.60000000000002</v>
      </c>
      <c r="U1156" s="64">
        <f>培养数据!$S$7*D756</f>
        <v>330.72</v>
      </c>
      <c r="V1156" s="64">
        <f>培养数据!$S$8*D756</f>
        <v>551.20000000000005</v>
      </c>
      <c r="W1156" s="64">
        <f>培养数据!$S$9*D756</f>
        <v>413.4</v>
      </c>
      <c r="X1156" s="64">
        <f>培养数据!$S$10*D756</f>
        <v>66.144000000000005</v>
      </c>
      <c r="Y1156" s="64">
        <f>培养数据!$S$11*D756</f>
        <v>132.28800000000001</v>
      </c>
      <c r="Z1156" s="64">
        <f>培养数据!$S$12*D756</f>
        <v>66.144000000000005</v>
      </c>
    </row>
    <row r="1157" spans="1:26">
      <c r="A1157" s="64">
        <v>1154</v>
      </c>
      <c r="B1157" s="64">
        <v>3</v>
      </c>
      <c r="C1157" s="64">
        <v>4</v>
      </c>
      <c r="D1157" s="64">
        <v>54</v>
      </c>
      <c r="E1157" s="64">
        <f t="shared" si="513"/>
        <v>172800</v>
      </c>
      <c r="F1157" s="64">
        <f t="shared" si="514"/>
        <v>207360</v>
      </c>
      <c r="G1157" s="64">
        <f t="shared" si="508"/>
        <v>345600</v>
      </c>
      <c r="H1157" s="64">
        <f t="shared" si="509"/>
        <v>259200</v>
      </c>
      <c r="I1157" s="64">
        <f t="shared" si="510"/>
        <v>41472</v>
      </c>
      <c r="J1157" s="64">
        <f t="shared" si="511"/>
        <v>82944</v>
      </c>
      <c r="K1157" s="64">
        <f t="shared" si="512"/>
        <v>41472</v>
      </c>
      <c r="L1157" s="64">
        <f t="shared" ref="L1157:L1203" si="515">$L$1*T1157</f>
        <v>280800</v>
      </c>
      <c r="M1157" s="64">
        <f t="shared" ref="M1157:M1203" si="516">$L$1*U1157</f>
        <v>336960.00000000006</v>
      </c>
      <c r="N1157" s="64">
        <f t="shared" ref="N1157:N1203" si="517">$L$1*V1157</f>
        <v>561600</v>
      </c>
      <c r="O1157" s="64">
        <f t="shared" ref="O1157:O1203" si="518">$L$1*W1157</f>
        <v>421200</v>
      </c>
      <c r="P1157" s="64">
        <f t="shared" ref="P1157:P1203" si="519">$L$1*X1157</f>
        <v>67392</v>
      </c>
      <c r="Q1157" s="64">
        <f t="shared" ref="Q1157:Q1203" si="520">$L$1*Y1157</f>
        <v>134784</v>
      </c>
      <c r="R1157" s="64">
        <f t="shared" ref="R1157:R1203" si="521">$L$1*Z1157</f>
        <v>67392</v>
      </c>
      <c r="T1157" s="64">
        <f>培养数据!$S$6*D757</f>
        <v>280.8</v>
      </c>
      <c r="U1157" s="64">
        <f>培养数据!$S$7*D757</f>
        <v>336.96000000000004</v>
      </c>
      <c r="V1157" s="64">
        <f>培养数据!$S$8*D757</f>
        <v>561.6</v>
      </c>
      <c r="W1157" s="64">
        <f>培养数据!$S$9*D757</f>
        <v>421.2</v>
      </c>
      <c r="X1157" s="64">
        <f>培养数据!$S$10*D757</f>
        <v>67.391999999999996</v>
      </c>
      <c r="Y1157" s="64">
        <f>培养数据!$S$11*D757</f>
        <v>134.78399999999999</v>
      </c>
      <c r="Z1157" s="64">
        <f>培养数据!$S$12*D757</f>
        <v>67.391999999999996</v>
      </c>
    </row>
    <row r="1158" spans="1:26">
      <c r="A1158" s="64">
        <v>1155</v>
      </c>
      <c r="B1158" s="64">
        <v>3</v>
      </c>
      <c r="C1158" s="64">
        <v>4</v>
      </c>
      <c r="D1158" s="64">
        <v>55</v>
      </c>
      <c r="E1158" s="64">
        <f t="shared" si="513"/>
        <v>176000</v>
      </c>
      <c r="F1158" s="64">
        <f t="shared" si="514"/>
        <v>211200</v>
      </c>
      <c r="G1158" s="64">
        <f t="shared" si="508"/>
        <v>352000</v>
      </c>
      <c r="H1158" s="64">
        <f t="shared" si="509"/>
        <v>264000</v>
      </c>
      <c r="I1158" s="64">
        <f t="shared" si="510"/>
        <v>42240</v>
      </c>
      <c r="J1158" s="64">
        <f t="shared" si="511"/>
        <v>84480</v>
      </c>
      <c r="K1158" s="64">
        <f t="shared" si="512"/>
        <v>42240</v>
      </c>
      <c r="L1158" s="64">
        <f t="shared" si="515"/>
        <v>286000</v>
      </c>
      <c r="M1158" s="64">
        <f t="shared" si="516"/>
        <v>343200</v>
      </c>
      <c r="N1158" s="64">
        <f t="shared" si="517"/>
        <v>572000</v>
      </c>
      <c r="O1158" s="64">
        <f t="shared" si="518"/>
        <v>429000</v>
      </c>
      <c r="P1158" s="64">
        <f t="shared" si="519"/>
        <v>68640</v>
      </c>
      <c r="Q1158" s="64">
        <f t="shared" si="520"/>
        <v>137280</v>
      </c>
      <c r="R1158" s="64">
        <f t="shared" si="521"/>
        <v>68640</v>
      </c>
      <c r="T1158" s="64">
        <f>培养数据!$S$6*D758</f>
        <v>286</v>
      </c>
      <c r="U1158" s="64">
        <f>培养数据!$S$7*D758</f>
        <v>343.2</v>
      </c>
      <c r="V1158" s="64">
        <f>培养数据!$S$8*D758</f>
        <v>572</v>
      </c>
      <c r="W1158" s="64">
        <f>培养数据!$S$9*D758</f>
        <v>429</v>
      </c>
      <c r="X1158" s="64">
        <f>培养数据!$S$10*D758</f>
        <v>68.64</v>
      </c>
      <c r="Y1158" s="64">
        <f>培养数据!$S$11*D758</f>
        <v>137.28</v>
      </c>
      <c r="Z1158" s="64">
        <f>培养数据!$S$12*D758</f>
        <v>68.64</v>
      </c>
    </row>
    <row r="1159" spans="1:26">
      <c r="A1159" s="64">
        <v>1156</v>
      </c>
      <c r="B1159" s="64">
        <v>3</v>
      </c>
      <c r="C1159" s="64">
        <v>4</v>
      </c>
      <c r="D1159" s="64">
        <v>56</v>
      </c>
      <c r="E1159" s="64">
        <f t="shared" si="513"/>
        <v>179200</v>
      </c>
      <c r="F1159" s="64">
        <f t="shared" si="514"/>
        <v>215040</v>
      </c>
      <c r="G1159" s="64">
        <f t="shared" si="508"/>
        <v>358400</v>
      </c>
      <c r="H1159" s="64">
        <f t="shared" si="509"/>
        <v>268800</v>
      </c>
      <c r="I1159" s="64">
        <f t="shared" si="510"/>
        <v>43008</v>
      </c>
      <c r="J1159" s="64">
        <f t="shared" si="511"/>
        <v>86016</v>
      </c>
      <c r="K1159" s="64">
        <f t="shared" si="512"/>
        <v>43008</v>
      </c>
      <c r="L1159" s="64">
        <f t="shared" si="515"/>
        <v>291200</v>
      </c>
      <c r="M1159" s="64">
        <f t="shared" si="516"/>
        <v>349440</v>
      </c>
      <c r="N1159" s="64">
        <f t="shared" si="517"/>
        <v>582400</v>
      </c>
      <c r="O1159" s="64">
        <f t="shared" si="518"/>
        <v>436800</v>
      </c>
      <c r="P1159" s="64">
        <f t="shared" si="519"/>
        <v>69888</v>
      </c>
      <c r="Q1159" s="64">
        <f t="shared" si="520"/>
        <v>139776</v>
      </c>
      <c r="R1159" s="64">
        <f t="shared" si="521"/>
        <v>69888</v>
      </c>
      <c r="T1159" s="64">
        <f>培养数据!$S$6*D759</f>
        <v>291.2</v>
      </c>
      <c r="U1159" s="64">
        <f>培养数据!$S$7*D759</f>
        <v>349.44</v>
      </c>
      <c r="V1159" s="64">
        <f>培养数据!$S$8*D759</f>
        <v>582.4</v>
      </c>
      <c r="W1159" s="64">
        <f>培养数据!$S$9*D759</f>
        <v>436.8</v>
      </c>
      <c r="X1159" s="64">
        <f>培养数据!$S$10*D759</f>
        <v>69.888000000000005</v>
      </c>
      <c r="Y1159" s="64">
        <f>培养数据!$S$11*D759</f>
        <v>139.77600000000001</v>
      </c>
      <c r="Z1159" s="64">
        <f>培养数据!$S$12*D759</f>
        <v>69.888000000000005</v>
      </c>
    </row>
    <row r="1160" spans="1:26">
      <c r="A1160" s="64">
        <v>1157</v>
      </c>
      <c r="B1160" s="64">
        <v>3</v>
      </c>
      <c r="C1160" s="64">
        <v>4</v>
      </c>
      <c r="D1160" s="64">
        <v>57</v>
      </c>
      <c r="E1160" s="64">
        <f t="shared" si="513"/>
        <v>182400</v>
      </c>
      <c r="F1160" s="64">
        <f t="shared" si="514"/>
        <v>218879.99999999997</v>
      </c>
      <c r="G1160" s="64">
        <f t="shared" ref="G1160:G1203" si="522">N1060*$D$1</f>
        <v>364800</v>
      </c>
      <c r="H1160" s="64">
        <f t="shared" ref="H1160:H1203" si="523">O1060*$D$1</f>
        <v>273600</v>
      </c>
      <c r="I1160" s="64">
        <f t="shared" ref="I1160:I1203" si="524">P1060*$D$1</f>
        <v>43776</v>
      </c>
      <c r="J1160" s="64">
        <f t="shared" ref="J1160:J1203" si="525">Q1060*$D$1</f>
        <v>87552</v>
      </c>
      <c r="K1160" s="64">
        <f t="shared" ref="K1160:K1203" si="526">R1060*$D$1</f>
        <v>43776</v>
      </c>
      <c r="L1160" s="64">
        <f t="shared" si="515"/>
        <v>296400.00000000006</v>
      </c>
      <c r="M1160" s="64">
        <f t="shared" si="516"/>
        <v>355680</v>
      </c>
      <c r="N1160" s="64">
        <f t="shared" si="517"/>
        <v>592800.00000000012</v>
      </c>
      <c r="O1160" s="64">
        <f t="shared" si="518"/>
        <v>444599.99999999994</v>
      </c>
      <c r="P1160" s="64">
        <f t="shared" si="519"/>
        <v>71136</v>
      </c>
      <c r="Q1160" s="64">
        <f t="shared" si="520"/>
        <v>142272</v>
      </c>
      <c r="R1160" s="64">
        <f t="shared" si="521"/>
        <v>71136</v>
      </c>
      <c r="T1160" s="64">
        <f>培养数据!$S$6*D760</f>
        <v>296.40000000000003</v>
      </c>
      <c r="U1160" s="64">
        <f>培养数据!$S$7*D760</f>
        <v>355.68</v>
      </c>
      <c r="V1160" s="64">
        <f>培养数据!$S$8*D760</f>
        <v>592.80000000000007</v>
      </c>
      <c r="W1160" s="64">
        <f>培养数据!$S$9*D760</f>
        <v>444.59999999999997</v>
      </c>
      <c r="X1160" s="64">
        <f>培养数据!$S$10*D760</f>
        <v>71.135999999999996</v>
      </c>
      <c r="Y1160" s="64">
        <f>培养数据!$S$11*D760</f>
        <v>142.27199999999999</v>
      </c>
      <c r="Z1160" s="64">
        <f>培养数据!$S$12*D760</f>
        <v>71.135999999999996</v>
      </c>
    </row>
    <row r="1161" spans="1:26">
      <c r="A1161" s="64">
        <v>1158</v>
      </c>
      <c r="B1161" s="64">
        <v>3</v>
      </c>
      <c r="C1161" s="64">
        <v>4</v>
      </c>
      <c r="D1161" s="64">
        <v>58</v>
      </c>
      <c r="E1161" s="64">
        <f t="shared" ref="E1161:E1203" si="527">L1061*$D$1</f>
        <v>185600</v>
      </c>
      <c r="F1161" s="64">
        <f t="shared" ref="F1161:F1203" si="528">M1061*$D$1</f>
        <v>222720</v>
      </c>
      <c r="G1161" s="64">
        <f t="shared" si="522"/>
        <v>371200</v>
      </c>
      <c r="H1161" s="64">
        <f t="shared" si="523"/>
        <v>278400</v>
      </c>
      <c r="I1161" s="64">
        <f t="shared" si="524"/>
        <v>44544</v>
      </c>
      <c r="J1161" s="64">
        <f t="shared" si="525"/>
        <v>89088</v>
      </c>
      <c r="K1161" s="64">
        <f t="shared" si="526"/>
        <v>44544</v>
      </c>
      <c r="L1161" s="64">
        <f t="shared" si="515"/>
        <v>301600</v>
      </c>
      <c r="M1161" s="64">
        <f t="shared" si="516"/>
        <v>361920</v>
      </c>
      <c r="N1161" s="64">
        <f t="shared" si="517"/>
        <v>603200</v>
      </c>
      <c r="O1161" s="64">
        <f t="shared" si="518"/>
        <v>452400</v>
      </c>
      <c r="P1161" s="64">
        <f t="shared" si="519"/>
        <v>72384</v>
      </c>
      <c r="Q1161" s="64">
        <f t="shared" si="520"/>
        <v>144768</v>
      </c>
      <c r="R1161" s="64">
        <f t="shared" si="521"/>
        <v>72384</v>
      </c>
      <c r="T1161" s="64">
        <f>培养数据!$S$6*D761</f>
        <v>301.60000000000002</v>
      </c>
      <c r="U1161" s="64">
        <f>培养数据!$S$7*D761</f>
        <v>361.92</v>
      </c>
      <c r="V1161" s="64">
        <f>培养数据!$S$8*D761</f>
        <v>603.20000000000005</v>
      </c>
      <c r="W1161" s="64">
        <f>培养数据!$S$9*D761</f>
        <v>452.4</v>
      </c>
      <c r="X1161" s="64">
        <f>培养数据!$S$10*D761</f>
        <v>72.384</v>
      </c>
      <c r="Y1161" s="64">
        <f>培养数据!$S$11*D761</f>
        <v>144.768</v>
      </c>
      <c r="Z1161" s="64">
        <f>培养数据!$S$12*D761</f>
        <v>72.384</v>
      </c>
    </row>
    <row r="1162" spans="1:26">
      <c r="A1162" s="64">
        <v>1159</v>
      </c>
      <c r="B1162" s="64">
        <v>3</v>
      </c>
      <c r="C1162" s="64">
        <v>4</v>
      </c>
      <c r="D1162" s="64">
        <v>59</v>
      </c>
      <c r="E1162" s="64">
        <f t="shared" si="527"/>
        <v>188800</v>
      </c>
      <c r="F1162" s="64">
        <f t="shared" si="528"/>
        <v>226560</v>
      </c>
      <c r="G1162" s="64">
        <f t="shared" si="522"/>
        <v>377600</v>
      </c>
      <c r="H1162" s="64">
        <f t="shared" si="523"/>
        <v>283200</v>
      </c>
      <c r="I1162" s="64">
        <f t="shared" si="524"/>
        <v>45312</v>
      </c>
      <c r="J1162" s="64">
        <f t="shared" si="525"/>
        <v>90624</v>
      </c>
      <c r="K1162" s="64">
        <f t="shared" si="526"/>
        <v>45312</v>
      </c>
      <c r="L1162" s="64">
        <f t="shared" si="515"/>
        <v>306800</v>
      </c>
      <c r="M1162" s="64">
        <f t="shared" si="516"/>
        <v>368160</v>
      </c>
      <c r="N1162" s="64">
        <f t="shared" si="517"/>
        <v>613600</v>
      </c>
      <c r="O1162" s="64">
        <f t="shared" si="518"/>
        <v>460200</v>
      </c>
      <c r="P1162" s="64">
        <f t="shared" si="519"/>
        <v>73632</v>
      </c>
      <c r="Q1162" s="64">
        <f t="shared" si="520"/>
        <v>147264</v>
      </c>
      <c r="R1162" s="64">
        <f t="shared" si="521"/>
        <v>73632</v>
      </c>
      <c r="T1162" s="64">
        <f>培养数据!$S$6*D762</f>
        <v>306.8</v>
      </c>
      <c r="U1162" s="64">
        <f>培养数据!$S$7*D762</f>
        <v>368.16</v>
      </c>
      <c r="V1162" s="64">
        <f>培养数据!$S$8*D762</f>
        <v>613.6</v>
      </c>
      <c r="W1162" s="64">
        <f>培养数据!$S$9*D762</f>
        <v>460.2</v>
      </c>
      <c r="X1162" s="64">
        <f>培养数据!$S$10*D762</f>
        <v>73.632000000000005</v>
      </c>
      <c r="Y1162" s="64">
        <f>培养数据!$S$11*D762</f>
        <v>147.26400000000001</v>
      </c>
      <c r="Z1162" s="64">
        <f>培养数据!$S$12*D762</f>
        <v>73.632000000000005</v>
      </c>
    </row>
    <row r="1163" spans="1:26">
      <c r="A1163" s="64">
        <v>1160</v>
      </c>
      <c r="B1163" s="64">
        <v>3</v>
      </c>
      <c r="C1163" s="64">
        <v>4</v>
      </c>
      <c r="D1163" s="64">
        <v>60</v>
      </c>
      <c r="E1163" s="64">
        <f t="shared" si="527"/>
        <v>192000</v>
      </c>
      <c r="F1163" s="64">
        <f t="shared" si="528"/>
        <v>230400</v>
      </c>
      <c r="G1163" s="64">
        <f t="shared" si="522"/>
        <v>384000</v>
      </c>
      <c r="H1163" s="64">
        <f t="shared" si="523"/>
        <v>288000</v>
      </c>
      <c r="I1163" s="64">
        <f t="shared" si="524"/>
        <v>46080</v>
      </c>
      <c r="J1163" s="64">
        <f t="shared" si="525"/>
        <v>92160</v>
      </c>
      <c r="K1163" s="64">
        <f t="shared" si="526"/>
        <v>46080</v>
      </c>
      <c r="L1163" s="64">
        <f t="shared" si="515"/>
        <v>312000</v>
      </c>
      <c r="M1163" s="64">
        <f t="shared" si="516"/>
        <v>374400.00000000006</v>
      </c>
      <c r="N1163" s="64">
        <f t="shared" si="517"/>
        <v>624000</v>
      </c>
      <c r="O1163" s="64">
        <f t="shared" si="518"/>
        <v>468000</v>
      </c>
      <c r="P1163" s="64">
        <f t="shared" si="519"/>
        <v>74880</v>
      </c>
      <c r="Q1163" s="64">
        <f t="shared" si="520"/>
        <v>149760</v>
      </c>
      <c r="R1163" s="64">
        <f t="shared" si="521"/>
        <v>74880</v>
      </c>
      <c r="T1163" s="64">
        <f>培养数据!$S$6*D763</f>
        <v>312</v>
      </c>
      <c r="U1163" s="64">
        <f>培养数据!$S$7*D763</f>
        <v>374.40000000000003</v>
      </c>
      <c r="V1163" s="64">
        <f>培养数据!$S$8*D763</f>
        <v>624</v>
      </c>
      <c r="W1163" s="64">
        <f>培养数据!$S$9*D763</f>
        <v>468</v>
      </c>
      <c r="X1163" s="64">
        <f>培养数据!$S$10*D763</f>
        <v>74.88</v>
      </c>
      <c r="Y1163" s="64">
        <f>培养数据!$S$11*D763</f>
        <v>149.76</v>
      </c>
      <c r="Z1163" s="64">
        <f>培养数据!$S$12*D763</f>
        <v>74.88</v>
      </c>
    </row>
    <row r="1164" spans="1:26">
      <c r="A1164" s="64">
        <v>1161</v>
      </c>
      <c r="B1164" s="64">
        <v>3</v>
      </c>
      <c r="C1164" s="64">
        <v>4</v>
      </c>
      <c r="D1164" s="64">
        <v>61</v>
      </c>
      <c r="E1164" s="64">
        <f t="shared" si="527"/>
        <v>195200</v>
      </c>
      <c r="F1164" s="64">
        <f t="shared" si="528"/>
        <v>234240</v>
      </c>
      <c r="G1164" s="64">
        <f t="shared" si="522"/>
        <v>390400</v>
      </c>
      <c r="H1164" s="64">
        <f t="shared" si="523"/>
        <v>292800</v>
      </c>
      <c r="I1164" s="64">
        <f t="shared" si="524"/>
        <v>46848</v>
      </c>
      <c r="J1164" s="64">
        <f t="shared" si="525"/>
        <v>93696</v>
      </c>
      <c r="K1164" s="64">
        <f t="shared" si="526"/>
        <v>46848</v>
      </c>
      <c r="L1164" s="64">
        <f t="shared" si="515"/>
        <v>317200</v>
      </c>
      <c r="M1164" s="64">
        <f t="shared" si="516"/>
        <v>380640</v>
      </c>
      <c r="N1164" s="64">
        <f t="shared" si="517"/>
        <v>634400</v>
      </c>
      <c r="O1164" s="64">
        <f t="shared" si="518"/>
        <v>475800</v>
      </c>
      <c r="P1164" s="64">
        <f t="shared" si="519"/>
        <v>76128</v>
      </c>
      <c r="Q1164" s="64">
        <f t="shared" si="520"/>
        <v>152256</v>
      </c>
      <c r="R1164" s="64">
        <f t="shared" si="521"/>
        <v>76128</v>
      </c>
      <c r="T1164" s="64">
        <f>培养数据!$S$6*D764</f>
        <v>317.2</v>
      </c>
      <c r="U1164" s="64">
        <f>培养数据!$S$7*D764</f>
        <v>380.64</v>
      </c>
      <c r="V1164" s="64">
        <f>培养数据!$S$8*D764</f>
        <v>634.4</v>
      </c>
      <c r="W1164" s="64">
        <f>培养数据!$S$9*D764</f>
        <v>475.8</v>
      </c>
      <c r="X1164" s="64">
        <f>培养数据!$S$10*D764</f>
        <v>76.128</v>
      </c>
      <c r="Y1164" s="64">
        <f>培养数据!$S$11*D764</f>
        <v>152.256</v>
      </c>
      <c r="Z1164" s="64">
        <f>培养数据!$S$12*D764</f>
        <v>76.128</v>
      </c>
    </row>
    <row r="1165" spans="1:26">
      <c r="A1165" s="64">
        <v>1162</v>
      </c>
      <c r="B1165" s="64">
        <v>3</v>
      </c>
      <c r="C1165" s="64">
        <v>4</v>
      </c>
      <c r="D1165" s="64">
        <v>62</v>
      </c>
      <c r="E1165" s="64">
        <f t="shared" si="527"/>
        <v>198400</v>
      </c>
      <c r="F1165" s="64">
        <f t="shared" si="528"/>
        <v>238079.99999999997</v>
      </c>
      <c r="G1165" s="64">
        <f t="shared" si="522"/>
        <v>396800</v>
      </c>
      <c r="H1165" s="64">
        <f t="shared" si="523"/>
        <v>297600</v>
      </c>
      <c r="I1165" s="64">
        <f t="shared" si="524"/>
        <v>47616</v>
      </c>
      <c r="J1165" s="64">
        <f t="shared" si="525"/>
        <v>95232</v>
      </c>
      <c r="K1165" s="64">
        <f t="shared" si="526"/>
        <v>47616</v>
      </c>
      <c r="L1165" s="64">
        <f t="shared" si="515"/>
        <v>322400.00000000006</v>
      </c>
      <c r="M1165" s="64">
        <f t="shared" si="516"/>
        <v>386880</v>
      </c>
      <c r="N1165" s="64">
        <f t="shared" si="517"/>
        <v>644800.00000000012</v>
      </c>
      <c r="O1165" s="64">
        <f t="shared" si="518"/>
        <v>483599.99999999994</v>
      </c>
      <c r="P1165" s="64">
        <f t="shared" si="519"/>
        <v>77376</v>
      </c>
      <c r="Q1165" s="64">
        <f t="shared" si="520"/>
        <v>154752</v>
      </c>
      <c r="R1165" s="64">
        <f t="shared" si="521"/>
        <v>77376</v>
      </c>
      <c r="T1165" s="64">
        <f>培养数据!$S$6*D765</f>
        <v>322.40000000000003</v>
      </c>
      <c r="U1165" s="64">
        <f>培养数据!$S$7*D765</f>
        <v>386.88</v>
      </c>
      <c r="V1165" s="64">
        <f>培养数据!$S$8*D765</f>
        <v>644.80000000000007</v>
      </c>
      <c r="W1165" s="64">
        <f>培养数据!$S$9*D765</f>
        <v>483.59999999999997</v>
      </c>
      <c r="X1165" s="64">
        <f>培养数据!$S$10*D765</f>
        <v>77.376000000000005</v>
      </c>
      <c r="Y1165" s="64">
        <f>培养数据!$S$11*D765</f>
        <v>154.75200000000001</v>
      </c>
      <c r="Z1165" s="64">
        <f>培养数据!$S$12*D765</f>
        <v>77.376000000000005</v>
      </c>
    </row>
    <row r="1166" spans="1:26">
      <c r="A1166" s="64">
        <v>1163</v>
      </c>
      <c r="B1166" s="64">
        <v>3</v>
      </c>
      <c r="C1166" s="64">
        <v>4</v>
      </c>
      <c r="D1166" s="64">
        <v>63</v>
      </c>
      <c r="E1166" s="64">
        <f t="shared" si="527"/>
        <v>201600</v>
      </c>
      <c r="F1166" s="64">
        <f t="shared" si="528"/>
        <v>241920</v>
      </c>
      <c r="G1166" s="64">
        <f t="shared" si="522"/>
        <v>403200</v>
      </c>
      <c r="H1166" s="64">
        <f t="shared" si="523"/>
        <v>302400</v>
      </c>
      <c r="I1166" s="64">
        <f t="shared" si="524"/>
        <v>48384</v>
      </c>
      <c r="J1166" s="64">
        <f t="shared" si="525"/>
        <v>96768</v>
      </c>
      <c r="K1166" s="64">
        <f t="shared" si="526"/>
        <v>48384</v>
      </c>
      <c r="L1166" s="64">
        <f t="shared" si="515"/>
        <v>327600</v>
      </c>
      <c r="M1166" s="64">
        <f t="shared" si="516"/>
        <v>393120</v>
      </c>
      <c r="N1166" s="64">
        <f t="shared" si="517"/>
        <v>655200</v>
      </c>
      <c r="O1166" s="64">
        <f t="shared" si="518"/>
        <v>491400</v>
      </c>
      <c r="P1166" s="64">
        <f t="shared" si="519"/>
        <v>78624</v>
      </c>
      <c r="Q1166" s="64">
        <f t="shared" si="520"/>
        <v>157248</v>
      </c>
      <c r="R1166" s="64">
        <f t="shared" si="521"/>
        <v>78624</v>
      </c>
      <c r="T1166" s="64">
        <f>培养数据!$S$6*D766</f>
        <v>327.60000000000002</v>
      </c>
      <c r="U1166" s="64">
        <f>培养数据!$S$7*D766</f>
        <v>393.12</v>
      </c>
      <c r="V1166" s="64">
        <f>培养数据!$S$8*D766</f>
        <v>655.20000000000005</v>
      </c>
      <c r="W1166" s="64">
        <f>培养数据!$S$9*D766</f>
        <v>491.4</v>
      </c>
      <c r="X1166" s="64">
        <f>培养数据!$S$10*D766</f>
        <v>78.623999999999995</v>
      </c>
      <c r="Y1166" s="64">
        <f>培养数据!$S$11*D766</f>
        <v>157.24799999999999</v>
      </c>
      <c r="Z1166" s="64">
        <f>培养数据!$S$12*D766</f>
        <v>78.623999999999995</v>
      </c>
    </row>
    <row r="1167" spans="1:26">
      <c r="A1167" s="64">
        <v>1164</v>
      </c>
      <c r="B1167" s="64">
        <v>3</v>
      </c>
      <c r="C1167" s="64">
        <v>4</v>
      </c>
      <c r="D1167" s="64">
        <v>64</v>
      </c>
      <c r="E1167" s="64">
        <f t="shared" si="527"/>
        <v>204800</v>
      </c>
      <c r="F1167" s="64">
        <f t="shared" si="528"/>
        <v>245760</v>
      </c>
      <c r="G1167" s="64">
        <f t="shared" si="522"/>
        <v>409600</v>
      </c>
      <c r="H1167" s="64">
        <f t="shared" si="523"/>
        <v>307200</v>
      </c>
      <c r="I1167" s="64">
        <f t="shared" si="524"/>
        <v>49152</v>
      </c>
      <c r="J1167" s="64">
        <f t="shared" si="525"/>
        <v>98304</v>
      </c>
      <c r="K1167" s="64">
        <f t="shared" si="526"/>
        <v>49152</v>
      </c>
      <c r="L1167" s="64">
        <f t="shared" si="515"/>
        <v>332800</v>
      </c>
      <c r="M1167" s="64">
        <f t="shared" si="516"/>
        <v>399360</v>
      </c>
      <c r="N1167" s="64">
        <f t="shared" si="517"/>
        <v>665600</v>
      </c>
      <c r="O1167" s="64">
        <f t="shared" si="518"/>
        <v>499200</v>
      </c>
      <c r="P1167" s="64">
        <f t="shared" si="519"/>
        <v>79872</v>
      </c>
      <c r="Q1167" s="64">
        <f t="shared" si="520"/>
        <v>159744</v>
      </c>
      <c r="R1167" s="64">
        <f t="shared" si="521"/>
        <v>79872</v>
      </c>
      <c r="T1167" s="64">
        <f>培养数据!$S$6*D767</f>
        <v>332.8</v>
      </c>
      <c r="U1167" s="64">
        <f>培养数据!$S$7*D767</f>
        <v>399.36</v>
      </c>
      <c r="V1167" s="64">
        <f>培养数据!$S$8*D767</f>
        <v>665.6</v>
      </c>
      <c r="W1167" s="64">
        <f>培养数据!$S$9*D767</f>
        <v>499.2</v>
      </c>
      <c r="X1167" s="64">
        <f>培养数据!$S$10*D767</f>
        <v>79.872</v>
      </c>
      <c r="Y1167" s="64">
        <f>培养数据!$S$11*D767</f>
        <v>159.744</v>
      </c>
      <c r="Z1167" s="64">
        <f>培养数据!$S$12*D767</f>
        <v>79.872</v>
      </c>
    </row>
    <row r="1168" spans="1:26">
      <c r="A1168" s="64">
        <v>1165</v>
      </c>
      <c r="B1168" s="64">
        <v>3</v>
      </c>
      <c r="C1168" s="64">
        <v>4</v>
      </c>
      <c r="D1168" s="64">
        <v>65</v>
      </c>
      <c r="E1168" s="64">
        <f t="shared" si="527"/>
        <v>208000</v>
      </c>
      <c r="F1168" s="64">
        <f t="shared" si="528"/>
        <v>249600</v>
      </c>
      <c r="G1168" s="64">
        <f t="shared" si="522"/>
        <v>416000</v>
      </c>
      <c r="H1168" s="64">
        <f t="shared" si="523"/>
        <v>312000</v>
      </c>
      <c r="I1168" s="64">
        <f t="shared" si="524"/>
        <v>49920</v>
      </c>
      <c r="J1168" s="64">
        <f t="shared" si="525"/>
        <v>99840</v>
      </c>
      <c r="K1168" s="64">
        <f t="shared" si="526"/>
        <v>49920</v>
      </c>
      <c r="L1168" s="64">
        <f t="shared" si="515"/>
        <v>338000</v>
      </c>
      <c r="M1168" s="64">
        <f t="shared" si="516"/>
        <v>405600</v>
      </c>
      <c r="N1168" s="64">
        <f t="shared" si="517"/>
        <v>676000</v>
      </c>
      <c r="O1168" s="64">
        <f t="shared" si="518"/>
        <v>507000</v>
      </c>
      <c r="P1168" s="64">
        <f t="shared" si="519"/>
        <v>81120</v>
      </c>
      <c r="Q1168" s="64">
        <f t="shared" si="520"/>
        <v>162240</v>
      </c>
      <c r="R1168" s="64">
        <f t="shared" si="521"/>
        <v>81120</v>
      </c>
      <c r="T1168" s="64">
        <f>培养数据!$S$6*D768</f>
        <v>338</v>
      </c>
      <c r="U1168" s="64">
        <f>培养数据!$S$7*D768</f>
        <v>405.6</v>
      </c>
      <c r="V1168" s="64">
        <f>培养数据!$S$8*D768</f>
        <v>676</v>
      </c>
      <c r="W1168" s="64">
        <f>培养数据!$S$9*D768</f>
        <v>507</v>
      </c>
      <c r="X1168" s="64">
        <f>培养数据!$S$10*D768</f>
        <v>81.12</v>
      </c>
      <c r="Y1168" s="64">
        <f>培养数据!$S$11*D768</f>
        <v>162.24</v>
      </c>
      <c r="Z1168" s="64">
        <f>培养数据!$S$12*D768</f>
        <v>81.12</v>
      </c>
    </row>
    <row r="1169" spans="1:26">
      <c r="A1169" s="64">
        <v>1166</v>
      </c>
      <c r="B1169" s="64">
        <v>3</v>
      </c>
      <c r="C1169" s="64">
        <v>4</v>
      </c>
      <c r="D1169" s="64">
        <v>66</v>
      </c>
      <c r="E1169" s="64">
        <f t="shared" si="527"/>
        <v>211200</v>
      </c>
      <c r="F1169" s="64">
        <f t="shared" si="528"/>
        <v>253440</v>
      </c>
      <c r="G1169" s="64">
        <f t="shared" si="522"/>
        <v>422400</v>
      </c>
      <c r="H1169" s="64">
        <f t="shared" si="523"/>
        <v>316800</v>
      </c>
      <c r="I1169" s="64">
        <f t="shared" si="524"/>
        <v>50688</v>
      </c>
      <c r="J1169" s="64">
        <f t="shared" si="525"/>
        <v>101376</v>
      </c>
      <c r="K1169" s="64">
        <f t="shared" si="526"/>
        <v>50688</v>
      </c>
      <c r="L1169" s="64">
        <f t="shared" si="515"/>
        <v>343200</v>
      </c>
      <c r="M1169" s="64">
        <f t="shared" si="516"/>
        <v>411840.00000000006</v>
      </c>
      <c r="N1169" s="64">
        <f t="shared" si="517"/>
        <v>686400</v>
      </c>
      <c r="O1169" s="64">
        <f t="shared" si="518"/>
        <v>514799.99999999994</v>
      </c>
      <c r="P1169" s="64">
        <f t="shared" si="519"/>
        <v>82368</v>
      </c>
      <c r="Q1169" s="64">
        <f t="shared" si="520"/>
        <v>164736</v>
      </c>
      <c r="R1169" s="64">
        <f t="shared" si="521"/>
        <v>82368</v>
      </c>
      <c r="T1169" s="64">
        <f>培养数据!$S$6*D769</f>
        <v>343.2</v>
      </c>
      <c r="U1169" s="64">
        <f>培养数据!$S$7*D769</f>
        <v>411.84000000000003</v>
      </c>
      <c r="V1169" s="64">
        <f>培养数据!$S$8*D769</f>
        <v>686.4</v>
      </c>
      <c r="W1169" s="64">
        <f>培养数据!$S$9*D769</f>
        <v>514.79999999999995</v>
      </c>
      <c r="X1169" s="64">
        <f>培养数据!$S$10*D769</f>
        <v>82.367999999999995</v>
      </c>
      <c r="Y1169" s="64">
        <f>培养数据!$S$11*D769</f>
        <v>164.73599999999999</v>
      </c>
      <c r="Z1169" s="64">
        <f>培养数据!$S$12*D769</f>
        <v>82.367999999999995</v>
      </c>
    </row>
    <row r="1170" spans="1:26">
      <c r="A1170" s="64">
        <v>1167</v>
      </c>
      <c r="B1170" s="64">
        <v>3</v>
      </c>
      <c r="C1170" s="64">
        <v>4</v>
      </c>
      <c r="D1170" s="64">
        <v>67</v>
      </c>
      <c r="E1170" s="64">
        <f t="shared" si="527"/>
        <v>214400</v>
      </c>
      <c r="F1170" s="64">
        <f t="shared" si="528"/>
        <v>257279.99999999997</v>
      </c>
      <c r="G1170" s="64">
        <f t="shared" si="522"/>
        <v>428800</v>
      </c>
      <c r="H1170" s="64">
        <f t="shared" si="523"/>
        <v>321600</v>
      </c>
      <c r="I1170" s="64">
        <f t="shared" si="524"/>
        <v>51456</v>
      </c>
      <c r="J1170" s="64">
        <f t="shared" si="525"/>
        <v>102912</v>
      </c>
      <c r="K1170" s="64">
        <f t="shared" si="526"/>
        <v>51456</v>
      </c>
      <c r="L1170" s="64">
        <f t="shared" si="515"/>
        <v>348400.00000000006</v>
      </c>
      <c r="M1170" s="64">
        <f t="shared" si="516"/>
        <v>418080.00000000006</v>
      </c>
      <c r="N1170" s="64">
        <f t="shared" si="517"/>
        <v>696800.00000000012</v>
      </c>
      <c r="O1170" s="64">
        <f t="shared" si="518"/>
        <v>522600</v>
      </c>
      <c r="P1170" s="64">
        <f t="shared" si="519"/>
        <v>83616</v>
      </c>
      <c r="Q1170" s="64">
        <f t="shared" si="520"/>
        <v>167232</v>
      </c>
      <c r="R1170" s="64">
        <f t="shared" si="521"/>
        <v>83616</v>
      </c>
      <c r="T1170" s="64">
        <f>培养数据!$S$6*D770</f>
        <v>348.40000000000003</v>
      </c>
      <c r="U1170" s="64">
        <f>培养数据!$S$7*D770</f>
        <v>418.08000000000004</v>
      </c>
      <c r="V1170" s="64">
        <f>培养数据!$S$8*D770</f>
        <v>696.80000000000007</v>
      </c>
      <c r="W1170" s="64">
        <f>培养数据!$S$9*D770</f>
        <v>522.6</v>
      </c>
      <c r="X1170" s="64">
        <f>培养数据!$S$10*D770</f>
        <v>83.616</v>
      </c>
      <c r="Y1170" s="64">
        <f>培养数据!$S$11*D770</f>
        <v>167.232</v>
      </c>
      <c r="Z1170" s="64">
        <f>培养数据!$S$12*D770</f>
        <v>83.616</v>
      </c>
    </row>
    <row r="1171" spans="1:26">
      <c r="A1171" s="64">
        <v>1168</v>
      </c>
      <c r="B1171" s="64">
        <v>3</v>
      </c>
      <c r="C1171" s="64">
        <v>4</v>
      </c>
      <c r="D1171" s="64">
        <v>68</v>
      </c>
      <c r="E1171" s="64">
        <f t="shared" si="527"/>
        <v>217600</v>
      </c>
      <c r="F1171" s="64">
        <f t="shared" si="528"/>
        <v>261120</v>
      </c>
      <c r="G1171" s="64">
        <f t="shared" si="522"/>
        <v>435200</v>
      </c>
      <c r="H1171" s="64">
        <f t="shared" si="523"/>
        <v>326400</v>
      </c>
      <c r="I1171" s="64">
        <f t="shared" si="524"/>
        <v>52224</v>
      </c>
      <c r="J1171" s="64">
        <f t="shared" si="525"/>
        <v>104448</v>
      </c>
      <c r="K1171" s="64">
        <f t="shared" si="526"/>
        <v>52224</v>
      </c>
      <c r="L1171" s="64">
        <f t="shared" si="515"/>
        <v>353600</v>
      </c>
      <c r="M1171" s="64">
        <f t="shared" si="516"/>
        <v>424320</v>
      </c>
      <c r="N1171" s="64">
        <f t="shared" si="517"/>
        <v>707200</v>
      </c>
      <c r="O1171" s="64">
        <f t="shared" si="518"/>
        <v>530400</v>
      </c>
      <c r="P1171" s="64">
        <f t="shared" si="519"/>
        <v>84864</v>
      </c>
      <c r="Q1171" s="64">
        <f t="shared" si="520"/>
        <v>169728</v>
      </c>
      <c r="R1171" s="64">
        <f t="shared" si="521"/>
        <v>84864</v>
      </c>
      <c r="T1171" s="64">
        <f>培养数据!$S$6*D771</f>
        <v>353.6</v>
      </c>
      <c r="U1171" s="64">
        <f>培养数据!$S$7*D771</f>
        <v>424.32</v>
      </c>
      <c r="V1171" s="64">
        <f>培养数据!$S$8*D771</f>
        <v>707.2</v>
      </c>
      <c r="W1171" s="64">
        <f>培养数据!$S$9*D771</f>
        <v>530.4</v>
      </c>
      <c r="X1171" s="64">
        <f>培养数据!$S$10*D771</f>
        <v>84.864000000000004</v>
      </c>
      <c r="Y1171" s="64">
        <f>培养数据!$S$11*D771</f>
        <v>169.72800000000001</v>
      </c>
      <c r="Z1171" s="64">
        <f>培养数据!$S$12*D771</f>
        <v>84.864000000000004</v>
      </c>
    </row>
    <row r="1172" spans="1:26">
      <c r="A1172" s="64">
        <v>1169</v>
      </c>
      <c r="B1172" s="64">
        <v>3</v>
      </c>
      <c r="C1172" s="64">
        <v>4</v>
      </c>
      <c r="D1172" s="64">
        <v>69</v>
      </c>
      <c r="E1172" s="64">
        <f t="shared" si="527"/>
        <v>220800</v>
      </c>
      <c r="F1172" s="64">
        <f t="shared" si="528"/>
        <v>264960</v>
      </c>
      <c r="G1172" s="64">
        <f t="shared" si="522"/>
        <v>441600</v>
      </c>
      <c r="H1172" s="64">
        <f t="shared" si="523"/>
        <v>331200</v>
      </c>
      <c r="I1172" s="64">
        <f t="shared" si="524"/>
        <v>52992</v>
      </c>
      <c r="J1172" s="64">
        <f t="shared" si="525"/>
        <v>105984</v>
      </c>
      <c r="K1172" s="64">
        <f t="shared" si="526"/>
        <v>52992</v>
      </c>
      <c r="L1172" s="64">
        <f t="shared" si="515"/>
        <v>358800</v>
      </c>
      <c r="M1172" s="64">
        <f t="shared" si="516"/>
        <v>430560</v>
      </c>
      <c r="N1172" s="64">
        <f t="shared" si="517"/>
        <v>717600</v>
      </c>
      <c r="O1172" s="64">
        <f t="shared" si="518"/>
        <v>538199.99999999988</v>
      </c>
      <c r="P1172" s="64">
        <f t="shared" si="519"/>
        <v>86112</v>
      </c>
      <c r="Q1172" s="64">
        <f t="shared" si="520"/>
        <v>172224</v>
      </c>
      <c r="R1172" s="64">
        <f t="shared" si="521"/>
        <v>86112</v>
      </c>
      <c r="T1172" s="64">
        <f>培养数据!$S$6*D772</f>
        <v>358.8</v>
      </c>
      <c r="U1172" s="64">
        <f>培养数据!$S$7*D772</f>
        <v>430.56</v>
      </c>
      <c r="V1172" s="64">
        <f>培养数据!$S$8*D772</f>
        <v>717.6</v>
      </c>
      <c r="W1172" s="64">
        <f>培养数据!$S$9*D772</f>
        <v>538.19999999999993</v>
      </c>
      <c r="X1172" s="64">
        <f>培养数据!$S$10*D772</f>
        <v>86.111999999999995</v>
      </c>
      <c r="Y1172" s="64">
        <f>培养数据!$S$11*D772</f>
        <v>172.22399999999999</v>
      </c>
      <c r="Z1172" s="64">
        <f>培养数据!$S$12*D772</f>
        <v>86.111999999999995</v>
      </c>
    </row>
    <row r="1173" spans="1:26">
      <c r="A1173" s="64">
        <v>1170</v>
      </c>
      <c r="B1173" s="64">
        <v>3</v>
      </c>
      <c r="C1173" s="64">
        <v>4</v>
      </c>
      <c r="D1173" s="64">
        <v>70</v>
      </c>
      <c r="E1173" s="64">
        <f t="shared" si="527"/>
        <v>224000</v>
      </c>
      <c r="F1173" s="64">
        <f t="shared" si="528"/>
        <v>268800</v>
      </c>
      <c r="G1173" s="64">
        <f t="shared" si="522"/>
        <v>448000</v>
      </c>
      <c r="H1173" s="64">
        <f t="shared" si="523"/>
        <v>336000</v>
      </c>
      <c r="I1173" s="64">
        <f t="shared" si="524"/>
        <v>53760</v>
      </c>
      <c r="J1173" s="64">
        <f t="shared" si="525"/>
        <v>107520</v>
      </c>
      <c r="K1173" s="64">
        <f t="shared" si="526"/>
        <v>53760</v>
      </c>
      <c r="L1173" s="64">
        <f t="shared" si="515"/>
        <v>364000</v>
      </c>
      <c r="M1173" s="64">
        <f t="shared" si="516"/>
        <v>436800</v>
      </c>
      <c r="N1173" s="64">
        <f t="shared" si="517"/>
        <v>728000</v>
      </c>
      <c r="O1173" s="64">
        <f t="shared" si="518"/>
        <v>546000</v>
      </c>
      <c r="P1173" s="64">
        <f t="shared" si="519"/>
        <v>87360</v>
      </c>
      <c r="Q1173" s="64">
        <f t="shared" si="520"/>
        <v>174720</v>
      </c>
      <c r="R1173" s="64">
        <f t="shared" si="521"/>
        <v>87360</v>
      </c>
      <c r="T1173" s="64">
        <f>培养数据!$S$6*D773</f>
        <v>364</v>
      </c>
      <c r="U1173" s="64">
        <f>培养数据!$S$7*D773</f>
        <v>436.8</v>
      </c>
      <c r="V1173" s="64">
        <f>培养数据!$S$8*D773</f>
        <v>728</v>
      </c>
      <c r="W1173" s="64">
        <f>培养数据!$S$9*D773</f>
        <v>546</v>
      </c>
      <c r="X1173" s="64">
        <f>培养数据!$S$10*D773</f>
        <v>87.36</v>
      </c>
      <c r="Y1173" s="64">
        <f>培养数据!$S$11*D773</f>
        <v>174.72</v>
      </c>
      <c r="Z1173" s="64">
        <f>培养数据!$S$12*D773</f>
        <v>87.36</v>
      </c>
    </row>
    <row r="1174" spans="1:26">
      <c r="A1174" s="64">
        <v>1171</v>
      </c>
      <c r="B1174" s="64">
        <v>3</v>
      </c>
      <c r="C1174" s="64">
        <v>4</v>
      </c>
      <c r="D1174" s="64">
        <v>71</v>
      </c>
      <c r="E1174" s="64">
        <f t="shared" si="527"/>
        <v>227200</v>
      </c>
      <c r="F1174" s="64">
        <f t="shared" si="528"/>
        <v>272640</v>
      </c>
      <c r="G1174" s="64">
        <f t="shared" si="522"/>
        <v>454400</v>
      </c>
      <c r="H1174" s="64">
        <f t="shared" si="523"/>
        <v>340800</v>
      </c>
      <c r="I1174" s="64">
        <f t="shared" si="524"/>
        <v>54528</v>
      </c>
      <c r="J1174" s="64">
        <f t="shared" si="525"/>
        <v>109056</v>
      </c>
      <c r="K1174" s="64">
        <f t="shared" si="526"/>
        <v>54528</v>
      </c>
      <c r="L1174" s="64">
        <f t="shared" si="515"/>
        <v>369200</v>
      </c>
      <c r="M1174" s="64">
        <f t="shared" si="516"/>
        <v>443040</v>
      </c>
      <c r="N1174" s="64">
        <f t="shared" si="517"/>
        <v>738400</v>
      </c>
      <c r="O1174" s="64">
        <f t="shared" si="518"/>
        <v>553800</v>
      </c>
      <c r="P1174" s="64">
        <f t="shared" si="519"/>
        <v>88608</v>
      </c>
      <c r="Q1174" s="64">
        <f t="shared" si="520"/>
        <v>177216</v>
      </c>
      <c r="R1174" s="64">
        <f t="shared" si="521"/>
        <v>88608</v>
      </c>
      <c r="T1174" s="64">
        <f>培养数据!$S$6*D774</f>
        <v>369.2</v>
      </c>
      <c r="U1174" s="64">
        <f>培养数据!$S$7*D774</f>
        <v>443.04</v>
      </c>
      <c r="V1174" s="64">
        <f>培养数据!$S$8*D774</f>
        <v>738.4</v>
      </c>
      <c r="W1174" s="64">
        <f>培养数据!$S$9*D774</f>
        <v>553.79999999999995</v>
      </c>
      <c r="X1174" s="64">
        <f>培养数据!$S$10*D774</f>
        <v>88.608000000000004</v>
      </c>
      <c r="Y1174" s="64">
        <f>培养数据!$S$11*D774</f>
        <v>177.21600000000001</v>
      </c>
      <c r="Z1174" s="64">
        <f>培养数据!$S$12*D774</f>
        <v>88.608000000000004</v>
      </c>
    </row>
    <row r="1175" spans="1:26">
      <c r="A1175" s="64">
        <v>1172</v>
      </c>
      <c r="B1175" s="64">
        <v>3</v>
      </c>
      <c r="C1175" s="64">
        <v>4</v>
      </c>
      <c r="D1175" s="64">
        <v>72</v>
      </c>
      <c r="E1175" s="64">
        <f t="shared" si="527"/>
        <v>230400</v>
      </c>
      <c r="F1175" s="64">
        <f t="shared" si="528"/>
        <v>276479.99999999994</v>
      </c>
      <c r="G1175" s="64">
        <f t="shared" si="522"/>
        <v>460800</v>
      </c>
      <c r="H1175" s="64">
        <f t="shared" si="523"/>
        <v>345600</v>
      </c>
      <c r="I1175" s="64">
        <f t="shared" si="524"/>
        <v>55296</v>
      </c>
      <c r="J1175" s="64">
        <f t="shared" si="525"/>
        <v>110592</v>
      </c>
      <c r="K1175" s="64">
        <f t="shared" si="526"/>
        <v>55296</v>
      </c>
      <c r="L1175" s="64">
        <f t="shared" si="515"/>
        <v>374400.00000000006</v>
      </c>
      <c r="M1175" s="64">
        <f t="shared" si="516"/>
        <v>449280.00000000006</v>
      </c>
      <c r="N1175" s="64">
        <f t="shared" si="517"/>
        <v>748800.00000000012</v>
      </c>
      <c r="O1175" s="64">
        <f t="shared" si="518"/>
        <v>561600</v>
      </c>
      <c r="P1175" s="64">
        <f t="shared" si="519"/>
        <v>89856</v>
      </c>
      <c r="Q1175" s="64">
        <f t="shared" si="520"/>
        <v>179712</v>
      </c>
      <c r="R1175" s="64">
        <f t="shared" si="521"/>
        <v>89856</v>
      </c>
      <c r="T1175" s="64">
        <f>培养数据!$S$6*D775</f>
        <v>374.40000000000003</v>
      </c>
      <c r="U1175" s="64">
        <f>培养数据!$S$7*D775</f>
        <v>449.28000000000003</v>
      </c>
      <c r="V1175" s="64">
        <f>培养数据!$S$8*D775</f>
        <v>748.80000000000007</v>
      </c>
      <c r="W1175" s="64">
        <f>培养数据!$S$9*D775</f>
        <v>561.6</v>
      </c>
      <c r="X1175" s="64">
        <f>培养数据!$S$10*D775</f>
        <v>89.855999999999995</v>
      </c>
      <c r="Y1175" s="64">
        <f>培养数据!$S$11*D775</f>
        <v>179.71199999999999</v>
      </c>
      <c r="Z1175" s="64">
        <f>培养数据!$S$12*D775</f>
        <v>89.855999999999995</v>
      </c>
    </row>
    <row r="1176" spans="1:26">
      <c r="A1176" s="64">
        <v>1173</v>
      </c>
      <c r="B1176" s="64">
        <v>3</v>
      </c>
      <c r="C1176" s="64">
        <v>4</v>
      </c>
      <c r="D1176" s="64">
        <v>73</v>
      </c>
      <c r="E1176" s="64">
        <f t="shared" si="527"/>
        <v>233600</v>
      </c>
      <c r="F1176" s="64">
        <f t="shared" si="528"/>
        <v>280320</v>
      </c>
      <c r="G1176" s="64">
        <f t="shared" si="522"/>
        <v>467200</v>
      </c>
      <c r="H1176" s="64">
        <f t="shared" si="523"/>
        <v>350400</v>
      </c>
      <c r="I1176" s="64">
        <f t="shared" si="524"/>
        <v>56064</v>
      </c>
      <c r="J1176" s="64">
        <f t="shared" si="525"/>
        <v>112128</v>
      </c>
      <c r="K1176" s="64">
        <f t="shared" si="526"/>
        <v>56064</v>
      </c>
      <c r="L1176" s="64">
        <f t="shared" si="515"/>
        <v>379600</v>
      </c>
      <c r="M1176" s="64">
        <f t="shared" si="516"/>
        <v>455520.00000000006</v>
      </c>
      <c r="N1176" s="64">
        <f t="shared" si="517"/>
        <v>759200</v>
      </c>
      <c r="O1176" s="64">
        <f t="shared" si="518"/>
        <v>569400</v>
      </c>
      <c r="P1176" s="64">
        <f t="shared" si="519"/>
        <v>91104</v>
      </c>
      <c r="Q1176" s="64">
        <f t="shared" si="520"/>
        <v>182208</v>
      </c>
      <c r="R1176" s="64">
        <f t="shared" si="521"/>
        <v>91104</v>
      </c>
      <c r="T1176" s="64">
        <f>培养数据!$S$6*D776</f>
        <v>379.6</v>
      </c>
      <c r="U1176" s="64">
        <f>培养数据!$S$7*D776</f>
        <v>455.52000000000004</v>
      </c>
      <c r="V1176" s="64">
        <f>培养数据!$S$8*D776</f>
        <v>759.2</v>
      </c>
      <c r="W1176" s="64">
        <f>培养数据!$S$9*D776</f>
        <v>569.4</v>
      </c>
      <c r="X1176" s="64">
        <f>培养数据!$S$10*D776</f>
        <v>91.103999999999999</v>
      </c>
      <c r="Y1176" s="64">
        <f>培养数据!$S$11*D776</f>
        <v>182.208</v>
      </c>
      <c r="Z1176" s="64">
        <f>培养数据!$S$12*D776</f>
        <v>91.103999999999999</v>
      </c>
    </row>
    <row r="1177" spans="1:26">
      <c r="A1177" s="64">
        <v>1174</v>
      </c>
      <c r="B1177" s="64">
        <v>3</v>
      </c>
      <c r="C1177" s="64">
        <v>4</v>
      </c>
      <c r="D1177" s="64">
        <v>74</v>
      </c>
      <c r="E1177" s="64">
        <f t="shared" si="527"/>
        <v>236800</v>
      </c>
      <c r="F1177" s="64">
        <f t="shared" si="528"/>
        <v>284160</v>
      </c>
      <c r="G1177" s="64">
        <f t="shared" si="522"/>
        <v>473600</v>
      </c>
      <c r="H1177" s="64">
        <f t="shared" si="523"/>
        <v>355200</v>
      </c>
      <c r="I1177" s="64">
        <f t="shared" si="524"/>
        <v>56831.999999999993</v>
      </c>
      <c r="J1177" s="64">
        <f t="shared" si="525"/>
        <v>113663.99999999999</v>
      </c>
      <c r="K1177" s="64">
        <f t="shared" si="526"/>
        <v>56831.999999999993</v>
      </c>
      <c r="L1177" s="64">
        <f t="shared" si="515"/>
        <v>384800</v>
      </c>
      <c r="M1177" s="64">
        <f t="shared" si="516"/>
        <v>461760</v>
      </c>
      <c r="N1177" s="64">
        <f t="shared" si="517"/>
        <v>769600</v>
      </c>
      <c r="O1177" s="64">
        <f t="shared" si="518"/>
        <v>577199.99999999988</v>
      </c>
      <c r="P1177" s="64">
        <f t="shared" si="519"/>
        <v>92352</v>
      </c>
      <c r="Q1177" s="64">
        <f t="shared" si="520"/>
        <v>184704</v>
      </c>
      <c r="R1177" s="64">
        <f t="shared" si="521"/>
        <v>92352</v>
      </c>
      <c r="T1177" s="64">
        <f>培养数据!$S$6*D777</f>
        <v>384.8</v>
      </c>
      <c r="U1177" s="64">
        <f>培养数据!$S$7*D777</f>
        <v>461.76</v>
      </c>
      <c r="V1177" s="64">
        <f>培养数据!$S$8*D777</f>
        <v>769.6</v>
      </c>
      <c r="W1177" s="64">
        <f>培养数据!$S$9*D777</f>
        <v>577.19999999999993</v>
      </c>
      <c r="X1177" s="64">
        <f>培养数据!$S$10*D777</f>
        <v>92.352000000000004</v>
      </c>
      <c r="Y1177" s="64">
        <f>培养数据!$S$11*D777</f>
        <v>184.70400000000001</v>
      </c>
      <c r="Z1177" s="64">
        <f>培养数据!$S$12*D777</f>
        <v>92.352000000000004</v>
      </c>
    </row>
    <row r="1178" spans="1:26">
      <c r="A1178" s="64">
        <v>1175</v>
      </c>
      <c r="B1178" s="64">
        <v>3</v>
      </c>
      <c r="C1178" s="64">
        <v>4</v>
      </c>
      <c r="D1178" s="64">
        <v>75</v>
      </c>
      <c r="E1178" s="64">
        <f t="shared" si="527"/>
        <v>240000</v>
      </c>
      <c r="F1178" s="64">
        <f t="shared" si="528"/>
        <v>288000</v>
      </c>
      <c r="G1178" s="64">
        <f t="shared" si="522"/>
        <v>480000</v>
      </c>
      <c r="H1178" s="64">
        <f t="shared" si="523"/>
        <v>360000</v>
      </c>
      <c r="I1178" s="64">
        <f t="shared" si="524"/>
        <v>57600</v>
      </c>
      <c r="J1178" s="64">
        <f t="shared" si="525"/>
        <v>115200</v>
      </c>
      <c r="K1178" s="64">
        <f t="shared" si="526"/>
        <v>57600</v>
      </c>
      <c r="L1178" s="64">
        <f t="shared" si="515"/>
        <v>390000</v>
      </c>
      <c r="M1178" s="64">
        <f t="shared" si="516"/>
        <v>468000</v>
      </c>
      <c r="N1178" s="64">
        <f t="shared" si="517"/>
        <v>780000</v>
      </c>
      <c r="O1178" s="64">
        <f t="shared" si="518"/>
        <v>585000</v>
      </c>
      <c r="P1178" s="64">
        <f t="shared" si="519"/>
        <v>93600</v>
      </c>
      <c r="Q1178" s="64">
        <f t="shared" si="520"/>
        <v>187200</v>
      </c>
      <c r="R1178" s="64">
        <f t="shared" si="521"/>
        <v>93600</v>
      </c>
      <c r="T1178" s="64">
        <f>培养数据!$S$6*D778</f>
        <v>390</v>
      </c>
      <c r="U1178" s="64">
        <f>培养数据!$S$7*D778</f>
        <v>468</v>
      </c>
      <c r="V1178" s="64">
        <f>培养数据!$S$8*D778</f>
        <v>780</v>
      </c>
      <c r="W1178" s="64">
        <f>培养数据!$S$9*D778</f>
        <v>585</v>
      </c>
      <c r="X1178" s="64">
        <f>培养数据!$S$10*D778</f>
        <v>93.6</v>
      </c>
      <c r="Y1178" s="64">
        <f>培养数据!$S$11*D778</f>
        <v>187.2</v>
      </c>
      <c r="Z1178" s="64">
        <f>培养数据!$S$12*D778</f>
        <v>93.6</v>
      </c>
    </row>
    <row r="1179" spans="1:26">
      <c r="A1179" s="64">
        <v>1176</v>
      </c>
      <c r="B1179" s="64">
        <v>3</v>
      </c>
      <c r="C1179" s="64">
        <v>4</v>
      </c>
      <c r="D1179" s="64">
        <v>76</v>
      </c>
      <c r="E1179" s="64">
        <f t="shared" si="527"/>
        <v>243200</v>
      </c>
      <c r="F1179" s="64">
        <f t="shared" si="528"/>
        <v>291840</v>
      </c>
      <c r="G1179" s="64">
        <f t="shared" si="522"/>
        <v>486400</v>
      </c>
      <c r="H1179" s="64">
        <f t="shared" si="523"/>
        <v>364800</v>
      </c>
      <c r="I1179" s="64">
        <f t="shared" si="524"/>
        <v>58368</v>
      </c>
      <c r="J1179" s="64">
        <f t="shared" si="525"/>
        <v>116736</v>
      </c>
      <c r="K1179" s="64">
        <f t="shared" si="526"/>
        <v>58368</v>
      </c>
      <c r="L1179" s="64">
        <f t="shared" si="515"/>
        <v>395200</v>
      </c>
      <c r="M1179" s="64">
        <f t="shared" si="516"/>
        <v>474240</v>
      </c>
      <c r="N1179" s="64">
        <f t="shared" si="517"/>
        <v>790400</v>
      </c>
      <c r="O1179" s="64">
        <f t="shared" si="518"/>
        <v>592800</v>
      </c>
      <c r="P1179" s="64">
        <f t="shared" si="519"/>
        <v>94848</v>
      </c>
      <c r="Q1179" s="64">
        <f t="shared" si="520"/>
        <v>189696</v>
      </c>
      <c r="R1179" s="64">
        <f t="shared" si="521"/>
        <v>94848</v>
      </c>
      <c r="T1179" s="64">
        <f>培养数据!$S$6*D779</f>
        <v>395.2</v>
      </c>
      <c r="U1179" s="64">
        <f>培养数据!$S$7*D779</f>
        <v>474.24</v>
      </c>
      <c r="V1179" s="64">
        <f>培养数据!$S$8*D779</f>
        <v>790.4</v>
      </c>
      <c r="W1179" s="64">
        <f>培养数据!$S$9*D779</f>
        <v>592.79999999999995</v>
      </c>
      <c r="X1179" s="64">
        <f>培养数据!$S$10*D779</f>
        <v>94.847999999999999</v>
      </c>
      <c r="Y1179" s="64">
        <f>培养数据!$S$11*D779</f>
        <v>189.696</v>
      </c>
      <c r="Z1179" s="64">
        <f>培养数据!$S$12*D779</f>
        <v>94.847999999999999</v>
      </c>
    </row>
    <row r="1180" spans="1:26">
      <c r="A1180" s="64">
        <v>1177</v>
      </c>
      <c r="B1180" s="64">
        <v>3</v>
      </c>
      <c r="C1180" s="64">
        <v>4</v>
      </c>
      <c r="D1180" s="64">
        <v>77</v>
      </c>
      <c r="E1180" s="64">
        <f t="shared" si="527"/>
        <v>246400</v>
      </c>
      <c r="F1180" s="64">
        <f t="shared" si="528"/>
        <v>295679.99999999994</v>
      </c>
      <c r="G1180" s="64">
        <f t="shared" si="522"/>
        <v>492800</v>
      </c>
      <c r="H1180" s="64">
        <f t="shared" si="523"/>
        <v>369600</v>
      </c>
      <c r="I1180" s="64">
        <f t="shared" si="524"/>
        <v>59136</v>
      </c>
      <c r="J1180" s="64">
        <f t="shared" si="525"/>
        <v>118272</v>
      </c>
      <c r="K1180" s="64">
        <f t="shared" si="526"/>
        <v>59136</v>
      </c>
      <c r="L1180" s="64">
        <f t="shared" si="515"/>
        <v>400400.00000000006</v>
      </c>
      <c r="M1180" s="64">
        <f t="shared" si="516"/>
        <v>480480</v>
      </c>
      <c r="N1180" s="64">
        <f t="shared" si="517"/>
        <v>800800.00000000012</v>
      </c>
      <c r="O1180" s="64">
        <f t="shared" si="518"/>
        <v>600600</v>
      </c>
      <c r="P1180" s="64">
        <f t="shared" si="519"/>
        <v>96096</v>
      </c>
      <c r="Q1180" s="64">
        <f t="shared" si="520"/>
        <v>192192</v>
      </c>
      <c r="R1180" s="64">
        <f t="shared" si="521"/>
        <v>96096</v>
      </c>
      <c r="T1180" s="64">
        <f>培养数据!$S$6*D780</f>
        <v>400.40000000000003</v>
      </c>
      <c r="U1180" s="64">
        <f>培养数据!$S$7*D780</f>
        <v>480.48</v>
      </c>
      <c r="V1180" s="64">
        <f>培养数据!$S$8*D780</f>
        <v>800.80000000000007</v>
      </c>
      <c r="W1180" s="64">
        <f>培养数据!$S$9*D780</f>
        <v>600.6</v>
      </c>
      <c r="X1180" s="64">
        <f>培养数据!$S$10*D780</f>
        <v>96.096000000000004</v>
      </c>
      <c r="Y1180" s="64">
        <f>培养数据!$S$11*D780</f>
        <v>192.19200000000001</v>
      </c>
      <c r="Z1180" s="64">
        <f>培养数据!$S$12*D780</f>
        <v>96.096000000000004</v>
      </c>
    </row>
    <row r="1181" spans="1:26">
      <c r="A1181" s="64">
        <v>1178</v>
      </c>
      <c r="B1181" s="64">
        <v>3</v>
      </c>
      <c r="C1181" s="64">
        <v>4</v>
      </c>
      <c r="D1181" s="64">
        <v>78</v>
      </c>
      <c r="E1181" s="64">
        <f t="shared" si="527"/>
        <v>249600</v>
      </c>
      <c r="F1181" s="64">
        <f t="shared" si="528"/>
        <v>299520</v>
      </c>
      <c r="G1181" s="64">
        <f t="shared" si="522"/>
        <v>499200</v>
      </c>
      <c r="H1181" s="64">
        <f t="shared" si="523"/>
        <v>374400</v>
      </c>
      <c r="I1181" s="64">
        <f t="shared" si="524"/>
        <v>59904</v>
      </c>
      <c r="J1181" s="64">
        <f t="shared" si="525"/>
        <v>119808</v>
      </c>
      <c r="K1181" s="64">
        <f t="shared" si="526"/>
        <v>59904</v>
      </c>
      <c r="L1181" s="64">
        <f t="shared" si="515"/>
        <v>405600</v>
      </c>
      <c r="M1181" s="64">
        <f t="shared" si="516"/>
        <v>486720</v>
      </c>
      <c r="N1181" s="64">
        <f t="shared" si="517"/>
        <v>811200</v>
      </c>
      <c r="O1181" s="64">
        <f t="shared" si="518"/>
        <v>608400</v>
      </c>
      <c r="P1181" s="64">
        <f t="shared" si="519"/>
        <v>97344</v>
      </c>
      <c r="Q1181" s="64">
        <f t="shared" si="520"/>
        <v>194688</v>
      </c>
      <c r="R1181" s="64">
        <f t="shared" si="521"/>
        <v>97344</v>
      </c>
      <c r="T1181" s="64">
        <f>培养数据!$S$6*D781</f>
        <v>405.6</v>
      </c>
      <c r="U1181" s="64">
        <f>培养数据!$S$7*D781</f>
        <v>486.72</v>
      </c>
      <c r="V1181" s="64">
        <f>培养数据!$S$8*D781</f>
        <v>811.2</v>
      </c>
      <c r="W1181" s="64">
        <f>培养数据!$S$9*D781</f>
        <v>608.4</v>
      </c>
      <c r="X1181" s="64">
        <f>培养数据!$S$10*D781</f>
        <v>97.343999999999994</v>
      </c>
      <c r="Y1181" s="64">
        <f>培养数据!$S$11*D781</f>
        <v>194.68799999999999</v>
      </c>
      <c r="Z1181" s="64">
        <f>培养数据!$S$12*D781</f>
        <v>97.343999999999994</v>
      </c>
    </row>
    <row r="1182" spans="1:26">
      <c r="A1182" s="64">
        <v>1179</v>
      </c>
      <c r="B1182" s="64">
        <v>3</v>
      </c>
      <c r="C1182" s="64">
        <v>4</v>
      </c>
      <c r="D1182" s="64">
        <v>79</v>
      </c>
      <c r="E1182" s="64">
        <f t="shared" si="527"/>
        <v>252800</v>
      </c>
      <c r="F1182" s="64">
        <f t="shared" si="528"/>
        <v>303360</v>
      </c>
      <c r="G1182" s="64">
        <f t="shared" si="522"/>
        <v>505600</v>
      </c>
      <c r="H1182" s="64">
        <f t="shared" si="523"/>
        <v>379200</v>
      </c>
      <c r="I1182" s="64">
        <f t="shared" si="524"/>
        <v>60672</v>
      </c>
      <c r="J1182" s="64">
        <f t="shared" si="525"/>
        <v>121344</v>
      </c>
      <c r="K1182" s="64">
        <f t="shared" si="526"/>
        <v>60672</v>
      </c>
      <c r="L1182" s="64">
        <f t="shared" si="515"/>
        <v>410800</v>
      </c>
      <c r="M1182" s="64">
        <f t="shared" si="516"/>
        <v>492960.00000000006</v>
      </c>
      <c r="N1182" s="64">
        <f t="shared" si="517"/>
        <v>821600</v>
      </c>
      <c r="O1182" s="64">
        <f t="shared" si="518"/>
        <v>616199.99999999988</v>
      </c>
      <c r="P1182" s="64">
        <f t="shared" si="519"/>
        <v>98592</v>
      </c>
      <c r="Q1182" s="64">
        <f t="shared" si="520"/>
        <v>197184</v>
      </c>
      <c r="R1182" s="64">
        <f t="shared" si="521"/>
        <v>98592</v>
      </c>
      <c r="T1182" s="64">
        <f>培养数据!$S$6*D782</f>
        <v>410.8</v>
      </c>
      <c r="U1182" s="64">
        <f>培养数据!$S$7*D782</f>
        <v>492.96000000000004</v>
      </c>
      <c r="V1182" s="64">
        <f>培养数据!$S$8*D782</f>
        <v>821.6</v>
      </c>
      <c r="W1182" s="64">
        <f>培养数据!$S$9*D782</f>
        <v>616.19999999999993</v>
      </c>
      <c r="X1182" s="64">
        <f>培养数据!$S$10*D782</f>
        <v>98.591999999999999</v>
      </c>
      <c r="Y1182" s="64">
        <f>培养数据!$S$11*D782</f>
        <v>197.184</v>
      </c>
      <c r="Z1182" s="64">
        <f>培养数据!$S$12*D782</f>
        <v>98.591999999999999</v>
      </c>
    </row>
    <row r="1183" spans="1:26">
      <c r="A1183" s="64">
        <v>1180</v>
      </c>
      <c r="B1183" s="64">
        <v>3</v>
      </c>
      <c r="C1183" s="64">
        <v>4</v>
      </c>
      <c r="D1183" s="64">
        <v>80</v>
      </c>
      <c r="E1183" s="64">
        <f t="shared" si="527"/>
        <v>256000</v>
      </c>
      <c r="F1183" s="64">
        <f t="shared" si="528"/>
        <v>307200</v>
      </c>
      <c r="G1183" s="64">
        <f t="shared" si="522"/>
        <v>512000</v>
      </c>
      <c r="H1183" s="64">
        <f t="shared" si="523"/>
        <v>384000</v>
      </c>
      <c r="I1183" s="64">
        <f t="shared" si="524"/>
        <v>61440</v>
      </c>
      <c r="J1183" s="64">
        <f t="shared" si="525"/>
        <v>122880</v>
      </c>
      <c r="K1183" s="64">
        <f t="shared" si="526"/>
        <v>61440</v>
      </c>
      <c r="L1183" s="64">
        <f t="shared" si="515"/>
        <v>416000</v>
      </c>
      <c r="M1183" s="64">
        <f t="shared" si="516"/>
        <v>499200.00000000006</v>
      </c>
      <c r="N1183" s="64">
        <f t="shared" si="517"/>
        <v>832000</v>
      </c>
      <c r="O1183" s="64">
        <f t="shared" si="518"/>
        <v>624000</v>
      </c>
      <c r="P1183" s="64">
        <f t="shared" si="519"/>
        <v>99840</v>
      </c>
      <c r="Q1183" s="64">
        <f t="shared" si="520"/>
        <v>199680</v>
      </c>
      <c r="R1183" s="64">
        <f t="shared" si="521"/>
        <v>99840</v>
      </c>
      <c r="T1183" s="64">
        <f>培养数据!$S$6*D783</f>
        <v>416</v>
      </c>
      <c r="U1183" s="64">
        <f>培养数据!$S$7*D783</f>
        <v>499.20000000000005</v>
      </c>
      <c r="V1183" s="64">
        <f>培养数据!$S$8*D783</f>
        <v>832</v>
      </c>
      <c r="W1183" s="64">
        <f>培养数据!$S$9*D783</f>
        <v>624</v>
      </c>
      <c r="X1183" s="64">
        <f>培养数据!$S$10*D783</f>
        <v>99.84</v>
      </c>
      <c r="Y1183" s="64">
        <f>培养数据!$S$11*D783</f>
        <v>199.68</v>
      </c>
      <c r="Z1183" s="64">
        <f>培养数据!$S$12*D783</f>
        <v>99.84</v>
      </c>
    </row>
    <row r="1184" spans="1:26">
      <c r="A1184" s="64">
        <v>1181</v>
      </c>
      <c r="B1184" s="64">
        <v>3</v>
      </c>
      <c r="C1184" s="64">
        <v>4</v>
      </c>
      <c r="D1184" s="64">
        <v>81</v>
      </c>
      <c r="E1184" s="64">
        <f t="shared" si="527"/>
        <v>259200</v>
      </c>
      <c r="F1184" s="64">
        <f t="shared" si="528"/>
        <v>311040</v>
      </c>
      <c r="G1184" s="64">
        <f t="shared" si="522"/>
        <v>518400</v>
      </c>
      <c r="H1184" s="64">
        <f t="shared" si="523"/>
        <v>388800</v>
      </c>
      <c r="I1184" s="64">
        <f t="shared" si="524"/>
        <v>62207.999999999993</v>
      </c>
      <c r="J1184" s="64">
        <f t="shared" si="525"/>
        <v>124415.99999999999</v>
      </c>
      <c r="K1184" s="64">
        <f t="shared" si="526"/>
        <v>62207.999999999993</v>
      </c>
      <c r="L1184" s="64">
        <f t="shared" si="515"/>
        <v>421200</v>
      </c>
      <c r="M1184" s="64">
        <f t="shared" si="516"/>
        <v>505440</v>
      </c>
      <c r="N1184" s="64">
        <f t="shared" si="517"/>
        <v>842400</v>
      </c>
      <c r="O1184" s="64">
        <f t="shared" si="518"/>
        <v>631800</v>
      </c>
      <c r="P1184" s="64">
        <f t="shared" si="519"/>
        <v>101088</v>
      </c>
      <c r="Q1184" s="64">
        <f t="shared" si="520"/>
        <v>202176</v>
      </c>
      <c r="R1184" s="64">
        <f t="shared" si="521"/>
        <v>101088</v>
      </c>
      <c r="T1184" s="64">
        <f>培养数据!$S$6*D784</f>
        <v>421.2</v>
      </c>
      <c r="U1184" s="64">
        <f>培养数据!$S$7*D784</f>
        <v>505.44</v>
      </c>
      <c r="V1184" s="64">
        <f>培养数据!$S$8*D784</f>
        <v>842.4</v>
      </c>
      <c r="W1184" s="64">
        <f>培养数据!$S$9*D784</f>
        <v>631.79999999999995</v>
      </c>
      <c r="X1184" s="64">
        <f>培养数据!$S$10*D784</f>
        <v>101.08799999999999</v>
      </c>
      <c r="Y1184" s="64">
        <f>培养数据!$S$11*D784</f>
        <v>202.17599999999999</v>
      </c>
      <c r="Z1184" s="64">
        <f>培养数据!$S$12*D784</f>
        <v>101.08799999999999</v>
      </c>
    </row>
    <row r="1185" spans="1:26">
      <c r="A1185" s="64">
        <v>1182</v>
      </c>
      <c r="B1185" s="64">
        <v>3</v>
      </c>
      <c r="C1185" s="64">
        <v>4</v>
      </c>
      <c r="D1185" s="64">
        <v>82</v>
      </c>
      <c r="E1185" s="64">
        <f t="shared" si="527"/>
        <v>262400</v>
      </c>
      <c r="F1185" s="64">
        <f t="shared" si="528"/>
        <v>314880</v>
      </c>
      <c r="G1185" s="64">
        <f t="shared" si="522"/>
        <v>524800</v>
      </c>
      <c r="H1185" s="64">
        <f t="shared" si="523"/>
        <v>393600</v>
      </c>
      <c r="I1185" s="64">
        <f t="shared" si="524"/>
        <v>62976</v>
      </c>
      <c r="J1185" s="64">
        <f t="shared" si="525"/>
        <v>125952</v>
      </c>
      <c r="K1185" s="64">
        <f t="shared" si="526"/>
        <v>62976</v>
      </c>
      <c r="L1185" s="64">
        <f t="shared" si="515"/>
        <v>426400.00000000006</v>
      </c>
      <c r="M1185" s="64">
        <f t="shared" si="516"/>
        <v>511680</v>
      </c>
      <c r="N1185" s="64">
        <f t="shared" si="517"/>
        <v>852800.00000000012</v>
      </c>
      <c r="O1185" s="64">
        <f t="shared" si="518"/>
        <v>639600</v>
      </c>
      <c r="P1185" s="64">
        <f t="shared" si="519"/>
        <v>102336</v>
      </c>
      <c r="Q1185" s="64">
        <f t="shared" si="520"/>
        <v>204672</v>
      </c>
      <c r="R1185" s="64">
        <f t="shared" si="521"/>
        <v>102336</v>
      </c>
      <c r="T1185" s="64">
        <f>培养数据!$S$6*D785</f>
        <v>426.40000000000003</v>
      </c>
      <c r="U1185" s="64">
        <f>培养数据!$S$7*D785</f>
        <v>511.68</v>
      </c>
      <c r="V1185" s="64">
        <f>培养数据!$S$8*D785</f>
        <v>852.80000000000007</v>
      </c>
      <c r="W1185" s="64">
        <f>培养数据!$S$9*D785</f>
        <v>639.6</v>
      </c>
      <c r="X1185" s="64">
        <f>培养数据!$S$10*D785</f>
        <v>102.336</v>
      </c>
      <c r="Y1185" s="64">
        <f>培养数据!$S$11*D785</f>
        <v>204.672</v>
      </c>
      <c r="Z1185" s="64">
        <f>培养数据!$S$12*D785</f>
        <v>102.336</v>
      </c>
    </row>
    <row r="1186" spans="1:26">
      <c r="A1186" s="64">
        <v>1183</v>
      </c>
      <c r="B1186" s="64">
        <v>3</v>
      </c>
      <c r="C1186" s="64">
        <v>4</v>
      </c>
      <c r="D1186" s="64">
        <v>83</v>
      </c>
      <c r="E1186" s="64">
        <f t="shared" si="527"/>
        <v>265600</v>
      </c>
      <c r="F1186" s="64">
        <f t="shared" si="528"/>
        <v>318720</v>
      </c>
      <c r="G1186" s="64">
        <f t="shared" si="522"/>
        <v>531200</v>
      </c>
      <c r="H1186" s="64">
        <f t="shared" si="523"/>
        <v>398400</v>
      </c>
      <c r="I1186" s="64">
        <f t="shared" si="524"/>
        <v>63743.999999999993</v>
      </c>
      <c r="J1186" s="64">
        <f t="shared" si="525"/>
        <v>127487.99999999999</v>
      </c>
      <c r="K1186" s="64">
        <f t="shared" si="526"/>
        <v>63743.999999999993</v>
      </c>
      <c r="L1186" s="64">
        <f t="shared" si="515"/>
        <v>431600</v>
      </c>
      <c r="M1186" s="64">
        <f t="shared" si="516"/>
        <v>517920.00000000006</v>
      </c>
      <c r="N1186" s="64">
        <f t="shared" si="517"/>
        <v>863200</v>
      </c>
      <c r="O1186" s="64">
        <f t="shared" si="518"/>
        <v>647400</v>
      </c>
      <c r="P1186" s="64">
        <f t="shared" si="519"/>
        <v>103584</v>
      </c>
      <c r="Q1186" s="64">
        <f t="shared" si="520"/>
        <v>207168</v>
      </c>
      <c r="R1186" s="64">
        <f t="shared" si="521"/>
        <v>103584</v>
      </c>
      <c r="T1186" s="64">
        <f>培养数据!$S$6*D786</f>
        <v>431.6</v>
      </c>
      <c r="U1186" s="64">
        <f>培养数据!$S$7*D786</f>
        <v>517.92000000000007</v>
      </c>
      <c r="V1186" s="64">
        <f>培养数据!$S$8*D786</f>
        <v>863.2</v>
      </c>
      <c r="W1186" s="64">
        <f>培养数据!$S$9*D786</f>
        <v>647.4</v>
      </c>
      <c r="X1186" s="64">
        <f>培养数据!$S$10*D786</f>
        <v>103.584</v>
      </c>
      <c r="Y1186" s="64">
        <f>培养数据!$S$11*D786</f>
        <v>207.16800000000001</v>
      </c>
      <c r="Z1186" s="64">
        <f>培养数据!$S$12*D786</f>
        <v>103.584</v>
      </c>
    </row>
    <row r="1187" spans="1:26">
      <c r="A1187" s="64">
        <v>1184</v>
      </c>
      <c r="B1187" s="64">
        <v>3</v>
      </c>
      <c r="C1187" s="64">
        <v>4</v>
      </c>
      <c r="D1187" s="64">
        <v>84</v>
      </c>
      <c r="E1187" s="64">
        <f t="shared" si="527"/>
        <v>268800</v>
      </c>
      <c r="F1187" s="64">
        <f t="shared" si="528"/>
        <v>322560</v>
      </c>
      <c r="G1187" s="64">
        <f t="shared" si="522"/>
        <v>537600</v>
      </c>
      <c r="H1187" s="64">
        <f t="shared" si="523"/>
        <v>403200</v>
      </c>
      <c r="I1187" s="64">
        <f t="shared" si="524"/>
        <v>64512</v>
      </c>
      <c r="J1187" s="64">
        <f t="shared" si="525"/>
        <v>129024</v>
      </c>
      <c r="K1187" s="64">
        <f t="shared" si="526"/>
        <v>64512</v>
      </c>
      <c r="L1187" s="64">
        <f t="shared" si="515"/>
        <v>436800</v>
      </c>
      <c r="M1187" s="64">
        <f t="shared" si="516"/>
        <v>524159.99999999994</v>
      </c>
      <c r="N1187" s="64">
        <f t="shared" si="517"/>
        <v>873600</v>
      </c>
      <c r="O1187" s="64">
        <f t="shared" si="518"/>
        <v>655199.99999999988</v>
      </c>
      <c r="P1187" s="64">
        <f t="shared" si="519"/>
        <v>104832</v>
      </c>
      <c r="Q1187" s="64">
        <f t="shared" si="520"/>
        <v>209664</v>
      </c>
      <c r="R1187" s="64">
        <f t="shared" si="521"/>
        <v>104832</v>
      </c>
      <c r="T1187" s="64">
        <f>培养数据!$S$6*D787</f>
        <v>436.8</v>
      </c>
      <c r="U1187" s="64">
        <f>培养数据!$S$7*D787</f>
        <v>524.16</v>
      </c>
      <c r="V1187" s="64">
        <f>培养数据!$S$8*D787</f>
        <v>873.6</v>
      </c>
      <c r="W1187" s="64">
        <f>培养数据!$S$9*D787</f>
        <v>655.19999999999993</v>
      </c>
      <c r="X1187" s="64">
        <f>培养数据!$S$10*D787</f>
        <v>104.83199999999999</v>
      </c>
      <c r="Y1187" s="64">
        <f>培养数据!$S$11*D787</f>
        <v>209.66399999999999</v>
      </c>
      <c r="Z1187" s="64">
        <f>培养数据!$S$12*D787</f>
        <v>104.83199999999999</v>
      </c>
    </row>
    <row r="1188" spans="1:26">
      <c r="A1188" s="64">
        <v>1185</v>
      </c>
      <c r="B1188" s="64">
        <v>3</v>
      </c>
      <c r="C1188" s="64">
        <v>4</v>
      </c>
      <c r="D1188" s="64">
        <v>85</v>
      </c>
      <c r="E1188" s="64">
        <f t="shared" si="527"/>
        <v>272000</v>
      </c>
      <c r="F1188" s="64">
        <f t="shared" si="528"/>
        <v>326400</v>
      </c>
      <c r="G1188" s="64">
        <f t="shared" si="522"/>
        <v>544000</v>
      </c>
      <c r="H1188" s="64">
        <f t="shared" si="523"/>
        <v>408000</v>
      </c>
      <c r="I1188" s="64">
        <f t="shared" si="524"/>
        <v>65280</v>
      </c>
      <c r="J1188" s="64">
        <f t="shared" si="525"/>
        <v>130560</v>
      </c>
      <c r="K1188" s="64">
        <f t="shared" si="526"/>
        <v>65280</v>
      </c>
      <c r="L1188" s="64">
        <f t="shared" si="515"/>
        <v>442000</v>
      </c>
      <c r="M1188" s="64">
        <f t="shared" si="516"/>
        <v>530400</v>
      </c>
      <c r="N1188" s="64">
        <f t="shared" si="517"/>
        <v>884000</v>
      </c>
      <c r="O1188" s="64">
        <f t="shared" si="518"/>
        <v>663000</v>
      </c>
      <c r="P1188" s="64">
        <f t="shared" si="519"/>
        <v>106080</v>
      </c>
      <c r="Q1188" s="64">
        <f t="shared" si="520"/>
        <v>212160</v>
      </c>
      <c r="R1188" s="64">
        <f t="shared" si="521"/>
        <v>106080</v>
      </c>
      <c r="T1188" s="64">
        <f>培养数据!$S$6*D788</f>
        <v>442</v>
      </c>
      <c r="U1188" s="64">
        <f>培养数据!$S$7*D788</f>
        <v>530.4</v>
      </c>
      <c r="V1188" s="64">
        <f>培养数据!$S$8*D788</f>
        <v>884</v>
      </c>
      <c r="W1188" s="64">
        <f>培养数据!$S$9*D788</f>
        <v>663</v>
      </c>
      <c r="X1188" s="64">
        <f>培养数据!$S$10*D788</f>
        <v>106.08</v>
      </c>
      <c r="Y1188" s="64">
        <f>培养数据!$S$11*D788</f>
        <v>212.16</v>
      </c>
      <c r="Z1188" s="64">
        <f>培养数据!$S$12*D788</f>
        <v>106.08</v>
      </c>
    </row>
    <row r="1189" spans="1:26">
      <c r="A1189" s="64">
        <v>1186</v>
      </c>
      <c r="B1189" s="64">
        <v>3</v>
      </c>
      <c r="C1189" s="64">
        <v>4</v>
      </c>
      <c r="D1189" s="64">
        <v>86</v>
      </c>
      <c r="E1189" s="64">
        <f t="shared" si="527"/>
        <v>275200</v>
      </c>
      <c r="F1189" s="64">
        <f t="shared" si="528"/>
        <v>330240</v>
      </c>
      <c r="G1189" s="64">
        <f t="shared" si="522"/>
        <v>550400</v>
      </c>
      <c r="H1189" s="64">
        <f t="shared" si="523"/>
        <v>412800</v>
      </c>
      <c r="I1189" s="64">
        <f t="shared" si="524"/>
        <v>66048</v>
      </c>
      <c r="J1189" s="64">
        <f t="shared" si="525"/>
        <v>132096</v>
      </c>
      <c r="K1189" s="64">
        <f t="shared" si="526"/>
        <v>66048</v>
      </c>
      <c r="L1189" s="64">
        <f t="shared" si="515"/>
        <v>447200</v>
      </c>
      <c r="M1189" s="64">
        <f t="shared" si="516"/>
        <v>536640</v>
      </c>
      <c r="N1189" s="64">
        <f t="shared" si="517"/>
        <v>894400</v>
      </c>
      <c r="O1189" s="64">
        <f t="shared" si="518"/>
        <v>670800</v>
      </c>
      <c r="P1189" s="64">
        <f t="shared" si="519"/>
        <v>107328</v>
      </c>
      <c r="Q1189" s="64">
        <f t="shared" si="520"/>
        <v>214656</v>
      </c>
      <c r="R1189" s="64">
        <f t="shared" si="521"/>
        <v>107328</v>
      </c>
      <c r="T1189" s="64">
        <f>培养数据!$S$6*D789</f>
        <v>447.2</v>
      </c>
      <c r="U1189" s="64">
        <f>培养数据!$S$7*D789</f>
        <v>536.64</v>
      </c>
      <c r="V1189" s="64">
        <f>培养数据!$S$8*D789</f>
        <v>894.4</v>
      </c>
      <c r="W1189" s="64">
        <f>培养数据!$S$9*D789</f>
        <v>670.8</v>
      </c>
      <c r="X1189" s="64">
        <f>培养数据!$S$10*D789</f>
        <v>107.328</v>
      </c>
      <c r="Y1189" s="64">
        <f>培养数据!$S$11*D789</f>
        <v>214.65600000000001</v>
      </c>
      <c r="Z1189" s="64">
        <f>培养数据!$S$12*D789</f>
        <v>107.328</v>
      </c>
    </row>
    <row r="1190" spans="1:26">
      <c r="A1190" s="64">
        <v>1187</v>
      </c>
      <c r="B1190" s="64">
        <v>3</v>
      </c>
      <c r="C1190" s="64">
        <v>4</v>
      </c>
      <c r="D1190" s="64">
        <v>87</v>
      </c>
      <c r="E1190" s="64">
        <f t="shared" si="527"/>
        <v>278400</v>
      </c>
      <c r="F1190" s="64">
        <f t="shared" si="528"/>
        <v>334080</v>
      </c>
      <c r="G1190" s="64">
        <f t="shared" si="522"/>
        <v>556800</v>
      </c>
      <c r="H1190" s="64">
        <f t="shared" si="523"/>
        <v>417600</v>
      </c>
      <c r="I1190" s="64">
        <f t="shared" si="524"/>
        <v>66816</v>
      </c>
      <c r="J1190" s="64">
        <f t="shared" si="525"/>
        <v>133632</v>
      </c>
      <c r="K1190" s="64">
        <f t="shared" si="526"/>
        <v>66816</v>
      </c>
      <c r="L1190" s="64">
        <f t="shared" si="515"/>
        <v>452400.00000000006</v>
      </c>
      <c r="M1190" s="64">
        <f t="shared" si="516"/>
        <v>542880</v>
      </c>
      <c r="N1190" s="64">
        <f t="shared" si="517"/>
        <v>904800.00000000012</v>
      </c>
      <c r="O1190" s="64">
        <f t="shared" si="518"/>
        <v>678600</v>
      </c>
      <c r="P1190" s="64">
        <f t="shared" si="519"/>
        <v>108576</v>
      </c>
      <c r="Q1190" s="64">
        <f t="shared" si="520"/>
        <v>217152</v>
      </c>
      <c r="R1190" s="64">
        <f t="shared" si="521"/>
        <v>108576</v>
      </c>
      <c r="T1190" s="64">
        <f>培养数据!$S$6*D790</f>
        <v>452.40000000000003</v>
      </c>
      <c r="U1190" s="64">
        <f>培养数据!$S$7*D790</f>
        <v>542.88</v>
      </c>
      <c r="V1190" s="64">
        <f>培养数据!$S$8*D790</f>
        <v>904.80000000000007</v>
      </c>
      <c r="W1190" s="64">
        <f>培养数据!$S$9*D790</f>
        <v>678.6</v>
      </c>
      <c r="X1190" s="64">
        <f>培养数据!$S$10*D790</f>
        <v>108.57599999999999</v>
      </c>
      <c r="Y1190" s="64">
        <f>培养数据!$S$11*D790</f>
        <v>217.15199999999999</v>
      </c>
      <c r="Z1190" s="64">
        <f>培养数据!$S$12*D790</f>
        <v>108.57599999999999</v>
      </c>
    </row>
    <row r="1191" spans="1:26">
      <c r="A1191" s="64">
        <v>1188</v>
      </c>
      <c r="B1191" s="64">
        <v>3</v>
      </c>
      <c r="C1191" s="64">
        <v>4</v>
      </c>
      <c r="D1191" s="64">
        <v>88</v>
      </c>
      <c r="E1191" s="64">
        <f t="shared" si="527"/>
        <v>281600</v>
      </c>
      <c r="F1191" s="64">
        <f t="shared" si="528"/>
        <v>337920</v>
      </c>
      <c r="G1191" s="64">
        <f t="shared" si="522"/>
        <v>563200</v>
      </c>
      <c r="H1191" s="64">
        <f t="shared" si="523"/>
        <v>422400</v>
      </c>
      <c r="I1191" s="64">
        <f t="shared" si="524"/>
        <v>67583.999999999985</v>
      </c>
      <c r="J1191" s="64">
        <f t="shared" si="525"/>
        <v>135167.99999999997</v>
      </c>
      <c r="K1191" s="64">
        <f t="shared" si="526"/>
        <v>67583.999999999985</v>
      </c>
      <c r="L1191" s="64">
        <f t="shared" si="515"/>
        <v>457600</v>
      </c>
      <c r="M1191" s="64">
        <f t="shared" si="516"/>
        <v>549120</v>
      </c>
      <c r="N1191" s="64">
        <f t="shared" si="517"/>
        <v>915200</v>
      </c>
      <c r="O1191" s="64">
        <f t="shared" si="518"/>
        <v>686400</v>
      </c>
      <c r="P1191" s="64">
        <f t="shared" si="519"/>
        <v>109824</v>
      </c>
      <c r="Q1191" s="64">
        <f t="shared" si="520"/>
        <v>219648</v>
      </c>
      <c r="R1191" s="64">
        <f t="shared" si="521"/>
        <v>109824</v>
      </c>
      <c r="T1191" s="64">
        <f>培养数据!$S$6*D791</f>
        <v>457.6</v>
      </c>
      <c r="U1191" s="64">
        <f>培养数据!$S$7*D791</f>
        <v>549.12</v>
      </c>
      <c r="V1191" s="64">
        <f>培养数据!$S$8*D791</f>
        <v>915.2</v>
      </c>
      <c r="W1191" s="64">
        <f>培养数据!$S$9*D791</f>
        <v>686.4</v>
      </c>
      <c r="X1191" s="64">
        <f>培养数据!$S$10*D791</f>
        <v>109.824</v>
      </c>
      <c r="Y1191" s="64">
        <f>培养数据!$S$11*D791</f>
        <v>219.648</v>
      </c>
      <c r="Z1191" s="64">
        <f>培养数据!$S$12*D791</f>
        <v>109.824</v>
      </c>
    </row>
    <row r="1192" spans="1:26">
      <c r="A1192" s="64">
        <v>1189</v>
      </c>
      <c r="B1192" s="64">
        <v>3</v>
      </c>
      <c r="C1192" s="64">
        <v>4</v>
      </c>
      <c r="D1192" s="64">
        <v>89</v>
      </c>
      <c r="E1192" s="64">
        <f t="shared" si="527"/>
        <v>284800</v>
      </c>
      <c r="F1192" s="64">
        <f t="shared" si="528"/>
        <v>341760</v>
      </c>
      <c r="G1192" s="64">
        <f t="shared" si="522"/>
        <v>569600</v>
      </c>
      <c r="H1192" s="64">
        <f t="shared" si="523"/>
        <v>427200</v>
      </c>
      <c r="I1192" s="64">
        <f t="shared" si="524"/>
        <v>68352</v>
      </c>
      <c r="J1192" s="64">
        <f t="shared" si="525"/>
        <v>136704</v>
      </c>
      <c r="K1192" s="64">
        <f t="shared" si="526"/>
        <v>68352</v>
      </c>
      <c r="L1192" s="64">
        <f t="shared" si="515"/>
        <v>462800</v>
      </c>
      <c r="M1192" s="64">
        <f t="shared" si="516"/>
        <v>555360</v>
      </c>
      <c r="N1192" s="64">
        <f t="shared" si="517"/>
        <v>925600</v>
      </c>
      <c r="O1192" s="64">
        <f t="shared" si="518"/>
        <v>694199.99999999988</v>
      </c>
      <c r="P1192" s="64">
        <f t="shared" si="519"/>
        <v>111072</v>
      </c>
      <c r="Q1192" s="64">
        <f t="shared" si="520"/>
        <v>222144</v>
      </c>
      <c r="R1192" s="64">
        <f t="shared" si="521"/>
        <v>111072</v>
      </c>
      <c r="T1192" s="64">
        <f>培养数据!$S$6*D792</f>
        <v>462.8</v>
      </c>
      <c r="U1192" s="64">
        <f>培养数据!$S$7*D792</f>
        <v>555.36</v>
      </c>
      <c r="V1192" s="64">
        <f>培养数据!$S$8*D792</f>
        <v>925.6</v>
      </c>
      <c r="W1192" s="64">
        <f>培养数据!$S$9*D792</f>
        <v>694.19999999999993</v>
      </c>
      <c r="X1192" s="64">
        <f>培养数据!$S$10*D792</f>
        <v>111.072</v>
      </c>
      <c r="Y1192" s="64">
        <f>培养数据!$S$11*D792</f>
        <v>222.14400000000001</v>
      </c>
      <c r="Z1192" s="64">
        <f>培养数据!$S$12*D792</f>
        <v>111.072</v>
      </c>
    </row>
    <row r="1193" spans="1:26">
      <c r="A1193" s="64">
        <v>1190</v>
      </c>
      <c r="B1193" s="64">
        <v>3</v>
      </c>
      <c r="C1193" s="64">
        <v>4</v>
      </c>
      <c r="D1193" s="64">
        <v>90</v>
      </c>
      <c r="E1193" s="64">
        <f t="shared" si="527"/>
        <v>288000</v>
      </c>
      <c r="F1193" s="64">
        <f t="shared" si="528"/>
        <v>345600</v>
      </c>
      <c r="G1193" s="64">
        <f t="shared" si="522"/>
        <v>576000</v>
      </c>
      <c r="H1193" s="64">
        <f t="shared" si="523"/>
        <v>432000</v>
      </c>
      <c r="I1193" s="64">
        <f t="shared" si="524"/>
        <v>69119.999999999985</v>
      </c>
      <c r="J1193" s="64">
        <f t="shared" si="525"/>
        <v>138239.99999999997</v>
      </c>
      <c r="K1193" s="64">
        <f t="shared" si="526"/>
        <v>69119.999999999985</v>
      </c>
      <c r="L1193" s="64">
        <f t="shared" si="515"/>
        <v>468000</v>
      </c>
      <c r="M1193" s="64">
        <f t="shared" si="516"/>
        <v>561600</v>
      </c>
      <c r="N1193" s="64">
        <f t="shared" si="517"/>
        <v>936000</v>
      </c>
      <c r="O1193" s="64">
        <f t="shared" si="518"/>
        <v>702000</v>
      </c>
      <c r="P1193" s="64">
        <f t="shared" si="519"/>
        <v>112320</v>
      </c>
      <c r="Q1193" s="64">
        <f t="shared" si="520"/>
        <v>224640</v>
      </c>
      <c r="R1193" s="64">
        <f t="shared" si="521"/>
        <v>112320</v>
      </c>
      <c r="T1193" s="64">
        <f>培养数据!$S$6*D793</f>
        <v>468</v>
      </c>
      <c r="U1193" s="64">
        <f>培养数据!$S$7*D793</f>
        <v>561.6</v>
      </c>
      <c r="V1193" s="64">
        <f>培养数据!$S$8*D793</f>
        <v>936</v>
      </c>
      <c r="W1193" s="64">
        <f>培养数据!$S$9*D793</f>
        <v>702</v>
      </c>
      <c r="X1193" s="64">
        <f>培养数据!$S$10*D793</f>
        <v>112.32</v>
      </c>
      <c r="Y1193" s="64">
        <f>培养数据!$S$11*D793</f>
        <v>224.64</v>
      </c>
      <c r="Z1193" s="64">
        <f>培养数据!$S$12*D793</f>
        <v>112.32</v>
      </c>
    </row>
    <row r="1194" spans="1:26">
      <c r="A1194" s="64">
        <v>1191</v>
      </c>
      <c r="B1194" s="64">
        <v>3</v>
      </c>
      <c r="C1194" s="64">
        <v>4</v>
      </c>
      <c r="D1194" s="64">
        <v>91</v>
      </c>
      <c r="E1194" s="64">
        <f t="shared" si="527"/>
        <v>291200</v>
      </c>
      <c r="F1194" s="64">
        <f t="shared" si="528"/>
        <v>349440</v>
      </c>
      <c r="G1194" s="64">
        <f t="shared" si="522"/>
        <v>582400</v>
      </c>
      <c r="H1194" s="64">
        <f t="shared" si="523"/>
        <v>436800</v>
      </c>
      <c r="I1194" s="64">
        <f t="shared" si="524"/>
        <v>69888</v>
      </c>
      <c r="J1194" s="64">
        <f t="shared" si="525"/>
        <v>139776</v>
      </c>
      <c r="K1194" s="64">
        <f t="shared" si="526"/>
        <v>69888</v>
      </c>
      <c r="L1194" s="64">
        <f t="shared" si="515"/>
        <v>473200</v>
      </c>
      <c r="M1194" s="64">
        <f t="shared" si="516"/>
        <v>567840</v>
      </c>
      <c r="N1194" s="64">
        <f t="shared" si="517"/>
        <v>946400</v>
      </c>
      <c r="O1194" s="64">
        <f t="shared" si="518"/>
        <v>709800</v>
      </c>
      <c r="P1194" s="64">
        <f t="shared" si="519"/>
        <v>113568</v>
      </c>
      <c r="Q1194" s="64">
        <f t="shared" si="520"/>
        <v>227136</v>
      </c>
      <c r="R1194" s="64">
        <f t="shared" si="521"/>
        <v>113568</v>
      </c>
      <c r="T1194" s="64">
        <f>培养数据!$S$6*D794</f>
        <v>473.2</v>
      </c>
      <c r="U1194" s="64">
        <f>培养数据!$S$7*D794</f>
        <v>567.84</v>
      </c>
      <c r="V1194" s="64">
        <f>培养数据!$S$8*D794</f>
        <v>946.4</v>
      </c>
      <c r="W1194" s="64">
        <f>培养数据!$S$9*D794</f>
        <v>709.8</v>
      </c>
      <c r="X1194" s="64">
        <f>培养数据!$S$10*D794</f>
        <v>113.568</v>
      </c>
      <c r="Y1194" s="64">
        <f>培养数据!$S$11*D794</f>
        <v>227.136</v>
      </c>
      <c r="Z1194" s="64">
        <f>培养数据!$S$12*D794</f>
        <v>113.568</v>
      </c>
    </row>
    <row r="1195" spans="1:26">
      <c r="A1195" s="64">
        <v>1192</v>
      </c>
      <c r="B1195" s="64">
        <v>3</v>
      </c>
      <c r="C1195" s="64">
        <v>4</v>
      </c>
      <c r="D1195" s="64">
        <v>92</v>
      </c>
      <c r="E1195" s="64">
        <f t="shared" si="527"/>
        <v>294400</v>
      </c>
      <c r="F1195" s="64">
        <f t="shared" si="528"/>
        <v>353280</v>
      </c>
      <c r="G1195" s="64">
        <f t="shared" si="522"/>
        <v>588800</v>
      </c>
      <c r="H1195" s="64">
        <f t="shared" si="523"/>
        <v>441600</v>
      </c>
      <c r="I1195" s="64">
        <f t="shared" si="524"/>
        <v>70656</v>
      </c>
      <c r="J1195" s="64">
        <f t="shared" si="525"/>
        <v>141312</v>
      </c>
      <c r="K1195" s="64">
        <f t="shared" si="526"/>
        <v>70656</v>
      </c>
      <c r="L1195" s="64">
        <f t="shared" si="515"/>
        <v>478400.00000000006</v>
      </c>
      <c r="M1195" s="64">
        <f t="shared" si="516"/>
        <v>574080</v>
      </c>
      <c r="N1195" s="64">
        <f t="shared" si="517"/>
        <v>956800.00000000012</v>
      </c>
      <c r="O1195" s="64">
        <f t="shared" si="518"/>
        <v>717600</v>
      </c>
      <c r="P1195" s="64">
        <f t="shared" si="519"/>
        <v>114816</v>
      </c>
      <c r="Q1195" s="64">
        <f t="shared" si="520"/>
        <v>229632</v>
      </c>
      <c r="R1195" s="64">
        <f t="shared" si="521"/>
        <v>114816</v>
      </c>
      <c r="T1195" s="64">
        <f>培养数据!$S$6*D795</f>
        <v>478.40000000000003</v>
      </c>
      <c r="U1195" s="64">
        <f>培养数据!$S$7*D795</f>
        <v>574.08000000000004</v>
      </c>
      <c r="V1195" s="64">
        <f>培养数据!$S$8*D795</f>
        <v>956.80000000000007</v>
      </c>
      <c r="W1195" s="64">
        <f>培养数据!$S$9*D795</f>
        <v>717.6</v>
      </c>
      <c r="X1195" s="64">
        <f>培养数据!$S$10*D795</f>
        <v>114.816</v>
      </c>
      <c r="Y1195" s="64">
        <f>培养数据!$S$11*D795</f>
        <v>229.63200000000001</v>
      </c>
      <c r="Z1195" s="64">
        <f>培养数据!$S$12*D795</f>
        <v>114.816</v>
      </c>
    </row>
    <row r="1196" spans="1:26">
      <c r="A1196" s="64">
        <v>1193</v>
      </c>
      <c r="B1196" s="64">
        <v>3</v>
      </c>
      <c r="C1196" s="64">
        <v>4</v>
      </c>
      <c r="D1196" s="64">
        <v>93</v>
      </c>
      <c r="E1196" s="64">
        <f t="shared" si="527"/>
        <v>297600</v>
      </c>
      <c r="F1196" s="64">
        <f t="shared" si="528"/>
        <v>357120</v>
      </c>
      <c r="G1196" s="64">
        <f t="shared" si="522"/>
        <v>595200</v>
      </c>
      <c r="H1196" s="64">
        <f t="shared" si="523"/>
        <v>446400</v>
      </c>
      <c r="I1196" s="64">
        <f t="shared" si="524"/>
        <v>71424</v>
      </c>
      <c r="J1196" s="64">
        <f t="shared" si="525"/>
        <v>142848</v>
      </c>
      <c r="K1196" s="64">
        <f t="shared" si="526"/>
        <v>71424</v>
      </c>
      <c r="L1196" s="64">
        <f t="shared" si="515"/>
        <v>483600</v>
      </c>
      <c r="M1196" s="64">
        <f t="shared" si="516"/>
        <v>580320</v>
      </c>
      <c r="N1196" s="64">
        <f t="shared" si="517"/>
        <v>967200</v>
      </c>
      <c r="O1196" s="64">
        <f t="shared" si="518"/>
        <v>725400</v>
      </c>
      <c r="P1196" s="64">
        <f t="shared" si="519"/>
        <v>116064</v>
      </c>
      <c r="Q1196" s="64">
        <f t="shared" si="520"/>
        <v>232128</v>
      </c>
      <c r="R1196" s="64">
        <f t="shared" si="521"/>
        <v>116064</v>
      </c>
      <c r="T1196" s="64">
        <f>培养数据!$S$6*D796</f>
        <v>483.6</v>
      </c>
      <c r="U1196" s="64">
        <f>培养数据!$S$7*D796</f>
        <v>580.32000000000005</v>
      </c>
      <c r="V1196" s="64">
        <f>培养数据!$S$8*D796</f>
        <v>967.2</v>
      </c>
      <c r="W1196" s="64">
        <f>培养数据!$S$9*D796</f>
        <v>725.4</v>
      </c>
      <c r="X1196" s="64">
        <f>培养数据!$S$10*D796</f>
        <v>116.06399999999999</v>
      </c>
      <c r="Y1196" s="64">
        <f>培养数据!$S$11*D796</f>
        <v>232.12799999999999</v>
      </c>
      <c r="Z1196" s="64">
        <f>培养数据!$S$12*D796</f>
        <v>116.06399999999999</v>
      </c>
    </row>
    <row r="1197" spans="1:26">
      <c r="A1197" s="64">
        <v>1194</v>
      </c>
      <c r="B1197" s="64">
        <v>3</v>
      </c>
      <c r="C1197" s="64">
        <v>4</v>
      </c>
      <c r="D1197" s="64">
        <v>94</v>
      </c>
      <c r="E1197" s="64">
        <f t="shared" si="527"/>
        <v>300800</v>
      </c>
      <c r="F1197" s="64">
        <f t="shared" si="528"/>
        <v>360960</v>
      </c>
      <c r="G1197" s="64">
        <f t="shared" si="522"/>
        <v>601600</v>
      </c>
      <c r="H1197" s="64">
        <f t="shared" si="523"/>
        <v>451200</v>
      </c>
      <c r="I1197" s="64">
        <f t="shared" si="524"/>
        <v>72192</v>
      </c>
      <c r="J1197" s="64">
        <f t="shared" si="525"/>
        <v>144384</v>
      </c>
      <c r="K1197" s="64">
        <f t="shared" si="526"/>
        <v>72192</v>
      </c>
      <c r="L1197" s="64">
        <f t="shared" si="515"/>
        <v>488800</v>
      </c>
      <c r="M1197" s="64">
        <f t="shared" si="516"/>
        <v>586560.00000000012</v>
      </c>
      <c r="N1197" s="64">
        <f t="shared" si="517"/>
        <v>977600</v>
      </c>
      <c r="O1197" s="64">
        <f t="shared" si="518"/>
        <v>733199.99999999988</v>
      </c>
      <c r="P1197" s="64">
        <f t="shared" si="519"/>
        <v>117312</v>
      </c>
      <c r="Q1197" s="64">
        <f t="shared" si="520"/>
        <v>234624</v>
      </c>
      <c r="R1197" s="64">
        <f t="shared" si="521"/>
        <v>117312</v>
      </c>
      <c r="T1197" s="64">
        <f>培养数据!$S$6*D797</f>
        <v>488.8</v>
      </c>
      <c r="U1197" s="64">
        <f>培养数据!$S$7*D797</f>
        <v>586.56000000000006</v>
      </c>
      <c r="V1197" s="64">
        <f>培养数据!$S$8*D797</f>
        <v>977.6</v>
      </c>
      <c r="W1197" s="64">
        <f>培养数据!$S$9*D797</f>
        <v>733.19999999999993</v>
      </c>
      <c r="X1197" s="64">
        <f>培养数据!$S$10*D797</f>
        <v>117.312</v>
      </c>
      <c r="Y1197" s="64">
        <f>培养数据!$S$11*D797</f>
        <v>234.624</v>
      </c>
      <c r="Z1197" s="64">
        <f>培养数据!$S$12*D797</f>
        <v>117.312</v>
      </c>
    </row>
    <row r="1198" spans="1:26">
      <c r="A1198" s="64">
        <v>1195</v>
      </c>
      <c r="B1198" s="64">
        <v>3</v>
      </c>
      <c r="C1198" s="64">
        <v>4</v>
      </c>
      <c r="D1198" s="64">
        <v>95</v>
      </c>
      <c r="E1198" s="64">
        <f t="shared" si="527"/>
        <v>304000</v>
      </c>
      <c r="F1198" s="64">
        <f t="shared" si="528"/>
        <v>364800</v>
      </c>
      <c r="G1198" s="64">
        <f t="shared" si="522"/>
        <v>608000</v>
      </c>
      <c r="H1198" s="64">
        <f t="shared" si="523"/>
        <v>456000</v>
      </c>
      <c r="I1198" s="64">
        <f t="shared" si="524"/>
        <v>72960</v>
      </c>
      <c r="J1198" s="64">
        <f t="shared" si="525"/>
        <v>145920</v>
      </c>
      <c r="K1198" s="64">
        <f t="shared" si="526"/>
        <v>72960</v>
      </c>
      <c r="L1198" s="64">
        <f t="shared" si="515"/>
        <v>494000</v>
      </c>
      <c r="M1198" s="64">
        <f t="shared" si="516"/>
        <v>592800.00000000012</v>
      </c>
      <c r="N1198" s="64">
        <f t="shared" si="517"/>
        <v>988000</v>
      </c>
      <c r="O1198" s="64">
        <f t="shared" si="518"/>
        <v>741000</v>
      </c>
      <c r="P1198" s="64">
        <f t="shared" si="519"/>
        <v>118560</v>
      </c>
      <c r="Q1198" s="64">
        <f t="shared" si="520"/>
        <v>237120</v>
      </c>
      <c r="R1198" s="64">
        <f t="shared" si="521"/>
        <v>118560</v>
      </c>
      <c r="T1198" s="64">
        <f>培养数据!$S$6*D798</f>
        <v>494</v>
      </c>
      <c r="U1198" s="64">
        <f>培养数据!$S$7*D798</f>
        <v>592.80000000000007</v>
      </c>
      <c r="V1198" s="64">
        <f>培养数据!$S$8*D798</f>
        <v>988</v>
      </c>
      <c r="W1198" s="64">
        <f>培养数据!$S$9*D798</f>
        <v>741</v>
      </c>
      <c r="X1198" s="64">
        <f>培养数据!$S$10*D798</f>
        <v>118.56</v>
      </c>
      <c r="Y1198" s="64">
        <f>培养数据!$S$11*D798</f>
        <v>237.12</v>
      </c>
      <c r="Z1198" s="64">
        <f>培养数据!$S$12*D798</f>
        <v>118.56</v>
      </c>
    </row>
    <row r="1199" spans="1:26">
      <c r="A1199" s="64">
        <v>1196</v>
      </c>
      <c r="B1199" s="64">
        <v>3</v>
      </c>
      <c r="C1199" s="64">
        <v>4</v>
      </c>
      <c r="D1199" s="64">
        <v>96</v>
      </c>
      <c r="E1199" s="64">
        <f t="shared" si="527"/>
        <v>307200</v>
      </c>
      <c r="F1199" s="64">
        <f t="shared" si="528"/>
        <v>368640</v>
      </c>
      <c r="G1199" s="64">
        <f t="shared" si="522"/>
        <v>614400</v>
      </c>
      <c r="H1199" s="64">
        <f t="shared" si="523"/>
        <v>460800</v>
      </c>
      <c r="I1199" s="64">
        <f t="shared" si="524"/>
        <v>73728</v>
      </c>
      <c r="J1199" s="64">
        <f t="shared" si="525"/>
        <v>147456</v>
      </c>
      <c r="K1199" s="64">
        <f t="shared" si="526"/>
        <v>73728</v>
      </c>
      <c r="L1199" s="64">
        <f t="shared" si="515"/>
        <v>499200.00000000006</v>
      </c>
      <c r="M1199" s="64">
        <f t="shared" si="516"/>
        <v>599040</v>
      </c>
      <c r="N1199" s="64">
        <f t="shared" si="517"/>
        <v>998400.00000000012</v>
      </c>
      <c r="O1199" s="64">
        <f t="shared" si="518"/>
        <v>748800</v>
      </c>
      <c r="P1199" s="64">
        <f t="shared" si="519"/>
        <v>119808</v>
      </c>
      <c r="Q1199" s="64">
        <f t="shared" si="520"/>
        <v>239616</v>
      </c>
      <c r="R1199" s="64">
        <f t="shared" si="521"/>
        <v>119808</v>
      </c>
      <c r="T1199" s="64">
        <f>培养数据!$S$6*D799</f>
        <v>499.20000000000005</v>
      </c>
      <c r="U1199" s="64">
        <f>培养数据!$S$7*D799</f>
        <v>599.04</v>
      </c>
      <c r="V1199" s="64">
        <f>培养数据!$S$8*D799</f>
        <v>998.40000000000009</v>
      </c>
      <c r="W1199" s="64">
        <f>培养数据!$S$9*D799</f>
        <v>748.8</v>
      </c>
      <c r="X1199" s="64">
        <f>培养数据!$S$10*D799</f>
        <v>119.80799999999999</v>
      </c>
      <c r="Y1199" s="64">
        <f>培养数据!$S$11*D799</f>
        <v>239.61599999999999</v>
      </c>
      <c r="Z1199" s="64">
        <f>培养数据!$S$12*D799</f>
        <v>119.80799999999999</v>
      </c>
    </row>
    <row r="1200" spans="1:26">
      <c r="A1200" s="64">
        <v>1197</v>
      </c>
      <c r="B1200" s="64">
        <v>3</v>
      </c>
      <c r="C1200" s="64">
        <v>4</v>
      </c>
      <c r="D1200" s="64">
        <v>97</v>
      </c>
      <c r="E1200" s="64">
        <f t="shared" si="527"/>
        <v>310400</v>
      </c>
      <c r="F1200" s="64">
        <f t="shared" si="528"/>
        <v>372480</v>
      </c>
      <c r="G1200" s="64">
        <f t="shared" si="522"/>
        <v>620800</v>
      </c>
      <c r="H1200" s="64">
        <f t="shared" si="523"/>
        <v>465600</v>
      </c>
      <c r="I1200" s="64">
        <f t="shared" si="524"/>
        <v>74495.999999999985</v>
      </c>
      <c r="J1200" s="64">
        <f t="shared" si="525"/>
        <v>148991.99999999997</v>
      </c>
      <c r="K1200" s="64">
        <f t="shared" si="526"/>
        <v>74495.999999999985</v>
      </c>
      <c r="L1200" s="64">
        <f t="shared" si="515"/>
        <v>504400.00000000006</v>
      </c>
      <c r="M1200" s="64">
        <f t="shared" si="516"/>
        <v>605280</v>
      </c>
      <c r="N1200" s="64">
        <f t="shared" si="517"/>
        <v>1008800.0000000001</v>
      </c>
      <c r="O1200" s="64">
        <f t="shared" si="518"/>
        <v>756600</v>
      </c>
      <c r="P1200" s="64">
        <f t="shared" si="519"/>
        <v>121056</v>
      </c>
      <c r="Q1200" s="64">
        <f t="shared" si="520"/>
        <v>242112</v>
      </c>
      <c r="R1200" s="64">
        <f t="shared" si="521"/>
        <v>121056</v>
      </c>
      <c r="T1200" s="64">
        <f>培养数据!$S$6*D800</f>
        <v>504.40000000000003</v>
      </c>
      <c r="U1200" s="64">
        <f>培养数据!$S$7*D800</f>
        <v>605.28</v>
      </c>
      <c r="V1200" s="64">
        <f>培养数据!$S$8*D800</f>
        <v>1008.8000000000001</v>
      </c>
      <c r="W1200" s="64">
        <f>培养数据!$S$9*D800</f>
        <v>756.6</v>
      </c>
      <c r="X1200" s="64">
        <f>培养数据!$S$10*D800</f>
        <v>121.056</v>
      </c>
      <c r="Y1200" s="64">
        <f>培养数据!$S$11*D800</f>
        <v>242.11199999999999</v>
      </c>
      <c r="Z1200" s="64">
        <f>培养数据!$S$12*D800</f>
        <v>121.056</v>
      </c>
    </row>
    <row r="1201" spans="1:26">
      <c r="A1201" s="64">
        <v>1198</v>
      </c>
      <c r="B1201" s="64">
        <v>3</v>
      </c>
      <c r="C1201" s="64">
        <v>4</v>
      </c>
      <c r="D1201" s="64">
        <v>98</v>
      </c>
      <c r="E1201" s="64">
        <f t="shared" si="527"/>
        <v>313600</v>
      </c>
      <c r="F1201" s="64">
        <f t="shared" si="528"/>
        <v>376320</v>
      </c>
      <c r="G1201" s="64">
        <f t="shared" si="522"/>
        <v>627200</v>
      </c>
      <c r="H1201" s="64">
        <f t="shared" si="523"/>
        <v>470400</v>
      </c>
      <c r="I1201" s="64">
        <f t="shared" si="524"/>
        <v>75264</v>
      </c>
      <c r="J1201" s="64">
        <f t="shared" si="525"/>
        <v>150528</v>
      </c>
      <c r="K1201" s="64">
        <f t="shared" si="526"/>
        <v>75264</v>
      </c>
      <c r="L1201" s="64">
        <f t="shared" si="515"/>
        <v>509600</v>
      </c>
      <c r="M1201" s="64">
        <f t="shared" si="516"/>
        <v>611520</v>
      </c>
      <c r="N1201" s="64">
        <f t="shared" si="517"/>
        <v>1019200</v>
      </c>
      <c r="O1201" s="64">
        <f t="shared" si="518"/>
        <v>764400</v>
      </c>
      <c r="P1201" s="64">
        <f t="shared" si="519"/>
        <v>122304</v>
      </c>
      <c r="Q1201" s="64">
        <f t="shared" si="520"/>
        <v>244608</v>
      </c>
      <c r="R1201" s="64">
        <f t="shared" si="521"/>
        <v>122304</v>
      </c>
      <c r="T1201" s="64">
        <f>培养数据!$S$6*D801</f>
        <v>509.6</v>
      </c>
      <c r="U1201" s="64">
        <f>培养数据!$S$7*D801</f>
        <v>611.52</v>
      </c>
      <c r="V1201" s="64">
        <f>培养数据!$S$8*D801</f>
        <v>1019.2</v>
      </c>
      <c r="W1201" s="64">
        <f>培养数据!$S$9*D801</f>
        <v>764.4</v>
      </c>
      <c r="X1201" s="64">
        <f>培养数据!$S$10*D801</f>
        <v>122.304</v>
      </c>
      <c r="Y1201" s="64">
        <f>培养数据!$S$11*D801</f>
        <v>244.608</v>
      </c>
      <c r="Z1201" s="64">
        <f>培养数据!$S$12*D801</f>
        <v>122.304</v>
      </c>
    </row>
    <row r="1202" spans="1:26">
      <c r="A1202" s="64">
        <v>1199</v>
      </c>
      <c r="B1202" s="64">
        <v>3</v>
      </c>
      <c r="C1202" s="64">
        <v>4</v>
      </c>
      <c r="D1202" s="64">
        <v>99</v>
      </c>
      <c r="E1202" s="64">
        <f t="shared" si="527"/>
        <v>316800</v>
      </c>
      <c r="F1202" s="64">
        <f t="shared" si="528"/>
        <v>380160</v>
      </c>
      <c r="G1202" s="64">
        <f t="shared" si="522"/>
        <v>633600</v>
      </c>
      <c r="H1202" s="64">
        <f t="shared" si="523"/>
        <v>475200</v>
      </c>
      <c r="I1202" s="64">
        <f t="shared" si="524"/>
        <v>76031.999999999985</v>
      </c>
      <c r="J1202" s="64">
        <f t="shared" si="525"/>
        <v>152063.99999999997</v>
      </c>
      <c r="K1202" s="64">
        <f t="shared" si="526"/>
        <v>76031.999999999985</v>
      </c>
      <c r="L1202" s="64">
        <f t="shared" si="515"/>
        <v>514800.00000000006</v>
      </c>
      <c r="M1202" s="64">
        <f t="shared" si="516"/>
        <v>617760</v>
      </c>
      <c r="N1202" s="64">
        <f t="shared" si="517"/>
        <v>1029600.0000000001</v>
      </c>
      <c r="O1202" s="64">
        <f t="shared" si="518"/>
        <v>772199.99999999988</v>
      </c>
      <c r="P1202" s="64">
        <f t="shared" si="519"/>
        <v>123552</v>
      </c>
      <c r="Q1202" s="64">
        <f t="shared" si="520"/>
        <v>247104</v>
      </c>
      <c r="R1202" s="64">
        <f t="shared" si="521"/>
        <v>123552</v>
      </c>
      <c r="T1202" s="64">
        <f>培养数据!$S$6*D802</f>
        <v>514.80000000000007</v>
      </c>
      <c r="U1202" s="64">
        <f>培养数据!$S$7*D802</f>
        <v>617.76</v>
      </c>
      <c r="V1202" s="64">
        <f>培养数据!$S$8*D802</f>
        <v>1029.6000000000001</v>
      </c>
      <c r="W1202" s="64">
        <f>培养数据!$S$9*D802</f>
        <v>772.19999999999993</v>
      </c>
      <c r="X1202" s="64">
        <f>培养数据!$S$10*D802</f>
        <v>123.55200000000001</v>
      </c>
      <c r="Y1202" s="64">
        <f>培养数据!$S$11*D802</f>
        <v>247.10400000000001</v>
      </c>
      <c r="Z1202" s="64">
        <f>培养数据!$S$12*D802</f>
        <v>123.55200000000001</v>
      </c>
    </row>
    <row r="1203" spans="1:26">
      <c r="A1203" s="64">
        <v>1200</v>
      </c>
      <c r="B1203" s="64">
        <v>3</v>
      </c>
      <c r="C1203" s="64">
        <v>4</v>
      </c>
      <c r="D1203" s="64">
        <v>100</v>
      </c>
      <c r="E1203" s="64">
        <f t="shared" si="527"/>
        <v>320000</v>
      </c>
      <c r="F1203" s="64">
        <f t="shared" si="528"/>
        <v>384000</v>
      </c>
      <c r="G1203" s="64">
        <f t="shared" si="522"/>
        <v>640000</v>
      </c>
      <c r="H1203" s="64">
        <f t="shared" si="523"/>
        <v>480000</v>
      </c>
      <c r="I1203" s="64">
        <f t="shared" si="524"/>
        <v>76800</v>
      </c>
      <c r="J1203" s="64">
        <f t="shared" si="525"/>
        <v>153600</v>
      </c>
      <c r="K1203" s="64">
        <f t="shared" si="526"/>
        <v>76800</v>
      </c>
      <c r="L1203" s="64">
        <f t="shared" si="515"/>
        <v>520000</v>
      </c>
      <c r="M1203" s="64">
        <f t="shared" si="516"/>
        <v>624000</v>
      </c>
      <c r="N1203" s="64">
        <f t="shared" si="517"/>
        <v>1040000</v>
      </c>
      <c r="O1203" s="64">
        <f t="shared" si="518"/>
        <v>780000</v>
      </c>
      <c r="P1203" s="64">
        <f t="shared" si="519"/>
        <v>124800</v>
      </c>
      <c r="Q1203" s="64">
        <f t="shared" si="520"/>
        <v>249600</v>
      </c>
      <c r="R1203" s="64">
        <f t="shared" si="521"/>
        <v>124800</v>
      </c>
      <c r="T1203" s="64">
        <f>培养数据!$S$6*D803</f>
        <v>520</v>
      </c>
      <c r="U1203" s="64">
        <f>培养数据!$S$7*D803</f>
        <v>624</v>
      </c>
      <c r="V1203" s="64">
        <f>培养数据!$S$8*D803</f>
        <v>1040</v>
      </c>
      <c r="W1203" s="64">
        <f>培养数据!$S$9*D803</f>
        <v>780</v>
      </c>
      <c r="X1203" s="64">
        <f>培养数据!$S$10*D803</f>
        <v>124.8</v>
      </c>
      <c r="Y1203" s="64">
        <f>培养数据!$S$11*D803</f>
        <v>249.6</v>
      </c>
      <c r="Z1203" s="64">
        <f>培养数据!$S$12*D803</f>
        <v>124.8</v>
      </c>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101"/>
  <sheetViews>
    <sheetView topLeftCell="A93" workbookViewId="0">
      <selection activeCell="G1" sqref="G1"/>
    </sheetView>
  </sheetViews>
  <sheetFormatPr defaultRowHeight="14.4"/>
  <cols>
    <col min="2" max="2" width="12.77734375" style="64" bestFit="1" customWidth="1"/>
    <col min="3" max="3" width="12.77734375" bestFit="1" customWidth="1"/>
    <col min="5" max="5" width="32.5546875" style="64" bestFit="1" customWidth="1"/>
    <col min="6" max="6" width="32.5546875" style="64" customWidth="1"/>
    <col min="7" max="7" width="9.109375" style="64" bestFit="1" customWidth="1"/>
  </cols>
  <sheetData>
    <row r="1" spans="1:7" s="238" customFormat="1">
      <c r="B1" s="64">
        <v>1</v>
      </c>
      <c r="E1" s="64">
        <v>1.2</v>
      </c>
      <c r="F1" s="64"/>
      <c r="G1" s="64">
        <v>10</v>
      </c>
    </row>
    <row r="2" spans="1:7" ht="15">
      <c r="A2">
        <v>1</v>
      </c>
      <c r="B2" s="64">
        <v>100</v>
      </c>
      <c r="C2">
        <v>20</v>
      </c>
      <c r="D2">
        <v>10</v>
      </c>
      <c r="E2" s="64">
        <v>100</v>
      </c>
      <c r="G2" s="288">
        <f t="shared" ref="G2:G5" si="0">$G$1*A2^2</f>
        <v>10</v>
      </c>
    </row>
    <row r="3" spans="1:7" ht="15">
      <c r="A3">
        <v>2</v>
      </c>
      <c r="B3" s="64">
        <f>B2*$B$1</f>
        <v>100</v>
      </c>
      <c r="C3">
        <f>C2*A3*$B$1</f>
        <v>40</v>
      </c>
      <c r="E3" s="64">
        <f>E2*$E$1</f>
        <v>120</v>
      </c>
      <c r="G3" s="288">
        <f t="shared" si="0"/>
        <v>40</v>
      </c>
    </row>
    <row r="4" spans="1:7" ht="15">
      <c r="A4" s="238">
        <v>3</v>
      </c>
      <c r="B4" s="64">
        <f t="shared" ref="B4:B67" si="1">B3*$B$1</f>
        <v>100</v>
      </c>
      <c r="C4" s="238">
        <f t="shared" ref="C4:C22" si="2">C3*A4*$B$1</f>
        <v>120</v>
      </c>
      <c r="E4" s="64">
        <f t="shared" ref="E4:E67" si="3">E3*$E$1</f>
        <v>144</v>
      </c>
      <c r="G4" s="288">
        <f t="shared" si="0"/>
        <v>90</v>
      </c>
    </row>
    <row r="5" spans="1:7" ht="15">
      <c r="A5" s="238">
        <v>4</v>
      </c>
      <c r="B5" s="64">
        <f t="shared" si="1"/>
        <v>100</v>
      </c>
      <c r="C5" s="238">
        <f t="shared" si="2"/>
        <v>480</v>
      </c>
      <c r="E5" s="64">
        <f t="shared" si="3"/>
        <v>172.79999999999998</v>
      </c>
      <c r="G5" s="288">
        <f t="shared" si="0"/>
        <v>160</v>
      </c>
    </row>
    <row r="6" spans="1:7" ht="15">
      <c r="A6" s="238">
        <v>5</v>
      </c>
      <c r="B6" s="64">
        <f t="shared" si="1"/>
        <v>100</v>
      </c>
      <c r="C6" s="238">
        <f t="shared" si="2"/>
        <v>2400</v>
      </c>
      <c r="E6" s="64">
        <f t="shared" si="3"/>
        <v>207.35999999999999</v>
      </c>
      <c r="G6" s="288">
        <f>$G$1*A6^2</f>
        <v>250</v>
      </c>
    </row>
    <row r="7" spans="1:7" ht="15">
      <c r="A7" s="238">
        <v>6</v>
      </c>
      <c r="B7" s="64">
        <f t="shared" si="1"/>
        <v>100</v>
      </c>
      <c r="C7" s="238">
        <f t="shared" si="2"/>
        <v>14400</v>
      </c>
      <c r="E7" s="64">
        <f t="shared" si="3"/>
        <v>248.83199999999997</v>
      </c>
      <c r="G7" s="288">
        <f t="shared" ref="G7:G70" si="4">$G$1*A7^2</f>
        <v>360</v>
      </c>
    </row>
    <row r="8" spans="1:7" ht="15">
      <c r="A8" s="238">
        <v>7</v>
      </c>
      <c r="B8" s="64">
        <f t="shared" si="1"/>
        <v>100</v>
      </c>
      <c r="C8" s="238">
        <f t="shared" si="2"/>
        <v>100800</v>
      </c>
      <c r="E8" s="64">
        <f t="shared" si="3"/>
        <v>298.59839999999997</v>
      </c>
      <c r="G8" s="288">
        <f t="shared" si="4"/>
        <v>490</v>
      </c>
    </row>
    <row r="9" spans="1:7" ht="15">
      <c r="A9" s="238">
        <v>8</v>
      </c>
      <c r="B9" s="64">
        <f t="shared" si="1"/>
        <v>100</v>
      </c>
      <c r="C9" s="238">
        <f t="shared" si="2"/>
        <v>806400</v>
      </c>
      <c r="E9" s="64">
        <f t="shared" si="3"/>
        <v>358.31807999999995</v>
      </c>
      <c r="G9" s="288">
        <f t="shared" si="4"/>
        <v>640</v>
      </c>
    </row>
    <row r="10" spans="1:7" ht="15">
      <c r="A10" s="238">
        <v>9</v>
      </c>
      <c r="B10" s="64">
        <f t="shared" si="1"/>
        <v>100</v>
      </c>
      <c r="C10" s="238">
        <f t="shared" si="2"/>
        <v>7257600</v>
      </c>
      <c r="E10" s="64">
        <f t="shared" si="3"/>
        <v>429.98169599999994</v>
      </c>
      <c r="G10" s="288">
        <f t="shared" si="4"/>
        <v>810</v>
      </c>
    </row>
    <row r="11" spans="1:7" ht="15">
      <c r="A11" s="238">
        <v>10</v>
      </c>
      <c r="B11" s="64">
        <f t="shared" si="1"/>
        <v>100</v>
      </c>
      <c r="C11" s="238">
        <f t="shared" si="2"/>
        <v>72576000</v>
      </c>
      <c r="E11" s="64">
        <f t="shared" si="3"/>
        <v>515.97803519999991</v>
      </c>
      <c r="G11" s="288">
        <f t="shared" si="4"/>
        <v>1000</v>
      </c>
    </row>
    <row r="12" spans="1:7" ht="15">
      <c r="A12" s="238">
        <v>11</v>
      </c>
      <c r="B12" s="64">
        <f t="shared" si="1"/>
        <v>100</v>
      </c>
      <c r="C12" s="238">
        <f t="shared" si="2"/>
        <v>798336000</v>
      </c>
      <c r="E12" s="64">
        <f t="shared" si="3"/>
        <v>619.17364223999982</v>
      </c>
      <c r="G12" s="288">
        <f t="shared" si="4"/>
        <v>1210</v>
      </c>
    </row>
    <row r="13" spans="1:7" ht="15">
      <c r="A13" s="238">
        <v>12</v>
      </c>
      <c r="B13" s="64">
        <f t="shared" si="1"/>
        <v>100</v>
      </c>
      <c r="C13" s="238">
        <f t="shared" si="2"/>
        <v>9580032000</v>
      </c>
      <c r="E13" s="64">
        <f t="shared" si="3"/>
        <v>743.00837068799979</v>
      </c>
      <c r="G13" s="288">
        <f t="shared" si="4"/>
        <v>1440</v>
      </c>
    </row>
    <row r="14" spans="1:7" ht="15">
      <c r="A14" s="238">
        <v>13</v>
      </c>
      <c r="B14" s="64">
        <f t="shared" si="1"/>
        <v>100</v>
      </c>
      <c r="C14" s="238">
        <f t="shared" si="2"/>
        <v>124540416000</v>
      </c>
      <c r="E14" s="64">
        <f t="shared" si="3"/>
        <v>891.61004482559974</v>
      </c>
      <c r="G14" s="288">
        <f t="shared" si="4"/>
        <v>1690</v>
      </c>
    </row>
    <row r="15" spans="1:7" ht="15">
      <c r="A15" s="238">
        <v>14</v>
      </c>
      <c r="B15" s="64">
        <f t="shared" si="1"/>
        <v>100</v>
      </c>
      <c r="C15" s="238">
        <f t="shared" si="2"/>
        <v>1743565824000</v>
      </c>
      <c r="E15" s="64">
        <f t="shared" si="3"/>
        <v>1069.9320537907197</v>
      </c>
      <c r="G15" s="288">
        <f t="shared" si="4"/>
        <v>1960</v>
      </c>
    </row>
    <row r="16" spans="1:7" ht="15">
      <c r="A16" s="238">
        <v>15</v>
      </c>
      <c r="B16" s="64">
        <f t="shared" si="1"/>
        <v>100</v>
      </c>
      <c r="C16" s="238">
        <f t="shared" si="2"/>
        <v>26153487360000</v>
      </c>
      <c r="E16" s="64">
        <f t="shared" si="3"/>
        <v>1283.9184645488635</v>
      </c>
      <c r="G16" s="288">
        <f t="shared" si="4"/>
        <v>2250</v>
      </c>
    </row>
    <row r="17" spans="1:7" ht="15">
      <c r="A17" s="238">
        <v>16</v>
      </c>
      <c r="B17" s="64">
        <f t="shared" si="1"/>
        <v>100</v>
      </c>
      <c r="C17" s="238">
        <f t="shared" si="2"/>
        <v>418455797760000</v>
      </c>
      <c r="E17" s="64">
        <f t="shared" si="3"/>
        <v>1540.7021574586363</v>
      </c>
      <c r="G17" s="288">
        <f t="shared" si="4"/>
        <v>2560</v>
      </c>
    </row>
    <row r="18" spans="1:7" ht="15">
      <c r="A18" s="238">
        <v>17</v>
      </c>
      <c r="B18" s="64">
        <f t="shared" si="1"/>
        <v>100</v>
      </c>
      <c r="C18" s="238">
        <f t="shared" si="2"/>
        <v>7113748561920000</v>
      </c>
      <c r="E18" s="64">
        <f t="shared" si="3"/>
        <v>1848.8425889503635</v>
      </c>
      <c r="G18" s="288">
        <f t="shared" si="4"/>
        <v>2890</v>
      </c>
    </row>
    <row r="19" spans="1:7" ht="15">
      <c r="A19" s="238">
        <v>18</v>
      </c>
      <c r="B19" s="64">
        <f t="shared" si="1"/>
        <v>100</v>
      </c>
      <c r="C19" s="238">
        <f t="shared" si="2"/>
        <v>1.2804747411456E+17</v>
      </c>
      <c r="E19" s="64">
        <f t="shared" si="3"/>
        <v>2218.6111067404363</v>
      </c>
      <c r="G19" s="288">
        <f t="shared" si="4"/>
        <v>3240</v>
      </c>
    </row>
    <row r="20" spans="1:7" ht="15">
      <c r="A20" s="238">
        <v>19</v>
      </c>
      <c r="B20" s="64">
        <f t="shared" si="1"/>
        <v>100</v>
      </c>
      <c r="C20" s="238">
        <f t="shared" si="2"/>
        <v>2.43290200817664E+18</v>
      </c>
      <c r="E20" s="64">
        <f t="shared" si="3"/>
        <v>2662.3333280885236</v>
      </c>
      <c r="G20" s="288">
        <f t="shared" si="4"/>
        <v>3610</v>
      </c>
    </row>
    <row r="21" spans="1:7" ht="15">
      <c r="A21" s="238">
        <v>20</v>
      </c>
      <c r="B21" s="64">
        <f t="shared" si="1"/>
        <v>100</v>
      </c>
      <c r="C21" s="238">
        <f t="shared" si="2"/>
        <v>4.86580401635328E+19</v>
      </c>
      <c r="E21" s="64">
        <f t="shared" si="3"/>
        <v>3194.7999937062282</v>
      </c>
      <c r="G21" s="288">
        <f t="shared" si="4"/>
        <v>4000</v>
      </c>
    </row>
    <row r="22" spans="1:7" ht="15">
      <c r="A22" s="238">
        <v>21</v>
      </c>
      <c r="B22" s="64">
        <f t="shared" si="1"/>
        <v>100</v>
      </c>
      <c r="C22" s="238">
        <f t="shared" si="2"/>
        <v>1.0218188434341888E+21</v>
      </c>
      <c r="E22" s="64">
        <f t="shared" si="3"/>
        <v>3833.7599924474735</v>
      </c>
      <c r="G22" s="288">
        <f t="shared" si="4"/>
        <v>4410</v>
      </c>
    </row>
    <row r="23" spans="1:7" ht="15">
      <c r="A23" s="238">
        <v>22</v>
      </c>
      <c r="B23" s="64">
        <f t="shared" si="1"/>
        <v>100</v>
      </c>
      <c r="C23" s="238">
        <f t="shared" ref="C23:C67" si="5">$C$2*A23*$B$1</f>
        <v>440</v>
      </c>
      <c r="E23" s="64">
        <f t="shared" si="3"/>
        <v>4600.5119909369678</v>
      </c>
      <c r="G23" s="288">
        <f t="shared" si="4"/>
        <v>4840</v>
      </c>
    </row>
    <row r="24" spans="1:7" ht="15">
      <c r="A24" s="238">
        <v>23</v>
      </c>
      <c r="B24" s="64">
        <f t="shared" si="1"/>
        <v>100</v>
      </c>
      <c r="C24" s="238">
        <f t="shared" si="5"/>
        <v>460</v>
      </c>
      <c r="E24" s="64">
        <f t="shared" si="3"/>
        <v>5520.614389124361</v>
      </c>
      <c r="G24" s="288">
        <f t="shared" si="4"/>
        <v>5290</v>
      </c>
    </row>
    <row r="25" spans="1:7" ht="15">
      <c r="A25" s="238">
        <v>24</v>
      </c>
      <c r="B25" s="64">
        <f t="shared" si="1"/>
        <v>100</v>
      </c>
      <c r="C25" s="238">
        <f t="shared" si="5"/>
        <v>480</v>
      </c>
      <c r="E25" s="64">
        <f t="shared" si="3"/>
        <v>6624.7372669492333</v>
      </c>
      <c r="G25" s="288">
        <f t="shared" si="4"/>
        <v>5760</v>
      </c>
    </row>
    <row r="26" spans="1:7" ht="15">
      <c r="A26" s="238">
        <v>25</v>
      </c>
      <c r="B26" s="64">
        <f t="shared" si="1"/>
        <v>100</v>
      </c>
      <c r="C26" s="238">
        <f t="shared" si="5"/>
        <v>500</v>
      </c>
      <c r="E26" s="64">
        <f t="shared" si="3"/>
        <v>7949.6847203390798</v>
      </c>
      <c r="G26" s="288">
        <f t="shared" si="4"/>
        <v>6250</v>
      </c>
    </row>
    <row r="27" spans="1:7" ht="15">
      <c r="A27" s="238">
        <v>26</v>
      </c>
      <c r="B27" s="64">
        <f t="shared" si="1"/>
        <v>100</v>
      </c>
      <c r="C27" s="238">
        <f t="shared" si="5"/>
        <v>520</v>
      </c>
      <c r="E27" s="64">
        <f t="shared" si="3"/>
        <v>9539.6216644068954</v>
      </c>
      <c r="G27" s="288">
        <f t="shared" si="4"/>
        <v>6760</v>
      </c>
    </row>
    <row r="28" spans="1:7" ht="15">
      <c r="A28" s="238">
        <v>27</v>
      </c>
      <c r="B28" s="64">
        <f t="shared" si="1"/>
        <v>100</v>
      </c>
      <c r="C28" s="238">
        <f t="shared" si="5"/>
        <v>540</v>
      </c>
      <c r="E28" s="64">
        <f t="shared" si="3"/>
        <v>11447.545997288275</v>
      </c>
      <c r="G28" s="288">
        <f t="shared" si="4"/>
        <v>7290</v>
      </c>
    </row>
    <row r="29" spans="1:7" ht="15">
      <c r="A29" s="238">
        <v>28</v>
      </c>
      <c r="B29" s="64">
        <f t="shared" si="1"/>
        <v>100</v>
      </c>
      <c r="C29" s="238">
        <f t="shared" si="5"/>
        <v>560</v>
      </c>
      <c r="E29" s="64">
        <f t="shared" si="3"/>
        <v>13737.055196745929</v>
      </c>
      <c r="G29" s="288">
        <f t="shared" si="4"/>
        <v>7840</v>
      </c>
    </row>
    <row r="30" spans="1:7" ht="15">
      <c r="A30" s="238">
        <v>29</v>
      </c>
      <c r="B30" s="64">
        <f t="shared" si="1"/>
        <v>100</v>
      </c>
      <c r="C30" s="238">
        <f t="shared" si="5"/>
        <v>580</v>
      </c>
      <c r="E30" s="64">
        <f t="shared" si="3"/>
        <v>16484.466236095115</v>
      </c>
      <c r="G30" s="288">
        <f t="shared" si="4"/>
        <v>8410</v>
      </c>
    </row>
    <row r="31" spans="1:7" ht="15">
      <c r="A31" s="238">
        <v>30</v>
      </c>
      <c r="B31" s="64">
        <f t="shared" si="1"/>
        <v>100</v>
      </c>
      <c r="C31" s="238">
        <f t="shared" si="5"/>
        <v>600</v>
      </c>
      <c r="E31" s="64">
        <f t="shared" si="3"/>
        <v>19781.359483314136</v>
      </c>
      <c r="G31" s="288">
        <f t="shared" si="4"/>
        <v>9000</v>
      </c>
    </row>
    <row r="32" spans="1:7" ht="15">
      <c r="A32" s="238">
        <v>31</v>
      </c>
      <c r="B32" s="64">
        <f t="shared" si="1"/>
        <v>100</v>
      </c>
      <c r="C32" s="238">
        <f t="shared" si="5"/>
        <v>620</v>
      </c>
      <c r="E32" s="64">
        <f t="shared" si="3"/>
        <v>23737.631379976963</v>
      </c>
      <c r="G32" s="288">
        <f t="shared" si="4"/>
        <v>9610</v>
      </c>
    </row>
    <row r="33" spans="1:7" ht="15">
      <c r="A33" s="238">
        <v>32</v>
      </c>
      <c r="B33" s="64">
        <f t="shared" si="1"/>
        <v>100</v>
      </c>
      <c r="C33" s="238">
        <f t="shared" si="5"/>
        <v>640</v>
      </c>
      <c r="E33" s="64">
        <f t="shared" si="3"/>
        <v>28485.157655972354</v>
      </c>
      <c r="G33" s="288">
        <f t="shared" si="4"/>
        <v>10240</v>
      </c>
    </row>
    <row r="34" spans="1:7" ht="15">
      <c r="A34" s="238">
        <v>33</v>
      </c>
      <c r="B34" s="64">
        <f t="shared" si="1"/>
        <v>100</v>
      </c>
      <c r="C34" s="238">
        <f t="shared" si="5"/>
        <v>660</v>
      </c>
      <c r="E34" s="64">
        <f t="shared" si="3"/>
        <v>34182.189187166827</v>
      </c>
      <c r="G34" s="288">
        <f t="shared" si="4"/>
        <v>10890</v>
      </c>
    </row>
    <row r="35" spans="1:7" ht="15">
      <c r="A35" s="238">
        <v>34</v>
      </c>
      <c r="B35" s="64">
        <f t="shared" si="1"/>
        <v>100</v>
      </c>
      <c r="C35" s="238">
        <f t="shared" si="5"/>
        <v>680</v>
      </c>
      <c r="E35" s="64">
        <f t="shared" si="3"/>
        <v>41018.627024600188</v>
      </c>
      <c r="G35" s="288">
        <f t="shared" si="4"/>
        <v>11560</v>
      </c>
    </row>
    <row r="36" spans="1:7" ht="15">
      <c r="A36" s="238">
        <v>35</v>
      </c>
      <c r="B36" s="64">
        <f t="shared" si="1"/>
        <v>100</v>
      </c>
      <c r="C36" s="238">
        <f t="shared" si="5"/>
        <v>700</v>
      </c>
      <c r="E36" s="64">
        <f t="shared" si="3"/>
        <v>49222.352429520222</v>
      </c>
      <c r="G36" s="288">
        <f t="shared" si="4"/>
        <v>12250</v>
      </c>
    </row>
    <row r="37" spans="1:7" ht="15">
      <c r="A37" s="238">
        <v>36</v>
      </c>
      <c r="B37" s="64">
        <f t="shared" si="1"/>
        <v>100</v>
      </c>
      <c r="C37" s="238">
        <f t="shared" si="5"/>
        <v>720</v>
      </c>
      <c r="E37" s="64">
        <f t="shared" si="3"/>
        <v>59066.822915424265</v>
      </c>
      <c r="G37" s="288">
        <f t="shared" si="4"/>
        <v>12960</v>
      </c>
    </row>
    <row r="38" spans="1:7" ht="15">
      <c r="A38" s="238">
        <v>37</v>
      </c>
      <c r="B38" s="64">
        <f t="shared" si="1"/>
        <v>100</v>
      </c>
      <c r="C38" s="238">
        <f t="shared" si="5"/>
        <v>740</v>
      </c>
      <c r="E38" s="64">
        <f t="shared" si="3"/>
        <v>70880.187498509113</v>
      </c>
      <c r="G38" s="288">
        <f t="shared" si="4"/>
        <v>13690</v>
      </c>
    </row>
    <row r="39" spans="1:7" ht="15">
      <c r="A39" s="238">
        <v>38</v>
      </c>
      <c r="B39" s="64">
        <f t="shared" si="1"/>
        <v>100</v>
      </c>
      <c r="C39" s="238">
        <f t="shared" si="5"/>
        <v>760</v>
      </c>
      <c r="E39" s="64">
        <f t="shared" si="3"/>
        <v>85056.224998210935</v>
      </c>
      <c r="G39" s="288">
        <f t="shared" si="4"/>
        <v>14440</v>
      </c>
    </row>
    <row r="40" spans="1:7" ht="15">
      <c r="A40" s="238">
        <v>39</v>
      </c>
      <c r="B40" s="64">
        <f t="shared" si="1"/>
        <v>100</v>
      </c>
      <c r="C40" s="238">
        <f t="shared" si="5"/>
        <v>780</v>
      </c>
      <c r="E40" s="64">
        <f t="shared" si="3"/>
        <v>102067.46999785311</v>
      </c>
      <c r="G40" s="288">
        <f t="shared" si="4"/>
        <v>15210</v>
      </c>
    </row>
    <row r="41" spans="1:7" ht="15">
      <c r="A41" s="238">
        <v>40</v>
      </c>
      <c r="B41" s="64">
        <f t="shared" si="1"/>
        <v>100</v>
      </c>
      <c r="C41" s="238">
        <f t="shared" si="5"/>
        <v>800</v>
      </c>
      <c r="E41" s="64">
        <f t="shared" si="3"/>
        <v>122480.96399742374</v>
      </c>
      <c r="G41" s="288">
        <f t="shared" si="4"/>
        <v>16000</v>
      </c>
    </row>
    <row r="42" spans="1:7" ht="15">
      <c r="A42" s="238">
        <v>41</v>
      </c>
      <c r="B42" s="64">
        <f t="shared" si="1"/>
        <v>100</v>
      </c>
      <c r="C42" s="238">
        <f t="shared" si="5"/>
        <v>820</v>
      </c>
      <c r="E42" s="64">
        <f t="shared" si="3"/>
        <v>146977.15679690847</v>
      </c>
      <c r="G42" s="288">
        <f t="shared" si="4"/>
        <v>16810</v>
      </c>
    </row>
    <row r="43" spans="1:7" ht="15">
      <c r="A43" s="238">
        <v>42</v>
      </c>
      <c r="B43" s="64">
        <f t="shared" si="1"/>
        <v>100</v>
      </c>
      <c r="C43" s="238">
        <f t="shared" si="5"/>
        <v>840</v>
      </c>
      <c r="E43" s="64">
        <f t="shared" si="3"/>
        <v>176372.58815629015</v>
      </c>
      <c r="G43" s="288">
        <f t="shared" si="4"/>
        <v>17640</v>
      </c>
    </row>
    <row r="44" spans="1:7" ht="15">
      <c r="A44" s="238">
        <v>43</v>
      </c>
      <c r="B44" s="64">
        <f t="shared" si="1"/>
        <v>100</v>
      </c>
      <c r="C44" s="238">
        <f t="shared" si="5"/>
        <v>860</v>
      </c>
      <c r="E44" s="64">
        <f t="shared" si="3"/>
        <v>211647.10578754818</v>
      </c>
      <c r="G44" s="288">
        <f t="shared" si="4"/>
        <v>18490</v>
      </c>
    </row>
    <row r="45" spans="1:7" ht="15">
      <c r="A45" s="238">
        <v>44</v>
      </c>
      <c r="B45" s="64">
        <f t="shared" si="1"/>
        <v>100</v>
      </c>
      <c r="C45" s="238">
        <f t="shared" si="5"/>
        <v>880</v>
      </c>
      <c r="E45" s="64">
        <f t="shared" si="3"/>
        <v>253976.52694505779</v>
      </c>
      <c r="G45" s="288">
        <f t="shared" si="4"/>
        <v>19360</v>
      </c>
    </row>
    <row r="46" spans="1:7" ht="15">
      <c r="A46" s="238">
        <v>45</v>
      </c>
      <c r="B46" s="64">
        <f t="shared" si="1"/>
        <v>100</v>
      </c>
      <c r="C46" s="238">
        <f t="shared" si="5"/>
        <v>900</v>
      </c>
      <c r="E46" s="64">
        <f t="shared" si="3"/>
        <v>304771.83233406936</v>
      </c>
      <c r="G46" s="288">
        <f t="shared" si="4"/>
        <v>20250</v>
      </c>
    </row>
    <row r="47" spans="1:7" ht="15">
      <c r="A47" s="238">
        <v>46</v>
      </c>
      <c r="B47" s="64">
        <f t="shared" si="1"/>
        <v>100</v>
      </c>
      <c r="C47" s="238">
        <f t="shared" si="5"/>
        <v>920</v>
      </c>
      <c r="E47" s="64">
        <f t="shared" si="3"/>
        <v>365726.1988008832</v>
      </c>
      <c r="G47" s="288">
        <f t="shared" si="4"/>
        <v>21160</v>
      </c>
    </row>
    <row r="48" spans="1:7" ht="15">
      <c r="A48" s="238">
        <v>47</v>
      </c>
      <c r="B48" s="64">
        <f t="shared" si="1"/>
        <v>100</v>
      </c>
      <c r="C48" s="238">
        <f t="shared" si="5"/>
        <v>940</v>
      </c>
      <c r="E48" s="64">
        <f t="shared" si="3"/>
        <v>438871.43856105983</v>
      </c>
      <c r="G48" s="288">
        <f t="shared" si="4"/>
        <v>22090</v>
      </c>
    </row>
    <row r="49" spans="1:7" ht="15">
      <c r="A49" s="238">
        <v>48</v>
      </c>
      <c r="B49" s="64">
        <f t="shared" si="1"/>
        <v>100</v>
      </c>
      <c r="C49" s="238">
        <f t="shared" si="5"/>
        <v>960</v>
      </c>
      <c r="E49" s="64">
        <f t="shared" si="3"/>
        <v>526645.72627327172</v>
      </c>
      <c r="G49" s="288">
        <f t="shared" si="4"/>
        <v>23040</v>
      </c>
    </row>
    <row r="50" spans="1:7" ht="15">
      <c r="A50" s="238">
        <v>49</v>
      </c>
      <c r="B50" s="64">
        <f t="shared" si="1"/>
        <v>100</v>
      </c>
      <c r="C50" s="238">
        <f t="shared" si="5"/>
        <v>980</v>
      </c>
      <c r="E50" s="64">
        <f t="shared" si="3"/>
        <v>631974.87152792607</v>
      </c>
      <c r="G50" s="288">
        <f t="shared" si="4"/>
        <v>24010</v>
      </c>
    </row>
    <row r="51" spans="1:7" ht="15">
      <c r="A51" s="238">
        <v>50</v>
      </c>
      <c r="B51" s="64">
        <f t="shared" si="1"/>
        <v>100</v>
      </c>
      <c r="C51" s="238">
        <f t="shared" si="5"/>
        <v>1000</v>
      </c>
      <c r="E51" s="64">
        <f t="shared" si="3"/>
        <v>758369.84583351121</v>
      </c>
      <c r="G51" s="288">
        <f t="shared" si="4"/>
        <v>25000</v>
      </c>
    </row>
    <row r="52" spans="1:7" ht="15">
      <c r="A52" s="238">
        <v>51</v>
      </c>
      <c r="B52" s="64">
        <f t="shared" si="1"/>
        <v>100</v>
      </c>
      <c r="C52" s="238">
        <f t="shared" si="5"/>
        <v>1020</v>
      </c>
      <c r="E52" s="64">
        <f t="shared" si="3"/>
        <v>910043.81500021345</v>
      </c>
      <c r="G52" s="288">
        <f t="shared" si="4"/>
        <v>26010</v>
      </c>
    </row>
    <row r="53" spans="1:7" ht="15">
      <c r="A53" s="238">
        <v>52</v>
      </c>
      <c r="B53" s="64">
        <f t="shared" si="1"/>
        <v>100</v>
      </c>
      <c r="C53" s="238">
        <f t="shared" si="5"/>
        <v>1040</v>
      </c>
      <c r="E53" s="64">
        <f t="shared" si="3"/>
        <v>1092052.5780002561</v>
      </c>
      <c r="G53" s="288">
        <f t="shared" si="4"/>
        <v>27040</v>
      </c>
    </row>
    <row r="54" spans="1:7" ht="15">
      <c r="A54" s="238">
        <v>53</v>
      </c>
      <c r="B54" s="64">
        <f t="shared" si="1"/>
        <v>100</v>
      </c>
      <c r="C54" s="238">
        <f t="shared" si="5"/>
        <v>1060</v>
      </c>
      <c r="E54" s="64">
        <f t="shared" si="3"/>
        <v>1310463.0936003074</v>
      </c>
      <c r="G54" s="288">
        <f t="shared" si="4"/>
        <v>28090</v>
      </c>
    </row>
    <row r="55" spans="1:7" ht="15">
      <c r="A55" s="238">
        <v>54</v>
      </c>
      <c r="B55" s="64">
        <f t="shared" si="1"/>
        <v>100</v>
      </c>
      <c r="C55" s="238">
        <f t="shared" si="5"/>
        <v>1080</v>
      </c>
      <c r="E55" s="64">
        <f t="shared" si="3"/>
        <v>1572555.7123203687</v>
      </c>
      <c r="G55" s="288">
        <f t="shared" si="4"/>
        <v>29160</v>
      </c>
    </row>
    <row r="56" spans="1:7" ht="15">
      <c r="A56" s="238">
        <v>55</v>
      </c>
      <c r="B56" s="64">
        <f t="shared" si="1"/>
        <v>100</v>
      </c>
      <c r="C56" s="238">
        <f t="shared" si="5"/>
        <v>1100</v>
      </c>
      <c r="E56" s="64">
        <f t="shared" si="3"/>
        <v>1887066.8547844423</v>
      </c>
      <c r="G56" s="288">
        <f t="shared" si="4"/>
        <v>30250</v>
      </c>
    </row>
    <row r="57" spans="1:7" ht="15">
      <c r="A57" s="238">
        <v>56</v>
      </c>
      <c r="B57" s="64">
        <f t="shared" si="1"/>
        <v>100</v>
      </c>
      <c r="C57" s="238">
        <f t="shared" si="5"/>
        <v>1120</v>
      </c>
      <c r="E57" s="64">
        <f t="shared" si="3"/>
        <v>2264480.2257413305</v>
      </c>
      <c r="G57" s="288">
        <f t="shared" si="4"/>
        <v>31360</v>
      </c>
    </row>
    <row r="58" spans="1:7" ht="15">
      <c r="A58" s="238">
        <v>57</v>
      </c>
      <c r="B58" s="64">
        <f t="shared" si="1"/>
        <v>100</v>
      </c>
      <c r="C58" s="238">
        <f t="shared" si="5"/>
        <v>1140</v>
      </c>
      <c r="E58" s="64">
        <f t="shared" si="3"/>
        <v>2717376.2708895965</v>
      </c>
      <c r="G58" s="288">
        <f t="shared" si="4"/>
        <v>32490</v>
      </c>
    </row>
    <row r="59" spans="1:7" ht="15">
      <c r="A59" s="238">
        <v>58</v>
      </c>
      <c r="B59" s="64">
        <f t="shared" si="1"/>
        <v>100</v>
      </c>
      <c r="C59" s="238">
        <f t="shared" si="5"/>
        <v>1160</v>
      </c>
      <c r="E59" s="64">
        <f t="shared" si="3"/>
        <v>3260851.5250675157</v>
      </c>
      <c r="G59" s="288">
        <f t="shared" si="4"/>
        <v>33640</v>
      </c>
    </row>
    <row r="60" spans="1:7" ht="15">
      <c r="A60" s="238">
        <v>59</v>
      </c>
      <c r="B60" s="64">
        <f t="shared" si="1"/>
        <v>100</v>
      </c>
      <c r="C60" s="238">
        <f t="shared" si="5"/>
        <v>1180</v>
      </c>
      <c r="E60" s="64">
        <f t="shared" si="3"/>
        <v>3913021.8300810186</v>
      </c>
      <c r="G60" s="288">
        <f t="shared" si="4"/>
        <v>34810</v>
      </c>
    </row>
    <row r="61" spans="1:7" ht="15">
      <c r="A61" s="238">
        <v>60</v>
      </c>
      <c r="B61" s="64">
        <f t="shared" si="1"/>
        <v>100</v>
      </c>
      <c r="C61" s="238">
        <f t="shared" si="5"/>
        <v>1200</v>
      </c>
      <c r="E61" s="64">
        <f t="shared" si="3"/>
        <v>4695626.1960972222</v>
      </c>
      <c r="G61" s="288">
        <f t="shared" si="4"/>
        <v>36000</v>
      </c>
    </row>
    <row r="62" spans="1:7" ht="15">
      <c r="A62" s="238">
        <v>61</v>
      </c>
      <c r="B62" s="64">
        <f t="shared" si="1"/>
        <v>100</v>
      </c>
      <c r="C62" s="238">
        <f t="shared" si="5"/>
        <v>1220</v>
      </c>
      <c r="E62" s="64">
        <f t="shared" si="3"/>
        <v>5634751.435316666</v>
      </c>
      <c r="G62" s="288">
        <f t="shared" si="4"/>
        <v>37210</v>
      </c>
    </row>
    <row r="63" spans="1:7" ht="15">
      <c r="A63" s="238">
        <v>62</v>
      </c>
      <c r="B63" s="64">
        <f t="shared" si="1"/>
        <v>100</v>
      </c>
      <c r="C63" s="238">
        <f t="shared" si="5"/>
        <v>1240</v>
      </c>
      <c r="E63" s="64">
        <f t="shared" si="3"/>
        <v>6761701.7223799992</v>
      </c>
      <c r="G63" s="288">
        <f t="shared" si="4"/>
        <v>38440</v>
      </c>
    </row>
    <row r="64" spans="1:7" ht="15">
      <c r="A64" s="238">
        <v>63</v>
      </c>
      <c r="B64" s="64">
        <f t="shared" si="1"/>
        <v>100</v>
      </c>
      <c r="C64" s="238">
        <f t="shared" si="5"/>
        <v>1260</v>
      </c>
      <c r="E64" s="64">
        <f t="shared" si="3"/>
        <v>8114042.0668559987</v>
      </c>
      <c r="G64" s="288">
        <f t="shared" si="4"/>
        <v>39690</v>
      </c>
    </row>
    <row r="65" spans="1:7" ht="15">
      <c r="A65" s="238">
        <v>64</v>
      </c>
      <c r="B65" s="64">
        <f t="shared" si="1"/>
        <v>100</v>
      </c>
      <c r="C65" s="238">
        <f t="shared" si="5"/>
        <v>1280</v>
      </c>
      <c r="E65" s="64">
        <f t="shared" si="3"/>
        <v>9736850.4802271985</v>
      </c>
      <c r="G65" s="288">
        <f t="shared" si="4"/>
        <v>40960</v>
      </c>
    </row>
    <row r="66" spans="1:7" ht="15">
      <c r="A66" s="238">
        <v>65</v>
      </c>
      <c r="B66" s="64">
        <f t="shared" si="1"/>
        <v>100</v>
      </c>
      <c r="C66" s="238">
        <f t="shared" si="5"/>
        <v>1300</v>
      </c>
      <c r="E66" s="64">
        <f t="shared" si="3"/>
        <v>11684220.576272639</v>
      </c>
      <c r="G66" s="288">
        <f t="shared" si="4"/>
        <v>42250</v>
      </c>
    </row>
    <row r="67" spans="1:7" ht="15">
      <c r="A67" s="238">
        <v>66</v>
      </c>
      <c r="B67" s="64">
        <f t="shared" si="1"/>
        <v>100</v>
      </c>
      <c r="C67" s="238">
        <f t="shared" si="5"/>
        <v>1320</v>
      </c>
      <c r="E67" s="64">
        <f t="shared" si="3"/>
        <v>14021064.691527165</v>
      </c>
      <c r="G67" s="288">
        <f t="shared" si="4"/>
        <v>43560</v>
      </c>
    </row>
    <row r="68" spans="1:7" ht="15">
      <c r="A68" s="238">
        <v>67</v>
      </c>
      <c r="B68" s="64">
        <f t="shared" ref="B68:B100" si="6">B67*$B$1</f>
        <v>100</v>
      </c>
      <c r="C68" s="238">
        <f t="shared" ref="C68:C100" si="7">$C$2*A68*$B$1</f>
        <v>1340</v>
      </c>
      <c r="E68" s="64">
        <f t="shared" ref="E68:E101" si="8">E67*$E$1</f>
        <v>16825277.629832599</v>
      </c>
      <c r="G68" s="288">
        <f t="shared" si="4"/>
        <v>44890</v>
      </c>
    </row>
    <row r="69" spans="1:7" ht="15">
      <c r="A69" s="238">
        <v>68</v>
      </c>
      <c r="B69" s="64">
        <f t="shared" si="6"/>
        <v>100</v>
      </c>
      <c r="C69" s="238">
        <f t="shared" si="7"/>
        <v>1360</v>
      </c>
      <c r="E69" s="64">
        <f t="shared" si="8"/>
        <v>20190333.155799117</v>
      </c>
      <c r="G69" s="288">
        <f t="shared" si="4"/>
        <v>46240</v>
      </c>
    </row>
    <row r="70" spans="1:7" ht="15">
      <c r="A70" s="238">
        <v>69</v>
      </c>
      <c r="B70" s="64">
        <f t="shared" si="6"/>
        <v>100</v>
      </c>
      <c r="C70" s="238">
        <f t="shared" si="7"/>
        <v>1380</v>
      </c>
      <c r="E70" s="64">
        <f t="shared" si="8"/>
        <v>24228399.78695894</v>
      </c>
      <c r="G70" s="288">
        <f t="shared" si="4"/>
        <v>47610</v>
      </c>
    </row>
    <row r="71" spans="1:7" ht="15">
      <c r="A71" s="238">
        <v>70</v>
      </c>
      <c r="B71" s="64">
        <f t="shared" si="6"/>
        <v>100</v>
      </c>
      <c r="C71" s="238">
        <f t="shared" si="7"/>
        <v>1400</v>
      </c>
      <c r="E71" s="64">
        <f t="shared" si="8"/>
        <v>29074079.744350728</v>
      </c>
      <c r="G71" s="288">
        <f t="shared" ref="G71:G101" si="9">$G$1*A71^2</f>
        <v>49000</v>
      </c>
    </row>
    <row r="72" spans="1:7" ht="15">
      <c r="A72" s="238">
        <v>71</v>
      </c>
      <c r="B72" s="64">
        <f t="shared" si="6"/>
        <v>100</v>
      </c>
      <c r="C72" s="238">
        <f t="shared" si="7"/>
        <v>1420</v>
      </c>
      <c r="E72" s="64">
        <f t="shared" si="8"/>
        <v>34888895.693220869</v>
      </c>
      <c r="G72" s="288">
        <f t="shared" si="9"/>
        <v>50410</v>
      </c>
    </row>
    <row r="73" spans="1:7" ht="15">
      <c r="A73" s="238">
        <v>72</v>
      </c>
      <c r="B73" s="64">
        <f t="shared" si="6"/>
        <v>100</v>
      </c>
      <c r="C73" s="238">
        <f t="shared" si="7"/>
        <v>1440</v>
      </c>
      <c r="E73" s="64">
        <f t="shared" si="8"/>
        <v>41866674.831865042</v>
      </c>
      <c r="G73" s="288">
        <f t="shared" si="9"/>
        <v>51840</v>
      </c>
    </row>
    <row r="74" spans="1:7" ht="15">
      <c r="A74" s="238">
        <v>73</v>
      </c>
      <c r="B74" s="64">
        <f t="shared" si="6"/>
        <v>100</v>
      </c>
      <c r="C74" s="238">
        <f t="shared" si="7"/>
        <v>1460</v>
      </c>
      <c r="E74" s="64">
        <f t="shared" si="8"/>
        <v>50240009.798238046</v>
      </c>
      <c r="G74" s="288">
        <f t="shared" si="9"/>
        <v>53290</v>
      </c>
    </row>
    <row r="75" spans="1:7" ht="15">
      <c r="A75" s="238">
        <v>74</v>
      </c>
      <c r="B75" s="64">
        <f t="shared" si="6"/>
        <v>100</v>
      </c>
      <c r="C75" s="238">
        <f t="shared" si="7"/>
        <v>1480</v>
      </c>
      <c r="E75" s="64">
        <f t="shared" si="8"/>
        <v>60288011.757885657</v>
      </c>
      <c r="G75" s="288">
        <f t="shared" si="9"/>
        <v>54760</v>
      </c>
    </row>
    <row r="76" spans="1:7" ht="15">
      <c r="A76" s="238">
        <v>75</v>
      </c>
      <c r="B76" s="64">
        <f t="shared" si="6"/>
        <v>100</v>
      </c>
      <c r="C76" s="238">
        <f t="shared" si="7"/>
        <v>1500</v>
      </c>
      <c r="E76" s="64">
        <f t="shared" si="8"/>
        <v>72345614.109462783</v>
      </c>
      <c r="G76" s="288">
        <f t="shared" si="9"/>
        <v>56250</v>
      </c>
    </row>
    <row r="77" spans="1:7" ht="15">
      <c r="A77" s="238">
        <v>76</v>
      </c>
      <c r="B77" s="64">
        <f t="shared" si="6"/>
        <v>100</v>
      </c>
      <c r="C77" s="238">
        <f t="shared" si="7"/>
        <v>1520</v>
      </c>
      <c r="E77" s="64">
        <f t="shared" si="8"/>
        <v>86814736.931355342</v>
      </c>
      <c r="G77" s="288">
        <f t="shared" si="9"/>
        <v>57760</v>
      </c>
    </row>
    <row r="78" spans="1:7" ht="15">
      <c r="A78" s="238">
        <v>77</v>
      </c>
      <c r="B78" s="64">
        <f t="shared" si="6"/>
        <v>100</v>
      </c>
      <c r="C78" s="238">
        <f t="shared" si="7"/>
        <v>1540</v>
      </c>
      <c r="E78" s="64">
        <f t="shared" si="8"/>
        <v>104177684.3176264</v>
      </c>
      <c r="G78" s="288">
        <f t="shared" si="9"/>
        <v>59290</v>
      </c>
    </row>
    <row r="79" spans="1:7" ht="15">
      <c r="A79" s="238">
        <v>78</v>
      </c>
      <c r="B79" s="64">
        <f t="shared" si="6"/>
        <v>100</v>
      </c>
      <c r="C79" s="238">
        <f t="shared" si="7"/>
        <v>1560</v>
      </c>
      <c r="E79" s="64">
        <f t="shared" si="8"/>
        <v>125013221.18115167</v>
      </c>
      <c r="G79" s="288">
        <f t="shared" si="9"/>
        <v>60840</v>
      </c>
    </row>
    <row r="80" spans="1:7" ht="15">
      <c r="A80" s="238">
        <v>79</v>
      </c>
      <c r="B80" s="64">
        <f t="shared" si="6"/>
        <v>100</v>
      </c>
      <c r="C80" s="238">
        <f t="shared" si="7"/>
        <v>1580</v>
      </c>
      <c r="E80" s="64">
        <f t="shared" si="8"/>
        <v>150015865.417382</v>
      </c>
      <c r="G80" s="288">
        <f t="shared" si="9"/>
        <v>62410</v>
      </c>
    </row>
    <row r="81" spans="1:7" ht="15">
      <c r="A81" s="238">
        <v>80</v>
      </c>
      <c r="B81" s="64">
        <f t="shared" si="6"/>
        <v>100</v>
      </c>
      <c r="C81" s="238">
        <f t="shared" si="7"/>
        <v>1600</v>
      </c>
      <c r="E81" s="64">
        <f t="shared" si="8"/>
        <v>180019038.5008584</v>
      </c>
      <c r="G81" s="288">
        <f t="shared" si="9"/>
        <v>64000</v>
      </c>
    </row>
    <row r="82" spans="1:7" ht="15">
      <c r="A82" s="238">
        <v>81</v>
      </c>
      <c r="B82" s="64">
        <f t="shared" si="6"/>
        <v>100</v>
      </c>
      <c r="C82" s="238">
        <f t="shared" si="7"/>
        <v>1620</v>
      </c>
      <c r="E82" s="64">
        <f t="shared" si="8"/>
        <v>216022846.20103008</v>
      </c>
      <c r="G82" s="288">
        <f t="shared" si="9"/>
        <v>65610</v>
      </c>
    </row>
    <row r="83" spans="1:7" ht="15">
      <c r="A83" s="238">
        <v>82</v>
      </c>
      <c r="B83" s="64">
        <f t="shared" si="6"/>
        <v>100</v>
      </c>
      <c r="C83" s="238">
        <f t="shared" si="7"/>
        <v>1640</v>
      </c>
      <c r="E83" s="64">
        <f t="shared" si="8"/>
        <v>259227415.44123608</v>
      </c>
      <c r="G83" s="288">
        <f t="shared" si="9"/>
        <v>67240</v>
      </c>
    </row>
    <row r="84" spans="1:7" ht="15">
      <c r="A84" s="238">
        <v>83</v>
      </c>
      <c r="B84" s="64">
        <f t="shared" si="6"/>
        <v>100</v>
      </c>
      <c r="C84" s="238">
        <f t="shared" si="7"/>
        <v>1660</v>
      </c>
      <c r="E84" s="64">
        <f t="shared" si="8"/>
        <v>311072898.52948326</v>
      </c>
      <c r="G84" s="288">
        <f t="shared" si="9"/>
        <v>68890</v>
      </c>
    </row>
    <row r="85" spans="1:7" ht="15">
      <c r="A85" s="238">
        <v>84</v>
      </c>
      <c r="B85" s="64">
        <f t="shared" si="6"/>
        <v>100</v>
      </c>
      <c r="C85" s="238">
        <f t="shared" si="7"/>
        <v>1680</v>
      </c>
      <c r="E85" s="64">
        <f t="shared" si="8"/>
        <v>373287478.23537987</v>
      </c>
      <c r="G85" s="288">
        <f t="shared" si="9"/>
        <v>70560</v>
      </c>
    </row>
    <row r="86" spans="1:7" ht="15">
      <c r="A86" s="238">
        <v>85</v>
      </c>
      <c r="B86" s="64">
        <f t="shared" si="6"/>
        <v>100</v>
      </c>
      <c r="C86" s="238">
        <f t="shared" si="7"/>
        <v>1700</v>
      </c>
      <c r="E86" s="64">
        <f t="shared" si="8"/>
        <v>447944973.88245583</v>
      </c>
      <c r="G86" s="288">
        <f t="shared" si="9"/>
        <v>72250</v>
      </c>
    </row>
    <row r="87" spans="1:7" ht="15">
      <c r="A87" s="238">
        <v>86</v>
      </c>
      <c r="B87" s="64">
        <f t="shared" si="6"/>
        <v>100</v>
      </c>
      <c r="C87" s="238">
        <f t="shared" si="7"/>
        <v>1720</v>
      </c>
      <c r="E87" s="64">
        <f t="shared" si="8"/>
        <v>537533968.65894699</v>
      </c>
      <c r="G87" s="288">
        <f t="shared" si="9"/>
        <v>73960</v>
      </c>
    </row>
    <row r="88" spans="1:7" ht="15">
      <c r="A88" s="238">
        <v>87</v>
      </c>
      <c r="B88" s="64">
        <f t="shared" si="6"/>
        <v>100</v>
      </c>
      <c r="C88" s="238">
        <f t="shared" si="7"/>
        <v>1740</v>
      </c>
      <c r="E88" s="64">
        <f t="shared" si="8"/>
        <v>645040762.39073634</v>
      </c>
      <c r="G88" s="288">
        <f t="shared" si="9"/>
        <v>75690</v>
      </c>
    </row>
    <row r="89" spans="1:7" ht="15">
      <c r="A89" s="238">
        <v>88</v>
      </c>
      <c r="B89" s="64">
        <f t="shared" si="6"/>
        <v>100</v>
      </c>
      <c r="C89" s="238">
        <f t="shared" si="7"/>
        <v>1760</v>
      </c>
      <c r="E89" s="64">
        <f t="shared" si="8"/>
        <v>774048914.86888361</v>
      </c>
      <c r="G89" s="288">
        <f t="shared" si="9"/>
        <v>77440</v>
      </c>
    </row>
    <row r="90" spans="1:7" ht="15">
      <c r="A90" s="238">
        <v>89</v>
      </c>
      <c r="B90" s="64">
        <f t="shared" si="6"/>
        <v>100</v>
      </c>
      <c r="C90" s="238">
        <f t="shared" si="7"/>
        <v>1780</v>
      </c>
      <c r="E90" s="64">
        <f t="shared" si="8"/>
        <v>928858697.84266031</v>
      </c>
      <c r="G90" s="288">
        <f t="shared" si="9"/>
        <v>79210</v>
      </c>
    </row>
    <row r="91" spans="1:7" ht="15">
      <c r="A91" s="238">
        <v>90</v>
      </c>
      <c r="B91" s="64">
        <f t="shared" si="6"/>
        <v>100</v>
      </c>
      <c r="C91" s="238">
        <f t="shared" si="7"/>
        <v>1800</v>
      </c>
      <c r="E91" s="64">
        <f t="shared" si="8"/>
        <v>1114630437.4111924</v>
      </c>
      <c r="G91" s="288">
        <f t="shared" si="9"/>
        <v>81000</v>
      </c>
    </row>
    <row r="92" spans="1:7" ht="15">
      <c r="A92" s="238">
        <v>91</v>
      </c>
      <c r="B92" s="64">
        <f t="shared" si="6"/>
        <v>100</v>
      </c>
      <c r="C92" s="238">
        <f t="shared" si="7"/>
        <v>1820</v>
      </c>
      <c r="E92" s="64">
        <f t="shared" si="8"/>
        <v>1337556524.8934309</v>
      </c>
      <c r="G92" s="288">
        <f t="shared" si="9"/>
        <v>82810</v>
      </c>
    </row>
    <row r="93" spans="1:7" ht="15">
      <c r="A93" s="238">
        <v>92</v>
      </c>
      <c r="B93" s="64">
        <f t="shared" si="6"/>
        <v>100</v>
      </c>
      <c r="C93" s="238">
        <f t="shared" si="7"/>
        <v>1840</v>
      </c>
      <c r="E93" s="64">
        <f t="shared" si="8"/>
        <v>1605067829.872117</v>
      </c>
      <c r="G93" s="288">
        <f t="shared" si="9"/>
        <v>84640</v>
      </c>
    </row>
    <row r="94" spans="1:7" ht="15">
      <c r="A94" s="238">
        <v>93</v>
      </c>
      <c r="B94" s="64">
        <f t="shared" si="6"/>
        <v>100</v>
      </c>
      <c r="C94" s="238">
        <f t="shared" si="7"/>
        <v>1860</v>
      </c>
      <c r="E94" s="64">
        <f t="shared" si="8"/>
        <v>1926081395.8465405</v>
      </c>
      <c r="G94" s="288">
        <f t="shared" si="9"/>
        <v>86490</v>
      </c>
    </row>
    <row r="95" spans="1:7" ht="15">
      <c r="A95" s="238">
        <v>94</v>
      </c>
      <c r="B95" s="64">
        <f t="shared" si="6"/>
        <v>100</v>
      </c>
      <c r="C95" s="238">
        <f t="shared" si="7"/>
        <v>1880</v>
      </c>
      <c r="E95" s="64">
        <f t="shared" si="8"/>
        <v>2311297675.0158486</v>
      </c>
      <c r="G95" s="288">
        <f t="shared" si="9"/>
        <v>88360</v>
      </c>
    </row>
    <row r="96" spans="1:7" ht="15">
      <c r="A96" s="238">
        <v>95</v>
      </c>
      <c r="B96" s="64">
        <f t="shared" si="6"/>
        <v>100</v>
      </c>
      <c r="C96" s="238">
        <f t="shared" si="7"/>
        <v>1900</v>
      </c>
      <c r="E96" s="64">
        <f t="shared" si="8"/>
        <v>2773557210.0190182</v>
      </c>
      <c r="G96" s="288">
        <f t="shared" si="9"/>
        <v>90250</v>
      </c>
    </row>
    <row r="97" spans="1:7" ht="15">
      <c r="A97" s="238">
        <v>96</v>
      </c>
      <c r="B97" s="64">
        <f t="shared" si="6"/>
        <v>100</v>
      </c>
      <c r="C97" s="238">
        <f t="shared" si="7"/>
        <v>1920</v>
      </c>
      <c r="E97" s="64">
        <f t="shared" si="8"/>
        <v>3328268652.0228219</v>
      </c>
      <c r="G97" s="288">
        <f t="shared" si="9"/>
        <v>92160</v>
      </c>
    </row>
    <row r="98" spans="1:7" ht="15">
      <c r="A98" s="238">
        <v>97</v>
      </c>
      <c r="B98" s="64">
        <f t="shared" si="6"/>
        <v>100</v>
      </c>
      <c r="C98" s="238">
        <f t="shared" si="7"/>
        <v>1940</v>
      </c>
      <c r="E98" s="64">
        <f t="shared" si="8"/>
        <v>3993922382.4273863</v>
      </c>
      <c r="G98" s="288">
        <f t="shared" si="9"/>
        <v>94090</v>
      </c>
    </row>
    <row r="99" spans="1:7" ht="15">
      <c r="A99" s="238">
        <v>98</v>
      </c>
      <c r="B99" s="64">
        <f t="shared" si="6"/>
        <v>100</v>
      </c>
      <c r="C99" s="238">
        <f t="shared" si="7"/>
        <v>1960</v>
      </c>
      <c r="E99" s="64">
        <f t="shared" si="8"/>
        <v>4792706858.9128637</v>
      </c>
      <c r="G99" s="288">
        <f t="shared" si="9"/>
        <v>96040</v>
      </c>
    </row>
    <row r="100" spans="1:7" ht="15">
      <c r="A100" s="238">
        <v>99</v>
      </c>
      <c r="B100" s="64">
        <f t="shared" si="6"/>
        <v>100</v>
      </c>
      <c r="C100" s="238">
        <f t="shared" si="7"/>
        <v>1980</v>
      </c>
      <c r="E100" s="64">
        <f t="shared" si="8"/>
        <v>5751248230.6954365</v>
      </c>
      <c r="G100" s="288">
        <f t="shared" si="9"/>
        <v>98010</v>
      </c>
    </row>
    <row r="101" spans="1:7" ht="15">
      <c r="A101" s="238">
        <v>100</v>
      </c>
      <c r="E101" s="64">
        <f t="shared" si="8"/>
        <v>6901497876.8345232</v>
      </c>
      <c r="G101" s="288">
        <f t="shared" si="9"/>
        <v>100000</v>
      </c>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8"/>
  <sheetViews>
    <sheetView workbookViewId="0">
      <selection activeCell="A13" sqref="A9:XFD13"/>
    </sheetView>
  </sheetViews>
  <sheetFormatPr defaultRowHeight="14.4"/>
  <cols>
    <col min="1" max="1" width="8.88671875" style="238"/>
    <col min="3" max="3" width="8.88671875" style="238"/>
    <col min="5" max="9" width="8.88671875" style="238"/>
    <col min="10" max="16" width="8.88671875" style="64"/>
    <col min="17" max="17" width="8.88671875" style="238"/>
    <col min="19" max="20" width="8.88671875" style="238"/>
    <col min="22" max="23" width="8.88671875" style="238"/>
  </cols>
  <sheetData>
    <row r="1" spans="1:26" s="238" customFormat="1">
      <c r="J1" s="64"/>
      <c r="K1" s="64"/>
      <c r="L1" s="64"/>
      <c r="M1" s="64"/>
      <c r="N1" s="64"/>
      <c r="O1" s="64"/>
      <c r="P1" s="64"/>
    </row>
    <row r="2" spans="1:26" s="238" customFormat="1">
      <c r="J2" s="64"/>
      <c r="K2" s="64"/>
      <c r="L2" s="64"/>
      <c r="M2" s="64"/>
      <c r="N2" s="64"/>
      <c r="O2" s="64"/>
      <c r="P2" s="64"/>
    </row>
    <row r="3" spans="1:26" s="238" customFormat="1">
      <c r="J3" s="64"/>
      <c r="K3" s="64"/>
      <c r="L3" s="64"/>
      <c r="M3" s="64"/>
      <c r="N3" s="64"/>
      <c r="O3" s="64"/>
      <c r="P3" s="64"/>
    </row>
    <row r="4" spans="1:26" s="238" customFormat="1">
      <c r="J4" s="64"/>
      <c r="K4" s="64"/>
      <c r="L4" s="64"/>
      <c r="M4" s="64"/>
      <c r="N4" s="64"/>
      <c r="O4" s="64"/>
      <c r="P4" s="64"/>
    </row>
    <row r="5" spans="1:26" s="238" customFormat="1">
      <c r="D5" s="238" t="s">
        <v>2496</v>
      </c>
      <c r="H5" s="238">
        <v>2</v>
      </c>
      <c r="I5" s="238">
        <v>1</v>
      </c>
      <c r="J5" s="64"/>
      <c r="K5" s="64"/>
      <c r="L5" s="64"/>
      <c r="M5" s="64"/>
      <c r="N5" s="64"/>
      <c r="O5" s="64"/>
      <c r="P5" s="64"/>
      <c r="R5" s="238" t="s">
        <v>2498</v>
      </c>
      <c r="U5" s="238" t="s">
        <v>2500</v>
      </c>
      <c r="X5" s="238" t="s">
        <v>2502</v>
      </c>
    </row>
    <row r="6" spans="1:26" ht="28.8">
      <c r="A6" s="238" t="s">
        <v>2504</v>
      </c>
      <c r="B6" t="s">
        <v>51</v>
      </c>
      <c r="C6" s="238" t="s">
        <v>2517</v>
      </c>
      <c r="D6" s="39" t="s">
        <v>2506</v>
      </c>
      <c r="E6" s="39"/>
      <c r="F6" s="39"/>
      <c r="G6" s="39"/>
      <c r="H6" s="39" t="s">
        <v>3049</v>
      </c>
      <c r="I6" s="39" t="s">
        <v>3050</v>
      </c>
      <c r="J6" s="268" t="s">
        <v>2505</v>
      </c>
      <c r="K6" s="268"/>
      <c r="L6" s="268"/>
      <c r="M6" s="268"/>
      <c r="N6" s="268"/>
      <c r="O6" s="268"/>
      <c r="P6" s="268"/>
      <c r="Q6" s="39" t="s">
        <v>2513</v>
      </c>
      <c r="R6" s="39" t="s">
        <v>2507</v>
      </c>
      <c r="S6" s="39" t="s">
        <v>2509</v>
      </c>
      <c r="T6" s="39" t="s">
        <v>2514</v>
      </c>
      <c r="U6" s="39" t="s">
        <v>2508</v>
      </c>
      <c r="V6" s="39" t="s">
        <v>2510</v>
      </c>
      <c r="W6" s="39" t="s">
        <v>2515</v>
      </c>
      <c r="X6" s="39" t="s">
        <v>2511</v>
      </c>
      <c r="Y6" s="39" t="s">
        <v>2512</v>
      </c>
      <c r="Z6" s="39" t="s">
        <v>2515</v>
      </c>
    </row>
    <row r="7" spans="1:26" s="238" customFormat="1">
      <c r="D7" s="39"/>
      <c r="E7" s="39"/>
      <c r="F7" s="39"/>
      <c r="G7" s="39"/>
      <c r="H7" s="39"/>
      <c r="I7" s="39"/>
      <c r="J7" s="268"/>
      <c r="K7" s="268"/>
      <c r="L7" s="268"/>
      <c r="M7" s="268"/>
      <c r="N7" s="268"/>
      <c r="O7" s="268"/>
      <c r="P7" s="268"/>
      <c r="Q7" s="39"/>
      <c r="R7" s="39"/>
      <c r="S7" s="39"/>
      <c r="T7" s="39"/>
      <c r="U7" s="39"/>
      <c r="V7" s="39"/>
      <c r="W7" s="39"/>
      <c r="X7" s="39"/>
      <c r="Y7" s="39"/>
      <c r="Z7" s="39"/>
    </row>
    <row r="8" spans="1:26" s="238" customFormat="1">
      <c r="D8" s="39" t="s">
        <v>2516</v>
      </c>
      <c r="E8" s="39" t="s">
        <v>2518</v>
      </c>
      <c r="F8" s="39" t="s">
        <v>2519</v>
      </c>
      <c r="G8" s="39" t="s">
        <v>2520</v>
      </c>
      <c r="H8" s="39" t="s">
        <v>2521</v>
      </c>
      <c r="I8" s="39" t="s">
        <v>2522</v>
      </c>
      <c r="J8" s="268" t="s">
        <v>2516</v>
      </c>
      <c r="K8" s="268" t="s">
        <v>2518</v>
      </c>
      <c r="L8" s="268" t="s">
        <v>2519</v>
      </c>
      <c r="M8" s="268" t="s">
        <v>3051</v>
      </c>
      <c r="N8" s="268" t="s">
        <v>2520</v>
      </c>
      <c r="O8" s="268" t="s">
        <v>2521</v>
      </c>
      <c r="P8" s="268" t="s">
        <v>2522</v>
      </c>
      <c r="Q8" s="39"/>
      <c r="R8" s="39"/>
      <c r="S8" s="39"/>
      <c r="T8" s="39"/>
      <c r="U8" s="39"/>
      <c r="V8" s="39"/>
      <c r="W8" s="39"/>
      <c r="X8" s="39"/>
      <c r="Y8" s="39"/>
      <c r="Z8" s="39"/>
    </row>
    <row r="9" spans="1:26" s="174" customFormat="1">
      <c r="A9" s="174">
        <v>1</v>
      </c>
      <c r="B9" s="174">
        <v>1</v>
      </c>
      <c r="D9" s="174">
        <v>1</v>
      </c>
      <c r="E9" s="174">
        <v>1</v>
      </c>
      <c r="F9" s="174">
        <v>1</v>
      </c>
      <c r="G9" s="174">
        <v>1</v>
      </c>
      <c r="H9" s="174">
        <f>G9*$H$5</f>
        <v>2</v>
      </c>
      <c r="I9" s="174">
        <f>G9*$I$5</f>
        <v>1</v>
      </c>
      <c r="J9" s="269">
        <f>职业参数比例等级参数!$S$6/100*B9</f>
        <v>3.2</v>
      </c>
      <c r="K9" s="269">
        <f>职业参数比例等级参数!$S$7/100*B9</f>
        <v>2.4</v>
      </c>
      <c r="L9" s="269">
        <f>职业参数比例等级参数!$S$8/100*B9</f>
        <v>1.92</v>
      </c>
      <c r="M9" s="269">
        <f>职业参数比例等级参数!$S$9/100*B9</f>
        <v>1.44</v>
      </c>
      <c r="N9" s="269">
        <f>职业参数比例等级参数!$S$10/100*B9</f>
        <v>0.192</v>
      </c>
      <c r="O9" s="269">
        <f>职业参数比例等级参数!$S$11/100*B9</f>
        <v>0.38400000000000001</v>
      </c>
      <c r="P9" s="269">
        <f>职业参数比例等级参数!$S$12/100*B9</f>
        <v>0.192</v>
      </c>
      <c r="T9" s="174">
        <v>2</v>
      </c>
      <c r="W9" s="174">
        <v>10</v>
      </c>
      <c r="Z9" s="174">
        <v>30</v>
      </c>
    </row>
    <row r="10" spans="1:26" s="174" customFormat="1">
      <c r="B10" s="174">
        <v>2</v>
      </c>
      <c r="D10" s="174">
        <v>1</v>
      </c>
      <c r="E10" s="174">
        <v>1</v>
      </c>
      <c r="F10" s="174">
        <v>1</v>
      </c>
      <c r="G10" s="174">
        <v>1</v>
      </c>
      <c r="H10" s="174">
        <f t="shared" ref="H10:H73" si="0">G10*$H$5</f>
        <v>2</v>
      </c>
      <c r="I10" s="174">
        <f t="shared" ref="I10:I73" si="1">G10*$I$5</f>
        <v>1</v>
      </c>
      <c r="J10" s="269">
        <f>职业参数比例等级参数!$S$6/100*B10</f>
        <v>6.4</v>
      </c>
      <c r="K10" s="269">
        <f>职业参数比例等级参数!$S$7/100*B10</f>
        <v>4.8</v>
      </c>
      <c r="L10" s="269">
        <f>职业参数比例等级参数!$S$8/100*B10</f>
        <v>3.84</v>
      </c>
      <c r="M10" s="269">
        <f>职业参数比例等级参数!$S$9/100*B10</f>
        <v>2.88</v>
      </c>
      <c r="N10" s="269">
        <f>职业参数比例等级参数!$S$10/100*B10</f>
        <v>0.38400000000000001</v>
      </c>
      <c r="O10" s="269">
        <f>职业参数比例等级参数!$S$11/100*B10</f>
        <v>0.76800000000000002</v>
      </c>
      <c r="P10" s="269">
        <f>职业参数比例等级参数!$S$12/100*B10</f>
        <v>0.38400000000000001</v>
      </c>
    </row>
    <row r="11" spans="1:26" s="174" customFormat="1">
      <c r="B11" s="174">
        <v>3</v>
      </c>
      <c r="D11" s="174">
        <v>1</v>
      </c>
      <c r="E11" s="174">
        <v>1</v>
      </c>
      <c r="F11" s="174">
        <v>1</v>
      </c>
      <c r="G11" s="174">
        <v>1</v>
      </c>
      <c r="H11" s="174">
        <f t="shared" si="0"/>
        <v>2</v>
      </c>
      <c r="I11" s="174">
        <f t="shared" si="1"/>
        <v>1</v>
      </c>
      <c r="J11" s="269">
        <f>职业参数比例等级参数!$S$6/100*B11</f>
        <v>9.6000000000000014</v>
      </c>
      <c r="K11" s="269">
        <f>职业参数比例等级参数!$S$7/100*B11</f>
        <v>7.1999999999999993</v>
      </c>
      <c r="L11" s="269">
        <f>职业参数比例等级参数!$S$8/100*B11</f>
        <v>5.76</v>
      </c>
      <c r="M11" s="269">
        <f>职业参数比例等级参数!$S$9/100*B11</f>
        <v>4.32</v>
      </c>
      <c r="N11" s="269">
        <f>职业参数比例等级参数!$S$10/100*B11</f>
        <v>0.57600000000000007</v>
      </c>
      <c r="O11" s="269">
        <f>职业参数比例等级参数!$S$11/100*B11</f>
        <v>1.1520000000000001</v>
      </c>
      <c r="P11" s="269">
        <f>职业参数比例等级参数!$S$12/100*B11</f>
        <v>0.57600000000000007</v>
      </c>
    </row>
    <row r="12" spans="1:26" s="174" customFormat="1">
      <c r="B12" s="174">
        <v>4</v>
      </c>
      <c r="D12" s="174">
        <v>1</v>
      </c>
      <c r="E12" s="174">
        <v>1</v>
      </c>
      <c r="F12" s="174">
        <v>1</v>
      </c>
      <c r="G12" s="174">
        <v>1</v>
      </c>
      <c r="H12" s="174">
        <f t="shared" si="0"/>
        <v>2</v>
      </c>
      <c r="I12" s="174">
        <f t="shared" si="1"/>
        <v>1</v>
      </c>
      <c r="J12" s="269">
        <f>职业参数比例等级参数!$S$6/100*B12</f>
        <v>12.8</v>
      </c>
      <c r="K12" s="269">
        <f>职业参数比例等级参数!$S$7/100*B12</f>
        <v>9.6</v>
      </c>
      <c r="L12" s="269">
        <f>职业参数比例等级参数!$S$8/100*B12</f>
        <v>7.68</v>
      </c>
      <c r="M12" s="269">
        <f>职业参数比例等级参数!$S$9/100*B12</f>
        <v>5.76</v>
      </c>
      <c r="N12" s="269">
        <f>职业参数比例等级参数!$S$10/100*B12</f>
        <v>0.76800000000000002</v>
      </c>
      <c r="O12" s="269">
        <f>职业参数比例等级参数!$S$11/100*B12</f>
        <v>1.536</v>
      </c>
      <c r="P12" s="269">
        <f>职业参数比例等级参数!$S$12/100*B12</f>
        <v>0.76800000000000002</v>
      </c>
    </row>
    <row r="13" spans="1:26" s="174" customFormat="1">
      <c r="B13" s="174">
        <v>5</v>
      </c>
      <c r="D13" s="174">
        <v>1</v>
      </c>
      <c r="E13" s="174">
        <v>1</v>
      </c>
      <c r="F13" s="174">
        <v>1</v>
      </c>
      <c r="G13" s="174">
        <v>1</v>
      </c>
      <c r="H13" s="174">
        <f t="shared" si="0"/>
        <v>2</v>
      </c>
      <c r="I13" s="174">
        <f t="shared" si="1"/>
        <v>1</v>
      </c>
      <c r="J13" s="269">
        <f>职业参数比例等级参数!$S$6/100*B13</f>
        <v>16</v>
      </c>
      <c r="K13" s="269">
        <f>职业参数比例等级参数!$S$7/100*B13</f>
        <v>12</v>
      </c>
      <c r="L13" s="269">
        <f>职业参数比例等级参数!$S$8/100*B13</f>
        <v>9.6</v>
      </c>
      <c r="M13" s="269">
        <f>职业参数比例等级参数!$S$9/100*B13</f>
        <v>7.1999999999999993</v>
      </c>
      <c r="N13" s="269">
        <f>职业参数比例等级参数!$S$10/100*B13</f>
        <v>0.96</v>
      </c>
      <c r="O13" s="269">
        <f>职业参数比例等级参数!$S$11/100*B13</f>
        <v>1.92</v>
      </c>
      <c r="P13" s="269">
        <f>职业参数比例等级参数!$S$12/100*B13</f>
        <v>0.96</v>
      </c>
    </row>
    <row r="14" spans="1:26">
      <c r="B14" s="238">
        <v>6</v>
      </c>
      <c r="D14" s="238">
        <v>1</v>
      </c>
      <c r="E14" s="238">
        <v>1</v>
      </c>
      <c r="F14" s="238">
        <v>1</v>
      </c>
      <c r="G14" s="238">
        <v>1</v>
      </c>
      <c r="H14" s="238">
        <f t="shared" si="0"/>
        <v>2</v>
      </c>
      <c r="I14" s="238">
        <f t="shared" si="1"/>
        <v>1</v>
      </c>
      <c r="J14" s="64">
        <f>职业参数比例等级参数!$S$6/100*B14</f>
        <v>19.200000000000003</v>
      </c>
      <c r="K14" s="64">
        <f>职业参数比例等级参数!$S$7/100*B14</f>
        <v>14.399999999999999</v>
      </c>
      <c r="L14" s="64">
        <f>职业参数比例等级参数!$S$8/100*B14</f>
        <v>11.52</v>
      </c>
      <c r="M14" s="64">
        <f>职业参数比例等级参数!$S$9/100*B14</f>
        <v>8.64</v>
      </c>
      <c r="N14" s="64">
        <f>职业参数比例等级参数!$S$10/100*B14</f>
        <v>1.1520000000000001</v>
      </c>
      <c r="O14" s="64">
        <f>职业参数比例等级参数!$S$11/100*B14</f>
        <v>2.3040000000000003</v>
      </c>
      <c r="P14" s="64">
        <f>职业参数比例等级参数!$S$12/100*B14</f>
        <v>1.1520000000000001</v>
      </c>
    </row>
    <row r="15" spans="1:26">
      <c r="B15" s="238">
        <v>7</v>
      </c>
      <c r="D15" s="238">
        <v>1</v>
      </c>
      <c r="E15" s="238">
        <v>1</v>
      </c>
      <c r="F15" s="238">
        <v>1</v>
      </c>
      <c r="G15" s="238">
        <v>1</v>
      </c>
      <c r="H15" s="238">
        <f t="shared" si="0"/>
        <v>2</v>
      </c>
      <c r="I15" s="238">
        <f t="shared" si="1"/>
        <v>1</v>
      </c>
      <c r="J15" s="64">
        <f>职业参数比例等级参数!$S$6/100*B15</f>
        <v>22.400000000000002</v>
      </c>
      <c r="K15" s="64">
        <f>职业参数比例等级参数!$S$7/100*B15</f>
        <v>16.8</v>
      </c>
      <c r="L15" s="64">
        <f>职业参数比例等级参数!$S$8/100*B15</f>
        <v>13.44</v>
      </c>
      <c r="M15" s="64">
        <f>职业参数比例等级参数!$S$9/100*B15</f>
        <v>10.08</v>
      </c>
      <c r="N15" s="64">
        <f>职业参数比例等级参数!$S$10/100*B15</f>
        <v>1.3440000000000001</v>
      </c>
      <c r="O15" s="64">
        <f>职业参数比例等级参数!$S$11/100*B15</f>
        <v>2.6880000000000002</v>
      </c>
      <c r="P15" s="64">
        <f>职业参数比例等级参数!$S$12/100*B15</f>
        <v>1.3440000000000001</v>
      </c>
    </row>
    <row r="16" spans="1:26">
      <c r="B16" s="238">
        <v>8</v>
      </c>
      <c r="D16" s="238">
        <v>1</v>
      </c>
      <c r="E16" s="238">
        <v>1</v>
      </c>
      <c r="F16" s="238">
        <v>1</v>
      </c>
      <c r="G16" s="238">
        <v>1</v>
      </c>
      <c r="H16" s="238">
        <f t="shared" si="0"/>
        <v>2</v>
      </c>
      <c r="I16" s="238">
        <f t="shared" si="1"/>
        <v>1</v>
      </c>
      <c r="J16" s="64">
        <f>职业参数比例等级参数!$S$6/100*B16</f>
        <v>25.6</v>
      </c>
      <c r="K16" s="64">
        <f>职业参数比例等级参数!$S$7/100*B16</f>
        <v>19.2</v>
      </c>
      <c r="L16" s="64">
        <f>职业参数比例等级参数!$S$8/100*B16</f>
        <v>15.36</v>
      </c>
      <c r="M16" s="64">
        <f>职业参数比例等级参数!$S$9/100*B16</f>
        <v>11.52</v>
      </c>
      <c r="N16" s="64">
        <f>职业参数比例等级参数!$S$10/100*B16</f>
        <v>1.536</v>
      </c>
      <c r="O16" s="64">
        <f>职业参数比例等级参数!$S$11/100*B16</f>
        <v>3.0720000000000001</v>
      </c>
      <c r="P16" s="64">
        <f>职业参数比例等级参数!$S$12/100*B16</f>
        <v>1.536</v>
      </c>
    </row>
    <row r="17" spans="2:16">
      <c r="B17" s="238">
        <v>9</v>
      </c>
      <c r="D17" s="238">
        <v>1</v>
      </c>
      <c r="E17" s="238">
        <v>1</v>
      </c>
      <c r="F17" s="238">
        <v>1</v>
      </c>
      <c r="G17" s="238">
        <v>1</v>
      </c>
      <c r="H17" s="238">
        <f t="shared" si="0"/>
        <v>2</v>
      </c>
      <c r="I17" s="238">
        <f t="shared" si="1"/>
        <v>1</v>
      </c>
      <c r="J17" s="64">
        <f>职业参数比例等级参数!$S$6/100*B17</f>
        <v>28.8</v>
      </c>
      <c r="K17" s="64">
        <f>职业参数比例等级参数!$S$7/100*B17</f>
        <v>21.599999999999998</v>
      </c>
      <c r="L17" s="64">
        <f>职业参数比例等级参数!$S$8/100*B17</f>
        <v>17.28</v>
      </c>
      <c r="M17" s="64">
        <f>职业参数比例等级参数!$S$9/100*B17</f>
        <v>12.959999999999999</v>
      </c>
      <c r="N17" s="64">
        <f>职业参数比例等级参数!$S$10/100*B17</f>
        <v>1.728</v>
      </c>
      <c r="O17" s="64">
        <f>职业参数比例等级参数!$S$11/100*B17</f>
        <v>3.456</v>
      </c>
      <c r="P17" s="64">
        <f>职业参数比例等级参数!$S$12/100*B17</f>
        <v>1.728</v>
      </c>
    </row>
    <row r="18" spans="2:16">
      <c r="B18" s="238">
        <v>10</v>
      </c>
      <c r="D18" s="238">
        <v>1</v>
      </c>
      <c r="E18" s="238">
        <v>1</v>
      </c>
      <c r="F18" s="238">
        <v>1</v>
      </c>
      <c r="G18" s="238">
        <v>1</v>
      </c>
      <c r="H18" s="238">
        <f t="shared" si="0"/>
        <v>2</v>
      </c>
      <c r="I18" s="238">
        <f t="shared" si="1"/>
        <v>1</v>
      </c>
      <c r="J18" s="64">
        <f>职业参数比例等级参数!$S$6/100*B18</f>
        <v>32</v>
      </c>
      <c r="K18" s="64">
        <f>职业参数比例等级参数!$S$7/100*B18</f>
        <v>24</v>
      </c>
      <c r="L18" s="64">
        <f>职业参数比例等级参数!$S$8/100*B18</f>
        <v>19.2</v>
      </c>
      <c r="M18" s="64">
        <f>职业参数比例等级参数!$S$9/100*B18</f>
        <v>14.399999999999999</v>
      </c>
      <c r="N18" s="64">
        <f>职业参数比例等级参数!$S$10/100*B18</f>
        <v>1.92</v>
      </c>
      <c r="O18" s="64">
        <f>职业参数比例等级参数!$S$11/100*B18</f>
        <v>3.84</v>
      </c>
      <c r="P18" s="64">
        <f>职业参数比例等级参数!$S$12/100*B18</f>
        <v>1.92</v>
      </c>
    </row>
    <row r="19" spans="2:16">
      <c r="B19" s="238">
        <v>11</v>
      </c>
      <c r="D19" s="238">
        <v>1</v>
      </c>
      <c r="E19" s="238">
        <v>1</v>
      </c>
      <c r="F19" s="238">
        <v>1</v>
      </c>
      <c r="G19" s="238">
        <v>1</v>
      </c>
      <c r="H19" s="238">
        <f t="shared" si="0"/>
        <v>2</v>
      </c>
      <c r="I19" s="238">
        <f t="shared" si="1"/>
        <v>1</v>
      </c>
      <c r="J19" s="64">
        <f>职业参数比例等级参数!$S$6/100*B19</f>
        <v>35.200000000000003</v>
      </c>
      <c r="K19" s="64">
        <f>职业参数比例等级参数!$S$7/100*B19</f>
        <v>26.4</v>
      </c>
      <c r="L19" s="64">
        <f>职业参数比例等级参数!$S$8/100*B19</f>
        <v>21.119999999999997</v>
      </c>
      <c r="M19" s="64">
        <f>职业参数比例等级参数!$S$9/100*B19</f>
        <v>15.84</v>
      </c>
      <c r="N19" s="64">
        <f>职业参数比例等级参数!$S$10/100*B19</f>
        <v>2.1120000000000001</v>
      </c>
      <c r="O19" s="64">
        <f>职业参数比例等级参数!$S$11/100*B19</f>
        <v>4.2240000000000002</v>
      </c>
      <c r="P19" s="64">
        <f>职业参数比例等级参数!$S$12/100*B19</f>
        <v>2.1120000000000001</v>
      </c>
    </row>
    <row r="20" spans="2:16">
      <c r="B20" s="238">
        <v>12</v>
      </c>
      <c r="D20" s="238">
        <v>1</v>
      </c>
      <c r="E20" s="238">
        <v>1</v>
      </c>
      <c r="F20" s="238">
        <v>1</v>
      </c>
      <c r="G20" s="238">
        <v>1</v>
      </c>
      <c r="H20" s="238">
        <f t="shared" si="0"/>
        <v>2</v>
      </c>
      <c r="I20" s="238">
        <f t="shared" si="1"/>
        <v>1</v>
      </c>
      <c r="J20" s="64">
        <f>职业参数比例等级参数!$S$6/100*B20</f>
        <v>38.400000000000006</v>
      </c>
      <c r="K20" s="64">
        <f>职业参数比例等级参数!$S$7/100*B20</f>
        <v>28.799999999999997</v>
      </c>
      <c r="L20" s="64">
        <f>职业参数比例等级参数!$S$8/100*B20</f>
        <v>23.04</v>
      </c>
      <c r="M20" s="64">
        <f>职业参数比例等级参数!$S$9/100*B20</f>
        <v>17.28</v>
      </c>
      <c r="N20" s="64">
        <f>职业参数比例等级参数!$S$10/100*B20</f>
        <v>2.3040000000000003</v>
      </c>
      <c r="O20" s="64">
        <f>职业参数比例等级参数!$S$11/100*B20</f>
        <v>4.6080000000000005</v>
      </c>
      <c r="P20" s="64">
        <f>职业参数比例等级参数!$S$12/100*B20</f>
        <v>2.3040000000000003</v>
      </c>
    </row>
    <row r="21" spans="2:16">
      <c r="B21" s="238">
        <v>13</v>
      </c>
      <c r="D21" s="238">
        <v>1</v>
      </c>
      <c r="E21" s="238">
        <v>1</v>
      </c>
      <c r="F21" s="238">
        <v>1</v>
      </c>
      <c r="G21" s="238">
        <v>1</v>
      </c>
      <c r="H21" s="238">
        <f t="shared" si="0"/>
        <v>2</v>
      </c>
      <c r="I21" s="238">
        <f t="shared" si="1"/>
        <v>1</v>
      </c>
      <c r="J21" s="64">
        <f>职业参数比例等级参数!$S$6/100*B21</f>
        <v>41.6</v>
      </c>
      <c r="K21" s="64">
        <f>职业参数比例等级参数!$S$7/100*B21</f>
        <v>31.2</v>
      </c>
      <c r="L21" s="64">
        <f>职业参数比例等级参数!$S$8/100*B21</f>
        <v>24.96</v>
      </c>
      <c r="M21" s="64">
        <f>职业参数比例等级参数!$S$9/100*B21</f>
        <v>18.72</v>
      </c>
      <c r="N21" s="64">
        <f>职业参数比例等级参数!$S$10/100*B21</f>
        <v>2.496</v>
      </c>
      <c r="O21" s="64">
        <f>职业参数比例等级参数!$S$11/100*B21</f>
        <v>4.992</v>
      </c>
      <c r="P21" s="64">
        <f>职业参数比例等级参数!$S$12/100*B21</f>
        <v>2.496</v>
      </c>
    </row>
    <row r="22" spans="2:16">
      <c r="B22" s="238">
        <v>14</v>
      </c>
      <c r="D22" s="238">
        <v>1</v>
      </c>
      <c r="E22" s="238">
        <v>1</v>
      </c>
      <c r="F22" s="238">
        <v>1</v>
      </c>
      <c r="G22" s="238">
        <v>1</v>
      </c>
      <c r="H22" s="238">
        <f t="shared" si="0"/>
        <v>2</v>
      </c>
      <c r="I22" s="238">
        <f t="shared" si="1"/>
        <v>1</v>
      </c>
      <c r="J22" s="64">
        <f>职业参数比例等级参数!$S$6/100*B22</f>
        <v>44.800000000000004</v>
      </c>
      <c r="K22" s="64">
        <f>职业参数比例等级参数!$S$7/100*B22</f>
        <v>33.6</v>
      </c>
      <c r="L22" s="64">
        <f>职业参数比例等级参数!$S$8/100*B22</f>
        <v>26.88</v>
      </c>
      <c r="M22" s="64">
        <f>职业参数比例等级参数!$S$9/100*B22</f>
        <v>20.16</v>
      </c>
      <c r="N22" s="64">
        <f>职业参数比例等级参数!$S$10/100*B22</f>
        <v>2.6880000000000002</v>
      </c>
      <c r="O22" s="64">
        <f>职业参数比例等级参数!$S$11/100*B22</f>
        <v>5.3760000000000003</v>
      </c>
      <c r="P22" s="64">
        <f>职业参数比例等级参数!$S$12/100*B22</f>
        <v>2.6880000000000002</v>
      </c>
    </row>
    <row r="23" spans="2:16">
      <c r="B23" s="238">
        <v>15</v>
      </c>
      <c r="D23" s="238">
        <v>1</v>
      </c>
      <c r="E23" s="238">
        <v>1</v>
      </c>
      <c r="F23" s="238">
        <v>1</v>
      </c>
      <c r="G23" s="238">
        <v>1</v>
      </c>
      <c r="H23" s="238">
        <f t="shared" si="0"/>
        <v>2</v>
      </c>
      <c r="I23" s="238">
        <f t="shared" si="1"/>
        <v>1</v>
      </c>
      <c r="J23" s="64">
        <f>职业参数比例等级参数!$S$6/100*B23</f>
        <v>48</v>
      </c>
      <c r="K23" s="64">
        <f>职业参数比例等级参数!$S$7/100*B23</f>
        <v>36</v>
      </c>
      <c r="L23" s="64">
        <f>职业参数比例等级参数!$S$8/100*B23</f>
        <v>28.799999999999997</v>
      </c>
      <c r="M23" s="64">
        <f>职业参数比例等级参数!$S$9/100*B23</f>
        <v>21.599999999999998</v>
      </c>
      <c r="N23" s="64">
        <f>职业参数比例等级参数!$S$10/100*B23</f>
        <v>2.88</v>
      </c>
      <c r="O23" s="64">
        <f>职业参数比例等级参数!$S$11/100*B23</f>
        <v>5.76</v>
      </c>
      <c r="P23" s="64">
        <f>职业参数比例等级参数!$S$12/100*B23</f>
        <v>2.88</v>
      </c>
    </row>
    <row r="24" spans="2:16">
      <c r="B24" s="238">
        <v>16</v>
      </c>
      <c r="D24" s="238">
        <v>1</v>
      </c>
      <c r="E24" s="238">
        <v>1</v>
      </c>
      <c r="F24" s="238">
        <v>1</v>
      </c>
      <c r="G24" s="238">
        <v>1</v>
      </c>
      <c r="H24" s="238">
        <f t="shared" si="0"/>
        <v>2</v>
      </c>
      <c r="I24" s="238">
        <f t="shared" si="1"/>
        <v>1</v>
      </c>
      <c r="J24" s="64">
        <f>职业参数比例等级参数!$S$6/100*B24</f>
        <v>51.2</v>
      </c>
      <c r="K24" s="64">
        <f>职业参数比例等级参数!$S$7/100*B24</f>
        <v>38.4</v>
      </c>
      <c r="L24" s="64">
        <f>职业参数比例等级参数!$S$8/100*B24</f>
        <v>30.72</v>
      </c>
      <c r="M24" s="64">
        <f>职业参数比例等级参数!$S$9/100*B24</f>
        <v>23.04</v>
      </c>
      <c r="N24" s="64">
        <f>职业参数比例等级参数!$S$10/100*B24</f>
        <v>3.0720000000000001</v>
      </c>
      <c r="O24" s="64">
        <f>职业参数比例等级参数!$S$11/100*B24</f>
        <v>6.1440000000000001</v>
      </c>
      <c r="P24" s="64">
        <f>职业参数比例等级参数!$S$12/100*B24</f>
        <v>3.0720000000000001</v>
      </c>
    </row>
    <row r="25" spans="2:16">
      <c r="B25" s="238">
        <v>17</v>
      </c>
      <c r="D25" s="238">
        <v>1</v>
      </c>
      <c r="E25" s="238">
        <v>1</v>
      </c>
      <c r="F25" s="238">
        <v>1</v>
      </c>
      <c r="G25" s="238">
        <v>1</v>
      </c>
      <c r="H25" s="238">
        <f t="shared" si="0"/>
        <v>2</v>
      </c>
      <c r="I25" s="238">
        <f t="shared" si="1"/>
        <v>1</v>
      </c>
      <c r="J25" s="64">
        <f>职业参数比例等级参数!$S$6/100*B25</f>
        <v>54.400000000000006</v>
      </c>
      <c r="K25" s="64">
        <f>职业参数比例等级参数!$S$7/100*B25</f>
        <v>40.799999999999997</v>
      </c>
      <c r="L25" s="64">
        <f>职业参数比例等级参数!$S$8/100*B25</f>
        <v>32.64</v>
      </c>
      <c r="M25" s="64">
        <f>职业参数比例等级参数!$S$9/100*B25</f>
        <v>24.48</v>
      </c>
      <c r="N25" s="64">
        <f>职业参数比例等级参数!$S$10/100*B25</f>
        <v>3.2640000000000002</v>
      </c>
      <c r="O25" s="64">
        <f>职业参数比例等级参数!$S$11/100*B25</f>
        <v>6.5280000000000005</v>
      </c>
      <c r="P25" s="64">
        <f>职业参数比例等级参数!$S$12/100*B25</f>
        <v>3.2640000000000002</v>
      </c>
    </row>
    <row r="26" spans="2:16">
      <c r="B26" s="238">
        <v>18</v>
      </c>
      <c r="D26" s="238">
        <v>1</v>
      </c>
      <c r="E26" s="238">
        <v>1</v>
      </c>
      <c r="F26" s="238">
        <v>1</v>
      </c>
      <c r="G26" s="238">
        <v>1</v>
      </c>
      <c r="H26" s="238">
        <f t="shared" si="0"/>
        <v>2</v>
      </c>
      <c r="I26" s="238">
        <f t="shared" si="1"/>
        <v>1</v>
      </c>
      <c r="J26" s="64">
        <f>职业参数比例等级参数!$S$6/100*B26</f>
        <v>57.6</v>
      </c>
      <c r="K26" s="64">
        <f>职业参数比例等级参数!$S$7/100*B26</f>
        <v>43.199999999999996</v>
      </c>
      <c r="L26" s="64">
        <f>职业参数比例等级参数!$S$8/100*B26</f>
        <v>34.56</v>
      </c>
      <c r="M26" s="64">
        <f>职业参数比例等级参数!$S$9/100*B26</f>
        <v>25.919999999999998</v>
      </c>
      <c r="N26" s="64">
        <f>职业参数比例等级参数!$S$10/100*B26</f>
        <v>3.456</v>
      </c>
      <c r="O26" s="64">
        <f>职业参数比例等级参数!$S$11/100*B26</f>
        <v>6.9119999999999999</v>
      </c>
      <c r="P26" s="64">
        <f>职业参数比例等级参数!$S$12/100*B26</f>
        <v>3.456</v>
      </c>
    </row>
    <row r="27" spans="2:16">
      <c r="B27" s="238">
        <v>19</v>
      </c>
      <c r="D27" s="238">
        <v>1</v>
      </c>
      <c r="E27" s="238">
        <v>1</v>
      </c>
      <c r="F27" s="238">
        <v>1</v>
      </c>
      <c r="G27" s="238">
        <v>1</v>
      </c>
      <c r="H27" s="238">
        <f t="shared" si="0"/>
        <v>2</v>
      </c>
      <c r="I27" s="238">
        <f t="shared" si="1"/>
        <v>1</v>
      </c>
      <c r="J27" s="64">
        <f>职业参数比例等级参数!$S$6/100*B27</f>
        <v>60.800000000000004</v>
      </c>
      <c r="K27" s="64">
        <f>职业参数比例等级参数!$S$7/100*B27</f>
        <v>45.6</v>
      </c>
      <c r="L27" s="64">
        <f>职业参数比例等级参数!$S$8/100*B27</f>
        <v>36.479999999999997</v>
      </c>
      <c r="M27" s="64">
        <f>职业参数比例等级参数!$S$9/100*B27</f>
        <v>27.36</v>
      </c>
      <c r="N27" s="64">
        <f>职业参数比例等级参数!$S$10/100*B27</f>
        <v>3.6480000000000001</v>
      </c>
      <c r="O27" s="64">
        <f>职业参数比例等级参数!$S$11/100*B27</f>
        <v>7.2960000000000003</v>
      </c>
      <c r="P27" s="64">
        <f>职业参数比例等级参数!$S$12/100*B27</f>
        <v>3.6480000000000001</v>
      </c>
    </row>
    <row r="28" spans="2:16">
      <c r="B28" s="238">
        <v>20</v>
      </c>
      <c r="D28" s="238">
        <v>1</v>
      </c>
      <c r="E28" s="238">
        <v>1</v>
      </c>
      <c r="F28" s="238">
        <v>1</v>
      </c>
      <c r="G28" s="238">
        <v>1</v>
      </c>
      <c r="H28" s="238">
        <f t="shared" si="0"/>
        <v>2</v>
      </c>
      <c r="I28" s="238">
        <f t="shared" si="1"/>
        <v>1</v>
      </c>
      <c r="J28" s="64">
        <f>职业参数比例等级参数!$S$6/100*B28</f>
        <v>64</v>
      </c>
      <c r="K28" s="64">
        <f>职业参数比例等级参数!$S$7/100*B28</f>
        <v>48</v>
      </c>
      <c r="L28" s="64">
        <f>职业参数比例等级参数!$S$8/100*B28</f>
        <v>38.4</v>
      </c>
      <c r="M28" s="64">
        <f>职业参数比例等级参数!$S$9/100*B28</f>
        <v>28.799999999999997</v>
      </c>
      <c r="N28" s="64">
        <f>职业参数比例等级参数!$S$10/100*B28</f>
        <v>3.84</v>
      </c>
      <c r="O28" s="64">
        <f>职业参数比例等级参数!$S$11/100*B28</f>
        <v>7.68</v>
      </c>
      <c r="P28" s="64">
        <f>职业参数比例等级参数!$S$12/100*B28</f>
        <v>3.84</v>
      </c>
    </row>
    <row r="29" spans="2:16">
      <c r="B29" s="238">
        <v>21</v>
      </c>
      <c r="D29" s="238">
        <v>1</v>
      </c>
      <c r="E29" s="238">
        <v>1</v>
      </c>
      <c r="F29" s="238">
        <v>1</v>
      </c>
      <c r="G29" s="238">
        <v>1</v>
      </c>
      <c r="H29" s="238">
        <f t="shared" si="0"/>
        <v>2</v>
      </c>
      <c r="I29" s="238">
        <f t="shared" si="1"/>
        <v>1</v>
      </c>
      <c r="J29" s="64">
        <f>职业参数比例等级参数!$S$6/100*B29</f>
        <v>67.2</v>
      </c>
      <c r="K29" s="64">
        <f>职业参数比例等级参数!$S$7/100*B29</f>
        <v>50.4</v>
      </c>
      <c r="L29" s="64">
        <f>职业参数比例等级参数!$S$8/100*B29</f>
        <v>40.32</v>
      </c>
      <c r="M29" s="64">
        <f>职业参数比例等级参数!$S$9/100*B29</f>
        <v>30.24</v>
      </c>
      <c r="N29" s="64">
        <f>职业参数比例等级参数!$S$10/100*B29</f>
        <v>4.032</v>
      </c>
      <c r="O29" s="64">
        <f>职业参数比例等级参数!$S$11/100*B29</f>
        <v>8.0640000000000001</v>
      </c>
      <c r="P29" s="64">
        <f>职业参数比例等级参数!$S$12/100*B29</f>
        <v>4.032</v>
      </c>
    </row>
    <row r="30" spans="2:16">
      <c r="B30" s="238">
        <v>22</v>
      </c>
      <c r="D30" s="238">
        <v>1</v>
      </c>
      <c r="E30" s="238">
        <v>1</v>
      </c>
      <c r="F30" s="238">
        <v>1</v>
      </c>
      <c r="G30" s="238">
        <v>1</v>
      </c>
      <c r="H30" s="238">
        <f t="shared" si="0"/>
        <v>2</v>
      </c>
      <c r="I30" s="238">
        <f t="shared" si="1"/>
        <v>1</v>
      </c>
      <c r="J30" s="64">
        <f>职业参数比例等级参数!$S$6/100*B30</f>
        <v>70.400000000000006</v>
      </c>
      <c r="K30" s="64">
        <f>职业参数比例等级参数!$S$7/100*B30</f>
        <v>52.8</v>
      </c>
      <c r="L30" s="64">
        <f>职业参数比例等级参数!$S$8/100*B30</f>
        <v>42.239999999999995</v>
      </c>
      <c r="M30" s="64">
        <f>职业参数比例等级参数!$S$9/100*B30</f>
        <v>31.68</v>
      </c>
      <c r="N30" s="64">
        <f>职业参数比例等级参数!$S$10/100*B30</f>
        <v>4.2240000000000002</v>
      </c>
      <c r="O30" s="64">
        <f>职业参数比例等级参数!$S$11/100*B30</f>
        <v>8.4480000000000004</v>
      </c>
      <c r="P30" s="64">
        <f>职业参数比例等级参数!$S$12/100*B30</f>
        <v>4.2240000000000002</v>
      </c>
    </row>
    <row r="31" spans="2:16">
      <c r="B31" s="238">
        <v>23</v>
      </c>
      <c r="D31" s="238">
        <v>1</v>
      </c>
      <c r="E31" s="238">
        <v>1</v>
      </c>
      <c r="F31" s="238">
        <v>1</v>
      </c>
      <c r="G31" s="238">
        <v>1</v>
      </c>
      <c r="H31" s="238">
        <f t="shared" si="0"/>
        <v>2</v>
      </c>
      <c r="I31" s="238">
        <f t="shared" si="1"/>
        <v>1</v>
      </c>
      <c r="J31" s="64">
        <f>职业参数比例等级参数!$S$6/100*B31</f>
        <v>73.600000000000009</v>
      </c>
      <c r="K31" s="64">
        <f>职业参数比例等级参数!$S$7/100*B31</f>
        <v>55.199999999999996</v>
      </c>
      <c r="L31" s="64">
        <f>职业参数比例等级参数!$S$8/100*B31</f>
        <v>44.16</v>
      </c>
      <c r="M31" s="64">
        <f>职业参数比例等级参数!$S$9/100*B31</f>
        <v>33.119999999999997</v>
      </c>
      <c r="N31" s="64">
        <f>职业参数比例等级参数!$S$10/100*B31</f>
        <v>4.4160000000000004</v>
      </c>
      <c r="O31" s="64">
        <f>职业参数比例等级参数!$S$11/100*B31</f>
        <v>8.8320000000000007</v>
      </c>
      <c r="P31" s="64">
        <f>职业参数比例等级参数!$S$12/100*B31</f>
        <v>4.4160000000000004</v>
      </c>
    </row>
    <row r="32" spans="2:16">
      <c r="B32" s="238">
        <v>24</v>
      </c>
      <c r="D32" s="238">
        <v>1</v>
      </c>
      <c r="E32" s="238">
        <v>1</v>
      </c>
      <c r="F32" s="238">
        <v>1</v>
      </c>
      <c r="G32" s="238">
        <v>1</v>
      </c>
      <c r="H32" s="238">
        <f t="shared" si="0"/>
        <v>2</v>
      </c>
      <c r="I32" s="238">
        <f t="shared" si="1"/>
        <v>1</v>
      </c>
      <c r="J32" s="64">
        <f>职业参数比例等级参数!$S$6/100*B32</f>
        <v>76.800000000000011</v>
      </c>
      <c r="K32" s="64">
        <f>职业参数比例等级参数!$S$7/100*B32</f>
        <v>57.599999999999994</v>
      </c>
      <c r="L32" s="64">
        <f>职业参数比例等级参数!$S$8/100*B32</f>
        <v>46.08</v>
      </c>
      <c r="M32" s="64">
        <f>职业参数比例等级参数!$S$9/100*B32</f>
        <v>34.56</v>
      </c>
      <c r="N32" s="64">
        <f>职业参数比例等级参数!$S$10/100*B32</f>
        <v>4.6080000000000005</v>
      </c>
      <c r="O32" s="64">
        <f>职业参数比例等级参数!$S$11/100*B32</f>
        <v>9.2160000000000011</v>
      </c>
      <c r="P32" s="64">
        <f>职业参数比例等级参数!$S$12/100*B32</f>
        <v>4.6080000000000005</v>
      </c>
    </row>
    <row r="33" spans="2:16">
      <c r="B33" s="238">
        <v>25</v>
      </c>
      <c r="D33" s="238">
        <v>1</v>
      </c>
      <c r="E33" s="238">
        <v>1</v>
      </c>
      <c r="F33" s="238">
        <v>1</v>
      </c>
      <c r="G33" s="238">
        <v>1</v>
      </c>
      <c r="H33" s="238">
        <f t="shared" si="0"/>
        <v>2</v>
      </c>
      <c r="I33" s="238">
        <f t="shared" si="1"/>
        <v>1</v>
      </c>
      <c r="J33" s="64">
        <f>职业参数比例等级参数!$S$6/100*B33</f>
        <v>80</v>
      </c>
      <c r="K33" s="64">
        <f>职业参数比例等级参数!$S$7/100*B33</f>
        <v>60</v>
      </c>
      <c r="L33" s="64">
        <f>职业参数比例等级参数!$S$8/100*B33</f>
        <v>48</v>
      </c>
      <c r="M33" s="64">
        <f>职业参数比例等级参数!$S$9/100*B33</f>
        <v>36</v>
      </c>
      <c r="N33" s="64">
        <f>职业参数比例等级参数!$S$10/100*B33</f>
        <v>4.8</v>
      </c>
      <c r="O33" s="64">
        <f>职业参数比例等级参数!$S$11/100*B33</f>
        <v>9.6</v>
      </c>
      <c r="P33" s="64">
        <f>职业参数比例等级参数!$S$12/100*B33</f>
        <v>4.8</v>
      </c>
    </row>
    <row r="34" spans="2:16">
      <c r="B34" s="238">
        <v>26</v>
      </c>
      <c r="D34" s="238">
        <v>1</v>
      </c>
      <c r="E34" s="238">
        <v>1</v>
      </c>
      <c r="F34" s="238">
        <v>1</v>
      </c>
      <c r="G34" s="238">
        <v>1</v>
      </c>
      <c r="H34" s="238">
        <f t="shared" si="0"/>
        <v>2</v>
      </c>
      <c r="I34" s="238">
        <f t="shared" si="1"/>
        <v>1</v>
      </c>
      <c r="J34" s="64">
        <f>职业参数比例等级参数!$S$6/100*B34</f>
        <v>83.2</v>
      </c>
      <c r="K34" s="64">
        <f>职业参数比例等级参数!$S$7/100*B34</f>
        <v>62.4</v>
      </c>
      <c r="L34" s="64">
        <f>职业参数比例等级参数!$S$8/100*B34</f>
        <v>49.92</v>
      </c>
      <c r="M34" s="64">
        <f>职业参数比例等级参数!$S$9/100*B34</f>
        <v>37.44</v>
      </c>
      <c r="N34" s="64">
        <f>职业参数比例等级参数!$S$10/100*B34</f>
        <v>4.992</v>
      </c>
      <c r="O34" s="64">
        <f>职业参数比例等级参数!$S$11/100*B34</f>
        <v>9.984</v>
      </c>
      <c r="P34" s="64">
        <f>职业参数比例等级参数!$S$12/100*B34</f>
        <v>4.992</v>
      </c>
    </row>
    <row r="35" spans="2:16">
      <c r="B35" s="238">
        <v>27</v>
      </c>
      <c r="D35" s="238">
        <v>1</v>
      </c>
      <c r="E35" s="238">
        <v>1</v>
      </c>
      <c r="F35" s="238">
        <v>1</v>
      </c>
      <c r="G35" s="238">
        <v>1</v>
      </c>
      <c r="H35" s="238">
        <f t="shared" si="0"/>
        <v>2</v>
      </c>
      <c r="I35" s="238">
        <f t="shared" si="1"/>
        <v>1</v>
      </c>
      <c r="J35" s="64">
        <f>职业参数比例等级参数!$S$6/100*B35</f>
        <v>86.4</v>
      </c>
      <c r="K35" s="64">
        <f>职业参数比例等级参数!$S$7/100*B35</f>
        <v>64.8</v>
      </c>
      <c r="L35" s="64">
        <f>职业参数比例等级参数!$S$8/100*B35</f>
        <v>51.839999999999996</v>
      </c>
      <c r="M35" s="64">
        <f>职业参数比例等级参数!$S$9/100*B35</f>
        <v>38.879999999999995</v>
      </c>
      <c r="N35" s="64">
        <f>职业参数比例等级参数!$S$10/100*B35</f>
        <v>5.1840000000000002</v>
      </c>
      <c r="O35" s="64">
        <f>职业参数比例等级参数!$S$11/100*B35</f>
        <v>10.368</v>
      </c>
      <c r="P35" s="64">
        <f>职业参数比例等级参数!$S$12/100*B35</f>
        <v>5.1840000000000002</v>
      </c>
    </row>
    <row r="36" spans="2:16">
      <c r="B36" s="238">
        <v>28</v>
      </c>
      <c r="D36" s="238">
        <v>1</v>
      </c>
      <c r="E36" s="238">
        <v>1</v>
      </c>
      <c r="F36" s="238">
        <v>1</v>
      </c>
      <c r="G36" s="238">
        <v>1</v>
      </c>
      <c r="H36" s="238">
        <f t="shared" si="0"/>
        <v>2</v>
      </c>
      <c r="I36" s="238">
        <f t="shared" si="1"/>
        <v>1</v>
      </c>
      <c r="J36" s="64">
        <f>职业参数比例等级参数!$S$6/100*B36</f>
        <v>89.600000000000009</v>
      </c>
      <c r="K36" s="64">
        <f>职业参数比例等级参数!$S$7/100*B36</f>
        <v>67.2</v>
      </c>
      <c r="L36" s="64">
        <f>职业参数比例等级参数!$S$8/100*B36</f>
        <v>53.76</v>
      </c>
      <c r="M36" s="64">
        <f>职业参数比例等级参数!$S$9/100*B36</f>
        <v>40.32</v>
      </c>
      <c r="N36" s="64">
        <f>职业参数比例等级参数!$S$10/100*B36</f>
        <v>5.3760000000000003</v>
      </c>
      <c r="O36" s="64">
        <f>职业参数比例等级参数!$S$11/100*B36</f>
        <v>10.752000000000001</v>
      </c>
      <c r="P36" s="64">
        <f>职业参数比例等级参数!$S$12/100*B36</f>
        <v>5.3760000000000003</v>
      </c>
    </row>
    <row r="37" spans="2:16">
      <c r="B37" s="238">
        <v>29</v>
      </c>
      <c r="D37" s="238">
        <v>1</v>
      </c>
      <c r="E37" s="238">
        <v>1</v>
      </c>
      <c r="F37" s="238">
        <v>1</v>
      </c>
      <c r="G37" s="238">
        <v>1</v>
      </c>
      <c r="H37" s="238">
        <f t="shared" si="0"/>
        <v>2</v>
      </c>
      <c r="I37" s="238">
        <f t="shared" si="1"/>
        <v>1</v>
      </c>
      <c r="J37" s="64">
        <f>职业参数比例等级参数!$S$6/100*B37</f>
        <v>92.800000000000011</v>
      </c>
      <c r="K37" s="64">
        <f>职业参数比例等级参数!$S$7/100*B37</f>
        <v>69.599999999999994</v>
      </c>
      <c r="L37" s="64">
        <f>职业参数比例等级参数!$S$8/100*B37</f>
        <v>55.68</v>
      </c>
      <c r="M37" s="64">
        <f>职业参数比例等级参数!$S$9/100*B37</f>
        <v>41.76</v>
      </c>
      <c r="N37" s="64">
        <f>职业参数比例等级参数!$S$10/100*B37</f>
        <v>5.5680000000000005</v>
      </c>
      <c r="O37" s="64">
        <f>职业参数比例等级参数!$S$11/100*B37</f>
        <v>11.136000000000001</v>
      </c>
      <c r="P37" s="64">
        <f>职业参数比例等级参数!$S$12/100*B37</f>
        <v>5.5680000000000005</v>
      </c>
    </row>
    <row r="38" spans="2:16">
      <c r="B38" s="238">
        <v>30</v>
      </c>
      <c r="D38" s="238">
        <v>1</v>
      </c>
      <c r="E38" s="238">
        <v>1</v>
      </c>
      <c r="F38" s="238">
        <v>1</v>
      </c>
      <c r="G38" s="238">
        <v>1</v>
      </c>
      <c r="H38" s="238">
        <f t="shared" si="0"/>
        <v>2</v>
      </c>
      <c r="I38" s="238">
        <f t="shared" si="1"/>
        <v>1</v>
      </c>
      <c r="J38" s="64">
        <f>职业参数比例等级参数!$S$6/100*B38</f>
        <v>96</v>
      </c>
      <c r="K38" s="64">
        <f>职业参数比例等级参数!$S$7/100*B38</f>
        <v>72</v>
      </c>
      <c r="L38" s="64">
        <f>职业参数比例等级参数!$S$8/100*B38</f>
        <v>57.599999999999994</v>
      </c>
      <c r="M38" s="64">
        <f>职业参数比例等级参数!$S$9/100*B38</f>
        <v>43.199999999999996</v>
      </c>
      <c r="N38" s="64">
        <f>职业参数比例等级参数!$S$10/100*B38</f>
        <v>5.76</v>
      </c>
      <c r="O38" s="64">
        <f>职业参数比例等级参数!$S$11/100*B38</f>
        <v>11.52</v>
      </c>
      <c r="P38" s="64">
        <f>职业参数比例等级参数!$S$12/100*B38</f>
        <v>5.76</v>
      </c>
    </row>
    <row r="39" spans="2:16">
      <c r="B39" s="238">
        <v>31</v>
      </c>
      <c r="D39" s="238">
        <v>1</v>
      </c>
      <c r="E39" s="238">
        <v>1</v>
      </c>
      <c r="F39" s="238">
        <v>1</v>
      </c>
      <c r="G39" s="238">
        <v>1</v>
      </c>
      <c r="H39" s="238">
        <f t="shared" si="0"/>
        <v>2</v>
      </c>
      <c r="I39" s="238">
        <f t="shared" si="1"/>
        <v>1</v>
      </c>
      <c r="J39" s="64">
        <f>职业参数比例等级参数!$S$6/100*B39</f>
        <v>99.2</v>
      </c>
      <c r="K39" s="64">
        <f>职业参数比例等级参数!$S$7/100*B39</f>
        <v>74.399999999999991</v>
      </c>
      <c r="L39" s="64">
        <f>职业参数比例等级参数!$S$8/100*B39</f>
        <v>59.519999999999996</v>
      </c>
      <c r="M39" s="64">
        <f>职业参数比例等级参数!$S$9/100*B39</f>
        <v>44.64</v>
      </c>
      <c r="N39" s="64">
        <f>职业参数比例等级参数!$S$10/100*B39</f>
        <v>5.952</v>
      </c>
      <c r="O39" s="64">
        <f>职业参数比例等级参数!$S$11/100*B39</f>
        <v>11.904</v>
      </c>
      <c r="P39" s="64">
        <f>职业参数比例等级参数!$S$12/100*B39</f>
        <v>5.952</v>
      </c>
    </row>
    <row r="40" spans="2:16">
      <c r="B40" s="238">
        <v>32</v>
      </c>
      <c r="D40" s="238">
        <v>1</v>
      </c>
      <c r="E40" s="238">
        <v>1</v>
      </c>
      <c r="F40" s="238">
        <v>1</v>
      </c>
      <c r="G40" s="238">
        <v>1</v>
      </c>
      <c r="H40" s="238">
        <f t="shared" si="0"/>
        <v>2</v>
      </c>
      <c r="I40" s="238">
        <f t="shared" si="1"/>
        <v>1</v>
      </c>
      <c r="J40" s="64">
        <f>职业参数比例等级参数!$S$6/100*B40</f>
        <v>102.4</v>
      </c>
      <c r="K40" s="64">
        <f>职业参数比例等级参数!$S$7/100*B40</f>
        <v>76.8</v>
      </c>
      <c r="L40" s="64">
        <f>职业参数比例等级参数!$S$8/100*B40</f>
        <v>61.44</v>
      </c>
      <c r="M40" s="64">
        <f>职业参数比例等级参数!$S$9/100*B40</f>
        <v>46.08</v>
      </c>
      <c r="N40" s="64">
        <f>职业参数比例等级参数!$S$10/100*B40</f>
        <v>6.1440000000000001</v>
      </c>
      <c r="O40" s="64">
        <f>职业参数比例等级参数!$S$11/100*B40</f>
        <v>12.288</v>
      </c>
      <c r="P40" s="64">
        <f>职业参数比例等级参数!$S$12/100*B40</f>
        <v>6.1440000000000001</v>
      </c>
    </row>
    <row r="41" spans="2:16">
      <c r="B41" s="238">
        <v>33</v>
      </c>
      <c r="D41" s="238">
        <v>1</v>
      </c>
      <c r="E41" s="238">
        <v>1</v>
      </c>
      <c r="F41" s="238">
        <v>1</v>
      </c>
      <c r="G41" s="238">
        <v>1</v>
      </c>
      <c r="H41" s="238">
        <f t="shared" si="0"/>
        <v>2</v>
      </c>
      <c r="I41" s="238">
        <f t="shared" si="1"/>
        <v>1</v>
      </c>
      <c r="J41" s="64">
        <f>职业参数比例等级参数!$S$6/100*B41</f>
        <v>105.60000000000001</v>
      </c>
      <c r="K41" s="64">
        <f>职业参数比例等级参数!$S$7/100*B41</f>
        <v>79.2</v>
      </c>
      <c r="L41" s="64">
        <f>职业参数比例等级参数!$S$8/100*B41</f>
        <v>63.36</v>
      </c>
      <c r="M41" s="64">
        <f>职业参数比例等级参数!$S$9/100*B41</f>
        <v>47.519999999999996</v>
      </c>
      <c r="N41" s="64">
        <f>职业参数比例等级参数!$S$10/100*B41</f>
        <v>6.3360000000000003</v>
      </c>
      <c r="O41" s="64">
        <f>职业参数比例等级参数!$S$11/100*B41</f>
        <v>12.672000000000001</v>
      </c>
      <c r="P41" s="64">
        <f>职业参数比例等级参数!$S$12/100*B41</f>
        <v>6.3360000000000003</v>
      </c>
    </row>
    <row r="42" spans="2:16">
      <c r="B42" s="238">
        <v>34</v>
      </c>
      <c r="D42" s="238">
        <v>1</v>
      </c>
      <c r="E42" s="238">
        <v>1</v>
      </c>
      <c r="F42" s="238">
        <v>1</v>
      </c>
      <c r="G42" s="238">
        <v>1</v>
      </c>
      <c r="H42" s="238">
        <f t="shared" si="0"/>
        <v>2</v>
      </c>
      <c r="I42" s="238">
        <f t="shared" si="1"/>
        <v>1</v>
      </c>
      <c r="J42" s="64">
        <f>职业参数比例等级参数!$S$6/100*B42</f>
        <v>108.80000000000001</v>
      </c>
      <c r="K42" s="64">
        <f>职业参数比例等级参数!$S$7/100*B42</f>
        <v>81.599999999999994</v>
      </c>
      <c r="L42" s="64">
        <f>职业参数比例等级参数!$S$8/100*B42</f>
        <v>65.28</v>
      </c>
      <c r="M42" s="64">
        <f>职业参数比例等级参数!$S$9/100*B42</f>
        <v>48.96</v>
      </c>
      <c r="N42" s="64">
        <f>职业参数比例等级参数!$S$10/100*B42</f>
        <v>6.5280000000000005</v>
      </c>
      <c r="O42" s="64">
        <f>职业参数比例等级参数!$S$11/100*B42</f>
        <v>13.056000000000001</v>
      </c>
      <c r="P42" s="64">
        <f>职业参数比例等级参数!$S$12/100*B42</f>
        <v>6.5280000000000005</v>
      </c>
    </row>
    <row r="43" spans="2:16">
      <c r="B43" s="238">
        <v>35</v>
      </c>
      <c r="D43" s="238">
        <v>1</v>
      </c>
      <c r="E43" s="238">
        <v>1</v>
      </c>
      <c r="F43" s="238">
        <v>1</v>
      </c>
      <c r="G43" s="238">
        <v>1</v>
      </c>
      <c r="H43" s="238">
        <f t="shared" si="0"/>
        <v>2</v>
      </c>
      <c r="I43" s="238">
        <f t="shared" si="1"/>
        <v>1</v>
      </c>
      <c r="J43" s="64">
        <f>职业参数比例等级参数!$S$6/100*B43</f>
        <v>112</v>
      </c>
      <c r="K43" s="64">
        <f>职业参数比例等级参数!$S$7/100*B43</f>
        <v>84</v>
      </c>
      <c r="L43" s="64">
        <f>职业参数比例等级参数!$S$8/100*B43</f>
        <v>67.2</v>
      </c>
      <c r="M43" s="64">
        <f>职业参数比例等级参数!$S$9/100*B43</f>
        <v>50.4</v>
      </c>
      <c r="N43" s="64">
        <f>职业参数比例等级参数!$S$10/100*B43</f>
        <v>6.72</v>
      </c>
      <c r="O43" s="64">
        <f>职业参数比例等级参数!$S$11/100*B43</f>
        <v>13.44</v>
      </c>
      <c r="P43" s="64">
        <f>职业参数比例等级参数!$S$12/100*B43</f>
        <v>6.72</v>
      </c>
    </row>
    <row r="44" spans="2:16">
      <c r="B44" s="238">
        <v>36</v>
      </c>
      <c r="D44" s="238">
        <v>1</v>
      </c>
      <c r="E44" s="238">
        <v>1</v>
      </c>
      <c r="F44" s="238">
        <v>1</v>
      </c>
      <c r="G44" s="238">
        <v>1</v>
      </c>
      <c r="H44" s="238">
        <f t="shared" si="0"/>
        <v>2</v>
      </c>
      <c r="I44" s="238">
        <f t="shared" si="1"/>
        <v>1</v>
      </c>
      <c r="J44" s="64">
        <f>职业参数比例等级参数!$S$6/100*B44</f>
        <v>115.2</v>
      </c>
      <c r="K44" s="64">
        <f>职业参数比例等级参数!$S$7/100*B44</f>
        <v>86.399999999999991</v>
      </c>
      <c r="L44" s="64">
        <f>职业参数比例等级参数!$S$8/100*B44</f>
        <v>69.12</v>
      </c>
      <c r="M44" s="64">
        <f>职业参数比例等级参数!$S$9/100*B44</f>
        <v>51.839999999999996</v>
      </c>
      <c r="N44" s="64">
        <f>职业参数比例等级参数!$S$10/100*B44</f>
        <v>6.9119999999999999</v>
      </c>
      <c r="O44" s="64">
        <f>职业参数比例等级参数!$S$11/100*B44</f>
        <v>13.824</v>
      </c>
      <c r="P44" s="64">
        <f>职业参数比例等级参数!$S$12/100*B44</f>
        <v>6.9119999999999999</v>
      </c>
    </row>
    <row r="45" spans="2:16">
      <c r="B45" s="238">
        <v>37</v>
      </c>
      <c r="D45" s="238">
        <v>1</v>
      </c>
      <c r="E45" s="238">
        <v>1</v>
      </c>
      <c r="F45" s="238">
        <v>1</v>
      </c>
      <c r="G45" s="238">
        <v>1</v>
      </c>
      <c r="H45" s="238">
        <f t="shared" si="0"/>
        <v>2</v>
      </c>
      <c r="I45" s="238">
        <f t="shared" si="1"/>
        <v>1</v>
      </c>
      <c r="J45" s="64">
        <f>职业参数比例等级参数!$S$6/100*B45</f>
        <v>118.4</v>
      </c>
      <c r="K45" s="64">
        <f>职业参数比例等级参数!$S$7/100*B45</f>
        <v>88.8</v>
      </c>
      <c r="L45" s="64">
        <f>职业参数比例等级参数!$S$8/100*B45</f>
        <v>71.039999999999992</v>
      </c>
      <c r="M45" s="64">
        <f>职业参数比例等级参数!$S$9/100*B45</f>
        <v>53.28</v>
      </c>
      <c r="N45" s="64">
        <f>职业参数比例等级参数!$S$10/100*B45</f>
        <v>7.1040000000000001</v>
      </c>
      <c r="O45" s="64">
        <f>职业参数比例等级参数!$S$11/100*B45</f>
        <v>14.208</v>
      </c>
      <c r="P45" s="64">
        <f>职业参数比例等级参数!$S$12/100*B45</f>
        <v>7.1040000000000001</v>
      </c>
    </row>
    <row r="46" spans="2:16">
      <c r="B46" s="238">
        <v>38</v>
      </c>
      <c r="D46" s="238">
        <v>1</v>
      </c>
      <c r="E46" s="238">
        <v>1</v>
      </c>
      <c r="F46" s="238">
        <v>1</v>
      </c>
      <c r="G46" s="238">
        <v>1</v>
      </c>
      <c r="H46" s="238">
        <f t="shared" si="0"/>
        <v>2</v>
      </c>
      <c r="I46" s="238">
        <f t="shared" si="1"/>
        <v>1</v>
      </c>
      <c r="J46" s="64">
        <f>职业参数比例等级参数!$S$6/100*B46</f>
        <v>121.60000000000001</v>
      </c>
      <c r="K46" s="64">
        <f>职业参数比例等级参数!$S$7/100*B46</f>
        <v>91.2</v>
      </c>
      <c r="L46" s="64">
        <f>职业参数比例等级参数!$S$8/100*B46</f>
        <v>72.959999999999994</v>
      </c>
      <c r="M46" s="64">
        <f>职业参数比例等级参数!$S$9/100*B46</f>
        <v>54.72</v>
      </c>
      <c r="N46" s="64">
        <f>职业参数比例等级参数!$S$10/100*B46</f>
        <v>7.2960000000000003</v>
      </c>
      <c r="O46" s="64">
        <f>职业参数比例等级参数!$S$11/100*B46</f>
        <v>14.592000000000001</v>
      </c>
      <c r="P46" s="64">
        <f>职业参数比例等级参数!$S$12/100*B46</f>
        <v>7.2960000000000003</v>
      </c>
    </row>
    <row r="47" spans="2:16">
      <c r="B47" s="238">
        <v>39</v>
      </c>
      <c r="D47" s="238">
        <v>1</v>
      </c>
      <c r="E47" s="238">
        <v>1</v>
      </c>
      <c r="F47" s="238">
        <v>1</v>
      </c>
      <c r="G47" s="238">
        <v>1</v>
      </c>
      <c r="H47" s="238">
        <f t="shared" si="0"/>
        <v>2</v>
      </c>
      <c r="I47" s="238">
        <f t="shared" si="1"/>
        <v>1</v>
      </c>
      <c r="J47" s="64">
        <f>职业参数比例等级参数!$S$6/100*B47</f>
        <v>124.80000000000001</v>
      </c>
      <c r="K47" s="64">
        <f>职业参数比例等级参数!$S$7/100*B47</f>
        <v>93.6</v>
      </c>
      <c r="L47" s="64">
        <f>职业参数比例等级参数!$S$8/100*B47</f>
        <v>74.88</v>
      </c>
      <c r="M47" s="64">
        <f>职业参数比例等级参数!$S$9/100*B47</f>
        <v>56.16</v>
      </c>
      <c r="N47" s="64">
        <f>职业参数比例等级参数!$S$10/100*B47</f>
        <v>7.4880000000000004</v>
      </c>
      <c r="O47" s="64">
        <f>职业参数比例等级参数!$S$11/100*B47</f>
        <v>14.976000000000001</v>
      </c>
      <c r="P47" s="64">
        <f>职业参数比例等级参数!$S$12/100*B47</f>
        <v>7.4880000000000004</v>
      </c>
    </row>
    <row r="48" spans="2:16">
      <c r="B48" s="238">
        <v>40</v>
      </c>
      <c r="D48" s="238">
        <v>1</v>
      </c>
      <c r="E48" s="238">
        <v>1</v>
      </c>
      <c r="F48" s="238">
        <v>1</v>
      </c>
      <c r="G48" s="238">
        <v>1</v>
      </c>
      <c r="H48" s="238">
        <f t="shared" si="0"/>
        <v>2</v>
      </c>
      <c r="I48" s="238">
        <f t="shared" si="1"/>
        <v>1</v>
      </c>
      <c r="J48" s="64">
        <f>职业参数比例等级参数!$S$6/100*B48</f>
        <v>128</v>
      </c>
      <c r="K48" s="64">
        <f>职业参数比例等级参数!$S$7/100*B48</f>
        <v>96</v>
      </c>
      <c r="L48" s="64">
        <f>职业参数比例等级参数!$S$8/100*B48</f>
        <v>76.8</v>
      </c>
      <c r="M48" s="64">
        <f>职业参数比例等级参数!$S$9/100*B48</f>
        <v>57.599999999999994</v>
      </c>
      <c r="N48" s="64">
        <f>职业参数比例等级参数!$S$10/100*B48</f>
        <v>7.68</v>
      </c>
      <c r="O48" s="64">
        <f>职业参数比例等级参数!$S$11/100*B48</f>
        <v>15.36</v>
      </c>
      <c r="P48" s="64">
        <f>职业参数比例等级参数!$S$12/100*B48</f>
        <v>7.68</v>
      </c>
    </row>
    <row r="49" spans="2:16">
      <c r="B49" s="238">
        <v>41</v>
      </c>
      <c r="D49" s="238">
        <v>1</v>
      </c>
      <c r="E49" s="238">
        <v>1</v>
      </c>
      <c r="F49" s="238">
        <v>1</v>
      </c>
      <c r="G49" s="238">
        <v>1</v>
      </c>
      <c r="H49" s="238">
        <f t="shared" si="0"/>
        <v>2</v>
      </c>
      <c r="I49" s="238">
        <f t="shared" si="1"/>
        <v>1</v>
      </c>
      <c r="J49" s="64">
        <f>职业参数比例等级参数!$S$6/100*B49</f>
        <v>131.20000000000002</v>
      </c>
      <c r="K49" s="64">
        <f>职业参数比例等级参数!$S$7/100*B49</f>
        <v>98.399999999999991</v>
      </c>
      <c r="L49" s="64">
        <f>职业参数比例等级参数!$S$8/100*B49</f>
        <v>78.72</v>
      </c>
      <c r="M49" s="64">
        <f>职业参数比例等级参数!$S$9/100*B49</f>
        <v>59.04</v>
      </c>
      <c r="N49" s="64">
        <f>职业参数比例等级参数!$S$10/100*B49</f>
        <v>7.8719999999999999</v>
      </c>
      <c r="O49" s="64">
        <f>职业参数比例等级参数!$S$11/100*B49</f>
        <v>15.744</v>
      </c>
      <c r="P49" s="64">
        <f>职业参数比例等级参数!$S$12/100*B49</f>
        <v>7.8719999999999999</v>
      </c>
    </row>
    <row r="50" spans="2:16">
      <c r="B50" s="238">
        <v>42</v>
      </c>
      <c r="D50" s="238">
        <v>1</v>
      </c>
      <c r="E50" s="238">
        <v>1</v>
      </c>
      <c r="F50" s="238">
        <v>1</v>
      </c>
      <c r="G50" s="238">
        <v>1</v>
      </c>
      <c r="H50" s="238">
        <f t="shared" si="0"/>
        <v>2</v>
      </c>
      <c r="I50" s="238">
        <f t="shared" si="1"/>
        <v>1</v>
      </c>
      <c r="J50" s="64">
        <f>职业参数比例等级参数!$S$6/100*B50</f>
        <v>134.4</v>
      </c>
      <c r="K50" s="64">
        <f>职业参数比例等级参数!$S$7/100*B50</f>
        <v>100.8</v>
      </c>
      <c r="L50" s="64">
        <f>职业参数比例等级参数!$S$8/100*B50</f>
        <v>80.64</v>
      </c>
      <c r="M50" s="64">
        <f>职业参数比例等级参数!$S$9/100*B50</f>
        <v>60.48</v>
      </c>
      <c r="N50" s="64">
        <f>职业参数比例等级参数!$S$10/100*B50</f>
        <v>8.0640000000000001</v>
      </c>
      <c r="O50" s="64">
        <f>职业参数比例等级参数!$S$11/100*B50</f>
        <v>16.128</v>
      </c>
      <c r="P50" s="64">
        <f>职业参数比例等级参数!$S$12/100*B50</f>
        <v>8.0640000000000001</v>
      </c>
    </row>
    <row r="51" spans="2:16">
      <c r="B51" s="238">
        <v>43</v>
      </c>
      <c r="D51" s="238">
        <v>1</v>
      </c>
      <c r="E51" s="238">
        <v>1</v>
      </c>
      <c r="F51" s="238">
        <v>1</v>
      </c>
      <c r="G51" s="238">
        <v>1</v>
      </c>
      <c r="H51" s="238">
        <f t="shared" si="0"/>
        <v>2</v>
      </c>
      <c r="I51" s="238">
        <f t="shared" si="1"/>
        <v>1</v>
      </c>
      <c r="J51" s="64">
        <f>职业参数比例等级参数!$S$6/100*B51</f>
        <v>137.6</v>
      </c>
      <c r="K51" s="64">
        <f>职业参数比例等级参数!$S$7/100*B51</f>
        <v>103.2</v>
      </c>
      <c r="L51" s="64">
        <f>职业参数比例等级参数!$S$8/100*B51</f>
        <v>82.56</v>
      </c>
      <c r="M51" s="64">
        <f>职业参数比例等级参数!$S$9/100*B51</f>
        <v>61.919999999999995</v>
      </c>
      <c r="N51" s="64">
        <f>职业参数比例等级参数!$S$10/100*B51</f>
        <v>8.2560000000000002</v>
      </c>
      <c r="O51" s="64">
        <f>职业参数比例等级参数!$S$11/100*B51</f>
        <v>16.512</v>
      </c>
      <c r="P51" s="64">
        <f>职业参数比例等级参数!$S$12/100*B51</f>
        <v>8.2560000000000002</v>
      </c>
    </row>
    <row r="52" spans="2:16">
      <c r="B52" s="238">
        <v>44</v>
      </c>
      <c r="D52" s="238">
        <v>1</v>
      </c>
      <c r="E52" s="238">
        <v>1</v>
      </c>
      <c r="F52" s="238">
        <v>1</v>
      </c>
      <c r="G52" s="238">
        <v>1</v>
      </c>
      <c r="H52" s="238">
        <f t="shared" si="0"/>
        <v>2</v>
      </c>
      <c r="I52" s="238">
        <f t="shared" si="1"/>
        <v>1</v>
      </c>
      <c r="J52" s="64">
        <f>职业参数比例等级参数!$S$6/100*B52</f>
        <v>140.80000000000001</v>
      </c>
      <c r="K52" s="64">
        <f>职业参数比例等级参数!$S$7/100*B52</f>
        <v>105.6</v>
      </c>
      <c r="L52" s="64">
        <f>职业参数比例等级参数!$S$8/100*B52</f>
        <v>84.47999999999999</v>
      </c>
      <c r="M52" s="64">
        <f>职业参数比例等级参数!$S$9/100*B52</f>
        <v>63.36</v>
      </c>
      <c r="N52" s="64">
        <f>职业参数比例等级参数!$S$10/100*B52</f>
        <v>8.4480000000000004</v>
      </c>
      <c r="O52" s="64">
        <f>职业参数比例等级参数!$S$11/100*B52</f>
        <v>16.896000000000001</v>
      </c>
      <c r="P52" s="64">
        <f>职业参数比例等级参数!$S$12/100*B52</f>
        <v>8.4480000000000004</v>
      </c>
    </row>
    <row r="53" spans="2:16">
      <c r="B53" s="238">
        <v>45</v>
      </c>
      <c r="D53" s="238">
        <v>1</v>
      </c>
      <c r="E53" s="238">
        <v>1</v>
      </c>
      <c r="F53" s="238">
        <v>1</v>
      </c>
      <c r="G53" s="238">
        <v>1</v>
      </c>
      <c r="H53" s="238">
        <f t="shared" si="0"/>
        <v>2</v>
      </c>
      <c r="I53" s="238">
        <f t="shared" si="1"/>
        <v>1</v>
      </c>
      <c r="J53" s="64">
        <f>职业参数比例等级参数!$S$6/100*B53</f>
        <v>144</v>
      </c>
      <c r="K53" s="64">
        <f>职业参数比例等级参数!$S$7/100*B53</f>
        <v>108</v>
      </c>
      <c r="L53" s="64">
        <f>职业参数比例等级参数!$S$8/100*B53</f>
        <v>86.399999999999991</v>
      </c>
      <c r="M53" s="64">
        <f>职业参数比例等级参数!$S$9/100*B53</f>
        <v>64.8</v>
      </c>
      <c r="N53" s="64">
        <f>职业参数比例等级参数!$S$10/100*B53</f>
        <v>8.64</v>
      </c>
      <c r="O53" s="64">
        <f>职业参数比例等级参数!$S$11/100*B53</f>
        <v>17.28</v>
      </c>
      <c r="P53" s="64">
        <f>职业参数比例等级参数!$S$12/100*B53</f>
        <v>8.64</v>
      </c>
    </row>
    <row r="54" spans="2:16">
      <c r="B54" s="238">
        <v>46</v>
      </c>
      <c r="D54" s="238">
        <v>1</v>
      </c>
      <c r="E54" s="238">
        <v>1</v>
      </c>
      <c r="F54" s="238">
        <v>1</v>
      </c>
      <c r="G54" s="238">
        <v>1</v>
      </c>
      <c r="H54" s="238">
        <f t="shared" si="0"/>
        <v>2</v>
      </c>
      <c r="I54" s="238">
        <f t="shared" si="1"/>
        <v>1</v>
      </c>
      <c r="J54" s="64">
        <f>职业参数比例等级参数!$S$6/100*B54</f>
        <v>147.20000000000002</v>
      </c>
      <c r="K54" s="64">
        <f>职业参数比例等级参数!$S$7/100*B54</f>
        <v>110.39999999999999</v>
      </c>
      <c r="L54" s="64">
        <f>职业参数比例等级参数!$S$8/100*B54</f>
        <v>88.32</v>
      </c>
      <c r="M54" s="64">
        <f>职业参数比例等级参数!$S$9/100*B54</f>
        <v>66.239999999999995</v>
      </c>
      <c r="N54" s="64">
        <f>职业参数比例等级参数!$S$10/100*B54</f>
        <v>8.8320000000000007</v>
      </c>
      <c r="O54" s="64">
        <f>职业参数比例等级参数!$S$11/100*B54</f>
        <v>17.664000000000001</v>
      </c>
      <c r="P54" s="64">
        <f>职业参数比例等级参数!$S$12/100*B54</f>
        <v>8.8320000000000007</v>
      </c>
    </row>
    <row r="55" spans="2:16">
      <c r="B55" s="238">
        <v>47</v>
      </c>
      <c r="D55" s="238">
        <v>1</v>
      </c>
      <c r="E55" s="238">
        <v>1</v>
      </c>
      <c r="F55" s="238">
        <v>1</v>
      </c>
      <c r="G55" s="238">
        <v>1</v>
      </c>
      <c r="H55" s="238">
        <f t="shared" si="0"/>
        <v>2</v>
      </c>
      <c r="I55" s="238">
        <f t="shared" si="1"/>
        <v>1</v>
      </c>
      <c r="J55" s="64">
        <f>职业参数比例等级参数!$S$6/100*B55</f>
        <v>150.4</v>
      </c>
      <c r="K55" s="64">
        <f>职业参数比例等级参数!$S$7/100*B55</f>
        <v>112.8</v>
      </c>
      <c r="L55" s="64">
        <f>职业参数比例等级参数!$S$8/100*B55</f>
        <v>90.24</v>
      </c>
      <c r="M55" s="64">
        <f>职业参数比例等级参数!$S$9/100*B55</f>
        <v>67.679999999999993</v>
      </c>
      <c r="N55" s="64">
        <f>职业参数比例等级参数!$S$10/100*B55</f>
        <v>9.0240000000000009</v>
      </c>
      <c r="O55" s="64">
        <f>职业参数比例等级参数!$S$11/100*B55</f>
        <v>18.048000000000002</v>
      </c>
      <c r="P55" s="64">
        <f>职业参数比例等级参数!$S$12/100*B55</f>
        <v>9.0240000000000009</v>
      </c>
    </row>
    <row r="56" spans="2:16">
      <c r="B56" s="238">
        <v>48</v>
      </c>
      <c r="D56" s="238">
        <v>1</v>
      </c>
      <c r="E56" s="238">
        <v>1</v>
      </c>
      <c r="F56" s="238">
        <v>1</v>
      </c>
      <c r="G56" s="238">
        <v>1</v>
      </c>
      <c r="H56" s="238">
        <f t="shared" si="0"/>
        <v>2</v>
      </c>
      <c r="I56" s="238">
        <f t="shared" si="1"/>
        <v>1</v>
      </c>
      <c r="J56" s="64">
        <f>职业参数比例等级参数!$S$6/100*B56</f>
        <v>153.60000000000002</v>
      </c>
      <c r="K56" s="64">
        <f>职业参数比例等级参数!$S$7/100*B56</f>
        <v>115.19999999999999</v>
      </c>
      <c r="L56" s="64">
        <f>职业参数比例等级参数!$S$8/100*B56</f>
        <v>92.16</v>
      </c>
      <c r="M56" s="64">
        <f>职业参数比例等级参数!$S$9/100*B56</f>
        <v>69.12</v>
      </c>
      <c r="N56" s="64">
        <f>职业参数比例等级参数!$S$10/100*B56</f>
        <v>9.2160000000000011</v>
      </c>
      <c r="O56" s="64">
        <f>职业参数比例等级参数!$S$11/100*B56</f>
        <v>18.432000000000002</v>
      </c>
      <c r="P56" s="64">
        <f>职业参数比例等级参数!$S$12/100*B56</f>
        <v>9.2160000000000011</v>
      </c>
    </row>
    <row r="57" spans="2:16">
      <c r="B57" s="238">
        <v>49</v>
      </c>
      <c r="D57" s="238">
        <v>1</v>
      </c>
      <c r="E57" s="238">
        <v>1</v>
      </c>
      <c r="F57" s="238">
        <v>1</v>
      </c>
      <c r="G57" s="238">
        <v>1</v>
      </c>
      <c r="H57" s="238">
        <f t="shared" si="0"/>
        <v>2</v>
      </c>
      <c r="I57" s="238">
        <f t="shared" si="1"/>
        <v>1</v>
      </c>
      <c r="J57" s="64">
        <f>职业参数比例等级参数!$S$6/100*B57</f>
        <v>156.80000000000001</v>
      </c>
      <c r="K57" s="64">
        <f>职业参数比例等级参数!$S$7/100*B57</f>
        <v>117.6</v>
      </c>
      <c r="L57" s="64">
        <f>职业参数比例等级参数!$S$8/100*B57</f>
        <v>94.08</v>
      </c>
      <c r="M57" s="64">
        <f>职业参数比例等级参数!$S$9/100*B57</f>
        <v>70.56</v>
      </c>
      <c r="N57" s="64">
        <f>职业参数比例等级参数!$S$10/100*B57</f>
        <v>9.4079999999999995</v>
      </c>
      <c r="O57" s="64">
        <f>职业参数比例等级参数!$S$11/100*B57</f>
        <v>18.815999999999999</v>
      </c>
      <c r="P57" s="64">
        <f>职业参数比例等级参数!$S$12/100*B57</f>
        <v>9.4079999999999995</v>
      </c>
    </row>
    <row r="58" spans="2:16">
      <c r="B58" s="238">
        <v>50</v>
      </c>
      <c r="D58" s="238">
        <v>1</v>
      </c>
      <c r="E58" s="238">
        <v>1</v>
      </c>
      <c r="F58" s="238">
        <v>1</v>
      </c>
      <c r="G58" s="238">
        <v>1</v>
      </c>
      <c r="H58" s="238">
        <f t="shared" si="0"/>
        <v>2</v>
      </c>
      <c r="I58" s="238">
        <f t="shared" si="1"/>
        <v>1</v>
      </c>
      <c r="J58" s="64">
        <f>职业参数比例等级参数!$S$6/100*B58</f>
        <v>160</v>
      </c>
      <c r="K58" s="64">
        <f>职业参数比例等级参数!$S$7/100*B58</f>
        <v>120</v>
      </c>
      <c r="L58" s="64">
        <f>职业参数比例等级参数!$S$8/100*B58</f>
        <v>96</v>
      </c>
      <c r="M58" s="64">
        <f>职业参数比例等级参数!$S$9/100*B58</f>
        <v>72</v>
      </c>
      <c r="N58" s="64">
        <f>职业参数比例等级参数!$S$10/100*B58</f>
        <v>9.6</v>
      </c>
      <c r="O58" s="64">
        <f>职业参数比例等级参数!$S$11/100*B58</f>
        <v>19.2</v>
      </c>
      <c r="P58" s="64">
        <f>职业参数比例等级参数!$S$12/100*B58</f>
        <v>9.6</v>
      </c>
    </row>
    <row r="59" spans="2:16">
      <c r="B59" s="238">
        <v>51</v>
      </c>
      <c r="D59" s="238">
        <v>1</v>
      </c>
      <c r="E59" s="238">
        <v>1</v>
      </c>
      <c r="F59" s="238">
        <v>1</v>
      </c>
      <c r="G59" s="238">
        <v>1</v>
      </c>
      <c r="H59" s="238">
        <f t="shared" si="0"/>
        <v>2</v>
      </c>
      <c r="I59" s="238">
        <f t="shared" si="1"/>
        <v>1</v>
      </c>
      <c r="J59" s="64">
        <f>职业参数比例等级参数!$S$6/100*B59</f>
        <v>163.20000000000002</v>
      </c>
      <c r="K59" s="64">
        <f>职业参数比例等级参数!$S$7/100*B59</f>
        <v>122.39999999999999</v>
      </c>
      <c r="L59" s="64">
        <f>职业参数比例等级参数!$S$8/100*B59</f>
        <v>97.92</v>
      </c>
      <c r="M59" s="64">
        <f>职业参数比例等级参数!$S$9/100*B59</f>
        <v>73.44</v>
      </c>
      <c r="N59" s="64">
        <f>职业参数比例等级参数!$S$10/100*B59</f>
        <v>9.7919999999999998</v>
      </c>
      <c r="O59" s="64">
        <f>职业参数比例等级参数!$S$11/100*B59</f>
        <v>19.584</v>
      </c>
      <c r="P59" s="64">
        <f>职业参数比例等级参数!$S$12/100*B59</f>
        <v>9.7919999999999998</v>
      </c>
    </row>
    <row r="60" spans="2:16">
      <c r="B60" s="238">
        <v>52</v>
      </c>
      <c r="D60" s="238">
        <v>1</v>
      </c>
      <c r="E60" s="238">
        <v>1</v>
      </c>
      <c r="F60" s="238">
        <v>1</v>
      </c>
      <c r="G60" s="238">
        <v>1</v>
      </c>
      <c r="H60" s="238">
        <f t="shared" si="0"/>
        <v>2</v>
      </c>
      <c r="I60" s="238">
        <f t="shared" si="1"/>
        <v>1</v>
      </c>
      <c r="J60" s="64">
        <f>职业参数比例等级参数!$S$6/100*B60</f>
        <v>166.4</v>
      </c>
      <c r="K60" s="64">
        <f>职业参数比例等级参数!$S$7/100*B60</f>
        <v>124.8</v>
      </c>
      <c r="L60" s="64">
        <f>职业参数比例等级参数!$S$8/100*B60</f>
        <v>99.84</v>
      </c>
      <c r="M60" s="64">
        <f>职业参数比例等级参数!$S$9/100*B60</f>
        <v>74.88</v>
      </c>
      <c r="N60" s="64">
        <f>职业参数比例等级参数!$S$10/100*B60</f>
        <v>9.984</v>
      </c>
      <c r="O60" s="64">
        <f>职业参数比例等级参数!$S$11/100*B60</f>
        <v>19.968</v>
      </c>
      <c r="P60" s="64">
        <f>职业参数比例等级参数!$S$12/100*B60</f>
        <v>9.984</v>
      </c>
    </row>
    <row r="61" spans="2:16">
      <c r="B61" s="238">
        <v>53</v>
      </c>
      <c r="D61" s="238">
        <v>1</v>
      </c>
      <c r="E61" s="238">
        <v>1</v>
      </c>
      <c r="F61" s="238">
        <v>1</v>
      </c>
      <c r="G61" s="238">
        <v>1</v>
      </c>
      <c r="H61" s="238">
        <f t="shared" si="0"/>
        <v>2</v>
      </c>
      <c r="I61" s="238">
        <f t="shared" si="1"/>
        <v>1</v>
      </c>
      <c r="J61" s="64">
        <f>职业参数比例等级参数!$S$6/100*B61</f>
        <v>169.60000000000002</v>
      </c>
      <c r="K61" s="64">
        <f>职业参数比例等级参数!$S$7/100*B61</f>
        <v>127.19999999999999</v>
      </c>
      <c r="L61" s="64">
        <f>职业参数比例等级参数!$S$8/100*B61</f>
        <v>101.75999999999999</v>
      </c>
      <c r="M61" s="64">
        <f>职业参数比例等级参数!$S$9/100*B61</f>
        <v>76.319999999999993</v>
      </c>
      <c r="N61" s="64">
        <f>职业参数比例等级参数!$S$10/100*B61</f>
        <v>10.176</v>
      </c>
      <c r="O61" s="64">
        <f>职业参数比例等级参数!$S$11/100*B61</f>
        <v>20.352</v>
      </c>
      <c r="P61" s="64">
        <f>职业参数比例等级参数!$S$12/100*B61</f>
        <v>10.176</v>
      </c>
    </row>
    <row r="62" spans="2:16">
      <c r="B62" s="238">
        <v>54</v>
      </c>
      <c r="D62" s="238">
        <v>1</v>
      </c>
      <c r="E62" s="238">
        <v>1</v>
      </c>
      <c r="F62" s="238">
        <v>1</v>
      </c>
      <c r="G62" s="238">
        <v>1</v>
      </c>
      <c r="H62" s="238">
        <f t="shared" si="0"/>
        <v>2</v>
      </c>
      <c r="I62" s="238">
        <f t="shared" si="1"/>
        <v>1</v>
      </c>
      <c r="J62" s="64">
        <f>职业参数比例等级参数!$S$6/100*B62</f>
        <v>172.8</v>
      </c>
      <c r="K62" s="64">
        <f>职业参数比例等级参数!$S$7/100*B62</f>
        <v>129.6</v>
      </c>
      <c r="L62" s="64">
        <f>职业参数比例等级参数!$S$8/100*B62</f>
        <v>103.67999999999999</v>
      </c>
      <c r="M62" s="64">
        <f>职业参数比例等级参数!$S$9/100*B62</f>
        <v>77.759999999999991</v>
      </c>
      <c r="N62" s="64">
        <f>职业参数比例等级参数!$S$10/100*B62</f>
        <v>10.368</v>
      </c>
      <c r="O62" s="64">
        <f>职业参数比例等级参数!$S$11/100*B62</f>
        <v>20.736000000000001</v>
      </c>
      <c r="P62" s="64">
        <f>职业参数比例等级参数!$S$12/100*B62</f>
        <v>10.368</v>
      </c>
    </row>
    <row r="63" spans="2:16">
      <c r="B63" s="238">
        <v>55</v>
      </c>
      <c r="D63" s="238">
        <v>1</v>
      </c>
      <c r="E63" s="238">
        <v>1</v>
      </c>
      <c r="F63" s="238">
        <v>1</v>
      </c>
      <c r="G63" s="238">
        <v>1</v>
      </c>
      <c r="H63" s="238">
        <f t="shared" si="0"/>
        <v>2</v>
      </c>
      <c r="I63" s="238">
        <f t="shared" si="1"/>
        <v>1</v>
      </c>
      <c r="J63" s="64">
        <f>职业参数比例等级参数!$S$6/100*B63</f>
        <v>176</v>
      </c>
      <c r="K63" s="64">
        <f>职业参数比例等级参数!$S$7/100*B63</f>
        <v>132</v>
      </c>
      <c r="L63" s="64">
        <f>职业参数比例等级参数!$S$8/100*B63</f>
        <v>105.6</v>
      </c>
      <c r="M63" s="64">
        <f>职业参数比例等级参数!$S$9/100*B63</f>
        <v>79.2</v>
      </c>
      <c r="N63" s="64">
        <f>职业参数比例等级参数!$S$10/100*B63</f>
        <v>10.56</v>
      </c>
      <c r="O63" s="64">
        <f>职业参数比例等级参数!$S$11/100*B63</f>
        <v>21.12</v>
      </c>
      <c r="P63" s="64">
        <f>职业参数比例等级参数!$S$12/100*B63</f>
        <v>10.56</v>
      </c>
    </row>
    <row r="64" spans="2:16">
      <c r="B64" s="238">
        <v>56</v>
      </c>
      <c r="D64" s="238">
        <v>1</v>
      </c>
      <c r="E64" s="238">
        <v>1</v>
      </c>
      <c r="F64" s="238">
        <v>1</v>
      </c>
      <c r="G64" s="238">
        <v>1</v>
      </c>
      <c r="H64" s="238">
        <f t="shared" si="0"/>
        <v>2</v>
      </c>
      <c r="I64" s="238">
        <f t="shared" si="1"/>
        <v>1</v>
      </c>
      <c r="J64" s="64">
        <f>职业参数比例等级参数!$S$6/100*B64</f>
        <v>179.20000000000002</v>
      </c>
      <c r="K64" s="64">
        <f>职业参数比例等级参数!$S$7/100*B64</f>
        <v>134.4</v>
      </c>
      <c r="L64" s="64">
        <f>职业参数比例等级参数!$S$8/100*B64</f>
        <v>107.52</v>
      </c>
      <c r="M64" s="64">
        <f>职业参数比例等级参数!$S$9/100*B64</f>
        <v>80.64</v>
      </c>
      <c r="N64" s="64">
        <f>职业参数比例等级参数!$S$10/100*B64</f>
        <v>10.752000000000001</v>
      </c>
      <c r="O64" s="64">
        <f>职业参数比例等级参数!$S$11/100*B64</f>
        <v>21.504000000000001</v>
      </c>
      <c r="P64" s="64">
        <f>职业参数比例等级参数!$S$12/100*B64</f>
        <v>10.752000000000001</v>
      </c>
    </row>
    <row r="65" spans="2:16">
      <c r="B65" s="238">
        <v>57</v>
      </c>
      <c r="D65" s="238">
        <v>1</v>
      </c>
      <c r="E65" s="238">
        <v>1</v>
      </c>
      <c r="F65" s="238">
        <v>1</v>
      </c>
      <c r="G65" s="238">
        <v>1</v>
      </c>
      <c r="H65" s="238">
        <f t="shared" si="0"/>
        <v>2</v>
      </c>
      <c r="I65" s="238">
        <f t="shared" si="1"/>
        <v>1</v>
      </c>
      <c r="J65" s="64">
        <f>职业参数比例等级参数!$S$6/100*B65</f>
        <v>182.4</v>
      </c>
      <c r="K65" s="64">
        <f>职业参数比例等级参数!$S$7/100*B65</f>
        <v>136.79999999999998</v>
      </c>
      <c r="L65" s="64">
        <f>职业参数比例等级参数!$S$8/100*B65</f>
        <v>109.44</v>
      </c>
      <c r="M65" s="64">
        <f>职业参数比例等级参数!$S$9/100*B65</f>
        <v>82.08</v>
      </c>
      <c r="N65" s="64">
        <f>职业参数比例等级参数!$S$10/100*B65</f>
        <v>10.944000000000001</v>
      </c>
      <c r="O65" s="64">
        <f>职业参数比例等级参数!$S$11/100*B65</f>
        <v>21.888000000000002</v>
      </c>
      <c r="P65" s="64">
        <f>职业参数比例等级参数!$S$12/100*B65</f>
        <v>10.944000000000001</v>
      </c>
    </row>
    <row r="66" spans="2:16">
      <c r="B66" s="238">
        <v>58</v>
      </c>
      <c r="D66" s="238">
        <v>1</v>
      </c>
      <c r="E66" s="238">
        <v>1</v>
      </c>
      <c r="F66" s="238">
        <v>1</v>
      </c>
      <c r="G66" s="238">
        <v>1</v>
      </c>
      <c r="H66" s="238">
        <f t="shared" si="0"/>
        <v>2</v>
      </c>
      <c r="I66" s="238">
        <f t="shared" si="1"/>
        <v>1</v>
      </c>
      <c r="J66" s="64">
        <f>职业参数比例等级参数!$S$6/100*B66</f>
        <v>185.60000000000002</v>
      </c>
      <c r="K66" s="64">
        <f>职业参数比例等级参数!$S$7/100*B66</f>
        <v>139.19999999999999</v>
      </c>
      <c r="L66" s="64">
        <f>职业参数比例等级参数!$S$8/100*B66</f>
        <v>111.36</v>
      </c>
      <c r="M66" s="64">
        <f>职业参数比例等级参数!$S$9/100*B66</f>
        <v>83.52</v>
      </c>
      <c r="N66" s="64">
        <f>职业参数比例等级参数!$S$10/100*B66</f>
        <v>11.136000000000001</v>
      </c>
      <c r="O66" s="64">
        <f>职业参数比例等级参数!$S$11/100*B66</f>
        <v>22.272000000000002</v>
      </c>
      <c r="P66" s="64">
        <f>职业参数比例等级参数!$S$12/100*B66</f>
        <v>11.136000000000001</v>
      </c>
    </row>
    <row r="67" spans="2:16">
      <c r="B67" s="238">
        <v>59</v>
      </c>
      <c r="D67" s="238">
        <v>1</v>
      </c>
      <c r="E67" s="238">
        <v>1</v>
      </c>
      <c r="F67" s="238">
        <v>1</v>
      </c>
      <c r="G67" s="238">
        <v>1</v>
      </c>
      <c r="H67" s="238">
        <f t="shared" si="0"/>
        <v>2</v>
      </c>
      <c r="I67" s="238">
        <f t="shared" si="1"/>
        <v>1</v>
      </c>
      <c r="J67" s="64">
        <f>职业参数比例等级参数!$S$6/100*B67</f>
        <v>188.8</v>
      </c>
      <c r="K67" s="64">
        <f>职业参数比例等级参数!$S$7/100*B67</f>
        <v>141.6</v>
      </c>
      <c r="L67" s="64">
        <f>职业参数比例等级参数!$S$8/100*B67</f>
        <v>113.28</v>
      </c>
      <c r="M67" s="64">
        <f>职业参数比例等级参数!$S$9/100*B67</f>
        <v>84.96</v>
      </c>
      <c r="N67" s="64">
        <f>职业参数比例等级参数!$S$10/100*B67</f>
        <v>11.327999999999999</v>
      </c>
      <c r="O67" s="64">
        <f>职业参数比例等级参数!$S$11/100*B67</f>
        <v>22.655999999999999</v>
      </c>
      <c r="P67" s="64">
        <f>职业参数比例等级参数!$S$12/100*B67</f>
        <v>11.327999999999999</v>
      </c>
    </row>
    <row r="68" spans="2:16">
      <c r="B68" s="238">
        <v>60</v>
      </c>
      <c r="D68" s="238">
        <v>1</v>
      </c>
      <c r="E68" s="238">
        <v>1</v>
      </c>
      <c r="F68" s="238">
        <v>1</v>
      </c>
      <c r="G68" s="238">
        <v>1</v>
      </c>
      <c r="H68" s="238">
        <f t="shared" si="0"/>
        <v>2</v>
      </c>
      <c r="I68" s="238">
        <f t="shared" si="1"/>
        <v>1</v>
      </c>
      <c r="J68" s="64">
        <f>职业参数比例等级参数!$S$6/100*B68</f>
        <v>192</v>
      </c>
      <c r="K68" s="64">
        <f>职业参数比例等级参数!$S$7/100*B68</f>
        <v>144</v>
      </c>
      <c r="L68" s="64">
        <f>职业参数比例等级参数!$S$8/100*B68</f>
        <v>115.19999999999999</v>
      </c>
      <c r="M68" s="64">
        <f>职业参数比例等级参数!$S$9/100*B68</f>
        <v>86.399999999999991</v>
      </c>
      <c r="N68" s="64">
        <f>职业参数比例等级参数!$S$10/100*B68</f>
        <v>11.52</v>
      </c>
      <c r="O68" s="64">
        <f>职业参数比例等级参数!$S$11/100*B68</f>
        <v>23.04</v>
      </c>
      <c r="P68" s="64">
        <f>职业参数比例等级参数!$S$12/100*B68</f>
        <v>11.52</v>
      </c>
    </row>
    <row r="69" spans="2:16">
      <c r="B69" s="238">
        <v>61</v>
      </c>
      <c r="D69" s="238">
        <v>1</v>
      </c>
      <c r="E69" s="238">
        <v>1</v>
      </c>
      <c r="F69" s="238">
        <v>1</v>
      </c>
      <c r="G69" s="238">
        <v>1</v>
      </c>
      <c r="H69" s="238">
        <f t="shared" si="0"/>
        <v>2</v>
      </c>
      <c r="I69" s="238">
        <f t="shared" si="1"/>
        <v>1</v>
      </c>
      <c r="J69" s="64">
        <f>职业参数比例等级参数!$S$6/100*B69</f>
        <v>195.20000000000002</v>
      </c>
      <c r="K69" s="64">
        <f>职业参数比例等级参数!$S$7/100*B69</f>
        <v>146.4</v>
      </c>
      <c r="L69" s="64">
        <f>职业参数比例等级参数!$S$8/100*B69</f>
        <v>117.11999999999999</v>
      </c>
      <c r="M69" s="64">
        <f>职业参数比例等级参数!$S$9/100*B69</f>
        <v>87.84</v>
      </c>
      <c r="N69" s="64">
        <f>职业参数比例等级参数!$S$10/100*B69</f>
        <v>11.712</v>
      </c>
      <c r="O69" s="64">
        <f>职业参数比例等级参数!$S$11/100*B69</f>
        <v>23.423999999999999</v>
      </c>
      <c r="P69" s="64">
        <f>职业参数比例等级参数!$S$12/100*B69</f>
        <v>11.712</v>
      </c>
    </row>
    <row r="70" spans="2:16">
      <c r="B70" s="238">
        <v>62</v>
      </c>
      <c r="D70" s="238">
        <v>1</v>
      </c>
      <c r="E70" s="238">
        <v>1</v>
      </c>
      <c r="F70" s="238">
        <v>1</v>
      </c>
      <c r="G70" s="238">
        <v>1</v>
      </c>
      <c r="H70" s="238">
        <f t="shared" si="0"/>
        <v>2</v>
      </c>
      <c r="I70" s="238">
        <f t="shared" si="1"/>
        <v>1</v>
      </c>
      <c r="J70" s="64">
        <f>职业参数比例等级参数!$S$6/100*B70</f>
        <v>198.4</v>
      </c>
      <c r="K70" s="64">
        <f>职业参数比例等级参数!$S$7/100*B70</f>
        <v>148.79999999999998</v>
      </c>
      <c r="L70" s="64">
        <f>职业参数比例等级参数!$S$8/100*B70</f>
        <v>119.03999999999999</v>
      </c>
      <c r="M70" s="64">
        <f>职业参数比例等级参数!$S$9/100*B70</f>
        <v>89.28</v>
      </c>
      <c r="N70" s="64">
        <f>职业参数比例等级参数!$S$10/100*B70</f>
        <v>11.904</v>
      </c>
      <c r="O70" s="64">
        <f>职业参数比例等级参数!$S$11/100*B70</f>
        <v>23.808</v>
      </c>
      <c r="P70" s="64">
        <f>职业参数比例等级参数!$S$12/100*B70</f>
        <v>11.904</v>
      </c>
    </row>
    <row r="71" spans="2:16">
      <c r="B71" s="238">
        <v>63</v>
      </c>
      <c r="D71" s="238">
        <v>1</v>
      </c>
      <c r="E71" s="238">
        <v>1</v>
      </c>
      <c r="F71" s="238">
        <v>1</v>
      </c>
      <c r="G71" s="238">
        <v>1</v>
      </c>
      <c r="H71" s="238">
        <f t="shared" si="0"/>
        <v>2</v>
      </c>
      <c r="I71" s="238">
        <f t="shared" si="1"/>
        <v>1</v>
      </c>
      <c r="J71" s="64">
        <f>职业参数比例等级参数!$S$6/100*B71</f>
        <v>201.60000000000002</v>
      </c>
      <c r="K71" s="64">
        <f>职业参数比例等级参数!$S$7/100*B71</f>
        <v>151.19999999999999</v>
      </c>
      <c r="L71" s="64">
        <f>职业参数比例等级参数!$S$8/100*B71</f>
        <v>120.96</v>
      </c>
      <c r="M71" s="64">
        <f>职业参数比例等级参数!$S$9/100*B71</f>
        <v>90.72</v>
      </c>
      <c r="N71" s="64">
        <f>职业参数比例等级参数!$S$10/100*B71</f>
        <v>12.096</v>
      </c>
      <c r="O71" s="64">
        <f>职业参数比例等级参数!$S$11/100*B71</f>
        <v>24.192</v>
      </c>
      <c r="P71" s="64">
        <f>职业参数比例等级参数!$S$12/100*B71</f>
        <v>12.096</v>
      </c>
    </row>
    <row r="72" spans="2:16">
      <c r="B72" s="238">
        <v>64</v>
      </c>
      <c r="D72" s="238">
        <v>1</v>
      </c>
      <c r="E72" s="238">
        <v>1</v>
      </c>
      <c r="F72" s="238">
        <v>1</v>
      </c>
      <c r="G72" s="238">
        <v>1</v>
      </c>
      <c r="H72" s="238">
        <f t="shared" si="0"/>
        <v>2</v>
      </c>
      <c r="I72" s="238">
        <f t="shared" si="1"/>
        <v>1</v>
      </c>
      <c r="J72" s="64">
        <f>职业参数比例等级参数!$S$6/100*B72</f>
        <v>204.8</v>
      </c>
      <c r="K72" s="64">
        <f>职业参数比例等级参数!$S$7/100*B72</f>
        <v>153.6</v>
      </c>
      <c r="L72" s="64">
        <f>职业参数比例等级参数!$S$8/100*B72</f>
        <v>122.88</v>
      </c>
      <c r="M72" s="64">
        <f>职业参数比例等级参数!$S$9/100*B72</f>
        <v>92.16</v>
      </c>
      <c r="N72" s="64">
        <f>职业参数比例等级参数!$S$10/100*B72</f>
        <v>12.288</v>
      </c>
      <c r="O72" s="64">
        <f>职业参数比例等级参数!$S$11/100*B72</f>
        <v>24.576000000000001</v>
      </c>
      <c r="P72" s="64">
        <f>职业参数比例等级参数!$S$12/100*B72</f>
        <v>12.288</v>
      </c>
    </row>
    <row r="73" spans="2:16">
      <c r="B73" s="238">
        <v>65</v>
      </c>
      <c r="D73" s="238">
        <v>1</v>
      </c>
      <c r="E73" s="238">
        <v>1</v>
      </c>
      <c r="F73" s="238">
        <v>1</v>
      </c>
      <c r="G73" s="238">
        <v>1</v>
      </c>
      <c r="H73" s="238">
        <f t="shared" si="0"/>
        <v>2</v>
      </c>
      <c r="I73" s="238">
        <f t="shared" si="1"/>
        <v>1</v>
      </c>
      <c r="J73" s="64">
        <f>职业参数比例等级参数!$S$6/100*B73</f>
        <v>208</v>
      </c>
      <c r="K73" s="64">
        <f>职业参数比例等级参数!$S$7/100*B73</f>
        <v>156</v>
      </c>
      <c r="L73" s="64">
        <f>职业参数比例等级参数!$S$8/100*B73</f>
        <v>124.8</v>
      </c>
      <c r="M73" s="64">
        <f>职业参数比例等级参数!$S$9/100*B73</f>
        <v>93.6</v>
      </c>
      <c r="N73" s="64">
        <f>职业参数比例等级参数!$S$10/100*B73</f>
        <v>12.48</v>
      </c>
      <c r="O73" s="64">
        <f>职业参数比例等级参数!$S$11/100*B73</f>
        <v>24.96</v>
      </c>
      <c r="P73" s="64">
        <f>职业参数比例等级参数!$S$12/100*B73</f>
        <v>12.48</v>
      </c>
    </row>
    <row r="74" spans="2:16">
      <c r="B74" s="238">
        <v>66</v>
      </c>
      <c r="D74" s="238">
        <v>1</v>
      </c>
      <c r="E74" s="238">
        <v>1</v>
      </c>
      <c r="F74" s="238">
        <v>1</v>
      </c>
      <c r="G74" s="238">
        <v>1</v>
      </c>
      <c r="H74" s="238">
        <f t="shared" ref="H74:H108" si="2">G74*$H$5</f>
        <v>2</v>
      </c>
      <c r="I74" s="238">
        <f t="shared" ref="I74:I108" si="3">G74*$I$5</f>
        <v>1</v>
      </c>
      <c r="J74" s="64">
        <f>职业参数比例等级参数!$S$6/100*B74</f>
        <v>211.20000000000002</v>
      </c>
      <c r="K74" s="64">
        <f>职业参数比例等级参数!$S$7/100*B74</f>
        <v>158.4</v>
      </c>
      <c r="L74" s="64">
        <f>职业参数比例等级参数!$S$8/100*B74</f>
        <v>126.72</v>
      </c>
      <c r="M74" s="64">
        <f>职业参数比例等级参数!$S$9/100*B74</f>
        <v>95.039999999999992</v>
      </c>
      <c r="N74" s="64">
        <f>职业参数比例等级参数!$S$10/100*B74</f>
        <v>12.672000000000001</v>
      </c>
      <c r="O74" s="64">
        <f>职业参数比例等级参数!$S$11/100*B74</f>
        <v>25.344000000000001</v>
      </c>
      <c r="P74" s="64">
        <f>职业参数比例等级参数!$S$12/100*B74</f>
        <v>12.672000000000001</v>
      </c>
    </row>
    <row r="75" spans="2:16">
      <c r="B75" s="238">
        <v>67</v>
      </c>
      <c r="D75" s="238">
        <v>1</v>
      </c>
      <c r="E75" s="238">
        <v>1</v>
      </c>
      <c r="F75" s="238">
        <v>1</v>
      </c>
      <c r="G75" s="238">
        <v>1</v>
      </c>
      <c r="H75" s="238">
        <f t="shared" si="2"/>
        <v>2</v>
      </c>
      <c r="I75" s="238">
        <f t="shared" si="3"/>
        <v>1</v>
      </c>
      <c r="J75" s="64">
        <f>职业参数比例等级参数!$S$6/100*B75</f>
        <v>214.4</v>
      </c>
      <c r="K75" s="64">
        <f>职业参数比例等级参数!$S$7/100*B75</f>
        <v>160.79999999999998</v>
      </c>
      <c r="L75" s="64">
        <f>职业参数比例等级参数!$S$8/100*B75</f>
        <v>128.63999999999999</v>
      </c>
      <c r="M75" s="64">
        <f>职业参数比例等级参数!$S$9/100*B75</f>
        <v>96.47999999999999</v>
      </c>
      <c r="N75" s="64">
        <f>职业参数比例等级参数!$S$10/100*B75</f>
        <v>12.864000000000001</v>
      </c>
      <c r="O75" s="64">
        <f>职业参数比例等级参数!$S$11/100*B75</f>
        <v>25.728000000000002</v>
      </c>
      <c r="P75" s="64">
        <f>职业参数比例等级参数!$S$12/100*B75</f>
        <v>12.864000000000001</v>
      </c>
    </row>
    <row r="76" spans="2:16">
      <c r="B76" s="238">
        <v>68</v>
      </c>
      <c r="D76" s="238">
        <v>1</v>
      </c>
      <c r="E76" s="238">
        <v>1</v>
      </c>
      <c r="F76" s="238">
        <v>1</v>
      </c>
      <c r="G76" s="238">
        <v>1</v>
      </c>
      <c r="H76" s="238">
        <f t="shared" si="2"/>
        <v>2</v>
      </c>
      <c r="I76" s="238">
        <f t="shared" si="3"/>
        <v>1</v>
      </c>
      <c r="J76" s="64">
        <f>职业参数比例等级参数!$S$6/100*B76</f>
        <v>217.60000000000002</v>
      </c>
      <c r="K76" s="64">
        <f>职业参数比例等级参数!$S$7/100*B76</f>
        <v>163.19999999999999</v>
      </c>
      <c r="L76" s="64">
        <f>职业参数比例等级参数!$S$8/100*B76</f>
        <v>130.56</v>
      </c>
      <c r="M76" s="64">
        <f>职业参数比例等级参数!$S$9/100*B76</f>
        <v>97.92</v>
      </c>
      <c r="N76" s="64">
        <f>职业参数比例等级参数!$S$10/100*B76</f>
        <v>13.056000000000001</v>
      </c>
      <c r="O76" s="64">
        <f>职业参数比例等级参数!$S$11/100*B76</f>
        <v>26.112000000000002</v>
      </c>
      <c r="P76" s="64">
        <f>职业参数比例等级参数!$S$12/100*B76</f>
        <v>13.056000000000001</v>
      </c>
    </row>
    <row r="77" spans="2:16">
      <c r="B77" s="238">
        <v>69</v>
      </c>
      <c r="D77" s="238">
        <v>1</v>
      </c>
      <c r="E77" s="238">
        <v>1</v>
      </c>
      <c r="F77" s="238">
        <v>1</v>
      </c>
      <c r="G77" s="238">
        <v>1</v>
      </c>
      <c r="H77" s="238">
        <f t="shared" si="2"/>
        <v>2</v>
      </c>
      <c r="I77" s="238">
        <f t="shared" si="3"/>
        <v>1</v>
      </c>
      <c r="J77" s="64">
        <f>职业参数比例等级参数!$S$6/100*B77</f>
        <v>220.8</v>
      </c>
      <c r="K77" s="64">
        <f>职业参数比例等级参数!$S$7/100*B77</f>
        <v>165.6</v>
      </c>
      <c r="L77" s="64">
        <f>职业参数比例等级参数!$S$8/100*B77</f>
        <v>132.47999999999999</v>
      </c>
      <c r="M77" s="64">
        <f>职业参数比例等级参数!$S$9/100*B77</f>
        <v>99.36</v>
      </c>
      <c r="N77" s="64">
        <f>职业参数比例等级参数!$S$10/100*B77</f>
        <v>13.248000000000001</v>
      </c>
      <c r="O77" s="64">
        <f>职业参数比例等级参数!$S$11/100*B77</f>
        <v>26.496000000000002</v>
      </c>
      <c r="P77" s="64">
        <f>职业参数比例等级参数!$S$12/100*B77</f>
        <v>13.248000000000001</v>
      </c>
    </row>
    <row r="78" spans="2:16">
      <c r="B78" s="238">
        <v>70</v>
      </c>
      <c r="D78" s="238">
        <v>1</v>
      </c>
      <c r="E78" s="238">
        <v>1</v>
      </c>
      <c r="F78" s="238">
        <v>1</v>
      </c>
      <c r="G78" s="238">
        <v>1</v>
      </c>
      <c r="H78" s="238">
        <f t="shared" si="2"/>
        <v>2</v>
      </c>
      <c r="I78" s="238">
        <f t="shared" si="3"/>
        <v>1</v>
      </c>
      <c r="J78" s="64">
        <f>职业参数比例等级参数!$S$6/100*B78</f>
        <v>224</v>
      </c>
      <c r="K78" s="64">
        <f>职业参数比例等级参数!$S$7/100*B78</f>
        <v>168</v>
      </c>
      <c r="L78" s="64">
        <f>职业参数比例等级参数!$S$8/100*B78</f>
        <v>134.4</v>
      </c>
      <c r="M78" s="64">
        <f>职业参数比例等级参数!$S$9/100*B78</f>
        <v>100.8</v>
      </c>
      <c r="N78" s="64">
        <f>职业参数比例等级参数!$S$10/100*B78</f>
        <v>13.44</v>
      </c>
      <c r="O78" s="64">
        <f>职业参数比例等级参数!$S$11/100*B78</f>
        <v>26.88</v>
      </c>
      <c r="P78" s="64">
        <f>职业参数比例等级参数!$S$12/100*B78</f>
        <v>13.44</v>
      </c>
    </row>
    <row r="79" spans="2:16">
      <c r="B79" s="238">
        <v>71</v>
      </c>
      <c r="D79" s="238">
        <v>1</v>
      </c>
      <c r="E79" s="238">
        <v>1</v>
      </c>
      <c r="F79" s="238">
        <v>1</v>
      </c>
      <c r="G79" s="238">
        <v>1</v>
      </c>
      <c r="H79" s="238">
        <f t="shared" si="2"/>
        <v>2</v>
      </c>
      <c r="I79" s="238">
        <f t="shared" si="3"/>
        <v>1</v>
      </c>
      <c r="J79" s="64">
        <f>职业参数比例等级参数!$S$6/100*B79</f>
        <v>227.20000000000002</v>
      </c>
      <c r="K79" s="64">
        <f>职业参数比例等级参数!$S$7/100*B79</f>
        <v>170.4</v>
      </c>
      <c r="L79" s="64">
        <f>职业参数比例等级参数!$S$8/100*B79</f>
        <v>136.32</v>
      </c>
      <c r="M79" s="64">
        <f>职业参数比例等级参数!$S$9/100*B79</f>
        <v>102.24</v>
      </c>
      <c r="N79" s="64">
        <f>职业参数比例等级参数!$S$10/100*B79</f>
        <v>13.632</v>
      </c>
      <c r="O79" s="64">
        <f>职业参数比例等级参数!$S$11/100*B79</f>
        <v>27.263999999999999</v>
      </c>
      <c r="P79" s="64">
        <f>职业参数比例等级参数!$S$12/100*B79</f>
        <v>13.632</v>
      </c>
    </row>
    <row r="80" spans="2:16">
      <c r="B80" s="238">
        <v>72</v>
      </c>
      <c r="D80" s="238">
        <v>1</v>
      </c>
      <c r="E80" s="238">
        <v>1</v>
      </c>
      <c r="F80" s="238">
        <v>1</v>
      </c>
      <c r="G80" s="238">
        <v>1</v>
      </c>
      <c r="H80" s="238">
        <f t="shared" si="2"/>
        <v>2</v>
      </c>
      <c r="I80" s="238">
        <f t="shared" si="3"/>
        <v>1</v>
      </c>
      <c r="J80" s="64">
        <f>职业参数比例等级参数!$S$6/100*B80</f>
        <v>230.4</v>
      </c>
      <c r="K80" s="64">
        <f>职业参数比例等级参数!$S$7/100*B80</f>
        <v>172.79999999999998</v>
      </c>
      <c r="L80" s="64">
        <f>职业参数比例等级参数!$S$8/100*B80</f>
        <v>138.24</v>
      </c>
      <c r="M80" s="64">
        <f>职业参数比例等级参数!$S$9/100*B80</f>
        <v>103.67999999999999</v>
      </c>
      <c r="N80" s="64">
        <f>职业参数比例等级参数!$S$10/100*B80</f>
        <v>13.824</v>
      </c>
      <c r="O80" s="64">
        <f>职业参数比例等级参数!$S$11/100*B80</f>
        <v>27.648</v>
      </c>
      <c r="P80" s="64">
        <f>职业参数比例等级参数!$S$12/100*B80</f>
        <v>13.824</v>
      </c>
    </row>
    <row r="81" spans="2:16">
      <c r="B81" s="238">
        <v>73</v>
      </c>
      <c r="D81" s="238">
        <v>1</v>
      </c>
      <c r="E81" s="238">
        <v>1</v>
      </c>
      <c r="F81" s="238">
        <v>1</v>
      </c>
      <c r="G81" s="238">
        <v>1</v>
      </c>
      <c r="H81" s="238">
        <f t="shared" si="2"/>
        <v>2</v>
      </c>
      <c r="I81" s="238">
        <f t="shared" si="3"/>
        <v>1</v>
      </c>
      <c r="J81" s="64">
        <f>职业参数比例等级参数!$S$6/100*B81</f>
        <v>233.60000000000002</v>
      </c>
      <c r="K81" s="64">
        <f>职业参数比例等级参数!$S$7/100*B81</f>
        <v>175.2</v>
      </c>
      <c r="L81" s="64">
        <f>职业参数比例等级参数!$S$8/100*B81</f>
        <v>140.16</v>
      </c>
      <c r="M81" s="64">
        <f>职业参数比例等级参数!$S$9/100*B81</f>
        <v>105.11999999999999</v>
      </c>
      <c r="N81" s="64">
        <f>职业参数比例等级参数!$S$10/100*B81</f>
        <v>14.016</v>
      </c>
      <c r="O81" s="64">
        <f>职业参数比例等级参数!$S$11/100*B81</f>
        <v>28.032</v>
      </c>
      <c r="P81" s="64">
        <f>职业参数比例等级参数!$S$12/100*B81</f>
        <v>14.016</v>
      </c>
    </row>
    <row r="82" spans="2:16">
      <c r="B82" s="238">
        <v>74</v>
      </c>
      <c r="D82" s="238">
        <v>1</v>
      </c>
      <c r="E82" s="238">
        <v>1</v>
      </c>
      <c r="F82" s="238">
        <v>1</v>
      </c>
      <c r="G82" s="238">
        <v>1</v>
      </c>
      <c r="H82" s="238">
        <f t="shared" si="2"/>
        <v>2</v>
      </c>
      <c r="I82" s="238">
        <f t="shared" si="3"/>
        <v>1</v>
      </c>
      <c r="J82" s="64">
        <f>职业参数比例等级参数!$S$6/100*B82</f>
        <v>236.8</v>
      </c>
      <c r="K82" s="64">
        <f>职业参数比例等级参数!$S$7/100*B82</f>
        <v>177.6</v>
      </c>
      <c r="L82" s="64">
        <f>职业参数比例等级参数!$S$8/100*B82</f>
        <v>142.07999999999998</v>
      </c>
      <c r="M82" s="64">
        <f>职业参数比例等级参数!$S$9/100*B82</f>
        <v>106.56</v>
      </c>
      <c r="N82" s="64">
        <f>职业参数比例等级参数!$S$10/100*B82</f>
        <v>14.208</v>
      </c>
      <c r="O82" s="64">
        <f>职业参数比例等级参数!$S$11/100*B82</f>
        <v>28.416</v>
      </c>
      <c r="P82" s="64">
        <f>职业参数比例等级参数!$S$12/100*B82</f>
        <v>14.208</v>
      </c>
    </row>
    <row r="83" spans="2:16">
      <c r="B83" s="238">
        <v>75</v>
      </c>
      <c r="D83" s="238">
        <v>1</v>
      </c>
      <c r="E83" s="238">
        <v>1</v>
      </c>
      <c r="F83" s="238">
        <v>1</v>
      </c>
      <c r="G83" s="238">
        <v>1</v>
      </c>
      <c r="H83" s="238">
        <f t="shared" si="2"/>
        <v>2</v>
      </c>
      <c r="I83" s="238">
        <f t="shared" si="3"/>
        <v>1</v>
      </c>
      <c r="J83" s="64">
        <f>职业参数比例等级参数!$S$6/100*B83</f>
        <v>240</v>
      </c>
      <c r="K83" s="64">
        <f>职业参数比例等级参数!$S$7/100*B83</f>
        <v>180</v>
      </c>
      <c r="L83" s="64">
        <f>职业参数比例等级参数!$S$8/100*B83</f>
        <v>144</v>
      </c>
      <c r="M83" s="64">
        <f>职业参数比例等级参数!$S$9/100*B83</f>
        <v>108</v>
      </c>
      <c r="N83" s="64">
        <f>职业参数比例等级参数!$S$10/100*B83</f>
        <v>14.4</v>
      </c>
      <c r="O83" s="64">
        <f>职业参数比例等级参数!$S$11/100*B83</f>
        <v>28.8</v>
      </c>
      <c r="P83" s="64">
        <f>职业参数比例等级参数!$S$12/100*B83</f>
        <v>14.4</v>
      </c>
    </row>
    <row r="84" spans="2:16">
      <c r="B84" s="238">
        <v>76</v>
      </c>
      <c r="D84" s="238">
        <v>1</v>
      </c>
      <c r="E84" s="238">
        <v>1</v>
      </c>
      <c r="F84" s="238">
        <v>1</v>
      </c>
      <c r="G84" s="238">
        <v>1</v>
      </c>
      <c r="H84" s="238">
        <f t="shared" si="2"/>
        <v>2</v>
      </c>
      <c r="I84" s="238">
        <f t="shared" si="3"/>
        <v>1</v>
      </c>
      <c r="J84" s="64">
        <f>职业参数比例等级参数!$S$6/100*B84</f>
        <v>243.20000000000002</v>
      </c>
      <c r="K84" s="64">
        <f>职业参数比例等级参数!$S$7/100*B84</f>
        <v>182.4</v>
      </c>
      <c r="L84" s="64">
        <f>职业参数比例等级参数!$S$8/100*B84</f>
        <v>145.91999999999999</v>
      </c>
      <c r="M84" s="64">
        <f>职业参数比例等级参数!$S$9/100*B84</f>
        <v>109.44</v>
      </c>
      <c r="N84" s="64">
        <f>职业参数比例等级参数!$S$10/100*B84</f>
        <v>14.592000000000001</v>
      </c>
      <c r="O84" s="64">
        <f>职业参数比例等级参数!$S$11/100*B84</f>
        <v>29.184000000000001</v>
      </c>
      <c r="P84" s="64">
        <f>职业参数比例等级参数!$S$12/100*B84</f>
        <v>14.592000000000001</v>
      </c>
    </row>
    <row r="85" spans="2:16">
      <c r="B85" s="238">
        <v>77</v>
      </c>
      <c r="D85" s="238">
        <v>1</v>
      </c>
      <c r="E85" s="238">
        <v>1</v>
      </c>
      <c r="F85" s="238">
        <v>1</v>
      </c>
      <c r="G85" s="238">
        <v>1</v>
      </c>
      <c r="H85" s="238">
        <f t="shared" si="2"/>
        <v>2</v>
      </c>
      <c r="I85" s="238">
        <f t="shared" si="3"/>
        <v>1</v>
      </c>
      <c r="J85" s="64">
        <f>职业参数比例等级参数!$S$6/100*B85</f>
        <v>246.4</v>
      </c>
      <c r="K85" s="64">
        <f>职业参数比例等级参数!$S$7/100*B85</f>
        <v>184.79999999999998</v>
      </c>
      <c r="L85" s="64">
        <f>职业参数比例等级参数!$S$8/100*B85</f>
        <v>147.84</v>
      </c>
      <c r="M85" s="64">
        <f>职业参数比例等级参数!$S$9/100*B85</f>
        <v>110.88</v>
      </c>
      <c r="N85" s="64">
        <f>职业参数比例等级参数!$S$10/100*B85</f>
        <v>14.784000000000001</v>
      </c>
      <c r="O85" s="64">
        <f>职业参数比例等级参数!$S$11/100*B85</f>
        <v>29.568000000000001</v>
      </c>
      <c r="P85" s="64">
        <f>职业参数比例等级参数!$S$12/100*B85</f>
        <v>14.784000000000001</v>
      </c>
    </row>
    <row r="86" spans="2:16">
      <c r="B86" s="238">
        <v>78</v>
      </c>
      <c r="D86" s="238">
        <v>1</v>
      </c>
      <c r="E86" s="238">
        <v>1</v>
      </c>
      <c r="F86" s="238">
        <v>1</v>
      </c>
      <c r="G86" s="238">
        <v>1</v>
      </c>
      <c r="H86" s="238">
        <f t="shared" si="2"/>
        <v>2</v>
      </c>
      <c r="I86" s="238">
        <f t="shared" si="3"/>
        <v>1</v>
      </c>
      <c r="J86" s="64">
        <f>职业参数比例等级参数!$S$6/100*B86</f>
        <v>249.60000000000002</v>
      </c>
      <c r="K86" s="64">
        <f>职业参数比例等级参数!$S$7/100*B86</f>
        <v>187.2</v>
      </c>
      <c r="L86" s="64">
        <f>职业参数比例等级参数!$S$8/100*B86</f>
        <v>149.76</v>
      </c>
      <c r="M86" s="64">
        <f>职业参数比例等级参数!$S$9/100*B86</f>
        <v>112.32</v>
      </c>
      <c r="N86" s="64">
        <f>职业参数比例等级参数!$S$10/100*B86</f>
        <v>14.976000000000001</v>
      </c>
      <c r="O86" s="64">
        <f>职业参数比例等级参数!$S$11/100*B86</f>
        <v>29.952000000000002</v>
      </c>
      <c r="P86" s="64">
        <f>职业参数比例等级参数!$S$12/100*B86</f>
        <v>14.976000000000001</v>
      </c>
    </row>
    <row r="87" spans="2:16">
      <c r="B87" s="238">
        <v>79</v>
      </c>
      <c r="D87" s="238">
        <v>1</v>
      </c>
      <c r="E87" s="238">
        <v>1</v>
      </c>
      <c r="F87" s="238">
        <v>1</v>
      </c>
      <c r="G87" s="238">
        <v>1</v>
      </c>
      <c r="H87" s="238">
        <f t="shared" si="2"/>
        <v>2</v>
      </c>
      <c r="I87" s="238">
        <f t="shared" si="3"/>
        <v>1</v>
      </c>
      <c r="J87" s="64">
        <f>职业参数比例等级参数!$S$6/100*B87</f>
        <v>252.8</v>
      </c>
      <c r="K87" s="64">
        <f>职业参数比例等级参数!$S$7/100*B87</f>
        <v>189.6</v>
      </c>
      <c r="L87" s="64">
        <f>职业参数比例等级参数!$S$8/100*B87</f>
        <v>151.68</v>
      </c>
      <c r="M87" s="64">
        <f>职业参数比例等级参数!$S$9/100*B87</f>
        <v>113.75999999999999</v>
      </c>
      <c r="N87" s="64">
        <f>职业参数比例等级参数!$S$10/100*B87</f>
        <v>15.168000000000001</v>
      </c>
      <c r="O87" s="64">
        <f>职业参数比例等级参数!$S$11/100*B87</f>
        <v>30.336000000000002</v>
      </c>
      <c r="P87" s="64">
        <f>职业参数比例等级参数!$S$12/100*B87</f>
        <v>15.168000000000001</v>
      </c>
    </row>
    <row r="88" spans="2:16">
      <c r="B88" s="238">
        <v>80</v>
      </c>
      <c r="D88" s="238">
        <v>1</v>
      </c>
      <c r="E88" s="238">
        <v>1</v>
      </c>
      <c r="F88" s="238">
        <v>1</v>
      </c>
      <c r="G88" s="238">
        <v>1</v>
      </c>
      <c r="H88" s="238">
        <f t="shared" si="2"/>
        <v>2</v>
      </c>
      <c r="I88" s="238">
        <f t="shared" si="3"/>
        <v>1</v>
      </c>
      <c r="J88" s="64">
        <f>职业参数比例等级参数!$S$6/100*B88</f>
        <v>256</v>
      </c>
      <c r="K88" s="64">
        <f>职业参数比例等级参数!$S$7/100*B88</f>
        <v>192</v>
      </c>
      <c r="L88" s="64">
        <f>职业参数比例等级参数!$S$8/100*B88</f>
        <v>153.6</v>
      </c>
      <c r="M88" s="64">
        <f>职业参数比例等级参数!$S$9/100*B88</f>
        <v>115.19999999999999</v>
      </c>
      <c r="N88" s="64">
        <f>职业参数比例等级参数!$S$10/100*B88</f>
        <v>15.36</v>
      </c>
      <c r="O88" s="64">
        <f>职业参数比例等级参数!$S$11/100*B88</f>
        <v>30.72</v>
      </c>
      <c r="P88" s="64">
        <f>职业参数比例等级参数!$S$12/100*B88</f>
        <v>15.36</v>
      </c>
    </row>
    <row r="89" spans="2:16">
      <c r="B89" s="238">
        <v>81</v>
      </c>
      <c r="D89" s="238">
        <v>1</v>
      </c>
      <c r="E89" s="238">
        <v>1</v>
      </c>
      <c r="F89" s="238">
        <v>1</v>
      </c>
      <c r="G89" s="238">
        <v>1</v>
      </c>
      <c r="H89" s="238">
        <f t="shared" si="2"/>
        <v>2</v>
      </c>
      <c r="I89" s="238">
        <f t="shared" si="3"/>
        <v>1</v>
      </c>
      <c r="J89" s="64">
        <f>职业参数比例等级参数!$S$6/100*B89</f>
        <v>259.2</v>
      </c>
      <c r="K89" s="64">
        <f>职业参数比例等级参数!$S$7/100*B89</f>
        <v>194.4</v>
      </c>
      <c r="L89" s="64">
        <f>职业参数比例等级参数!$S$8/100*B89</f>
        <v>155.51999999999998</v>
      </c>
      <c r="M89" s="64">
        <f>职业参数比例等级参数!$S$9/100*B89</f>
        <v>116.64</v>
      </c>
      <c r="N89" s="64">
        <f>职业参数比例等级参数!$S$10/100*B89</f>
        <v>15.552</v>
      </c>
      <c r="O89" s="64">
        <f>职业参数比例等级参数!$S$11/100*B89</f>
        <v>31.103999999999999</v>
      </c>
      <c r="P89" s="64">
        <f>职业参数比例等级参数!$S$12/100*B89</f>
        <v>15.552</v>
      </c>
    </row>
    <row r="90" spans="2:16">
      <c r="B90" s="238">
        <v>82</v>
      </c>
      <c r="D90" s="238">
        <v>1</v>
      </c>
      <c r="E90" s="238">
        <v>1</v>
      </c>
      <c r="F90" s="238">
        <v>1</v>
      </c>
      <c r="G90" s="238">
        <v>1</v>
      </c>
      <c r="H90" s="238">
        <f t="shared" si="2"/>
        <v>2</v>
      </c>
      <c r="I90" s="238">
        <f t="shared" si="3"/>
        <v>1</v>
      </c>
      <c r="J90" s="64">
        <f>职业参数比例等级参数!$S$6/100*B90</f>
        <v>262.40000000000003</v>
      </c>
      <c r="K90" s="64">
        <f>职业参数比例等级参数!$S$7/100*B90</f>
        <v>196.79999999999998</v>
      </c>
      <c r="L90" s="64">
        <f>职业参数比例等级参数!$S$8/100*B90</f>
        <v>157.44</v>
      </c>
      <c r="M90" s="64">
        <f>职业参数比例等级参数!$S$9/100*B90</f>
        <v>118.08</v>
      </c>
      <c r="N90" s="64">
        <f>职业参数比例等级参数!$S$10/100*B90</f>
        <v>15.744</v>
      </c>
      <c r="O90" s="64">
        <f>职业参数比例等级参数!$S$11/100*B90</f>
        <v>31.488</v>
      </c>
      <c r="P90" s="64">
        <f>职业参数比例等级参数!$S$12/100*B90</f>
        <v>15.744</v>
      </c>
    </row>
    <row r="91" spans="2:16">
      <c r="B91" s="238">
        <v>83</v>
      </c>
      <c r="D91" s="238">
        <v>1</v>
      </c>
      <c r="E91" s="238">
        <v>1</v>
      </c>
      <c r="F91" s="238">
        <v>1</v>
      </c>
      <c r="G91" s="238">
        <v>1</v>
      </c>
      <c r="H91" s="238">
        <f t="shared" si="2"/>
        <v>2</v>
      </c>
      <c r="I91" s="238">
        <f t="shared" si="3"/>
        <v>1</v>
      </c>
      <c r="J91" s="64">
        <f>职业参数比例等级参数!$S$6/100*B91</f>
        <v>265.60000000000002</v>
      </c>
      <c r="K91" s="64">
        <f>职业参数比例等级参数!$S$7/100*B91</f>
        <v>199.2</v>
      </c>
      <c r="L91" s="64">
        <f>职业参数比例等级参数!$S$8/100*B91</f>
        <v>159.35999999999999</v>
      </c>
      <c r="M91" s="64">
        <f>职业参数比例等级参数!$S$9/100*B91</f>
        <v>119.52</v>
      </c>
      <c r="N91" s="64">
        <f>职业参数比例等级参数!$S$10/100*B91</f>
        <v>15.936</v>
      </c>
      <c r="O91" s="64">
        <f>职业参数比例等级参数!$S$11/100*B91</f>
        <v>31.872</v>
      </c>
      <c r="P91" s="64">
        <f>职业参数比例等级参数!$S$12/100*B91</f>
        <v>15.936</v>
      </c>
    </row>
    <row r="92" spans="2:16">
      <c r="B92" s="238">
        <v>84</v>
      </c>
      <c r="D92" s="238">
        <v>1</v>
      </c>
      <c r="E92" s="238">
        <v>1</v>
      </c>
      <c r="F92" s="238">
        <v>1</v>
      </c>
      <c r="G92" s="238">
        <v>1</v>
      </c>
      <c r="H92" s="238">
        <f t="shared" si="2"/>
        <v>2</v>
      </c>
      <c r="I92" s="238">
        <f t="shared" si="3"/>
        <v>1</v>
      </c>
      <c r="J92" s="64">
        <f>职业参数比例等级参数!$S$6/100*B92</f>
        <v>268.8</v>
      </c>
      <c r="K92" s="64">
        <f>职业参数比例等级参数!$S$7/100*B92</f>
        <v>201.6</v>
      </c>
      <c r="L92" s="64">
        <f>职业参数比例等级参数!$S$8/100*B92</f>
        <v>161.28</v>
      </c>
      <c r="M92" s="64">
        <f>职业参数比例等级参数!$S$9/100*B92</f>
        <v>120.96</v>
      </c>
      <c r="N92" s="64">
        <f>职业参数比例等级参数!$S$10/100*B92</f>
        <v>16.128</v>
      </c>
      <c r="O92" s="64">
        <f>职业参数比例等级参数!$S$11/100*B92</f>
        <v>32.256</v>
      </c>
      <c r="P92" s="64">
        <f>职业参数比例等级参数!$S$12/100*B92</f>
        <v>16.128</v>
      </c>
    </row>
    <row r="93" spans="2:16">
      <c r="B93" s="238">
        <v>85</v>
      </c>
      <c r="D93" s="238">
        <v>1</v>
      </c>
      <c r="E93" s="238">
        <v>1</v>
      </c>
      <c r="F93" s="238">
        <v>1</v>
      </c>
      <c r="G93" s="238">
        <v>1</v>
      </c>
      <c r="H93" s="238">
        <f t="shared" si="2"/>
        <v>2</v>
      </c>
      <c r="I93" s="238">
        <f t="shared" si="3"/>
        <v>1</v>
      </c>
      <c r="J93" s="64">
        <f>职业参数比例等级参数!$S$6/100*B93</f>
        <v>272</v>
      </c>
      <c r="K93" s="64">
        <f>职业参数比例等级参数!$S$7/100*B93</f>
        <v>204</v>
      </c>
      <c r="L93" s="64">
        <f>职业参数比例等级参数!$S$8/100*B93</f>
        <v>163.19999999999999</v>
      </c>
      <c r="M93" s="64">
        <f>职业参数比例等级参数!$S$9/100*B93</f>
        <v>122.39999999999999</v>
      </c>
      <c r="N93" s="64">
        <f>职业参数比例等级参数!$S$10/100*B93</f>
        <v>16.32</v>
      </c>
      <c r="O93" s="64">
        <f>职业参数比例等级参数!$S$11/100*B93</f>
        <v>32.64</v>
      </c>
      <c r="P93" s="64">
        <f>职业参数比例等级参数!$S$12/100*B93</f>
        <v>16.32</v>
      </c>
    </row>
    <row r="94" spans="2:16">
      <c r="B94" s="238">
        <v>86</v>
      </c>
      <c r="D94" s="238">
        <v>1</v>
      </c>
      <c r="E94" s="238">
        <v>1</v>
      </c>
      <c r="F94" s="238">
        <v>1</v>
      </c>
      <c r="G94" s="238">
        <v>1</v>
      </c>
      <c r="H94" s="238">
        <f t="shared" si="2"/>
        <v>2</v>
      </c>
      <c r="I94" s="238">
        <f t="shared" si="3"/>
        <v>1</v>
      </c>
      <c r="J94" s="64">
        <f>职业参数比例等级参数!$S$6/100*B94</f>
        <v>275.2</v>
      </c>
      <c r="K94" s="64">
        <f>职业参数比例等级参数!$S$7/100*B94</f>
        <v>206.4</v>
      </c>
      <c r="L94" s="64">
        <f>职业参数比例等级参数!$S$8/100*B94</f>
        <v>165.12</v>
      </c>
      <c r="M94" s="64">
        <f>职业参数比例等级参数!$S$9/100*B94</f>
        <v>123.83999999999999</v>
      </c>
      <c r="N94" s="64">
        <f>职业参数比例等级参数!$S$10/100*B94</f>
        <v>16.512</v>
      </c>
      <c r="O94" s="64">
        <f>职业参数比例等级参数!$S$11/100*B94</f>
        <v>33.024000000000001</v>
      </c>
      <c r="P94" s="64">
        <f>职业参数比例等级参数!$S$12/100*B94</f>
        <v>16.512</v>
      </c>
    </row>
    <row r="95" spans="2:16">
      <c r="B95" s="238">
        <v>87</v>
      </c>
      <c r="D95" s="238">
        <v>1</v>
      </c>
      <c r="E95" s="238">
        <v>1</v>
      </c>
      <c r="F95" s="238">
        <v>1</v>
      </c>
      <c r="G95" s="238">
        <v>1</v>
      </c>
      <c r="H95" s="238">
        <f t="shared" si="2"/>
        <v>2</v>
      </c>
      <c r="I95" s="238">
        <f t="shared" si="3"/>
        <v>1</v>
      </c>
      <c r="J95" s="64">
        <f>职业参数比例等级参数!$S$6/100*B95</f>
        <v>278.40000000000003</v>
      </c>
      <c r="K95" s="64">
        <f>职业参数比例等级参数!$S$7/100*B95</f>
        <v>208.79999999999998</v>
      </c>
      <c r="L95" s="64">
        <f>职业参数比例等级参数!$S$8/100*B95</f>
        <v>167.04</v>
      </c>
      <c r="M95" s="64">
        <f>职业参数比例等级参数!$S$9/100*B95</f>
        <v>125.28</v>
      </c>
      <c r="N95" s="64">
        <f>职业参数比例等级参数!$S$10/100*B95</f>
        <v>16.704000000000001</v>
      </c>
      <c r="O95" s="64">
        <f>职业参数比例等级参数!$S$11/100*B95</f>
        <v>33.408000000000001</v>
      </c>
      <c r="P95" s="64">
        <f>职业参数比例等级参数!$S$12/100*B95</f>
        <v>16.704000000000001</v>
      </c>
    </row>
    <row r="96" spans="2:16">
      <c r="B96" s="238">
        <v>88</v>
      </c>
      <c r="D96" s="238">
        <v>1</v>
      </c>
      <c r="E96" s="238">
        <v>1</v>
      </c>
      <c r="F96" s="238">
        <v>1</v>
      </c>
      <c r="G96" s="238">
        <v>1</v>
      </c>
      <c r="H96" s="238">
        <f t="shared" si="2"/>
        <v>2</v>
      </c>
      <c r="I96" s="238">
        <f t="shared" si="3"/>
        <v>1</v>
      </c>
      <c r="J96" s="64">
        <f>职业参数比例等级参数!$S$6/100*B96</f>
        <v>281.60000000000002</v>
      </c>
      <c r="K96" s="64">
        <f>职业参数比例等级参数!$S$7/100*B96</f>
        <v>211.2</v>
      </c>
      <c r="L96" s="64">
        <f>职业参数比例等级参数!$S$8/100*B96</f>
        <v>168.95999999999998</v>
      </c>
      <c r="M96" s="64">
        <f>职业参数比例等级参数!$S$9/100*B96</f>
        <v>126.72</v>
      </c>
      <c r="N96" s="64">
        <f>职业参数比例等级参数!$S$10/100*B96</f>
        <v>16.896000000000001</v>
      </c>
      <c r="O96" s="64">
        <f>职业参数比例等级参数!$S$11/100*B96</f>
        <v>33.792000000000002</v>
      </c>
      <c r="P96" s="64">
        <f>职业参数比例等级参数!$S$12/100*B96</f>
        <v>16.896000000000001</v>
      </c>
    </row>
    <row r="97" spans="2:16">
      <c r="B97" s="238">
        <v>89</v>
      </c>
      <c r="D97" s="238">
        <v>1</v>
      </c>
      <c r="E97" s="238">
        <v>1</v>
      </c>
      <c r="F97" s="238">
        <v>1</v>
      </c>
      <c r="G97" s="238">
        <v>1</v>
      </c>
      <c r="H97" s="238">
        <f t="shared" si="2"/>
        <v>2</v>
      </c>
      <c r="I97" s="238">
        <f t="shared" si="3"/>
        <v>1</v>
      </c>
      <c r="J97" s="64">
        <f>职业参数比例等级参数!$S$6/100*B97</f>
        <v>284.8</v>
      </c>
      <c r="K97" s="64">
        <f>职业参数比例等级参数!$S$7/100*B97</f>
        <v>213.6</v>
      </c>
      <c r="L97" s="64">
        <f>职业参数比例等级参数!$S$8/100*B97</f>
        <v>170.88</v>
      </c>
      <c r="M97" s="64">
        <f>职业参数比例等级参数!$S$9/100*B97</f>
        <v>128.16</v>
      </c>
      <c r="N97" s="64">
        <f>职业参数比例等级参数!$S$10/100*B97</f>
        <v>17.088000000000001</v>
      </c>
      <c r="O97" s="64">
        <f>职业参数比例等级参数!$S$11/100*B97</f>
        <v>34.176000000000002</v>
      </c>
      <c r="P97" s="64">
        <f>职业参数比例等级参数!$S$12/100*B97</f>
        <v>17.088000000000001</v>
      </c>
    </row>
    <row r="98" spans="2:16">
      <c r="B98" s="238">
        <v>90</v>
      </c>
      <c r="D98" s="238">
        <v>1</v>
      </c>
      <c r="E98" s="238">
        <v>1</v>
      </c>
      <c r="F98" s="238">
        <v>1</v>
      </c>
      <c r="G98" s="238">
        <v>1</v>
      </c>
      <c r="H98" s="238">
        <f t="shared" si="2"/>
        <v>2</v>
      </c>
      <c r="I98" s="238">
        <f t="shared" si="3"/>
        <v>1</v>
      </c>
      <c r="J98" s="64">
        <f>职业参数比例等级参数!$S$6/100*B98</f>
        <v>288</v>
      </c>
      <c r="K98" s="64">
        <f>职业参数比例等级参数!$S$7/100*B98</f>
        <v>216</v>
      </c>
      <c r="L98" s="64">
        <f>职业参数比例等级参数!$S$8/100*B98</f>
        <v>172.79999999999998</v>
      </c>
      <c r="M98" s="64">
        <f>职业参数比例等级参数!$S$9/100*B98</f>
        <v>129.6</v>
      </c>
      <c r="N98" s="64">
        <f>职业参数比例等级参数!$S$10/100*B98</f>
        <v>17.28</v>
      </c>
      <c r="O98" s="64">
        <f>职业参数比例等级参数!$S$11/100*B98</f>
        <v>34.56</v>
      </c>
      <c r="P98" s="64">
        <f>职业参数比例等级参数!$S$12/100*B98</f>
        <v>17.28</v>
      </c>
    </row>
    <row r="99" spans="2:16">
      <c r="B99" s="238">
        <v>91</v>
      </c>
      <c r="D99" s="238">
        <v>1</v>
      </c>
      <c r="E99" s="238">
        <v>1</v>
      </c>
      <c r="F99" s="238">
        <v>1</v>
      </c>
      <c r="G99" s="238">
        <v>1</v>
      </c>
      <c r="H99" s="238">
        <f t="shared" si="2"/>
        <v>2</v>
      </c>
      <c r="I99" s="238">
        <f t="shared" si="3"/>
        <v>1</v>
      </c>
      <c r="J99" s="64">
        <f>职业参数比例等级参数!$S$6/100*B99</f>
        <v>291.2</v>
      </c>
      <c r="K99" s="64">
        <f>职业参数比例等级参数!$S$7/100*B99</f>
        <v>218.4</v>
      </c>
      <c r="L99" s="64">
        <f>职业参数比例等级参数!$S$8/100*B99</f>
        <v>174.72</v>
      </c>
      <c r="M99" s="64">
        <f>职业参数比例等级参数!$S$9/100*B99</f>
        <v>131.04</v>
      </c>
      <c r="N99" s="64">
        <f>职业参数比例等级参数!$S$10/100*B99</f>
        <v>17.472000000000001</v>
      </c>
      <c r="O99" s="64">
        <f>职业参数比例等级参数!$S$11/100*B99</f>
        <v>34.944000000000003</v>
      </c>
      <c r="P99" s="64">
        <f>职业参数比例等级参数!$S$12/100*B99</f>
        <v>17.472000000000001</v>
      </c>
    </row>
    <row r="100" spans="2:16">
      <c r="B100" s="238">
        <v>92</v>
      </c>
      <c r="D100" s="238">
        <v>1</v>
      </c>
      <c r="E100" s="238">
        <v>1</v>
      </c>
      <c r="F100" s="238">
        <v>1</v>
      </c>
      <c r="G100" s="238">
        <v>1</v>
      </c>
      <c r="H100" s="238">
        <f t="shared" si="2"/>
        <v>2</v>
      </c>
      <c r="I100" s="238">
        <f t="shared" si="3"/>
        <v>1</v>
      </c>
      <c r="J100" s="64">
        <f>职业参数比例等级参数!$S$6/100*B100</f>
        <v>294.40000000000003</v>
      </c>
      <c r="K100" s="64">
        <f>职业参数比例等级参数!$S$7/100*B100</f>
        <v>220.79999999999998</v>
      </c>
      <c r="L100" s="64">
        <f>职业参数比例等级参数!$S$8/100*B100</f>
        <v>176.64</v>
      </c>
      <c r="M100" s="64">
        <f>职业参数比例等级参数!$S$9/100*B100</f>
        <v>132.47999999999999</v>
      </c>
      <c r="N100" s="64">
        <f>职业参数比例等级参数!$S$10/100*B100</f>
        <v>17.664000000000001</v>
      </c>
      <c r="O100" s="64">
        <f>职业参数比例等级参数!$S$11/100*B100</f>
        <v>35.328000000000003</v>
      </c>
      <c r="P100" s="64">
        <f>职业参数比例等级参数!$S$12/100*B100</f>
        <v>17.664000000000001</v>
      </c>
    </row>
    <row r="101" spans="2:16">
      <c r="B101" s="238">
        <v>93</v>
      </c>
      <c r="D101" s="238">
        <v>1</v>
      </c>
      <c r="E101" s="238">
        <v>1</v>
      </c>
      <c r="F101" s="238">
        <v>1</v>
      </c>
      <c r="G101" s="238">
        <v>1</v>
      </c>
      <c r="H101" s="238">
        <f t="shared" si="2"/>
        <v>2</v>
      </c>
      <c r="I101" s="238">
        <f t="shared" si="3"/>
        <v>1</v>
      </c>
      <c r="J101" s="64">
        <f>职业参数比例等级参数!$S$6/100*B101</f>
        <v>297.60000000000002</v>
      </c>
      <c r="K101" s="64">
        <f>职业参数比例等级参数!$S$7/100*B101</f>
        <v>223.2</v>
      </c>
      <c r="L101" s="64">
        <f>职业参数比例等级参数!$S$8/100*B101</f>
        <v>178.56</v>
      </c>
      <c r="M101" s="64">
        <f>职业参数比例等级参数!$S$9/100*B101</f>
        <v>133.91999999999999</v>
      </c>
      <c r="N101" s="64">
        <f>职业参数比例等级参数!$S$10/100*B101</f>
        <v>17.856000000000002</v>
      </c>
      <c r="O101" s="64">
        <f>职业参数比例等级参数!$S$11/100*B101</f>
        <v>35.712000000000003</v>
      </c>
      <c r="P101" s="64">
        <f>职业参数比例等级参数!$S$12/100*B101</f>
        <v>17.856000000000002</v>
      </c>
    </row>
    <row r="102" spans="2:16">
      <c r="B102" s="238">
        <v>94</v>
      </c>
      <c r="D102" s="238">
        <v>1</v>
      </c>
      <c r="E102" s="238">
        <v>1</v>
      </c>
      <c r="F102" s="238">
        <v>1</v>
      </c>
      <c r="G102" s="238">
        <v>1</v>
      </c>
      <c r="H102" s="238">
        <f t="shared" si="2"/>
        <v>2</v>
      </c>
      <c r="I102" s="238">
        <f t="shared" si="3"/>
        <v>1</v>
      </c>
      <c r="J102" s="64">
        <f>职业参数比例等级参数!$S$6/100*B102</f>
        <v>300.8</v>
      </c>
      <c r="K102" s="64">
        <f>职业参数比例等级参数!$S$7/100*B102</f>
        <v>225.6</v>
      </c>
      <c r="L102" s="64">
        <f>职业参数比例等级参数!$S$8/100*B102</f>
        <v>180.48</v>
      </c>
      <c r="M102" s="64">
        <f>职业参数比例等级参数!$S$9/100*B102</f>
        <v>135.35999999999999</v>
      </c>
      <c r="N102" s="64">
        <f>职业参数比例等级参数!$S$10/100*B102</f>
        <v>18.048000000000002</v>
      </c>
      <c r="O102" s="64">
        <f>职业参数比例等级参数!$S$11/100*B102</f>
        <v>36.096000000000004</v>
      </c>
      <c r="P102" s="64">
        <f>职业参数比例等级参数!$S$12/100*B102</f>
        <v>18.048000000000002</v>
      </c>
    </row>
    <row r="103" spans="2:16">
      <c r="B103" s="238">
        <v>95</v>
      </c>
      <c r="D103" s="238">
        <v>1</v>
      </c>
      <c r="E103" s="238">
        <v>1</v>
      </c>
      <c r="F103" s="238">
        <v>1</v>
      </c>
      <c r="G103" s="238">
        <v>1</v>
      </c>
      <c r="H103" s="238">
        <f t="shared" si="2"/>
        <v>2</v>
      </c>
      <c r="I103" s="238">
        <f t="shared" si="3"/>
        <v>1</v>
      </c>
      <c r="J103" s="64">
        <f>职业参数比例等级参数!$S$6/100*B103</f>
        <v>304</v>
      </c>
      <c r="K103" s="64">
        <f>职业参数比例等级参数!$S$7/100*B103</f>
        <v>228</v>
      </c>
      <c r="L103" s="64">
        <f>职业参数比例等级参数!$S$8/100*B103</f>
        <v>182.4</v>
      </c>
      <c r="M103" s="64">
        <f>职业参数比例等级参数!$S$9/100*B103</f>
        <v>136.79999999999998</v>
      </c>
      <c r="N103" s="64">
        <f>职业参数比例等级参数!$S$10/100*B103</f>
        <v>18.240000000000002</v>
      </c>
      <c r="O103" s="64">
        <f>职业参数比例等级参数!$S$11/100*B103</f>
        <v>36.480000000000004</v>
      </c>
      <c r="P103" s="64">
        <f>职业参数比例等级参数!$S$12/100*B103</f>
        <v>18.240000000000002</v>
      </c>
    </row>
    <row r="104" spans="2:16">
      <c r="B104" s="238">
        <v>96</v>
      </c>
      <c r="D104" s="238">
        <v>1</v>
      </c>
      <c r="E104" s="238">
        <v>1</v>
      </c>
      <c r="F104" s="238">
        <v>1</v>
      </c>
      <c r="G104" s="238">
        <v>1</v>
      </c>
      <c r="H104" s="238">
        <f t="shared" si="2"/>
        <v>2</v>
      </c>
      <c r="I104" s="238">
        <f t="shared" si="3"/>
        <v>1</v>
      </c>
      <c r="J104" s="64">
        <f>职业参数比例等级参数!$S$6/100*B104</f>
        <v>307.20000000000005</v>
      </c>
      <c r="K104" s="64">
        <f>职业参数比例等级参数!$S$7/100*B104</f>
        <v>230.39999999999998</v>
      </c>
      <c r="L104" s="64">
        <f>职业参数比例等级参数!$S$8/100*B104</f>
        <v>184.32</v>
      </c>
      <c r="M104" s="64">
        <f>职业参数比例等级参数!$S$9/100*B104</f>
        <v>138.24</v>
      </c>
      <c r="N104" s="64">
        <f>职业参数比例等级参数!$S$10/100*B104</f>
        <v>18.432000000000002</v>
      </c>
      <c r="O104" s="64">
        <f>职业参数比例等级参数!$S$11/100*B104</f>
        <v>36.864000000000004</v>
      </c>
      <c r="P104" s="64">
        <f>职业参数比例等级参数!$S$12/100*B104</f>
        <v>18.432000000000002</v>
      </c>
    </row>
    <row r="105" spans="2:16">
      <c r="B105" s="238">
        <v>97</v>
      </c>
      <c r="D105" s="238">
        <v>1</v>
      </c>
      <c r="E105" s="238">
        <v>1</v>
      </c>
      <c r="F105" s="238">
        <v>1</v>
      </c>
      <c r="G105" s="238">
        <v>1</v>
      </c>
      <c r="H105" s="238">
        <f t="shared" si="2"/>
        <v>2</v>
      </c>
      <c r="I105" s="238">
        <f t="shared" si="3"/>
        <v>1</v>
      </c>
      <c r="J105" s="64">
        <f>职业参数比例等级参数!$S$6/100*B105</f>
        <v>310.40000000000003</v>
      </c>
      <c r="K105" s="64">
        <f>职业参数比例等级参数!$S$7/100*B105</f>
        <v>232.79999999999998</v>
      </c>
      <c r="L105" s="64">
        <f>职业参数比例等级参数!$S$8/100*B105</f>
        <v>186.23999999999998</v>
      </c>
      <c r="M105" s="64">
        <f>职业参数比例等级参数!$S$9/100*B105</f>
        <v>139.68</v>
      </c>
      <c r="N105" s="64">
        <f>职业参数比例等级参数!$S$10/100*B105</f>
        <v>18.623999999999999</v>
      </c>
      <c r="O105" s="64">
        <f>职业参数比例等级参数!$S$11/100*B105</f>
        <v>37.247999999999998</v>
      </c>
      <c r="P105" s="64">
        <f>职业参数比例等级参数!$S$12/100*B105</f>
        <v>18.623999999999999</v>
      </c>
    </row>
    <row r="106" spans="2:16">
      <c r="B106" s="238">
        <v>98</v>
      </c>
      <c r="D106" s="238">
        <v>1</v>
      </c>
      <c r="E106" s="238">
        <v>1</v>
      </c>
      <c r="F106" s="238">
        <v>1</v>
      </c>
      <c r="G106" s="238">
        <v>1</v>
      </c>
      <c r="H106" s="238">
        <f t="shared" si="2"/>
        <v>2</v>
      </c>
      <c r="I106" s="238">
        <f t="shared" si="3"/>
        <v>1</v>
      </c>
      <c r="J106" s="64">
        <f>职业参数比例等级参数!$S$6/100*B106</f>
        <v>313.60000000000002</v>
      </c>
      <c r="K106" s="64">
        <f>职业参数比例等级参数!$S$7/100*B106</f>
        <v>235.2</v>
      </c>
      <c r="L106" s="64">
        <f>职业参数比例等级参数!$S$8/100*B106</f>
        <v>188.16</v>
      </c>
      <c r="M106" s="64">
        <f>职业参数比例等级参数!$S$9/100*B106</f>
        <v>141.12</v>
      </c>
      <c r="N106" s="64">
        <f>职业参数比例等级参数!$S$10/100*B106</f>
        <v>18.815999999999999</v>
      </c>
      <c r="O106" s="64">
        <f>职业参数比例等级参数!$S$11/100*B106</f>
        <v>37.631999999999998</v>
      </c>
      <c r="P106" s="64">
        <f>职业参数比例等级参数!$S$12/100*B106</f>
        <v>18.815999999999999</v>
      </c>
    </row>
    <row r="107" spans="2:16">
      <c r="B107" s="238">
        <v>99</v>
      </c>
      <c r="D107" s="238">
        <v>1</v>
      </c>
      <c r="E107" s="238">
        <v>1</v>
      </c>
      <c r="F107" s="238">
        <v>1</v>
      </c>
      <c r="G107" s="238">
        <v>1</v>
      </c>
      <c r="H107" s="238">
        <f t="shared" si="2"/>
        <v>2</v>
      </c>
      <c r="I107" s="238">
        <f t="shared" si="3"/>
        <v>1</v>
      </c>
      <c r="J107" s="64">
        <f>职业参数比例等级参数!$S$6/100*B107</f>
        <v>316.8</v>
      </c>
      <c r="K107" s="64">
        <f>职业参数比例等级参数!$S$7/100*B107</f>
        <v>237.6</v>
      </c>
      <c r="L107" s="64">
        <f>职业参数比例等级参数!$S$8/100*B107</f>
        <v>190.07999999999998</v>
      </c>
      <c r="M107" s="64">
        <f>职业参数比例等级参数!$S$9/100*B107</f>
        <v>142.56</v>
      </c>
      <c r="N107" s="64">
        <f>职业参数比例等级参数!$S$10/100*B107</f>
        <v>19.007999999999999</v>
      </c>
      <c r="O107" s="64">
        <f>职业参数比例等级参数!$S$11/100*B107</f>
        <v>38.015999999999998</v>
      </c>
      <c r="P107" s="64">
        <f>职业参数比例等级参数!$S$12/100*B107</f>
        <v>19.007999999999999</v>
      </c>
    </row>
    <row r="108" spans="2:16">
      <c r="B108" s="238">
        <v>100</v>
      </c>
      <c r="D108" s="238">
        <v>1</v>
      </c>
      <c r="E108" s="238">
        <v>1</v>
      </c>
      <c r="F108" s="238">
        <v>1</v>
      </c>
      <c r="G108" s="238">
        <v>1</v>
      </c>
      <c r="H108" s="238">
        <f t="shared" si="2"/>
        <v>2</v>
      </c>
      <c r="I108" s="238">
        <f t="shared" si="3"/>
        <v>1</v>
      </c>
      <c r="J108" s="64">
        <f>职业参数比例等级参数!$S$6/100*B108</f>
        <v>320</v>
      </c>
      <c r="K108" s="64">
        <f>职业参数比例等级参数!$S$7/100*B108</f>
        <v>240</v>
      </c>
      <c r="L108" s="64">
        <f>职业参数比例等级参数!$S$8/100*B108</f>
        <v>192</v>
      </c>
      <c r="M108" s="64">
        <f>职业参数比例等级参数!$S$9/100*B108</f>
        <v>144</v>
      </c>
      <c r="N108" s="64">
        <f>职业参数比例等级参数!$S$10/100*B108</f>
        <v>19.2</v>
      </c>
      <c r="O108" s="64">
        <f>职业参数比例等级参数!$S$11/100*B108</f>
        <v>38.4</v>
      </c>
      <c r="P108" s="64">
        <f>职业参数比例等级参数!$S$12/100*B108</f>
        <v>19.2</v>
      </c>
    </row>
  </sheetData>
  <phoneticPr fontId="1"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D107"/>
  <sheetViews>
    <sheetView topLeftCell="A5" workbookViewId="0">
      <pane ySplit="3" topLeftCell="A8" activePane="bottomLeft" state="frozen"/>
      <selection activeCell="A5" sqref="A5"/>
      <selection pane="bottomLeft" activeCell="A8" sqref="A8:XFD8"/>
    </sheetView>
  </sheetViews>
  <sheetFormatPr defaultColWidth="4.109375" defaultRowHeight="14.4"/>
  <cols>
    <col min="4" max="4" width="4.109375" customWidth="1"/>
    <col min="11" max="11" width="4.109375" style="177"/>
    <col min="21" max="21" width="4.109375" style="177"/>
  </cols>
  <sheetData>
    <row r="1" spans="1:30">
      <c r="A1" s="158"/>
      <c r="C1" s="158"/>
      <c r="D1" s="158" t="s">
        <v>2001</v>
      </c>
      <c r="E1" s="158">
        <v>100</v>
      </c>
    </row>
    <row r="2" spans="1:30" s="158" customFormat="1" ht="13.2">
      <c r="A2" s="158" t="s">
        <v>2025</v>
      </c>
      <c r="K2" s="178"/>
      <c r="U2" s="178"/>
    </row>
    <row r="4" spans="1:30">
      <c r="A4" s="50"/>
    </row>
    <row r="5" spans="1:30">
      <c r="A5" s="161"/>
      <c r="B5" s="161" t="s">
        <v>1997</v>
      </c>
      <c r="C5" s="161"/>
      <c r="D5" s="161"/>
      <c r="E5" s="161"/>
      <c r="F5" s="161"/>
      <c r="G5" s="161"/>
      <c r="H5" s="161"/>
      <c r="I5" s="161"/>
      <c r="J5" s="161"/>
      <c r="L5" s="161" t="s">
        <v>511</v>
      </c>
      <c r="M5" s="161"/>
      <c r="N5" s="161"/>
      <c r="O5" s="161"/>
      <c r="P5" s="161"/>
      <c r="Q5" s="161"/>
      <c r="R5" s="161"/>
      <c r="S5" s="161"/>
      <c r="T5" s="161"/>
      <c r="V5" s="161" t="s">
        <v>512</v>
      </c>
      <c r="W5" s="161"/>
      <c r="X5" s="161"/>
      <c r="Y5" s="161"/>
      <c r="Z5" s="161"/>
      <c r="AA5" s="161"/>
      <c r="AB5" s="161"/>
      <c r="AC5" s="161"/>
      <c r="AD5" s="161"/>
    </row>
    <row r="6" spans="1:30">
      <c r="A6" s="161" t="s">
        <v>1998</v>
      </c>
      <c r="B6" s="161"/>
      <c r="C6" s="161"/>
      <c r="D6" s="161"/>
      <c r="E6" s="161"/>
      <c r="F6" s="161"/>
      <c r="G6" s="161"/>
      <c r="H6" s="161"/>
      <c r="I6" s="161"/>
      <c r="J6" s="161"/>
      <c r="L6" s="161"/>
      <c r="M6" s="161"/>
      <c r="N6" s="161"/>
      <c r="O6" s="161"/>
      <c r="P6" s="161"/>
      <c r="Q6" s="161"/>
      <c r="R6" s="161"/>
      <c r="S6" s="161"/>
      <c r="T6" s="161"/>
      <c r="V6" s="161"/>
      <c r="W6" s="161"/>
      <c r="X6" s="161"/>
      <c r="Y6" s="161"/>
      <c r="Z6" s="161"/>
      <c r="AA6" s="161"/>
      <c r="AB6" s="161"/>
      <c r="AC6" s="161"/>
      <c r="AD6" s="161"/>
    </row>
    <row r="7" spans="1:30">
      <c r="A7" s="158">
        <v>0</v>
      </c>
      <c r="B7" s="161" t="s">
        <v>2002</v>
      </c>
      <c r="C7" s="161" t="s">
        <v>2003</v>
      </c>
      <c r="D7" s="161" t="s">
        <v>2004</v>
      </c>
      <c r="E7" s="161" t="s">
        <v>2005</v>
      </c>
      <c r="F7" s="161" t="s">
        <v>2007</v>
      </c>
      <c r="G7" s="161" t="s">
        <v>2012</v>
      </c>
      <c r="H7" s="161" t="s">
        <v>2008</v>
      </c>
      <c r="I7" s="161" t="s">
        <v>2009</v>
      </c>
      <c r="J7" s="161" t="s">
        <v>2010</v>
      </c>
      <c r="L7" s="161" t="s">
        <v>2002</v>
      </c>
      <c r="M7" s="161" t="s">
        <v>2003</v>
      </c>
      <c r="N7" s="161" t="s">
        <v>2004</v>
      </c>
      <c r="O7" s="161" t="s">
        <v>2005</v>
      </c>
      <c r="P7" s="161" t="s">
        <v>2007</v>
      </c>
      <c r="Q7" s="161" t="s">
        <v>2012</v>
      </c>
      <c r="R7" s="161" t="s">
        <v>2008</v>
      </c>
      <c r="S7" s="161" t="s">
        <v>2009</v>
      </c>
      <c r="T7" s="161" t="s">
        <v>2010</v>
      </c>
      <c r="V7" s="161" t="s">
        <v>2002</v>
      </c>
      <c r="W7" s="161" t="s">
        <v>2003</v>
      </c>
      <c r="X7" s="161" t="s">
        <v>2004</v>
      </c>
      <c r="Y7" s="161" t="s">
        <v>2005</v>
      </c>
      <c r="Z7" s="161" t="s">
        <v>2007</v>
      </c>
      <c r="AA7" s="161" t="s">
        <v>2012</v>
      </c>
      <c r="AB7" s="161" t="s">
        <v>2008</v>
      </c>
      <c r="AC7" s="161" t="s">
        <v>2009</v>
      </c>
      <c r="AD7" s="161" t="s">
        <v>2010</v>
      </c>
    </row>
    <row r="8" spans="1:30" s="174" customFormat="1">
      <c r="A8" s="159">
        <v>1</v>
      </c>
      <c r="B8" s="167">
        <f>职业参数比例等级参数!$O$4*(A8/$E$1)</f>
        <v>10</v>
      </c>
      <c r="C8" s="167">
        <f>职业参数比例等级参数!$O$5*(A8/$E$1)</f>
        <v>2.5</v>
      </c>
      <c r="D8" s="167">
        <f>职业参数比例等级参数!$O$6*(A8/$E$1)</f>
        <v>8</v>
      </c>
      <c r="E8" s="167">
        <f>职业参数比例等级参数!$O$7*(A8/$E$1)</f>
        <v>6</v>
      </c>
      <c r="F8" s="167">
        <f>职业参数比例等级参数!$O$8*(A8/$E$1)</f>
        <v>4.8</v>
      </c>
      <c r="G8" s="167">
        <f>职业参数比例等级参数!$O$9*(A8/$E$1)</f>
        <v>3.6</v>
      </c>
      <c r="H8" s="167">
        <f>职业参数比例等级参数!$O$10*(A8/$E$1)</f>
        <v>0.48</v>
      </c>
      <c r="I8" s="167">
        <f>职业参数比例等级参数!$O$11*(A8/$E$1)</f>
        <v>0.96</v>
      </c>
      <c r="J8" s="167">
        <f>职业参数比例等级参数!$O$12*(A8/$E$1)</f>
        <v>0.48</v>
      </c>
      <c r="K8" s="177"/>
      <c r="L8" s="167">
        <f>职业参数比例等级参数!$P$4*(A8/$E$1)</f>
        <v>8</v>
      </c>
      <c r="M8" s="167">
        <f>职业参数比例等级参数!$P$5*(A8/$E$1)</f>
        <v>3.75</v>
      </c>
      <c r="N8" s="167">
        <f>职业参数比例等级参数!$P$6*(A8/$E$1)</f>
        <v>6.4</v>
      </c>
      <c r="O8" s="167">
        <f>职业参数比例等级参数!$P$7*(A8/$E$1)</f>
        <v>4.8</v>
      </c>
      <c r="P8" s="167">
        <f>职业参数比例等级参数!$P$8*(A8/$E$1)</f>
        <v>6.4</v>
      </c>
      <c r="Q8" s="167">
        <f>职业参数比例等级参数!$P$9*(A8/$E$1)</f>
        <v>4.8</v>
      </c>
      <c r="R8" s="167">
        <f>职业参数比例等级参数!$P$10*(A8/$E$1)</f>
        <v>1.6</v>
      </c>
      <c r="S8" s="167">
        <f>职业参数比例等级参数!$P$11*(A8/$E$1)</f>
        <v>3.2</v>
      </c>
      <c r="T8" s="167">
        <f>职业参数比例等级参数!$P$12*(A8/$E$1)</f>
        <v>1.6</v>
      </c>
      <c r="U8" s="177"/>
      <c r="V8" s="167">
        <f>职业参数比例等级参数!$Q$4*(A8/$E$1)</f>
        <v>8</v>
      </c>
      <c r="W8" s="167">
        <f>职业参数比例等级参数!$Q$5*(A8/$E$1)</f>
        <v>5</v>
      </c>
      <c r="X8" s="167">
        <f>职业参数比例等级参数!$Q$6*(A8/$E$1)</f>
        <v>4</v>
      </c>
      <c r="Y8" s="167">
        <f>职业参数比例等级参数!$Q$7*(A8/$E$1)</f>
        <v>4.8</v>
      </c>
      <c r="Z8" s="167">
        <f>职业参数比例等级参数!$Q$8*(A8/$E$1)</f>
        <v>8</v>
      </c>
      <c r="AA8" s="167">
        <f>职业参数比例等级参数!$Q$9*(A8/$E$1)</f>
        <v>6</v>
      </c>
      <c r="AB8" s="167">
        <f>职业参数比例等级参数!$Q$10*(A8/$E$1)</f>
        <v>0.96</v>
      </c>
      <c r="AC8" s="167">
        <f>职业参数比例等级参数!$Q$11*(A8/$E$1)</f>
        <v>1.92</v>
      </c>
      <c r="AD8" s="167">
        <f>职业参数比例等级参数!$Q$12*(A8/$E$1)</f>
        <v>0.96</v>
      </c>
    </row>
    <row r="9" spans="1:30" s="173" customFormat="1">
      <c r="A9" s="171">
        <v>2</v>
      </c>
      <c r="B9" s="172">
        <f>职业参数比例等级参数!$O$4*(A9/$E$1)</f>
        <v>20</v>
      </c>
      <c r="C9" s="172">
        <f>职业参数比例等级参数!$O$5*(A9/$E$1)</f>
        <v>5</v>
      </c>
      <c r="D9" s="172">
        <f>职业参数比例等级参数!$O$6*(A9/$E$1)</f>
        <v>16</v>
      </c>
      <c r="E9" s="172">
        <f>职业参数比例等级参数!$O$7*(A9/$E$1)</f>
        <v>12</v>
      </c>
      <c r="F9" s="172">
        <f>职业参数比例等级参数!$O$8*(A9/$E$1)</f>
        <v>9.6</v>
      </c>
      <c r="G9" s="172">
        <f>职业参数比例等级参数!$O$9*(A9/$E$1)</f>
        <v>7.2</v>
      </c>
      <c r="H9" s="172">
        <f>职业参数比例等级参数!$O$10*(A9/$E$1)</f>
        <v>0.96</v>
      </c>
      <c r="I9" s="172">
        <f>职业参数比例等级参数!$O$11*(A9/$E$1)</f>
        <v>1.92</v>
      </c>
      <c r="J9" s="172">
        <f>职业参数比例等级参数!$O$12*(A9/$E$1)</f>
        <v>0.96</v>
      </c>
      <c r="K9" s="177"/>
      <c r="L9" s="172">
        <f>职业参数比例等级参数!$P$4*(A9/$E$1)</f>
        <v>16</v>
      </c>
      <c r="M9" s="172">
        <f>职业参数比例等级参数!$P$5*(A9/$E$1)</f>
        <v>7.5</v>
      </c>
      <c r="N9" s="172">
        <f>职业参数比例等级参数!$P$6*(A9/$E$1)</f>
        <v>12.8</v>
      </c>
      <c r="O9" s="172">
        <f>职业参数比例等级参数!$P$7*(A9/$E$1)</f>
        <v>9.6</v>
      </c>
      <c r="P9" s="172">
        <f>职业参数比例等级参数!$P$8*(A9/$E$1)</f>
        <v>12.8</v>
      </c>
      <c r="Q9" s="172">
        <f>职业参数比例等级参数!$P$9*(A9/$E$1)</f>
        <v>9.6</v>
      </c>
      <c r="R9" s="172">
        <f>职业参数比例等级参数!$P$10*(A9/$E$1)</f>
        <v>3.2</v>
      </c>
      <c r="S9" s="172">
        <f>职业参数比例等级参数!$P$11*(A9/$E$1)</f>
        <v>6.4</v>
      </c>
      <c r="T9" s="172">
        <f>职业参数比例等级参数!$P$12*(A9/$E$1)</f>
        <v>3.2</v>
      </c>
      <c r="U9" s="177"/>
      <c r="V9" s="172">
        <f>职业参数比例等级参数!$Q$4*(A9/$E$1)</f>
        <v>16</v>
      </c>
      <c r="W9" s="172">
        <f>职业参数比例等级参数!$Q$5*(A9/$E$1)</f>
        <v>10</v>
      </c>
      <c r="X9" s="172">
        <f>职业参数比例等级参数!$Q$6*(A9/$E$1)</f>
        <v>8</v>
      </c>
      <c r="Y9" s="172">
        <f>职业参数比例等级参数!$Q$7*(A9/$E$1)</f>
        <v>9.6</v>
      </c>
      <c r="Z9" s="172">
        <f>职业参数比例等级参数!$Q$8*(A9/$E$1)</f>
        <v>16</v>
      </c>
      <c r="AA9" s="172">
        <f>职业参数比例等级参数!$Q$9*(A9/$E$1)</f>
        <v>12</v>
      </c>
      <c r="AB9" s="172">
        <f>职业参数比例等级参数!$Q$10*(A9/$E$1)</f>
        <v>1.92</v>
      </c>
      <c r="AC9" s="172">
        <f>职业参数比例等级参数!$Q$11*(A9/$E$1)</f>
        <v>3.84</v>
      </c>
      <c r="AD9" s="172">
        <f>职业参数比例等级参数!$Q$12*(A9/$E$1)</f>
        <v>1.92</v>
      </c>
    </row>
    <row r="10" spans="1:30">
      <c r="A10" s="171">
        <v>3</v>
      </c>
      <c r="B10" s="172">
        <f>职业参数比例等级参数!$O$4*(A10/$E$1)</f>
        <v>30</v>
      </c>
      <c r="C10" s="172">
        <f>职业参数比例等级参数!$O$5*(A10/$E$1)</f>
        <v>7.5</v>
      </c>
      <c r="D10" s="172">
        <f>职业参数比例等级参数!$O$6*(A10/$E$1)</f>
        <v>24</v>
      </c>
      <c r="E10" s="172">
        <f>职业参数比例等级参数!$O$7*(A10/$E$1)</f>
        <v>18</v>
      </c>
      <c r="F10" s="172">
        <f>职业参数比例等级参数!$O$8*(A10/$E$1)</f>
        <v>14.399999999999999</v>
      </c>
      <c r="G10" s="172">
        <f>职业参数比例等级参数!$O$9*(A10/$E$1)</f>
        <v>10.799999999999999</v>
      </c>
      <c r="H10" s="172">
        <f>职业参数比例等级参数!$O$10*(A10/$E$1)</f>
        <v>1.44</v>
      </c>
      <c r="I10" s="172">
        <f>职业参数比例等级参数!$O$11*(A10/$E$1)</f>
        <v>2.88</v>
      </c>
      <c r="J10" s="172">
        <f>职业参数比例等级参数!$O$12*(A10/$E$1)</f>
        <v>1.44</v>
      </c>
      <c r="L10" s="172">
        <f>职业参数比例等级参数!$P$4*(A10/$E$1)</f>
        <v>24</v>
      </c>
      <c r="M10" s="172">
        <f>职业参数比例等级参数!$P$5*(A10/$E$1)</f>
        <v>11.25</v>
      </c>
      <c r="N10" s="172">
        <f>职业参数比例等级参数!$P$6*(A10/$E$1)</f>
        <v>19.2</v>
      </c>
      <c r="O10" s="172">
        <f>职业参数比例等级参数!$P$7*(A10/$E$1)</f>
        <v>14.399999999999999</v>
      </c>
      <c r="P10" s="172">
        <f>职业参数比例等级参数!$P$8*(A10/$E$1)</f>
        <v>19.2</v>
      </c>
      <c r="Q10" s="172">
        <f>职业参数比例等级参数!$P$9*(A10/$E$1)</f>
        <v>14.399999999999999</v>
      </c>
      <c r="R10" s="172">
        <f>职业参数比例等级参数!$P$10*(A10/$E$1)</f>
        <v>4.8</v>
      </c>
      <c r="S10" s="172">
        <f>职业参数比例等级参数!$P$11*(A10/$E$1)</f>
        <v>9.6</v>
      </c>
      <c r="T10" s="172">
        <f>职业参数比例等级参数!$P$12*(A10/$E$1)</f>
        <v>4.8</v>
      </c>
      <c r="V10" s="172">
        <f>职业参数比例等级参数!$Q$4*(A10/$E$1)</f>
        <v>24</v>
      </c>
      <c r="W10" s="172">
        <f>职业参数比例等级参数!$Q$5*(A10/$E$1)</f>
        <v>15</v>
      </c>
      <c r="X10" s="172">
        <f>职业参数比例等级参数!$Q$6*(A10/$E$1)</f>
        <v>12</v>
      </c>
      <c r="Y10" s="172">
        <f>职业参数比例等级参数!$Q$7*(A10/$E$1)</f>
        <v>14.399999999999999</v>
      </c>
      <c r="Z10" s="172">
        <f>职业参数比例等级参数!$Q$8*(A10/$E$1)</f>
        <v>24</v>
      </c>
      <c r="AA10" s="172">
        <f>职业参数比例等级参数!$Q$9*(A10/$E$1)</f>
        <v>18</v>
      </c>
      <c r="AB10" s="172">
        <f>职业参数比例等级参数!$Q$10*(A10/$E$1)</f>
        <v>2.88</v>
      </c>
      <c r="AC10" s="172">
        <f>职业参数比例等级参数!$Q$11*(A10/$E$1)</f>
        <v>5.76</v>
      </c>
      <c r="AD10" s="172">
        <f>职业参数比例等级参数!$Q$12*(A10/$E$1)</f>
        <v>2.88</v>
      </c>
    </row>
    <row r="11" spans="1:30">
      <c r="A11" s="158">
        <v>4</v>
      </c>
      <c r="B11" s="172">
        <f>职业参数比例等级参数!$O$4*(A11/$E$1)</f>
        <v>40</v>
      </c>
      <c r="C11" s="172">
        <f>职业参数比例等级参数!$O$5*(A11/$E$1)</f>
        <v>10</v>
      </c>
      <c r="D11" s="172">
        <f>职业参数比例等级参数!$O$6*(A11/$E$1)</f>
        <v>32</v>
      </c>
      <c r="E11" s="172">
        <f>职业参数比例等级参数!$O$7*(A11/$E$1)</f>
        <v>24</v>
      </c>
      <c r="F11" s="172">
        <f>职业参数比例等级参数!$O$8*(A11/$E$1)</f>
        <v>19.2</v>
      </c>
      <c r="G11" s="172">
        <f>职业参数比例等级参数!$O$9*(A11/$E$1)</f>
        <v>14.4</v>
      </c>
      <c r="H11" s="172">
        <f>职业参数比例等级参数!$O$10*(A11/$E$1)</f>
        <v>1.92</v>
      </c>
      <c r="I11" s="172">
        <f>职业参数比例等级参数!$O$11*(A11/$E$1)</f>
        <v>3.84</v>
      </c>
      <c r="J11" s="172">
        <f>职业参数比例等级参数!$O$12*(A11/$E$1)</f>
        <v>1.92</v>
      </c>
      <c r="L11" s="172">
        <f>职业参数比例等级参数!$P$4*(A11/$E$1)</f>
        <v>32</v>
      </c>
      <c r="M11" s="172">
        <f>职业参数比例等级参数!$P$5*(A11/$E$1)</f>
        <v>15</v>
      </c>
      <c r="N11" s="172">
        <f>职业参数比例等级参数!$P$6*(A11/$E$1)</f>
        <v>25.6</v>
      </c>
      <c r="O11" s="172">
        <f>职业参数比例等级参数!$P$7*(A11/$E$1)</f>
        <v>19.2</v>
      </c>
      <c r="P11" s="172">
        <f>职业参数比例等级参数!$P$8*(A11/$E$1)</f>
        <v>25.6</v>
      </c>
      <c r="Q11" s="172">
        <f>职业参数比例等级参数!$P$9*(A11/$E$1)</f>
        <v>19.2</v>
      </c>
      <c r="R11" s="172">
        <f>职业参数比例等级参数!$P$10*(A11/$E$1)</f>
        <v>6.4</v>
      </c>
      <c r="S11" s="172">
        <f>职业参数比例等级参数!$P$11*(A11/$E$1)</f>
        <v>12.8</v>
      </c>
      <c r="T11" s="172">
        <f>职业参数比例等级参数!$P$12*(A11/$E$1)</f>
        <v>6.4</v>
      </c>
      <c r="V11" s="172">
        <f>职业参数比例等级参数!$Q$4*(A11/$E$1)</f>
        <v>32</v>
      </c>
      <c r="W11" s="172">
        <f>职业参数比例等级参数!$Q$5*(A11/$E$1)</f>
        <v>20</v>
      </c>
      <c r="X11" s="172">
        <f>职业参数比例等级参数!$Q$6*(A11/$E$1)</f>
        <v>16</v>
      </c>
      <c r="Y11" s="172">
        <f>职业参数比例等级参数!$Q$7*(A11/$E$1)</f>
        <v>19.2</v>
      </c>
      <c r="Z11" s="172">
        <f>职业参数比例等级参数!$Q$8*(A11/$E$1)</f>
        <v>32</v>
      </c>
      <c r="AA11" s="172">
        <f>职业参数比例等级参数!$Q$9*(A11/$E$1)</f>
        <v>24</v>
      </c>
      <c r="AB11" s="172">
        <f>职业参数比例等级参数!$Q$10*(A11/$E$1)</f>
        <v>3.84</v>
      </c>
      <c r="AC11" s="172">
        <f>职业参数比例等级参数!$Q$11*(A11/$E$1)</f>
        <v>7.68</v>
      </c>
      <c r="AD11" s="172">
        <f>职业参数比例等级参数!$Q$12*(A11/$E$1)</f>
        <v>3.84</v>
      </c>
    </row>
    <row r="12" spans="1:30" s="174" customFormat="1">
      <c r="A12" s="159">
        <v>5</v>
      </c>
      <c r="B12" s="167">
        <f>职业参数比例等级参数!$O$4*(A12/$E$1)</f>
        <v>50</v>
      </c>
      <c r="C12" s="167">
        <f>职业参数比例等级参数!$O$5*(A12/$E$1)</f>
        <v>12.5</v>
      </c>
      <c r="D12" s="167">
        <f>职业参数比例等级参数!$O$6*(A12/$E$1)</f>
        <v>40</v>
      </c>
      <c r="E12" s="167">
        <f>职业参数比例等级参数!$O$7*(A12/$E$1)</f>
        <v>30</v>
      </c>
      <c r="F12" s="167">
        <f>职业参数比例等级参数!$O$8*(A12/$E$1)</f>
        <v>24</v>
      </c>
      <c r="G12" s="167">
        <f>职业参数比例等级参数!$O$9*(A12/$E$1)</f>
        <v>18</v>
      </c>
      <c r="H12" s="167">
        <f>职业参数比例等级参数!$O$10*(A12/$E$1)</f>
        <v>2.4000000000000004</v>
      </c>
      <c r="I12" s="167">
        <f>职业参数比例等级参数!$O$11*(A12/$E$1)</f>
        <v>4.8000000000000007</v>
      </c>
      <c r="J12" s="167">
        <f>职业参数比例等级参数!$O$12*(A12/$E$1)</f>
        <v>2.4000000000000004</v>
      </c>
      <c r="K12" s="177"/>
      <c r="L12" s="167">
        <f>职业参数比例等级参数!$P$4*(A12/$E$1)</f>
        <v>40</v>
      </c>
      <c r="M12" s="167">
        <f>职业参数比例等级参数!$P$5*(A12/$E$1)</f>
        <v>18.75</v>
      </c>
      <c r="N12" s="167">
        <f>职业参数比例等级参数!$P$6*(A12/$E$1)</f>
        <v>32</v>
      </c>
      <c r="O12" s="167">
        <f>职业参数比例等级参数!$P$7*(A12/$E$1)</f>
        <v>24</v>
      </c>
      <c r="P12" s="167">
        <f>职业参数比例等级参数!$P$8*(A12/$E$1)</f>
        <v>32</v>
      </c>
      <c r="Q12" s="167">
        <f>职业参数比例等级参数!$P$9*(A12/$E$1)</f>
        <v>24</v>
      </c>
      <c r="R12" s="167">
        <f>职业参数比例等级参数!$P$10*(A12/$E$1)</f>
        <v>8</v>
      </c>
      <c r="S12" s="167">
        <f>职业参数比例等级参数!$P$11*(A12/$E$1)</f>
        <v>16</v>
      </c>
      <c r="T12" s="167">
        <f>职业参数比例等级参数!$P$12*(A12/$E$1)</f>
        <v>8</v>
      </c>
      <c r="U12" s="177"/>
      <c r="V12" s="167">
        <f>职业参数比例等级参数!$Q$4*(A12/$E$1)</f>
        <v>40</v>
      </c>
      <c r="W12" s="167">
        <f>职业参数比例等级参数!$Q$5*(A12/$E$1)</f>
        <v>25</v>
      </c>
      <c r="X12" s="167">
        <f>职业参数比例等级参数!$Q$6*(A12/$E$1)</f>
        <v>20</v>
      </c>
      <c r="Y12" s="167">
        <f>职业参数比例等级参数!$Q$7*(A12/$E$1)</f>
        <v>24</v>
      </c>
      <c r="Z12" s="167">
        <f>职业参数比例等级参数!$Q$8*(A12/$E$1)</f>
        <v>40</v>
      </c>
      <c r="AA12" s="167">
        <f>职业参数比例等级参数!$Q$9*(A12/$E$1)</f>
        <v>30</v>
      </c>
      <c r="AB12" s="167">
        <f>职业参数比例等级参数!$Q$10*(A12/$E$1)</f>
        <v>4.8000000000000007</v>
      </c>
      <c r="AC12" s="167">
        <f>职业参数比例等级参数!$Q$11*(A12/$E$1)</f>
        <v>9.6000000000000014</v>
      </c>
      <c r="AD12" s="167">
        <f>职业参数比例等级参数!$Q$12*(A12/$E$1)</f>
        <v>4.8000000000000007</v>
      </c>
    </row>
    <row r="13" spans="1:30">
      <c r="A13" s="158">
        <v>6</v>
      </c>
      <c r="B13" s="172">
        <f>职业参数比例等级参数!$O$4*(A13/$E$1)</f>
        <v>60</v>
      </c>
      <c r="C13" s="172">
        <f>职业参数比例等级参数!$O$5*(A13/$E$1)</f>
        <v>15</v>
      </c>
      <c r="D13" s="172">
        <f>职业参数比例等级参数!$O$6*(A13/$E$1)</f>
        <v>48</v>
      </c>
      <c r="E13" s="172">
        <f>职业参数比例等级参数!$O$7*(A13/$E$1)</f>
        <v>36</v>
      </c>
      <c r="F13" s="172">
        <f>职业参数比例等级参数!$O$8*(A13/$E$1)</f>
        <v>28.799999999999997</v>
      </c>
      <c r="G13" s="172">
        <f>职业参数比例等级参数!$O$9*(A13/$E$1)</f>
        <v>21.599999999999998</v>
      </c>
      <c r="H13" s="172">
        <f>职业参数比例等级参数!$O$10*(A13/$E$1)</f>
        <v>2.88</v>
      </c>
      <c r="I13" s="172">
        <f>职业参数比例等级参数!$O$11*(A13/$E$1)</f>
        <v>5.76</v>
      </c>
      <c r="J13" s="172">
        <f>职业参数比例等级参数!$O$12*(A13/$E$1)</f>
        <v>2.88</v>
      </c>
      <c r="L13" s="172">
        <f>职业参数比例等级参数!$P$4*(A13/$E$1)</f>
        <v>48</v>
      </c>
      <c r="M13" s="172">
        <f>职业参数比例等级参数!$P$5*(A13/$E$1)</f>
        <v>22.5</v>
      </c>
      <c r="N13" s="172">
        <f>职业参数比例等级参数!$P$6*(A13/$E$1)</f>
        <v>38.4</v>
      </c>
      <c r="O13" s="172">
        <f>职业参数比例等级参数!$P$7*(A13/$E$1)</f>
        <v>28.799999999999997</v>
      </c>
      <c r="P13" s="172">
        <f>职业参数比例等级参数!$P$8*(A13/$E$1)</f>
        <v>38.4</v>
      </c>
      <c r="Q13" s="172">
        <f>职业参数比例等级参数!$P$9*(A13/$E$1)</f>
        <v>28.799999999999997</v>
      </c>
      <c r="R13" s="172">
        <f>职业参数比例等级参数!$P$10*(A13/$E$1)</f>
        <v>9.6</v>
      </c>
      <c r="S13" s="172">
        <f>职业参数比例等级参数!$P$11*(A13/$E$1)</f>
        <v>19.2</v>
      </c>
      <c r="T13" s="172">
        <f>职业参数比例等级参数!$P$12*(A13/$E$1)</f>
        <v>9.6</v>
      </c>
      <c r="V13" s="172">
        <f>职业参数比例等级参数!$Q$4*(A13/$E$1)</f>
        <v>48</v>
      </c>
      <c r="W13" s="172">
        <f>职业参数比例等级参数!$Q$5*(A13/$E$1)</f>
        <v>30</v>
      </c>
      <c r="X13" s="172">
        <f>职业参数比例等级参数!$Q$6*(A13/$E$1)</f>
        <v>24</v>
      </c>
      <c r="Y13" s="172">
        <f>职业参数比例等级参数!$Q$7*(A13/$E$1)</f>
        <v>28.799999999999997</v>
      </c>
      <c r="Z13" s="172">
        <f>职业参数比例等级参数!$Q$8*(A13/$E$1)</f>
        <v>48</v>
      </c>
      <c r="AA13" s="172">
        <f>职业参数比例等级参数!$Q$9*(A13/$E$1)</f>
        <v>36</v>
      </c>
      <c r="AB13" s="172">
        <f>职业参数比例等级参数!$Q$10*(A13/$E$1)</f>
        <v>5.76</v>
      </c>
      <c r="AC13" s="172">
        <f>职业参数比例等级参数!$Q$11*(A13/$E$1)</f>
        <v>11.52</v>
      </c>
      <c r="AD13" s="172">
        <f>职业参数比例等级参数!$Q$12*(A13/$E$1)</f>
        <v>5.76</v>
      </c>
    </row>
    <row r="14" spans="1:30">
      <c r="A14" s="171">
        <v>7</v>
      </c>
      <c r="B14" s="172">
        <f>职业参数比例等级参数!$O$4*(A14/$E$1)</f>
        <v>70</v>
      </c>
      <c r="C14" s="172">
        <f>职业参数比例等级参数!$O$5*(A14/$E$1)</f>
        <v>17.5</v>
      </c>
      <c r="D14" s="172">
        <f>职业参数比例等级参数!$O$6*(A14/$E$1)</f>
        <v>56.000000000000007</v>
      </c>
      <c r="E14" s="172">
        <f>职业参数比例等级参数!$O$7*(A14/$E$1)</f>
        <v>42.000000000000007</v>
      </c>
      <c r="F14" s="172">
        <f>职业参数比例等级参数!$O$8*(A14/$E$1)</f>
        <v>33.6</v>
      </c>
      <c r="G14" s="172">
        <f>职业参数比例等级参数!$O$9*(A14/$E$1)</f>
        <v>25.200000000000003</v>
      </c>
      <c r="H14" s="172">
        <f>职业参数比例等级参数!$O$10*(A14/$E$1)</f>
        <v>3.3600000000000003</v>
      </c>
      <c r="I14" s="172">
        <f>职业参数比例等级参数!$O$11*(A14/$E$1)</f>
        <v>6.7200000000000006</v>
      </c>
      <c r="J14" s="172">
        <f>职业参数比例等级参数!$O$12*(A14/$E$1)</f>
        <v>3.3600000000000003</v>
      </c>
      <c r="L14" s="172">
        <f>职业参数比例等级参数!$P$4*(A14/$E$1)</f>
        <v>56.000000000000007</v>
      </c>
      <c r="M14" s="172">
        <f>职业参数比例等级参数!$P$5*(A14/$E$1)</f>
        <v>26.250000000000004</v>
      </c>
      <c r="N14" s="172">
        <f>职业参数比例等级参数!$P$6*(A14/$E$1)</f>
        <v>44.800000000000004</v>
      </c>
      <c r="O14" s="172">
        <f>职业参数比例等级参数!$P$7*(A14/$E$1)</f>
        <v>33.6</v>
      </c>
      <c r="P14" s="172">
        <f>职业参数比例等级参数!$P$8*(A14/$E$1)</f>
        <v>44.800000000000004</v>
      </c>
      <c r="Q14" s="172">
        <f>职业参数比例等级参数!$P$9*(A14/$E$1)</f>
        <v>33.6</v>
      </c>
      <c r="R14" s="172">
        <f>职业参数比例等级参数!$P$10*(A14/$E$1)</f>
        <v>11.200000000000001</v>
      </c>
      <c r="S14" s="172">
        <f>职业参数比例等级参数!$P$11*(A14/$E$1)</f>
        <v>22.400000000000002</v>
      </c>
      <c r="T14" s="172">
        <f>职业参数比例等级参数!$P$12*(A14/$E$1)</f>
        <v>11.200000000000001</v>
      </c>
      <c r="V14" s="172">
        <f>职业参数比例等级参数!$Q$4*(A14/$E$1)</f>
        <v>56.000000000000007</v>
      </c>
      <c r="W14" s="172">
        <f>职业参数比例等级参数!$Q$5*(A14/$E$1)</f>
        <v>35</v>
      </c>
      <c r="X14" s="172">
        <f>职业参数比例等级参数!$Q$6*(A14/$E$1)</f>
        <v>28.000000000000004</v>
      </c>
      <c r="Y14" s="172">
        <f>职业参数比例等级参数!$Q$7*(A14/$E$1)</f>
        <v>33.6</v>
      </c>
      <c r="Z14" s="172">
        <f>职业参数比例等级参数!$Q$8*(A14/$E$1)</f>
        <v>56.000000000000007</v>
      </c>
      <c r="AA14" s="172">
        <f>职业参数比例等级参数!$Q$9*(A14/$E$1)</f>
        <v>42.000000000000007</v>
      </c>
      <c r="AB14" s="172">
        <f>职业参数比例等级参数!$Q$10*(A14/$E$1)</f>
        <v>6.7200000000000006</v>
      </c>
      <c r="AC14" s="172">
        <f>职业参数比例等级参数!$Q$11*(A14/$E$1)</f>
        <v>13.440000000000001</v>
      </c>
      <c r="AD14" s="172">
        <f>职业参数比例等级参数!$Q$12*(A14/$E$1)</f>
        <v>6.7200000000000006</v>
      </c>
    </row>
    <row r="15" spans="1:30">
      <c r="A15" s="158">
        <v>8</v>
      </c>
      <c r="B15" s="172">
        <f>职业参数比例等级参数!$O$4*(A15/$E$1)</f>
        <v>80</v>
      </c>
      <c r="C15" s="172">
        <f>职业参数比例等级参数!$O$5*(A15/$E$1)</f>
        <v>20</v>
      </c>
      <c r="D15" s="172">
        <f>职业参数比例等级参数!$O$6*(A15/$E$1)</f>
        <v>64</v>
      </c>
      <c r="E15" s="172">
        <f>职业参数比例等级参数!$O$7*(A15/$E$1)</f>
        <v>48</v>
      </c>
      <c r="F15" s="172">
        <f>职业参数比例等级参数!$O$8*(A15/$E$1)</f>
        <v>38.4</v>
      </c>
      <c r="G15" s="172">
        <f>职业参数比例等级参数!$O$9*(A15/$E$1)</f>
        <v>28.8</v>
      </c>
      <c r="H15" s="172">
        <f>职业参数比例等级参数!$O$10*(A15/$E$1)</f>
        <v>3.84</v>
      </c>
      <c r="I15" s="172">
        <f>职业参数比例等级参数!$O$11*(A15/$E$1)</f>
        <v>7.68</v>
      </c>
      <c r="J15" s="172">
        <f>职业参数比例等级参数!$O$12*(A15/$E$1)</f>
        <v>3.84</v>
      </c>
      <c r="L15" s="172">
        <f>职业参数比例等级参数!$P$4*(A15/$E$1)</f>
        <v>64</v>
      </c>
      <c r="M15" s="172">
        <f>职业参数比例等级参数!$P$5*(A15/$E$1)</f>
        <v>30</v>
      </c>
      <c r="N15" s="172">
        <f>职业参数比例等级参数!$P$6*(A15/$E$1)</f>
        <v>51.2</v>
      </c>
      <c r="O15" s="172">
        <f>职业参数比例等级参数!$P$7*(A15/$E$1)</f>
        <v>38.4</v>
      </c>
      <c r="P15" s="172">
        <f>职业参数比例等级参数!$P$8*(A15/$E$1)</f>
        <v>51.2</v>
      </c>
      <c r="Q15" s="172">
        <f>职业参数比例等级参数!$P$9*(A15/$E$1)</f>
        <v>38.4</v>
      </c>
      <c r="R15" s="172">
        <f>职业参数比例等级参数!$P$10*(A15/$E$1)</f>
        <v>12.8</v>
      </c>
      <c r="S15" s="172">
        <f>职业参数比例等级参数!$P$11*(A15/$E$1)</f>
        <v>25.6</v>
      </c>
      <c r="T15" s="172">
        <f>职业参数比例等级参数!$P$12*(A15/$E$1)</f>
        <v>12.8</v>
      </c>
      <c r="V15" s="172">
        <f>职业参数比例等级参数!$Q$4*(A15/$E$1)</f>
        <v>64</v>
      </c>
      <c r="W15" s="172">
        <f>职业参数比例等级参数!$Q$5*(A15/$E$1)</f>
        <v>40</v>
      </c>
      <c r="X15" s="172">
        <f>职业参数比例等级参数!$Q$6*(A15/$E$1)</f>
        <v>32</v>
      </c>
      <c r="Y15" s="172">
        <f>职业参数比例等级参数!$Q$7*(A15/$E$1)</f>
        <v>38.4</v>
      </c>
      <c r="Z15" s="172">
        <f>职业参数比例等级参数!$Q$8*(A15/$E$1)</f>
        <v>64</v>
      </c>
      <c r="AA15" s="172">
        <f>职业参数比例等级参数!$Q$9*(A15/$E$1)</f>
        <v>48</v>
      </c>
      <c r="AB15" s="172">
        <f>职业参数比例等级参数!$Q$10*(A15/$E$1)</f>
        <v>7.68</v>
      </c>
      <c r="AC15" s="172">
        <f>职业参数比例等级参数!$Q$11*(A15/$E$1)</f>
        <v>15.36</v>
      </c>
      <c r="AD15" s="172">
        <f>职业参数比例等级参数!$Q$12*(A15/$E$1)</f>
        <v>7.68</v>
      </c>
    </row>
    <row r="16" spans="1:30">
      <c r="A16" s="171">
        <v>9</v>
      </c>
      <c r="B16" s="172">
        <f>职业参数比例等级参数!$O$4*(A16/$E$1)</f>
        <v>90</v>
      </c>
      <c r="C16" s="172">
        <f>职业参数比例等级参数!$O$5*(A16/$E$1)</f>
        <v>22.5</v>
      </c>
      <c r="D16" s="172">
        <f>职业参数比例等级参数!$O$6*(A16/$E$1)</f>
        <v>72</v>
      </c>
      <c r="E16" s="172">
        <f>职业参数比例等级参数!$O$7*(A16/$E$1)</f>
        <v>54</v>
      </c>
      <c r="F16" s="172">
        <f>职业参数比例等级参数!$O$8*(A16/$E$1)</f>
        <v>43.199999999999996</v>
      </c>
      <c r="G16" s="172">
        <f>职业参数比例等级参数!$O$9*(A16/$E$1)</f>
        <v>32.4</v>
      </c>
      <c r="H16" s="172">
        <f>职业参数比例等级参数!$O$10*(A16/$E$1)</f>
        <v>4.32</v>
      </c>
      <c r="I16" s="172">
        <f>职业参数比例等级参数!$O$11*(A16/$E$1)</f>
        <v>8.64</v>
      </c>
      <c r="J16" s="172">
        <f>职业参数比例等级参数!$O$12*(A16/$E$1)</f>
        <v>4.32</v>
      </c>
      <c r="L16" s="172">
        <f>职业参数比例等级参数!$P$4*(A16/$E$1)</f>
        <v>72</v>
      </c>
      <c r="M16" s="172">
        <f>职业参数比例等级参数!$P$5*(A16/$E$1)</f>
        <v>33.75</v>
      </c>
      <c r="N16" s="172">
        <f>职业参数比例等级参数!$P$6*(A16/$E$1)</f>
        <v>57.599999999999994</v>
      </c>
      <c r="O16" s="172">
        <f>职业参数比例等级参数!$P$7*(A16/$E$1)</f>
        <v>43.199999999999996</v>
      </c>
      <c r="P16" s="172">
        <f>职业参数比例等级参数!$P$8*(A16/$E$1)</f>
        <v>57.599999999999994</v>
      </c>
      <c r="Q16" s="172">
        <f>职业参数比例等级参数!$P$9*(A16/$E$1)</f>
        <v>43.199999999999996</v>
      </c>
      <c r="R16" s="172">
        <f>职业参数比例等级参数!$P$10*(A16/$E$1)</f>
        <v>14.399999999999999</v>
      </c>
      <c r="S16" s="172">
        <f>职业参数比例等级参数!$P$11*(A16/$E$1)</f>
        <v>28.799999999999997</v>
      </c>
      <c r="T16" s="172">
        <f>职业参数比例等级参数!$P$12*(A16/$E$1)</f>
        <v>14.399999999999999</v>
      </c>
      <c r="V16" s="172">
        <f>职业参数比例等级参数!$Q$4*(A16/$E$1)</f>
        <v>72</v>
      </c>
      <c r="W16" s="172">
        <f>职业参数比例等级参数!$Q$5*(A16/$E$1)</f>
        <v>45</v>
      </c>
      <c r="X16" s="172">
        <f>职业参数比例等级参数!$Q$6*(A16/$E$1)</f>
        <v>36</v>
      </c>
      <c r="Y16" s="172">
        <f>职业参数比例等级参数!$Q$7*(A16/$E$1)</f>
        <v>43.199999999999996</v>
      </c>
      <c r="Z16" s="172">
        <f>职业参数比例等级参数!$Q$8*(A16/$E$1)</f>
        <v>72</v>
      </c>
      <c r="AA16" s="172">
        <f>职业参数比例等级参数!$Q$9*(A16/$E$1)</f>
        <v>54</v>
      </c>
      <c r="AB16" s="172">
        <f>职业参数比例等级参数!$Q$10*(A16/$E$1)</f>
        <v>8.64</v>
      </c>
      <c r="AC16" s="172">
        <f>职业参数比例等级参数!$Q$11*(A16/$E$1)</f>
        <v>17.28</v>
      </c>
      <c r="AD16" s="172">
        <f>职业参数比例等级参数!$Q$12*(A16/$E$1)</f>
        <v>8.64</v>
      </c>
    </row>
    <row r="17" spans="1:30" s="174" customFormat="1">
      <c r="A17" s="159">
        <v>10</v>
      </c>
      <c r="B17" s="167">
        <f>职业参数比例等级参数!$O$4*(A17/$E$1)</f>
        <v>100</v>
      </c>
      <c r="C17" s="167">
        <f>职业参数比例等级参数!$O$5*(A17/$E$1)</f>
        <v>25</v>
      </c>
      <c r="D17" s="167">
        <f>职业参数比例等级参数!$O$6*(A17/$E$1)</f>
        <v>80</v>
      </c>
      <c r="E17" s="167">
        <f>职业参数比例等级参数!$O$7*(A17/$E$1)</f>
        <v>60</v>
      </c>
      <c r="F17" s="167">
        <f>职业参数比例等级参数!$O$8*(A17/$E$1)</f>
        <v>48</v>
      </c>
      <c r="G17" s="167">
        <f>职业参数比例等级参数!$O$9*(A17/$E$1)</f>
        <v>36</v>
      </c>
      <c r="H17" s="167">
        <f>职业参数比例等级参数!$O$10*(A17/$E$1)</f>
        <v>4.8000000000000007</v>
      </c>
      <c r="I17" s="167">
        <f>职业参数比例等级参数!$O$11*(A17/$E$1)</f>
        <v>9.6000000000000014</v>
      </c>
      <c r="J17" s="167">
        <f>职业参数比例等级参数!$O$12*(A17/$E$1)</f>
        <v>4.8000000000000007</v>
      </c>
      <c r="K17" s="177"/>
      <c r="L17" s="167">
        <f>职业参数比例等级参数!$P$4*(A17/$E$1)</f>
        <v>80</v>
      </c>
      <c r="M17" s="167">
        <f>职业参数比例等级参数!$P$5*(A17/$E$1)</f>
        <v>37.5</v>
      </c>
      <c r="N17" s="167">
        <f>职业参数比例等级参数!$P$6*(A17/$E$1)</f>
        <v>64</v>
      </c>
      <c r="O17" s="167">
        <f>职业参数比例等级参数!$P$7*(A17/$E$1)</f>
        <v>48</v>
      </c>
      <c r="P17" s="167">
        <f>职业参数比例等级参数!$P$8*(A17/$E$1)</f>
        <v>64</v>
      </c>
      <c r="Q17" s="167">
        <f>职业参数比例等级参数!$P$9*(A17/$E$1)</f>
        <v>48</v>
      </c>
      <c r="R17" s="167">
        <f>职业参数比例等级参数!$P$10*(A17/$E$1)</f>
        <v>16</v>
      </c>
      <c r="S17" s="167">
        <f>职业参数比例等级参数!$P$11*(A17/$E$1)</f>
        <v>32</v>
      </c>
      <c r="T17" s="167">
        <f>职业参数比例等级参数!$P$12*(A17/$E$1)</f>
        <v>16</v>
      </c>
      <c r="U17" s="177"/>
      <c r="V17" s="167">
        <f>职业参数比例等级参数!$Q$4*(A17/$E$1)</f>
        <v>80</v>
      </c>
      <c r="W17" s="167">
        <f>职业参数比例等级参数!$Q$5*(A17/$E$1)</f>
        <v>50</v>
      </c>
      <c r="X17" s="167">
        <f>职业参数比例等级参数!$Q$6*(A17/$E$1)</f>
        <v>40</v>
      </c>
      <c r="Y17" s="167">
        <f>职业参数比例等级参数!$Q$7*(A17/$E$1)</f>
        <v>48</v>
      </c>
      <c r="Z17" s="167">
        <f>职业参数比例等级参数!$Q$8*(A17/$E$1)</f>
        <v>80</v>
      </c>
      <c r="AA17" s="167">
        <f>职业参数比例等级参数!$Q$9*(A17/$E$1)</f>
        <v>60</v>
      </c>
      <c r="AB17" s="167">
        <f>职业参数比例等级参数!$Q$10*(A17/$E$1)</f>
        <v>9.6000000000000014</v>
      </c>
      <c r="AC17" s="167">
        <f>职业参数比例等级参数!$Q$11*(A17/$E$1)</f>
        <v>19.200000000000003</v>
      </c>
      <c r="AD17" s="167">
        <f>职业参数比例等级参数!$Q$12*(A17/$E$1)</f>
        <v>9.6000000000000014</v>
      </c>
    </row>
    <row r="18" spans="1:30">
      <c r="A18" s="171">
        <v>11</v>
      </c>
      <c r="B18" s="172">
        <f>职业参数比例等级参数!$O$4*(A18/$E$1)</f>
        <v>110</v>
      </c>
      <c r="C18" s="172">
        <f>职业参数比例等级参数!$O$5*(A18/$E$1)</f>
        <v>27.5</v>
      </c>
      <c r="D18" s="172">
        <f>职业参数比例等级参数!$O$6*(A18/$E$1)</f>
        <v>88</v>
      </c>
      <c r="E18" s="172">
        <f>职业参数比例等级参数!$O$7*(A18/$E$1)</f>
        <v>66</v>
      </c>
      <c r="F18" s="172">
        <f>职业参数比例等级参数!$O$8*(A18/$E$1)</f>
        <v>52.8</v>
      </c>
      <c r="G18" s="172">
        <f>职业参数比例等级参数!$O$9*(A18/$E$1)</f>
        <v>39.6</v>
      </c>
      <c r="H18" s="172">
        <f>职业参数比例等级参数!$O$10*(A18/$E$1)</f>
        <v>5.28</v>
      </c>
      <c r="I18" s="172">
        <f>职业参数比例等级参数!$O$11*(A18/$E$1)</f>
        <v>10.56</v>
      </c>
      <c r="J18" s="172">
        <f>职业参数比例等级参数!$O$12*(A18/$E$1)</f>
        <v>5.28</v>
      </c>
      <c r="L18" s="172">
        <f>职业参数比例等级参数!$P$4*(A18/$E$1)</f>
        <v>88</v>
      </c>
      <c r="M18" s="172">
        <f>职业参数比例等级参数!$P$5*(A18/$E$1)</f>
        <v>41.25</v>
      </c>
      <c r="N18" s="172">
        <f>职业参数比例等级参数!$P$6*(A18/$E$1)</f>
        <v>70.400000000000006</v>
      </c>
      <c r="O18" s="172">
        <f>职业参数比例等级参数!$P$7*(A18/$E$1)</f>
        <v>52.8</v>
      </c>
      <c r="P18" s="172">
        <f>职业参数比例等级参数!$P$8*(A18/$E$1)</f>
        <v>70.400000000000006</v>
      </c>
      <c r="Q18" s="172">
        <f>职业参数比例等级参数!$P$9*(A18/$E$1)</f>
        <v>52.8</v>
      </c>
      <c r="R18" s="172">
        <f>职业参数比例等级参数!$P$10*(A18/$E$1)</f>
        <v>17.600000000000001</v>
      </c>
      <c r="S18" s="172">
        <f>职业参数比例等级参数!$P$11*(A18/$E$1)</f>
        <v>35.200000000000003</v>
      </c>
      <c r="T18" s="172">
        <f>职业参数比例等级参数!$P$12*(A18/$E$1)</f>
        <v>17.600000000000001</v>
      </c>
      <c r="V18" s="172">
        <f>职业参数比例等级参数!$Q$4*(A18/$E$1)</f>
        <v>88</v>
      </c>
      <c r="W18" s="172">
        <f>职业参数比例等级参数!$Q$5*(A18/$E$1)</f>
        <v>55</v>
      </c>
      <c r="X18" s="172">
        <f>职业参数比例等级参数!$Q$6*(A18/$E$1)</f>
        <v>44</v>
      </c>
      <c r="Y18" s="172">
        <f>职业参数比例等级参数!$Q$7*(A18/$E$1)</f>
        <v>52.8</v>
      </c>
      <c r="Z18" s="172">
        <f>职业参数比例等级参数!$Q$8*(A18/$E$1)</f>
        <v>88</v>
      </c>
      <c r="AA18" s="172">
        <f>职业参数比例等级参数!$Q$9*(A18/$E$1)</f>
        <v>66</v>
      </c>
      <c r="AB18" s="172">
        <f>职业参数比例等级参数!$Q$10*(A18/$E$1)</f>
        <v>10.56</v>
      </c>
      <c r="AC18" s="172">
        <f>职业参数比例等级参数!$Q$11*(A18/$E$1)</f>
        <v>21.12</v>
      </c>
      <c r="AD18" s="172">
        <f>职业参数比例等级参数!$Q$12*(A18/$E$1)</f>
        <v>10.56</v>
      </c>
    </row>
    <row r="19" spans="1:30">
      <c r="A19" s="158">
        <v>12</v>
      </c>
      <c r="B19" s="172">
        <f>职业参数比例等级参数!$O$4*(A19/$E$1)</f>
        <v>120</v>
      </c>
      <c r="C19" s="172">
        <f>职业参数比例等级参数!$O$5*(A19/$E$1)</f>
        <v>30</v>
      </c>
      <c r="D19" s="172">
        <f>职业参数比例等级参数!$O$6*(A19/$E$1)</f>
        <v>96</v>
      </c>
      <c r="E19" s="172">
        <f>职业参数比例等级参数!$O$7*(A19/$E$1)</f>
        <v>72</v>
      </c>
      <c r="F19" s="172">
        <f>职业参数比例等级参数!$O$8*(A19/$E$1)</f>
        <v>57.599999999999994</v>
      </c>
      <c r="G19" s="172">
        <f>职业参数比例等级参数!$O$9*(A19/$E$1)</f>
        <v>43.199999999999996</v>
      </c>
      <c r="H19" s="172">
        <f>职业参数比例等级参数!$O$10*(A19/$E$1)</f>
        <v>5.76</v>
      </c>
      <c r="I19" s="172">
        <f>职业参数比例等级参数!$O$11*(A19/$E$1)</f>
        <v>11.52</v>
      </c>
      <c r="J19" s="172">
        <f>职业参数比例等级参数!$O$12*(A19/$E$1)</f>
        <v>5.76</v>
      </c>
      <c r="L19" s="172">
        <f>职业参数比例等级参数!$P$4*(A19/$E$1)</f>
        <v>96</v>
      </c>
      <c r="M19" s="172">
        <f>职业参数比例等级参数!$P$5*(A19/$E$1)</f>
        <v>45</v>
      </c>
      <c r="N19" s="172">
        <f>职业参数比例等级参数!$P$6*(A19/$E$1)</f>
        <v>76.8</v>
      </c>
      <c r="O19" s="172">
        <f>职业参数比例等级参数!$P$7*(A19/$E$1)</f>
        <v>57.599999999999994</v>
      </c>
      <c r="P19" s="172">
        <f>职业参数比例等级参数!$P$8*(A19/$E$1)</f>
        <v>76.8</v>
      </c>
      <c r="Q19" s="172">
        <f>职业参数比例等级参数!$P$9*(A19/$E$1)</f>
        <v>57.599999999999994</v>
      </c>
      <c r="R19" s="172">
        <f>职业参数比例等级参数!$P$10*(A19/$E$1)</f>
        <v>19.2</v>
      </c>
      <c r="S19" s="172">
        <f>职业参数比例等级参数!$P$11*(A19/$E$1)</f>
        <v>38.4</v>
      </c>
      <c r="T19" s="172">
        <f>职业参数比例等级参数!$P$12*(A19/$E$1)</f>
        <v>19.2</v>
      </c>
      <c r="V19" s="172">
        <f>职业参数比例等级参数!$Q$4*(A19/$E$1)</f>
        <v>96</v>
      </c>
      <c r="W19" s="172">
        <f>职业参数比例等级参数!$Q$5*(A19/$E$1)</f>
        <v>60</v>
      </c>
      <c r="X19" s="172">
        <f>职业参数比例等级参数!$Q$6*(A19/$E$1)</f>
        <v>48</v>
      </c>
      <c r="Y19" s="172">
        <f>职业参数比例等级参数!$Q$7*(A19/$E$1)</f>
        <v>57.599999999999994</v>
      </c>
      <c r="Z19" s="172">
        <f>职业参数比例等级参数!$Q$8*(A19/$E$1)</f>
        <v>96</v>
      </c>
      <c r="AA19" s="172">
        <f>职业参数比例等级参数!$Q$9*(A19/$E$1)</f>
        <v>72</v>
      </c>
      <c r="AB19" s="172">
        <f>职业参数比例等级参数!$Q$10*(A19/$E$1)</f>
        <v>11.52</v>
      </c>
      <c r="AC19" s="172">
        <f>职业参数比例等级参数!$Q$11*(A19/$E$1)</f>
        <v>23.04</v>
      </c>
      <c r="AD19" s="172">
        <f>职业参数比例等级参数!$Q$12*(A19/$E$1)</f>
        <v>11.52</v>
      </c>
    </row>
    <row r="20" spans="1:30">
      <c r="A20" s="171">
        <v>13</v>
      </c>
      <c r="B20" s="172">
        <f>职业参数比例等级参数!$O$4*(A20/$E$1)</f>
        <v>130</v>
      </c>
      <c r="C20" s="172">
        <f>职业参数比例等级参数!$O$5*(A20/$E$1)</f>
        <v>32.5</v>
      </c>
      <c r="D20" s="172">
        <f>职业参数比例等级参数!$O$6*(A20/$E$1)</f>
        <v>104</v>
      </c>
      <c r="E20" s="172">
        <f>职业参数比例等级参数!$O$7*(A20/$E$1)</f>
        <v>78</v>
      </c>
      <c r="F20" s="172">
        <f>职业参数比例等级参数!$O$8*(A20/$E$1)</f>
        <v>62.400000000000006</v>
      </c>
      <c r="G20" s="172">
        <f>职业参数比例等级参数!$O$9*(A20/$E$1)</f>
        <v>46.800000000000004</v>
      </c>
      <c r="H20" s="172">
        <f>职业参数比例等级参数!$O$10*(A20/$E$1)</f>
        <v>6.24</v>
      </c>
      <c r="I20" s="172">
        <f>职业参数比例等级参数!$O$11*(A20/$E$1)</f>
        <v>12.48</v>
      </c>
      <c r="J20" s="172">
        <f>职业参数比例等级参数!$O$12*(A20/$E$1)</f>
        <v>6.24</v>
      </c>
      <c r="L20" s="172">
        <f>职业参数比例等级参数!$P$4*(A20/$E$1)</f>
        <v>104</v>
      </c>
      <c r="M20" s="172">
        <f>职业参数比例等级参数!$P$5*(A20/$E$1)</f>
        <v>48.75</v>
      </c>
      <c r="N20" s="172">
        <f>职业参数比例等级参数!$P$6*(A20/$E$1)</f>
        <v>83.2</v>
      </c>
      <c r="O20" s="172">
        <f>职业参数比例等级参数!$P$7*(A20/$E$1)</f>
        <v>62.400000000000006</v>
      </c>
      <c r="P20" s="172">
        <f>职业参数比例等级参数!$P$8*(A20/$E$1)</f>
        <v>83.2</v>
      </c>
      <c r="Q20" s="172">
        <f>职业参数比例等级参数!$P$9*(A20/$E$1)</f>
        <v>62.400000000000006</v>
      </c>
      <c r="R20" s="172">
        <f>职业参数比例等级参数!$P$10*(A20/$E$1)</f>
        <v>20.8</v>
      </c>
      <c r="S20" s="172">
        <f>职业参数比例等级参数!$P$11*(A20/$E$1)</f>
        <v>41.6</v>
      </c>
      <c r="T20" s="172">
        <f>职业参数比例等级参数!$P$12*(A20/$E$1)</f>
        <v>20.8</v>
      </c>
      <c r="V20" s="172">
        <f>职业参数比例等级参数!$Q$4*(A20/$E$1)</f>
        <v>104</v>
      </c>
      <c r="W20" s="172">
        <f>职业参数比例等级参数!$Q$5*(A20/$E$1)</f>
        <v>65</v>
      </c>
      <c r="X20" s="172">
        <f>职业参数比例等级参数!$Q$6*(A20/$E$1)</f>
        <v>52</v>
      </c>
      <c r="Y20" s="172">
        <f>职业参数比例等级参数!$Q$7*(A20/$E$1)</f>
        <v>62.400000000000006</v>
      </c>
      <c r="Z20" s="172">
        <f>职业参数比例等级参数!$Q$8*(A20/$E$1)</f>
        <v>104</v>
      </c>
      <c r="AA20" s="172">
        <f>职业参数比例等级参数!$Q$9*(A20/$E$1)</f>
        <v>78</v>
      </c>
      <c r="AB20" s="172">
        <f>职业参数比例等级参数!$Q$10*(A20/$E$1)</f>
        <v>12.48</v>
      </c>
      <c r="AC20" s="172">
        <f>职业参数比例等级参数!$Q$11*(A20/$E$1)</f>
        <v>24.96</v>
      </c>
      <c r="AD20" s="172">
        <f>职业参数比例等级参数!$Q$12*(A20/$E$1)</f>
        <v>12.48</v>
      </c>
    </row>
    <row r="21" spans="1:30">
      <c r="A21" s="158">
        <v>14</v>
      </c>
      <c r="B21" s="172">
        <f>职业参数比例等级参数!$O$4*(A21/$E$1)</f>
        <v>140</v>
      </c>
      <c r="C21" s="172">
        <f>职业参数比例等级参数!$O$5*(A21/$E$1)</f>
        <v>35</v>
      </c>
      <c r="D21" s="172">
        <f>职业参数比例等级参数!$O$6*(A21/$E$1)</f>
        <v>112.00000000000001</v>
      </c>
      <c r="E21" s="172">
        <f>职业参数比例等级参数!$O$7*(A21/$E$1)</f>
        <v>84.000000000000014</v>
      </c>
      <c r="F21" s="172">
        <f>职业参数比例等级参数!$O$8*(A21/$E$1)</f>
        <v>67.2</v>
      </c>
      <c r="G21" s="172">
        <f>职业参数比例等级参数!$O$9*(A21/$E$1)</f>
        <v>50.400000000000006</v>
      </c>
      <c r="H21" s="172">
        <f>职业参数比例等级参数!$O$10*(A21/$E$1)</f>
        <v>6.7200000000000006</v>
      </c>
      <c r="I21" s="172">
        <f>职业参数比例等级参数!$O$11*(A21/$E$1)</f>
        <v>13.440000000000001</v>
      </c>
      <c r="J21" s="172">
        <f>职业参数比例等级参数!$O$12*(A21/$E$1)</f>
        <v>6.7200000000000006</v>
      </c>
      <c r="L21" s="172">
        <f>职业参数比例等级参数!$P$4*(A21/$E$1)</f>
        <v>112.00000000000001</v>
      </c>
      <c r="M21" s="172">
        <f>职业参数比例等级参数!$P$5*(A21/$E$1)</f>
        <v>52.500000000000007</v>
      </c>
      <c r="N21" s="172">
        <f>职业参数比例等级参数!$P$6*(A21/$E$1)</f>
        <v>89.600000000000009</v>
      </c>
      <c r="O21" s="172">
        <f>职业参数比例等级参数!$P$7*(A21/$E$1)</f>
        <v>67.2</v>
      </c>
      <c r="P21" s="172">
        <f>职业参数比例等级参数!$P$8*(A21/$E$1)</f>
        <v>89.600000000000009</v>
      </c>
      <c r="Q21" s="172">
        <f>职业参数比例等级参数!$P$9*(A21/$E$1)</f>
        <v>67.2</v>
      </c>
      <c r="R21" s="172">
        <f>职业参数比例等级参数!$P$10*(A21/$E$1)</f>
        <v>22.400000000000002</v>
      </c>
      <c r="S21" s="172">
        <f>职业参数比例等级参数!$P$11*(A21/$E$1)</f>
        <v>44.800000000000004</v>
      </c>
      <c r="T21" s="172">
        <f>职业参数比例等级参数!$P$12*(A21/$E$1)</f>
        <v>22.400000000000002</v>
      </c>
      <c r="V21" s="172">
        <f>职业参数比例等级参数!$Q$4*(A21/$E$1)</f>
        <v>112.00000000000001</v>
      </c>
      <c r="W21" s="172">
        <f>职业参数比例等级参数!$Q$5*(A21/$E$1)</f>
        <v>70</v>
      </c>
      <c r="X21" s="172">
        <f>职业参数比例等级参数!$Q$6*(A21/$E$1)</f>
        <v>56.000000000000007</v>
      </c>
      <c r="Y21" s="172">
        <f>职业参数比例等级参数!$Q$7*(A21/$E$1)</f>
        <v>67.2</v>
      </c>
      <c r="Z21" s="172">
        <f>职业参数比例等级参数!$Q$8*(A21/$E$1)</f>
        <v>112.00000000000001</v>
      </c>
      <c r="AA21" s="172">
        <f>职业参数比例等级参数!$Q$9*(A21/$E$1)</f>
        <v>84.000000000000014</v>
      </c>
      <c r="AB21" s="172">
        <f>职业参数比例等级参数!$Q$10*(A21/$E$1)</f>
        <v>13.440000000000001</v>
      </c>
      <c r="AC21" s="172">
        <f>职业参数比例等级参数!$Q$11*(A21/$E$1)</f>
        <v>26.880000000000003</v>
      </c>
      <c r="AD21" s="172">
        <f>职业参数比例等级参数!$Q$12*(A21/$E$1)</f>
        <v>13.440000000000001</v>
      </c>
    </row>
    <row r="22" spans="1:30" s="174" customFormat="1">
      <c r="A22" s="159">
        <v>15</v>
      </c>
      <c r="B22" s="167">
        <f>职业参数比例等级参数!$O$4*(A22/$E$1)</f>
        <v>150</v>
      </c>
      <c r="C22" s="167">
        <f>职业参数比例等级参数!$O$5*(A22/$E$1)</f>
        <v>37.5</v>
      </c>
      <c r="D22" s="167">
        <f>职业参数比例等级参数!$O$6*(A22/$E$1)</f>
        <v>120</v>
      </c>
      <c r="E22" s="167">
        <f>职业参数比例等级参数!$O$7*(A22/$E$1)</f>
        <v>90</v>
      </c>
      <c r="F22" s="167">
        <f>职业参数比例等级参数!$O$8*(A22/$E$1)</f>
        <v>72</v>
      </c>
      <c r="G22" s="167">
        <f>职业参数比例等级参数!$O$9*(A22/$E$1)</f>
        <v>54</v>
      </c>
      <c r="H22" s="167">
        <f>职业参数比例等级参数!$O$10*(A22/$E$1)</f>
        <v>7.1999999999999993</v>
      </c>
      <c r="I22" s="167">
        <f>职业参数比例等级参数!$O$11*(A22/$E$1)</f>
        <v>14.399999999999999</v>
      </c>
      <c r="J22" s="167">
        <f>职业参数比例等级参数!$O$12*(A22/$E$1)</f>
        <v>7.1999999999999993</v>
      </c>
      <c r="K22" s="177"/>
      <c r="L22" s="167">
        <f>职业参数比例等级参数!$P$4*(A22/$E$1)</f>
        <v>120</v>
      </c>
      <c r="M22" s="167">
        <f>职业参数比例等级参数!$P$5*(A22/$E$1)</f>
        <v>56.25</v>
      </c>
      <c r="N22" s="167">
        <f>职业参数比例等级参数!$P$6*(A22/$E$1)</f>
        <v>96</v>
      </c>
      <c r="O22" s="167">
        <f>职业参数比例等级参数!$P$7*(A22/$E$1)</f>
        <v>72</v>
      </c>
      <c r="P22" s="167">
        <f>职业参数比例等级参数!$P$8*(A22/$E$1)</f>
        <v>96</v>
      </c>
      <c r="Q22" s="167">
        <f>职业参数比例等级参数!$P$9*(A22/$E$1)</f>
        <v>72</v>
      </c>
      <c r="R22" s="167">
        <f>职业参数比例等级参数!$P$10*(A22/$E$1)</f>
        <v>24</v>
      </c>
      <c r="S22" s="167">
        <f>职业参数比例等级参数!$P$11*(A22/$E$1)</f>
        <v>48</v>
      </c>
      <c r="T22" s="167">
        <f>职业参数比例等级参数!$P$12*(A22/$E$1)</f>
        <v>24</v>
      </c>
      <c r="U22" s="177"/>
      <c r="V22" s="167">
        <f>职业参数比例等级参数!$Q$4*(A22/$E$1)</f>
        <v>120</v>
      </c>
      <c r="W22" s="167">
        <f>职业参数比例等级参数!$Q$5*(A22/$E$1)</f>
        <v>75</v>
      </c>
      <c r="X22" s="167">
        <f>职业参数比例等级参数!$Q$6*(A22/$E$1)</f>
        <v>60</v>
      </c>
      <c r="Y22" s="167">
        <f>职业参数比例等级参数!$Q$7*(A22/$E$1)</f>
        <v>72</v>
      </c>
      <c r="Z22" s="167">
        <f>职业参数比例等级参数!$Q$8*(A22/$E$1)</f>
        <v>120</v>
      </c>
      <c r="AA22" s="167">
        <f>职业参数比例等级参数!$Q$9*(A22/$E$1)</f>
        <v>90</v>
      </c>
      <c r="AB22" s="167">
        <f>职业参数比例等级参数!$Q$10*(A22/$E$1)</f>
        <v>14.399999999999999</v>
      </c>
      <c r="AC22" s="167">
        <f>职业参数比例等级参数!$Q$11*(A22/$E$1)</f>
        <v>28.799999999999997</v>
      </c>
      <c r="AD22" s="167">
        <f>职业参数比例等级参数!$Q$12*(A22/$E$1)</f>
        <v>14.399999999999999</v>
      </c>
    </row>
    <row r="23" spans="1:30">
      <c r="A23" s="158">
        <v>16</v>
      </c>
      <c r="B23" s="172">
        <f>职业参数比例等级参数!$O$4*(A23/$E$1)</f>
        <v>160</v>
      </c>
      <c r="C23" s="172">
        <f>职业参数比例等级参数!$O$5*(A23/$E$1)</f>
        <v>40</v>
      </c>
      <c r="D23" s="172">
        <f>职业参数比例等级参数!$O$6*(A23/$E$1)</f>
        <v>128</v>
      </c>
      <c r="E23" s="172">
        <f>职业参数比例等级参数!$O$7*(A23/$E$1)</f>
        <v>96</v>
      </c>
      <c r="F23" s="172">
        <f>职业参数比例等级参数!$O$8*(A23/$E$1)</f>
        <v>76.8</v>
      </c>
      <c r="G23" s="172">
        <f>职业参数比例等级参数!$O$9*(A23/$E$1)</f>
        <v>57.6</v>
      </c>
      <c r="H23" s="172">
        <f>职业参数比例等级参数!$O$10*(A23/$E$1)</f>
        <v>7.68</v>
      </c>
      <c r="I23" s="172">
        <f>职业参数比例等级参数!$O$11*(A23/$E$1)</f>
        <v>15.36</v>
      </c>
      <c r="J23" s="172">
        <f>职业参数比例等级参数!$O$12*(A23/$E$1)</f>
        <v>7.68</v>
      </c>
      <c r="L23" s="172">
        <f>职业参数比例等级参数!$P$4*(A23/$E$1)</f>
        <v>128</v>
      </c>
      <c r="M23" s="172">
        <f>职业参数比例等级参数!$P$5*(A23/$E$1)</f>
        <v>60</v>
      </c>
      <c r="N23" s="172">
        <f>职业参数比例等级参数!$P$6*(A23/$E$1)</f>
        <v>102.4</v>
      </c>
      <c r="O23" s="172">
        <f>职业参数比例等级参数!$P$7*(A23/$E$1)</f>
        <v>76.8</v>
      </c>
      <c r="P23" s="172">
        <f>职业参数比例等级参数!$P$8*(A23/$E$1)</f>
        <v>102.4</v>
      </c>
      <c r="Q23" s="172">
        <f>职业参数比例等级参数!$P$9*(A23/$E$1)</f>
        <v>76.8</v>
      </c>
      <c r="R23" s="172">
        <f>职业参数比例等级参数!$P$10*(A23/$E$1)</f>
        <v>25.6</v>
      </c>
      <c r="S23" s="172">
        <f>职业参数比例等级参数!$P$11*(A23/$E$1)</f>
        <v>51.2</v>
      </c>
      <c r="T23" s="172">
        <f>职业参数比例等级参数!$P$12*(A23/$E$1)</f>
        <v>25.6</v>
      </c>
      <c r="V23" s="172">
        <f>职业参数比例等级参数!$Q$4*(A23/$E$1)</f>
        <v>128</v>
      </c>
      <c r="W23" s="172">
        <f>职业参数比例等级参数!$Q$5*(A23/$E$1)</f>
        <v>80</v>
      </c>
      <c r="X23" s="172">
        <f>职业参数比例等级参数!$Q$6*(A23/$E$1)</f>
        <v>64</v>
      </c>
      <c r="Y23" s="172">
        <f>职业参数比例等级参数!$Q$7*(A23/$E$1)</f>
        <v>76.8</v>
      </c>
      <c r="Z23" s="172">
        <f>职业参数比例等级参数!$Q$8*(A23/$E$1)</f>
        <v>128</v>
      </c>
      <c r="AA23" s="172">
        <f>职业参数比例等级参数!$Q$9*(A23/$E$1)</f>
        <v>96</v>
      </c>
      <c r="AB23" s="172">
        <f>职业参数比例等级参数!$Q$10*(A23/$E$1)</f>
        <v>15.36</v>
      </c>
      <c r="AC23" s="172">
        <f>职业参数比例等级参数!$Q$11*(A23/$E$1)</f>
        <v>30.72</v>
      </c>
      <c r="AD23" s="172">
        <f>职业参数比例等级参数!$Q$12*(A23/$E$1)</f>
        <v>15.36</v>
      </c>
    </row>
    <row r="24" spans="1:30">
      <c r="A24" s="171">
        <v>17</v>
      </c>
      <c r="B24" s="172">
        <f>职业参数比例等级参数!$O$4*(A24/$E$1)</f>
        <v>170</v>
      </c>
      <c r="C24" s="172">
        <f>职业参数比例等级参数!$O$5*(A24/$E$1)</f>
        <v>42.5</v>
      </c>
      <c r="D24" s="172">
        <f>职业参数比例等级参数!$O$6*(A24/$E$1)</f>
        <v>136</v>
      </c>
      <c r="E24" s="172">
        <f>职业参数比例等级参数!$O$7*(A24/$E$1)</f>
        <v>102.00000000000001</v>
      </c>
      <c r="F24" s="172">
        <f>职业参数比例等级参数!$O$8*(A24/$E$1)</f>
        <v>81.600000000000009</v>
      </c>
      <c r="G24" s="172">
        <f>职业参数比例等级参数!$O$9*(A24/$E$1)</f>
        <v>61.2</v>
      </c>
      <c r="H24" s="172">
        <f>职业参数比例等级参数!$O$10*(A24/$E$1)</f>
        <v>8.16</v>
      </c>
      <c r="I24" s="172">
        <f>职业参数比例等级参数!$O$11*(A24/$E$1)</f>
        <v>16.32</v>
      </c>
      <c r="J24" s="172">
        <f>职业参数比例等级参数!$O$12*(A24/$E$1)</f>
        <v>8.16</v>
      </c>
      <c r="L24" s="172">
        <f>职业参数比例等级参数!$P$4*(A24/$E$1)</f>
        <v>136</v>
      </c>
      <c r="M24" s="172">
        <f>职业参数比例等级参数!$P$5*(A24/$E$1)</f>
        <v>63.750000000000007</v>
      </c>
      <c r="N24" s="172">
        <f>职业参数比例等级参数!$P$6*(A24/$E$1)</f>
        <v>108.80000000000001</v>
      </c>
      <c r="O24" s="172">
        <f>职业参数比例等级参数!$P$7*(A24/$E$1)</f>
        <v>81.600000000000009</v>
      </c>
      <c r="P24" s="172">
        <f>职业参数比例等级参数!$P$8*(A24/$E$1)</f>
        <v>108.80000000000001</v>
      </c>
      <c r="Q24" s="172">
        <f>职业参数比例等级参数!$P$9*(A24/$E$1)</f>
        <v>81.600000000000009</v>
      </c>
      <c r="R24" s="172">
        <f>职业参数比例等级参数!$P$10*(A24/$E$1)</f>
        <v>27.200000000000003</v>
      </c>
      <c r="S24" s="172">
        <f>职业参数比例等级参数!$P$11*(A24/$E$1)</f>
        <v>54.400000000000006</v>
      </c>
      <c r="T24" s="172">
        <f>职业参数比例等级参数!$P$12*(A24/$E$1)</f>
        <v>27.200000000000003</v>
      </c>
      <c r="V24" s="172">
        <f>职业参数比例等级参数!$Q$4*(A24/$E$1)</f>
        <v>136</v>
      </c>
      <c r="W24" s="172">
        <f>职业参数比例等级参数!$Q$5*(A24/$E$1)</f>
        <v>85</v>
      </c>
      <c r="X24" s="172">
        <f>职业参数比例等级参数!$Q$6*(A24/$E$1)</f>
        <v>68</v>
      </c>
      <c r="Y24" s="172">
        <f>职业参数比例等级参数!$Q$7*(A24/$E$1)</f>
        <v>81.600000000000009</v>
      </c>
      <c r="Z24" s="172">
        <f>职业参数比例等级参数!$Q$8*(A24/$E$1)</f>
        <v>136</v>
      </c>
      <c r="AA24" s="172">
        <f>职业参数比例等级参数!$Q$9*(A24/$E$1)</f>
        <v>102.00000000000001</v>
      </c>
      <c r="AB24" s="172">
        <f>职业参数比例等级参数!$Q$10*(A24/$E$1)</f>
        <v>16.32</v>
      </c>
      <c r="AC24" s="172">
        <f>职业参数比例等级参数!$Q$11*(A24/$E$1)</f>
        <v>32.64</v>
      </c>
      <c r="AD24" s="172">
        <f>职业参数比例等级参数!$Q$12*(A24/$E$1)</f>
        <v>16.32</v>
      </c>
    </row>
    <row r="25" spans="1:30">
      <c r="A25" s="158">
        <v>18</v>
      </c>
      <c r="B25" s="172">
        <f>职业参数比例等级参数!$O$4*(A25/$E$1)</f>
        <v>180</v>
      </c>
      <c r="C25" s="172">
        <f>职业参数比例等级参数!$O$5*(A25/$E$1)</f>
        <v>45</v>
      </c>
      <c r="D25" s="172">
        <f>职业参数比例等级参数!$O$6*(A25/$E$1)</f>
        <v>144</v>
      </c>
      <c r="E25" s="172">
        <f>职业参数比例等级参数!$O$7*(A25/$E$1)</f>
        <v>108</v>
      </c>
      <c r="F25" s="172">
        <f>职业参数比例等级参数!$O$8*(A25/$E$1)</f>
        <v>86.399999999999991</v>
      </c>
      <c r="G25" s="172">
        <f>职业参数比例等级参数!$O$9*(A25/$E$1)</f>
        <v>64.8</v>
      </c>
      <c r="H25" s="172">
        <f>职业参数比例等级参数!$O$10*(A25/$E$1)</f>
        <v>8.64</v>
      </c>
      <c r="I25" s="172">
        <f>职业参数比例等级参数!$O$11*(A25/$E$1)</f>
        <v>17.28</v>
      </c>
      <c r="J25" s="172">
        <f>职业参数比例等级参数!$O$12*(A25/$E$1)</f>
        <v>8.64</v>
      </c>
      <c r="L25" s="172">
        <f>职业参数比例等级参数!$P$4*(A25/$E$1)</f>
        <v>144</v>
      </c>
      <c r="M25" s="172">
        <f>职业参数比例等级参数!$P$5*(A25/$E$1)</f>
        <v>67.5</v>
      </c>
      <c r="N25" s="172">
        <f>职业参数比例等级参数!$P$6*(A25/$E$1)</f>
        <v>115.19999999999999</v>
      </c>
      <c r="O25" s="172">
        <f>职业参数比例等级参数!$P$7*(A25/$E$1)</f>
        <v>86.399999999999991</v>
      </c>
      <c r="P25" s="172">
        <f>职业参数比例等级参数!$P$8*(A25/$E$1)</f>
        <v>115.19999999999999</v>
      </c>
      <c r="Q25" s="172">
        <f>职业参数比例等级参数!$P$9*(A25/$E$1)</f>
        <v>86.399999999999991</v>
      </c>
      <c r="R25" s="172">
        <f>职业参数比例等级参数!$P$10*(A25/$E$1)</f>
        <v>28.799999999999997</v>
      </c>
      <c r="S25" s="172">
        <f>职业参数比例等级参数!$P$11*(A25/$E$1)</f>
        <v>57.599999999999994</v>
      </c>
      <c r="T25" s="172">
        <f>职业参数比例等级参数!$P$12*(A25/$E$1)</f>
        <v>28.799999999999997</v>
      </c>
      <c r="V25" s="172">
        <f>职业参数比例等级参数!$Q$4*(A25/$E$1)</f>
        <v>144</v>
      </c>
      <c r="W25" s="172">
        <f>职业参数比例等级参数!$Q$5*(A25/$E$1)</f>
        <v>90</v>
      </c>
      <c r="X25" s="172">
        <f>职业参数比例等级参数!$Q$6*(A25/$E$1)</f>
        <v>72</v>
      </c>
      <c r="Y25" s="172">
        <f>职业参数比例等级参数!$Q$7*(A25/$E$1)</f>
        <v>86.399999999999991</v>
      </c>
      <c r="Z25" s="172">
        <f>职业参数比例等级参数!$Q$8*(A25/$E$1)</f>
        <v>144</v>
      </c>
      <c r="AA25" s="172">
        <f>职业参数比例等级参数!$Q$9*(A25/$E$1)</f>
        <v>108</v>
      </c>
      <c r="AB25" s="172">
        <f>职业参数比例等级参数!$Q$10*(A25/$E$1)</f>
        <v>17.28</v>
      </c>
      <c r="AC25" s="172">
        <f>职业参数比例等级参数!$Q$11*(A25/$E$1)</f>
        <v>34.56</v>
      </c>
      <c r="AD25" s="172">
        <f>职业参数比例等级参数!$Q$12*(A25/$E$1)</f>
        <v>17.28</v>
      </c>
    </row>
    <row r="26" spans="1:30">
      <c r="A26" s="171">
        <v>19</v>
      </c>
      <c r="B26" s="172">
        <f>职业参数比例等级参数!$O$4*(A26/$E$1)</f>
        <v>190</v>
      </c>
      <c r="C26" s="172">
        <f>职业参数比例等级参数!$O$5*(A26/$E$1)</f>
        <v>47.5</v>
      </c>
      <c r="D26" s="172">
        <f>职业参数比例等级参数!$O$6*(A26/$E$1)</f>
        <v>152</v>
      </c>
      <c r="E26" s="172">
        <f>职业参数比例等级参数!$O$7*(A26/$E$1)</f>
        <v>114</v>
      </c>
      <c r="F26" s="172">
        <f>职业参数比例等级参数!$O$8*(A26/$E$1)</f>
        <v>91.2</v>
      </c>
      <c r="G26" s="172">
        <f>职业参数比例等级参数!$O$9*(A26/$E$1)</f>
        <v>68.400000000000006</v>
      </c>
      <c r="H26" s="172">
        <f>职业参数比例等级参数!$O$10*(A26/$E$1)</f>
        <v>9.120000000000001</v>
      </c>
      <c r="I26" s="172">
        <f>职业参数比例等级参数!$O$11*(A26/$E$1)</f>
        <v>18.240000000000002</v>
      </c>
      <c r="J26" s="172">
        <f>职业参数比例等级参数!$O$12*(A26/$E$1)</f>
        <v>9.120000000000001</v>
      </c>
      <c r="L26" s="172">
        <f>职业参数比例等级参数!$P$4*(A26/$E$1)</f>
        <v>152</v>
      </c>
      <c r="M26" s="172">
        <f>职业参数比例等级参数!$P$5*(A26/$E$1)</f>
        <v>71.25</v>
      </c>
      <c r="N26" s="172">
        <f>职业参数比例等级参数!$P$6*(A26/$E$1)</f>
        <v>121.6</v>
      </c>
      <c r="O26" s="172">
        <f>职业参数比例等级参数!$P$7*(A26/$E$1)</f>
        <v>91.2</v>
      </c>
      <c r="P26" s="172">
        <f>职业参数比例等级参数!$P$8*(A26/$E$1)</f>
        <v>121.6</v>
      </c>
      <c r="Q26" s="172">
        <f>职业参数比例等级参数!$P$9*(A26/$E$1)</f>
        <v>91.2</v>
      </c>
      <c r="R26" s="172">
        <f>职业参数比例等级参数!$P$10*(A26/$E$1)</f>
        <v>30.4</v>
      </c>
      <c r="S26" s="172">
        <f>职业参数比例等级参数!$P$11*(A26/$E$1)</f>
        <v>60.8</v>
      </c>
      <c r="T26" s="172">
        <f>职业参数比例等级参数!$P$12*(A26/$E$1)</f>
        <v>30.4</v>
      </c>
      <c r="V26" s="172">
        <f>职业参数比例等级参数!$Q$4*(A26/$E$1)</f>
        <v>152</v>
      </c>
      <c r="W26" s="172">
        <f>职业参数比例等级参数!$Q$5*(A26/$E$1)</f>
        <v>95</v>
      </c>
      <c r="X26" s="172">
        <f>职业参数比例等级参数!$Q$6*(A26/$E$1)</f>
        <v>76</v>
      </c>
      <c r="Y26" s="172">
        <f>职业参数比例等级参数!$Q$7*(A26/$E$1)</f>
        <v>91.2</v>
      </c>
      <c r="Z26" s="172">
        <f>职业参数比例等级参数!$Q$8*(A26/$E$1)</f>
        <v>152</v>
      </c>
      <c r="AA26" s="172">
        <f>职业参数比例等级参数!$Q$9*(A26/$E$1)</f>
        <v>114</v>
      </c>
      <c r="AB26" s="172">
        <f>职业参数比例等级参数!$Q$10*(A26/$E$1)</f>
        <v>18.240000000000002</v>
      </c>
      <c r="AC26" s="172">
        <f>职业参数比例等级参数!$Q$11*(A26/$E$1)</f>
        <v>36.480000000000004</v>
      </c>
      <c r="AD26" s="172">
        <f>职业参数比例等级参数!$Q$12*(A26/$E$1)</f>
        <v>18.240000000000002</v>
      </c>
    </row>
    <row r="27" spans="1:30" s="174" customFormat="1">
      <c r="A27" s="159">
        <v>20</v>
      </c>
      <c r="B27" s="167">
        <f>职业参数比例等级参数!$O$4*(A27/$E$1)</f>
        <v>200</v>
      </c>
      <c r="C27" s="167">
        <f>职业参数比例等级参数!$O$5*(A27/$E$1)</f>
        <v>50</v>
      </c>
      <c r="D27" s="167">
        <f>职业参数比例等级参数!$O$6*(A27/$E$1)</f>
        <v>160</v>
      </c>
      <c r="E27" s="167">
        <f>职业参数比例等级参数!$O$7*(A27/$E$1)</f>
        <v>120</v>
      </c>
      <c r="F27" s="167">
        <f>职业参数比例等级参数!$O$8*(A27/$E$1)</f>
        <v>96</v>
      </c>
      <c r="G27" s="167">
        <f>职业参数比例等级参数!$O$9*(A27/$E$1)</f>
        <v>72</v>
      </c>
      <c r="H27" s="167">
        <f>职业参数比例等级参数!$O$10*(A27/$E$1)</f>
        <v>9.6000000000000014</v>
      </c>
      <c r="I27" s="167">
        <f>职业参数比例等级参数!$O$11*(A27/$E$1)</f>
        <v>19.200000000000003</v>
      </c>
      <c r="J27" s="167">
        <f>职业参数比例等级参数!$O$12*(A27/$E$1)</f>
        <v>9.6000000000000014</v>
      </c>
      <c r="K27" s="177"/>
      <c r="L27" s="167">
        <f>职业参数比例等级参数!$P$4*(A27/$E$1)</f>
        <v>160</v>
      </c>
      <c r="M27" s="167">
        <f>职业参数比例等级参数!$P$5*(A27/$E$1)</f>
        <v>75</v>
      </c>
      <c r="N27" s="167">
        <f>职业参数比例等级参数!$P$6*(A27/$E$1)</f>
        <v>128</v>
      </c>
      <c r="O27" s="167">
        <f>职业参数比例等级参数!$P$7*(A27/$E$1)</f>
        <v>96</v>
      </c>
      <c r="P27" s="167">
        <f>职业参数比例等级参数!$P$8*(A27/$E$1)</f>
        <v>128</v>
      </c>
      <c r="Q27" s="167">
        <f>职业参数比例等级参数!$P$9*(A27/$E$1)</f>
        <v>96</v>
      </c>
      <c r="R27" s="167">
        <f>职业参数比例等级参数!$P$10*(A27/$E$1)</f>
        <v>32</v>
      </c>
      <c r="S27" s="167">
        <f>职业参数比例等级参数!$P$11*(A27/$E$1)</f>
        <v>64</v>
      </c>
      <c r="T27" s="167">
        <f>职业参数比例等级参数!$P$12*(A27/$E$1)</f>
        <v>32</v>
      </c>
      <c r="U27" s="177"/>
      <c r="V27" s="167">
        <f>职业参数比例等级参数!$Q$4*(A27/$E$1)</f>
        <v>160</v>
      </c>
      <c r="W27" s="167">
        <f>职业参数比例等级参数!$Q$5*(A27/$E$1)</f>
        <v>100</v>
      </c>
      <c r="X27" s="167">
        <f>职业参数比例等级参数!$Q$6*(A27/$E$1)</f>
        <v>80</v>
      </c>
      <c r="Y27" s="167">
        <f>职业参数比例等级参数!$Q$7*(A27/$E$1)</f>
        <v>96</v>
      </c>
      <c r="Z27" s="167">
        <f>职业参数比例等级参数!$Q$8*(A27/$E$1)</f>
        <v>160</v>
      </c>
      <c r="AA27" s="167">
        <f>职业参数比例等级参数!$Q$9*(A27/$E$1)</f>
        <v>120</v>
      </c>
      <c r="AB27" s="167">
        <f>职业参数比例等级参数!$Q$10*(A27/$E$1)</f>
        <v>19.200000000000003</v>
      </c>
      <c r="AC27" s="167">
        <f>职业参数比例等级参数!$Q$11*(A27/$E$1)</f>
        <v>38.400000000000006</v>
      </c>
      <c r="AD27" s="167">
        <f>职业参数比例等级参数!$Q$12*(A27/$E$1)</f>
        <v>19.200000000000003</v>
      </c>
    </row>
    <row r="28" spans="1:30">
      <c r="A28" s="171">
        <v>21</v>
      </c>
      <c r="B28" s="172">
        <f>职业参数比例等级参数!$O$4*(A28/$E$1)</f>
        <v>210</v>
      </c>
      <c r="C28" s="172">
        <f>职业参数比例等级参数!$O$5*(A28/$E$1)</f>
        <v>52.5</v>
      </c>
      <c r="D28" s="172">
        <f>职业参数比例等级参数!$O$6*(A28/$E$1)</f>
        <v>168</v>
      </c>
      <c r="E28" s="172">
        <f>职业参数比例等级参数!$O$7*(A28/$E$1)</f>
        <v>126</v>
      </c>
      <c r="F28" s="172">
        <f>职业参数比例等级参数!$O$8*(A28/$E$1)</f>
        <v>100.8</v>
      </c>
      <c r="G28" s="172">
        <f>职业参数比例等级参数!$O$9*(A28/$E$1)</f>
        <v>75.599999999999994</v>
      </c>
      <c r="H28" s="172">
        <f>职业参数比例等级参数!$O$10*(A28/$E$1)</f>
        <v>10.08</v>
      </c>
      <c r="I28" s="172">
        <f>职业参数比例等级参数!$O$11*(A28/$E$1)</f>
        <v>20.16</v>
      </c>
      <c r="J28" s="172">
        <f>职业参数比例等级参数!$O$12*(A28/$E$1)</f>
        <v>10.08</v>
      </c>
      <c r="L28" s="172">
        <f>职业参数比例等级参数!$P$4*(A28/$E$1)</f>
        <v>168</v>
      </c>
      <c r="M28" s="172">
        <f>职业参数比例等级参数!$P$5*(A28/$E$1)</f>
        <v>78.75</v>
      </c>
      <c r="N28" s="172">
        <f>职业参数比例等级参数!$P$6*(A28/$E$1)</f>
        <v>134.4</v>
      </c>
      <c r="O28" s="172">
        <f>职业参数比例等级参数!$P$7*(A28/$E$1)</f>
        <v>100.8</v>
      </c>
      <c r="P28" s="172">
        <f>职业参数比例等级参数!$P$8*(A28/$E$1)</f>
        <v>134.4</v>
      </c>
      <c r="Q28" s="172">
        <f>职业参数比例等级参数!$P$9*(A28/$E$1)</f>
        <v>100.8</v>
      </c>
      <c r="R28" s="172">
        <f>职业参数比例等级参数!$P$10*(A28/$E$1)</f>
        <v>33.6</v>
      </c>
      <c r="S28" s="172">
        <f>职业参数比例等级参数!$P$11*(A28/$E$1)</f>
        <v>67.2</v>
      </c>
      <c r="T28" s="172">
        <f>职业参数比例等级参数!$P$12*(A28/$E$1)</f>
        <v>33.6</v>
      </c>
      <c r="V28" s="172">
        <f>职业参数比例等级参数!$Q$4*(A28/$E$1)</f>
        <v>168</v>
      </c>
      <c r="W28" s="172">
        <f>职业参数比例等级参数!$Q$5*(A28/$E$1)</f>
        <v>105</v>
      </c>
      <c r="X28" s="172">
        <f>职业参数比例等级参数!$Q$6*(A28/$E$1)</f>
        <v>84</v>
      </c>
      <c r="Y28" s="172">
        <f>职业参数比例等级参数!$Q$7*(A28/$E$1)</f>
        <v>100.8</v>
      </c>
      <c r="Z28" s="172">
        <f>职业参数比例等级参数!$Q$8*(A28/$E$1)</f>
        <v>168</v>
      </c>
      <c r="AA28" s="172">
        <f>职业参数比例等级参数!$Q$9*(A28/$E$1)</f>
        <v>126</v>
      </c>
      <c r="AB28" s="172">
        <f>职业参数比例等级参数!$Q$10*(A28/$E$1)</f>
        <v>20.16</v>
      </c>
      <c r="AC28" s="172">
        <f>职业参数比例等级参数!$Q$11*(A28/$E$1)</f>
        <v>40.32</v>
      </c>
      <c r="AD28" s="172">
        <f>职业参数比例等级参数!$Q$12*(A28/$E$1)</f>
        <v>20.16</v>
      </c>
    </row>
    <row r="29" spans="1:30">
      <c r="A29" s="158">
        <v>22</v>
      </c>
      <c r="B29" s="172">
        <f>职业参数比例等级参数!$O$4*(A29/$E$1)</f>
        <v>220</v>
      </c>
      <c r="C29" s="172">
        <f>职业参数比例等级参数!$O$5*(A29/$E$1)</f>
        <v>55</v>
      </c>
      <c r="D29" s="172">
        <f>职业参数比例等级参数!$O$6*(A29/$E$1)</f>
        <v>176</v>
      </c>
      <c r="E29" s="172">
        <f>职业参数比例等级参数!$O$7*(A29/$E$1)</f>
        <v>132</v>
      </c>
      <c r="F29" s="172">
        <f>职业参数比例等级参数!$O$8*(A29/$E$1)</f>
        <v>105.6</v>
      </c>
      <c r="G29" s="172">
        <f>职业参数比例等级参数!$O$9*(A29/$E$1)</f>
        <v>79.2</v>
      </c>
      <c r="H29" s="172">
        <f>职业参数比例等级参数!$O$10*(A29/$E$1)</f>
        <v>10.56</v>
      </c>
      <c r="I29" s="172">
        <f>职业参数比例等级参数!$O$11*(A29/$E$1)</f>
        <v>21.12</v>
      </c>
      <c r="J29" s="172">
        <f>职业参数比例等级参数!$O$12*(A29/$E$1)</f>
        <v>10.56</v>
      </c>
      <c r="L29" s="172">
        <f>职业参数比例等级参数!$P$4*(A29/$E$1)</f>
        <v>176</v>
      </c>
      <c r="M29" s="172">
        <f>职业参数比例等级参数!$P$5*(A29/$E$1)</f>
        <v>82.5</v>
      </c>
      <c r="N29" s="172">
        <f>职业参数比例等级参数!$P$6*(A29/$E$1)</f>
        <v>140.80000000000001</v>
      </c>
      <c r="O29" s="172">
        <f>职业参数比例等级参数!$P$7*(A29/$E$1)</f>
        <v>105.6</v>
      </c>
      <c r="P29" s="172">
        <f>职业参数比例等级参数!$P$8*(A29/$E$1)</f>
        <v>140.80000000000001</v>
      </c>
      <c r="Q29" s="172">
        <f>职业参数比例等级参数!$P$9*(A29/$E$1)</f>
        <v>105.6</v>
      </c>
      <c r="R29" s="172">
        <f>职业参数比例等级参数!$P$10*(A29/$E$1)</f>
        <v>35.200000000000003</v>
      </c>
      <c r="S29" s="172">
        <f>职业参数比例等级参数!$P$11*(A29/$E$1)</f>
        <v>70.400000000000006</v>
      </c>
      <c r="T29" s="172">
        <f>职业参数比例等级参数!$P$12*(A29/$E$1)</f>
        <v>35.200000000000003</v>
      </c>
      <c r="V29" s="172">
        <f>职业参数比例等级参数!$Q$4*(A29/$E$1)</f>
        <v>176</v>
      </c>
      <c r="W29" s="172">
        <f>职业参数比例等级参数!$Q$5*(A29/$E$1)</f>
        <v>110</v>
      </c>
      <c r="X29" s="172">
        <f>职业参数比例等级参数!$Q$6*(A29/$E$1)</f>
        <v>88</v>
      </c>
      <c r="Y29" s="172">
        <f>职业参数比例等级参数!$Q$7*(A29/$E$1)</f>
        <v>105.6</v>
      </c>
      <c r="Z29" s="172">
        <f>职业参数比例等级参数!$Q$8*(A29/$E$1)</f>
        <v>176</v>
      </c>
      <c r="AA29" s="172">
        <f>职业参数比例等级参数!$Q$9*(A29/$E$1)</f>
        <v>132</v>
      </c>
      <c r="AB29" s="172">
        <f>职业参数比例等级参数!$Q$10*(A29/$E$1)</f>
        <v>21.12</v>
      </c>
      <c r="AC29" s="172">
        <f>职业参数比例等级参数!$Q$11*(A29/$E$1)</f>
        <v>42.24</v>
      </c>
      <c r="AD29" s="172">
        <f>职业参数比例等级参数!$Q$12*(A29/$E$1)</f>
        <v>21.12</v>
      </c>
    </row>
    <row r="30" spans="1:30">
      <c r="A30" s="171">
        <v>23</v>
      </c>
      <c r="B30" s="172">
        <f>职业参数比例等级参数!$O$4*(A30/$E$1)</f>
        <v>230</v>
      </c>
      <c r="C30" s="172">
        <f>职业参数比例等级参数!$O$5*(A30/$E$1)</f>
        <v>57.5</v>
      </c>
      <c r="D30" s="172">
        <f>职业参数比例等级参数!$O$6*(A30/$E$1)</f>
        <v>184</v>
      </c>
      <c r="E30" s="172">
        <f>职业参数比例等级参数!$O$7*(A30/$E$1)</f>
        <v>138</v>
      </c>
      <c r="F30" s="172">
        <f>职业参数比例等级参数!$O$8*(A30/$E$1)</f>
        <v>110.4</v>
      </c>
      <c r="G30" s="172">
        <f>职业参数比例等级参数!$O$9*(A30/$E$1)</f>
        <v>82.8</v>
      </c>
      <c r="H30" s="172">
        <f>职业参数比例等级参数!$O$10*(A30/$E$1)</f>
        <v>11.040000000000001</v>
      </c>
      <c r="I30" s="172">
        <f>职业参数比例等级参数!$O$11*(A30/$E$1)</f>
        <v>22.080000000000002</v>
      </c>
      <c r="J30" s="172">
        <f>职业参数比例等级参数!$O$12*(A30/$E$1)</f>
        <v>11.040000000000001</v>
      </c>
      <c r="L30" s="172">
        <f>职业参数比例等级参数!$P$4*(A30/$E$1)</f>
        <v>184</v>
      </c>
      <c r="M30" s="172">
        <f>职业参数比例等级参数!$P$5*(A30/$E$1)</f>
        <v>86.25</v>
      </c>
      <c r="N30" s="172">
        <f>职业参数比例等级参数!$P$6*(A30/$E$1)</f>
        <v>147.20000000000002</v>
      </c>
      <c r="O30" s="172">
        <f>职业参数比例等级参数!$P$7*(A30/$E$1)</f>
        <v>110.4</v>
      </c>
      <c r="P30" s="172">
        <f>职业参数比例等级参数!$P$8*(A30/$E$1)</f>
        <v>147.20000000000002</v>
      </c>
      <c r="Q30" s="172">
        <f>职业参数比例等级参数!$P$9*(A30/$E$1)</f>
        <v>110.4</v>
      </c>
      <c r="R30" s="172">
        <f>职业参数比例等级参数!$P$10*(A30/$E$1)</f>
        <v>36.800000000000004</v>
      </c>
      <c r="S30" s="172">
        <f>职业参数比例等级参数!$P$11*(A30/$E$1)</f>
        <v>73.600000000000009</v>
      </c>
      <c r="T30" s="172">
        <f>职业参数比例等级参数!$P$12*(A30/$E$1)</f>
        <v>36.800000000000004</v>
      </c>
      <c r="V30" s="172">
        <f>职业参数比例等级参数!$Q$4*(A30/$E$1)</f>
        <v>184</v>
      </c>
      <c r="W30" s="172">
        <f>职业参数比例等级参数!$Q$5*(A30/$E$1)</f>
        <v>115</v>
      </c>
      <c r="X30" s="172">
        <f>职业参数比例等级参数!$Q$6*(A30/$E$1)</f>
        <v>92</v>
      </c>
      <c r="Y30" s="172">
        <f>职业参数比例等级参数!$Q$7*(A30/$E$1)</f>
        <v>110.4</v>
      </c>
      <c r="Z30" s="172">
        <f>职业参数比例等级参数!$Q$8*(A30/$E$1)</f>
        <v>184</v>
      </c>
      <c r="AA30" s="172">
        <f>职业参数比例等级参数!$Q$9*(A30/$E$1)</f>
        <v>138</v>
      </c>
      <c r="AB30" s="172">
        <f>职业参数比例等级参数!$Q$10*(A30/$E$1)</f>
        <v>22.080000000000002</v>
      </c>
      <c r="AC30" s="172">
        <f>职业参数比例等级参数!$Q$11*(A30/$E$1)</f>
        <v>44.160000000000004</v>
      </c>
      <c r="AD30" s="172">
        <f>职业参数比例等级参数!$Q$12*(A30/$E$1)</f>
        <v>22.080000000000002</v>
      </c>
    </row>
    <row r="31" spans="1:30">
      <c r="A31" s="158">
        <v>24</v>
      </c>
      <c r="B31" s="172">
        <f>职业参数比例等级参数!$O$4*(A31/$E$1)</f>
        <v>240</v>
      </c>
      <c r="C31" s="172">
        <f>职业参数比例等级参数!$O$5*(A31/$E$1)</f>
        <v>60</v>
      </c>
      <c r="D31" s="172">
        <f>职业参数比例等级参数!$O$6*(A31/$E$1)</f>
        <v>192</v>
      </c>
      <c r="E31" s="172">
        <f>职业参数比例等级参数!$O$7*(A31/$E$1)</f>
        <v>144</v>
      </c>
      <c r="F31" s="172">
        <f>职业参数比例等级参数!$O$8*(A31/$E$1)</f>
        <v>115.19999999999999</v>
      </c>
      <c r="G31" s="172">
        <f>职业参数比例等级参数!$O$9*(A31/$E$1)</f>
        <v>86.399999999999991</v>
      </c>
      <c r="H31" s="172">
        <f>职业参数比例等级参数!$O$10*(A31/$E$1)</f>
        <v>11.52</v>
      </c>
      <c r="I31" s="172">
        <f>职业参数比例等级参数!$O$11*(A31/$E$1)</f>
        <v>23.04</v>
      </c>
      <c r="J31" s="172">
        <f>职业参数比例等级参数!$O$12*(A31/$E$1)</f>
        <v>11.52</v>
      </c>
      <c r="L31" s="172">
        <f>职业参数比例等级参数!$P$4*(A31/$E$1)</f>
        <v>192</v>
      </c>
      <c r="M31" s="172">
        <f>职业参数比例等级参数!$P$5*(A31/$E$1)</f>
        <v>90</v>
      </c>
      <c r="N31" s="172">
        <f>职业参数比例等级参数!$P$6*(A31/$E$1)</f>
        <v>153.6</v>
      </c>
      <c r="O31" s="172">
        <f>职业参数比例等级参数!$P$7*(A31/$E$1)</f>
        <v>115.19999999999999</v>
      </c>
      <c r="P31" s="172">
        <f>职业参数比例等级参数!$P$8*(A31/$E$1)</f>
        <v>153.6</v>
      </c>
      <c r="Q31" s="172">
        <f>职业参数比例等级参数!$P$9*(A31/$E$1)</f>
        <v>115.19999999999999</v>
      </c>
      <c r="R31" s="172">
        <f>职业参数比例等级参数!$P$10*(A31/$E$1)</f>
        <v>38.4</v>
      </c>
      <c r="S31" s="172">
        <f>职业参数比例等级参数!$P$11*(A31/$E$1)</f>
        <v>76.8</v>
      </c>
      <c r="T31" s="172">
        <f>职业参数比例等级参数!$P$12*(A31/$E$1)</f>
        <v>38.4</v>
      </c>
      <c r="V31" s="172">
        <f>职业参数比例等级参数!$Q$4*(A31/$E$1)</f>
        <v>192</v>
      </c>
      <c r="W31" s="172">
        <f>职业参数比例等级参数!$Q$5*(A31/$E$1)</f>
        <v>120</v>
      </c>
      <c r="X31" s="172">
        <f>职业参数比例等级参数!$Q$6*(A31/$E$1)</f>
        <v>96</v>
      </c>
      <c r="Y31" s="172">
        <f>职业参数比例等级参数!$Q$7*(A31/$E$1)</f>
        <v>115.19999999999999</v>
      </c>
      <c r="Z31" s="172">
        <f>职业参数比例等级参数!$Q$8*(A31/$E$1)</f>
        <v>192</v>
      </c>
      <c r="AA31" s="172">
        <f>职业参数比例等级参数!$Q$9*(A31/$E$1)</f>
        <v>144</v>
      </c>
      <c r="AB31" s="172">
        <f>职业参数比例等级参数!$Q$10*(A31/$E$1)</f>
        <v>23.04</v>
      </c>
      <c r="AC31" s="172">
        <f>职业参数比例等级参数!$Q$11*(A31/$E$1)</f>
        <v>46.08</v>
      </c>
      <c r="AD31" s="172">
        <f>职业参数比例等级参数!$Q$12*(A31/$E$1)</f>
        <v>23.04</v>
      </c>
    </row>
    <row r="32" spans="1:30" s="174" customFormat="1">
      <c r="A32" s="159">
        <v>25</v>
      </c>
      <c r="B32" s="167">
        <f>职业参数比例等级参数!$O$4*(A32/$E$1)</f>
        <v>250</v>
      </c>
      <c r="C32" s="167">
        <f>职业参数比例等级参数!$O$5*(A32/$E$1)</f>
        <v>62.5</v>
      </c>
      <c r="D32" s="167">
        <f>职业参数比例等级参数!$O$6*(A32/$E$1)</f>
        <v>200</v>
      </c>
      <c r="E32" s="167">
        <f>职业参数比例等级参数!$O$7*(A32/$E$1)</f>
        <v>150</v>
      </c>
      <c r="F32" s="167">
        <f>职业参数比例等级参数!$O$8*(A32/$E$1)</f>
        <v>120</v>
      </c>
      <c r="G32" s="167">
        <f>职业参数比例等级参数!$O$9*(A32/$E$1)</f>
        <v>90</v>
      </c>
      <c r="H32" s="167">
        <f>职业参数比例等级参数!$O$10*(A32/$E$1)</f>
        <v>12</v>
      </c>
      <c r="I32" s="167">
        <f>职业参数比例等级参数!$O$11*(A32/$E$1)</f>
        <v>24</v>
      </c>
      <c r="J32" s="167">
        <f>职业参数比例等级参数!$O$12*(A32/$E$1)</f>
        <v>12</v>
      </c>
      <c r="K32" s="177"/>
      <c r="L32" s="167">
        <f>职业参数比例等级参数!$P$4*(A32/$E$1)</f>
        <v>200</v>
      </c>
      <c r="M32" s="167">
        <f>职业参数比例等级参数!$P$5*(A32/$E$1)</f>
        <v>93.75</v>
      </c>
      <c r="N32" s="167">
        <f>职业参数比例等级参数!$P$6*(A32/$E$1)</f>
        <v>160</v>
      </c>
      <c r="O32" s="167">
        <f>职业参数比例等级参数!$P$7*(A32/$E$1)</f>
        <v>120</v>
      </c>
      <c r="P32" s="167">
        <f>职业参数比例等级参数!$P$8*(A32/$E$1)</f>
        <v>160</v>
      </c>
      <c r="Q32" s="167">
        <f>职业参数比例等级参数!$P$9*(A32/$E$1)</f>
        <v>120</v>
      </c>
      <c r="R32" s="167">
        <f>职业参数比例等级参数!$P$10*(A32/$E$1)</f>
        <v>40</v>
      </c>
      <c r="S32" s="167">
        <f>职业参数比例等级参数!$P$11*(A32/$E$1)</f>
        <v>80</v>
      </c>
      <c r="T32" s="167">
        <f>职业参数比例等级参数!$P$12*(A32/$E$1)</f>
        <v>40</v>
      </c>
      <c r="U32" s="177"/>
      <c r="V32" s="167">
        <f>职业参数比例等级参数!$Q$4*(A32/$E$1)</f>
        <v>200</v>
      </c>
      <c r="W32" s="167">
        <f>职业参数比例等级参数!$Q$5*(A32/$E$1)</f>
        <v>125</v>
      </c>
      <c r="X32" s="167">
        <f>职业参数比例等级参数!$Q$6*(A32/$E$1)</f>
        <v>100</v>
      </c>
      <c r="Y32" s="167">
        <f>职业参数比例等级参数!$Q$7*(A32/$E$1)</f>
        <v>120</v>
      </c>
      <c r="Z32" s="167">
        <f>职业参数比例等级参数!$Q$8*(A32/$E$1)</f>
        <v>200</v>
      </c>
      <c r="AA32" s="167">
        <f>职业参数比例等级参数!$Q$9*(A32/$E$1)</f>
        <v>150</v>
      </c>
      <c r="AB32" s="167">
        <f>职业参数比例等级参数!$Q$10*(A32/$E$1)</f>
        <v>24</v>
      </c>
      <c r="AC32" s="167">
        <f>职业参数比例等级参数!$Q$11*(A32/$E$1)</f>
        <v>48</v>
      </c>
      <c r="AD32" s="167">
        <f>职业参数比例等级参数!$Q$12*(A32/$E$1)</f>
        <v>24</v>
      </c>
    </row>
    <row r="33" spans="1:30">
      <c r="A33" s="158">
        <v>26</v>
      </c>
      <c r="B33" s="172">
        <f>职业参数比例等级参数!$O$4*(A33/$E$1)</f>
        <v>260</v>
      </c>
      <c r="C33" s="172">
        <f>职业参数比例等级参数!$O$5*(A33/$E$1)</f>
        <v>65</v>
      </c>
      <c r="D33" s="172">
        <f>职业参数比例等级参数!$O$6*(A33/$E$1)</f>
        <v>208</v>
      </c>
      <c r="E33" s="172">
        <f>职业参数比例等级参数!$O$7*(A33/$E$1)</f>
        <v>156</v>
      </c>
      <c r="F33" s="172">
        <f>职业参数比例等级参数!$O$8*(A33/$E$1)</f>
        <v>124.80000000000001</v>
      </c>
      <c r="G33" s="172">
        <f>职业参数比例等级参数!$O$9*(A33/$E$1)</f>
        <v>93.600000000000009</v>
      </c>
      <c r="H33" s="172">
        <f>职业参数比例等级参数!$O$10*(A33/$E$1)</f>
        <v>12.48</v>
      </c>
      <c r="I33" s="172">
        <f>职业参数比例等级参数!$O$11*(A33/$E$1)</f>
        <v>24.96</v>
      </c>
      <c r="J33" s="172">
        <f>职业参数比例等级参数!$O$12*(A33/$E$1)</f>
        <v>12.48</v>
      </c>
      <c r="L33" s="172">
        <f>职业参数比例等级参数!$P$4*(A33/$E$1)</f>
        <v>208</v>
      </c>
      <c r="M33" s="172">
        <f>职业参数比例等级参数!$P$5*(A33/$E$1)</f>
        <v>97.5</v>
      </c>
      <c r="N33" s="172">
        <f>职业参数比例等级参数!$P$6*(A33/$E$1)</f>
        <v>166.4</v>
      </c>
      <c r="O33" s="172">
        <f>职业参数比例等级参数!$P$7*(A33/$E$1)</f>
        <v>124.80000000000001</v>
      </c>
      <c r="P33" s="172">
        <f>职业参数比例等级参数!$P$8*(A33/$E$1)</f>
        <v>166.4</v>
      </c>
      <c r="Q33" s="172">
        <f>职业参数比例等级参数!$P$9*(A33/$E$1)</f>
        <v>124.80000000000001</v>
      </c>
      <c r="R33" s="172">
        <f>职业参数比例等级参数!$P$10*(A33/$E$1)</f>
        <v>41.6</v>
      </c>
      <c r="S33" s="172">
        <f>职业参数比例等级参数!$P$11*(A33/$E$1)</f>
        <v>83.2</v>
      </c>
      <c r="T33" s="172">
        <f>职业参数比例等级参数!$P$12*(A33/$E$1)</f>
        <v>41.6</v>
      </c>
      <c r="V33" s="172">
        <f>职业参数比例等级参数!$Q$4*(A33/$E$1)</f>
        <v>208</v>
      </c>
      <c r="W33" s="172">
        <f>职业参数比例等级参数!$Q$5*(A33/$E$1)</f>
        <v>130</v>
      </c>
      <c r="X33" s="172">
        <f>职业参数比例等级参数!$Q$6*(A33/$E$1)</f>
        <v>104</v>
      </c>
      <c r="Y33" s="172">
        <f>职业参数比例等级参数!$Q$7*(A33/$E$1)</f>
        <v>124.80000000000001</v>
      </c>
      <c r="Z33" s="172">
        <f>职业参数比例等级参数!$Q$8*(A33/$E$1)</f>
        <v>208</v>
      </c>
      <c r="AA33" s="172">
        <f>职业参数比例等级参数!$Q$9*(A33/$E$1)</f>
        <v>156</v>
      </c>
      <c r="AB33" s="172">
        <f>职业参数比例等级参数!$Q$10*(A33/$E$1)</f>
        <v>24.96</v>
      </c>
      <c r="AC33" s="172">
        <f>职业参数比例等级参数!$Q$11*(A33/$E$1)</f>
        <v>49.92</v>
      </c>
      <c r="AD33" s="172">
        <f>职业参数比例等级参数!$Q$12*(A33/$E$1)</f>
        <v>24.96</v>
      </c>
    </row>
    <row r="34" spans="1:30">
      <c r="A34" s="171">
        <v>27</v>
      </c>
      <c r="B34" s="172">
        <f>职业参数比例等级参数!$O$4*(A34/$E$1)</f>
        <v>270</v>
      </c>
      <c r="C34" s="172">
        <f>职业参数比例等级参数!$O$5*(A34/$E$1)</f>
        <v>67.5</v>
      </c>
      <c r="D34" s="172">
        <f>职业参数比例等级参数!$O$6*(A34/$E$1)</f>
        <v>216</v>
      </c>
      <c r="E34" s="172">
        <f>职业参数比例等级参数!$O$7*(A34/$E$1)</f>
        <v>162</v>
      </c>
      <c r="F34" s="172">
        <f>职业参数比例等级参数!$O$8*(A34/$E$1)</f>
        <v>129.60000000000002</v>
      </c>
      <c r="G34" s="172">
        <f>职业参数比例等级参数!$O$9*(A34/$E$1)</f>
        <v>97.2</v>
      </c>
      <c r="H34" s="172">
        <f>职业参数比例等级参数!$O$10*(A34/$E$1)</f>
        <v>12.96</v>
      </c>
      <c r="I34" s="172">
        <f>职业参数比例等级参数!$O$11*(A34/$E$1)</f>
        <v>25.92</v>
      </c>
      <c r="J34" s="172">
        <f>职业参数比例等级参数!$O$12*(A34/$E$1)</f>
        <v>12.96</v>
      </c>
      <c r="L34" s="172">
        <f>职业参数比例等级参数!$P$4*(A34/$E$1)</f>
        <v>216</v>
      </c>
      <c r="M34" s="172">
        <f>职业参数比例等级参数!$P$5*(A34/$E$1)</f>
        <v>101.25</v>
      </c>
      <c r="N34" s="172">
        <f>职业参数比例等级参数!$P$6*(A34/$E$1)</f>
        <v>172.8</v>
      </c>
      <c r="O34" s="172">
        <f>职业参数比例等级参数!$P$7*(A34/$E$1)</f>
        <v>129.60000000000002</v>
      </c>
      <c r="P34" s="172">
        <f>职业参数比例等级参数!$P$8*(A34/$E$1)</f>
        <v>172.8</v>
      </c>
      <c r="Q34" s="172">
        <f>职业参数比例等级参数!$P$9*(A34/$E$1)</f>
        <v>129.60000000000002</v>
      </c>
      <c r="R34" s="172">
        <f>职业参数比例等级参数!$P$10*(A34/$E$1)</f>
        <v>43.2</v>
      </c>
      <c r="S34" s="172">
        <f>职业参数比例等级参数!$P$11*(A34/$E$1)</f>
        <v>86.4</v>
      </c>
      <c r="T34" s="172">
        <f>职业参数比例等级参数!$P$12*(A34/$E$1)</f>
        <v>43.2</v>
      </c>
      <c r="V34" s="172">
        <f>职业参数比例等级参数!$Q$4*(A34/$E$1)</f>
        <v>216</v>
      </c>
      <c r="W34" s="172">
        <f>职业参数比例等级参数!$Q$5*(A34/$E$1)</f>
        <v>135</v>
      </c>
      <c r="X34" s="172">
        <f>职业参数比例等级参数!$Q$6*(A34/$E$1)</f>
        <v>108</v>
      </c>
      <c r="Y34" s="172">
        <f>职业参数比例等级参数!$Q$7*(A34/$E$1)</f>
        <v>129.60000000000002</v>
      </c>
      <c r="Z34" s="172">
        <f>职业参数比例等级参数!$Q$8*(A34/$E$1)</f>
        <v>216</v>
      </c>
      <c r="AA34" s="172">
        <f>职业参数比例等级参数!$Q$9*(A34/$E$1)</f>
        <v>162</v>
      </c>
      <c r="AB34" s="172">
        <f>职业参数比例等级参数!$Q$10*(A34/$E$1)</f>
        <v>25.92</v>
      </c>
      <c r="AC34" s="172">
        <f>职业参数比例等级参数!$Q$11*(A34/$E$1)</f>
        <v>51.84</v>
      </c>
      <c r="AD34" s="172">
        <f>职业参数比例等级参数!$Q$12*(A34/$E$1)</f>
        <v>25.92</v>
      </c>
    </row>
    <row r="35" spans="1:30">
      <c r="A35" s="158">
        <v>28</v>
      </c>
      <c r="B35" s="172">
        <f>职业参数比例等级参数!$O$4*(A35/$E$1)</f>
        <v>280</v>
      </c>
      <c r="C35" s="172">
        <f>职业参数比例等级参数!$O$5*(A35/$E$1)</f>
        <v>70</v>
      </c>
      <c r="D35" s="172">
        <f>职业参数比例等级参数!$O$6*(A35/$E$1)</f>
        <v>224.00000000000003</v>
      </c>
      <c r="E35" s="172">
        <f>职业参数比例等级参数!$O$7*(A35/$E$1)</f>
        <v>168.00000000000003</v>
      </c>
      <c r="F35" s="172">
        <f>职业参数比例等级参数!$O$8*(A35/$E$1)</f>
        <v>134.4</v>
      </c>
      <c r="G35" s="172">
        <f>职业参数比例等级参数!$O$9*(A35/$E$1)</f>
        <v>100.80000000000001</v>
      </c>
      <c r="H35" s="172">
        <f>职业参数比例等级参数!$O$10*(A35/$E$1)</f>
        <v>13.440000000000001</v>
      </c>
      <c r="I35" s="172">
        <f>职业参数比例等级参数!$O$11*(A35/$E$1)</f>
        <v>26.880000000000003</v>
      </c>
      <c r="J35" s="172">
        <f>职业参数比例等级参数!$O$12*(A35/$E$1)</f>
        <v>13.440000000000001</v>
      </c>
      <c r="L35" s="172">
        <f>职业参数比例等级参数!$P$4*(A35/$E$1)</f>
        <v>224.00000000000003</v>
      </c>
      <c r="M35" s="172">
        <f>职业参数比例等级参数!$P$5*(A35/$E$1)</f>
        <v>105.00000000000001</v>
      </c>
      <c r="N35" s="172">
        <f>职业参数比例等级参数!$P$6*(A35/$E$1)</f>
        <v>179.20000000000002</v>
      </c>
      <c r="O35" s="172">
        <f>职业参数比例等级参数!$P$7*(A35/$E$1)</f>
        <v>134.4</v>
      </c>
      <c r="P35" s="172">
        <f>职业参数比例等级参数!$P$8*(A35/$E$1)</f>
        <v>179.20000000000002</v>
      </c>
      <c r="Q35" s="172">
        <f>职业参数比例等级参数!$P$9*(A35/$E$1)</f>
        <v>134.4</v>
      </c>
      <c r="R35" s="172">
        <f>职业参数比例等级参数!$P$10*(A35/$E$1)</f>
        <v>44.800000000000004</v>
      </c>
      <c r="S35" s="172">
        <f>职业参数比例等级参数!$P$11*(A35/$E$1)</f>
        <v>89.600000000000009</v>
      </c>
      <c r="T35" s="172">
        <f>职业参数比例等级参数!$P$12*(A35/$E$1)</f>
        <v>44.800000000000004</v>
      </c>
      <c r="V35" s="172">
        <f>职业参数比例等级参数!$Q$4*(A35/$E$1)</f>
        <v>224.00000000000003</v>
      </c>
      <c r="W35" s="172">
        <f>职业参数比例等级参数!$Q$5*(A35/$E$1)</f>
        <v>140</v>
      </c>
      <c r="X35" s="172">
        <f>职业参数比例等级参数!$Q$6*(A35/$E$1)</f>
        <v>112.00000000000001</v>
      </c>
      <c r="Y35" s="172">
        <f>职业参数比例等级参数!$Q$7*(A35/$E$1)</f>
        <v>134.4</v>
      </c>
      <c r="Z35" s="172">
        <f>职业参数比例等级参数!$Q$8*(A35/$E$1)</f>
        <v>224.00000000000003</v>
      </c>
      <c r="AA35" s="172">
        <f>职业参数比例等级参数!$Q$9*(A35/$E$1)</f>
        <v>168.00000000000003</v>
      </c>
      <c r="AB35" s="172">
        <f>职业参数比例等级参数!$Q$10*(A35/$E$1)</f>
        <v>26.880000000000003</v>
      </c>
      <c r="AC35" s="172">
        <f>职业参数比例等级参数!$Q$11*(A35/$E$1)</f>
        <v>53.760000000000005</v>
      </c>
      <c r="AD35" s="172">
        <f>职业参数比例等级参数!$Q$12*(A35/$E$1)</f>
        <v>26.880000000000003</v>
      </c>
    </row>
    <row r="36" spans="1:30">
      <c r="A36" s="171">
        <v>29</v>
      </c>
      <c r="B36" s="172">
        <f>职业参数比例等级参数!$O$4*(A36/$E$1)</f>
        <v>290</v>
      </c>
      <c r="C36" s="172">
        <f>职业参数比例等级参数!$O$5*(A36/$E$1)</f>
        <v>72.5</v>
      </c>
      <c r="D36" s="172">
        <f>职业参数比例等级参数!$O$6*(A36/$E$1)</f>
        <v>231.99999999999997</v>
      </c>
      <c r="E36" s="172">
        <f>职业参数比例等级参数!$O$7*(A36/$E$1)</f>
        <v>174</v>
      </c>
      <c r="F36" s="172">
        <f>职业参数比例等级参数!$O$8*(A36/$E$1)</f>
        <v>139.19999999999999</v>
      </c>
      <c r="G36" s="172">
        <f>职业参数比例等级参数!$O$9*(A36/$E$1)</f>
        <v>104.39999999999999</v>
      </c>
      <c r="H36" s="172">
        <f>职业参数比例等级参数!$O$10*(A36/$E$1)</f>
        <v>13.919999999999998</v>
      </c>
      <c r="I36" s="172">
        <f>职业参数比例等级参数!$O$11*(A36/$E$1)</f>
        <v>27.839999999999996</v>
      </c>
      <c r="J36" s="172">
        <f>职业参数比例等级参数!$O$12*(A36/$E$1)</f>
        <v>13.919999999999998</v>
      </c>
      <c r="L36" s="172">
        <f>职业参数比例等级参数!$P$4*(A36/$E$1)</f>
        <v>231.99999999999997</v>
      </c>
      <c r="M36" s="172">
        <f>职业参数比例等级参数!$P$5*(A36/$E$1)</f>
        <v>108.74999999999999</v>
      </c>
      <c r="N36" s="172">
        <f>职业参数比例等级参数!$P$6*(A36/$E$1)</f>
        <v>185.6</v>
      </c>
      <c r="O36" s="172">
        <f>职业参数比例等级参数!$P$7*(A36/$E$1)</f>
        <v>139.19999999999999</v>
      </c>
      <c r="P36" s="172">
        <f>职业参数比例等级参数!$P$8*(A36/$E$1)</f>
        <v>185.6</v>
      </c>
      <c r="Q36" s="172">
        <f>职业参数比例等级参数!$P$9*(A36/$E$1)</f>
        <v>139.19999999999999</v>
      </c>
      <c r="R36" s="172">
        <f>职业参数比例等级参数!$P$10*(A36/$E$1)</f>
        <v>46.4</v>
      </c>
      <c r="S36" s="172">
        <f>职业参数比例等级参数!$P$11*(A36/$E$1)</f>
        <v>92.8</v>
      </c>
      <c r="T36" s="172">
        <f>职业参数比例等级参数!$P$12*(A36/$E$1)</f>
        <v>46.4</v>
      </c>
      <c r="V36" s="172">
        <f>职业参数比例等级参数!$Q$4*(A36/$E$1)</f>
        <v>231.99999999999997</v>
      </c>
      <c r="W36" s="172">
        <f>职业参数比例等级参数!$Q$5*(A36/$E$1)</f>
        <v>145</v>
      </c>
      <c r="X36" s="172">
        <f>职业参数比例等级参数!$Q$6*(A36/$E$1)</f>
        <v>115.99999999999999</v>
      </c>
      <c r="Y36" s="172">
        <f>职业参数比例等级参数!$Q$7*(A36/$E$1)</f>
        <v>139.19999999999999</v>
      </c>
      <c r="Z36" s="172">
        <f>职业参数比例等级参数!$Q$8*(A36/$E$1)</f>
        <v>231.99999999999997</v>
      </c>
      <c r="AA36" s="172">
        <f>职业参数比例等级参数!$Q$9*(A36/$E$1)</f>
        <v>174</v>
      </c>
      <c r="AB36" s="172">
        <f>职业参数比例等级参数!$Q$10*(A36/$E$1)</f>
        <v>27.839999999999996</v>
      </c>
      <c r="AC36" s="172">
        <f>职业参数比例等级参数!$Q$11*(A36/$E$1)</f>
        <v>55.679999999999993</v>
      </c>
      <c r="AD36" s="172">
        <f>职业参数比例等级参数!$Q$12*(A36/$E$1)</f>
        <v>27.839999999999996</v>
      </c>
    </row>
    <row r="37" spans="1:30" s="174" customFormat="1">
      <c r="A37" s="159">
        <v>30</v>
      </c>
      <c r="B37" s="167">
        <f>职业参数比例等级参数!$O$4*(A37/$E$1)</f>
        <v>300</v>
      </c>
      <c r="C37" s="167">
        <f>职业参数比例等级参数!$O$5*(A37/$E$1)</f>
        <v>75</v>
      </c>
      <c r="D37" s="167">
        <f>职业参数比例等级参数!$O$6*(A37/$E$1)</f>
        <v>240</v>
      </c>
      <c r="E37" s="167">
        <f>职业参数比例等级参数!$O$7*(A37/$E$1)</f>
        <v>180</v>
      </c>
      <c r="F37" s="167">
        <f>职业参数比例等级参数!$O$8*(A37/$E$1)</f>
        <v>144</v>
      </c>
      <c r="G37" s="167">
        <f>职业参数比例等级参数!$O$9*(A37/$E$1)</f>
        <v>108</v>
      </c>
      <c r="H37" s="167">
        <f>职业参数比例等级参数!$O$10*(A37/$E$1)</f>
        <v>14.399999999999999</v>
      </c>
      <c r="I37" s="167">
        <f>职业参数比例等级参数!$O$11*(A37/$E$1)</f>
        <v>28.799999999999997</v>
      </c>
      <c r="J37" s="167">
        <f>职业参数比例等级参数!$O$12*(A37/$E$1)</f>
        <v>14.399999999999999</v>
      </c>
      <c r="K37" s="177"/>
      <c r="L37" s="167">
        <f>职业参数比例等级参数!$P$4*(A37/$E$1)</f>
        <v>240</v>
      </c>
      <c r="M37" s="167">
        <f>职业参数比例等级参数!$P$5*(A37/$E$1)</f>
        <v>112.5</v>
      </c>
      <c r="N37" s="167">
        <f>职业参数比例等级参数!$P$6*(A37/$E$1)</f>
        <v>192</v>
      </c>
      <c r="O37" s="167">
        <f>职业参数比例等级参数!$P$7*(A37/$E$1)</f>
        <v>144</v>
      </c>
      <c r="P37" s="167">
        <f>职业参数比例等级参数!$P$8*(A37/$E$1)</f>
        <v>192</v>
      </c>
      <c r="Q37" s="167">
        <f>职业参数比例等级参数!$P$9*(A37/$E$1)</f>
        <v>144</v>
      </c>
      <c r="R37" s="167">
        <f>职业参数比例等级参数!$P$10*(A37/$E$1)</f>
        <v>48</v>
      </c>
      <c r="S37" s="167">
        <f>职业参数比例等级参数!$P$11*(A37/$E$1)</f>
        <v>96</v>
      </c>
      <c r="T37" s="167">
        <f>职业参数比例等级参数!$P$12*(A37/$E$1)</f>
        <v>48</v>
      </c>
      <c r="U37" s="177"/>
      <c r="V37" s="167">
        <f>职业参数比例等级参数!$Q$4*(A37/$E$1)</f>
        <v>240</v>
      </c>
      <c r="W37" s="167">
        <f>职业参数比例等级参数!$Q$5*(A37/$E$1)</f>
        <v>150</v>
      </c>
      <c r="X37" s="167">
        <f>职业参数比例等级参数!$Q$6*(A37/$E$1)</f>
        <v>120</v>
      </c>
      <c r="Y37" s="167">
        <f>职业参数比例等级参数!$Q$7*(A37/$E$1)</f>
        <v>144</v>
      </c>
      <c r="Z37" s="167">
        <f>职业参数比例等级参数!$Q$8*(A37/$E$1)</f>
        <v>240</v>
      </c>
      <c r="AA37" s="167">
        <f>职业参数比例等级参数!$Q$9*(A37/$E$1)</f>
        <v>180</v>
      </c>
      <c r="AB37" s="167">
        <f>职业参数比例等级参数!$Q$10*(A37/$E$1)</f>
        <v>28.799999999999997</v>
      </c>
      <c r="AC37" s="167">
        <f>职业参数比例等级参数!$Q$11*(A37/$E$1)</f>
        <v>57.599999999999994</v>
      </c>
      <c r="AD37" s="167">
        <f>职业参数比例等级参数!$Q$12*(A37/$E$1)</f>
        <v>28.799999999999997</v>
      </c>
    </row>
    <row r="38" spans="1:30">
      <c r="A38" s="171">
        <v>31</v>
      </c>
      <c r="B38" s="172">
        <f>职业参数比例等级参数!$O$4*(A38/$E$1)</f>
        <v>310</v>
      </c>
      <c r="C38" s="172">
        <f>职业参数比例等级参数!$O$5*(A38/$E$1)</f>
        <v>77.5</v>
      </c>
      <c r="D38" s="172">
        <f>职业参数比例等级参数!$O$6*(A38/$E$1)</f>
        <v>248</v>
      </c>
      <c r="E38" s="172">
        <f>职业参数比例等级参数!$O$7*(A38/$E$1)</f>
        <v>186</v>
      </c>
      <c r="F38" s="172">
        <f>职业参数比例等级参数!$O$8*(A38/$E$1)</f>
        <v>148.80000000000001</v>
      </c>
      <c r="G38" s="172">
        <f>职业参数比例等级参数!$O$9*(A38/$E$1)</f>
        <v>111.6</v>
      </c>
      <c r="H38" s="172">
        <f>职业参数比例等级参数!$O$10*(A38/$E$1)</f>
        <v>14.879999999999999</v>
      </c>
      <c r="I38" s="172">
        <f>职业参数比例等级参数!$O$11*(A38/$E$1)</f>
        <v>29.759999999999998</v>
      </c>
      <c r="J38" s="172">
        <f>职业参数比例等级参数!$O$12*(A38/$E$1)</f>
        <v>14.879999999999999</v>
      </c>
      <c r="L38" s="172">
        <f>职业参数比例等级参数!$P$4*(A38/$E$1)</f>
        <v>248</v>
      </c>
      <c r="M38" s="172">
        <f>职业参数比例等级参数!$P$5*(A38/$E$1)</f>
        <v>116.25</v>
      </c>
      <c r="N38" s="172">
        <f>职业参数比例等级参数!$P$6*(A38/$E$1)</f>
        <v>198.4</v>
      </c>
      <c r="O38" s="172">
        <f>职业参数比例等级参数!$P$7*(A38/$E$1)</f>
        <v>148.80000000000001</v>
      </c>
      <c r="P38" s="172">
        <f>职业参数比例等级参数!$P$8*(A38/$E$1)</f>
        <v>198.4</v>
      </c>
      <c r="Q38" s="172">
        <f>职业参数比例等级参数!$P$9*(A38/$E$1)</f>
        <v>148.80000000000001</v>
      </c>
      <c r="R38" s="172">
        <f>职业参数比例等级参数!$P$10*(A38/$E$1)</f>
        <v>49.6</v>
      </c>
      <c r="S38" s="172">
        <f>职业参数比例等级参数!$P$11*(A38/$E$1)</f>
        <v>99.2</v>
      </c>
      <c r="T38" s="172">
        <f>职业参数比例等级参数!$P$12*(A38/$E$1)</f>
        <v>49.6</v>
      </c>
      <c r="V38" s="172">
        <f>职业参数比例等级参数!$Q$4*(A38/$E$1)</f>
        <v>248</v>
      </c>
      <c r="W38" s="172">
        <f>职业参数比例等级参数!$Q$5*(A38/$E$1)</f>
        <v>155</v>
      </c>
      <c r="X38" s="172">
        <f>职业参数比例等级参数!$Q$6*(A38/$E$1)</f>
        <v>124</v>
      </c>
      <c r="Y38" s="172">
        <f>职业参数比例等级参数!$Q$7*(A38/$E$1)</f>
        <v>148.80000000000001</v>
      </c>
      <c r="Z38" s="172">
        <f>职业参数比例等级参数!$Q$8*(A38/$E$1)</f>
        <v>248</v>
      </c>
      <c r="AA38" s="172">
        <f>职业参数比例等级参数!$Q$9*(A38/$E$1)</f>
        <v>186</v>
      </c>
      <c r="AB38" s="172">
        <f>职业参数比例等级参数!$Q$10*(A38/$E$1)</f>
        <v>29.759999999999998</v>
      </c>
      <c r="AC38" s="172">
        <f>职业参数比例等级参数!$Q$11*(A38/$E$1)</f>
        <v>59.519999999999996</v>
      </c>
      <c r="AD38" s="172">
        <f>职业参数比例等级参数!$Q$12*(A38/$E$1)</f>
        <v>29.759999999999998</v>
      </c>
    </row>
    <row r="39" spans="1:30">
      <c r="A39" s="158">
        <v>32</v>
      </c>
      <c r="B39" s="172">
        <f>职业参数比例等级参数!$O$4*(A39/$E$1)</f>
        <v>320</v>
      </c>
      <c r="C39" s="172">
        <f>职业参数比例等级参数!$O$5*(A39/$E$1)</f>
        <v>80</v>
      </c>
      <c r="D39" s="172">
        <f>职业参数比例等级参数!$O$6*(A39/$E$1)</f>
        <v>256</v>
      </c>
      <c r="E39" s="172">
        <f>职业参数比例等级参数!$O$7*(A39/$E$1)</f>
        <v>192</v>
      </c>
      <c r="F39" s="172">
        <f>职业参数比例等级参数!$O$8*(A39/$E$1)</f>
        <v>153.6</v>
      </c>
      <c r="G39" s="172">
        <f>职业参数比例等级参数!$O$9*(A39/$E$1)</f>
        <v>115.2</v>
      </c>
      <c r="H39" s="172">
        <f>职业参数比例等级参数!$O$10*(A39/$E$1)</f>
        <v>15.36</v>
      </c>
      <c r="I39" s="172">
        <f>职业参数比例等级参数!$O$11*(A39/$E$1)</f>
        <v>30.72</v>
      </c>
      <c r="J39" s="172">
        <f>职业参数比例等级参数!$O$12*(A39/$E$1)</f>
        <v>15.36</v>
      </c>
      <c r="L39" s="172">
        <f>职业参数比例等级参数!$P$4*(A39/$E$1)</f>
        <v>256</v>
      </c>
      <c r="M39" s="172">
        <f>职业参数比例等级参数!$P$5*(A39/$E$1)</f>
        <v>120</v>
      </c>
      <c r="N39" s="172">
        <f>职业参数比例等级参数!$P$6*(A39/$E$1)</f>
        <v>204.8</v>
      </c>
      <c r="O39" s="172">
        <f>职业参数比例等级参数!$P$7*(A39/$E$1)</f>
        <v>153.6</v>
      </c>
      <c r="P39" s="172">
        <f>职业参数比例等级参数!$P$8*(A39/$E$1)</f>
        <v>204.8</v>
      </c>
      <c r="Q39" s="172">
        <f>职业参数比例等级参数!$P$9*(A39/$E$1)</f>
        <v>153.6</v>
      </c>
      <c r="R39" s="172">
        <f>职业参数比例等级参数!$P$10*(A39/$E$1)</f>
        <v>51.2</v>
      </c>
      <c r="S39" s="172">
        <f>职业参数比例等级参数!$P$11*(A39/$E$1)</f>
        <v>102.4</v>
      </c>
      <c r="T39" s="172">
        <f>职业参数比例等级参数!$P$12*(A39/$E$1)</f>
        <v>51.2</v>
      </c>
      <c r="V39" s="172">
        <f>职业参数比例等级参数!$Q$4*(A39/$E$1)</f>
        <v>256</v>
      </c>
      <c r="W39" s="172">
        <f>职业参数比例等级参数!$Q$5*(A39/$E$1)</f>
        <v>160</v>
      </c>
      <c r="X39" s="172">
        <f>职业参数比例等级参数!$Q$6*(A39/$E$1)</f>
        <v>128</v>
      </c>
      <c r="Y39" s="172">
        <f>职业参数比例等级参数!$Q$7*(A39/$E$1)</f>
        <v>153.6</v>
      </c>
      <c r="Z39" s="172">
        <f>职业参数比例等级参数!$Q$8*(A39/$E$1)</f>
        <v>256</v>
      </c>
      <c r="AA39" s="172">
        <f>职业参数比例等级参数!$Q$9*(A39/$E$1)</f>
        <v>192</v>
      </c>
      <c r="AB39" s="172">
        <f>职业参数比例等级参数!$Q$10*(A39/$E$1)</f>
        <v>30.72</v>
      </c>
      <c r="AC39" s="172">
        <f>职业参数比例等级参数!$Q$11*(A39/$E$1)</f>
        <v>61.44</v>
      </c>
      <c r="AD39" s="172">
        <f>职业参数比例等级参数!$Q$12*(A39/$E$1)</f>
        <v>30.72</v>
      </c>
    </row>
    <row r="40" spans="1:30">
      <c r="A40" s="171">
        <v>33</v>
      </c>
      <c r="B40" s="172">
        <f>职业参数比例等级参数!$O$4*(A40/$E$1)</f>
        <v>330</v>
      </c>
      <c r="C40" s="172">
        <f>职业参数比例等级参数!$O$5*(A40/$E$1)</f>
        <v>82.5</v>
      </c>
      <c r="D40" s="172">
        <f>职业参数比例等级参数!$O$6*(A40/$E$1)</f>
        <v>264</v>
      </c>
      <c r="E40" s="172">
        <f>职业参数比例等级参数!$O$7*(A40/$E$1)</f>
        <v>198</v>
      </c>
      <c r="F40" s="172">
        <f>职业参数比例等级参数!$O$8*(A40/$E$1)</f>
        <v>158.4</v>
      </c>
      <c r="G40" s="172">
        <f>职业参数比例等级参数!$O$9*(A40/$E$1)</f>
        <v>118.80000000000001</v>
      </c>
      <c r="H40" s="172">
        <f>职业参数比例等级参数!$O$10*(A40/$E$1)</f>
        <v>15.84</v>
      </c>
      <c r="I40" s="172">
        <f>职业参数比例等级参数!$O$11*(A40/$E$1)</f>
        <v>31.68</v>
      </c>
      <c r="J40" s="172">
        <f>职业参数比例等级参数!$O$12*(A40/$E$1)</f>
        <v>15.84</v>
      </c>
      <c r="L40" s="172">
        <f>职业参数比例等级参数!$P$4*(A40/$E$1)</f>
        <v>264</v>
      </c>
      <c r="M40" s="172">
        <f>职业参数比例等级参数!$P$5*(A40/$E$1)</f>
        <v>123.75</v>
      </c>
      <c r="N40" s="172">
        <f>职业参数比例等级参数!$P$6*(A40/$E$1)</f>
        <v>211.20000000000002</v>
      </c>
      <c r="O40" s="172">
        <f>职业参数比例等级参数!$P$7*(A40/$E$1)</f>
        <v>158.4</v>
      </c>
      <c r="P40" s="172">
        <f>职业参数比例等级参数!$P$8*(A40/$E$1)</f>
        <v>211.20000000000002</v>
      </c>
      <c r="Q40" s="172">
        <f>职业参数比例等级参数!$P$9*(A40/$E$1)</f>
        <v>158.4</v>
      </c>
      <c r="R40" s="172">
        <f>职业参数比例等级参数!$P$10*(A40/$E$1)</f>
        <v>52.800000000000004</v>
      </c>
      <c r="S40" s="172">
        <f>职业参数比例等级参数!$P$11*(A40/$E$1)</f>
        <v>105.60000000000001</v>
      </c>
      <c r="T40" s="172">
        <f>职业参数比例等级参数!$P$12*(A40/$E$1)</f>
        <v>52.800000000000004</v>
      </c>
      <c r="V40" s="172">
        <f>职业参数比例等级参数!$Q$4*(A40/$E$1)</f>
        <v>264</v>
      </c>
      <c r="W40" s="172">
        <f>职业参数比例等级参数!$Q$5*(A40/$E$1)</f>
        <v>165</v>
      </c>
      <c r="X40" s="172">
        <f>职业参数比例等级参数!$Q$6*(A40/$E$1)</f>
        <v>132</v>
      </c>
      <c r="Y40" s="172">
        <f>职业参数比例等级参数!$Q$7*(A40/$E$1)</f>
        <v>158.4</v>
      </c>
      <c r="Z40" s="172">
        <f>职业参数比例等级参数!$Q$8*(A40/$E$1)</f>
        <v>264</v>
      </c>
      <c r="AA40" s="172">
        <f>职业参数比例等级参数!$Q$9*(A40/$E$1)</f>
        <v>198</v>
      </c>
      <c r="AB40" s="172">
        <f>职业参数比例等级参数!$Q$10*(A40/$E$1)</f>
        <v>31.68</v>
      </c>
      <c r="AC40" s="172">
        <f>职业参数比例等级参数!$Q$11*(A40/$E$1)</f>
        <v>63.36</v>
      </c>
      <c r="AD40" s="172">
        <f>职业参数比例等级参数!$Q$12*(A40/$E$1)</f>
        <v>31.68</v>
      </c>
    </row>
    <row r="41" spans="1:30">
      <c r="A41" s="158">
        <v>34</v>
      </c>
      <c r="B41" s="172">
        <f>职业参数比例等级参数!$O$4*(A41/$E$1)</f>
        <v>340</v>
      </c>
      <c r="C41" s="172">
        <f>职业参数比例等级参数!$O$5*(A41/$E$1)</f>
        <v>85</v>
      </c>
      <c r="D41" s="172">
        <f>职业参数比例等级参数!$O$6*(A41/$E$1)</f>
        <v>272</v>
      </c>
      <c r="E41" s="172">
        <f>职业参数比例等级参数!$O$7*(A41/$E$1)</f>
        <v>204.00000000000003</v>
      </c>
      <c r="F41" s="172">
        <f>职业参数比例等级参数!$O$8*(A41/$E$1)</f>
        <v>163.20000000000002</v>
      </c>
      <c r="G41" s="172">
        <f>职业参数比例等级参数!$O$9*(A41/$E$1)</f>
        <v>122.4</v>
      </c>
      <c r="H41" s="172">
        <f>职业参数比例等级参数!$O$10*(A41/$E$1)</f>
        <v>16.32</v>
      </c>
      <c r="I41" s="172">
        <f>职业参数比例等级参数!$O$11*(A41/$E$1)</f>
        <v>32.64</v>
      </c>
      <c r="J41" s="172">
        <f>职业参数比例等级参数!$O$12*(A41/$E$1)</f>
        <v>16.32</v>
      </c>
      <c r="L41" s="172">
        <f>职业参数比例等级参数!$P$4*(A41/$E$1)</f>
        <v>272</v>
      </c>
      <c r="M41" s="172">
        <f>职业参数比例等级参数!$P$5*(A41/$E$1)</f>
        <v>127.50000000000001</v>
      </c>
      <c r="N41" s="172">
        <f>职业参数比例等级参数!$P$6*(A41/$E$1)</f>
        <v>217.60000000000002</v>
      </c>
      <c r="O41" s="172">
        <f>职业参数比例等级参数!$P$7*(A41/$E$1)</f>
        <v>163.20000000000002</v>
      </c>
      <c r="P41" s="172">
        <f>职业参数比例等级参数!$P$8*(A41/$E$1)</f>
        <v>217.60000000000002</v>
      </c>
      <c r="Q41" s="172">
        <f>职业参数比例等级参数!$P$9*(A41/$E$1)</f>
        <v>163.20000000000002</v>
      </c>
      <c r="R41" s="172">
        <f>职业参数比例等级参数!$P$10*(A41/$E$1)</f>
        <v>54.400000000000006</v>
      </c>
      <c r="S41" s="172">
        <f>职业参数比例等级参数!$P$11*(A41/$E$1)</f>
        <v>108.80000000000001</v>
      </c>
      <c r="T41" s="172">
        <f>职业参数比例等级参数!$P$12*(A41/$E$1)</f>
        <v>54.400000000000006</v>
      </c>
      <c r="V41" s="172">
        <f>职业参数比例等级参数!$Q$4*(A41/$E$1)</f>
        <v>272</v>
      </c>
      <c r="W41" s="172">
        <f>职业参数比例等级参数!$Q$5*(A41/$E$1)</f>
        <v>170</v>
      </c>
      <c r="X41" s="172">
        <f>职业参数比例等级参数!$Q$6*(A41/$E$1)</f>
        <v>136</v>
      </c>
      <c r="Y41" s="172">
        <f>职业参数比例等级参数!$Q$7*(A41/$E$1)</f>
        <v>163.20000000000002</v>
      </c>
      <c r="Z41" s="172">
        <f>职业参数比例等级参数!$Q$8*(A41/$E$1)</f>
        <v>272</v>
      </c>
      <c r="AA41" s="172">
        <f>职业参数比例等级参数!$Q$9*(A41/$E$1)</f>
        <v>204.00000000000003</v>
      </c>
      <c r="AB41" s="172">
        <f>职业参数比例等级参数!$Q$10*(A41/$E$1)</f>
        <v>32.64</v>
      </c>
      <c r="AC41" s="172">
        <f>职业参数比例等级参数!$Q$11*(A41/$E$1)</f>
        <v>65.28</v>
      </c>
      <c r="AD41" s="172">
        <f>职业参数比例等级参数!$Q$12*(A41/$E$1)</f>
        <v>32.64</v>
      </c>
    </row>
    <row r="42" spans="1:30" s="174" customFormat="1">
      <c r="A42" s="159">
        <v>35</v>
      </c>
      <c r="B42" s="167">
        <f>职业参数比例等级参数!$O$4*(A42/$E$1)</f>
        <v>350</v>
      </c>
      <c r="C42" s="167">
        <f>职业参数比例等级参数!$O$5*(A42/$E$1)</f>
        <v>87.5</v>
      </c>
      <c r="D42" s="167">
        <f>职业参数比例等级参数!$O$6*(A42/$E$1)</f>
        <v>280</v>
      </c>
      <c r="E42" s="167">
        <f>职业参数比例等级参数!$O$7*(A42/$E$1)</f>
        <v>210</v>
      </c>
      <c r="F42" s="167">
        <f>职业参数比例等级参数!$O$8*(A42/$E$1)</f>
        <v>168</v>
      </c>
      <c r="G42" s="167">
        <f>职业参数比例等级参数!$O$9*(A42/$E$1)</f>
        <v>125.99999999999999</v>
      </c>
      <c r="H42" s="167">
        <f>职业参数比例等级参数!$O$10*(A42/$E$1)</f>
        <v>16.799999999999997</v>
      </c>
      <c r="I42" s="167">
        <f>职业参数比例等级参数!$O$11*(A42/$E$1)</f>
        <v>33.599999999999994</v>
      </c>
      <c r="J42" s="167">
        <f>职业参数比例等级参数!$O$12*(A42/$E$1)</f>
        <v>16.799999999999997</v>
      </c>
      <c r="K42" s="177"/>
      <c r="L42" s="167">
        <f>职业参数比例等级参数!$P$4*(A42/$E$1)</f>
        <v>280</v>
      </c>
      <c r="M42" s="167">
        <f>职业参数比例等级参数!$P$5*(A42/$E$1)</f>
        <v>131.25</v>
      </c>
      <c r="N42" s="167">
        <f>职业参数比例等级参数!$P$6*(A42/$E$1)</f>
        <v>224</v>
      </c>
      <c r="O42" s="167">
        <f>职业参数比例等级参数!$P$7*(A42/$E$1)</f>
        <v>168</v>
      </c>
      <c r="P42" s="167">
        <f>职业参数比例等级参数!$P$8*(A42/$E$1)</f>
        <v>224</v>
      </c>
      <c r="Q42" s="167">
        <f>职业参数比例等级参数!$P$9*(A42/$E$1)</f>
        <v>168</v>
      </c>
      <c r="R42" s="167">
        <f>职业参数比例等级参数!$P$10*(A42/$E$1)</f>
        <v>56</v>
      </c>
      <c r="S42" s="167">
        <f>职业参数比例等级参数!$P$11*(A42/$E$1)</f>
        <v>112</v>
      </c>
      <c r="T42" s="167">
        <f>职业参数比例等级参数!$P$12*(A42/$E$1)</f>
        <v>56</v>
      </c>
      <c r="U42" s="177"/>
      <c r="V42" s="167">
        <f>职业参数比例等级参数!$Q$4*(A42/$E$1)</f>
        <v>280</v>
      </c>
      <c r="W42" s="167">
        <f>职业参数比例等级参数!$Q$5*(A42/$E$1)</f>
        <v>175</v>
      </c>
      <c r="X42" s="167">
        <f>职业参数比例等级参数!$Q$6*(A42/$E$1)</f>
        <v>140</v>
      </c>
      <c r="Y42" s="167">
        <f>职业参数比例等级参数!$Q$7*(A42/$E$1)</f>
        <v>168</v>
      </c>
      <c r="Z42" s="167">
        <f>职业参数比例等级参数!$Q$8*(A42/$E$1)</f>
        <v>280</v>
      </c>
      <c r="AA42" s="167">
        <f>职业参数比例等级参数!$Q$9*(A42/$E$1)</f>
        <v>210</v>
      </c>
      <c r="AB42" s="167">
        <f>职业参数比例等级参数!$Q$10*(A42/$E$1)</f>
        <v>33.599999999999994</v>
      </c>
      <c r="AC42" s="167">
        <f>职业参数比例等级参数!$Q$11*(A42/$E$1)</f>
        <v>67.199999999999989</v>
      </c>
      <c r="AD42" s="167">
        <f>职业参数比例等级参数!$Q$12*(A42/$E$1)</f>
        <v>33.599999999999994</v>
      </c>
    </row>
    <row r="43" spans="1:30">
      <c r="A43" s="158">
        <v>36</v>
      </c>
      <c r="B43" s="172">
        <f>职业参数比例等级参数!$O$4*(A43/$E$1)</f>
        <v>360</v>
      </c>
      <c r="C43" s="172">
        <f>职业参数比例等级参数!$O$5*(A43/$E$1)</f>
        <v>90</v>
      </c>
      <c r="D43" s="172">
        <f>职业参数比例等级参数!$O$6*(A43/$E$1)</f>
        <v>288</v>
      </c>
      <c r="E43" s="172">
        <f>职业参数比例等级参数!$O$7*(A43/$E$1)</f>
        <v>216</v>
      </c>
      <c r="F43" s="172">
        <f>职业参数比例等级参数!$O$8*(A43/$E$1)</f>
        <v>172.79999999999998</v>
      </c>
      <c r="G43" s="172">
        <f>职业参数比例等级参数!$O$9*(A43/$E$1)</f>
        <v>129.6</v>
      </c>
      <c r="H43" s="172">
        <f>职业参数比例等级参数!$O$10*(A43/$E$1)</f>
        <v>17.28</v>
      </c>
      <c r="I43" s="172">
        <f>职业参数比例等级参数!$O$11*(A43/$E$1)</f>
        <v>34.56</v>
      </c>
      <c r="J43" s="172">
        <f>职业参数比例等级参数!$O$12*(A43/$E$1)</f>
        <v>17.28</v>
      </c>
      <c r="L43" s="172">
        <f>职业参数比例等级参数!$P$4*(A43/$E$1)</f>
        <v>288</v>
      </c>
      <c r="M43" s="172">
        <f>职业参数比例等级参数!$P$5*(A43/$E$1)</f>
        <v>135</v>
      </c>
      <c r="N43" s="172">
        <f>职业参数比例等级参数!$P$6*(A43/$E$1)</f>
        <v>230.39999999999998</v>
      </c>
      <c r="O43" s="172">
        <f>职业参数比例等级参数!$P$7*(A43/$E$1)</f>
        <v>172.79999999999998</v>
      </c>
      <c r="P43" s="172">
        <f>职业参数比例等级参数!$P$8*(A43/$E$1)</f>
        <v>230.39999999999998</v>
      </c>
      <c r="Q43" s="172">
        <f>职业参数比例等级参数!$P$9*(A43/$E$1)</f>
        <v>172.79999999999998</v>
      </c>
      <c r="R43" s="172">
        <f>职业参数比例等级参数!$P$10*(A43/$E$1)</f>
        <v>57.599999999999994</v>
      </c>
      <c r="S43" s="172">
        <f>职业参数比例等级参数!$P$11*(A43/$E$1)</f>
        <v>115.19999999999999</v>
      </c>
      <c r="T43" s="172">
        <f>职业参数比例等级参数!$P$12*(A43/$E$1)</f>
        <v>57.599999999999994</v>
      </c>
      <c r="V43" s="172">
        <f>职业参数比例等级参数!$Q$4*(A43/$E$1)</f>
        <v>288</v>
      </c>
      <c r="W43" s="172">
        <f>职业参数比例等级参数!$Q$5*(A43/$E$1)</f>
        <v>180</v>
      </c>
      <c r="X43" s="172">
        <f>职业参数比例等级参数!$Q$6*(A43/$E$1)</f>
        <v>144</v>
      </c>
      <c r="Y43" s="172">
        <f>职业参数比例等级参数!$Q$7*(A43/$E$1)</f>
        <v>172.79999999999998</v>
      </c>
      <c r="Z43" s="172">
        <f>职业参数比例等级参数!$Q$8*(A43/$E$1)</f>
        <v>288</v>
      </c>
      <c r="AA43" s="172">
        <f>职业参数比例等级参数!$Q$9*(A43/$E$1)</f>
        <v>216</v>
      </c>
      <c r="AB43" s="172">
        <f>职业参数比例等级参数!$Q$10*(A43/$E$1)</f>
        <v>34.56</v>
      </c>
      <c r="AC43" s="172">
        <f>职业参数比例等级参数!$Q$11*(A43/$E$1)</f>
        <v>69.12</v>
      </c>
      <c r="AD43" s="172">
        <f>职业参数比例等级参数!$Q$12*(A43/$E$1)</f>
        <v>34.56</v>
      </c>
    </row>
    <row r="44" spans="1:30">
      <c r="A44" s="171">
        <v>37</v>
      </c>
      <c r="B44" s="172">
        <f>职业参数比例等级参数!$O$4*(A44/$E$1)</f>
        <v>370</v>
      </c>
      <c r="C44" s="172">
        <f>职业参数比例等级参数!$O$5*(A44/$E$1)</f>
        <v>92.5</v>
      </c>
      <c r="D44" s="172">
        <f>职业参数比例等级参数!$O$6*(A44/$E$1)</f>
        <v>296</v>
      </c>
      <c r="E44" s="172">
        <f>职业参数比例等级参数!$O$7*(A44/$E$1)</f>
        <v>222</v>
      </c>
      <c r="F44" s="172">
        <f>职业参数比例等级参数!$O$8*(A44/$E$1)</f>
        <v>177.6</v>
      </c>
      <c r="G44" s="172">
        <f>职业参数比例等级参数!$O$9*(A44/$E$1)</f>
        <v>133.19999999999999</v>
      </c>
      <c r="H44" s="172">
        <f>职业参数比例等级参数!$O$10*(A44/$E$1)</f>
        <v>17.759999999999998</v>
      </c>
      <c r="I44" s="172">
        <f>职业参数比例等级参数!$O$11*(A44/$E$1)</f>
        <v>35.519999999999996</v>
      </c>
      <c r="J44" s="172">
        <f>职业参数比例等级参数!$O$12*(A44/$E$1)</f>
        <v>17.759999999999998</v>
      </c>
      <c r="L44" s="172">
        <f>职业参数比例等级参数!$P$4*(A44/$E$1)</f>
        <v>296</v>
      </c>
      <c r="M44" s="172">
        <f>职业参数比例等级参数!$P$5*(A44/$E$1)</f>
        <v>138.75</v>
      </c>
      <c r="N44" s="172">
        <f>职业参数比例等级参数!$P$6*(A44/$E$1)</f>
        <v>236.8</v>
      </c>
      <c r="O44" s="172">
        <f>职业参数比例等级参数!$P$7*(A44/$E$1)</f>
        <v>177.6</v>
      </c>
      <c r="P44" s="172">
        <f>职业参数比例等级参数!$P$8*(A44/$E$1)</f>
        <v>236.8</v>
      </c>
      <c r="Q44" s="172">
        <f>职业参数比例等级参数!$P$9*(A44/$E$1)</f>
        <v>177.6</v>
      </c>
      <c r="R44" s="172">
        <f>职业参数比例等级参数!$P$10*(A44/$E$1)</f>
        <v>59.2</v>
      </c>
      <c r="S44" s="172">
        <f>职业参数比例等级参数!$P$11*(A44/$E$1)</f>
        <v>118.4</v>
      </c>
      <c r="T44" s="172">
        <f>职业参数比例等级参数!$P$12*(A44/$E$1)</f>
        <v>59.2</v>
      </c>
      <c r="V44" s="172">
        <f>职业参数比例等级参数!$Q$4*(A44/$E$1)</f>
        <v>296</v>
      </c>
      <c r="W44" s="172">
        <f>职业参数比例等级参数!$Q$5*(A44/$E$1)</f>
        <v>185</v>
      </c>
      <c r="X44" s="172">
        <f>职业参数比例等级参数!$Q$6*(A44/$E$1)</f>
        <v>148</v>
      </c>
      <c r="Y44" s="172">
        <f>职业参数比例等级参数!$Q$7*(A44/$E$1)</f>
        <v>177.6</v>
      </c>
      <c r="Z44" s="172">
        <f>职业参数比例等级参数!$Q$8*(A44/$E$1)</f>
        <v>296</v>
      </c>
      <c r="AA44" s="172">
        <f>职业参数比例等级参数!$Q$9*(A44/$E$1)</f>
        <v>222</v>
      </c>
      <c r="AB44" s="172">
        <f>职业参数比例等级参数!$Q$10*(A44/$E$1)</f>
        <v>35.519999999999996</v>
      </c>
      <c r="AC44" s="172">
        <f>职业参数比例等级参数!$Q$11*(A44/$E$1)</f>
        <v>71.039999999999992</v>
      </c>
      <c r="AD44" s="172">
        <f>职业参数比例等级参数!$Q$12*(A44/$E$1)</f>
        <v>35.519999999999996</v>
      </c>
    </row>
    <row r="45" spans="1:30">
      <c r="A45" s="158">
        <v>38</v>
      </c>
      <c r="B45" s="172">
        <f>职业参数比例等级参数!$O$4*(A45/$E$1)</f>
        <v>380</v>
      </c>
      <c r="C45" s="172">
        <f>职业参数比例等级参数!$O$5*(A45/$E$1)</f>
        <v>95</v>
      </c>
      <c r="D45" s="172">
        <f>职业参数比例等级参数!$O$6*(A45/$E$1)</f>
        <v>304</v>
      </c>
      <c r="E45" s="172">
        <f>职业参数比例等级参数!$O$7*(A45/$E$1)</f>
        <v>228</v>
      </c>
      <c r="F45" s="172">
        <f>职业参数比例等级参数!$O$8*(A45/$E$1)</f>
        <v>182.4</v>
      </c>
      <c r="G45" s="172">
        <f>职业参数比例等级参数!$O$9*(A45/$E$1)</f>
        <v>136.80000000000001</v>
      </c>
      <c r="H45" s="172">
        <f>职业参数比例等级参数!$O$10*(A45/$E$1)</f>
        <v>18.240000000000002</v>
      </c>
      <c r="I45" s="172">
        <f>职业参数比例等级参数!$O$11*(A45/$E$1)</f>
        <v>36.480000000000004</v>
      </c>
      <c r="J45" s="172">
        <f>职业参数比例等级参数!$O$12*(A45/$E$1)</f>
        <v>18.240000000000002</v>
      </c>
      <c r="L45" s="172">
        <f>职业参数比例等级参数!$P$4*(A45/$E$1)</f>
        <v>304</v>
      </c>
      <c r="M45" s="172">
        <f>职业参数比例等级参数!$P$5*(A45/$E$1)</f>
        <v>142.5</v>
      </c>
      <c r="N45" s="172">
        <f>职业参数比例等级参数!$P$6*(A45/$E$1)</f>
        <v>243.2</v>
      </c>
      <c r="O45" s="172">
        <f>职业参数比例等级参数!$P$7*(A45/$E$1)</f>
        <v>182.4</v>
      </c>
      <c r="P45" s="172">
        <f>职业参数比例等级参数!$P$8*(A45/$E$1)</f>
        <v>243.2</v>
      </c>
      <c r="Q45" s="172">
        <f>职业参数比例等级参数!$P$9*(A45/$E$1)</f>
        <v>182.4</v>
      </c>
      <c r="R45" s="172">
        <f>职业参数比例等级参数!$P$10*(A45/$E$1)</f>
        <v>60.8</v>
      </c>
      <c r="S45" s="172">
        <f>职业参数比例等级参数!$P$11*(A45/$E$1)</f>
        <v>121.6</v>
      </c>
      <c r="T45" s="172">
        <f>职业参数比例等级参数!$P$12*(A45/$E$1)</f>
        <v>60.8</v>
      </c>
      <c r="V45" s="172">
        <f>职业参数比例等级参数!$Q$4*(A45/$E$1)</f>
        <v>304</v>
      </c>
      <c r="W45" s="172">
        <f>职业参数比例等级参数!$Q$5*(A45/$E$1)</f>
        <v>190</v>
      </c>
      <c r="X45" s="172">
        <f>职业参数比例等级参数!$Q$6*(A45/$E$1)</f>
        <v>152</v>
      </c>
      <c r="Y45" s="172">
        <f>职业参数比例等级参数!$Q$7*(A45/$E$1)</f>
        <v>182.4</v>
      </c>
      <c r="Z45" s="172">
        <f>职业参数比例等级参数!$Q$8*(A45/$E$1)</f>
        <v>304</v>
      </c>
      <c r="AA45" s="172">
        <f>职业参数比例等级参数!$Q$9*(A45/$E$1)</f>
        <v>228</v>
      </c>
      <c r="AB45" s="172">
        <f>职业参数比例等级参数!$Q$10*(A45/$E$1)</f>
        <v>36.480000000000004</v>
      </c>
      <c r="AC45" s="172">
        <f>职业参数比例等级参数!$Q$11*(A45/$E$1)</f>
        <v>72.960000000000008</v>
      </c>
      <c r="AD45" s="172">
        <f>职业参数比例等级参数!$Q$12*(A45/$E$1)</f>
        <v>36.480000000000004</v>
      </c>
    </row>
    <row r="46" spans="1:30">
      <c r="A46" s="171">
        <v>39</v>
      </c>
      <c r="B46" s="172">
        <f>职业参数比例等级参数!$O$4*(A46/$E$1)</f>
        <v>390</v>
      </c>
      <c r="C46" s="172">
        <f>职业参数比例等级参数!$O$5*(A46/$E$1)</f>
        <v>97.5</v>
      </c>
      <c r="D46" s="172">
        <f>职业参数比例等级参数!$O$6*(A46/$E$1)</f>
        <v>312</v>
      </c>
      <c r="E46" s="172">
        <f>职业参数比例等级参数!$O$7*(A46/$E$1)</f>
        <v>234</v>
      </c>
      <c r="F46" s="172">
        <f>职业参数比例等级参数!$O$8*(A46/$E$1)</f>
        <v>187.20000000000002</v>
      </c>
      <c r="G46" s="172">
        <f>职业参数比例等级参数!$O$9*(A46/$E$1)</f>
        <v>140.4</v>
      </c>
      <c r="H46" s="172">
        <f>职业参数比例等级参数!$O$10*(A46/$E$1)</f>
        <v>18.72</v>
      </c>
      <c r="I46" s="172">
        <f>职业参数比例等级参数!$O$11*(A46/$E$1)</f>
        <v>37.44</v>
      </c>
      <c r="J46" s="172">
        <f>职业参数比例等级参数!$O$12*(A46/$E$1)</f>
        <v>18.72</v>
      </c>
      <c r="L46" s="172">
        <f>职业参数比例等级参数!$P$4*(A46/$E$1)</f>
        <v>312</v>
      </c>
      <c r="M46" s="172">
        <f>职业参数比例等级参数!$P$5*(A46/$E$1)</f>
        <v>146.25</v>
      </c>
      <c r="N46" s="172">
        <f>职业参数比例等级参数!$P$6*(A46/$E$1)</f>
        <v>249.60000000000002</v>
      </c>
      <c r="O46" s="172">
        <f>职业参数比例等级参数!$P$7*(A46/$E$1)</f>
        <v>187.20000000000002</v>
      </c>
      <c r="P46" s="172">
        <f>职业参数比例等级参数!$P$8*(A46/$E$1)</f>
        <v>249.60000000000002</v>
      </c>
      <c r="Q46" s="172">
        <f>职业参数比例等级参数!$P$9*(A46/$E$1)</f>
        <v>187.20000000000002</v>
      </c>
      <c r="R46" s="172">
        <f>职业参数比例等级参数!$P$10*(A46/$E$1)</f>
        <v>62.400000000000006</v>
      </c>
      <c r="S46" s="172">
        <f>职业参数比例等级参数!$P$11*(A46/$E$1)</f>
        <v>124.80000000000001</v>
      </c>
      <c r="T46" s="172">
        <f>职业参数比例等级参数!$P$12*(A46/$E$1)</f>
        <v>62.400000000000006</v>
      </c>
      <c r="V46" s="172">
        <f>职业参数比例等级参数!$Q$4*(A46/$E$1)</f>
        <v>312</v>
      </c>
      <c r="W46" s="172">
        <f>职业参数比例等级参数!$Q$5*(A46/$E$1)</f>
        <v>195</v>
      </c>
      <c r="X46" s="172">
        <f>职业参数比例等级参数!$Q$6*(A46/$E$1)</f>
        <v>156</v>
      </c>
      <c r="Y46" s="172">
        <f>职业参数比例等级参数!$Q$7*(A46/$E$1)</f>
        <v>187.20000000000002</v>
      </c>
      <c r="Z46" s="172">
        <f>职业参数比例等级参数!$Q$8*(A46/$E$1)</f>
        <v>312</v>
      </c>
      <c r="AA46" s="172">
        <f>职业参数比例等级参数!$Q$9*(A46/$E$1)</f>
        <v>234</v>
      </c>
      <c r="AB46" s="172">
        <f>职业参数比例等级参数!$Q$10*(A46/$E$1)</f>
        <v>37.44</v>
      </c>
      <c r="AC46" s="172">
        <f>职业参数比例等级参数!$Q$11*(A46/$E$1)</f>
        <v>74.88</v>
      </c>
      <c r="AD46" s="172">
        <f>职业参数比例等级参数!$Q$12*(A46/$E$1)</f>
        <v>37.44</v>
      </c>
    </row>
    <row r="47" spans="1:30" s="174" customFormat="1">
      <c r="A47" s="159">
        <v>40</v>
      </c>
      <c r="B47" s="167">
        <f>职业参数比例等级参数!$O$4*(A47/$E$1)</f>
        <v>400</v>
      </c>
      <c r="C47" s="167">
        <f>职业参数比例等级参数!$O$5*(A47/$E$1)</f>
        <v>100</v>
      </c>
      <c r="D47" s="167">
        <f>职业参数比例等级参数!$O$6*(A47/$E$1)</f>
        <v>320</v>
      </c>
      <c r="E47" s="167">
        <f>职业参数比例等级参数!$O$7*(A47/$E$1)</f>
        <v>240</v>
      </c>
      <c r="F47" s="167">
        <f>职业参数比例等级参数!$O$8*(A47/$E$1)</f>
        <v>192</v>
      </c>
      <c r="G47" s="167">
        <f>职业参数比例等级参数!$O$9*(A47/$E$1)</f>
        <v>144</v>
      </c>
      <c r="H47" s="167">
        <f>职业参数比例等级参数!$O$10*(A47/$E$1)</f>
        <v>19.200000000000003</v>
      </c>
      <c r="I47" s="167">
        <f>职业参数比例等级参数!$O$11*(A47/$E$1)</f>
        <v>38.400000000000006</v>
      </c>
      <c r="J47" s="167">
        <f>职业参数比例等级参数!$O$12*(A47/$E$1)</f>
        <v>19.200000000000003</v>
      </c>
      <c r="K47" s="177"/>
      <c r="L47" s="167">
        <f>职业参数比例等级参数!$P$4*(A47/$E$1)</f>
        <v>320</v>
      </c>
      <c r="M47" s="167">
        <f>职业参数比例等级参数!$P$5*(A47/$E$1)</f>
        <v>150</v>
      </c>
      <c r="N47" s="167">
        <f>职业参数比例等级参数!$P$6*(A47/$E$1)</f>
        <v>256</v>
      </c>
      <c r="O47" s="167">
        <f>职业参数比例等级参数!$P$7*(A47/$E$1)</f>
        <v>192</v>
      </c>
      <c r="P47" s="167">
        <f>职业参数比例等级参数!$P$8*(A47/$E$1)</f>
        <v>256</v>
      </c>
      <c r="Q47" s="167">
        <f>职业参数比例等级参数!$P$9*(A47/$E$1)</f>
        <v>192</v>
      </c>
      <c r="R47" s="167">
        <f>职业参数比例等级参数!$P$10*(A47/$E$1)</f>
        <v>64</v>
      </c>
      <c r="S47" s="167">
        <f>职业参数比例等级参数!$P$11*(A47/$E$1)</f>
        <v>128</v>
      </c>
      <c r="T47" s="167">
        <f>职业参数比例等级参数!$P$12*(A47/$E$1)</f>
        <v>64</v>
      </c>
      <c r="U47" s="177"/>
      <c r="V47" s="167">
        <f>职业参数比例等级参数!$Q$4*(A47/$E$1)</f>
        <v>320</v>
      </c>
      <c r="W47" s="167">
        <f>职业参数比例等级参数!$Q$5*(A47/$E$1)</f>
        <v>200</v>
      </c>
      <c r="X47" s="167">
        <f>职业参数比例等级参数!$Q$6*(A47/$E$1)</f>
        <v>160</v>
      </c>
      <c r="Y47" s="167">
        <f>职业参数比例等级参数!$Q$7*(A47/$E$1)</f>
        <v>192</v>
      </c>
      <c r="Z47" s="167">
        <f>职业参数比例等级参数!$Q$8*(A47/$E$1)</f>
        <v>320</v>
      </c>
      <c r="AA47" s="167">
        <f>职业参数比例等级参数!$Q$9*(A47/$E$1)</f>
        <v>240</v>
      </c>
      <c r="AB47" s="167">
        <f>职业参数比例等级参数!$Q$10*(A47/$E$1)</f>
        <v>38.400000000000006</v>
      </c>
      <c r="AC47" s="167">
        <f>职业参数比例等级参数!$Q$11*(A47/$E$1)</f>
        <v>76.800000000000011</v>
      </c>
      <c r="AD47" s="167">
        <f>职业参数比例等级参数!$Q$12*(A47/$E$1)</f>
        <v>38.400000000000006</v>
      </c>
    </row>
    <row r="48" spans="1:30">
      <c r="A48" s="171">
        <v>41</v>
      </c>
      <c r="B48" s="172">
        <f>职业参数比例等级参数!$O$4*(A48/$E$1)</f>
        <v>410</v>
      </c>
      <c r="C48" s="172">
        <f>职业参数比例等级参数!$O$5*(A48/$E$1)</f>
        <v>102.5</v>
      </c>
      <c r="D48" s="172">
        <f>职业参数比例等级参数!$O$6*(A48/$E$1)</f>
        <v>328</v>
      </c>
      <c r="E48" s="172">
        <f>职业参数比例等级参数!$O$7*(A48/$E$1)</f>
        <v>245.99999999999997</v>
      </c>
      <c r="F48" s="172">
        <f>职业参数比例等级参数!$O$8*(A48/$E$1)</f>
        <v>196.79999999999998</v>
      </c>
      <c r="G48" s="172">
        <f>职业参数比例等级参数!$O$9*(A48/$E$1)</f>
        <v>147.6</v>
      </c>
      <c r="H48" s="172">
        <f>职业参数比例等级参数!$O$10*(A48/$E$1)</f>
        <v>19.68</v>
      </c>
      <c r="I48" s="172">
        <f>职业参数比例等级参数!$O$11*(A48/$E$1)</f>
        <v>39.36</v>
      </c>
      <c r="J48" s="172">
        <f>职业参数比例等级参数!$O$12*(A48/$E$1)</f>
        <v>19.68</v>
      </c>
      <c r="L48" s="172">
        <f>职业参数比例等级参数!$P$4*(A48/$E$1)</f>
        <v>328</v>
      </c>
      <c r="M48" s="172">
        <f>职业参数比例等级参数!$P$5*(A48/$E$1)</f>
        <v>153.75</v>
      </c>
      <c r="N48" s="172">
        <f>职业参数比例等级参数!$P$6*(A48/$E$1)</f>
        <v>262.39999999999998</v>
      </c>
      <c r="O48" s="172">
        <f>职业参数比例等级参数!$P$7*(A48/$E$1)</f>
        <v>196.79999999999998</v>
      </c>
      <c r="P48" s="172">
        <f>职业参数比例等级参数!$P$8*(A48/$E$1)</f>
        <v>262.39999999999998</v>
      </c>
      <c r="Q48" s="172">
        <f>职业参数比例等级参数!$P$9*(A48/$E$1)</f>
        <v>196.79999999999998</v>
      </c>
      <c r="R48" s="172">
        <f>职业参数比例等级参数!$P$10*(A48/$E$1)</f>
        <v>65.599999999999994</v>
      </c>
      <c r="S48" s="172">
        <f>职业参数比例等级参数!$P$11*(A48/$E$1)</f>
        <v>131.19999999999999</v>
      </c>
      <c r="T48" s="172">
        <f>职业参数比例等级参数!$P$12*(A48/$E$1)</f>
        <v>65.599999999999994</v>
      </c>
      <c r="V48" s="172">
        <f>职业参数比例等级参数!$Q$4*(A48/$E$1)</f>
        <v>328</v>
      </c>
      <c r="W48" s="172">
        <f>职业参数比例等级参数!$Q$5*(A48/$E$1)</f>
        <v>205</v>
      </c>
      <c r="X48" s="172">
        <f>职业参数比例等级参数!$Q$6*(A48/$E$1)</f>
        <v>164</v>
      </c>
      <c r="Y48" s="172">
        <f>职业参数比例等级参数!$Q$7*(A48/$E$1)</f>
        <v>196.79999999999998</v>
      </c>
      <c r="Z48" s="172">
        <f>职业参数比例等级参数!$Q$8*(A48/$E$1)</f>
        <v>328</v>
      </c>
      <c r="AA48" s="172">
        <f>职业参数比例等级参数!$Q$9*(A48/$E$1)</f>
        <v>245.99999999999997</v>
      </c>
      <c r="AB48" s="172">
        <f>职业参数比例等级参数!$Q$10*(A48/$E$1)</f>
        <v>39.36</v>
      </c>
      <c r="AC48" s="172">
        <f>职业参数比例等级参数!$Q$11*(A48/$E$1)</f>
        <v>78.72</v>
      </c>
      <c r="AD48" s="172">
        <f>职业参数比例等级参数!$Q$12*(A48/$E$1)</f>
        <v>39.36</v>
      </c>
    </row>
    <row r="49" spans="1:30">
      <c r="A49" s="158">
        <v>42</v>
      </c>
      <c r="B49" s="172">
        <f>职业参数比例等级参数!$O$4*(A49/$E$1)</f>
        <v>420</v>
      </c>
      <c r="C49" s="172">
        <f>职业参数比例等级参数!$O$5*(A49/$E$1)</f>
        <v>105</v>
      </c>
      <c r="D49" s="172">
        <f>职业参数比例等级参数!$O$6*(A49/$E$1)</f>
        <v>336</v>
      </c>
      <c r="E49" s="172">
        <f>职业参数比例等级参数!$O$7*(A49/$E$1)</f>
        <v>252</v>
      </c>
      <c r="F49" s="172">
        <f>职业参数比例等级参数!$O$8*(A49/$E$1)</f>
        <v>201.6</v>
      </c>
      <c r="G49" s="172">
        <f>职业参数比例等级参数!$O$9*(A49/$E$1)</f>
        <v>151.19999999999999</v>
      </c>
      <c r="H49" s="172">
        <f>职业参数比例等级参数!$O$10*(A49/$E$1)</f>
        <v>20.16</v>
      </c>
      <c r="I49" s="172">
        <f>职业参数比例等级参数!$O$11*(A49/$E$1)</f>
        <v>40.32</v>
      </c>
      <c r="J49" s="172">
        <f>职业参数比例等级参数!$O$12*(A49/$E$1)</f>
        <v>20.16</v>
      </c>
      <c r="L49" s="172">
        <f>职业参数比例等级参数!$P$4*(A49/$E$1)</f>
        <v>336</v>
      </c>
      <c r="M49" s="172">
        <f>职业参数比例等级参数!$P$5*(A49/$E$1)</f>
        <v>157.5</v>
      </c>
      <c r="N49" s="172">
        <f>职业参数比例等级参数!$P$6*(A49/$E$1)</f>
        <v>268.8</v>
      </c>
      <c r="O49" s="172">
        <f>职业参数比例等级参数!$P$7*(A49/$E$1)</f>
        <v>201.6</v>
      </c>
      <c r="P49" s="172">
        <f>职业参数比例等级参数!$P$8*(A49/$E$1)</f>
        <v>268.8</v>
      </c>
      <c r="Q49" s="172">
        <f>职业参数比例等级参数!$P$9*(A49/$E$1)</f>
        <v>201.6</v>
      </c>
      <c r="R49" s="172">
        <f>职业参数比例等级参数!$P$10*(A49/$E$1)</f>
        <v>67.2</v>
      </c>
      <c r="S49" s="172">
        <f>职业参数比例等级参数!$P$11*(A49/$E$1)</f>
        <v>134.4</v>
      </c>
      <c r="T49" s="172">
        <f>职业参数比例等级参数!$P$12*(A49/$E$1)</f>
        <v>67.2</v>
      </c>
      <c r="V49" s="172">
        <f>职业参数比例等级参数!$Q$4*(A49/$E$1)</f>
        <v>336</v>
      </c>
      <c r="W49" s="172">
        <f>职业参数比例等级参数!$Q$5*(A49/$E$1)</f>
        <v>210</v>
      </c>
      <c r="X49" s="172">
        <f>职业参数比例等级参数!$Q$6*(A49/$E$1)</f>
        <v>168</v>
      </c>
      <c r="Y49" s="172">
        <f>职业参数比例等级参数!$Q$7*(A49/$E$1)</f>
        <v>201.6</v>
      </c>
      <c r="Z49" s="172">
        <f>职业参数比例等级参数!$Q$8*(A49/$E$1)</f>
        <v>336</v>
      </c>
      <c r="AA49" s="172">
        <f>职业参数比例等级参数!$Q$9*(A49/$E$1)</f>
        <v>252</v>
      </c>
      <c r="AB49" s="172">
        <f>职业参数比例等级参数!$Q$10*(A49/$E$1)</f>
        <v>40.32</v>
      </c>
      <c r="AC49" s="172">
        <f>职业参数比例等级参数!$Q$11*(A49/$E$1)</f>
        <v>80.64</v>
      </c>
      <c r="AD49" s="172">
        <f>职业参数比例等级参数!$Q$12*(A49/$E$1)</f>
        <v>40.32</v>
      </c>
    </row>
    <row r="50" spans="1:30">
      <c r="A50" s="171">
        <v>43</v>
      </c>
      <c r="B50" s="172">
        <f>职业参数比例等级参数!$O$4*(A50/$E$1)</f>
        <v>430</v>
      </c>
      <c r="C50" s="172">
        <f>职业参数比例等级参数!$O$5*(A50/$E$1)</f>
        <v>107.5</v>
      </c>
      <c r="D50" s="172">
        <f>职业参数比例等级参数!$O$6*(A50/$E$1)</f>
        <v>344</v>
      </c>
      <c r="E50" s="172">
        <f>职业参数比例等级参数!$O$7*(A50/$E$1)</f>
        <v>258</v>
      </c>
      <c r="F50" s="172">
        <f>职业参数比例等级参数!$O$8*(A50/$E$1)</f>
        <v>206.4</v>
      </c>
      <c r="G50" s="172">
        <f>职业参数比例等级参数!$O$9*(A50/$E$1)</f>
        <v>154.80000000000001</v>
      </c>
      <c r="H50" s="172">
        <f>职业参数比例等级参数!$O$10*(A50/$E$1)</f>
        <v>20.64</v>
      </c>
      <c r="I50" s="172">
        <f>职业参数比例等级参数!$O$11*(A50/$E$1)</f>
        <v>41.28</v>
      </c>
      <c r="J50" s="172">
        <f>职业参数比例等级参数!$O$12*(A50/$E$1)</f>
        <v>20.64</v>
      </c>
      <c r="L50" s="172">
        <f>职业参数比例等级参数!$P$4*(A50/$E$1)</f>
        <v>344</v>
      </c>
      <c r="M50" s="172">
        <f>职业参数比例等级参数!$P$5*(A50/$E$1)</f>
        <v>161.25</v>
      </c>
      <c r="N50" s="172">
        <f>职业参数比例等级参数!$P$6*(A50/$E$1)</f>
        <v>275.2</v>
      </c>
      <c r="O50" s="172">
        <f>职业参数比例等级参数!$P$7*(A50/$E$1)</f>
        <v>206.4</v>
      </c>
      <c r="P50" s="172">
        <f>职业参数比例等级参数!$P$8*(A50/$E$1)</f>
        <v>275.2</v>
      </c>
      <c r="Q50" s="172">
        <f>职业参数比例等级参数!$P$9*(A50/$E$1)</f>
        <v>206.4</v>
      </c>
      <c r="R50" s="172">
        <f>职业参数比例等级参数!$P$10*(A50/$E$1)</f>
        <v>68.8</v>
      </c>
      <c r="S50" s="172">
        <f>职业参数比例等级参数!$P$11*(A50/$E$1)</f>
        <v>137.6</v>
      </c>
      <c r="T50" s="172">
        <f>职业参数比例等级参数!$P$12*(A50/$E$1)</f>
        <v>68.8</v>
      </c>
      <c r="V50" s="172">
        <f>职业参数比例等级参数!$Q$4*(A50/$E$1)</f>
        <v>344</v>
      </c>
      <c r="W50" s="172">
        <f>职业参数比例等级参数!$Q$5*(A50/$E$1)</f>
        <v>215</v>
      </c>
      <c r="X50" s="172">
        <f>职业参数比例等级参数!$Q$6*(A50/$E$1)</f>
        <v>172</v>
      </c>
      <c r="Y50" s="172">
        <f>职业参数比例等级参数!$Q$7*(A50/$E$1)</f>
        <v>206.4</v>
      </c>
      <c r="Z50" s="172">
        <f>职业参数比例等级参数!$Q$8*(A50/$E$1)</f>
        <v>344</v>
      </c>
      <c r="AA50" s="172">
        <f>职业参数比例等级参数!$Q$9*(A50/$E$1)</f>
        <v>258</v>
      </c>
      <c r="AB50" s="172">
        <f>职业参数比例等级参数!$Q$10*(A50/$E$1)</f>
        <v>41.28</v>
      </c>
      <c r="AC50" s="172">
        <f>职业参数比例等级参数!$Q$11*(A50/$E$1)</f>
        <v>82.56</v>
      </c>
      <c r="AD50" s="172">
        <f>职业参数比例等级参数!$Q$12*(A50/$E$1)</f>
        <v>41.28</v>
      </c>
    </row>
    <row r="51" spans="1:30">
      <c r="A51" s="158">
        <v>44</v>
      </c>
      <c r="B51" s="172">
        <f>职业参数比例等级参数!$O$4*(A51/$E$1)</f>
        <v>440</v>
      </c>
      <c r="C51" s="172">
        <f>职业参数比例等级参数!$O$5*(A51/$E$1)</f>
        <v>110</v>
      </c>
      <c r="D51" s="172">
        <f>职业参数比例等级参数!$O$6*(A51/$E$1)</f>
        <v>352</v>
      </c>
      <c r="E51" s="172">
        <f>职业参数比例等级参数!$O$7*(A51/$E$1)</f>
        <v>264</v>
      </c>
      <c r="F51" s="172">
        <f>职业参数比例等级参数!$O$8*(A51/$E$1)</f>
        <v>211.2</v>
      </c>
      <c r="G51" s="172">
        <f>职业参数比例等级参数!$O$9*(A51/$E$1)</f>
        <v>158.4</v>
      </c>
      <c r="H51" s="172">
        <f>职业参数比例等级参数!$O$10*(A51/$E$1)</f>
        <v>21.12</v>
      </c>
      <c r="I51" s="172">
        <f>职业参数比例等级参数!$O$11*(A51/$E$1)</f>
        <v>42.24</v>
      </c>
      <c r="J51" s="172">
        <f>职业参数比例等级参数!$O$12*(A51/$E$1)</f>
        <v>21.12</v>
      </c>
      <c r="L51" s="172">
        <f>职业参数比例等级参数!$P$4*(A51/$E$1)</f>
        <v>352</v>
      </c>
      <c r="M51" s="172">
        <f>职业参数比例等级参数!$P$5*(A51/$E$1)</f>
        <v>165</v>
      </c>
      <c r="N51" s="172">
        <f>职业参数比例等级参数!$P$6*(A51/$E$1)</f>
        <v>281.60000000000002</v>
      </c>
      <c r="O51" s="172">
        <f>职业参数比例等级参数!$P$7*(A51/$E$1)</f>
        <v>211.2</v>
      </c>
      <c r="P51" s="172">
        <f>职业参数比例等级参数!$P$8*(A51/$E$1)</f>
        <v>281.60000000000002</v>
      </c>
      <c r="Q51" s="172">
        <f>职业参数比例等级参数!$P$9*(A51/$E$1)</f>
        <v>211.2</v>
      </c>
      <c r="R51" s="172">
        <f>职业参数比例等级参数!$P$10*(A51/$E$1)</f>
        <v>70.400000000000006</v>
      </c>
      <c r="S51" s="172">
        <f>职业参数比例等级参数!$P$11*(A51/$E$1)</f>
        <v>140.80000000000001</v>
      </c>
      <c r="T51" s="172">
        <f>职业参数比例等级参数!$P$12*(A51/$E$1)</f>
        <v>70.400000000000006</v>
      </c>
      <c r="V51" s="172">
        <f>职业参数比例等级参数!$Q$4*(A51/$E$1)</f>
        <v>352</v>
      </c>
      <c r="W51" s="172">
        <f>职业参数比例等级参数!$Q$5*(A51/$E$1)</f>
        <v>220</v>
      </c>
      <c r="X51" s="172">
        <f>职业参数比例等级参数!$Q$6*(A51/$E$1)</f>
        <v>176</v>
      </c>
      <c r="Y51" s="172">
        <f>职业参数比例等级参数!$Q$7*(A51/$E$1)</f>
        <v>211.2</v>
      </c>
      <c r="Z51" s="172">
        <f>职业参数比例等级参数!$Q$8*(A51/$E$1)</f>
        <v>352</v>
      </c>
      <c r="AA51" s="172">
        <f>职业参数比例等级参数!$Q$9*(A51/$E$1)</f>
        <v>264</v>
      </c>
      <c r="AB51" s="172">
        <f>职业参数比例等级参数!$Q$10*(A51/$E$1)</f>
        <v>42.24</v>
      </c>
      <c r="AC51" s="172">
        <f>职业参数比例等级参数!$Q$11*(A51/$E$1)</f>
        <v>84.48</v>
      </c>
      <c r="AD51" s="172">
        <f>职业参数比例等级参数!$Q$12*(A51/$E$1)</f>
        <v>42.24</v>
      </c>
    </row>
    <row r="52" spans="1:30" s="174" customFormat="1">
      <c r="A52" s="159">
        <v>45</v>
      </c>
      <c r="B52" s="167">
        <f>职业参数比例等级参数!$O$4*(A52/$E$1)</f>
        <v>450</v>
      </c>
      <c r="C52" s="167">
        <f>职业参数比例等级参数!$O$5*(A52/$E$1)</f>
        <v>112.5</v>
      </c>
      <c r="D52" s="167">
        <f>职业参数比例等级参数!$O$6*(A52/$E$1)</f>
        <v>360</v>
      </c>
      <c r="E52" s="167">
        <f>职业参数比例等级参数!$O$7*(A52/$E$1)</f>
        <v>270</v>
      </c>
      <c r="F52" s="167">
        <f>职业参数比例等级参数!$O$8*(A52/$E$1)</f>
        <v>216</v>
      </c>
      <c r="G52" s="167">
        <f>职业参数比例等级参数!$O$9*(A52/$E$1)</f>
        <v>162</v>
      </c>
      <c r="H52" s="167">
        <f>职业参数比例等级参数!$O$10*(A52/$E$1)</f>
        <v>21.6</v>
      </c>
      <c r="I52" s="167">
        <f>职业参数比例等级参数!$O$11*(A52/$E$1)</f>
        <v>43.2</v>
      </c>
      <c r="J52" s="167">
        <f>职业参数比例等级参数!$O$12*(A52/$E$1)</f>
        <v>21.6</v>
      </c>
      <c r="L52" s="167">
        <f>职业参数比例等级参数!$P$4*(A52/$E$1)</f>
        <v>360</v>
      </c>
      <c r="M52" s="167">
        <f>职业参数比例等级参数!$P$5*(A52/$E$1)</f>
        <v>168.75</v>
      </c>
      <c r="N52" s="167">
        <f>职业参数比例等级参数!$P$6*(A52/$E$1)</f>
        <v>288</v>
      </c>
      <c r="O52" s="167">
        <f>职业参数比例等级参数!$P$7*(A52/$E$1)</f>
        <v>216</v>
      </c>
      <c r="P52" s="167">
        <f>职业参数比例等级参数!$P$8*(A52/$E$1)</f>
        <v>288</v>
      </c>
      <c r="Q52" s="167">
        <f>职业参数比例等级参数!$P$9*(A52/$E$1)</f>
        <v>216</v>
      </c>
      <c r="R52" s="167">
        <f>职业参数比例等级参数!$P$10*(A52/$E$1)</f>
        <v>72</v>
      </c>
      <c r="S52" s="167">
        <f>职业参数比例等级参数!$P$11*(A52/$E$1)</f>
        <v>144</v>
      </c>
      <c r="T52" s="167">
        <f>职业参数比例等级参数!$P$12*(A52/$E$1)</f>
        <v>72</v>
      </c>
      <c r="V52" s="167">
        <f>职业参数比例等级参数!$Q$4*(A52/$E$1)</f>
        <v>360</v>
      </c>
      <c r="W52" s="167">
        <f>职业参数比例等级参数!$Q$5*(A52/$E$1)</f>
        <v>225</v>
      </c>
      <c r="X52" s="167">
        <f>职业参数比例等级参数!$Q$6*(A52/$E$1)</f>
        <v>180</v>
      </c>
      <c r="Y52" s="167">
        <f>职业参数比例等级参数!$Q$7*(A52/$E$1)</f>
        <v>216</v>
      </c>
      <c r="Z52" s="167">
        <f>职业参数比例等级参数!$Q$8*(A52/$E$1)</f>
        <v>360</v>
      </c>
      <c r="AA52" s="167">
        <f>职业参数比例等级参数!$Q$9*(A52/$E$1)</f>
        <v>270</v>
      </c>
      <c r="AB52" s="167">
        <f>职业参数比例等级参数!$Q$10*(A52/$E$1)</f>
        <v>43.2</v>
      </c>
      <c r="AC52" s="167">
        <f>职业参数比例等级参数!$Q$11*(A52/$E$1)</f>
        <v>86.4</v>
      </c>
      <c r="AD52" s="167">
        <f>职业参数比例等级参数!$Q$12*(A52/$E$1)</f>
        <v>43.2</v>
      </c>
    </row>
    <row r="53" spans="1:30">
      <c r="A53" s="158">
        <v>46</v>
      </c>
      <c r="B53" s="172">
        <f>职业参数比例等级参数!$O$4*(A53/$E$1)</f>
        <v>460</v>
      </c>
      <c r="C53" s="172">
        <f>职业参数比例等级参数!$O$5*(A53/$E$1)</f>
        <v>115</v>
      </c>
      <c r="D53" s="172">
        <f>职业参数比例等级参数!$O$6*(A53/$E$1)</f>
        <v>368</v>
      </c>
      <c r="E53" s="172">
        <f>职业参数比例等级参数!$O$7*(A53/$E$1)</f>
        <v>276</v>
      </c>
      <c r="F53" s="172">
        <f>职业参数比例等级参数!$O$8*(A53/$E$1)</f>
        <v>220.8</v>
      </c>
      <c r="G53" s="172">
        <f>职业参数比例等级参数!$O$9*(A53/$E$1)</f>
        <v>165.6</v>
      </c>
      <c r="H53" s="172">
        <f>职业参数比例等级参数!$O$10*(A53/$E$1)</f>
        <v>22.080000000000002</v>
      </c>
      <c r="I53" s="172">
        <f>职业参数比例等级参数!$O$11*(A53/$E$1)</f>
        <v>44.160000000000004</v>
      </c>
      <c r="J53" s="172">
        <f>职业参数比例等级参数!$O$12*(A53/$E$1)</f>
        <v>22.080000000000002</v>
      </c>
      <c r="L53" s="172">
        <f>职业参数比例等级参数!$P$4*(A53/$E$1)</f>
        <v>368</v>
      </c>
      <c r="M53" s="172">
        <f>职业参数比例等级参数!$P$5*(A53/$E$1)</f>
        <v>172.5</v>
      </c>
      <c r="N53" s="172">
        <f>职业参数比例等级参数!$P$6*(A53/$E$1)</f>
        <v>294.40000000000003</v>
      </c>
      <c r="O53" s="172">
        <f>职业参数比例等级参数!$P$7*(A53/$E$1)</f>
        <v>220.8</v>
      </c>
      <c r="P53" s="172">
        <f>职业参数比例等级参数!$P$8*(A53/$E$1)</f>
        <v>294.40000000000003</v>
      </c>
      <c r="Q53" s="172">
        <f>职业参数比例等级参数!$P$9*(A53/$E$1)</f>
        <v>220.8</v>
      </c>
      <c r="R53" s="172">
        <f>职业参数比例等级参数!$P$10*(A53/$E$1)</f>
        <v>73.600000000000009</v>
      </c>
      <c r="S53" s="172">
        <f>职业参数比例等级参数!$P$11*(A53/$E$1)</f>
        <v>147.20000000000002</v>
      </c>
      <c r="T53" s="172">
        <f>职业参数比例等级参数!$P$12*(A53/$E$1)</f>
        <v>73.600000000000009</v>
      </c>
      <c r="V53" s="172">
        <f>职业参数比例等级参数!$Q$4*(A53/$E$1)</f>
        <v>368</v>
      </c>
      <c r="W53" s="172">
        <f>职业参数比例等级参数!$Q$5*(A53/$E$1)</f>
        <v>230</v>
      </c>
      <c r="X53" s="172">
        <f>职业参数比例等级参数!$Q$6*(A53/$E$1)</f>
        <v>184</v>
      </c>
      <c r="Y53" s="172">
        <f>职业参数比例等级参数!$Q$7*(A53/$E$1)</f>
        <v>220.8</v>
      </c>
      <c r="Z53" s="172">
        <f>职业参数比例等级参数!$Q$8*(A53/$E$1)</f>
        <v>368</v>
      </c>
      <c r="AA53" s="172">
        <f>职业参数比例等级参数!$Q$9*(A53/$E$1)</f>
        <v>276</v>
      </c>
      <c r="AB53" s="172">
        <f>职业参数比例等级参数!$Q$10*(A53/$E$1)</f>
        <v>44.160000000000004</v>
      </c>
      <c r="AC53" s="172">
        <f>职业参数比例等级参数!$Q$11*(A53/$E$1)</f>
        <v>88.320000000000007</v>
      </c>
      <c r="AD53" s="172">
        <f>职业参数比例等级参数!$Q$12*(A53/$E$1)</f>
        <v>44.160000000000004</v>
      </c>
    </row>
    <row r="54" spans="1:30">
      <c r="A54" s="171">
        <v>47</v>
      </c>
      <c r="B54" s="172">
        <f>职业参数比例等级参数!$O$4*(A54/$E$1)</f>
        <v>470</v>
      </c>
      <c r="C54" s="172">
        <f>职业参数比例等级参数!$O$5*(A54/$E$1)</f>
        <v>117.5</v>
      </c>
      <c r="D54" s="172">
        <f>职业参数比例等级参数!$O$6*(A54/$E$1)</f>
        <v>376</v>
      </c>
      <c r="E54" s="172">
        <f>职业参数比例等级参数!$O$7*(A54/$E$1)</f>
        <v>282</v>
      </c>
      <c r="F54" s="172">
        <f>职业参数比例等级参数!$O$8*(A54/$E$1)</f>
        <v>225.6</v>
      </c>
      <c r="G54" s="172">
        <f>职业参数比例等级参数!$O$9*(A54/$E$1)</f>
        <v>169.2</v>
      </c>
      <c r="H54" s="172">
        <f>职业参数比例等级参数!$O$10*(A54/$E$1)</f>
        <v>22.56</v>
      </c>
      <c r="I54" s="172">
        <f>职业参数比例等级参数!$O$11*(A54/$E$1)</f>
        <v>45.12</v>
      </c>
      <c r="J54" s="172">
        <f>职业参数比例等级参数!$O$12*(A54/$E$1)</f>
        <v>22.56</v>
      </c>
      <c r="L54" s="172">
        <f>职业参数比例等级参数!$P$4*(A54/$E$1)</f>
        <v>376</v>
      </c>
      <c r="M54" s="172">
        <f>职业参数比例等级参数!$P$5*(A54/$E$1)</f>
        <v>176.25</v>
      </c>
      <c r="N54" s="172">
        <f>职业参数比例等级参数!$P$6*(A54/$E$1)</f>
        <v>300.79999999999995</v>
      </c>
      <c r="O54" s="172">
        <f>职业参数比例等级参数!$P$7*(A54/$E$1)</f>
        <v>225.6</v>
      </c>
      <c r="P54" s="172">
        <f>职业参数比例等级参数!$P$8*(A54/$E$1)</f>
        <v>300.79999999999995</v>
      </c>
      <c r="Q54" s="172">
        <f>职业参数比例等级参数!$P$9*(A54/$E$1)</f>
        <v>225.6</v>
      </c>
      <c r="R54" s="172">
        <f>职业参数比例等级参数!$P$10*(A54/$E$1)</f>
        <v>75.199999999999989</v>
      </c>
      <c r="S54" s="172">
        <f>职业参数比例等级参数!$P$11*(A54/$E$1)</f>
        <v>150.39999999999998</v>
      </c>
      <c r="T54" s="172">
        <f>职业参数比例等级参数!$P$12*(A54/$E$1)</f>
        <v>75.199999999999989</v>
      </c>
      <c r="V54" s="172">
        <f>职业参数比例等级参数!$Q$4*(A54/$E$1)</f>
        <v>376</v>
      </c>
      <c r="W54" s="172">
        <f>职业参数比例等级参数!$Q$5*(A54/$E$1)</f>
        <v>235</v>
      </c>
      <c r="X54" s="172">
        <f>职业参数比例等级参数!$Q$6*(A54/$E$1)</f>
        <v>188</v>
      </c>
      <c r="Y54" s="172">
        <f>职业参数比例等级参数!$Q$7*(A54/$E$1)</f>
        <v>225.6</v>
      </c>
      <c r="Z54" s="172">
        <f>职业参数比例等级参数!$Q$8*(A54/$E$1)</f>
        <v>376</v>
      </c>
      <c r="AA54" s="172">
        <f>职业参数比例等级参数!$Q$9*(A54/$E$1)</f>
        <v>282</v>
      </c>
      <c r="AB54" s="172">
        <f>职业参数比例等级参数!$Q$10*(A54/$E$1)</f>
        <v>45.12</v>
      </c>
      <c r="AC54" s="172">
        <f>职业参数比例等级参数!$Q$11*(A54/$E$1)</f>
        <v>90.24</v>
      </c>
      <c r="AD54" s="172">
        <f>职业参数比例等级参数!$Q$12*(A54/$E$1)</f>
        <v>45.12</v>
      </c>
    </row>
    <row r="55" spans="1:30">
      <c r="A55" s="158">
        <v>48</v>
      </c>
      <c r="B55" s="172">
        <f>职业参数比例等级参数!$O$4*(A55/$E$1)</f>
        <v>480</v>
      </c>
      <c r="C55" s="172">
        <f>职业参数比例等级参数!$O$5*(A55/$E$1)</f>
        <v>120</v>
      </c>
      <c r="D55" s="172">
        <f>职业参数比例等级参数!$O$6*(A55/$E$1)</f>
        <v>384</v>
      </c>
      <c r="E55" s="172">
        <f>职业参数比例等级参数!$O$7*(A55/$E$1)</f>
        <v>288</v>
      </c>
      <c r="F55" s="172">
        <f>职业参数比例等级参数!$O$8*(A55/$E$1)</f>
        <v>230.39999999999998</v>
      </c>
      <c r="G55" s="172">
        <f>职业参数比例等级参数!$O$9*(A55/$E$1)</f>
        <v>172.79999999999998</v>
      </c>
      <c r="H55" s="172">
        <f>职业参数比例等级参数!$O$10*(A55/$E$1)</f>
        <v>23.04</v>
      </c>
      <c r="I55" s="172">
        <f>职业参数比例等级参数!$O$11*(A55/$E$1)</f>
        <v>46.08</v>
      </c>
      <c r="J55" s="172">
        <f>职业参数比例等级参数!$O$12*(A55/$E$1)</f>
        <v>23.04</v>
      </c>
      <c r="L55" s="172">
        <f>职业参数比例等级参数!$P$4*(A55/$E$1)</f>
        <v>384</v>
      </c>
      <c r="M55" s="172">
        <f>职业参数比例等级参数!$P$5*(A55/$E$1)</f>
        <v>180</v>
      </c>
      <c r="N55" s="172">
        <f>职业参数比例等级参数!$P$6*(A55/$E$1)</f>
        <v>307.2</v>
      </c>
      <c r="O55" s="172">
        <f>职业参数比例等级参数!$P$7*(A55/$E$1)</f>
        <v>230.39999999999998</v>
      </c>
      <c r="P55" s="172">
        <f>职业参数比例等级参数!$P$8*(A55/$E$1)</f>
        <v>307.2</v>
      </c>
      <c r="Q55" s="172">
        <f>职业参数比例等级参数!$P$9*(A55/$E$1)</f>
        <v>230.39999999999998</v>
      </c>
      <c r="R55" s="172">
        <f>职业参数比例等级参数!$P$10*(A55/$E$1)</f>
        <v>76.8</v>
      </c>
      <c r="S55" s="172">
        <f>职业参数比例等级参数!$P$11*(A55/$E$1)</f>
        <v>153.6</v>
      </c>
      <c r="T55" s="172">
        <f>职业参数比例等级参数!$P$12*(A55/$E$1)</f>
        <v>76.8</v>
      </c>
      <c r="V55" s="172">
        <f>职业参数比例等级参数!$Q$4*(A55/$E$1)</f>
        <v>384</v>
      </c>
      <c r="W55" s="172">
        <f>职业参数比例等级参数!$Q$5*(A55/$E$1)</f>
        <v>240</v>
      </c>
      <c r="X55" s="172">
        <f>职业参数比例等级参数!$Q$6*(A55/$E$1)</f>
        <v>192</v>
      </c>
      <c r="Y55" s="172">
        <f>职业参数比例等级参数!$Q$7*(A55/$E$1)</f>
        <v>230.39999999999998</v>
      </c>
      <c r="Z55" s="172">
        <f>职业参数比例等级参数!$Q$8*(A55/$E$1)</f>
        <v>384</v>
      </c>
      <c r="AA55" s="172">
        <f>职业参数比例等级参数!$Q$9*(A55/$E$1)</f>
        <v>288</v>
      </c>
      <c r="AB55" s="172">
        <f>职业参数比例等级参数!$Q$10*(A55/$E$1)</f>
        <v>46.08</v>
      </c>
      <c r="AC55" s="172">
        <f>职业参数比例等级参数!$Q$11*(A55/$E$1)</f>
        <v>92.16</v>
      </c>
      <c r="AD55" s="172">
        <f>职业参数比例等级参数!$Q$12*(A55/$E$1)</f>
        <v>46.08</v>
      </c>
    </row>
    <row r="56" spans="1:30">
      <c r="A56" s="171">
        <v>49</v>
      </c>
      <c r="B56" s="172">
        <f>职业参数比例等级参数!$O$4*(A56/$E$1)</f>
        <v>490</v>
      </c>
      <c r="C56" s="172">
        <f>职业参数比例等级参数!$O$5*(A56/$E$1)</f>
        <v>122.5</v>
      </c>
      <c r="D56" s="172">
        <f>职业参数比例等级参数!$O$6*(A56/$E$1)</f>
        <v>392</v>
      </c>
      <c r="E56" s="172">
        <f>职业参数比例等级参数!$O$7*(A56/$E$1)</f>
        <v>294</v>
      </c>
      <c r="F56" s="172">
        <f>职业参数比例等级参数!$O$8*(A56/$E$1)</f>
        <v>235.2</v>
      </c>
      <c r="G56" s="172">
        <f>职业参数比例等级参数!$O$9*(A56/$E$1)</f>
        <v>176.4</v>
      </c>
      <c r="H56" s="172">
        <f>职业参数比例等级参数!$O$10*(A56/$E$1)</f>
        <v>23.52</v>
      </c>
      <c r="I56" s="172">
        <f>职业参数比例等级参数!$O$11*(A56/$E$1)</f>
        <v>47.04</v>
      </c>
      <c r="J56" s="172">
        <f>职业参数比例等级参数!$O$12*(A56/$E$1)</f>
        <v>23.52</v>
      </c>
      <c r="L56" s="172">
        <f>职业参数比例等级参数!$P$4*(A56/$E$1)</f>
        <v>392</v>
      </c>
      <c r="M56" s="172">
        <f>职业参数比例等级参数!$P$5*(A56/$E$1)</f>
        <v>183.75</v>
      </c>
      <c r="N56" s="172">
        <f>职业参数比例等级参数!$P$6*(A56/$E$1)</f>
        <v>313.60000000000002</v>
      </c>
      <c r="O56" s="172">
        <f>职业参数比例等级参数!$P$7*(A56/$E$1)</f>
        <v>235.2</v>
      </c>
      <c r="P56" s="172">
        <f>职业参数比例等级参数!$P$8*(A56/$E$1)</f>
        <v>313.60000000000002</v>
      </c>
      <c r="Q56" s="172">
        <f>职业参数比例等级参数!$P$9*(A56/$E$1)</f>
        <v>235.2</v>
      </c>
      <c r="R56" s="172">
        <f>职业参数比例等级参数!$P$10*(A56/$E$1)</f>
        <v>78.400000000000006</v>
      </c>
      <c r="S56" s="172">
        <f>职业参数比例等级参数!$P$11*(A56/$E$1)</f>
        <v>156.80000000000001</v>
      </c>
      <c r="T56" s="172">
        <f>职业参数比例等级参数!$P$12*(A56/$E$1)</f>
        <v>78.400000000000006</v>
      </c>
      <c r="V56" s="172">
        <f>职业参数比例等级参数!$Q$4*(A56/$E$1)</f>
        <v>392</v>
      </c>
      <c r="W56" s="172">
        <f>职业参数比例等级参数!$Q$5*(A56/$E$1)</f>
        <v>245</v>
      </c>
      <c r="X56" s="172">
        <f>职业参数比例等级参数!$Q$6*(A56/$E$1)</f>
        <v>196</v>
      </c>
      <c r="Y56" s="172">
        <f>职业参数比例等级参数!$Q$7*(A56/$E$1)</f>
        <v>235.2</v>
      </c>
      <c r="Z56" s="172">
        <f>职业参数比例等级参数!$Q$8*(A56/$E$1)</f>
        <v>392</v>
      </c>
      <c r="AA56" s="172">
        <f>职业参数比例等级参数!$Q$9*(A56/$E$1)</f>
        <v>294</v>
      </c>
      <c r="AB56" s="172">
        <f>职业参数比例等级参数!$Q$10*(A56/$E$1)</f>
        <v>47.04</v>
      </c>
      <c r="AC56" s="172">
        <f>职业参数比例等级参数!$Q$11*(A56/$E$1)</f>
        <v>94.08</v>
      </c>
      <c r="AD56" s="172">
        <f>职业参数比例等级参数!$Q$12*(A56/$E$1)</f>
        <v>47.04</v>
      </c>
    </row>
    <row r="57" spans="1:30" s="174" customFormat="1">
      <c r="A57" s="159">
        <v>50</v>
      </c>
      <c r="B57" s="167">
        <f>职业参数比例等级参数!$O$4*(A57/$E$1)</f>
        <v>500</v>
      </c>
      <c r="C57" s="167">
        <f>职业参数比例等级参数!$O$5*(A57/$E$1)</f>
        <v>125</v>
      </c>
      <c r="D57" s="167">
        <f>职业参数比例等级参数!$O$6*(A57/$E$1)</f>
        <v>400</v>
      </c>
      <c r="E57" s="167">
        <f>职业参数比例等级参数!$O$7*(A57/$E$1)</f>
        <v>300</v>
      </c>
      <c r="F57" s="167">
        <f>职业参数比例等级参数!$O$8*(A57/$E$1)</f>
        <v>240</v>
      </c>
      <c r="G57" s="167">
        <f>职业参数比例等级参数!$O$9*(A57/$E$1)</f>
        <v>180</v>
      </c>
      <c r="H57" s="167">
        <f>职业参数比例等级参数!$O$10*(A57/$E$1)</f>
        <v>24</v>
      </c>
      <c r="I57" s="167">
        <f>职业参数比例等级参数!$O$11*(A57/$E$1)</f>
        <v>48</v>
      </c>
      <c r="J57" s="167">
        <f>职业参数比例等级参数!$O$12*(A57/$E$1)</f>
        <v>24</v>
      </c>
      <c r="L57" s="167">
        <f>职业参数比例等级参数!$P$4*(A57/$E$1)</f>
        <v>400</v>
      </c>
      <c r="M57" s="167">
        <f>职业参数比例等级参数!$P$5*(A57/$E$1)</f>
        <v>187.5</v>
      </c>
      <c r="N57" s="167">
        <f>职业参数比例等级参数!$P$6*(A57/$E$1)</f>
        <v>320</v>
      </c>
      <c r="O57" s="167">
        <f>职业参数比例等级参数!$P$7*(A57/$E$1)</f>
        <v>240</v>
      </c>
      <c r="P57" s="167">
        <f>职业参数比例等级参数!$P$8*(A57/$E$1)</f>
        <v>320</v>
      </c>
      <c r="Q57" s="167">
        <f>职业参数比例等级参数!$P$9*(A57/$E$1)</f>
        <v>240</v>
      </c>
      <c r="R57" s="167">
        <f>职业参数比例等级参数!$P$10*(A57/$E$1)</f>
        <v>80</v>
      </c>
      <c r="S57" s="167">
        <f>职业参数比例等级参数!$P$11*(A57/$E$1)</f>
        <v>160</v>
      </c>
      <c r="T57" s="167">
        <f>职业参数比例等级参数!$P$12*(A57/$E$1)</f>
        <v>80</v>
      </c>
      <c r="V57" s="167">
        <f>职业参数比例等级参数!$Q$4*(A57/$E$1)</f>
        <v>400</v>
      </c>
      <c r="W57" s="167">
        <f>职业参数比例等级参数!$Q$5*(A57/$E$1)</f>
        <v>250</v>
      </c>
      <c r="X57" s="167">
        <f>职业参数比例等级参数!$Q$6*(A57/$E$1)</f>
        <v>200</v>
      </c>
      <c r="Y57" s="167">
        <f>职业参数比例等级参数!$Q$7*(A57/$E$1)</f>
        <v>240</v>
      </c>
      <c r="Z57" s="167">
        <f>职业参数比例等级参数!$Q$8*(A57/$E$1)</f>
        <v>400</v>
      </c>
      <c r="AA57" s="167">
        <f>职业参数比例等级参数!$Q$9*(A57/$E$1)</f>
        <v>300</v>
      </c>
      <c r="AB57" s="167">
        <f>职业参数比例等级参数!$Q$10*(A57/$E$1)</f>
        <v>48</v>
      </c>
      <c r="AC57" s="167">
        <f>职业参数比例等级参数!$Q$11*(A57/$E$1)</f>
        <v>96</v>
      </c>
      <c r="AD57" s="167">
        <f>职业参数比例等级参数!$Q$12*(A57/$E$1)</f>
        <v>48</v>
      </c>
    </row>
    <row r="58" spans="1:30">
      <c r="A58" s="171">
        <v>51</v>
      </c>
      <c r="B58" s="172">
        <f>职业参数比例等级参数!$O$4*(A58/$E$1)</f>
        <v>510</v>
      </c>
      <c r="C58" s="172">
        <f>职业参数比例等级参数!$O$5*(A58/$E$1)</f>
        <v>127.5</v>
      </c>
      <c r="D58" s="172">
        <f>职业参数比例等级参数!$O$6*(A58/$E$1)</f>
        <v>408</v>
      </c>
      <c r="E58" s="172">
        <f>职业参数比例等级参数!$O$7*(A58/$E$1)</f>
        <v>306</v>
      </c>
      <c r="F58" s="172">
        <f>职业参数比例等级参数!$O$8*(A58/$E$1)</f>
        <v>244.8</v>
      </c>
      <c r="G58" s="172">
        <f>职业参数比例等级参数!$O$9*(A58/$E$1)</f>
        <v>183.6</v>
      </c>
      <c r="H58" s="172">
        <f>职业参数比例等级参数!$O$10*(A58/$E$1)</f>
        <v>24.48</v>
      </c>
      <c r="I58" s="172">
        <f>职业参数比例等级参数!$O$11*(A58/$E$1)</f>
        <v>48.96</v>
      </c>
      <c r="J58" s="172">
        <f>职业参数比例等级参数!$O$12*(A58/$E$1)</f>
        <v>24.48</v>
      </c>
      <c r="L58" s="172">
        <f>职业参数比例等级参数!$P$4*(A58/$E$1)</f>
        <v>408</v>
      </c>
      <c r="M58" s="172">
        <f>职业参数比例等级参数!$P$5*(A58/$E$1)</f>
        <v>191.25</v>
      </c>
      <c r="N58" s="172">
        <f>职业参数比例等级参数!$P$6*(A58/$E$1)</f>
        <v>326.39999999999998</v>
      </c>
      <c r="O58" s="172">
        <f>职业参数比例等级参数!$P$7*(A58/$E$1)</f>
        <v>244.8</v>
      </c>
      <c r="P58" s="172">
        <f>职业参数比例等级参数!$P$8*(A58/$E$1)</f>
        <v>326.39999999999998</v>
      </c>
      <c r="Q58" s="172">
        <f>职业参数比例等级参数!$P$9*(A58/$E$1)</f>
        <v>244.8</v>
      </c>
      <c r="R58" s="172">
        <f>职业参数比例等级参数!$P$10*(A58/$E$1)</f>
        <v>81.599999999999994</v>
      </c>
      <c r="S58" s="172">
        <f>职业参数比例等级参数!$P$11*(A58/$E$1)</f>
        <v>163.19999999999999</v>
      </c>
      <c r="T58" s="172">
        <f>职业参数比例等级参数!$P$12*(A58/$E$1)</f>
        <v>81.599999999999994</v>
      </c>
      <c r="V58" s="172">
        <f>职业参数比例等级参数!$Q$4*(A58/$E$1)</f>
        <v>408</v>
      </c>
      <c r="W58" s="172">
        <f>职业参数比例等级参数!$Q$5*(A58/$E$1)</f>
        <v>255</v>
      </c>
      <c r="X58" s="172">
        <f>职业参数比例等级参数!$Q$6*(A58/$E$1)</f>
        <v>204</v>
      </c>
      <c r="Y58" s="172">
        <f>职业参数比例等级参数!$Q$7*(A58/$E$1)</f>
        <v>244.8</v>
      </c>
      <c r="Z58" s="172">
        <f>职业参数比例等级参数!$Q$8*(A58/$E$1)</f>
        <v>408</v>
      </c>
      <c r="AA58" s="172">
        <f>职业参数比例等级参数!$Q$9*(A58/$E$1)</f>
        <v>306</v>
      </c>
      <c r="AB58" s="172">
        <f>职业参数比例等级参数!$Q$10*(A58/$E$1)</f>
        <v>48.96</v>
      </c>
      <c r="AC58" s="172">
        <f>职业参数比例等级参数!$Q$11*(A58/$E$1)</f>
        <v>97.92</v>
      </c>
      <c r="AD58" s="172">
        <f>职业参数比例等级参数!$Q$12*(A58/$E$1)</f>
        <v>48.96</v>
      </c>
    </row>
    <row r="59" spans="1:30">
      <c r="A59" s="158">
        <v>52</v>
      </c>
      <c r="B59" s="172">
        <f>职业参数比例等级参数!$O$4*(A59/$E$1)</f>
        <v>520</v>
      </c>
      <c r="C59" s="172">
        <f>职业参数比例等级参数!$O$5*(A59/$E$1)</f>
        <v>130</v>
      </c>
      <c r="D59" s="172">
        <f>职业参数比例等级参数!$O$6*(A59/$E$1)</f>
        <v>416</v>
      </c>
      <c r="E59" s="172">
        <f>职业参数比例等级参数!$O$7*(A59/$E$1)</f>
        <v>312</v>
      </c>
      <c r="F59" s="172">
        <f>职业参数比例等级参数!$O$8*(A59/$E$1)</f>
        <v>249.60000000000002</v>
      </c>
      <c r="G59" s="172">
        <f>职业参数比例等级参数!$O$9*(A59/$E$1)</f>
        <v>187.20000000000002</v>
      </c>
      <c r="H59" s="172">
        <f>职业参数比例等级参数!$O$10*(A59/$E$1)</f>
        <v>24.96</v>
      </c>
      <c r="I59" s="172">
        <f>职业参数比例等级参数!$O$11*(A59/$E$1)</f>
        <v>49.92</v>
      </c>
      <c r="J59" s="172">
        <f>职业参数比例等级参数!$O$12*(A59/$E$1)</f>
        <v>24.96</v>
      </c>
      <c r="L59" s="172">
        <f>职业参数比例等级参数!$P$4*(A59/$E$1)</f>
        <v>416</v>
      </c>
      <c r="M59" s="172">
        <f>职业参数比例等级参数!$P$5*(A59/$E$1)</f>
        <v>195</v>
      </c>
      <c r="N59" s="172">
        <f>职业参数比例等级参数!$P$6*(A59/$E$1)</f>
        <v>332.8</v>
      </c>
      <c r="O59" s="172">
        <f>职业参数比例等级参数!$P$7*(A59/$E$1)</f>
        <v>249.60000000000002</v>
      </c>
      <c r="P59" s="172">
        <f>职业参数比例等级参数!$P$8*(A59/$E$1)</f>
        <v>332.8</v>
      </c>
      <c r="Q59" s="172">
        <f>职业参数比例等级参数!$P$9*(A59/$E$1)</f>
        <v>249.60000000000002</v>
      </c>
      <c r="R59" s="172">
        <f>职业参数比例等级参数!$P$10*(A59/$E$1)</f>
        <v>83.2</v>
      </c>
      <c r="S59" s="172">
        <f>职业参数比例等级参数!$P$11*(A59/$E$1)</f>
        <v>166.4</v>
      </c>
      <c r="T59" s="172">
        <f>职业参数比例等级参数!$P$12*(A59/$E$1)</f>
        <v>83.2</v>
      </c>
      <c r="V59" s="172">
        <f>职业参数比例等级参数!$Q$4*(A59/$E$1)</f>
        <v>416</v>
      </c>
      <c r="W59" s="172">
        <f>职业参数比例等级参数!$Q$5*(A59/$E$1)</f>
        <v>260</v>
      </c>
      <c r="X59" s="172">
        <f>职业参数比例等级参数!$Q$6*(A59/$E$1)</f>
        <v>208</v>
      </c>
      <c r="Y59" s="172">
        <f>职业参数比例等级参数!$Q$7*(A59/$E$1)</f>
        <v>249.60000000000002</v>
      </c>
      <c r="Z59" s="172">
        <f>职业参数比例等级参数!$Q$8*(A59/$E$1)</f>
        <v>416</v>
      </c>
      <c r="AA59" s="172">
        <f>职业参数比例等级参数!$Q$9*(A59/$E$1)</f>
        <v>312</v>
      </c>
      <c r="AB59" s="172">
        <f>职业参数比例等级参数!$Q$10*(A59/$E$1)</f>
        <v>49.92</v>
      </c>
      <c r="AC59" s="172">
        <f>职业参数比例等级参数!$Q$11*(A59/$E$1)</f>
        <v>99.84</v>
      </c>
      <c r="AD59" s="172">
        <f>职业参数比例等级参数!$Q$12*(A59/$E$1)</f>
        <v>49.92</v>
      </c>
    </row>
    <row r="60" spans="1:30">
      <c r="A60" s="171">
        <v>53</v>
      </c>
      <c r="B60" s="172">
        <f>职业参数比例等级参数!$O$4*(A60/$E$1)</f>
        <v>530</v>
      </c>
      <c r="C60" s="172">
        <f>职业参数比例等级参数!$O$5*(A60/$E$1)</f>
        <v>132.5</v>
      </c>
      <c r="D60" s="172">
        <f>职业参数比例等级参数!$O$6*(A60/$E$1)</f>
        <v>424</v>
      </c>
      <c r="E60" s="172">
        <f>职业参数比例等级参数!$O$7*(A60/$E$1)</f>
        <v>318</v>
      </c>
      <c r="F60" s="172">
        <f>职业参数比例等级参数!$O$8*(A60/$E$1)</f>
        <v>254.4</v>
      </c>
      <c r="G60" s="172">
        <f>职业参数比例等级参数!$O$9*(A60/$E$1)</f>
        <v>190.8</v>
      </c>
      <c r="H60" s="172">
        <f>职业参数比例等级参数!$O$10*(A60/$E$1)</f>
        <v>25.44</v>
      </c>
      <c r="I60" s="172">
        <f>职业参数比例等级参数!$O$11*(A60/$E$1)</f>
        <v>50.88</v>
      </c>
      <c r="J60" s="172">
        <f>职业参数比例等级参数!$O$12*(A60/$E$1)</f>
        <v>25.44</v>
      </c>
      <c r="L60" s="172">
        <f>职业参数比例等级参数!$P$4*(A60/$E$1)</f>
        <v>424</v>
      </c>
      <c r="M60" s="172">
        <f>职业参数比例等级参数!$P$5*(A60/$E$1)</f>
        <v>198.75</v>
      </c>
      <c r="N60" s="172">
        <f>职业参数比例等级参数!$P$6*(A60/$E$1)</f>
        <v>339.20000000000005</v>
      </c>
      <c r="O60" s="172">
        <f>职业参数比例等级参数!$P$7*(A60/$E$1)</f>
        <v>254.4</v>
      </c>
      <c r="P60" s="172">
        <f>职业参数比例等级参数!$P$8*(A60/$E$1)</f>
        <v>339.20000000000005</v>
      </c>
      <c r="Q60" s="172">
        <f>职业参数比例等级参数!$P$9*(A60/$E$1)</f>
        <v>254.4</v>
      </c>
      <c r="R60" s="172">
        <f>职业参数比例等级参数!$P$10*(A60/$E$1)</f>
        <v>84.800000000000011</v>
      </c>
      <c r="S60" s="172">
        <f>职业参数比例等级参数!$P$11*(A60/$E$1)</f>
        <v>169.60000000000002</v>
      </c>
      <c r="T60" s="172">
        <f>职业参数比例等级参数!$P$12*(A60/$E$1)</f>
        <v>84.800000000000011</v>
      </c>
      <c r="V60" s="172">
        <f>职业参数比例等级参数!$Q$4*(A60/$E$1)</f>
        <v>424</v>
      </c>
      <c r="W60" s="172">
        <f>职业参数比例等级参数!$Q$5*(A60/$E$1)</f>
        <v>265</v>
      </c>
      <c r="X60" s="172">
        <f>职业参数比例等级参数!$Q$6*(A60/$E$1)</f>
        <v>212</v>
      </c>
      <c r="Y60" s="172">
        <f>职业参数比例等级参数!$Q$7*(A60/$E$1)</f>
        <v>254.4</v>
      </c>
      <c r="Z60" s="172">
        <f>职业参数比例等级参数!$Q$8*(A60/$E$1)</f>
        <v>424</v>
      </c>
      <c r="AA60" s="172">
        <f>职业参数比例等级参数!$Q$9*(A60/$E$1)</f>
        <v>318</v>
      </c>
      <c r="AB60" s="172">
        <f>职业参数比例等级参数!$Q$10*(A60/$E$1)</f>
        <v>50.88</v>
      </c>
      <c r="AC60" s="172">
        <f>职业参数比例等级参数!$Q$11*(A60/$E$1)</f>
        <v>101.76</v>
      </c>
      <c r="AD60" s="172">
        <f>职业参数比例等级参数!$Q$12*(A60/$E$1)</f>
        <v>50.88</v>
      </c>
    </row>
    <row r="61" spans="1:30">
      <c r="A61" s="158">
        <v>54</v>
      </c>
      <c r="B61" s="172">
        <f>职业参数比例等级参数!$O$4*(A61/$E$1)</f>
        <v>540</v>
      </c>
      <c r="C61" s="172">
        <f>职业参数比例等级参数!$O$5*(A61/$E$1)</f>
        <v>135</v>
      </c>
      <c r="D61" s="172">
        <f>职业参数比例等级参数!$O$6*(A61/$E$1)</f>
        <v>432</v>
      </c>
      <c r="E61" s="172">
        <f>职业参数比例等级参数!$O$7*(A61/$E$1)</f>
        <v>324</v>
      </c>
      <c r="F61" s="172">
        <f>职业参数比例等级参数!$O$8*(A61/$E$1)</f>
        <v>259.20000000000005</v>
      </c>
      <c r="G61" s="172">
        <f>职业参数比例等级参数!$O$9*(A61/$E$1)</f>
        <v>194.4</v>
      </c>
      <c r="H61" s="172">
        <f>职业参数比例等级参数!$O$10*(A61/$E$1)</f>
        <v>25.92</v>
      </c>
      <c r="I61" s="172">
        <f>职业参数比例等级参数!$O$11*(A61/$E$1)</f>
        <v>51.84</v>
      </c>
      <c r="J61" s="172">
        <f>职业参数比例等级参数!$O$12*(A61/$E$1)</f>
        <v>25.92</v>
      </c>
      <c r="L61" s="172">
        <f>职业参数比例等级参数!$P$4*(A61/$E$1)</f>
        <v>432</v>
      </c>
      <c r="M61" s="172">
        <f>职业参数比例等级参数!$P$5*(A61/$E$1)</f>
        <v>202.5</v>
      </c>
      <c r="N61" s="172">
        <f>职业参数比例等级参数!$P$6*(A61/$E$1)</f>
        <v>345.6</v>
      </c>
      <c r="O61" s="172">
        <f>职业参数比例等级参数!$P$7*(A61/$E$1)</f>
        <v>259.20000000000005</v>
      </c>
      <c r="P61" s="172">
        <f>职业参数比例等级参数!$P$8*(A61/$E$1)</f>
        <v>345.6</v>
      </c>
      <c r="Q61" s="172">
        <f>职业参数比例等级参数!$P$9*(A61/$E$1)</f>
        <v>259.20000000000005</v>
      </c>
      <c r="R61" s="172">
        <f>职业参数比例等级参数!$P$10*(A61/$E$1)</f>
        <v>86.4</v>
      </c>
      <c r="S61" s="172">
        <f>职业参数比例等级参数!$P$11*(A61/$E$1)</f>
        <v>172.8</v>
      </c>
      <c r="T61" s="172">
        <f>职业参数比例等级参数!$P$12*(A61/$E$1)</f>
        <v>86.4</v>
      </c>
      <c r="V61" s="172">
        <f>职业参数比例等级参数!$Q$4*(A61/$E$1)</f>
        <v>432</v>
      </c>
      <c r="W61" s="172">
        <f>职业参数比例等级参数!$Q$5*(A61/$E$1)</f>
        <v>270</v>
      </c>
      <c r="X61" s="172">
        <f>职业参数比例等级参数!$Q$6*(A61/$E$1)</f>
        <v>216</v>
      </c>
      <c r="Y61" s="172">
        <f>职业参数比例等级参数!$Q$7*(A61/$E$1)</f>
        <v>259.20000000000005</v>
      </c>
      <c r="Z61" s="172">
        <f>职业参数比例等级参数!$Q$8*(A61/$E$1)</f>
        <v>432</v>
      </c>
      <c r="AA61" s="172">
        <f>职业参数比例等级参数!$Q$9*(A61/$E$1)</f>
        <v>324</v>
      </c>
      <c r="AB61" s="172">
        <f>职业参数比例等级参数!$Q$10*(A61/$E$1)</f>
        <v>51.84</v>
      </c>
      <c r="AC61" s="172">
        <f>职业参数比例等级参数!$Q$11*(A61/$E$1)</f>
        <v>103.68</v>
      </c>
      <c r="AD61" s="172">
        <f>职业参数比例等级参数!$Q$12*(A61/$E$1)</f>
        <v>51.84</v>
      </c>
    </row>
    <row r="62" spans="1:30" s="174" customFormat="1">
      <c r="A62" s="159">
        <v>55</v>
      </c>
      <c r="B62" s="167">
        <f>职业参数比例等级参数!$O$4*(A62/$E$1)</f>
        <v>550</v>
      </c>
      <c r="C62" s="167">
        <f>职业参数比例等级参数!$O$5*(A62/$E$1)</f>
        <v>137.5</v>
      </c>
      <c r="D62" s="167">
        <f>职业参数比例等级参数!$O$6*(A62/$E$1)</f>
        <v>440.00000000000006</v>
      </c>
      <c r="E62" s="167">
        <f>职业参数比例等级参数!$O$7*(A62/$E$1)</f>
        <v>330</v>
      </c>
      <c r="F62" s="167">
        <f>职业参数比例等级参数!$O$8*(A62/$E$1)</f>
        <v>264</v>
      </c>
      <c r="G62" s="167">
        <f>职业参数比例等级参数!$O$9*(A62/$E$1)</f>
        <v>198.00000000000003</v>
      </c>
      <c r="H62" s="167">
        <f>职业参数比例等级参数!$O$10*(A62/$E$1)</f>
        <v>26.400000000000002</v>
      </c>
      <c r="I62" s="167">
        <f>职业参数比例等级参数!$O$11*(A62/$E$1)</f>
        <v>52.800000000000004</v>
      </c>
      <c r="J62" s="167">
        <f>职业参数比例等级参数!$O$12*(A62/$E$1)</f>
        <v>26.400000000000002</v>
      </c>
      <c r="L62" s="167">
        <f>职业参数比例等级参数!$P$4*(A62/$E$1)</f>
        <v>440.00000000000006</v>
      </c>
      <c r="M62" s="167">
        <f>职业参数比例等级参数!$P$5*(A62/$E$1)</f>
        <v>206.25000000000003</v>
      </c>
      <c r="N62" s="167">
        <f>职业参数比例等级参数!$P$6*(A62/$E$1)</f>
        <v>352</v>
      </c>
      <c r="O62" s="167">
        <f>职业参数比例等级参数!$P$7*(A62/$E$1)</f>
        <v>264</v>
      </c>
      <c r="P62" s="167">
        <f>职业参数比例等级参数!$P$8*(A62/$E$1)</f>
        <v>352</v>
      </c>
      <c r="Q62" s="167">
        <f>职业参数比例等级参数!$P$9*(A62/$E$1)</f>
        <v>264</v>
      </c>
      <c r="R62" s="167">
        <f>职业参数比例等级参数!$P$10*(A62/$E$1)</f>
        <v>88</v>
      </c>
      <c r="S62" s="167">
        <f>职业参数比例等级参数!$P$11*(A62/$E$1)</f>
        <v>176</v>
      </c>
      <c r="T62" s="167">
        <f>职业参数比例等级参数!$P$12*(A62/$E$1)</f>
        <v>88</v>
      </c>
      <c r="V62" s="167">
        <f>职业参数比例等级参数!$Q$4*(A62/$E$1)</f>
        <v>440.00000000000006</v>
      </c>
      <c r="W62" s="167">
        <f>职业参数比例等级参数!$Q$5*(A62/$E$1)</f>
        <v>275</v>
      </c>
      <c r="X62" s="167">
        <f>职业参数比例等级参数!$Q$6*(A62/$E$1)</f>
        <v>220.00000000000003</v>
      </c>
      <c r="Y62" s="167">
        <f>职业参数比例等级参数!$Q$7*(A62/$E$1)</f>
        <v>264</v>
      </c>
      <c r="Z62" s="167">
        <f>职业参数比例等级参数!$Q$8*(A62/$E$1)</f>
        <v>440.00000000000006</v>
      </c>
      <c r="AA62" s="167">
        <f>职业参数比例等级参数!$Q$9*(A62/$E$1)</f>
        <v>330</v>
      </c>
      <c r="AB62" s="167">
        <f>职业参数比例等级参数!$Q$10*(A62/$E$1)</f>
        <v>52.800000000000004</v>
      </c>
      <c r="AC62" s="167">
        <f>职业参数比例等级参数!$Q$11*(A62/$E$1)</f>
        <v>105.60000000000001</v>
      </c>
      <c r="AD62" s="167">
        <f>职业参数比例等级参数!$Q$12*(A62/$E$1)</f>
        <v>52.800000000000004</v>
      </c>
    </row>
    <row r="63" spans="1:30">
      <c r="A63" s="158">
        <v>56</v>
      </c>
      <c r="B63" s="172">
        <f>职业参数比例等级参数!$O$4*(A63/$E$1)</f>
        <v>560</v>
      </c>
      <c r="C63" s="172">
        <f>职业参数比例等级参数!$O$5*(A63/$E$1)</f>
        <v>140</v>
      </c>
      <c r="D63" s="172">
        <f>职业参数比例等级参数!$O$6*(A63/$E$1)</f>
        <v>448.00000000000006</v>
      </c>
      <c r="E63" s="172">
        <f>职业参数比例等级参数!$O$7*(A63/$E$1)</f>
        <v>336.00000000000006</v>
      </c>
      <c r="F63" s="172">
        <f>职业参数比例等级参数!$O$8*(A63/$E$1)</f>
        <v>268.8</v>
      </c>
      <c r="G63" s="172">
        <f>职业参数比例等级参数!$O$9*(A63/$E$1)</f>
        <v>201.60000000000002</v>
      </c>
      <c r="H63" s="172">
        <f>职业参数比例等级参数!$O$10*(A63/$E$1)</f>
        <v>26.880000000000003</v>
      </c>
      <c r="I63" s="172">
        <f>职业参数比例等级参数!$O$11*(A63/$E$1)</f>
        <v>53.760000000000005</v>
      </c>
      <c r="J63" s="172">
        <f>职业参数比例等级参数!$O$12*(A63/$E$1)</f>
        <v>26.880000000000003</v>
      </c>
      <c r="L63" s="172">
        <f>职业参数比例等级参数!$P$4*(A63/$E$1)</f>
        <v>448.00000000000006</v>
      </c>
      <c r="M63" s="172">
        <f>职业参数比例等级参数!$P$5*(A63/$E$1)</f>
        <v>210.00000000000003</v>
      </c>
      <c r="N63" s="172">
        <f>职业参数比例等级参数!$P$6*(A63/$E$1)</f>
        <v>358.40000000000003</v>
      </c>
      <c r="O63" s="172">
        <f>职业参数比例等级参数!$P$7*(A63/$E$1)</f>
        <v>268.8</v>
      </c>
      <c r="P63" s="172">
        <f>职业参数比例等级参数!$P$8*(A63/$E$1)</f>
        <v>358.40000000000003</v>
      </c>
      <c r="Q63" s="172">
        <f>职业参数比例等级参数!$P$9*(A63/$E$1)</f>
        <v>268.8</v>
      </c>
      <c r="R63" s="172">
        <f>职业参数比例等级参数!$P$10*(A63/$E$1)</f>
        <v>89.600000000000009</v>
      </c>
      <c r="S63" s="172">
        <f>职业参数比例等级参数!$P$11*(A63/$E$1)</f>
        <v>179.20000000000002</v>
      </c>
      <c r="T63" s="172">
        <f>职业参数比例等级参数!$P$12*(A63/$E$1)</f>
        <v>89.600000000000009</v>
      </c>
      <c r="V63" s="172">
        <f>职业参数比例等级参数!$Q$4*(A63/$E$1)</f>
        <v>448.00000000000006</v>
      </c>
      <c r="W63" s="172">
        <f>职业参数比例等级参数!$Q$5*(A63/$E$1)</f>
        <v>280</v>
      </c>
      <c r="X63" s="172">
        <f>职业参数比例等级参数!$Q$6*(A63/$E$1)</f>
        <v>224.00000000000003</v>
      </c>
      <c r="Y63" s="172">
        <f>职业参数比例等级参数!$Q$7*(A63/$E$1)</f>
        <v>268.8</v>
      </c>
      <c r="Z63" s="172">
        <f>职业参数比例等级参数!$Q$8*(A63/$E$1)</f>
        <v>448.00000000000006</v>
      </c>
      <c r="AA63" s="172">
        <f>职业参数比例等级参数!$Q$9*(A63/$E$1)</f>
        <v>336.00000000000006</v>
      </c>
      <c r="AB63" s="172">
        <f>职业参数比例等级参数!$Q$10*(A63/$E$1)</f>
        <v>53.760000000000005</v>
      </c>
      <c r="AC63" s="172">
        <f>职业参数比例等级参数!$Q$11*(A63/$E$1)</f>
        <v>107.52000000000001</v>
      </c>
      <c r="AD63" s="172">
        <f>职业参数比例等级参数!$Q$12*(A63/$E$1)</f>
        <v>53.760000000000005</v>
      </c>
    </row>
    <row r="64" spans="1:30">
      <c r="A64" s="171">
        <v>57</v>
      </c>
      <c r="B64" s="172">
        <f>职业参数比例等级参数!$O$4*(A64/$E$1)</f>
        <v>570</v>
      </c>
      <c r="C64" s="172">
        <f>职业参数比例等级参数!$O$5*(A64/$E$1)</f>
        <v>142.5</v>
      </c>
      <c r="D64" s="172">
        <f>职业参数比例等级参数!$O$6*(A64/$E$1)</f>
        <v>455.99999999999994</v>
      </c>
      <c r="E64" s="172">
        <f>职业参数比例等级参数!$O$7*(A64/$E$1)</f>
        <v>341.99999999999994</v>
      </c>
      <c r="F64" s="172">
        <f>职业参数比例等级参数!$O$8*(A64/$E$1)</f>
        <v>273.59999999999997</v>
      </c>
      <c r="G64" s="172">
        <f>职业参数比例等级参数!$O$9*(A64/$E$1)</f>
        <v>205.2</v>
      </c>
      <c r="H64" s="172">
        <f>职业参数比例等级参数!$O$10*(A64/$E$1)</f>
        <v>27.36</v>
      </c>
      <c r="I64" s="172">
        <f>职业参数比例等级参数!$O$11*(A64/$E$1)</f>
        <v>54.72</v>
      </c>
      <c r="J64" s="172">
        <f>职业参数比例等级参数!$O$12*(A64/$E$1)</f>
        <v>27.36</v>
      </c>
      <c r="L64" s="172">
        <f>职业参数比例等级参数!$P$4*(A64/$E$1)</f>
        <v>455.99999999999994</v>
      </c>
      <c r="M64" s="172">
        <f>职业参数比例等级参数!$P$5*(A64/$E$1)</f>
        <v>213.74999999999997</v>
      </c>
      <c r="N64" s="172">
        <f>职业参数比例等级参数!$P$6*(A64/$E$1)</f>
        <v>364.79999999999995</v>
      </c>
      <c r="O64" s="172">
        <f>职业参数比例等级参数!$P$7*(A64/$E$1)</f>
        <v>273.59999999999997</v>
      </c>
      <c r="P64" s="172">
        <f>职业参数比例等级参数!$P$8*(A64/$E$1)</f>
        <v>364.79999999999995</v>
      </c>
      <c r="Q64" s="172">
        <f>职业参数比例等级参数!$P$9*(A64/$E$1)</f>
        <v>273.59999999999997</v>
      </c>
      <c r="R64" s="172">
        <f>职业参数比例等级参数!$P$10*(A64/$E$1)</f>
        <v>91.199999999999989</v>
      </c>
      <c r="S64" s="172">
        <f>职业参数比例等级参数!$P$11*(A64/$E$1)</f>
        <v>182.39999999999998</v>
      </c>
      <c r="T64" s="172">
        <f>职业参数比例等级参数!$P$12*(A64/$E$1)</f>
        <v>91.199999999999989</v>
      </c>
      <c r="V64" s="172">
        <f>职业参数比例等级参数!$Q$4*(A64/$E$1)</f>
        <v>455.99999999999994</v>
      </c>
      <c r="W64" s="172">
        <f>职业参数比例等级参数!$Q$5*(A64/$E$1)</f>
        <v>285</v>
      </c>
      <c r="X64" s="172">
        <f>职业参数比例等级参数!$Q$6*(A64/$E$1)</f>
        <v>227.99999999999997</v>
      </c>
      <c r="Y64" s="172">
        <f>职业参数比例等级参数!$Q$7*(A64/$E$1)</f>
        <v>273.59999999999997</v>
      </c>
      <c r="Z64" s="172">
        <f>职业参数比例等级参数!$Q$8*(A64/$E$1)</f>
        <v>455.99999999999994</v>
      </c>
      <c r="AA64" s="172">
        <f>职业参数比例等级参数!$Q$9*(A64/$E$1)</f>
        <v>341.99999999999994</v>
      </c>
      <c r="AB64" s="172">
        <f>职业参数比例等级参数!$Q$10*(A64/$E$1)</f>
        <v>54.72</v>
      </c>
      <c r="AC64" s="172">
        <f>职业参数比例等级参数!$Q$11*(A64/$E$1)</f>
        <v>109.44</v>
      </c>
      <c r="AD64" s="172">
        <f>职业参数比例等级参数!$Q$12*(A64/$E$1)</f>
        <v>54.72</v>
      </c>
    </row>
    <row r="65" spans="1:30">
      <c r="A65" s="158">
        <v>58</v>
      </c>
      <c r="B65" s="172">
        <f>职业参数比例等级参数!$O$4*(A65/$E$1)</f>
        <v>580</v>
      </c>
      <c r="C65" s="172">
        <f>职业参数比例等级参数!$O$5*(A65/$E$1)</f>
        <v>145</v>
      </c>
      <c r="D65" s="172">
        <f>职业参数比例等级参数!$O$6*(A65/$E$1)</f>
        <v>463.99999999999994</v>
      </c>
      <c r="E65" s="172">
        <f>职业参数比例等级参数!$O$7*(A65/$E$1)</f>
        <v>348</v>
      </c>
      <c r="F65" s="172">
        <f>职业参数比例等级参数!$O$8*(A65/$E$1)</f>
        <v>278.39999999999998</v>
      </c>
      <c r="G65" s="172">
        <f>职业参数比例等级参数!$O$9*(A65/$E$1)</f>
        <v>208.79999999999998</v>
      </c>
      <c r="H65" s="172">
        <f>职业参数比例等级参数!$O$10*(A65/$E$1)</f>
        <v>27.839999999999996</v>
      </c>
      <c r="I65" s="172">
        <f>职业参数比例等级参数!$O$11*(A65/$E$1)</f>
        <v>55.679999999999993</v>
      </c>
      <c r="J65" s="172">
        <f>职业参数比例等级参数!$O$12*(A65/$E$1)</f>
        <v>27.839999999999996</v>
      </c>
      <c r="L65" s="172">
        <f>职业参数比例等级参数!$P$4*(A65/$E$1)</f>
        <v>463.99999999999994</v>
      </c>
      <c r="M65" s="172">
        <f>职业参数比例等级参数!$P$5*(A65/$E$1)</f>
        <v>217.49999999999997</v>
      </c>
      <c r="N65" s="172">
        <f>职业参数比例等级参数!$P$6*(A65/$E$1)</f>
        <v>371.2</v>
      </c>
      <c r="O65" s="172">
        <f>职业参数比例等级参数!$P$7*(A65/$E$1)</f>
        <v>278.39999999999998</v>
      </c>
      <c r="P65" s="172">
        <f>职业参数比例等级参数!$P$8*(A65/$E$1)</f>
        <v>371.2</v>
      </c>
      <c r="Q65" s="172">
        <f>职业参数比例等级参数!$P$9*(A65/$E$1)</f>
        <v>278.39999999999998</v>
      </c>
      <c r="R65" s="172">
        <f>职业参数比例等级参数!$P$10*(A65/$E$1)</f>
        <v>92.8</v>
      </c>
      <c r="S65" s="172">
        <f>职业参数比例等级参数!$P$11*(A65/$E$1)</f>
        <v>185.6</v>
      </c>
      <c r="T65" s="172">
        <f>职业参数比例等级参数!$P$12*(A65/$E$1)</f>
        <v>92.8</v>
      </c>
      <c r="V65" s="172">
        <f>职业参数比例等级参数!$Q$4*(A65/$E$1)</f>
        <v>463.99999999999994</v>
      </c>
      <c r="W65" s="172">
        <f>职业参数比例等级参数!$Q$5*(A65/$E$1)</f>
        <v>290</v>
      </c>
      <c r="X65" s="172">
        <f>职业参数比例等级参数!$Q$6*(A65/$E$1)</f>
        <v>231.99999999999997</v>
      </c>
      <c r="Y65" s="172">
        <f>职业参数比例等级参数!$Q$7*(A65/$E$1)</f>
        <v>278.39999999999998</v>
      </c>
      <c r="Z65" s="172">
        <f>职业参数比例等级参数!$Q$8*(A65/$E$1)</f>
        <v>463.99999999999994</v>
      </c>
      <c r="AA65" s="172">
        <f>职业参数比例等级参数!$Q$9*(A65/$E$1)</f>
        <v>348</v>
      </c>
      <c r="AB65" s="172">
        <f>职业参数比例等级参数!$Q$10*(A65/$E$1)</f>
        <v>55.679999999999993</v>
      </c>
      <c r="AC65" s="172">
        <f>职业参数比例等级参数!$Q$11*(A65/$E$1)</f>
        <v>111.35999999999999</v>
      </c>
      <c r="AD65" s="172">
        <f>职业参数比例等级参数!$Q$12*(A65/$E$1)</f>
        <v>55.679999999999993</v>
      </c>
    </row>
    <row r="66" spans="1:30">
      <c r="A66" s="171">
        <v>59</v>
      </c>
      <c r="B66" s="172">
        <f>职业参数比例等级参数!$O$4*(A66/$E$1)</f>
        <v>590</v>
      </c>
      <c r="C66" s="172">
        <f>职业参数比例等级参数!$O$5*(A66/$E$1)</f>
        <v>147.5</v>
      </c>
      <c r="D66" s="172">
        <f>职业参数比例等级参数!$O$6*(A66/$E$1)</f>
        <v>472</v>
      </c>
      <c r="E66" s="172">
        <f>职业参数比例等级参数!$O$7*(A66/$E$1)</f>
        <v>354</v>
      </c>
      <c r="F66" s="172">
        <f>职业参数比例等级参数!$O$8*(A66/$E$1)</f>
        <v>283.2</v>
      </c>
      <c r="G66" s="172">
        <f>职业参数比例等级参数!$O$9*(A66/$E$1)</f>
        <v>212.39999999999998</v>
      </c>
      <c r="H66" s="172">
        <f>职业参数比例等级参数!$O$10*(A66/$E$1)</f>
        <v>28.32</v>
      </c>
      <c r="I66" s="172">
        <f>职业参数比例等级参数!$O$11*(A66/$E$1)</f>
        <v>56.64</v>
      </c>
      <c r="J66" s="172">
        <f>职业参数比例等级参数!$O$12*(A66/$E$1)</f>
        <v>28.32</v>
      </c>
      <c r="L66" s="172">
        <f>职业参数比例等级参数!$P$4*(A66/$E$1)</f>
        <v>472</v>
      </c>
      <c r="M66" s="172">
        <f>职业参数比例等级参数!$P$5*(A66/$E$1)</f>
        <v>221.25</v>
      </c>
      <c r="N66" s="172">
        <f>职业参数比例等级参数!$P$6*(A66/$E$1)</f>
        <v>377.59999999999997</v>
      </c>
      <c r="O66" s="172">
        <f>职业参数比例等级参数!$P$7*(A66/$E$1)</f>
        <v>283.2</v>
      </c>
      <c r="P66" s="172">
        <f>职业参数比例等级参数!$P$8*(A66/$E$1)</f>
        <v>377.59999999999997</v>
      </c>
      <c r="Q66" s="172">
        <f>职业参数比例等级参数!$P$9*(A66/$E$1)</f>
        <v>283.2</v>
      </c>
      <c r="R66" s="172">
        <f>职业参数比例等级参数!$P$10*(A66/$E$1)</f>
        <v>94.399999999999991</v>
      </c>
      <c r="S66" s="172">
        <f>职业参数比例等级参数!$P$11*(A66/$E$1)</f>
        <v>188.79999999999998</v>
      </c>
      <c r="T66" s="172">
        <f>职业参数比例等级参数!$P$12*(A66/$E$1)</f>
        <v>94.399999999999991</v>
      </c>
      <c r="V66" s="172">
        <f>职业参数比例等级参数!$Q$4*(A66/$E$1)</f>
        <v>472</v>
      </c>
      <c r="W66" s="172">
        <f>职业参数比例等级参数!$Q$5*(A66/$E$1)</f>
        <v>295</v>
      </c>
      <c r="X66" s="172">
        <f>职业参数比例等级参数!$Q$6*(A66/$E$1)</f>
        <v>236</v>
      </c>
      <c r="Y66" s="172">
        <f>职业参数比例等级参数!$Q$7*(A66/$E$1)</f>
        <v>283.2</v>
      </c>
      <c r="Z66" s="172">
        <f>职业参数比例等级参数!$Q$8*(A66/$E$1)</f>
        <v>472</v>
      </c>
      <c r="AA66" s="172">
        <f>职业参数比例等级参数!$Q$9*(A66/$E$1)</f>
        <v>354</v>
      </c>
      <c r="AB66" s="172">
        <f>职业参数比例等级参数!$Q$10*(A66/$E$1)</f>
        <v>56.64</v>
      </c>
      <c r="AC66" s="172">
        <f>职业参数比例等级参数!$Q$11*(A66/$E$1)</f>
        <v>113.28</v>
      </c>
      <c r="AD66" s="172">
        <f>职业参数比例等级参数!$Q$12*(A66/$E$1)</f>
        <v>56.64</v>
      </c>
    </row>
    <row r="67" spans="1:30" s="174" customFormat="1">
      <c r="A67" s="159">
        <v>60</v>
      </c>
      <c r="B67" s="167">
        <f>职业参数比例等级参数!$O$4*(A67/$E$1)</f>
        <v>600</v>
      </c>
      <c r="C67" s="167">
        <f>职业参数比例等级参数!$O$5*(A67/$E$1)</f>
        <v>150</v>
      </c>
      <c r="D67" s="167">
        <f>职业参数比例等级参数!$O$6*(A67/$E$1)</f>
        <v>480</v>
      </c>
      <c r="E67" s="167">
        <f>职业参数比例等级参数!$O$7*(A67/$E$1)</f>
        <v>360</v>
      </c>
      <c r="F67" s="167">
        <f>职业参数比例等级参数!$O$8*(A67/$E$1)</f>
        <v>288</v>
      </c>
      <c r="G67" s="167">
        <f>职业参数比例等级参数!$O$9*(A67/$E$1)</f>
        <v>216</v>
      </c>
      <c r="H67" s="167">
        <f>职业参数比例等级参数!$O$10*(A67/$E$1)</f>
        <v>28.799999999999997</v>
      </c>
      <c r="I67" s="167">
        <f>职业参数比例等级参数!$O$11*(A67/$E$1)</f>
        <v>57.599999999999994</v>
      </c>
      <c r="J67" s="167">
        <f>职业参数比例等级参数!$O$12*(A67/$E$1)</f>
        <v>28.799999999999997</v>
      </c>
      <c r="L67" s="167">
        <f>职业参数比例等级参数!$P$4*(A67/$E$1)</f>
        <v>480</v>
      </c>
      <c r="M67" s="167">
        <f>职业参数比例等级参数!$P$5*(A67/$E$1)</f>
        <v>225</v>
      </c>
      <c r="N67" s="167">
        <f>职业参数比例等级参数!$P$6*(A67/$E$1)</f>
        <v>384</v>
      </c>
      <c r="O67" s="167">
        <f>职业参数比例等级参数!$P$7*(A67/$E$1)</f>
        <v>288</v>
      </c>
      <c r="P67" s="167">
        <f>职业参数比例等级参数!$P$8*(A67/$E$1)</f>
        <v>384</v>
      </c>
      <c r="Q67" s="167">
        <f>职业参数比例等级参数!$P$9*(A67/$E$1)</f>
        <v>288</v>
      </c>
      <c r="R67" s="167">
        <f>职业参数比例等级参数!$P$10*(A67/$E$1)</f>
        <v>96</v>
      </c>
      <c r="S67" s="167">
        <f>职业参数比例等级参数!$P$11*(A67/$E$1)</f>
        <v>192</v>
      </c>
      <c r="T67" s="167">
        <f>职业参数比例等级参数!$P$12*(A67/$E$1)</f>
        <v>96</v>
      </c>
      <c r="V67" s="167">
        <f>职业参数比例等级参数!$Q$4*(A67/$E$1)</f>
        <v>480</v>
      </c>
      <c r="W67" s="167">
        <f>职业参数比例等级参数!$Q$5*(A67/$E$1)</f>
        <v>300</v>
      </c>
      <c r="X67" s="167">
        <f>职业参数比例等级参数!$Q$6*(A67/$E$1)</f>
        <v>240</v>
      </c>
      <c r="Y67" s="167">
        <f>职业参数比例等级参数!$Q$7*(A67/$E$1)</f>
        <v>288</v>
      </c>
      <c r="Z67" s="167">
        <f>职业参数比例等级参数!$Q$8*(A67/$E$1)</f>
        <v>480</v>
      </c>
      <c r="AA67" s="167">
        <f>职业参数比例等级参数!$Q$9*(A67/$E$1)</f>
        <v>360</v>
      </c>
      <c r="AB67" s="167">
        <f>职业参数比例等级参数!$Q$10*(A67/$E$1)</f>
        <v>57.599999999999994</v>
      </c>
      <c r="AC67" s="167">
        <f>职业参数比例等级参数!$Q$11*(A67/$E$1)</f>
        <v>115.19999999999999</v>
      </c>
      <c r="AD67" s="167">
        <f>职业参数比例等级参数!$Q$12*(A67/$E$1)</f>
        <v>57.599999999999994</v>
      </c>
    </row>
    <row r="68" spans="1:30">
      <c r="A68" s="171">
        <v>61</v>
      </c>
      <c r="B68" s="172">
        <f>职业参数比例等级参数!$O$4*(A68/$E$1)</f>
        <v>610</v>
      </c>
      <c r="C68" s="172">
        <f>职业参数比例等级参数!$O$5*(A68/$E$1)</f>
        <v>152.5</v>
      </c>
      <c r="D68" s="172">
        <f>职业参数比例等级参数!$O$6*(A68/$E$1)</f>
        <v>488</v>
      </c>
      <c r="E68" s="172">
        <f>职业参数比例等级参数!$O$7*(A68/$E$1)</f>
        <v>366</v>
      </c>
      <c r="F68" s="172">
        <f>职业参数比例等级参数!$O$8*(A68/$E$1)</f>
        <v>292.8</v>
      </c>
      <c r="G68" s="172">
        <f>职业参数比例等级参数!$O$9*(A68/$E$1)</f>
        <v>219.6</v>
      </c>
      <c r="H68" s="172">
        <f>职业参数比例等级参数!$O$10*(A68/$E$1)</f>
        <v>29.28</v>
      </c>
      <c r="I68" s="172">
        <f>职业参数比例等级参数!$O$11*(A68/$E$1)</f>
        <v>58.56</v>
      </c>
      <c r="J68" s="172">
        <f>职业参数比例等级参数!$O$12*(A68/$E$1)</f>
        <v>29.28</v>
      </c>
      <c r="L68" s="172">
        <f>职业参数比例等级参数!$P$4*(A68/$E$1)</f>
        <v>488</v>
      </c>
      <c r="M68" s="172">
        <f>职业参数比例等级参数!$P$5*(A68/$E$1)</f>
        <v>228.75</v>
      </c>
      <c r="N68" s="172">
        <f>职业参数比例等级参数!$P$6*(A68/$E$1)</f>
        <v>390.4</v>
      </c>
      <c r="O68" s="172">
        <f>职业参数比例等级参数!$P$7*(A68/$E$1)</f>
        <v>292.8</v>
      </c>
      <c r="P68" s="172">
        <f>职业参数比例等级参数!$P$8*(A68/$E$1)</f>
        <v>390.4</v>
      </c>
      <c r="Q68" s="172">
        <f>职业参数比例等级参数!$P$9*(A68/$E$1)</f>
        <v>292.8</v>
      </c>
      <c r="R68" s="172">
        <f>职业参数比例等级参数!$P$10*(A68/$E$1)</f>
        <v>97.6</v>
      </c>
      <c r="S68" s="172">
        <f>职业参数比例等级参数!$P$11*(A68/$E$1)</f>
        <v>195.2</v>
      </c>
      <c r="T68" s="172">
        <f>职业参数比例等级参数!$P$12*(A68/$E$1)</f>
        <v>97.6</v>
      </c>
      <c r="V68" s="172">
        <f>职业参数比例等级参数!$Q$4*(A68/$E$1)</f>
        <v>488</v>
      </c>
      <c r="W68" s="172">
        <f>职业参数比例等级参数!$Q$5*(A68/$E$1)</f>
        <v>305</v>
      </c>
      <c r="X68" s="172">
        <f>职业参数比例等级参数!$Q$6*(A68/$E$1)</f>
        <v>244</v>
      </c>
      <c r="Y68" s="172">
        <f>职业参数比例等级参数!$Q$7*(A68/$E$1)</f>
        <v>292.8</v>
      </c>
      <c r="Z68" s="172">
        <f>职业参数比例等级参数!$Q$8*(A68/$E$1)</f>
        <v>488</v>
      </c>
      <c r="AA68" s="172">
        <f>职业参数比例等级参数!$Q$9*(A68/$E$1)</f>
        <v>366</v>
      </c>
      <c r="AB68" s="172">
        <f>职业参数比例等级参数!$Q$10*(A68/$E$1)</f>
        <v>58.56</v>
      </c>
      <c r="AC68" s="172">
        <f>职业参数比例等级参数!$Q$11*(A68/$E$1)</f>
        <v>117.12</v>
      </c>
      <c r="AD68" s="172">
        <f>职业参数比例等级参数!$Q$12*(A68/$E$1)</f>
        <v>58.56</v>
      </c>
    </row>
    <row r="69" spans="1:30">
      <c r="A69" s="158">
        <v>62</v>
      </c>
      <c r="B69" s="172">
        <f>职业参数比例等级参数!$O$4*(A69/$E$1)</f>
        <v>620</v>
      </c>
      <c r="C69" s="172">
        <f>职业参数比例等级参数!$O$5*(A69/$E$1)</f>
        <v>155</v>
      </c>
      <c r="D69" s="172">
        <f>职业参数比例等级参数!$O$6*(A69/$E$1)</f>
        <v>496</v>
      </c>
      <c r="E69" s="172">
        <f>职业参数比例等级参数!$O$7*(A69/$E$1)</f>
        <v>372</v>
      </c>
      <c r="F69" s="172">
        <f>职业参数比例等级参数!$O$8*(A69/$E$1)</f>
        <v>297.60000000000002</v>
      </c>
      <c r="G69" s="172">
        <f>职业参数比例等级参数!$O$9*(A69/$E$1)</f>
        <v>223.2</v>
      </c>
      <c r="H69" s="172">
        <f>职业参数比例等级参数!$O$10*(A69/$E$1)</f>
        <v>29.759999999999998</v>
      </c>
      <c r="I69" s="172">
        <f>职业参数比例等级参数!$O$11*(A69/$E$1)</f>
        <v>59.519999999999996</v>
      </c>
      <c r="J69" s="172">
        <f>职业参数比例等级参数!$O$12*(A69/$E$1)</f>
        <v>29.759999999999998</v>
      </c>
      <c r="L69" s="172">
        <f>职业参数比例等级参数!$P$4*(A69/$E$1)</f>
        <v>496</v>
      </c>
      <c r="M69" s="172">
        <f>职业参数比例等级参数!$P$5*(A69/$E$1)</f>
        <v>232.5</v>
      </c>
      <c r="N69" s="172">
        <f>职业参数比例等级参数!$P$6*(A69/$E$1)</f>
        <v>396.8</v>
      </c>
      <c r="O69" s="172">
        <f>职业参数比例等级参数!$P$7*(A69/$E$1)</f>
        <v>297.60000000000002</v>
      </c>
      <c r="P69" s="172">
        <f>职业参数比例等级参数!$P$8*(A69/$E$1)</f>
        <v>396.8</v>
      </c>
      <c r="Q69" s="172">
        <f>职业参数比例等级参数!$P$9*(A69/$E$1)</f>
        <v>297.60000000000002</v>
      </c>
      <c r="R69" s="172">
        <f>职业参数比例等级参数!$P$10*(A69/$E$1)</f>
        <v>99.2</v>
      </c>
      <c r="S69" s="172">
        <f>职业参数比例等级参数!$P$11*(A69/$E$1)</f>
        <v>198.4</v>
      </c>
      <c r="T69" s="172">
        <f>职业参数比例等级参数!$P$12*(A69/$E$1)</f>
        <v>99.2</v>
      </c>
      <c r="V69" s="172">
        <f>职业参数比例等级参数!$Q$4*(A69/$E$1)</f>
        <v>496</v>
      </c>
      <c r="W69" s="172">
        <f>职业参数比例等级参数!$Q$5*(A69/$E$1)</f>
        <v>310</v>
      </c>
      <c r="X69" s="172">
        <f>职业参数比例等级参数!$Q$6*(A69/$E$1)</f>
        <v>248</v>
      </c>
      <c r="Y69" s="172">
        <f>职业参数比例等级参数!$Q$7*(A69/$E$1)</f>
        <v>297.60000000000002</v>
      </c>
      <c r="Z69" s="172">
        <f>职业参数比例等级参数!$Q$8*(A69/$E$1)</f>
        <v>496</v>
      </c>
      <c r="AA69" s="172">
        <f>职业参数比例等级参数!$Q$9*(A69/$E$1)</f>
        <v>372</v>
      </c>
      <c r="AB69" s="172">
        <f>职业参数比例等级参数!$Q$10*(A69/$E$1)</f>
        <v>59.519999999999996</v>
      </c>
      <c r="AC69" s="172">
        <f>职业参数比例等级参数!$Q$11*(A69/$E$1)</f>
        <v>119.03999999999999</v>
      </c>
      <c r="AD69" s="172">
        <f>职业参数比例等级参数!$Q$12*(A69/$E$1)</f>
        <v>59.519999999999996</v>
      </c>
    </row>
    <row r="70" spans="1:30">
      <c r="A70" s="171">
        <v>63</v>
      </c>
      <c r="B70" s="172">
        <f>职业参数比例等级参数!$O$4*(A70/$E$1)</f>
        <v>630</v>
      </c>
      <c r="C70" s="172">
        <f>职业参数比例等级参数!$O$5*(A70/$E$1)</f>
        <v>157.5</v>
      </c>
      <c r="D70" s="172">
        <f>职业参数比例等级参数!$O$6*(A70/$E$1)</f>
        <v>504</v>
      </c>
      <c r="E70" s="172">
        <f>职业参数比例等级参数!$O$7*(A70/$E$1)</f>
        <v>378</v>
      </c>
      <c r="F70" s="172">
        <f>职业参数比例等级参数!$O$8*(A70/$E$1)</f>
        <v>302.39999999999998</v>
      </c>
      <c r="G70" s="172">
        <f>职业参数比例等级参数!$O$9*(A70/$E$1)</f>
        <v>226.8</v>
      </c>
      <c r="H70" s="172">
        <f>职业参数比例等级参数!$O$10*(A70/$E$1)</f>
        <v>30.240000000000002</v>
      </c>
      <c r="I70" s="172">
        <f>职业参数比例等级参数!$O$11*(A70/$E$1)</f>
        <v>60.480000000000004</v>
      </c>
      <c r="J70" s="172">
        <f>职业参数比例等级参数!$O$12*(A70/$E$1)</f>
        <v>30.240000000000002</v>
      </c>
      <c r="L70" s="172">
        <f>职业参数比例等级参数!$P$4*(A70/$E$1)</f>
        <v>504</v>
      </c>
      <c r="M70" s="172">
        <f>职业参数比例等级参数!$P$5*(A70/$E$1)</f>
        <v>236.25</v>
      </c>
      <c r="N70" s="172">
        <f>职业参数比例等级参数!$P$6*(A70/$E$1)</f>
        <v>403.2</v>
      </c>
      <c r="O70" s="172">
        <f>职业参数比例等级参数!$P$7*(A70/$E$1)</f>
        <v>302.39999999999998</v>
      </c>
      <c r="P70" s="172">
        <f>职业参数比例等级参数!$P$8*(A70/$E$1)</f>
        <v>403.2</v>
      </c>
      <c r="Q70" s="172">
        <f>职业参数比例等级参数!$P$9*(A70/$E$1)</f>
        <v>302.39999999999998</v>
      </c>
      <c r="R70" s="172">
        <f>职业参数比例等级参数!$P$10*(A70/$E$1)</f>
        <v>100.8</v>
      </c>
      <c r="S70" s="172">
        <f>职业参数比例等级参数!$P$11*(A70/$E$1)</f>
        <v>201.6</v>
      </c>
      <c r="T70" s="172">
        <f>职业参数比例等级参数!$P$12*(A70/$E$1)</f>
        <v>100.8</v>
      </c>
      <c r="V70" s="172">
        <f>职业参数比例等级参数!$Q$4*(A70/$E$1)</f>
        <v>504</v>
      </c>
      <c r="W70" s="172">
        <f>职业参数比例等级参数!$Q$5*(A70/$E$1)</f>
        <v>315</v>
      </c>
      <c r="X70" s="172">
        <f>职业参数比例等级参数!$Q$6*(A70/$E$1)</f>
        <v>252</v>
      </c>
      <c r="Y70" s="172">
        <f>职业参数比例等级参数!$Q$7*(A70/$E$1)</f>
        <v>302.39999999999998</v>
      </c>
      <c r="Z70" s="172">
        <f>职业参数比例等级参数!$Q$8*(A70/$E$1)</f>
        <v>504</v>
      </c>
      <c r="AA70" s="172">
        <f>职业参数比例等级参数!$Q$9*(A70/$E$1)</f>
        <v>378</v>
      </c>
      <c r="AB70" s="172">
        <f>职业参数比例等级参数!$Q$10*(A70/$E$1)</f>
        <v>60.480000000000004</v>
      </c>
      <c r="AC70" s="172">
        <f>职业参数比例等级参数!$Q$11*(A70/$E$1)</f>
        <v>120.96000000000001</v>
      </c>
      <c r="AD70" s="172">
        <f>职业参数比例等级参数!$Q$12*(A70/$E$1)</f>
        <v>60.480000000000004</v>
      </c>
    </row>
    <row r="71" spans="1:30">
      <c r="A71" s="158">
        <v>64</v>
      </c>
      <c r="B71" s="172">
        <f>职业参数比例等级参数!$O$4*(A71/$E$1)</f>
        <v>640</v>
      </c>
      <c r="C71" s="172">
        <f>职业参数比例等级参数!$O$5*(A71/$E$1)</f>
        <v>160</v>
      </c>
      <c r="D71" s="172">
        <f>职业参数比例等级参数!$O$6*(A71/$E$1)</f>
        <v>512</v>
      </c>
      <c r="E71" s="172">
        <f>职业参数比例等级参数!$O$7*(A71/$E$1)</f>
        <v>384</v>
      </c>
      <c r="F71" s="172">
        <f>职业参数比例等级参数!$O$8*(A71/$E$1)</f>
        <v>307.2</v>
      </c>
      <c r="G71" s="172">
        <f>职业参数比例等级参数!$O$9*(A71/$E$1)</f>
        <v>230.4</v>
      </c>
      <c r="H71" s="172">
        <f>职业参数比例等级参数!$O$10*(A71/$E$1)</f>
        <v>30.72</v>
      </c>
      <c r="I71" s="172">
        <f>职业参数比例等级参数!$O$11*(A71/$E$1)</f>
        <v>61.44</v>
      </c>
      <c r="J71" s="172">
        <f>职业参数比例等级参数!$O$12*(A71/$E$1)</f>
        <v>30.72</v>
      </c>
      <c r="L71" s="172">
        <f>职业参数比例等级参数!$P$4*(A71/$E$1)</f>
        <v>512</v>
      </c>
      <c r="M71" s="172">
        <f>职业参数比例等级参数!$P$5*(A71/$E$1)</f>
        <v>240</v>
      </c>
      <c r="N71" s="172">
        <f>职业参数比例等级参数!$P$6*(A71/$E$1)</f>
        <v>409.6</v>
      </c>
      <c r="O71" s="172">
        <f>职业参数比例等级参数!$P$7*(A71/$E$1)</f>
        <v>307.2</v>
      </c>
      <c r="P71" s="172">
        <f>职业参数比例等级参数!$P$8*(A71/$E$1)</f>
        <v>409.6</v>
      </c>
      <c r="Q71" s="172">
        <f>职业参数比例等级参数!$P$9*(A71/$E$1)</f>
        <v>307.2</v>
      </c>
      <c r="R71" s="172">
        <f>职业参数比例等级参数!$P$10*(A71/$E$1)</f>
        <v>102.4</v>
      </c>
      <c r="S71" s="172">
        <f>职业参数比例等级参数!$P$11*(A71/$E$1)</f>
        <v>204.8</v>
      </c>
      <c r="T71" s="172">
        <f>职业参数比例等级参数!$P$12*(A71/$E$1)</f>
        <v>102.4</v>
      </c>
      <c r="V71" s="172">
        <f>职业参数比例等级参数!$Q$4*(A71/$E$1)</f>
        <v>512</v>
      </c>
      <c r="W71" s="172">
        <f>职业参数比例等级参数!$Q$5*(A71/$E$1)</f>
        <v>320</v>
      </c>
      <c r="X71" s="172">
        <f>职业参数比例等级参数!$Q$6*(A71/$E$1)</f>
        <v>256</v>
      </c>
      <c r="Y71" s="172">
        <f>职业参数比例等级参数!$Q$7*(A71/$E$1)</f>
        <v>307.2</v>
      </c>
      <c r="Z71" s="172">
        <f>职业参数比例等级参数!$Q$8*(A71/$E$1)</f>
        <v>512</v>
      </c>
      <c r="AA71" s="172">
        <f>职业参数比例等级参数!$Q$9*(A71/$E$1)</f>
        <v>384</v>
      </c>
      <c r="AB71" s="172">
        <f>职业参数比例等级参数!$Q$10*(A71/$E$1)</f>
        <v>61.44</v>
      </c>
      <c r="AC71" s="172">
        <f>职业参数比例等级参数!$Q$11*(A71/$E$1)</f>
        <v>122.88</v>
      </c>
      <c r="AD71" s="172">
        <f>职业参数比例等级参数!$Q$12*(A71/$E$1)</f>
        <v>61.44</v>
      </c>
    </row>
    <row r="72" spans="1:30" s="174" customFormat="1">
      <c r="A72" s="159">
        <v>65</v>
      </c>
      <c r="B72" s="167">
        <f>职业参数比例等级参数!$O$4*(A72/$E$1)</f>
        <v>650</v>
      </c>
      <c r="C72" s="167">
        <f>职业参数比例等级参数!$O$5*(A72/$E$1)</f>
        <v>162.5</v>
      </c>
      <c r="D72" s="167">
        <f>职业参数比例等级参数!$O$6*(A72/$E$1)</f>
        <v>520</v>
      </c>
      <c r="E72" s="167">
        <f>职业参数比例等级参数!$O$7*(A72/$E$1)</f>
        <v>390</v>
      </c>
      <c r="F72" s="167">
        <f>职业参数比例等级参数!$O$8*(A72/$E$1)</f>
        <v>312</v>
      </c>
      <c r="G72" s="167">
        <f>职业参数比例等级参数!$O$9*(A72/$E$1)</f>
        <v>234</v>
      </c>
      <c r="H72" s="167">
        <f>职业参数比例等级参数!$O$10*(A72/$E$1)</f>
        <v>31.200000000000003</v>
      </c>
      <c r="I72" s="167">
        <f>职业参数比例等级参数!$O$11*(A72/$E$1)</f>
        <v>62.400000000000006</v>
      </c>
      <c r="J72" s="167">
        <f>职业参数比例等级参数!$O$12*(A72/$E$1)</f>
        <v>31.200000000000003</v>
      </c>
      <c r="L72" s="167">
        <f>职业参数比例等级参数!$P$4*(A72/$E$1)</f>
        <v>520</v>
      </c>
      <c r="M72" s="167">
        <f>职业参数比例等级参数!$P$5*(A72/$E$1)</f>
        <v>243.75</v>
      </c>
      <c r="N72" s="167">
        <f>职业参数比例等级参数!$P$6*(A72/$E$1)</f>
        <v>416</v>
      </c>
      <c r="O72" s="167">
        <f>职业参数比例等级参数!$P$7*(A72/$E$1)</f>
        <v>312</v>
      </c>
      <c r="P72" s="167">
        <f>职业参数比例等级参数!$P$8*(A72/$E$1)</f>
        <v>416</v>
      </c>
      <c r="Q72" s="167">
        <f>职业参数比例等级参数!$P$9*(A72/$E$1)</f>
        <v>312</v>
      </c>
      <c r="R72" s="167">
        <f>职业参数比例等级参数!$P$10*(A72/$E$1)</f>
        <v>104</v>
      </c>
      <c r="S72" s="167">
        <f>职业参数比例等级参数!$P$11*(A72/$E$1)</f>
        <v>208</v>
      </c>
      <c r="T72" s="167">
        <f>职业参数比例等级参数!$P$12*(A72/$E$1)</f>
        <v>104</v>
      </c>
      <c r="V72" s="167">
        <f>职业参数比例等级参数!$Q$4*(A72/$E$1)</f>
        <v>520</v>
      </c>
      <c r="W72" s="167">
        <f>职业参数比例等级参数!$Q$5*(A72/$E$1)</f>
        <v>325</v>
      </c>
      <c r="X72" s="167">
        <f>职业参数比例等级参数!$Q$6*(A72/$E$1)</f>
        <v>260</v>
      </c>
      <c r="Y72" s="167">
        <f>职业参数比例等级参数!$Q$7*(A72/$E$1)</f>
        <v>312</v>
      </c>
      <c r="Z72" s="167">
        <f>职业参数比例等级参数!$Q$8*(A72/$E$1)</f>
        <v>520</v>
      </c>
      <c r="AA72" s="167">
        <f>职业参数比例等级参数!$Q$9*(A72/$E$1)</f>
        <v>390</v>
      </c>
      <c r="AB72" s="167">
        <f>职业参数比例等级参数!$Q$10*(A72/$E$1)</f>
        <v>62.400000000000006</v>
      </c>
      <c r="AC72" s="167">
        <f>职业参数比例等级参数!$Q$11*(A72/$E$1)</f>
        <v>124.80000000000001</v>
      </c>
      <c r="AD72" s="167">
        <f>职业参数比例等级参数!$Q$12*(A72/$E$1)</f>
        <v>62.400000000000006</v>
      </c>
    </row>
    <row r="73" spans="1:30">
      <c r="A73" s="158">
        <v>66</v>
      </c>
      <c r="B73" s="172">
        <f>职业参数比例等级参数!$O$4*(A73/$E$1)</f>
        <v>660</v>
      </c>
      <c r="C73" s="172">
        <f>职业参数比例等级参数!$O$5*(A73/$E$1)</f>
        <v>165</v>
      </c>
      <c r="D73" s="172">
        <f>职业参数比例等级参数!$O$6*(A73/$E$1)</f>
        <v>528</v>
      </c>
      <c r="E73" s="172">
        <f>职业参数比例等级参数!$O$7*(A73/$E$1)</f>
        <v>396</v>
      </c>
      <c r="F73" s="172">
        <f>职业参数比例等级参数!$O$8*(A73/$E$1)</f>
        <v>316.8</v>
      </c>
      <c r="G73" s="172">
        <f>职业参数比例等级参数!$O$9*(A73/$E$1)</f>
        <v>237.60000000000002</v>
      </c>
      <c r="H73" s="172">
        <f>职业参数比例等级参数!$O$10*(A73/$E$1)</f>
        <v>31.68</v>
      </c>
      <c r="I73" s="172">
        <f>职业参数比例等级参数!$O$11*(A73/$E$1)</f>
        <v>63.36</v>
      </c>
      <c r="J73" s="172">
        <f>职业参数比例等级参数!$O$12*(A73/$E$1)</f>
        <v>31.68</v>
      </c>
      <c r="L73" s="172">
        <f>职业参数比例等级参数!$P$4*(A73/$E$1)</f>
        <v>528</v>
      </c>
      <c r="M73" s="172">
        <f>职业参数比例等级参数!$P$5*(A73/$E$1)</f>
        <v>247.5</v>
      </c>
      <c r="N73" s="172">
        <f>职业参数比例等级参数!$P$6*(A73/$E$1)</f>
        <v>422.40000000000003</v>
      </c>
      <c r="O73" s="172">
        <f>职业参数比例等级参数!$P$7*(A73/$E$1)</f>
        <v>316.8</v>
      </c>
      <c r="P73" s="172">
        <f>职业参数比例等级参数!$P$8*(A73/$E$1)</f>
        <v>422.40000000000003</v>
      </c>
      <c r="Q73" s="172">
        <f>职业参数比例等级参数!$P$9*(A73/$E$1)</f>
        <v>316.8</v>
      </c>
      <c r="R73" s="172">
        <f>职业参数比例等级参数!$P$10*(A73/$E$1)</f>
        <v>105.60000000000001</v>
      </c>
      <c r="S73" s="172">
        <f>职业参数比例等级参数!$P$11*(A73/$E$1)</f>
        <v>211.20000000000002</v>
      </c>
      <c r="T73" s="172">
        <f>职业参数比例等级参数!$P$12*(A73/$E$1)</f>
        <v>105.60000000000001</v>
      </c>
      <c r="V73" s="172">
        <f>职业参数比例等级参数!$Q$4*(A73/$E$1)</f>
        <v>528</v>
      </c>
      <c r="W73" s="172">
        <f>职业参数比例等级参数!$Q$5*(A73/$E$1)</f>
        <v>330</v>
      </c>
      <c r="X73" s="172">
        <f>职业参数比例等级参数!$Q$6*(A73/$E$1)</f>
        <v>264</v>
      </c>
      <c r="Y73" s="172">
        <f>职业参数比例等级参数!$Q$7*(A73/$E$1)</f>
        <v>316.8</v>
      </c>
      <c r="Z73" s="172">
        <f>职业参数比例等级参数!$Q$8*(A73/$E$1)</f>
        <v>528</v>
      </c>
      <c r="AA73" s="172">
        <f>职业参数比例等级参数!$Q$9*(A73/$E$1)</f>
        <v>396</v>
      </c>
      <c r="AB73" s="172">
        <f>职业参数比例等级参数!$Q$10*(A73/$E$1)</f>
        <v>63.36</v>
      </c>
      <c r="AC73" s="172">
        <f>职业参数比例等级参数!$Q$11*(A73/$E$1)</f>
        <v>126.72</v>
      </c>
      <c r="AD73" s="172">
        <f>职业参数比例等级参数!$Q$12*(A73/$E$1)</f>
        <v>63.36</v>
      </c>
    </row>
    <row r="74" spans="1:30">
      <c r="A74" s="171">
        <v>67</v>
      </c>
      <c r="B74" s="172">
        <f>职业参数比例等级参数!$O$4*(A74/$E$1)</f>
        <v>670</v>
      </c>
      <c r="C74" s="172">
        <f>职业参数比例等级参数!$O$5*(A74/$E$1)</f>
        <v>167.5</v>
      </c>
      <c r="D74" s="172">
        <f>职业参数比例等级参数!$O$6*(A74/$E$1)</f>
        <v>536</v>
      </c>
      <c r="E74" s="172">
        <f>职业参数比例等级参数!$O$7*(A74/$E$1)</f>
        <v>402</v>
      </c>
      <c r="F74" s="172">
        <f>职业参数比例等级参数!$O$8*(A74/$E$1)</f>
        <v>321.60000000000002</v>
      </c>
      <c r="G74" s="172">
        <f>职业参数比例等级参数!$O$9*(A74/$E$1)</f>
        <v>241.20000000000002</v>
      </c>
      <c r="H74" s="172">
        <f>职业参数比例等级参数!$O$10*(A74/$E$1)</f>
        <v>32.160000000000004</v>
      </c>
      <c r="I74" s="172">
        <f>职业参数比例等级参数!$O$11*(A74/$E$1)</f>
        <v>64.320000000000007</v>
      </c>
      <c r="J74" s="172">
        <f>职业参数比例等级参数!$O$12*(A74/$E$1)</f>
        <v>32.160000000000004</v>
      </c>
      <c r="L74" s="172">
        <f>职业参数比例等级参数!$P$4*(A74/$E$1)</f>
        <v>536</v>
      </c>
      <c r="M74" s="172">
        <f>职业参数比例等级参数!$P$5*(A74/$E$1)</f>
        <v>251.25000000000003</v>
      </c>
      <c r="N74" s="172">
        <f>职业参数比例等级参数!$P$6*(A74/$E$1)</f>
        <v>428.8</v>
      </c>
      <c r="O74" s="172">
        <f>职业参数比例等级参数!$P$7*(A74/$E$1)</f>
        <v>321.60000000000002</v>
      </c>
      <c r="P74" s="172">
        <f>职业参数比例等级参数!$P$8*(A74/$E$1)</f>
        <v>428.8</v>
      </c>
      <c r="Q74" s="172">
        <f>职业参数比例等级参数!$P$9*(A74/$E$1)</f>
        <v>321.60000000000002</v>
      </c>
      <c r="R74" s="172">
        <f>职业参数比例等级参数!$P$10*(A74/$E$1)</f>
        <v>107.2</v>
      </c>
      <c r="S74" s="172">
        <f>职业参数比例等级参数!$P$11*(A74/$E$1)</f>
        <v>214.4</v>
      </c>
      <c r="T74" s="172">
        <f>职业参数比例等级参数!$P$12*(A74/$E$1)</f>
        <v>107.2</v>
      </c>
      <c r="V74" s="172">
        <f>职业参数比例等级参数!$Q$4*(A74/$E$1)</f>
        <v>536</v>
      </c>
      <c r="W74" s="172">
        <f>职业参数比例等级参数!$Q$5*(A74/$E$1)</f>
        <v>335</v>
      </c>
      <c r="X74" s="172">
        <f>职业参数比例等级参数!$Q$6*(A74/$E$1)</f>
        <v>268</v>
      </c>
      <c r="Y74" s="172">
        <f>职业参数比例等级参数!$Q$7*(A74/$E$1)</f>
        <v>321.60000000000002</v>
      </c>
      <c r="Z74" s="172">
        <f>职业参数比例等级参数!$Q$8*(A74/$E$1)</f>
        <v>536</v>
      </c>
      <c r="AA74" s="172">
        <f>职业参数比例等级参数!$Q$9*(A74/$E$1)</f>
        <v>402</v>
      </c>
      <c r="AB74" s="172">
        <f>职业参数比例等级参数!$Q$10*(A74/$E$1)</f>
        <v>64.320000000000007</v>
      </c>
      <c r="AC74" s="172">
        <f>职业参数比例等级参数!$Q$11*(A74/$E$1)</f>
        <v>128.64000000000001</v>
      </c>
      <c r="AD74" s="172">
        <f>职业参数比例等级参数!$Q$12*(A74/$E$1)</f>
        <v>64.320000000000007</v>
      </c>
    </row>
    <row r="75" spans="1:30">
      <c r="A75" s="158">
        <v>68</v>
      </c>
      <c r="B75" s="172">
        <f>职业参数比例等级参数!$O$4*(A75/$E$1)</f>
        <v>680</v>
      </c>
      <c r="C75" s="172">
        <f>职业参数比例等级参数!$O$5*(A75/$E$1)</f>
        <v>170</v>
      </c>
      <c r="D75" s="172">
        <f>职业参数比例等级参数!$O$6*(A75/$E$1)</f>
        <v>544</v>
      </c>
      <c r="E75" s="172">
        <f>职业参数比例等级参数!$O$7*(A75/$E$1)</f>
        <v>408.00000000000006</v>
      </c>
      <c r="F75" s="172">
        <f>职业参数比例等级参数!$O$8*(A75/$E$1)</f>
        <v>326.40000000000003</v>
      </c>
      <c r="G75" s="172">
        <f>职业参数比例等级参数!$O$9*(A75/$E$1)</f>
        <v>244.8</v>
      </c>
      <c r="H75" s="172">
        <f>职业参数比例等级参数!$O$10*(A75/$E$1)</f>
        <v>32.64</v>
      </c>
      <c r="I75" s="172">
        <f>职业参数比例等级参数!$O$11*(A75/$E$1)</f>
        <v>65.28</v>
      </c>
      <c r="J75" s="172">
        <f>职业参数比例等级参数!$O$12*(A75/$E$1)</f>
        <v>32.64</v>
      </c>
      <c r="L75" s="172">
        <f>职业参数比例等级参数!$P$4*(A75/$E$1)</f>
        <v>544</v>
      </c>
      <c r="M75" s="172">
        <f>职业参数比例等级参数!$P$5*(A75/$E$1)</f>
        <v>255.00000000000003</v>
      </c>
      <c r="N75" s="172">
        <f>职业参数比例等级参数!$P$6*(A75/$E$1)</f>
        <v>435.20000000000005</v>
      </c>
      <c r="O75" s="172">
        <f>职业参数比例等级参数!$P$7*(A75/$E$1)</f>
        <v>326.40000000000003</v>
      </c>
      <c r="P75" s="172">
        <f>职业参数比例等级参数!$P$8*(A75/$E$1)</f>
        <v>435.20000000000005</v>
      </c>
      <c r="Q75" s="172">
        <f>职业参数比例等级参数!$P$9*(A75/$E$1)</f>
        <v>326.40000000000003</v>
      </c>
      <c r="R75" s="172">
        <f>职业参数比例等级参数!$P$10*(A75/$E$1)</f>
        <v>108.80000000000001</v>
      </c>
      <c r="S75" s="172">
        <f>职业参数比例等级参数!$P$11*(A75/$E$1)</f>
        <v>217.60000000000002</v>
      </c>
      <c r="T75" s="172">
        <f>职业参数比例等级参数!$P$12*(A75/$E$1)</f>
        <v>108.80000000000001</v>
      </c>
      <c r="V75" s="172">
        <f>职业参数比例等级参数!$Q$4*(A75/$E$1)</f>
        <v>544</v>
      </c>
      <c r="W75" s="172">
        <f>职业参数比例等级参数!$Q$5*(A75/$E$1)</f>
        <v>340</v>
      </c>
      <c r="X75" s="172">
        <f>职业参数比例等级参数!$Q$6*(A75/$E$1)</f>
        <v>272</v>
      </c>
      <c r="Y75" s="172">
        <f>职业参数比例等级参数!$Q$7*(A75/$E$1)</f>
        <v>326.40000000000003</v>
      </c>
      <c r="Z75" s="172">
        <f>职业参数比例等级参数!$Q$8*(A75/$E$1)</f>
        <v>544</v>
      </c>
      <c r="AA75" s="172">
        <f>职业参数比例等级参数!$Q$9*(A75/$E$1)</f>
        <v>408.00000000000006</v>
      </c>
      <c r="AB75" s="172">
        <f>职业参数比例等级参数!$Q$10*(A75/$E$1)</f>
        <v>65.28</v>
      </c>
      <c r="AC75" s="172">
        <f>职业参数比例等级参数!$Q$11*(A75/$E$1)</f>
        <v>130.56</v>
      </c>
      <c r="AD75" s="172">
        <f>职业参数比例等级参数!$Q$12*(A75/$E$1)</f>
        <v>65.28</v>
      </c>
    </row>
    <row r="76" spans="1:30">
      <c r="A76" s="171">
        <v>69</v>
      </c>
      <c r="B76" s="172">
        <f>职业参数比例等级参数!$O$4*(A76/$E$1)</f>
        <v>690</v>
      </c>
      <c r="C76" s="172">
        <f>职业参数比例等级参数!$O$5*(A76/$E$1)</f>
        <v>172.5</v>
      </c>
      <c r="D76" s="172">
        <f>职业参数比例等级参数!$O$6*(A76/$E$1)</f>
        <v>552</v>
      </c>
      <c r="E76" s="172">
        <f>职业参数比例等级参数!$O$7*(A76/$E$1)</f>
        <v>413.99999999999994</v>
      </c>
      <c r="F76" s="172">
        <f>职业参数比例等级参数!$O$8*(A76/$E$1)</f>
        <v>331.2</v>
      </c>
      <c r="G76" s="172">
        <f>职业参数比例等级参数!$O$9*(A76/$E$1)</f>
        <v>248.39999999999998</v>
      </c>
      <c r="H76" s="172">
        <f>职业参数比例等级参数!$O$10*(A76/$E$1)</f>
        <v>33.119999999999997</v>
      </c>
      <c r="I76" s="172">
        <f>职业参数比例等级参数!$O$11*(A76/$E$1)</f>
        <v>66.239999999999995</v>
      </c>
      <c r="J76" s="172">
        <f>职业参数比例等级参数!$O$12*(A76/$E$1)</f>
        <v>33.119999999999997</v>
      </c>
      <c r="L76" s="172">
        <f>职业参数比例等级参数!$P$4*(A76/$E$1)</f>
        <v>552</v>
      </c>
      <c r="M76" s="172">
        <f>职业参数比例等级参数!$P$5*(A76/$E$1)</f>
        <v>258.75</v>
      </c>
      <c r="N76" s="172">
        <f>职业参数比例等级参数!$P$6*(A76/$E$1)</f>
        <v>441.59999999999997</v>
      </c>
      <c r="O76" s="172">
        <f>职业参数比例等级参数!$P$7*(A76/$E$1)</f>
        <v>331.2</v>
      </c>
      <c r="P76" s="172">
        <f>职业参数比例等级参数!$P$8*(A76/$E$1)</f>
        <v>441.59999999999997</v>
      </c>
      <c r="Q76" s="172">
        <f>职业参数比例等级参数!$P$9*(A76/$E$1)</f>
        <v>331.2</v>
      </c>
      <c r="R76" s="172">
        <f>职业参数比例等级参数!$P$10*(A76/$E$1)</f>
        <v>110.39999999999999</v>
      </c>
      <c r="S76" s="172">
        <f>职业参数比例等级参数!$P$11*(A76/$E$1)</f>
        <v>220.79999999999998</v>
      </c>
      <c r="T76" s="172">
        <f>职业参数比例等级参数!$P$12*(A76/$E$1)</f>
        <v>110.39999999999999</v>
      </c>
      <c r="V76" s="172">
        <f>职业参数比例等级参数!$Q$4*(A76/$E$1)</f>
        <v>552</v>
      </c>
      <c r="W76" s="172">
        <f>职业参数比例等级参数!$Q$5*(A76/$E$1)</f>
        <v>345</v>
      </c>
      <c r="X76" s="172">
        <f>职业参数比例等级参数!$Q$6*(A76/$E$1)</f>
        <v>276</v>
      </c>
      <c r="Y76" s="172">
        <f>职业参数比例等级参数!$Q$7*(A76/$E$1)</f>
        <v>331.2</v>
      </c>
      <c r="Z76" s="172">
        <f>职业参数比例等级参数!$Q$8*(A76/$E$1)</f>
        <v>552</v>
      </c>
      <c r="AA76" s="172">
        <f>职业参数比例等级参数!$Q$9*(A76/$E$1)</f>
        <v>413.99999999999994</v>
      </c>
      <c r="AB76" s="172">
        <f>职业参数比例等级参数!$Q$10*(A76/$E$1)</f>
        <v>66.239999999999995</v>
      </c>
      <c r="AC76" s="172">
        <f>职业参数比例等级参数!$Q$11*(A76/$E$1)</f>
        <v>132.47999999999999</v>
      </c>
      <c r="AD76" s="172">
        <f>职业参数比例等级参数!$Q$12*(A76/$E$1)</f>
        <v>66.239999999999995</v>
      </c>
    </row>
    <row r="77" spans="1:30" s="174" customFormat="1">
      <c r="A77" s="159">
        <v>70</v>
      </c>
      <c r="B77" s="167">
        <f>职业参数比例等级参数!$O$4*(A77/$E$1)</f>
        <v>700</v>
      </c>
      <c r="C77" s="167">
        <f>职业参数比例等级参数!$O$5*(A77/$E$1)</f>
        <v>175</v>
      </c>
      <c r="D77" s="167">
        <f>职业参数比例等级参数!$O$6*(A77/$E$1)</f>
        <v>560</v>
      </c>
      <c r="E77" s="167">
        <f>职业参数比例等级参数!$O$7*(A77/$E$1)</f>
        <v>420</v>
      </c>
      <c r="F77" s="167">
        <f>职业参数比例等级参数!$O$8*(A77/$E$1)</f>
        <v>336</v>
      </c>
      <c r="G77" s="167">
        <f>职业参数比例等级参数!$O$9*(A77/$E$1)</f>
        <v>251.99999999999997</v>
      </c>
      <c r="H77" s="167">
        <f>职业参数比例等级参数!$O$10*(A77/$E$1)</f>
        <v>33.599999999999994</v>
      </c>
      <c r="I77" s="167">
        <f>职业参数比例等级参数!$O$11*(A77/$E$1)</f>
        <v>67.199999999999989</v>
      </c>
      <c r="J77" s="167">
        <f>职业参数比例等级参数!$O$12*(A77/$E$1)</f>
        <v>33.599999999999994</v>
      </c>
      <c r="L77" s="167">
        <f>职业参数比例等级参数!$P$4*(A77/$E$1)</f>
        <v>560</v>
      </c>
      <c r="M77" s="167">
        <f>职业参数比例等级参数!$P$5*(A77/$E$1)</f>
        <v>262.5</v>
      </c>
      <c r="N77" s="167">
        <f>职业参数比例等级参数!$P$6*(A77/$E$1)</f>
        <v>448</v>
      </c>
      <c r="O77" s="167">
        <f>职业参数比例等级参数!$P$7*(A77/$E$1)</f>
        <v>336</v>
      </c>
      <c r="P77" s="167">
        <f>职业参数比例等级参数!$P$8*(A77/$E$1)</f>
        <v>448</v>
      </c>
      <c r="Q77" s="167">
        <f>职业参数比例等级参数!$P$9*(A77/$E$1)</f>
        <v>336</v>
      </c>
      <c r="R77" s="167">
        <f>职业参数比例等级参数!$P$10*(A77/$E$1)</f>
        <v>112</v>
      </c>
      <c r="S77" s="167">
        <f>职业参数比例等级参数!$P$11*(A77/$E$1)</f>
        <v>224</v>
      </c>
      <c r="T77" s="167">
        <f>职业参数比例等级参数!$P$12*(A77/$E$1)</f>
        <v>112</v>
      </c>
      <c r="V77" s="167">
        <f>职业参数比例等级参数!$Q$4*(A77/$E$1)</f>
        <v>560</v>
      </c>
      <c r="W77" s="167">
        <f>职业参数比例等级参数!$Q$5*(A77/$E$1)</f>
        <v>350</v>
      </c>
      <c r="X77" s="167">
        <f>职业参数比例等级参数!$Q$6*(A77/$E$1)</f>
        <v>280</v>
      </c>
      <c r="Y77" s="167">
        <f>职业参数比例等级参数!$Q$7*(A77/$E$1)</f>
        <v>336</v>
      </c>
      <c r="Z77" s="167">
        <f>职业参数比例等级参数!$Q$8*(A77/$E$1)</f>
        <v>560</v>
      </c>
      <c r="AA77" s="167">
        <f>职业参数比例等级参数!$Q$9*(A77/$E$1)</f>
        <v>420</v>
      </c>
      <c r="AB77" s="167">
        <f>职业参数比例等级参数!$Q$10*(A77/$E$1)</f>
        <v>67.199999999999989</v>
      </c>
      <c r="AC77" s="167">
        <f>职业参数比例等级参数!$Q$11*(A77/$E$1)</f>
        <v>134.39999999999998</v>
      </c>
      <c r="AD77" s="167">
        <f>职业参数比例等级参数!$Q$12*(A77/$E$1)</f>
        <v>67.199999999999989</v>
      </c>
    </row>
    <row r="78" spans="1:30">
      <c r="A78" s="171">
        <v>71</v>
      </c>
      <c r="B78" s="172">
        <f>职业参数比例等级参数!$O$4*(A78/$E$1)</f>
        <v>710</v>
      </c>
      <c r="C78" s="172">
        <f>职业参数比例等级参数!$O$5*(A78/$E$1)</f>
        <v>177.5</v>
      </c>
      <c r="D78" s="172">
        <f>职业参数比例等级参数!$O$6*(A78/$E$1)</f>
        <v>568</v>
      </c>
      <c r="E78" s="172">
        <f>职业参数比例等级参数!$O$7*(A78/$E$1)</f>
        <v>426</v>
      </c>
      <c r="F78" s="172">
        <f>职业参数比例等级参数!$O$8*(A78/$E$1)</f>
        <v>340.79999999999995</v>
      </c>
      <c r="G78" s="172">
        <f>职业参数比例等级参数!$O$9*(A78/$E$1)</f>
        <v>255.6</v>
      </c>
      <c r="H78" s="172">
        <f>职业参数比例等级参数!$O$10*(A78/$E$1)</f>
        <v>34.08</v>
      </c>
      <c r="I78" s="172">
        <f>职业参数比例等级参数!$O$11*(A78/$E$1)</f>
        <v>68.16</v>
      </c>
      <c r="J78" s="172">
        <f>职业参数比例等级参数!$O$12*(A78/$E$1)</f>
        <v>34.08</v>
      </c>
      <c r="L78" s="172">
        <f>职业参数比例等级参数!$P$4*(A78/$E$1)</f>
        <v>568</v>
      </c>
      <c r="M78" s="172">
        <f>职业参数比例等级参数!$P$5*(A78/$E$1)</f>
        <v>266.25</v>
      </c>
      <c r="N78" s="172">
        <f>职业参数比例等级参数!$P$6*(A78/$E$1)</f>
        <v>454.4</v>
      </c>
      <c r="O78" s="172">
        <f>职业参数比例等级参数!$P$7*(A78/$E$1)</f>
        <v>340.79999999999995</v>
      </c>
      <c r="P78" s="172">
        <f>职业参数比例等级参数!$P$8*(A78/$E$1)</f>
        <v>454.4</v>
      </c>
      <c r="Q78" s="172">
        <f>职业参数比例等级参数!$P$9*(A78/$E$1)</f>
        <v>340.79999999999995</v>
      </c>
      <c r="R78" s="172">
        <f>职业参数比例等级参数!$P$10*(A78/$E$1)</f>
        <v>113.6</v>
      </c>
      <c r="S78" s="172">
        <f>职业参数比例等级参数!$P$11*(A78/$E$1)</f>
        <v>227.2</v>
      </c>
      <c r="T78" s="172">
        <f>职业参数比例等级参数!$P$12*(A78/$E$1)</f>
        <v>113.6</v>
      </c>
      <c r="V78" s="172">
        <f>职业参数比例等级参数!$Q$4*(A78/$E$1)</f>
        <v>568</v>
      </c>
      <c r="W78" s="172">
        <f>职业参数比例等级参数!$Q$5*(A78/$E$1)</f>
        <v>355</v>
      </c>
      <c r="X78" s="172">
        <f>职业参数比例等级参数!$Q$6*(A78/$E$1)</f>
        <v>284</v>
      </c>
      <c r="Y78" s="172">
        <f>职业参数比例等级参数!$Q$7*(A78/$E$1)</f>
        <v>340.79999999999995</v>
      </c>
      <c r="Z78" s="172">
        <f>职业参数比例等级参数!$Q$8*(A78/$E$1)</f>
        <v>568</v>
      </c>
      <c r="AA78" s="172">
        <f>职业参数比例等级参数!$Q$9*(A78/$E$1)</f>
        <v>426</v>
      </c>
      <c r="AB78" s="172">
        <f>职业参数比例等级参数!$Q$10*(A78/$E$1)</f>
        <v>68.16</v>
      </c>
      <c r="AC78" s="172">
        <f>职业参数比例等级参数!$Q$11*(A78/$E$1)</f>
        <v>136.32</v>
      </c>
      <c r="AD78" s="172">
        <f>职业参数比例等级参数!$Q$12*(A78/$E$1)</f>
        <v>68.16</v>
      </c>
    </row>
    <row r="79" spans="1:30">
      <c r="A79" s="158">
        <v>72</v>
      </c>
      <c r="B79" s="172">
        <f>职业参数比例等级参数!$O$4*(A79/$E$1)</f>
        <v>720</v>
      </c>
      <c r="C79" s="172">
        <f>职业参数比例等级参数!$O$5*(A79/$E$1)</f>
        <v>180</v>
      </c>
      <c r="D79" s="172">
        <f>职业参数比例等级参数!$O$6*(A79/$E$1)</f>
        <v>576</v>
      </c>
      <c r="E79" s="172">
        <f>职业参数比例等级参数!$O$7*(A79/$E$1)</f>
        <v>432</v>
      </c>
      <c r="F79" s="172">
        <f>职业参数比例等级参数!$O$8*(A79/$E$1)</f>
        <v>345.59999999999997</v>
      </c>
      <c r="G79" s="172">
        <f>职业参数比例等级参数!$O$9*(A79/$E$1)</f>
        <v>259.2</v>
      </c>
      <c r="H79" s="172">
        <f>职业参数比例等级参数!$O$10*(A79/$E$1)</f>
        <v>34.56</v>
      </c>
      <c r="I79" s="172">
        <f>职业参数比例等级参数!$O$11*(A79/$E$1)</f>
        <v>69.12</v>
      </c>
      <c r="J79" s="172">
        <f>职业参数比例等级参数!$O$12*(A79/$E$1)</f>
        <v>34.56</v>
      </c>
      <c r="L79" s="172">
        <f>职业参数比例等级参数!$P$4*(A79/$E$1)</f>
        <v>576</v>
      </c>
      <c r="M79" s="172">
        <f>职业参数比例等级参数!$P$5*(A79/$E$1)</f>
        <v>270</v>
      </c>
      <c r="N79" s="172">
        <f>职业参数比例等级参数!$P$6*(A79/$E$1)</f>
        <v>460.79999999999995</v>
      </c>
      <c r="O79" s="172">
        <f>职业参数比例等级参数!$P$7*(A79/$E$1)</f>
        <v>345.59999999999997</v>
      </c>
      <c r="P79" s="172">
        <f>职业参数比例等级参数!$P$8*(A79/$E$1)</f>
        <v>460.79999999999995</v>
      </c>
      <c r="Q79" s="172">
        <f>职业参数比例等级参数!$P$9*(A79/$E$1)</f>
        <v>345.59999999999997</v>
      </c>
      <c r="R79" s="172">
        <f>职业参数比例等级参数!$P$10*(A79/$E$1)</f>
        <v>115.19999999999999</v>
      </c>
      <c r="S79" s="172">
        <f>职业参数比例等级参数!$P$11*(A79/$E$1)</f>
        <v>230.39999999999998</v>
      </c>
      <c r="T79" s="172">
        <f>职业参数比例等级参数!$P$12*(A79/$E$1)</f>
        <v>115.19999999999999</v>
      </c>
      <c r="V79" s="172">
        <f>职业参数比例等级参数!$Q$4*(A79/$E$1)</f>
        <v>576</v>
      </c>
      <c r="W79" s="172">
        <f>职业参数比例等级参数!$Q$5*(A79/$E$1)</f>
        <v>360</v>
      </c>
      <c r="X79" s="172">
        <f>职业参数比例等级参数!$Q$6*(A79/$E$1)</f>
        <v>288</v>
      </c>
      <c r="Y79" s="172">
        <f>职业参数比例等级参数!$Q$7*(A79/$E$1)</f>
        <v>345.59999999999997</v>
      </c>
      <c r="Z79" s="172">
        <f>职业参数比例等级参数!$Q$8*(A79/$E$1)</f>
        <v>576</v>
      </c>
      <c r="AA79" s="172">
        <f>职业参数比例等级参数!$Q$9*(A79/$E$1)</f>
        <v>432</v>
      </c>
      <c r="AB79" s="172">
        <f>职业参数比例等级参数!$Q$10*(A79/$E$1)</f>
        <v>69.12</v>
      </c>
      <c r="AC79" s="172">
        <f>职业参数比例等级参数!$Q$11*(A79/$E$1)</f>
        <v>138.24</v>
      </c>
      <c r="AD79" s="172">
        <f>职业参数比例等级参数!$Q$12*(A79/$E$1)</f>
        <v>69.12</v>
      </c>
    </row>
    <row r="80" spans="1:30">
      <c r="A80" s="171">
        <v>73</v>
      </c>
      <c r="B80" s="172">
        <f>职业参数比例等级参数!$O$4*(A80/$E$1)</f>
        <v>730</v>
      </c>
      <c r="C80" s="172">
        <f>职业参数比例等级参数!$O$5*(A80/$E$1)</f>
        <v>182.5</v>
      </c>
      <c r="D80" s="172">
        <f>职业参数比例等级参数!$O$6*(A80/$E$1)</f>
        <v>584</v>
      </c>
      <c r="E80" s="172">
        <f>职业参数比例等级参数!$O$7*(A80/$E$1)</f>
        <v>438</v>
      </c>
      <c r="F80" s="172">
        <f>职业参数比例等级参数!$O$8*(A80/$E$1)</f>
        <v>350.4</v>
      </c>
      <c r="G80" s="172">
        <f>职业参数比例等级参数!$O$9*(A80/$E$1)</f>
        <v>262.8</v>
      </c>
      <c r="H80" s="172">
        <f>职业参数比例等级参数!$O$10*(A80/$E$1)</f>
        <v>35.04</v>
      </c>
      <c r="I80" s="172">
        <f>职业参数比例等级参数!$O$11*(A80/$E$1)</f>
        <v>70.08</v>
      </c>
      <c r="J80" s="172">
        <f>职业参数比例等级参数!$O$12*(A80/$E$1)</f>
        <v>35.04</v>
      </c>
      <c r="L80" s="172">
        <f>职业参数比例等级参数!$P$4*(A80/$E$1)</f>
        <v>584</v>
      </c>
      <c r="M80" s="172">
        <f>职业参数比例等级参数!$P$5*(A80/$E$1)</f>
        <v>273.75</v>
      </c>
      <c r="N80" s="172">
        <f>职业参数比例等级参数!$P$6*(A80/$E$1)</f>
        <v>467.2</v>
      </c>
      <c r="O80" s="172">
        <f>职业参数比例等级参数!$P$7*(A80/$E$1)</f>
        <v>350.4</v>
      </c>
      <c r="P80" s="172">
        <f>职业参数比例等级参数!$P$8*(A80/$E$1)</f>
        <v>467.2</v>
      </c>
      <c r="Q80" s="172">
        <f>职业参数比例等级参数!$P$9*(A80/$E$1)</f>
        <v>350.4</v>
      </c>
      <c r="R80" s="172">
        <f>职业参数比例等级参数!$P$10*(A80/$E$1)</f>
        <v>116.8</v>
      </c>
      <c r="S80" s="172">
        <f>职业参数比例等级参数!$P$11*(A80/$E$1)</f>
        <v>233.6</v>
      </c>
      <c r="T80" s="172">
        <f>职业参数比例等级参数!$P$12*(A80/$E$1)</f>
        <v>116.8</v>
      </c>
      <c r="V80" s="172">
        <f>职业参数比例等级参数!$Q$4*(A80/$E$1)</f>
        <v>584</v>
      </c>
      <c r="W80" s="172">
        <f>职业参数比例等级参数!$Q$5*(A80/$E$1)</f>
        <v>365</v>
      </c>
      <c r="X80" s="172">
        <f>职业参数比例等级参数!$Q$6*(A80/$E$1)</f>
        <v>292</v>
      </c>
      <c r="Y80" s="172">
        <f>职业参数比例等级参数!$Q$7*(A80/$E$1)</f>
        <v>350.4</v>
      </c>
      <c r="Z80" s="172">
        <f>职业参数比例等级参数!$Q$8*(A80/$E$1)</f>
        <v>584</v>
      </c>
      <c r="AA80" s="172">
        <f>职业参数比例等级参数!$Q$9*(A80/$E$1)</f>
        <v>438</v>
      </c>
      <c r="AB80" s="172">
        <f>职业参数比例等级参数!$Q$10*(A80/$E$1)</f>
        <v>70.08</v>
      </c>
      <c r="AC80" s="172">
        <f>职业参数比例等级参数!$Q$11*(A80/$E$1)</f>
        <v>140.16</v>
      </c>
      <c r="AD80" s="172">
        <f>职业参数比例等级参数!$Q$12*(A80/$E$1)</f>
        <v>70.08</v>
      </c>
    </row>
    <row r="81" spans="1:30">
      <c r="A81" s="158">
        <v>74</v>
      </c>
      <c r="B81" s="172">
        <f>职业参数比例等级参数!$O$4*(A81/$E$1)</f>
        <v>740</v>
      </c>
      <c r="C81" s="172">
        <f>职业参数比例等级参数!$O$5*(A81/$E$1)</f>
        <v>185</v>
      </c>
      <c r="D81" s="172">
        <f>职业参数比例等级参数!$O$6*(A81/$E$1)</f>
        <v>592</v>
      </c>
      <c r="E81" s="172">
        <f>职业参数比例等级参数!$O$7*(A81/$E$1)</f>
        <v>444</v>
      </c>
      <c r="F81" s="172">
        <f>职业参数比例等级参数!$O$8*(A81/$E$1)</f>
        <v>355.2</v>
      </c>
      <c r="G81" s="172">
        <f>职业参数比例等级参数!$O$9*(A81/$E$1)</f>
        <v>266.39999999999998</v>
      </c>
      <c r="H81" s="172">
        <f>职业参数比例等级参数!$O$10*(A81/$E$1)</f>
        <v>35.519999999999996</v>
      </c>
      <c r="I81" s="172">
        <f>职业参数比例等级参数!$O$11*(A81/$E$1)</f>
        <v>71.039999999999992</v>
      </c>
      <c r="J81" s="172">
        <f>职业参数比例等级参数!$O$12*(A81/$E$1)</f>
        <v>35.519999999999996</v>
      </c>
      <c r="L81" s="172">
        <f>职业参数比例等级参数!$P$4*(A81/$E$1)</f>
        <v>592</v>
      </c>
      <c r="M81" s="172">
        <f>职业参数比例等级参数!$P$5*(A81/$E$1)</f>
        <v>277.5</v>
      </c>
      <c r="N81" s="172">
        <f>职业参数比例等级参数!$P$6*(A81/$E$1)</f>
        <v>473.6</v>
      </c>
      <c r="O81" s="172">
        <f>职业参数比例等级参数!$P$7*(A81/$E$1)</f>
        <v>355.2</v>
      </c>
      <c r="P81" s="172">
        <f>职业参数比例等级参数!$P$8*(A81/$E$1)</f>
        <v>473.6</v>
      </c>
      <c r="Q81" s="172">
        <f>职业参数比例等级参数!$P$9*(A81/$E$1)</f>
        <v>355.2</v>
      </c>
      <c r="R81" s="172">
        <f>职业参数比例等级参数!$P$10*(A81/$E$1)</f>
        <v>118.4</v>
      </c>
      <c r="S81" s="172">
        <f>职业参数比例等级参数!$P$11*(A81/$E$1)</f>
        <v>236.8</v>
      </c>
      <c r="T81" s="172">
        <f>职业参数比例等级参数!$P$12*(A81/$E$1)</f>
        <v>118.4</v>
      </c>
      <c r="V81" s="172">
        <f>职业参数比例等级参数!$Q$4*(A81/$E$1)</f>
        <v>592</v>
      </c>
      <c r="W81" s="172">
        <f>职业参数比例等级参数!$Q$5*(A81/$E$1)</f>
        <v>370</v>
      </c>
      <c r="X81" s="172">
        <f>职业参数比例等级参数!$Q$6*(A81/$E$1)</f>
        <v>296</v>
      </c>
      <c r="Y81" s="172">
        <f>职业参数比例等级参数!$Q$7*(A81/$E$1)</f>
        <v>355.2</v>
      </c>
      <c r="Z81" s="172">
        <f>职业参数比例等级参数!$Q$8*(A81/$E$1)</f>
        <v>592</v>
      </c>
      <c r="AA81" s="172">
        <f>职业参数比例等级参数!$Q$9*(A81/$E$1)</f>
        <v>444</v>
      </c>
      <c r="AB81" s="172">
        <f>职业参数比例等级参数!$Q$10*(A81/$E$1)</f>
        <v>71.039999999999992</v>
      </c>
      <c r="AC81" s="172">
        <f>职业参数比例等级参数!$Q$11*(A81/$E$1)</f>
        <v>142.07999999999998</v>
      </c>
      <c r="AD81" s="172">
        <f>职业参数比例等级参数!$Q$12*(A81/$E$1)</f>
        <v>71.039999999999992</v>
      </c>
    </row>
    <row r="82" spans="1:30">
      <c r="A82" s="171">
        <v>75</v>
      </c>
      <c r="B82" s="172">
        <f>职业参数比例等级参数!$O$4*(A82/$E$1)</f>
        <v>750</v>
      </c>
      <c r="C82" s="172">
        <f>职业参数比例等级参数!$O$5*(A82/$E$1)</f>
        <v>187.5</v>
      </c>
      <c r="D82" s="172">
        <f>职业参数比例等级参数!$O$6*(A82/$E$1)</f>
        <v>600</v>
      </c>
      <c r="E82" s="172">
        <f>职业参数比例等级参数!$O$7*(A82/$E$1)</f>
        <v>450</v>
      </c>
      <c r="F82" s="172">
        <f>职业参数比例等级参数!$O$8*(A82/$E$1)</f>
        <v>360</v>
      </c>
      <c r="G82" s="172">
        <f>职业参数比例等级参数!$O$9*(A82/$E$1)</f>
        <v>270</v>
      </c>
      <c r="H82" s="172">
        <f>职业参数比例等级参数!$O$10*(A82/$E$1)</f>
        <v>36</v>
      </c>
      <c r="I82" s="172">
        <f>职业参数比例等级参数!$O$11*(A82/$E$1)</f>
        <v>72</v>
      </c>
      <c r="J82" s="172">
        <f>职业参数比例等级参数!$O$12*(A82/$E$1)</f>
        <v>36</v>
      </c>
      <c r="L82" s="172">
        <f>职业参数比例等级参数!$P$4*(A82/$E$1)</f>
        <v>600</v>
      </c>
      <c r="M82" s="172">
        <f>职业参数比例等级参数!$P$5*(A82/$E$1)</f>
        <v>281.25</v>
      </c>
      <c r="N82" s="172">
        <f>职业参数比例等级参数!$P$6*(A82/$E$1)</f>
        <v>480</v>
      </c>
      <c r="O82" s="172">
        <f>职业参数比例等级参数!$P$7*(A82/$E$1)</f>
        <v>360</v>
      </c>
      <c r="P82" s="172">
        <f>职业参数比例等级参数!$P$8*(A82/$E$1)</f>
        <v>480</v>
      </c>
      <c r="Q82" s="172">
        <f>职业参数比例等级参数!$P$9*(A82/$E$1)</f>
        <v>360</v>
      </c>
      <c r="R82" s="172">
        <f>职业参数比例等级参数!$P$10*(A82/$E$1)</f>
        <v>120</v>
      </c>
      <c r="S82" s="172">
        <f>职业参数比例等级参数!$P$11*(A82/$E$1)</f>
        <v>240</v>
      </c>
      <c r="T82" s="172">
        <f>职业参数比例等级参数!$P$12*(A82/$E$1)</f>
        <v>120</v>
      </c>
      <c r="V82" s="172">
        <f>职业参数比例等级参数!$Q$4*(A82/$E$1)</f>
        <v>600</v>
      </c>
      <c r="W82" s="172">
        <f>职业参数比例等级参数!$Q$5*(A82/$E$1)</f>
        <v>375</v>
      </c>
      <c r="X82" s="172">
        <f>职业参数比例等级参数!$Q$6*(A82/$E$1)</f>
        <v>300</v>
      </c>
      <c r="Y82" s="172">
        <f>职业参数比例等级参数!$Q$7*(A82/$E$1)</f>
        <v>360</v>
      </c>
      <c r="Z82" s="172">
        <f>职业参数比例等级参数!$Q$8*(A82/$E$1)</f>
        <v>600</v>
      </c>
      <c r="AA82" s="172">
        <f>职业参数比例等级参数!$Q$9*(A82/$E$1)</f>
        <v>450</v>
      </c>
      <c r="AB82" s="172">
        <f>职业参数比例等级参数!$Q$10*(A82/$E$1)</f>
        <v>72</v>
      </c>
      <c r="AC82" s="172">
        <f>职业参数比例等级参数!$Q$11*(A82/$E$1)</f>
        <v>144</v>
      </c>
      <c r="AD82" s="172">
        <f>职业参数比例等级参数!$Q$12*(A82/$E$1)</f>
        <v>72</v>
      </c>
    </row>
    <row r="83" spans="1:30">
      <c r="A83" s="158">
        <v>76</v>
      </c>
      <c r="B83" s="172">
        <f>职业参数比例等级参数!$O$4*(A83/$E$1)</f>
        <v>760</v>
      </c>
      <c r="C83" s="172">
        <f>职业参数比例等级参数!$O$5*(A83/$E$1)</f>
        <v>190</v>
      </c>
      <c r="D83" s="172">
        <f>职业参数比例等级参数!$O$6*(A83/$E$1)</f>
        <v>608</v>
      </c>
      <c r="E83" s="172">
        <f>职业参数比例等级参数!$O$7*(A83/$E$1)</f>
        <v>456</v>
      </c>
      <c r="F83" s="172">
        <f>职业参数比例等级参数!$O$8*(A83/$E$1)</f>
        <v>364.8</v>
      </c>
      <c r="G83" s="172">
        <f>职业参数比例等级参数!$O$9*(A83/$E$1)</f>
        <v>273.60000000000002</v>
      </c>
      <c r="H83" s="172">
        <f>职业参数比例等级参数!$O$10*(A83/$E$1)</f>
        <v>36.480000000000004</v>
      </c>
      <c r="I83" s="172">
        <f>职业参数比例等级参数!$O$11*(A83/$E$1)</f>
        <v>72.960000000000008</v>
      </c>
      <c r="J83" s="172">
        <f>职业参数比例等级参数!$O$12*(A83/$E$1)</f>
        <v>36.480000000000004</v>
      </c>
      <c r="L83" s="172">
        <f>职业参数比例等级参数!$P$4*(A83/$E$1)</f>
        <v>608</v>
      </c>
      <c r="M83" s="172">
        <f>职业参数比例等级参数!$P$5*(A83/$E$1)</f>
        <v>285</v>
      </c>
      <c r="N83" s="172">
        <f>职业参数比例等级参数!$P$6*(A83/$E$1)</f>
        <v>486.4</v>
      </c>
      <c r="O83" s="172">
        <f>职业参数比例等级参数!$P$7*(A83/$E$1)</f>
        <v>364.8</v>
      </c>
      <c r="P83" s="172">
        <f>职业参数比例等级参数!$P$8*(A83/$E$1)</f>
        <v>486.4</v>
      </c>
      <c r="Q83" s="172">
        <f>职业参数比例等级参数!$P$9*(A83/$E$1)</f>
        <v>364.8</v>
      </c>
      <c r="R83" s="172">
        <f>职业参数比例等级参数!$P$10*(A83/$E$1)</f>
        <v>121.6</v>
      </c>
      <c r="S83" s="172">
        <f>职业参数比例等级参数!$P$11*(A83/$E$1)</f>
        <v>243.2</v>
      </c>
      <c r="T83" s="172">
        <f>职业参数比例等级参数!$P$12*(A83/$E$1)</f>
        <v>121.6</v>
      </c>
      <c r="V83" s="172">
        <f>职业参数比例等级参数!$Q$4*(A83/$E$1)</f>
        <v>608</v>
      </c>
      <c r="W83" s="172">
        <f>职业参数比例等级参数!$Q$5*(A83/$E$1)</f>
        <v>380</v>
      </c>
      <c r="X83" s="172">
        <f>职业参数比例等级参数!$Q$6*(A83/$E$1)</f>
        <v>304</v>
      </c>
      <c r="Y83" s="172">
        <f>职业参数比例等级参数!$Q$7*(A83/$E$1)</f>
        <v>364.8</v>
      </c>
      <c r="Z83" s="172">
        <f>职业参数比例等级参数!$Q$8*(A83/$E$1)</f>
        <v>608</v>
      </c>
      <c r="AA83" s="172">
        <f>职业参数比例等级参数!$Q$9*(A83/$E$1)</f>
        <v>456</v>
      </c>
      <c r="AB83" s="172">
        <f>职业参数比例等级参数!$Q$10*(A83/$E$1)</f>
        <v>72.960000000000008</v>
      </c>
      <c r="AC83" s="172">
        <f>职业参数比例等级参数!$Q$11*(A83/$E$1)</f>
        <v>145.92000000000002</v>
      </c>
      <c r="AD83" s="172">
        <f>职业参数比例等级参数!$Q$12*(A83/$E$1)</f>
        <v>72.960000000000008</v>
      </c>
    </row>
    <row r="84" spans="1:30">
      <c r="A84" s="171">
        <v>77</v>
      </c>
      <c r="B84" s="172">
        <f>职业参数比例等级参数!$O$4*(A84/$E$1)</f>
        <v>770</v>
      </c>
      <c r="C84" s="172">
        <f>职业参数比例等级参数!$O$5*(A84/$E$1)</f>
        <v>192.5</v>
      </c>
      <c r="D84" s="172">
        <f>职业参数比例等级参数!$O$6*(A84/$E$1)</f>
        <v>616</v>
      </c>
      <c r="E84" s="172">
        <f>职业参数比例等级参数!$O$7*(A84/$E$1)</f>
        <v>462</v>
      </c>
      <c r="F84" s="172">
        <f>职业参数比例等级参数!$O$8*(A84/$E$1)</f>
        <v>369.6</v>
      </c>
      <c r="G84" s="172">
        <f>职业参数比例等级参数!$O$9*(A84/$E$1)</f>
        <v>277.2</v>
      </c>
      <c r="H84" s="172">
        <f>职业参数比例等级参数!$O$10*(A84/$E$1)</f>
        <v>36.96</v>
      </c>
      <c r="I84" s="172">
        <f>职业参数比例等级参数!$O$11*(A84/$E$1)</f>
        <v>73.92</v>
      </c>
      <c r="J84" s="172">
        <f>职业参数比例等级参数!$O$12*(A84/$E$1)</f>
        <v>36.96</v>
      </c>
      <c r="L84" s="172">
        <f>职业参数比例等级参数!$P$4*(A84/$E$1)</f>
        <v>616</v>
      </c>
      <c r="M84" s="172">
        <f>职业参数比例等级参数!$P$5*(A84/$E$1)</f>
        <v>288.75</v>
      </c>
      <c r="N84" s="172">
        <f>职业参数比例等级参数!$P$6*(A84/$E$1)</f>
        <v>492.8</v>
      </c>
      <c r="O84" s="172">
        <f>职业参数比例等级参数!$P$7*(A84/$E$1)</f>
        <v>369.6</v>
      </c>
      <c r="P84" s="172">
        <f>职业参数比例等级参数!$P$8*(A84/$E$1)</f>
        <v>492.8</v>
      </c>
      <c r="Q84" s="172">
        <f>职业参数比例等级参数!$P$9*(A84/$E$1)</f>
        <v>369.6</v>
      </c>
      <c r="R84" s="172">
        <f>职业参数比例等级参数!$P$10*(A84/$E$1)</f>
        <v>123.2</v>
      </c>
      <c r="S84" s="172">
        <f>职业参数比例等级参数!$P$11*(A84/$E$1)</f>
        <v>246.4</v>
      </c>
      <c r="T84" s="172">
        <f>职业参数比例等级参数!$P$12*(A84/$E$1)</f>
        <v>123.2</v>
      </c>
      <c r="V84" s="172">
        <f>职业参数比例等级参数!$Q$4*(A84/$E$1)</f>
        <v>616</v>
      </c>
      <c r="W84" s="172">
        <f>职业参数比例等级参数!$Q$5*(A84/$E$1)</f>
        <v>385</v>
      </c>
      <c r="X84" s="172">
        <f>职业参数比例等级参数!$Q$6*(A84/$E$1)</f>
        <v>308</v>
      </c>
      <c r="Y84" s="172">
        <f>职业参数比例等级参数!$Q$7*(A84/$E$1)</f>
        <v>369.6</v>
      </c>
      <c r="Z84" s="172">
        <f>职业参数比例等级参数!$Q$8*(A84/$E$1)</f>
        <v>616</v>
      </c>
      <c r="AA84" s="172">
        <f>职业参数比例等级参数!$Q$9*(A84/$E$1)</f>
        <v>462</v>
      </c>
      <c r="AB84" s="172">
        <f>职业参数比例等级参数!$Q$10*(A84/$E$1)</f>
        <v>73.92</v>
      </c>
      <c r="AC84" s="172">
        <f>职业参数比例等级参数!$Q$11*(A84/$E$1)</f>
        <v>147.84</v>
      </c>
      <c r="AD84" s="172">
        <f>职业参数比例等级参数!$Q$12*(A84/$E$1)</f>
        <v>73.92</v>
      </c>
    </row>
    <row r="85" spans="1:30">
      <c r="A85" s="158">
        <v>78</v>
      </c>
      <c r="B85" s="172">
        <f>职业参数比例等级参数!$O$4*(A85/$E$1)</f>
        <v>780</v>
      </c>
      <c r="C85" s="172">
        <f>职业参数比例等级参数!$O$5*(A85/$E$1)</f>
        <v>195</v>
      </c>
      <c r="D85" s="172">
        <f>职业参数比例等级参数!$O$6*(A85/$E$1)</f>
        <v>624</v>
      </c>
      <c r="E85" s="172">
        <f>职业参数比例等级参数!$O$7*(A85/$E$1)</f>
        <v>468</v>
      </c>
      <c r="F85" s="172">
        <f>职业参数比例等级参数!$O$8*(A85/$E$1)</f>
        <v>374.40000000000003</v>
      </c>
      <c r="G85" s="172">
        <f>职业参数比例等级参数!$O$9*(A85/$E$1)</f>
        <v>280.8</v>
      </c>
      <c r="H85" s="172">
        <f>职业参数比例等级参数!$O$10*(A85/$E$1)</f>
        <v>37.44</v>
      </c>
      <c r="I85" s="172">
        <f>职业参数比例等级参数!$O$11*(A85/$E$1)</f>
        <v>74.88</v>
      </c>
      <c r="J85" s="172">
        <f>职业参数比例等级参数!$O$12*(A85/$E$1)</f>
        <v>37.44</v>
      </c>
      <c r="L85" s="172">
        <f>职业参数比例等级参数!$P$4*(A85/$E$1)</f>
        <v>624</v>
      </c>
      <c r="M85" s="172">
        <f>职业参数比例等级参数!$P$5*(A85/$E$1)</f>
        <v>292.5</v>
      </c>
      <c r="N85" s="172">
        <f>职业参数比例等级参数!$P$6*(A85/$E$1)</f>
        <v>499.20000000000005</v>
      </c>
      <c r="O85" s="172">
        <f>职业参数比例等级参数!$P$7*(A85/$E$1)</f>
        <v>374.40000000000003</v>
      </c>
      <c r="P85" s="172">
        <f>职业参数比例等级参数!$P$8*(A85/$E$1)</f>
        <v>499.20000000000005</v>
      </c>
      <c r="Q85" s="172">
        <f>职业参数比例等级参数!$P$9*(A85/$E$1)</f>
        <v>374.40000000000003</v>
      </c>
      <c r="R85" s="172">
        <f>职业参数比例等级参数!$P$10*(A85/$E$1)</f>
        <v>124.80000000000001</v>
      </c>
      <c r="S85" s="172">
        <f>职业参数比例等级参数!$P$11*(A85/$E$1)</f>
        <v>249.60000000000002</v>
      </c>
      <c r="T85" s="172">
        <f>职业参数比例等级参数!$P$12*(A85/$E$1)</f>
        <v>124.80000000000001</v>
      </c>
      <c r="V85" s="172">
        <f>职业参数比例等级参数!$Q$4*(A85/$E$1)</f>
        <v>624</v>
      </c>
      <c r="W85" s="172">
        <f>职业参数比例等级参数!$Q$5*(A85/$E$1)</f>
        <v>390</v>
      </c>
      <c r="X85" s="172">
        <f>职业参数比例等级参数!$Q$6*(A85/$E$1)</f>
        <v>312</v>
      </c>
      <c r="Y85" s="172">
        <f>职业参数比例等级参数!$Q$7*(A85/$E$1)</f>
        <v>374.40000000000003</v>
      </c>
      <c r="Z85" s="172">
        <f>职业参数比例等级参数!$Q$8*(A85/$E$1)</f>
        <v>624</v>
      </c>
      <c r="AA85" s="172">
        <f>职业参数比例等级参数!$Q$9*(A85/$E$1)</f>
        <v>468</v>
      </c>
      <c r="AB85" s="172">
        <f>职业参数比例等级参数!$Q$10*(A85/$E$1)</f>
        <v>74.88</v>
      </c>
      <c r="AC85" s="172">
        <f>职业参数比例等级参数!$Q$11*(A85/$E$1)</f>
        <v>149.76</v>
      </c>
      <c r="AD85" s="172">
        <f>职业参数比例等级参数!$Q$12*(A85/$E$1)</f>
        <v>74.88</v>
      </c>
    </row>
    <row r="86" spans="1:30">
      <c r="A86" s="171">
        <v>79</v>
      </c>
      <c r="B86" s="172">
        <f>职业参数比例等级参数!$O$4*(A86/$E$1)</f>
        <v>790</v>
      </c>
      <c r="C86" s="172">
        <f>职业参数比例等级参数!$O$5*(A86/$E$1)</f>
        <v>197.5</v>
      </c>
      <c r="D86" s="172">
        <f>职业参数比例等级参数!$O$6*(A86/$E$1)</f>
        <v>632</v>
      </c>
      <c r="E86" s="172">
        <f>职业参数比例等级参数!$O$7*(A86/$E$1)</f>
        <v>474</v>
      </c>
      <c r="F86" s="172">
        <f>职业参数比例等级参数!$O$8*(A86/$E$1)</f>
        <v>379.20000000000005</v>
      </c>
      <c r="G86" s="172">
        <f>职业参数比例等级参数!$O$9*(A86/$E$1)</f>
        <v>284.40000000000003</v>
      </c>
      <c r="H86" s="172">
        <f>职业参数比例等级参数!$O$10*(A86/$E$1)</f>
        <v>37.92</v>
      </c>
      <c r="I86" s="172">
        <f>职业参数比例等级参数!$O$11*(A86/$E$1)</f>
        <v>75.84</v>
      </c>
      <c r="J86" s="172">
        <f>职业参数比例等级参数!$O$12*(A86/$E$1)</f>
        <v>37.92</v>
      </c>
      <c r="L86" s="172">
        <f>职业参数比例等级参数!$P$4*(A86/$E$1)</f>
        <v>632</v>
      </c>
      <c r="M86" s="172">
        <f>职业参数比例等级参数!$P$5*(A86/$E$1)</f>
        <v>296.25</v>
      </c>
      <c r="N86" s="172">
        <f>职业参数比例等级参数!$P$6*(A86/$E$1)</f>
        <v>505.6</v>
      </c>
      <c r="O86" s="172">
        <f>职业参数比例等级参数!$P$7*(A86/$E$1)</f>
        <v>379.20000000000005</v>
      </c>
      <c r="P86" s="172">
        <f>职业参数比例等级参数!$P$8*(A86/$E$1)</f>
        <v>505.6</v>
      </c>
      <c r="Q86" s="172">
        <f>职业参数比例等级参数!$P$9*(A86/$E$1)</f>
        <v>379.20000000000005</v>
      </c>
      <c r="R86" s="172">
        <f>职业参数比例等级参数!$P$10*(A86/$E$1)</f>
        <v>126.4</v>
      </c>
      <c r="S86" s="172">
        <f>职业参数比例等级参数!$P$11*(A86/$E$1)</f>
        <v>252.8</v>
      </c>
      <c r="T86" s="172">
        <f>职业参数比例等级参数!$P$12*(A86/$E$1)</f>
        <v>126.4</v>
      </c>
      <c r="V86" s="172">
        <f>职业参数比例等级参数!$Q$4*(A86/$E$1)</f>
        <v>632</v>
      </c>
      <c r="W86" s="172">
        <f>职业参数比例等级参数!$Q$5*(A86/$E$1)</f>
        <v>395</v>
      </c>
      <c r="X86" s="172">
        <f>职业参数比例等级参数!$Q$6*(A86/$E$1)</f>
        <v>316</v>
      </c>
      <c r="Y86" s="172">
        <f>职业参数比例等级参数!$Q$7*(A86/$E$1)</f>
        <v>379.20000000000005</v>
      </c>
      <c r="Z86" s="172">
        <f>职业参数比例等级参数!$Q$8*(A86/$E$1)</f>
        <v>632</v>
      </c>
      <c r="AA86" s="172">
        <f>职业参数比例等级参数!$Q$9*(A86/$E$1)</f>
        <v>474</v>
      </c>
      <c r="AB86" s="172">
        <f>职业参数比例等级参数!$Q$10*(A86/$E$1)</f>
        <v>75.84</v>
      </c>
      <c r="AC86" s="172">
        <f>职业参数比例等级参数!$Q$11*(A86/$E$1)</f>
        <v>151.68</v>
      </c>
      <c r="AD86" s="172">
        <f>职业参数比例等级参数!$Q$12*(A86/$E$1)</f>
        <v>75.84</v>
      </c>
    </row>
    <row r="87" spans="1:30">
      <c r="A87" s="158">
        <v>80</v>
      </c>
      <c r="B87" s="172">
        <f>职业参数比例等级参数!$O$4*(A87/$E$1)</f>
        <v>800</v>
      </c>
      <c r="C87" s="172">
        <f>职业参数比例等级参数!$O$5*(A87/$E$1)</f>
        <v>200</v>
      </c>
      <c r="D87" s="172">
        <f>职业参数比例等级参数!$O$6*(A87/$E$1)</f>
        <v>640</v>
      </c>
      <c r="E87" s="172">
        <f>职业参数比例等级参数!$O$7*(A87/$E$1)</f>
        <v>480</v>
      </c>
      <c r="F87" s="172">
        <f>职业参数比例等级参数!$O$8*(A87/$E$1)</f>
        <v>384</v>
      </c>
      <c r="G87" s="172">
        <f>职业参数比例等级参数!$O$9*(A87/$E$1)</f>
        <v>288</v>
      </c>
      <c r="H87" s="172">
        <f>职业参数比例等级参数!$O$10*(A87/$E$1)</f>
        <v>38.400000000000006</v>
      </c>
      <c r="I87" s="172">
        <f>职业参数比例等级参数!$O$11*(A87/$E$1)</f>
        <v>76.800000000000011</v>
      </c>
      <c r="J87" s="172">
        <f>职业参数比例等级参数!$O$12*(A87/$E$1)</f>
        <v>38.400000000000006</v>
      </c>
      <c r="L87" s="172">
        <f>职业参数比例等级参数!$P$4*(A87/$E$1)</f>
        <v>640</v>
      </c>
      <c r="M87" s="172">
        <f>职业参数比例等级参数!$P$5*(A87/$E$1)</f>
        <v>300</v>
      </c>
      <c r="N87" s="172">
        <f>职业参数比例等级参数!$P$6*(A87/$E$1)</f>
        <v>512</v>
      </c>
      <c r="O87" s="172">
        <f>职业参数比例等级参数!$P$7*(A87/$E$1)</f>
        <v>384</v>
      </c>
      <c r="P87" s="172">
        <f>职业参数比例等级参数!$P$8*(A87/$E$1)</f>
        <v>512</v>
      </c>
      <c r="Q87" s="172">
        <f>职业参数比例等级参数!$P$9*(A87/$E$1)</f>
        <v>384</v>
      </c>
      <c r="R87" s="172">
        <f>职业参数比例等级参数!$P$10*(A87/$E$1)</f>
        <v>128</v>
      </c>
      <c r="S87" s="172">
        <f>职业参数比例等级参数!$P$11*(A87/$E$1)</f>
        <v>256</v>
      </c>
      <c r="T87" s="172">
        <f>职业参数比例等级参数!$P$12*(A87/$E$1)</f>
        <v>128</v>
      </c>
      <c r="V87" s="172">
        <f>职业参数比例等级参数!$Q$4*(A87/$E$1)</f>
        <v>640</v>
      </c>
      <c r="W87" s="172">
        <f>职业参数比例等级参数!$Q$5*(A87/$E$1)</f>
        <v>400</v>
      </c>
      <c r="X87" s="172">
        <f>职业参数比例等级参数!$Q$6*(A87/$E$1)</f>
        <v>320</v>
      </c>
      <c r="Y87" s="172">
        <f>职业参数比例等级参数!$Q$7*(A87/$E$1)</f>
        <v>384</v>
      </c>
      <c r="Z87" s="172">
        <f>职业参数比例等级参数!$Q$8*(A87/$E$1)</f>
        <v>640</v>
      </c>
      <c r="AA87" s="172">
        <f>职业参数比例等级参数!$Q$9*(A87/$E$1)</f>
        <v>480</v>
      </c>
      <c r="AB87" s="172">
        <f>职业参数比例等级参数!$Q$10*(A87/$E$1)</f>
        <v>76.800000000000011</v>
      </c>
      <c r="AC87" s="172">
        <f>职业参数比例等级参数!$Q$11*(A87/$E$1)</f>
        <v>153.60000000000002</v>
      </c>
      <c r="AD87" s="172">
        <f>职业参数比例等级参数!$Q$12*(A87/$E$1)</f>
        <v>76.800000000000011</v>
      </c>
    </row>
    <row r="88" spans="1:30">
      <c r="A88" s="171">
        <v>81</v>
      </c>
      <c r="B88" s="172">
        <f>职业参数比例等级参数!$O$4*(A88/$E$1)</f>
        <v>810</v>
      </c>
      <c r="C88" s="172">
        <f>职业参数比例等级参数!$O$5*(A88/$E$1)</f>
        <v>202.5</v>
      </c>
      <c r="D88" s="172">
        <f>职业参数比例等级参数!$O$6*(A88/$E$1)</f>
        <v>648</v>
      </c>
      <c r="E88" s="172">
        <f>职业参数比例等级参数!$O$7*(A88/$E$1)</f>
        <v>486.00000000000006</v>
      </c>
      <c r="F88" s="172">
        <f>职业参数比例等级参数!$O$8*(A88/$E$1)</f>
        <v>388.8</v>
      </c>
      <c r="G88" s="172">
        <f>职业参数比例等级参数!$O$9*(A88/$E$1)</f>
        <v>291.60000000000002</v>
      </c>
      <c r="H88" s="172">
        <f>职业参数比例等级参数!$O$10*(A88/$E$1)</f>
        <v>38.880000000000003</v>
      </c>
      <c r="I88" s="172">
        <f>职业参数比例等级参数!$O$11*(A88/$E$1)</f>
        <v>77.760000000000005</v>
      </c>
      <c r="J88" s="172">
        <f>职业参数比例等级参数!$O$12*(A88/$E$1)</f>
        <v>38.880000000000003</v>
      </c>
      <c r="L88" s="172">
        <f>职业参数比例等级参数!$P$4*(A88/$E$1)</f>
        <v>648</v>
      </c>
      <c r="M88" s="172">
        <f>职业参数比例等级参数!$P$5*(A88/$E$1)</f>
        <v>303.75</v>
      </c>
      <c r="N88" s="172">
        <f>职业参数比例等级参数!$P$6*(A88/$E$1)</f>
        <v>518.40000000000009</v>
      </c>
      <c r="O88" s="172">
        <f>职业参数比例等级参数!$P$7*(A88/$E$1)</f>
        <v>388.8</v>
      </c>
      <c r="P88" s="172">
        <f>职业参数比例等级参数!$P$8*(A88/$E$1)</f>
        <v>518.40000000000009</v>
      </c>
      <c r="Q88" s="172">
        <f>职业参数比例等级参数!$P$9*(A88/$E$1)</f>
        <v>388.8</v>
      </c>
      <c r="R88" s="172">
        <f>职业参数比例等级参数!$P$10*(A88/$E$1)</f>
        <v>129.60000000000002</v>
      </c>
      <c r="S88" s="172">
        <f>职业参数比例等级参数!$P$11*(A88/$E$1)</f>
        <v>259.20000000000005</v>
      </c>
      <c r="T88" s="172">
        <f>职业参数比例等级参数!$P$12*(A88/$E$1)</f>
        <v>129.60000000000002</v>
      </c>
      <c r="V88" s="172">
        <f>职业参数比例等级参数!$Q$4*(A88/$E$1)</f>
        <v>648</v>
      </c>
      <c r="W88" s="172">
        <f>职业参数比例等级参数!$Q$5*(A88/$E$1)</f>
        <v>405</v>
      </c>
      <c r="X88" s="172">
        <f>职业参数比例等级参数!$Q$6*(A88/$E$1)</f>
        <v>324</v>
      </c>
      <c r="Y88" s="172">
        <f>职业参数比例等级参数!$Q$7*(A88/$E$1)</f>
        <v>388.8</v>
      </c>
      <c r="Z88" s="172">
        <f>职业参数比例等级参数!$Q$8*(A88/$E$1)</f>
        <v>648</v>
      </c>
      <c r="AA88" s="172">
        <f>职业参数比例等级参数!$Q$9*(A88/$E$1)</f>
        <v>486.00000000000006</v>
      </c>
      <c r="AB88" s="172">
        <f>职业参数比例等级参数!$Q$10*(A88/$E$1)</f>
        <v>77.760000000000005</v>
      </c>
      <c r="AC88" s="172">
        <f>职业参数比例等级参数!$Q$11*(A88/$E$1)</f>
        <v>155.52000000000001</v>
      </c>
      <c r="AD88" s="172">
        <f>职业参数比例等级参数!$Q$12*(A88/$E$1)</f>
        <v>77.760000000000005</v>
      </c>
    </row>
    <row r="89" spans="1:30">
      <c r="A89" s="158">
        <v>82</v>
      </c>
      <c r="B89" s="172">
        <f>职业参数比例等级参数!$O$4*(A89/$E$1)</f>
        <v>820</v>
      </c>
      <c r="C89" s="172">
        <f>职业参数比例等级参数!$O$5*(A89/$E$1)</f>
        <v>205</v>
      </c>
      <c r="D89" s="172">
        <f>职业参数比例等级参数!$O$6*(A89/$E$1)</f>
        <v>656</v>
      </c>
      <c r="E89" s="172">
        <f>职业参数比例等级参数!$O$7*(A89/$E$1)</f>
        <v>491.99999999999994</v>
      </c>
      <c r="F89" s="172">
        <f>职业参数比例等级参数!$O$8*(A89/$E$1)</f>
        <v>393.59999999999997</v>
      </c>
      <c r="G89" s="172">
        <f>职业参数比例等级参数!$O$9*(A89/$E$1)</f>
        <v>295.2</v>
      </c>
      <c r="H89" s="172">
        <f>职业参数比例等级参数!$O$10*(A89/$E$1)</f>
        <v>39.36</v>
      </c>
      <c r="I89" s="172">
        <f>职业参数比例等级参数!$O$11*(A89/$E$1)</f>
        <v>78.72</v>
      </c>
      <c r="J89" s="172">
        <f>职业参数比例等级参数!$O$12*(A89/$E$1)</f>
        <v>39.36</v>
      </c>
      <c r="L89" s="172">
        <f>职业参数比例等级参数!$P$4*(A89/$E$1)</f>
        <v>656</v>
      </c>
      <c r="M89" s="172">
        <f>职业参数比例等级参数!$P$5*(A89/$E$1)</f>
        <v>307.5</v>
      </c>
      <c r="N89" s="172">
        <f>职业参数比例等级参数!$P$6*(A89/$E$1)</f>
        <v>524.79999999999995</v>
      </c>
      <c r="O89" s="172">
        <f>职业参数比例等级参数!$P$7*(A89/$E$1)</f>
        <v>393.59999999999997</v>
      </c>
      <c r="P89" s="172">
        <f>职业参数比例等级参数!$P$8*(A89/$E$1)</f>
        <v>524.79999999999995</v>
      </c>
      <c r="Q89" s="172">
        <f>职业参数比例等级参数!$P$9*(A89/$E$1)</f>
        <v>393.59999999999997</v>
      </c>
      <c r="R89" s="172">
        <f>职业参数比例等级参数!$P$10*(A89/$E$1)</f>
        <v>131.19999999999999</v>
      </c>
      <c r="S89" s="172">
        <f>职业参数比例等级参数!$P$11*(A89/$E$1)</f>
        <v>262.39999999999998</v>
      </c>
      <c r="T89" s="172">
        <f>职业参数比例等级参数!$P$12*(A89/$E$1)</f>
        <v>131.19999999999999</v>
      </c>
      <c r="V89" s="172">
        <f>职业参数比例等级参数!$Q$4*(A89/$E$1)</f>
        <v>656</v>
      </c>
      <c r="W89" s="172">
        <f>职业参数比例等级参数!$Q$5*(A89/$E$1)</f>
        <v>410</v>
      </c>
      <c r="X89" s="172">
        <f>职业参数比例等级参数!$Q$6*(A89/$E$1)</f>
        <v>328</v>
      </c>
      <c r="Y89" s="172">
        <f>职业参数比例等级参数!$Q$7*(A89/$E$1)</f>
        <v>393.59999999999997</v>
      </c>
      <c r="Z89" s="172">
        <f>职业参数比例等级参数!$Q$8*(A89/$E$1)</f>
        <v>656</v>
      </c>
      <c r="AA89" s="172">
        <f>职业参数比例等级参数!$Q$9*(A89/$E$1)</f>
        <v>491.99999999999994</v>
      </c>
      <c r="AB89" s="172">
        <f>职业参数比例等级参数!$Q$10*(A89/$E$1)</f>
        <v>78.72</v>
      </c>
      <c r="AC89" s="172">
        <f>职业参数比例等级参数!$Q$11*(A89/$E$1)</f>
        <v>157.44</v>
      </c>
      <c r="AD89" s="172">
        <f>职业参数比例等级参数!$Q$12*(A89/$E$1)</f>
        <v>78.72</v>
      </c>
    </row>
    <row r="90" spans="1:30">
      <c r="A90" s="171">
        <v>83</v>
      </c>
      <c r="B90" s="172">
        <f>职业参数比例等级参数!$O$4*(A90/$E$1)</f>
        <v>830</v>
      </c>
      <c r="C90" s="172">
        <f>职业参数比例等级参数!$O$5*(A90/$E$1)</f>
        <v>207.5</v>
      </c>
      <c r="D90" s="172">
        <f>职业参数比例等级参数!$O$6*(A90/$E$1)</f>
        <v>664</v>
      </c>
      <c r="E90" s="172">
        <f>职业参数比例等级参数!$O$7*(A90/$E$1)</f>
        <v>498</v>
      </c>
      <c r="F90" s="172">
        <f>职业参数比例等级参数!$O$8*(A90/$E$1)</f>
        <v>398.4</v>
      </c>
      <c r="G90" s="172">
        <f>职业参数比例等级参数!$O$9*(A90/$E$1)</f>
        <v>298.8</v>
      </c>
      <c r="H90" s="172">
        <f>职业参数比例等级参数!$O$10*(A90/$E$1)</f>
        <v>39.839999999999996</v>
      </c>
      <c r="I90" s="172">
        <f>职业参数比例等级参数!$O$11*(A90/$E$1)</f>
        <v>79.679999999999993</v>
      </c>
      <c r="J90" s="172">
        <f>职业参数比例等级参数!$O$12*(A90/$E$1)</f>
        <v>39.839999999999996</v>
      </c>
      <c r="L90" s="172">
        <f>职业参数比例等级参数!$P$4*(A90/$E$1)</f>
        <v>664</v>
      </c>
      <c r="M90" s="172">
        <f>职业参数比例等级参数!$P$5*(A90/$E$1)</f>
        <v>311.25</v>
      </c>
      <c r="N90" s="172">
        <f>职业参数比例等级参数!$P$6*(A90/$E$1)</f>
        <v>531.19999999999993</v>
      </c>
      <c r="O90" s="172">
        <f>职业参数比例等级参数!$P$7*(A90/$E$1)</f>
        <v>398.4</v>
      </c>
      <c r="P90" s="172">
        <f>职业参数比例等级参数!$P$8*(A90/$E$1)</f>
        <v>531.19999999999993</v>
      </c>
      <c r="Q90" s="172">
        <f>职业参数比例等级参数!$P$9*(A90/$E$1)</f>
        <v>398.4</v>
      </c>
      <c r="R90" s="172">
        <f>职业参数比例等级参数!$P$10*(A90/$E$1)</f>
        <v>132.79999999999998</v>
      </c>
      <c r="S90" s="172">
        <f>职业参数比例等级参数!$P$11*(A90/$E$1)</f>
        <v>265.59999999999997</v>
      </c>
      <c r="T90" s="172">
        <f>职业参数比例等级参数!$P$12*(A90/$E$1)</f>
        <v>132.79999999999998</v>
      </c>
      <c r="V90" s="172">
        <f>职业参数比例等级参数!$Q$4*(A90/$E$1)</f>
        <v>664</v>
      </c>
      <c r="W90" s="172">
        <f>职业参数比例等级参数!$Q$5*(A90/$E$1)</f>
        <v>415</v>
      </c>
      <c r="X90" s="172">
        <f>职业参数比例等级参数!$Q$6*(A90/$E$1)</f>
        <v>332</v>
      </c>
      <c r="Y90" s="172">
        <f>职业参数比例等级参数!$Q$7*(A90/$E$1)</f>
        <v>398.4</v>
      </c>
      <c r="Z90" s="172">
        <f>职业参数比例等级参数!$Q$8*(A90/$E$1)</f>
        <v>664</v>
      </c>
      <c r="AA90" s="172">
        <f>职业参数比例等级参数!$Q$9*(A90/$E$1)</f>
        <v>498</v>
      </c>
      <c r="AB90" s="172">
        <f>职业参数比例等级参数!$Q$10*(A90/$E$1)</f>
        <v>79.679999999999993</v>
      </c>
      <c r="AC90" s="172">
        <f>职业参数比例等级参数!$Q$11*(A90/$E$1)</f>
        <v>159.35999999999999</v>
      </c>
      <c r="AD90" s="172">
        <f>职业参数比例等级参数!$Q$12*(A90/$E$1)</f>
        <v>79.679999999999993</v>
      </c>
    </row>
    <row r="91" spans="1:30">
      <c r="A91" s="158">
        <v>84</v>
      </c>
      <c r="B91" s="172">
        <f>职业参数比例等级参数!$O$4*(A91/$E$1)</f>
        <v>840</v>
      </c>
      <c r="C91" s="172">
        <f>职业参数比例等级参数!$O$5*(A91/$E$1)</f>
        <v>210</v>
      </c>
      <c r="D91" s="172">
        <f>职业参数比例等级参数!$O$6*(A91/$E$1)</f>
        <v>672</v>
      </c>
      <c r="E91" s="172">
        <f>职业参数比例等级参数!$O$7*(A91/$E$1)</f>
        <v>504</v>
      </c>
      <c r="F91" s="172">
        <f>职业参数比例等级参数!$O$8*(A91/$E$1)</f>
        <v>403.2</v>
      </c>
      <c r="G91" s="172">
        <f>职业参数比例等级参数!$O$9*(A91/$E$1)</f>
        <v>302.39999999999998</v>
      </c>
      <c r="H91" s="172">
        <f>职业参数比例等级参数!$O$10*(A91/$E$1)</f>
        <v>40.32</v>
      </c>
      <c r="I91" s="172">
        <f>职业参数比例等级参数!$O$11*(A91/$E$1)</f>
        <v>80.64</v>
      </c>
      <c r="J91" s="172">
        <f>职业参数比例等级参数!$O$12*(A91/$E$1)</f>
        <v>40.32</v>
      </c>
      <c r="L91" s="172">
        <f>职业参数比例等级参数!$P$4*(A91/$E$1)</f>
        <v>672</v>
      </c>
      <c r="M91" s="172">
        <f>职业参数比例等级参数!$P$5*(A91/$E$1)</f>
        <v>315</v>
      </c>
      <c r="N91" s="172">
        <f>职业参数比例等级参数!$P$6*(A91/$E$1)</f>
        <v>537.6</v>
      </c>
      <c r="O91" s="172">
        <f>职业参数比例等级参数!$P$7*(A91/$E$1)</f>
        <v>403.2</v>
      </c>
      <c r="P91" s="172">
        <f>职业参数比例等级参数!$P$8*(A91/$E$1)</f>
        <v>537.6</v>
      </c>
      <c r="Q91" s="172">
        <f>职业参数比例等级参数!$P$9*(A91/$E$1)</f>
        <v>403.2</v>
      </c>
      <c r="R91" s="172">
        <f>职业参数比例等级参数!$P$10*(A91/$E$1)</f>
        <v>134.4</v>
      </c>
      <c r="S91" s="172">
        <f>职业参数比例等级参数!$P$11*(A91/$E$1)</f>
        <v>268.8</v>
      </c>
      <c r="T91" s="172">
        <f>职业参数比例等级参数!$P$12*(A91/$E$1)</f>
        <v>134.4</v>
      </c>
      <c r="V91" s="172">
        <f>职业参数比例等级参数!$Q$4*(A91/$E$1)</f>
        <v>672</v>
      </c>
      <c r="W91" s="172">
        <f>职业参数比例等级参数!$Q$5*(A91/$E$1)</f>
        <v>420</v>
      </c>
      <c r="X91" s="172">
        <f>职业参数比例等级参数!$Q$6*(A91/$E$1)</f>
        <v>336</v>
      </c>
      <c r="Y91" s="172">
        <f>职业参数比例等级参数!$Q$7*(A91/$E$1)</f>
        <v>403.2</v>
      </c>
      <c r="Z91" s="172">
        <f>职业参数比例等级参数!$Q$8*(A91/$E$1)</f>
        <v>672</v>
      </c>
      <c r="AA91" s="172">
        <f>职业参数比例等级参数!$Q$9*(A91/$E$1)</f>
        <v>504</v>
      </c>
      <c r="AB91" s="172">
        <f>职业参数比例等级参数!$Q$10*(A91/$E$1)</f>
        <v>80.64</v>
      </c>
      <c r="AC91" s="172">
        <f>职业参数比例等级参数!$Q$11*(A91/$E$1)</f>
        <v>161.28</v>
      </c>
      <c r="AD91" s="172">
        <f>职业参数比例等级参数!$Q$12*(A91/$E$1)</f>
        <v>80.64</v>
      </c>
    </row>
    <row r="92" spans="1:30">
      <c r="A92" s="171">
        <v>85</v>
      </c>
      <c r="B92" s="172">
        <f>职业参数比例等级参数!$O$4*(A92/$E$1)</f>
        <v>850</v>
      </c>
      <c r="C92" s="172">
        <f>职业参数比例等级参数!$O$5*(A92/$E$1)</f>
        <v>212.5</v>
      </c>
      <c r="D92" s="172">
        <f>职业参数比例等级参数!$O$6*(A92/$E$1)</f>
        <v>680</v>
      </c>
      <c r="E92" s="172">
        <f>职业参数比例等级参数!$O$7*(A92/$E$1)</f>
        <v>510</v>
      </c>
      <c r="F92" s="172">
        <f>职业参数比例等级参数!$O$8*(A92/$E$1)</f>
        <v>408</v>
      </c>
      <c r="G92" s="172">
        <f>职业参数比例等级参数!$O$9*(A92/$E$1)</f>
        <v>306</v>
      </c>
      <c r="H92" s="172">
        <f>职业参数比例等级参数!$O$10*(A92/$E$1)</f>
        <v>40.799999999999997</v>
      </c>
      <c r="I92" s="172">
        <f>职业参数比例等级参数!$O$11*(A92/$E$1)</f>
        <v>81.599999999999994</v>
      </c>
      <c r="J92" s="172">
        <f>职业参数比例等级参数!$O$12*(A92/$E$1)</f>
        <v>40.799999999999997</v>
      </c>
      <c r="L92" s="172">
        <f>职业参数比例等级参数!$P$4*(A92/$E$1)</f>
        <v>680</v>
      </c>
      <c r="M92" s="172">
        <f>职业参数比例等级参数!$P$5*(A92/$E$1)</f>
        <v>318.75</v>
      </c>
      <c r="N92" s="172">
        <f>职业参数比例等级参数!$P$6*(A92/$E$1)</f>
        <v>544</v>
      </c>
      <c r="O92" s="172">
        <f>职业参数比例等级参数!$P$7*(A92/$E$1)</f>
        <v>408</v>
      </c>
      <c r="P92" s="172">
        <f>职业参数比例等级参数!$P$8*(A92/$E$1)</f>
        <v>544</v>
      </c>
      <c r="Q92" s="172">
        <f>职业参数比例等级参数!$P$9*(A92/$E$1)</f>
        <v>408</v>
      </c>
      <c r="R92" s="172">
        <f>职业参数比例等级参数!$P$10*(A92/$E$1)</f>
        <v>136</v>
      </c>
      <c r="S92" s="172">
        <f>职业参数比例等级参数!$P$11*(A92/$E$1)</f>
        <v>272</v>
      </c>
      <c r="T92" s="172">
        <f>职业参数比例等级参数!$P$12*(A92/$E$1)</f>
        <v>136</v>
      </c>
      <c r="V92" s="172">
        <f>职业参数比例等级参数!$Q$4*(A92/$E$1)</f>
        <v>680</v>
      </c>
      <c r="W92" s="172">
        <f>职业参数比例等级参数!$Q$5*(A92/$E$1)</f>
        <v>425</v>
      </c>
      <c r="X92" s="172">
        <f>职业参数比例等级参数!$Q$6*(A92/$E$1)</f>
        <v>340</v>
      </c>
      <c r="Y92" s="172">
        <f>职业参数比例等级参数!$Q$7*(A92/$E$1)</f>
        <v>408</v>
      </c>
      <c r="Z92" s="172">
        <f>职业参数比例等级参数!$Q$8*(A92/$E$1)</f>
        <v>680</v>
      </c>
      <c r="AA92" s="172">
        <f>职业参数比例等级参数!$Q$9*(A92/$E$1)</f>
        <v>510</v>
      </c>
      <c r="AB92" s="172">
        <f>职业参数比例等级参数!$Q$10*(A92/$E$1)</f>
        <v>81.599999999999994</v>
      </c>
      <c r="AC92" s="172">
        <f>职业参数比例等级参数!$Q$11*(A92/$E$1)</f>
        <v>163.19999999999999</v>
      </c>
      <c r="AD92" s="172">
        <f>职业参数比例等级参数!$Q$12*(A92/$E$1)</f>
        <v>81.599999999999994</v>
      </c>
    </row>
    <row r="93" spans="1:30">
      <c r="A93" s="158">
        <v>86</v>
      </c>
      <c r="B93" s="172">
        <f>职业参数比例等级参数!$O$4*(A93/$E$1)</f>
        <v>860</v>
      </c>
      <c r="C93" s="172">
        <f>职业参数比例等级参数!$O$5*(A93/$E$1)</f>
        <v>215</v>
      </c>
      <c r="D93" s="172">
        <f>职业参数比例等级参数!$O$6*(A93/$E$1)</f>
        <v>688</v>
      </c>
      <c r="E93" s="172">
        <f>职业参数比例等级参数!$O$7*(A93/$E$1)</f>
        <v>516</v>
      </c>
      <c r="F93" s="172">
        <f>职业参数比例等级参数!$O$8*(A93/$E$1)</f>
        <v>412.8</v>
      </c>
      <c r="G93" s="172">
        <f>职业参数比例等级参数!$O$9*(A93/$E$1)</f>
        <v>309.60000000000002</v>
      </c>
      <c r="H93" s="172">
        <f>职业参数比例等级参数!$O$10*(A93/$E$1)</f>
        <v>41.28</v>
      </c>
      <c r="I93" s="172">
        <f>职业参数比例等级参数!$O$11*(A93/$E$1)</f>
        <v>82.56</v>
      </c>
      <c r="J93" s="172">
        <f>职业参数比例等级参数!$O$12*(A93/$E$1)</f>
        <v>41.28</v>
      </c>
      <c r="L93" s="172">
        <f>职业参数比例等级参数!$P$4*(A93/$E$1)</f>
        <v>688</v>
      </c>
      <c r="M93" s="172">
        <f>职业参数比例等级参数!$P$5*(A93/$E$1)</f>
        <v>322.5</v>
      </c>
      <c r="N93" s="172">
        <f>职业参数比例等级参数!$P$6*(A93/$E$1)</f>
        <v>550.4</v>
      </c>
      <c r="O93" s="172">
        <f>职业参数比例等级参数!$P$7*(A93/$E$1)</f>
        <v>412.8</v>
      </c>
      <c r="P93" s="172">
        <f>职业参数比例等级参数!$P$8*(A93/$E$1)</f>
        <v>550.4</v>
      </c>
      <c r="Q93" s="172">
        <f>职业参数比例等级参数!$P$9*(A93/$E$1)</f>
        <v>412.8</v>
      </c>
      <c r="R93" s="172">
        <f>职业参数比例等级参数!$P$10*(A93/$E$1)</f>
        <v>137.6</v>
      </c>
      <c r="S93" s="172">
        <f>职业参数比例等级参数!$P$11*(A93/$E$1)</f>
        <v>275.2</v>
      </c>
      <c r="T93" s="172">
        <f>职业参数比例等级参数!$P$12*(A93/$E$1)</f>
        <v>137.6</v>
      </c>
      <c r="V93" s="172">
        <f>职业参数比例等级参数!$Q$4*(A93/$E$1)</f>
        <v>688</v>
      </c>
      <c r="W93" s="172">
        <f>职业参数比例等级参数!$Q$5*(A93/$E$1)</f>
        <v>430</v>
      </c>
      <c r="X93" s="172">
        <f>职业参数比例等级参数!$Q$6*(A93/$E$1)</f>
        <v>344</v>
      </c>
      <c r="Y93" s="172">
        <f>职业参数比例等级参数!$Q$7*(A93/$E$1)</f>
        <v>412.8</v>
      </c>
      <c r="Z93" s="172">
        <f>职业参数比例等级参数!$Q$8*(A93/$E$1)</f>
        <v>688</v>
      </c>
      <c r="AA93" s="172">
        <f>职业参数比例等级参数!$Q$9*(A93/$E$1)</f>
        <v>516</v>
      </c>
      <c r="AB93" s="172">
        <f>职业参数比例等级参数!$Q$10*(A93/$E$1)</f>
        <v>82.56</v>
      </c>
      <c r="AC93" s="172">
        <f>职业参数比例等级参数!$Q$11*(A93/$E$1)</f>
        <v>165.12</v>
      </c>
      <c r="AD93" s="172">
        <f>职业参数比例等级参数!$Q$12*(A93/$E$1)</f>
        <v>82.56</v>
      </c>
    </row>
    <row r="94" spans="1:30">
      <c r="A94" s="171">
        <v>87</v>
      </c>
      <c r="B94" s="172">
        <f>职业参数比例等级参数!$O$4*(A94/$E$1)</f>
        <v>870</v>
      </c>
      <c r="C94" s="172">
        <f>职业参数比例等级参数!$O$5*(A94/$E$1)</f>
        <v>217.5</v>
      </c>
      <c r="D94" s="172">
        <f>职业参数比例等级参数!$O$6*(A94/$E$1)</f>
        <v>696</v>
      </c>
      <c r="E94" s="172">
        <f>职业参数比例等级参数!$O$7*(A94/$E$1)</f>
        <v>522</v>
      </c>
      <c r="F94" s="172">
        <f>职业参数比例等级参数!$O$8*(A94/$E$1)</f>
        <v>417.6</v>
      </c>
      <c r="G94" s="172">
        <f>职业参数比例等级参数!$O$9*(A94/$E$1)</f>
        <v>313.2</v>
      </c>
      <c r="H94" s="172">
        <f>职业参数比例等级参数!$O$10*(A94/$E$1)</f>
        <v>41.76</v>
      </c>
      <c r="I94" s="172">
        <f>职业参数比例等级参数!$O$11*(A94/$E$1)</f>
        <v>83.52</v>
      </c>
      <c r="J94" s="172">
        <f>职业参数比例等级参数!$O$12*(A94/$E$1)</f>
        <v>41.76</v>
      </c>
      <c r="L94" s="172">
        <f>职业参数比例等级参数!$P$4*(A94/$E$1)</f>
        <v>696</v>
      </c>
      <c r="M94" s="172">
        <f>职业参数比例等级参数!$P$5*(A94/$E$1)</f>
        <v>326.25</v>
      </c>
      <c r="N94" s="172">
        <f>职业参数比例等级参数!$P$6*(A94/$E$1)</f>
        <v>556.79999999999995</v>
      </c>
      <c r="O94" s="172">
        <f>职业参数比例等级参数!$P$7*(A94/$E$1)</f>
        <v>417.6</v>
      </c>
      <c r="P94" s="172">
        <f>职业参数比例等级参数!$P$8*(A94/$E$1)</f>
        <v>556.79999999999995</v>
      </c>
      <c r="Q94" s="172">
        <f>职业参数比例等级参数!$P$9*(A94/$E$1)</f>
        <v>417.6</v>
      </c>
      <c r="R94" s="172">
        <f>职业参数比例等级参数!$P$10*(A94/$E$1)</f>
        <v>139.19999999999999</v>
      </c>
      <c r="S94" s="172">
        <f>职业参数比例等级参数!$P$11*(A94/$E$1)</f>
        <v>278.39999999999998</v>
      </c>
      <c r="T94" s="172">
        <f>职业参数比例等级参数!$P$12*(A94/$E$1)</f>
        <v>139.19999999999999</v>
      </c>
      <c r="V94" s="172">
        <f>职业参数比例等级参数!$Q$4*(A94/$E$1)</f>
        <v>696</v>
      </c>
      <c r="W94" s="172">
        <f>职业参数比例等级参数!$Q$5*(A94/$E$1)</f>
        <v>435</v>
      </c>
      <c r="X94" s="172">
        <f>职业参数比例等级参数!$Q$6*(A94/$E$1)</f>
        <v>348</v>
      </c>
      <c r="Y94" s="172">
        <f>职业参数比例等级参数!$Q$7*(A94/$E$1)</f>
        <v>417.6</v>
      </c>
      <c r="Z94" s="172">
        <f>职业参数比例等级参数!$Q$8*(A94/$E$1)</f>
        <v>696</v>
      </c>
      <c r="AA94" s="172">
        <f>职业参数比例等级参数!$Q$9*(A94/$E$1)</f>
        <v>522</v>
      </c>
      <c r="AB94" s="172">
        <f>职业参数比例等级参数!$Q$10*(A94/$E$1)</f>
        <v>83.52</v>
      </c>
      <c r="AC94" s="172">
        <f>职业参数比例等级参数!$Q$11*(A94/$E$1)</f>
        <v>167.04</v>
      </c>
      <c r="AD94" s="172">
        <f>职业参数比例等级参数!$Q$12*(A94/$E$1)</f>
        <v>83.52</v>
      </c>
    </row>
    <row r="95" spans="1:30">
      <c r="A95" s="158">
        <v>88</v>
      </c>
      <c r="B95" s="172">
        <f>职业参数比例等级参数!$O$4*(A95/$E$1)</f>
        <v>880</v>
      </c>
      <c r="C95" s="172">
        <f>职业参数比例等级参数!$O$5*(A95/$E$1)</f>
        <v>220</v>
      </c>
      <c r="D95" s="172">
        <f>职业参数比例等级参数!$O$6*(A95/$E$1)</f>
        <v>704</v>
      </c>
      <c r="E95" s="172">
        <f>职业参数比例等级参数!$O$7*(A95/$E$1)</f>
        <v>528</v>
      </c>
      <c r="F95" s="172">
        <f>职业参数比例等级参数!$O$8*(A95/$E$1)</f>
        <v>422.4</v>
      </c>
      <c r="G95" s="172">
        <f>职业参数比例等级参数!$O$9*(A95/$E$1)</f>
        <v>316.8</v>
      </c>
      <c r="H95" s="172">
        <f>职业参数比例等级参数!$O$10*(A95/$E$1)</f>
        <v>42.24</v>
      </c>
      <c r="I95" s="172">
        <f>职业参数比例等级参数!$O$11*(A95/$E$1)</f>
        <v>84.48</v>
      </c>
      <c r="J95" s="172">
        <f>职业参数比例等级参数!$O$12*(A95/$E$1)</f>
        <v>42.24</v>
      </c>
      <c r="L95" s="172">
        <f>职业参数比例等级参数!$P$4*(A95/$E$1)</f>
        <v>704</v>
      </c>
      <c r="M95" s="172">
        <f>职业参数比例等级参数!$P$5*(A95/$E$1)</f>
        <v>330</v>
      </c>
      <c r="N95" s="172">
        <f>职业参数比例等级参数!$P$6*(A95/$E$1)</f>
        <v>563.20000000000005</v>
      </c>
      <c r="O95" s="172">
        <f>职业参数比例等级参数!$P$7*(A95/$E$1)</f>
        <v>422.4</v>
      </c>
      <c r="P95" s="172">
        <f>职业参数比例等级参数!$P$8*(A95/$E$1)</f>
        <v>563.20000000000005</v>
      </c>
      <c r="Q95" s="172">
        <f>职业参数比例等级参数!$P$9*(A95/$E$1)</f>
        <v>422.4</v>
      </c>
      <c r="R95" s="172">
        <f>职业参数比例等级参数!$P$10*(A95/$E$1)</f>
        <v>140.80000000000001</v>
      </c>
      <c r="S95" s="172">
        <f>职业参数比例等级参数!$P$11*(A95/$E$1)</f>
        <v>281.60000000000002</v>
      </c>
      <c r="T95" s="172">
        <f>职业参数比例等级参数!$P$12*(A95/$E$1)</f>
        <v>140.80000000000001</v>
      </c>
      <c r="V95" s="172">
        <f>职业参数比例等级参数!$Q$4*(A95/$E$1)</f>
        <v>704</v>
      </c>
      <c r="W95" s="172">
        <f>职业参数比例等级参数!$Q$5*(A95/$E$1)</f>
        <v>440</v>
      </c>
      <c r="X95" s="172">
        <f>职业参数比例等级参数!$Q$6*(A95/$E$1)</f>
        <v>352</v>
      </c>
      <c r="Y95" s="172">
        <f>职业参数比例等级参数!$Q$7*(A95/$E$1)</f>
        <v>422.4</v>
      </c>
      <c r="Z95" s="172">
        <f>职业参数比例等级参数!$Q$8*(A95/$E$1)</f>
        <v>704</v>
      </c>
      <c r="AA95" s="172">
        <f>职业参数比例等级参数!$Q$9*(A95/$E$1)</f>
        <v>528</v>
      </c>
      <c r="AB95" s="172">
        <f>职业参数比例等级参数!$Q$10*(A95/$E$1)</f>
        <v>84.48</v>
      </c>
      <c r="AC95" s="172">
        <f>职业参数比例等级参数!$Q$11*(A95/$E$1)</f>
        <v>168.96</v>
      </c>
      <c r="AD95" s="172">
        <f>职业参数比例等级参数!$Q$12*(A95/$E$1)</f>
        <v>84.48</v>
      </c>
    </row>
    <row r="96" spans="1:30">
      <c r="A96" s="171">
        <v>89</v>
      </c>
      <c r="B96" s="172">
        <f>职业参数比例等级参数!$O$4*(A96/$E$1)</f>
        <v>890</v>
      </c>
      <c r="C96" s="172">
        <f>职业参数比例等级参数!$O$5*(A96/$E$1)</f>
        <v>222.5</v>
      </c>
      <c r="D96" s="172">
        <f>职业参数比例等级参数!$O$6*(A96/$E$1)</f>
        <v>712</v>
      </c>
      <c r="E96" s="172">
        <f>职业参数比例等级参数!$O$7*(A96/$E$1)</f>
        <v>534</v>
      </c>
      <c r="F96" s="172">
        <f>职业参数比例等级参数!$O$8*(A96/$E$1)</f>
        <v>427.2</v>
      </c>
      <c r="G96" s="172">
        <f>职业参数比例等级参数!$O$9*(A96/$E$1)</f>
        <v>320.39999999999998</v>
      </c>
      <c r="H96" s="172">
        <f>职业参数比例等级参数!$O$10*(A96/$E$1)</f>
        <v>42.72</v>
      </c>
      <c r="I96" s="172">
        <f>职业参数比例等级参数!$O$11*(A96/$E$1)</f>
        <v>85.44</v>
      </c>
      <c r="J96" s="172">
        <f>职业参数比例等级参数!$O$12*(A96/$E$1)</f>
        <v>42.72</v>
      </c>
      <c r="L96" s="172">
        <f>职业参数比例等级参数!$P$4*(A96/$E$1)</f>
        <v>712</v>
      </c>
      <c r="M96" s="172">
        <f>职业参数比例等级参数!$P$5*(A96/$E$1)</f>
        <v>333.75</v>
      </c>
      <c r="N96" s="172">
        <f>职业参数比例等级参数!$P$6*(A96/$E$1)</f>
        <v>569.6</v>
      </c>
      <c r="O96" s="172">
        <f>职业参数比例等级参数!$P$7*(A96/$E$1)</f>
        <v>427.2</v>
      </c>
      <c r="P96" s="172">
        <f>职业参数比例等级参数!$P$8*(A96/$E$1)</f>
        <v>569.6</v>
      </c>
      <c r="Q96" s="172">
        <f>职业参数比例等级参数!$P$9*(A96/$E$1)</f>
        <v>427.2</v>
      </c>
      <c r="R96" s="172">
        <f>职业参数比例等级参数!$P$10*(A96/$E$1)</f>
        <v>142.4</v>
      </c>
      <c r="S96" s="172">
        <f>职业参数比例等级参数!$P$11*(A96/$E$1)</f>
        <v>284.8</v>
      </c>
      <c r="T96" s="172">
        <f>职业参数比例等级参数!$P$12*(A96/$E$1)</f>
        <v>142.4</v>
      </c>
      <c r="V96" s="172">
        <f>职业参数比例等级参数!$Q$4*(A96/$E$1)</f>
        <v>712</v>
      </c>
      <c r="W96" s="172">
        <f>职业参数比例等级参数!$Q$5*(A96/$E$1)</f>
        <v>445</v>
      </c>
      <c r="X96" s="172">
        <f>职业参数比例等级参数!$Q$6*(A96/$E$1)</f>
        <v>356</v>
      </c>
      <c r="Y96" s="172">
        <f>职业参数比例等级参数!$Q$7*(A96/$E$1)</f>
        <v>427.2</v>
      </c>
      <c r="Z96" s="172">
        <f>职业参数比例等级参数!$Q$8*(A96/$E$1)</f>
        <v>712</v>
      </c>
      <c r="AA96" s="172">
        <f>职业参数比例等级参数!$Q$9*(A96/$E$1)</f>
        <v>534</v>
      </c>
      <c r="AB96" s="172">
        <f>职业参数比例等级参数!$Q$10*(A96/$E$1)</f>
        <v>85.44</v>
      </c>
      <c r="AC96" s="172">
        <f>职业参数比例等级参数!$Q$11*(A96/$E$1)</f>
        <v>170.88</v>
      </c>
      <c r="AD96" s="172">
        <f>职业参数比例等级参数!$Q$12*(A96/$E$1)</f>
        <v>85.44</v>
      </c>
    </row>
    <row r="97" spans="1:30">
      <c r="A97" s="158">
        <v>90</v>
      </c>
      <c r="B97" s="172">
        <f>职业参数比例等级参数!$O$4*(A97/$E$1)</f>
        <v>900</v>
      </c>
      <c r="C97" s="172">
        <f>职业参数比例等级参数!$O$5*(A97/$E$1)</f>
        <v>225</v>
      </c>
      <c r="D97" s="172">
        <f>职业参数比例等级参数!$O$6*(A97/$E$1)</f>
        <v>720</v>
      </c>
      <c r="E97" s="172">
        <f>职业参数比例等级参数!$O$7*(A97/$E$1)</f>
        <v>540</v>
      </c>
      <c r="F97" s="172">
        <f>职业参数比例等级参数!$O$8*(A97/$E$1)</f>
        <v>432</v>
      </c>
      <c r="G97" s="172">
        <f>职业参数比例等级参数!$O$9*(A97/$E$1)</f>
        <v>324</v>
      </c>
      <c r="H97" s="172">
        <f>职业参数比例等级参数!$O$10*(A97/$E$1)</f>
        <v>43.2</v>
      </c>
      <c r="I97" s="172">
        <f>职业参数比例等级参数!$O$11*(A97/$E$1)</f>
        <v>86.4</v>
      </c>
      <c r="J97" s="172">
        <f>职业参数比例等级参数!$O$12*(A97/$E$1)</f>
        <v>43.2</v>
      </c>
      <c r="L97" s="172">
        <f>职业参数比例等级参数!$P$4*(A97/$E$1)</f>
        <v>720</v>
      </c>
      <c r="M97" s="172">
        <f>职业参数比例等级参数!$P$5*(A97/$E$1)</f>
        <v>337.5</v>
      </c>
      <c r="N97" s="172">
        <f>职业参数比例等级参数!$P$6*(A97/$E$1)</f>
        <v>576</v>
      </c>
      <c r="O97" s="172">
        <f>职业参数比例等级参数!$P$7*(A97/$E$1)</f>
        <v>432</v>
      </c>
      <c r="P97" s="172">
        <f>职业参数比例等级参数!$P$8*(A97/$E$1)</f>
        <v>576</v>
      </c>
      <c r="Q97" s="172">
        <f>职业参数比例等级参数!$P$9*(A97/$E$1)</f>
        <v>432</v>
      </c>
      <c r="R97" s="172">
        <f>职业参数比例等级参数!$P$10*(A97/$E$1)</f>
        <v>144</v>
      </c>
      <c r="S97" s="172">
        <f>职业参数比例等级参数!$P$11*(A97/$E$1)</f>
        <v>288</v>
      </c>
      <c r="T97" s="172">
        <f>职业参数比例等级参数!$P$12*(A97/$E$1)</f>
        <v>144</v>
      </c>
      <c r="V97" s="172">
        <f>职业参数比例等级参数!$Q$4*(A97/$E$1)</f>
        <v>720</v>
      </c>
      <c r="W97" s="172">
        <f>职业参数比例等级参数!$Q$5*(A97/$E$1)</f>
        <v>450</v>
      </c>
      <c r="X97" s="172">
        <f>职业参数比例等级参数!$Q$6*(A97/$E$1)</f>
        <v>360</v>
      </c>
      <c r="Y97" s="172">
        <f>职业参数比例等级参数!$Q$7*(A97/$E$1)</f>
        <v>432</v>
      </c>
      <c r="Z97" s="172">
        <f>职业参数比例等级参数!$Q$8*(A97/$E$1)</f>
        <v>720</v>
      </c>
      <c r="AA97" s="172">
        <f>职业参数比例等级参数!$Q$9*(A97/$E$1)</f>
        <v>540</v>
      </c>
      <c r="AB97" s="172">
        <f>职业参数比例等级参数!$Q$10*(A97/$E$1)</f>
        <v>86.4</v>
      </c>
      <c r="AC97" s="172">
        <f>职业参数比例等级参数!$Q$11*(A97/$E$1)</f>
        <v>172.8</v>
      </c>
      <c r="AD97" s="172">
        <f>职业参数比例等级参数!$Q$12*(A97/$E$1)</f>
        <v>86.4</v>
      </c>
    </row>
    <row r="98" spans="1:30">
      <c r="A98" s="171">
        <v>91</v>
      </c>
      <c r="B98" s="172">
        <f>职业参数比例等级参数!$O$4*(A98/$E$1)</f>
        <v>910</v>
      </c>
      <c r="C98" s="172">
        <f>职业参数比例等级参数!$O$5*(A98/$E$1)</f>
        <v>227.5</v>
      </c>
      <c r="D98" s="172">
        <f>职业参数比例等级参数!$O$6*(A98/$E$1)</f>
        <v>728</v>
      </c>
      <c r="E98" s="172">
        <f>职业参数比例等级参数!$O$7*(A98/$E$1)</f>
        <v>546</v>
      </c>
      <c r="F98" s="172">
        <f>职业参数比例等级参数!$O$8*(A98/$E$1)</f>
        <v>436.8</v>
      </c>
      <c r="G98" s="172">
        <f>职业参数比例等级参数!$O$9*(A98/$E$1)</f>
        <v>327.60000000000002</v>
      </c>
      <c r="H98" s="172">
        <f>职业参数比例等级参数!$O$10*(A98/$E$1)</f>
        <v>43.68</v>
      </c>
      <c r="I98" s="172">
        <f>职业参数比例等级参数!$O$11*(A98/$E$1)</f>
        <v>87.36</v>
      </c>
      <c r="J98" s="172">
        <f>职业参数比例等级参数!$O$12*(A98/$E$1)</f>
        <v>43.68</v>
      </c>
      <c r="L98" s="172">
        <f>职业参数比例等级参数!$P$4*(A98/$E$1)</f>
        <v>728</v>
      </c>
      <c r="M98" s="172">
        <f>职业参数比例等级参数!$P$5*(A98/$E$1)</f>
        <v>341.25</v>
      </c>
      <c r="N98" s="172">
        <f>职业参数比例等级参数!$P$6*(A98/$E$1)</f>
        <v>582.4</v>
      </c>
      <c r="O98" s="172">
        <f>职业参数比例等级参数!$P$7*(A98/$E$1)</f>
        <v>436.8</v>
      </c>
      <c r="P98" s="172">
        <f>职业参数比例等级参数!$P$8*(A98/$E$1)</f>
        <v>582.4</v>
      </c>
      <c r="Q98" s="172">
        <f>职业参数比例等级参数!$P$9*(A98/$E$1)</f>
        <v>436.8</v>
      </c>
      <c r="R98" s="172">
        <f>职业参数比例等级参数!$P$10*(A98/$E$1)</f>
        <v>145.6</v>
      </c>
      <c r="S98" s="172">
        <f>职业参数比例等级参数!$P$11*(A98/$E$1)</f>
        <v>291.2</v>
      </c>
      <c r="T98" s="172">
        <f>职业参数比例等级参数!$P$12*(A98/$E$1)</f>
        <v>145.6</v>
      </c>
      <c r="V98" s="172">
        <f>职业参数比例等级参数!$Q$4*(A98/$E$1)</f>
        <v>728</v>
      </c>
      <c r="W98" s="172">
        <f>职业参数比例等级参数!$Q$5*(A98/$E$1)</f>
        <v>455</v>
      </c>
      <c r="X98" s="172">
        <f>职业参数比例等级参数!$Q$6*(A98/$E$1)</f>
        <v>364</v>
      </c>
      <c r="Y98" s="172">
        <f>职业参数比例等级参数!$Q$7*(A98/$E$1)</f>
        <v>436.8</v>
      </c>
      <c r="Z98" s="172">
        <f>职业参数比例等级参数!$Q$8*(A98/$E$1)</f>
        <v>728</v>
      </c>
      <c r="AA98" s="172">
        <f>职业参数比例等级参数!$Q$9*(A98/$E$1)</f>
        <v>546</v>
      </c>
      <c r="AB98" s="172">
        <f>职业参数比例等级参数!$Q$10*(A98/$E$1)</f>
        <v>87.36</v>
      </c>
      <c r="AC98" s="172">
        <f>职业参数比例等级参数!$Q$11*(A98/$E$1)</f>
        <v>174.72</v>
      </c>
      <c r="AD98" s="172">
        <f>职业参数比例等级参数!$Q$12*(A98/$E$1)</f>
        <v>87.36</v>
      </c>
    </row>
    <row r="99" spans="1:30">
      <c r="A99" s="158">
        <v>92</v>
      </c>
      <c r="B99" s="172">
        <f>职业参数比例等级参数!$O$4*(A99/$E$1)</f>
        <v>920</v>
      </c>
      <c r="C99" s="172">
        <f>职业参数比例等级参数!$O$5*(A99/$E$1)</f>
        <v>230</v>
      </c>
      <c r="D99" s="172">
        <f>职业参数比例等级参数!$O$6*(A99/$E$1)</f>
        <v>736</v>
      </c>
      <c r="E99" s="172">
        <f>职业参数比例等级参数!$O$7*(A99/$E$1)</f>
        <v>552</v>
      </c>
      <c r="F99" s="172">
        <f>职业参数比例等级参数!$O$8*(A99/$E$1)</f>
        <v>441.6</v>
      </c>
      <c r="G99" s="172">
        <f>职业参数比例等级参数!$O$9*(A99/$E$1)</f>
        <v>331.2</v>
      </c>
      <c r="H99" s="172">
        <f>职业参数比例等级参数!$O$10*(A99/$E$1)</f>
        <v>44.160000000000004</v>
      </c>
      <c r="I99" s="172">
        <f>职业参数比例等级参数!$O$11*(A99/$E$1)</f>
        <v>88.320000000000007</v>
      </c>
      <c r="J99" s="172">
        <f>职业参数比例等级参数!$O$12*(A99/$E$1)</f>
        <v>44.160000000000004</v>
      </c>
      <c r="L99" s="172">
        <f>职业参数比例等级参数!$P$4*(A99/$E$1)</f>
        <v>736</v>
      </c>
      <c r="M99" s="172">
        <f>职业参数比例等级参数!$P$5*(A99/$E$1)</f>
        <v>345</v>
      </c>
      <c r="N99" s="172">
        <f>职业参数比例等级参数!$P$6*(A99/$E$1)</f>
        <v>588.80000000000007</v>
      </c>
      <c r="O99" s="172">
        <f>职业参数比例等级参数!$P$7*(A99/$E$1)</f>
        <v>441.6</v>
      </c>
      <c r="P99" s="172">
        <f>职业参数比例等级参数!$P$8*(A99/$E$1)</f>
        <v>588.80000000000007</v>
      </c>
      <c r="Q99" s="172">
        <f>职业参数比例等级参数!$P$9*(A99/$E$1)</f>
        <v>441.6</v>
      </c>
      <c r="R99" s="172">
        <f>职业参数比例等级参数!$P$10*(A99/$E$1)</f>
        <v>147.20000000000002</v>
      </c>
      <c r="S99" s="172">
        <f>职业参数比例等级参数!$P$11*(A99/$E$1)</f>
        <v>294.40000000000003</v>
      </c>
      <c r="T99" s="172">
        <f>职业参数比例等级参数!$P$12*(A99/$E$1)</f>
        <v>147.20000000000002</v>
      </c>
      <c r="V99" s="172">
        <f>职业参数比例等级参数!$Q$4*(A99/$E$1)</f>
        <v>736</v>
      </c>
      <c r="W99" s="172">
        <f>职业参数比例等级参数!$Q$5*(A99/$E$1)</f>
        <v>460</v>
      </c>
      <c r="X99" s="172">
        <f>职业参数比例等级参数!$Q$6*(A99/$E$1)</f>
        <v>368</v>
      </c>
      <c r="Y99" s="172">
        <f>职业参数比例等级参数!$Q$7*(A99/$E$1)</f>
        <v>441.6</v>
      </c>
      <c r="Z99" s="172">
        <f>职业参数比例等级参数!$Q$8*(A99/$E$1)</f>
        <v>736</v>
      </c>
      <c r="AA99" s="172">
        <f>职业参数比例等级参数!$Q$9*(A99/$E$1)</f>
        <v>552</v>
      </c>
      <c r="AB99" s="172">
        <f>职业参数比例等级参数!$Q$10*(A99/$E$1)</f>
        <v>88.320000000000007</v>
      </c>
      <c r="AC99" s="172">
        <f>职业参数比例等级参数!$Q$11*(A99/$E$1)</f>
        <v>176.64000000000001</v>
      </c>
      <c r="AD99" s="172">
        <f>职业参数比例等级参数!$Q$12*(A99/$E$1)</f>
        <v>88.320000000000007</v>
      </c>
    </row>
    <row r="100" spans="1:30">
      <c r="A100" s="171">
        <v>93</v>
      </c>
      <c r="B100" s="172">
        <f>职业参数比例等级参数!$O$4*(A100/$E$1)</f>
        <v>930</v>
      </c>
      <c r="C100" s="172">
        <f>职业参数比例等级参数!$O$5*(A100/$E$1)</f>
        <v>232.5</v>
      </c>
      <c r="D100" s="172">
        <f>职业参数比例等级参数!$O$6*(A100/$E$1)</f>
        <v>744</v>
      </c>
      <c r="E100" s="172">
        <f>职业参数比例等级参数!$O$7*(A100/$E$1)</f>
        <v>558</v>
      </c>
      <c r="F100" s="172">
        <f>职业参数比例等级参数!$O$8*(A100/$E$1)</f>
        <v>446.40000000000003</v>
      </c>
      <c r="G100" s="172">
        <f>职业参数比例等级参数!$O$9*(A100/$E$1)</f>
        <v>334.8</v>
      </c>
      <c r="H100" s="172">
        <f>职业参数比例等级参数!$O$10*(A100/$E$1)</f>
        <v>44.64</v>
      </c>
      <c r="I100" s="172">
        <f>职业参数比例等级参数!$O$11*(A100/$E$1)</f>
        <v>89.28</v>
      </c>
      <c r="J100" s="172">
        <f>职业参数比例等级参数!$O$12*(A100/$E$1)</f>
        <v>44.64</v>
      </c>
      <c r="L100" s="172">
        <f>职业参数比例等级参数!$P$4*(A100/$E$1)</f>
        <v>744</v>
      </c>
      <c r="M100" s="172">
        <f>职业参数比例等级参数!$P$5*(A100/$E$1)</f>
        <v>348.75</v>
      </c>
      <c r="N100" s="172">
        <f>职业参数比例等级参数!$P$6*(A100/$E$1)</f>
        <v>595.20000000000005</v>
      </c>
      <c r="O100" s="172">
        <f>职业参数比例等级参数!$P$7*(A100/$E$1)</f>
        <v>446.40000000000003</v>
      </c>
      <c r="P100" s="172">
        <f>职业参数比例等级参数!$P$8*(A100/$E$1)</f>
        <v>595.20000000000005</v>
      </c>
      <c r="Q100" s="172">
        <f>职业参数比例等级参数!$P$9*(A100/$E$1)</f>
        <v>446.40000000000003</v>
      </c>
      <c r="R100" s="172">
        <f>职业参数比例等级参数!$P$10*(A100/$E$1)</f>
        <v>148.80000000000001</v>
      </c>
      <c r="S100" s="172">
        <f>职业参数比例等级参数!$P$11*(A100/$E$1)</f>
        <v>297.60000000000002</v>
      </c>
      <c r="T100" s="172">
        <f>职业参数比例等级参数!$P$12*(A100/$E$1)</f>
        <v>148.80000000000001</v>
      </c>
      <c r="V100" s="172">
        <f>职业参数比例等级参数!$Q$4*(A100/$E$1)</f>
        <v>744</v>
      </c>
      <c r="W100" s="172">
        <f>职业参数比例等级参数!$Q$5*(A100/$E$1)</f>
        <v>465</v>
      </c>
      <c r="X100" s="172">
        <f>职业参数比例等级参数!$Q$6*(A100/$E$1)</f>
        <v>372</v>
      </c>
      <c r="Y100" s="172">
        <f>职业参数比例等级参数!$Q$7*(A100/$E$1)</f>
        <v>446.40000000000003</v>
      </c>
      <c r="Z100" s="172">
        <f>职业参数比例等级参数!$Q$8*(A100/$E$1)</f>
        <v>744</v>
      </c>
      <c r="AA100" s="172">
        <f>职业参数比例等级参数!$Q$9*(A100/$E$1)</f>
        <v>558</v>
      </c>
      <c r="AB100" s="172">
        <f>职业参数比例等级参数!$Q$10*(A100/$E$1)</f>
        <v>89.28</v>
      </c>
      <c r="AC100" s="172">
        <f>职业参数比例等级参数!$Q$11*(A100/$E$1)</f>
        <v>178.56</v>
      </c>
      <c r="AD100" s="172">
        <f>职业参数比例等级参数!$Q$12*(A100/$E$1)</f>
        <v>89.28</v>
      </c>
    </row>
    <row r="101" spans="1:30">
      <c r="A101" s="158">
        <v>94</v>
      </c>
      <c r="B101" s="172">
        <f>职业参数比例等级参数!$O$4*(A101/$E$1)</f>
        <v>940</v>
      </c>
      <c r="C101" s="172">
        <f>职业参数比例等级参数!$O$5*(A101/$E$1)</f>
        <v>235</v>
      </c>
      <c r="D101" s="172">
        <f>职业参数比例等级参数!$O$6*(A101/$E$1)</f>
        <v>752</v>
      </c>
      <c r="E101" s="172">
        <f>职业参数比例等级参数!$O$7*(A101/$E$1)</f>
        <v>564</v>
      </c>
      <c r="F101" s="172">
        <f>职业参数比例等级参数!$O$8*(A101/$E$1)</f>
        <v>451.2</v>
      </c>
      <c r="G101" s="172">
        <f>职业参数比例等级参数!$O$9*(A101/$E$1)</f>
        <v>338.4</v>
      </c>
      <c r="H101" s="172">
        <f>职业参数比例等级参数!$O$10*(A101/$E$1)</f>
        <v>45.12</v>
      </c>
      <c r="I101" s="172">
        <f>职业参数比例等级参数!$O$11*(A101/$E$1)</f>
        <v>90.24</v>
      </c>
      <c r="J101" s="172">
        <f>职业参数比例等级参数!$O$12*(A101/$E$1)</f>
        <v>45.12</v>
      </c>
      <c r="L101" s="172">
        <f>职业参数比例等级参数!$P$4*(A101/$E$1)</f>
        <v>752</v>
      </c>
      <c r="M101" s="172">
        <f>职业参数比例等级参数!$P$5*(A101/$E$1)</f>
        <v>352.5</v>
      </c>
      <c r="N101" s="172">
        <f>职业参数比例等级参数!$P$6*(A101/$E$1)</f>
        <v>601.59999999999991</v>
      </c>
      <c r="O101" s="172">
        <f>职业参数比例等级参数!$P$7*(A101/$E$1)</f>
        <v>451.2</v>
      </c>
      <c r="P101" s="172">
        <f>职业参数比例等级参数!$P$8*(A101/$E$1)</f>
        <v>601.59999999999991</v>
      </c>
      <c r="Q101" s="172">
        <f>职业参数比例等级参数!$P$9*(A101/$E$1)</f>
        <v>451.2</v>
      </c>
      <c r="R101" s="172">
        <f>职业参数比例等级参数!$P$10*(A101/$E$1)</f>
        <v>150.39999999999998</v>
      </c>
      <c r="S101" s="172">
        <f>职业参数比例等级参数!$P$11*(A101/$E$1)</f>
        <v>300.79999999999995</v>
      </c>
      <c r="T101" s="172">
        <f>职业参数比例等级参数!$P$12*(A101/$E$1)</f>
        <v>150.39999999999998</v>
      </c>
      <c r="V101" s="172">
        <f>职业参数比例等级参数!$Q$4*(A101/$E$1)</f>
        <v>752</v>
      </c>
      <c r="W101" s="172">
        <f>职业参数比例等级参数!$Q$5*(A101/$E$1)</f>
        <v>470</v>
      </c>
      <c r="X101" s="172">
        <f>职业参数比例等级参数!$Q$6*(A101/$E$1)</f>
        <v>376</v>
      </c>
      <c r="Y101" s="172">
        <f>职业参数比例等级参数!$Q$7*(A101/$E$1)</f>
        <v>451.2</v>
      </c>
      <c r="Z101" s="172">
        <f>职业参数比例等级参数!$Q$8*(A101/$E$1)</f>
        <v>752</v>
      </c>
      <c r="AA101" s="172">
        <f>职业参数比例等级参数!$Q$9*(A101/$E$1)</f>
        <v>564</v>
      </c>
      <c r="AB101" s="172">
        <f>职业参数比例等级参数!$Q$10*(A101/$E$1)</f>
        <v>90.24</v>
      </c>
      <c r="AC101" s="172">
        <f>职业参数比例等级参数!$Q$11*(A101/$E$1)</f>
        <v>180.48</v>
      </c>
      <c r="AD101" s="172">
        <f>职业参数比例等级参数!$Q$12*(A101/$E$1)</f>
        <v>90.24</v>
      </c>
    </row>
    <row r="102" spans="1:30">
      <c r="A102" s="171">
        <v>95</v>
      </c>
      <c r="B102" s="172">
        <f>职业参数比例等级参数!$O$4*(A102/$E$1)</f>
        <v>950</v>
      </c>
      <c r="C102" s="172">
        <f>职业参数比例等级参数!$O$5*(A102/$E$1)</f>
        <v>237.5</v>
      </c>
      <c r="D102" s="172">
        <f>职业参数比例等级参数!$O$6*(A102/$E$1)</f>
        <v>760</v>
      </c>
      <c r="E102" s="172">
        <f>职业参数比例等级参数!$O$7*(A102/$E$1)</f>
        <v>570</v>
      </c>
      <c r="F102" s="172">
        <f>职业参数比例等级参数!$O$8*(A102/$E$1)</f>
        <v>456</v>
      </c>
      <c r="G102" s="172">
        <f>职业参数比例等级参数!$O$9*(A102/$E$1)</f>
        <v>342</v>
      </c>
      <c r="H102" s="172">
        <f>职业参数比例等级参数!$O$10*(A102/$E$1)</f>
        <v>45.599999999999994</v>
      </c>
      <c r="I102" s="172">
        <f>职业参数比例等级参数!$O$11*(A102/$E$1)</f>
        <v>91.199999999999989</v>
      </c>
      <c r="J102" s="172">
        <f>职业参数比例等级参数!$O$12*(A102/$E$1)</f>
        <v>45.599999999999994</v>
      </c>
      <c r="L102" s="172">
        <f>职业参数比例等级参数!$P$4*(A102/$E$1)</f>
        <v>760</v>
      </c>
      <c r="M102" s="172">
        <f>职业参数比例等级参数!$P$5*(A102/$E$1)</f>
        <v>356.25</v>
      </c>
      <c r="N102" s="172">
        <f>职业参数比例等级参数!$P$6*(A102/$E$1)</f>
        <v>608</v>
      </c>
      <c r="O102" s="172">
        <f>职业参数比例等级参数!$P$7*(A102/$E$1)</f>
        <v>456</v>
      </c>
      <c r="P102" s="172">
        <f>职业参数比例等级参数!$P$8*(A102/$E$1)</f>
        <v>608</v>
      </c>
      <c r="Q102" s="172">
        <f>职业参数比例等级参数!$P$9*(A102/$E$1)</f>
        <v>456</v>
      </c>
      <c r="R102" s="172">
        <f>职业参数比例等级参数!$P$10*(A102/$E$1)</f>
        <v>152</v>
      </c>
      <c r="S102" s="172">
        <f>职业参数比例等级参数!$P$11*(A102/$E$1)</f>
        <v>304</v>
      </c>
      <c r="T102" s="172">
        <f>职业参数比例等级参数!$P$12*(A102/$E$1)</f>
        <v>152</v>
      </c>
      <c r="V102" s="172">
        <f>职业参数比例等级参数!$Q$4*(A102/$E$1)</f>
        <v>760</v>
      </c>
      <c r="W102" s="172">
        <f>职业参数比例等级参数!$Q$5*(A102/$E$1)</f>
        <v>475</v>
      </c>
      <c r="X102" s="172">
        <f>职业参数比例等级参数!$Q$6*(A102/$E$1)</f>
        <v>380</v>
      </c>
      <c r="Y102" s="172">
        <f>职业参数比例等级参数!$Q$7*(A102/$E$1)</f>
        <v>456</v>
      </c>
      <c r="Z102" s="172">
        <f>职业参数比例等级参数!$Q$8*(A102/$E$1)</f>
        <v>760</v>
      </c>
      <c r="AA102" s="172">
        <f>职业参数比例等级参数!$Q$9*(A102/$E$1)</f>
        <v>570</v>
      </c>
      <c r="AB102" s="172">
        <f>职业参数比例等级参数!$Q$10*(A102/$E$1)</f>
        <v>91.199999999999989</v>
      </c>
      <c r="AC102" s="172">
        <f>职业参数比例等级参数!$Q$11*(A102/$E$1)</f>
        <v>182.39999999999998</v>
      </c>
      <c r="AD102" s="172">
        <f>职业参数比例等级参数!$Q$12*(A102/$E$1)</f>
        <v>91.199999999999989</v>
      </c>
    </row>
    <row r="103" spans="1:30">
      <c r="A103" s="158">
        <v>96</v>
      </c>
      <c r="B103" s="172">
        <f>职业参数比例等级参数!$O$4*(A103/$E$1)</f>
        <v>960</v>
      </c>
      <c r="C103" s="172">
        <f>职业参数比例等级参数!$O$5*(A103/$E$1)</f>
        <v>240</v>
      </c>
      <c r="D103" s="172">
        <f>职业参数比例等级参数!$O$6*(A103/$E$1)</f>
        <v>768</v>
      </c>
      <c r="E103" s="172">
        <f>职业参数比例等级参数!$O$7*(A103/$E$1)</f>
        <v>576</v>
      </c>
      <c r="F103" s="172">
        <f>职业参数比例等级参数!$O$8*(A103/$E$1)</f>
        <v>460.79999999999995</v>
      </c>
      <c r="G103" s="172">
        <f>职业参数比例等级参数!$O$9*(A103/$E$1)</f>
        <v>345.59999999999997</v>
      </c>
      <c r="H103" s="172">
        <f>职业参数比例等级参数!$O$10*(A103/$E$1)</f>
        <v>46.08</v>
      </c>
      <c r="I103" s="172">
        <f>职业参数比例等级参数!$O$11*(A103/$E$1)</f>
        <v>92.16</v>
      </c>
      <c r="J103" s="172">
        <f>职业参数比例等级参数!$O$12*(A103/$E$1)</f>
        <v>46.08</v>
      </c>
      <c r="L103" s="172">
        <f>职业参数比例等级参数!$P$4*(A103/$E$1)</f>
        <v>768</v>
      </c>
      <c r="M103" s="172">
        <f>职业参数比例等级参数!$P$5*(A103/$E$1)</f>
        <v>360</v>
      </c>
      <c r="N103" s="172">
        <f>职业参数比例等级参数!$P$6*(A103/$E$1)</f>
        <v>614.4</v>
      </c>
      <c r="O103" s="172">
        <f>职业参数比例等级参数!$P$7*(A103/$E$1)</f>
        <v>460.79999999999995</v>
      </c>
      <c r="P103" s="172">
        <f>职业参数比例等级参数!$P$8*(A103/$E$1)</f>
        <v>614.4</v>
      </c>
      <c r="Q103" s="172">
        <f>职业参数比例等级参数!$P$9*(A103/$E$1)</f>
        <v>460.79999999999995</v>
      </c>
      <c r="R103" s="172">
        <f>职业参数比例等级参数!$P$10*(A103/$E$1)</f>
        <v>153.6</v>
      </c>
      <c r="S103" s="172">
        <f>职业参数比例等级参数!$P$11*(A103/$E$1)</f>
        <v>307.2</v>
      </c>
      <c r="T103" s="172">
        <f>职业参数比例等级参数!$P$12*(A103/$E$1)</f>
        <v>153.6</v>
      </c>
      <c r="V103" s="172">
        <f>职业参数比例等级参数!$Q$4*(A103/$E$1)</f>
        <v>768</v>
      </c>
      <c r="W103" s="172">
        <f>职业参数比例等级参数!$Q$5*(A103/$E$1)</f>
        <v>480</v>
      </c>
      <c r="X103" s="172">
        <f>职业参数比例等级参数!$Q$6*(A103/$E$1)</f>
        <v>384</v>
      </c>
      <c r="Y103" s="172">
        <f>职业参数比例等级参数!$Q$7*(A103/$E$1)</f>
        <v>460.79999999999995</v>
      </c>
      <c r="Z103" s="172">
        <f>职业参数比例等级参数!$Q$8*(A103/$E$1)</f>
        <v>768</v>
      </c>
      <c r="AA103" s="172">
        <f>职业参数比例等级参数!$Q$9*(A103/$E$1)</f>
        <v>576</v>
      </c>
      <c r="AB103" s="172">
        <f>职业参数比例等级参数!$Q$10*(A103/$E$1)</f>
        <v>92.16</v>
      </c>
      <c r="AC103" s="172">
        <f>职业参数比例等级参数!$Q$11*(A103/$E$1)</f>
        <v>184.32</v>
      </c>
      <c r="AD103" s="172">
        <f>职业参数比例等级参数!$Q$12*(A103/$E$1)</f>
        <v>92.16</v>
      </c>
    </row>
    <row r="104" spans="1:30">
      <c r="A104" s="171">
        <v>97</v>
      </c>
      <c r="B104" s="172">
        <f>职业参数比例等级参数!$O$4*(A104/$E$1)</f>
        <v>970</v>
      </c>
      <c r="C104" s="172">
        <f>职业参数比例等级参数!$O$5*(A104/$E$1)</f>
        <v>242.5</v>
      </c>
      <c r="D104" s="172">
        <f>职业参数比例等级参数!$O$6*(A104/$E$1)</f>
        <v>776</v>
      </c>
      <c r="E104" s="172">
        <f>职业参数比例等级参数!$O$7*(A104/$E$1)</f>
        <v>582</v>
      </c>
      <c r="F104" s="172">
        <f>职业参数比例等级参数!$O$8*(A104/$E$1)</f>
        <v>465.59999999999997</v>
      </c>
      <c r="G104" s="172">
        <f>职业参数比例等级参数!$O$9*(A104/$E$1)</f>
        <v>349.2</v>
      </c>
      <c r="H104" s="172">
        <f>职业参数比例等级参数!$O$10*(A104/$E$1)</f>
        <v>46.56</v>
      </c>
      <c r="I104" s="172">
        <f>职业参数比例等级参数!$O$11*(A104/$E$1)</f>
        <v>93.12</v>
      </c>
      <c r="J104" s="172">
        <f>职业参数比例等级参数!$O$12*(A104/$E$1)</f>
        <v>46.56</v>
      </c>
      <c r="L104" s="172">
        <f>职业参数比例等级参数!$P$4*(A104/$E$1)</f>
        <v>776</v>
      </c>
      <c r="M104" s="172">
        <f>职业参数比例等级参数!$P$5*(A104/$E$1)</f>
        <v>363.75</v>
      </c>
      <c r="N104" s="172">
        <f>职业参数比例等级参数!$P$6*(A104/$E$1)</f>
        <v>620.79999999999995</v>
      </c>
      <c r="O104" s="172">
        <f>职业参数比例等级参数!$P$7*(A104/$E$1)</f>
        <v>465.59999999999997</v>
      </c>
      <c r="P104" s="172">
        <f>职业参数比例等级参数!$P$8*(A104/$E$1)</f>
        <v>620.79999999999995</v>
      </c>
      <c r="Q104" s="172">
        <f>职业参数比例等级参数!$P$9*(A104/$E$1)</f>
        <v>465.59999999999997</v>
      </c>
      <c r="R104" s="172">
        <f>职业参数比例等级参数!$P$10*(A104/$E$1)</f>
        <v>155.19999999999999</v>
      </c>
      <c r="S104" s="172">
        <f>职业参数比例等级参数!$P$11*(A104/$E$1)</f>
        <v>310.39999999999998</v>
      </c>
      <c r="T104" s="172">
        <f>职业参数比例等级参数!$P$12*(A104/$E$1)</f>
        <v>155.19999999999999</v>
      </c>
      <c r="V104" s="172">
        <f>职业参数比例等级参数!$Q$4*(A104/$E$1)</f>
        <v>776</v>
      </c>
      <c r="W104" s="172">
        <f>职业参数比例等级参数!$Q$5*(A104/$E$1)</f>
        <v>485</v>
      </c>
      <c r="X104" s="172">
        <f>职业参数比例等级参数!$Q$6*(A104/$E$1)</f>
        <v>388</v>
      </c>
      <c r="Y104" s="172">
        <f>职业参数比例等级参数!$Q$7*(A104/$E$1)</f>
        <v>465.59999999999997</v>
      </c>
      <c r="Z104" s="172">
        <f>职业参数比例等级参数!$Q$8*(A104/$E$1)</f>
        <v>776</v>
      </c>
      <c r="AA104" s="172">
        <f>职业参数比例等级参数!$Q$9*(A104/$E$1)</f>
        <v>582</v>
      </c>
      <c r="AB104" s="172">
        <f>职业参数比例等级参数!$Q$10*(A104/$E$1)</f>
        <v>93.12</v>
      </c>
      <c r="AC104" s="172">
        <f>职业参数比例等级参数!$Q$11*(A104/$E$1)</f>
        <v>186.24</v>
      </c>
      <c r="AD104" s="172">
        <f>职业参数比例等级参数!$Q$12*(A104/$E$1)</f>
        <v>93.12</v>
      </c>
    </row>
    <row r="105" spans="1:30">
      <c r="A105" s="158">
        <v>98</v>
      </c>
      <c r="B105" s="172">
        <f>职业参数比例等级参数!$O$4*(A105/$E$1)</f>
        <v>980</v>
      </c>
      <c r="C105" s="172">
        <f>职业参数比例等级参数!$O$5*(A105/$E$1)</f>
        <v>245</v>
      </c>
      <c r="D105" s="172">
        <f>职业参数比例等级参数!$O$6*(A105/$E$1)</f>
        <v>784</v>
      </c>
      <c r="E105" s="172">
        <f>职业参数比例等级参数!$O$7*(A105/$E$1)</f>
        <v>588</v>
      </c>
      <c r="F105" s="172">
        <f>职业参数比例等级参数!$O$8*(A105/$E$1)</f>
        <v>470.4</v>
      </c>
      <c r="G105" s="172">
        <f>职业参数比例等级参数!$O$9*(A105/$E$1)</f>
        <v>352.8</v>
      </c>
      <c r="H105" s="172">
        <f>职业参数比例等级参数!$O$10*(A105/$E$1)</f>
        <v>47.04</v>
      </c>
      <c r="I105" s="172">
        <f>职业参数比例等级参数!$O$11*(A105/$E$1)</f>
        <v>94.08</v>
      </c>
      <c r="J105" s="172">
        <f>职业参数比例等级参数!$O$12*(A105/$E$1)</f>
        <v>47.04</v>
      </c>
      <c r="L105" s="172">
        <f>职业参数比例等级参数!$P$4*(A105/$E$1)</f>
        <v>784</v>
      </c>
      <c r="M105" s="172">
        <f>职业参数比例等级参数!$P$5*(A105/$E$1)</f>
        <v>367.5</v>
      </c>
      <c r="N105" s="172">
        <f>职业参数比例等级参数!$P$6*(A105/$E$1)</f>
        <v>627.20000000000005</v>
      </c>
      <c r="O105" s="172">
        <f>职业参数比例等级参数!$P$7*(A105/$E$1)</f>
        <v>470.4</v>
      </c>
      <c r="P105" s="172">
        <f>职业参数比例等级参数!$P$8*(A105/$E$1)</f>
        <v>627.20000000000005</v>
      </c>
      <c r="Q105" s="172">
        <f>职业参数比例等级参数!$P$9*(A105/$E$1)</f>
        <v>470.4</v>
      </c>
      <c r="R105" s="172">
        <f>职业参数比例等级参数!$P$10*(A105/$E$1)</f>
        <v>156.80000000000001</v>
      </c>
      <c r="S105" s="172">
        <f>职业参数比例等级参数!$P$11*(A105/$E$1)</f>
        <v>313.60000000000002</v>
      </c>
      <c r="T105" s="172">
        <f>职业参数比例等级参数!$P$12*(A105/$E$1)</f>
        <v>156.80000000000001</v>
      </c>
      <c r="V105" s="172">
        <f>职业参数比例等级参数!$Q$4*(A105/$E$1)</f>
        <v>784</v>
      </c>
      <c r="W105" s="172">
        <f>职业参数比例等级参数!$Q$5*(A105/$E$1)</f>
        <v>490</v>
      </c>
      <c r="X105" s="172">
        <f>职业参数比例等级参数!$Q$6*(A105/$E$1)</f>
        <v>392</v>
      </c>
      <c r="Y105" s="172">
        <f>职业参数比例等级参数!$Q$7*(A105/$E$1)</f>
        <v>470.4</v>
      </c>
      <c r="Z105" s="172">
        <f>职业参数比例等级参数!$Q$8*(A105/$E$1)</f>
        <v>784</v>
      </c>
      <c r="AA105" s="172">
        <f>职业参数比例等级参数!$Q$9*(A105/$E$1)</f>
        <v>588</v>
      </c>
      <c r="AB105" s="172">
        <f>职业参数比例等级参数!$Q$10*(A105/$E$1)</f>
        <v>94.08</v>
      </c>
      <c r="AC105" s="172">
        <f>职业参数比例等级参数!$Q$11*(A105/$E$1)</f>
        <v>188.16</v>
      </c>
      <c r="AD105" s="172">
        <f>职业参数比例等级参数!$Q$12*(A105/$E$1)</f>
        <v>94.08</v>
      </c>
    </row>
    <row r="106" spans="1:30">
      <c r="A106" s="171">
        <v>99</v>
      </c>
      <c r="B106" s="172">
        <f>职业参数比例等级参数!$O$4*(A106/$E$1)</f>
        <v>990</v>
      </c>
      <c r="C106" s="172">
        <f>职业参数比例等级参数!$O$5*(A106/$E$1)</f>
        <v>247.5</v>
      </c>
      <c r="D106" s="172">
        <f>职业参数比例等级参数!$O$6*(A106/$E$1)</f>
        <v>792</v>
      </c>
      <c r="E106" s="172">
        <f>职业参数比例等级参数!$O$7*(A106/$E$1)</f>
        <v>594</v>
      </c>
      <c r="F106" s="172">
        <f>职业参数比例等级参数!$O$8*(A106/$E$1)</f>
        <v>475.2</v>
      </c>
      <c r="G106" s="172">
        <f>职业参数比例等级参数!$O$9*(A106/$E$1)</f>
        <v>356.4</v>
      </c>
      <c r="H106" s="172">
        <f>职业参数比例等级参数!$O$10*(A106/$E$1)</f>
        <v>47.519999999999996</v>
      </c>
      <c r="I106" s="172">
        <f>职业参数比例等级参数!$O$11*(A106/$E$1)</f>
        <v>95.039999999999992</v>
      </c>
      <c r="J106" s="172">
        <f>职业参数比例等级参数!$O$12*(A106/$E$1)</f>
        <v>47.519999999999996</v>
      </c>
      <c r="L106" s="172">
        <f>职业参数比例等级参数!$P$4*(A106/$E$1)</f>
        <v>792</v>
      </c>
      <c r="M106" s="172">
        <f>职业参数比例等级参数!$P$5*(A106/$E$1)</f>
        <v>371.25</v>
      </c>
      <c r="N106" s="172">
        <f>职业参数比例等级参数!$P$6*(A106/$E$1)</f>
        <v>633.6</v>
      </c>
      <c r="O106" s="172">
        <f>职业参数比例等级参数!$P$7*(A106/$E$1)</f>
        <v>475.2</v>
      </c>
      <c r="P106" s="172">
        <f>职业参数比例等级参数!$P$8*(A106/$E$1)</f>
        <v>633.6</v>
      </c>
      <c r="Q106" s="172">
        <f>职业参数比例等级参数!$P$9*(A106/$E$1)</f>
        <v>475.2</v>
      </c>
      <c r="R106" s="172">
        <f>职业参数比例等级参数!$P$10*(A106/$E$1)</f>
        <v>158.4</v>
      </c>
      <c r="S106" s="172">
        <f>职业参数比例等级参数!$P$11*(A106/$E$1)</f>
        <v>316.8</v>
      </c>
      <c r="T106" s="172">
        <f>职业参数比例等级参数!$P$12*(A106/$E$1)</f>
        <v>158.4</v>
      </c>
      <c r="V106" s="172">
        <f>职业参数比例等级参数!$Q$4*(A106/$E$1)</f>
        <v>792</v>
      </c>
      <c r="W106" s="172">
        <f>职业参数比例等级参数!$Q$5*(A106/$E$1)</f>
        <v>495</v>
      </c>
      <c r="X106" s="172">
        <f>职业参数比例等级参数!$Q$6*(A106/$E$1)</f>
        <v>396</v>
      </c>
      <c r="Y106" s="172">
        <f>职业参数比例等级参数!$Q$7*(A106/$E$1)</f>
        <v>475.2</v>
      </c>
      <c r="Z106" s="172">
        <f>职业参数比例等级参数!$Q$8*(A106/$E$1)</f>
        <v>792</v>
      </c>
      <c r="AA106" s="172">
        <f>职业参数比例等级参数!$Q$9*(A106/$E$1)</f>
        <v>594</v>
      </c>
      <c r="AB106" s="172">
        <f>职业参数比例等级参数!$Q$10*(A106/$E$1)</f>
        <v>95.039999999999992</v>
      </c>
      <c r="AC106" s="172">
        <f>职业参数比例等级参数!$Q$11*(A106/$E$1)</f>
        <v>190.07999999999998</v>
      </c>
      <c r="AD106" s="172">
        <f>职业参数比例等级参数!$Q$12*(A106/$E$1)</f>
        <v>95.039999999999992</v>
      </c>
    </row>
    <row r="107" spans="1:30">
      <c r="A107" s="158">
        <v>100</v>
      </c>
      <c r="B107" s="172">
        <f>职业参数比例等级参数!$O$4*(A107/$E$1)</f>
        <v>1000</v>
      </c>
      <c r="C107" s="172">
        <f>职业参数比例等级参数!$O$5*(A107/$E$1)</f>
        <v>250</v>
      </c>
      <c r="D107" s="172">
        <f>职业参数比例等级参数!$O$6*(A107/$E$1)</f>
        <v>800</v>
      </c>
      <c r="E107" s="172">
        <f>职业参数比例等级参数!$O$7*(A107/$E$1)</f>
        <v>600</v>
      </c>
      <c r="F107" s="172">
        <f>职业参数比例等级参数!$O$8*(A107/$E$1)</f>
        <v>480</v>
      </c>
      <c r="G107" s="172">
        <f>职业参数比例等级参数!$O$9*(A107/$E$1)</f>
        <v>360</v>
      </c>
      <c r="H107" s="172">
        <f>职业参数比例等级参数!$O$10*(A107/$E$1)</f>
        <v>48</v>
      </c>
      <c r="I107" s="172">
        <f>职业参数比例等级参数!$O$11*(A107/$E$1)</f>
        <v>96</v>
      </c>
      <c r="J107" s="172">
        <f>职业参数比例等级参数!$O$12*(A107/$E$1)</f>
        <v>48</v>
      </c>
      <c r="L107" s="172">
        <f>职业参数比例等级参数!$P$4*(A107/$E$1)</f>
        <v>800</v>
      </c>
      <c r="M107" s="172">
        <f>职业参数比例等级参数!$P$5*(A107/$E$1)</f>
        <v>375</v>
      </c>
      <c r="N107" s="172">
        <f>职业参数比例等级参数!$P$6*(A107/$E$1)</f>
        <v>640</v>
      </c>
      <c r="O107" s="172">
        <f>职业参数比例等级参数!$P$7*(A107/$E$1)</f>
        <v>480</v>
      </c>
      <c r="P107" s="172">
        <f>职业参数比例等级参数!$P$8*(A107/$E$1)</f>
        <v>640</v>
      </c>
      <c r="Q107" s="172">
        <f>职业参数比例等级参数!$P$9*(A107/$E$1)</f>
        <v>480</v>
      </c>
      <c r="R107" s="172">
        <f>职业参数比例等级参数!$P$10*(A107/$E$1)</f>
        <v>160</v>
      </c>
      <c r="S107" s="172">
        <f>职业参数比例等级参数!$P$11*(A107/$E$1)</f>
        <v>320</v>
      </c>
      <c r="T107" s="172">
        <f>职业参数比例等级参数!$P$12*(A107/$E$1)</f>
        <v>160</v>
      </c>
      <c r="V107" s="172">
        <f>职业参数比例等级参数!$Q$4*(A107/$E$1)</f>
        <v>800</v>
      </c>
      <c r="W107" s="172">
        <f>职业参数比例等级参数!$Q$5*(A107/$E$1)</f>
        <v>500</v>
      </c>
      <c r="X107" s="172">
        <f>职业参数比例等级参数!$Q$6*(A107/$E$1)</f>
        <v>400</v>
      </c>
      <c r="Y107" s="172">
        <f>职业参数比例等级参数!$Q$7*(A107/$E$1)</f>
        <v>480</v>
      </c>
      <c r="Z107" s="172">
        <f>职业参数比例等级参数!$Q$8*(A107/$E$1)</f>
        <v>800</v>
      </c>
      <c r="AA107" s="172">
        <f>职业参数比例等级参数!$Q$9*(A107/$E$1)</f>
        <v>600</v>
      </c>
      <c r="AB107" s="172">
        <f>职业参数比例等级参数!$Q$10*(A107/$E$1)</f>
        <v>96</v>
      </c>
      <c r="AC107" s="172">
        <f>职业参数比例等级参数!$Q$11*(A107/$E$1)</f>
        <v>192</v>
      </c>
      <c r="AD107" s="172">
        <f>职业参数比例等级参数!$Q$12*(A107/$E$1)</f>
        <v>96</v>
      </c>
    </row>
  </sheetData>
  <autoFilter ref="A7:AD107"/>
  <phoneticPr fontId="1"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AB225"/>
  <sheetViews>
    <sheetView topLeftCell="A5" workbookViewId="0">
      <pane ySplit="1" topLeftCell="A78" activePane="bottomLeft" state="frozen"/>
      <selection activeCell="A5" sqref="A5"/>
      <selection pane="bottomLeft" activeCell="I82" sqref="I82"/>
    </sheetView>
  </sheetViews>
  <sheetFormatPr defaultColWidth="4.21875" defaultRowHeight="13.2"/>
  <cols>
    <col min="1" max="1" width="8.77734375" style="181" customWidth="1"/>
    <col min="2" max="2" width="7.109375" style="181" customWidth="1"/>
    <col min="3" max="3" width="7.77734375" style="181" customWidth="1"/>
    <col min="4" max="4" width="6.5546875" style="181" customWidth="1"/>
    <col min="5" max="5" width="7.109375" style="181" customWidth="1"/>
    <col min="6" max="7" width="4.21875" style="181"/>
    <col min="8" max="8" width="4.21875" style="181" customWidth="1"/>
    <col min="9" max="9" width="4.21875" style="181"/>
    <col min="10" max="10" width="11.88671875" style="156" customWidth="1"/>
    <col min="11" max="11" width="5.88671875" style="156" customWidth="1"/>
    <col min="12" max="12" width="7.44140625" style="156" customWidth="1"/>
    <col min="13" max="13" width="7.44140625" style="179" customWidth="1"/>
    <col min="14" max="24" width="10.77734375" style="156" customWidth="1"/>
    <col min="25" max="16384" width="4.21875" style="156"/>
  </cols>
  <sheetData>
    <row r="2" spans="1:28" ht="105.6">
      <c r="K2" s="175" t="s">
        <v>2024</v>
      </c>
    </row>
    <row r="3" spans="1:28">
      <c r="A3" s="182">
        <v>1</v>
      </c>
      <c r="B3" s="182">
        <v>0.7</v>
      </c>
      <c r="C3" s="182">
        <v>1</v>
      </c>
      <c r="D3" s="182">
        <v>0.7</v>
      </c>
      <c r="E3" s="182">
        <v>0.3</v>
      </c>
      <c r="K3" s="175"/>
      <c r="M3" s="176" t="s">
        <v>2026</v>
      </c>
    </row>
    <row r="4" spans="1:28">
      <c r="A4" s="182">
        <v>0</v>
      </c>
      <c r="B4" s="182">
        <v>0.3</v>
      </c>
      <c r="C4" s="182">
        <v>0</v>
      </c>
      <c r="D4" s="182">
        <v>0.3</v>
      </c>
      <c r="E4" s="182">
        <v>0.7</v>
      </c>
      <c r="K4" s="175"/>
      <c r="M4" s="176" t="s">
        <v>2027</v>
      </c>
    </row>
    <row r="5" spans="1:28" ht="69.599999999999994">
      <c r="A5" s="181" t="s">
        <v>2016</v>
      </c>
      <c r="B5" s="181" t="s">
        <v>2017</v>
      </c>
      <c r="C5" s="181" t="s">
        <v>2006</v>
      </c>
      <c r="D5" s="181" t="s">
        <v>2011</v>
      </c>
      <c r="E5" s="181" t="s">
        <v>2018</v>
      </c>
      <c r="F5" s="181" t="s">
        <v>2019</v>
      </c>
      <c r="G5" s="181" t="s">
        <v>2020</v>
      </c>
      <c r="H5" s="181" t="s">
        <v>2021</v>
      </c>
      <c r="I5" s="181" t="s">
        <v>2022</v>
      </c>
      <c r="J5" s="175" t="s">
        <v>2037</v>
      </c>
      <c r="K5" s="175" t="s">
        <v>2038</v>
      </c>
      <c r="L5" s="175" t="s">
        <v>2039</v>
      </c>
      <c r="M5" s="175" t="s">
        <v>2040</v>
      </c>
      <c r="N5" s="175" t="s">
        <v>2041</v>
      </c>
      <c r="O5" s="175" t="s">
        <v>2042</v>
      </c>
      <c r="P5" s="175" t="s">
        <v>2043</v>
      </c>
      <c r="Q5" s="175" t="s">
        <v>2044</v>
      </c>
      <c r="R5" s="175" t="s">
        <v>2045</v>
      </c>
      <c r="S5" s="175" t="s">
        <v>2046</v>
      </c>
      <c r="T5" s="175" t="s">
        <v>2047</v>
      </c>
      <c r="U5" s="175" t="s">
        <v>2048</v>
      </c>
      <c r="V5" s="175" t="s">
        <v>2049</v>
      </c>
      <c r="W5" s="175" t="s">
        <v>2050</v>
      </c>
      <c r="X5" s="186" t="s">
        <v>2051</v>
      </c>
      <c r="Y5" s="185" t="s">
        <v>2052</v>
      </c>
      <c r="Z5" s="175"/>
      <c r="AA5" s="156" t="s">
        <v>2813</v>
      </c>
      <c r="AB5" s="156" t="s">
        <v>2814</v>
      </c>
    </row>
    <row r="6" spans="1:28">
      <c r="A6" s="181">
        <f>装备等级表!D8</f>
        <v>8</v>
      </c>
      <c r="C6" s="181">
        <f>装备等级表!F8</f>
        <v>4.8</v>
      </c>
      <c r="J6" s="156" t="str">
        <f>[2]装表!A2</f>
        <v>161</v>
      </c>
      <c r="K6" s="156">
        <f>[2]装表!B2</f>
        <v>61</v>
      </c>
      <c r="L6" s="156">
        <f>[2]装表!C2</f>
        <v>1</v>
      </c>
      <c r="M6" s="156">
        <f>[2]装表!D2</f>
        <v>1</v>
      </c>
      <c r="N6" s="156" t="str">
        <f>[2]装表!E2</f>
        <v>新手剑</v>
      </c>
      <c r="O6" s="156" t="str">
        <f>[2]装表!F2</f>
        <v>为了方便任何人使用所制作出来的短剑</v>
      </c>
      <c r="P6" s="156" t="str">
        <f>[2]装表!G2</f>
        <v>wepen.1.xinshoujian</v>
      </c>
      <c r="Q6" s="156">
        <f>[2]装表!H2</f>
        <v>0</v>
      </c>
      <c r="R6" s="156">
        <f>[2]装表!I2</f>
        <v>0</v>
      </c>
      <c r="S6" s="156">
        <f>[2]装表!J2</f>
        <v>0</v>
      </c>
      <c r="T6" s="156">
        <f>[2]装表!K2</f>
        <v>0</v>
      </c>
      <c r="U6" s="156">
        <f>[2]装表!L2</f>
        <v>1</v>
      </c>
      <c r="V6" s="156">
        <f>[2]装表!M2</f>
        <v>0</v>
      </c>
      <c r="W6" s="156">
        <v>0</v>
      </c>
      <c r="X6" s="156">
        <f>[2]装表!O2</f>
        <v>1</v>
      </c>
      <c r="AA6" s="156">
        <v>1</v>
      </c>
      <c r="AB6" s="156">
        <v>1</v>
      </c>
    </row>
    <row r="7" spans="1:28">
      <c r="B7" s="181">
        <f>装备等级表!E8/2</f>
        <v>3</v>
      </c>
      <c r="D7" s="181">
        <f>装备等级表!AA8</f>
        <v>6</v>
      </c>
      <c r="J7" s="156" t="str">
        <f>[2]装表!A5</f>
        <v>462</v>
      </c>
      <c r="K7" s="156">
        <f>[2]装表!B5</f>
        <v>62</v>
      </c>
      <c r="L7" s="156">
        <f>[2]装表!C5</f>
        <v>1</v>
      </c>
      <c r="M7" s="156" t="str">
        <f>[2]装表!D5</f>
        <v>1,2,3</v>
      </c>
      <c r="N7" s="156" t="str">
        <f>[2]装表!E5</f>
        <v>新手服</v>
      </c>
      <c r="O7" s="156" t="str">
        <f>[2]装表!F5</f>
        <v>用麻布加工而成的衣服，可以稍微减轻一些物理伤害</v>
      </c>
      <c r="P7" s="156" t="str">
        <f>[2]装表!G5</f>
        <v>wepen.4.xinshoufu</v>
      </c>
      <c r="Q7" s="156">
        <f>[2]装表!H5</f>
        <v>0</v>
      </c>
      <c r="R7" s="156">
        <f>[2]装表!I5</f>
        <v>0</v>
      </c>
      <c r="S7" s="156">
        <f>[2]装表!J5</f>
        <v>0</v>
      </c>
      <c r="T7" s="156">
        <f>[2]装表!K5</f>
        <v>0</v>
      </c>
      <c r="U7" s="156">
        <f>[2]装表!L5</f>
        <v>1</v>
      </c>
      <c r="V7" s="156">
        <f>[2]装表!M5</f>
        <v>0</v>
      </c>
      <c r="W7" s="156">
        <v>0</v>
      </c>
      <c r="X7" s="156">
        <f>[2]装表!O5</f>
        <v>4</v>
      </c>
      <c r="AA7" s="156">
        <v>1</v>
      </c>
      <c r="AB7" s="156">
        <v>1</v>
      </c>
    </row>
    <row r="8" spans="1:28">
      <c r="A8" s="181">
        <f>装备等级表!N8</f>
        <v>6.4</v>
      </c>
      <c r="C8" s="181">
        <f>装备等级表!P8</f>
        <v>6.4</v>
      </c>
      <c r="E8" s="183"/>
      <c r="J8" s="156" t="str">
        <f>[2]装表!A3</f>
        <v>261</v>
      </c>
      <c r="K8" s="156">
        <f>[2]装表!B3</f>
        <v>61</v>
      </c>
      <c r="L8" s="156">
        <f>[2]装表!C3</f>
        <v>1</v>
      </c>
      <c r="M8" s="156">
        <f>[2]装表!D3</f>
        <v>2</v>
      </c>
      <c r="N8" s="156" t="str">
        <f>[2]装表!E3</f>
        <v>新手弓</v>
      </c>
      <c r="O8" s="156" t="str">
        <f>[2]装表!F3</f>
        <v>用一般的木条制作而成的弓一般 可以用来打猎</v>
      </c>
      <c r="P8" s="156" t="str">
        <f>[2]装表!G3</f>
        <v>wepen.2.xinshougong</v>
      </c>
      <c r="Q8" s="156">
        <f>[2]装表!H3</f>
        <v>0</v>
      </c>
      <c r="R8" s="156">
        <f>[2]装表!I3</f>
        <v>0</v>
      </c>
      <c r="S8" s="156">
        <f>[2]装表!J3</f>
        <v>0</v>
      </c>
      <c r="T8" s="156">
        <f>[2]装表!K3</f>
        <v>0</v>
      </c>
      <c r="U8" s="156">
        <f>[2]装表!L3</f>
        <v>1</v>
      </c>
      <c r="V8" s="156">
        <f>[2]装表!M3</f>
        <v>0</v>
      </c>
      <c r="W8" s="156">
        <v>0</v>
      </c>
      <c r="X8" s="156">
        <f>[2]装表!O3</f>
        <v>2</v>
      </c>
      <c r="AA8" s="156">
        <v>1</v>
      </c>
      <c r="AB8" s="156">
        <v>1</v>
      </c>
    </row>
    <row r="9" spans="1:28">
      <c r="A9" s="181">
        <f>装备等级表!X8</f>
        <v>4</v>
      </c>
      <c r="C9" s="181">
        <f>装备等级表!Z8</f>
        <v>8</v>
      </c>
      <c r="E9" s="183"/>
      <c r="J9" s="156" t="str">
        <f>[2]装表!A4</f>
        <v>361</v>
      </c>
      <c r="K9" s="156">
        <f>[2]装表!B4</f>
        <v>61</v>
      </c>
      <c r="L9" s="156">
        <f>[2]装表!C4</f>
        <v>1</v>
      </c>
      <c r="M9" s="156">
        <f>[2]装表!D4</f>
        <v>3</v>
      </c>
      <c r="N9" s="156" t="str">
        <f>[2]装表!E4</f>
        <v>新手法杖</v>
      </c>
      <c r="O9" s="156" t="str">
        <f>[2]装表!F4</f>
        <v>比较基础的法杖，也可以给老人用来搀扶</v>
      </c>
      <c r="P9" s="156" t="str">
        <f>[2]装表!G4</f>
        <v>wepen.3.xinshoufazhang</v>
      </c>
      <c r="Q9" s="156">
        <f>[2]装表!H4</f>
        <v>0</v>
      </c>
      <c r="R9" s="156">
        <f>[2]装表!I4</f>
        <v>0</v>
      </c>
      <c r="S9" s="156">
        <f>[2]装表!J4</f>
        <v>0</v>
      </c>
      <c r="T9" s="156">
        <f>[2]装表!K4</f>
        <v>0</v>
      </c>
      <c r="U9" s="156">
        <f>[2]装表!L4</f>
        <v>1</v>
      </c>
      <c r="V9" s="156">
        <f>[2]装表!M4</f>
        <v>0</v>
      </c>
      <c r="W9" s="156">
        <v>0</v>
      </c>
      <c r="X9" s="156">
        <f>[2]装表!O4</f>
        <v>3</v>
      </c>
      <c r="AA9" s="156">
        <v>1</v>
      </c>
      <c r="AB9" s="156">
        <v>1</v>
      </c>
    </row>
    <row r="10" spans="1:28">
      <c r="A10" s="181">
        <f>$A$3*装备等级表!D12</f>
        <v>40</v>
      </c>
      <c r="C10" s="181">
        <f>$C$3*装备等级表!F12</f>
        <v>24</v>
      </c>
      <c r="E10" s="183"/>
      <c r="J10" s="156" t="str">
        <f>[2]装表!A105</f>
        <v>10461</v>
      </c>
      <c r="K10" s="156">
        <f>[2]装表!B105</f>
        <v>61</v>
      </c>
      <c r="L10" s="156">
        <f>[2]装表!C105</f>
        <v>5</v>
      </c>
      <c r="M10" s="156">
        <f>[2]装表!D105</f>
        <v>1</v>
      </c>
      <c r="N10" s="156" t="str">
        <f>[2]装表!E105</f>
        <v>学徒剑</v>
      </c>
      <c r="O10" s="156" t="str">
        <f>[2]装表!F105</f>
        <v>未写</v>
      </c>
      <c r="P10" s="156" t="str">
        <f>[2]装表!G105</f>
        <v>wepen.104.xuetujian</v>
      </c>
      <c r="Q10" s="156">
        <f>[2]装表!H105</f>
        <v>0</v>
      </c>
      <c r="R10" s="156">
        <f>[2]装表!I105</f>
        <v>0</v>
      </c>
      <c r="S10" s="156">
        <f>[2]装表!J105</f>
        <v>0</v>
      </c>
      <c r="T10" s="156">
        <f>[2]装表!K105</f>
        <v>0</v>
      </c>
      <c r="U10" s="156">
        <f>[2]装表!L105</f>
        <v>1</v>
      </c>
      <c r="V10" s="156">
        <f>[2]装表!M105</f>
        <v>0</v>
      </c>
      <c r="W10" s="156">
        <v>1000</v>
      </c>
      <c r="X10" s="156">
        <f>[2]装表!O105</f>
        <v>104</v>
      </c>
      <c r="AA10" s="156">
        <v>1</v>
      </c>
      <c r="AB10" s="156">
        <v>1</v>
      </c>
    </row>
    <row r="11" spans="1:28">
      <c r="B11" s="181">
        <f>$B$4*装备等级表!E12</f>
        <v>9</v>
      </c>
      <c r="D11" s="181">
        <f>$D$4*装备等级表!G12</f>
        <v>5.3999999999999995</v>
      </c>
      <c r="E11" s="183">
        <f>$E$4*装备等级表!H12</f>
        <v>1.6800000000000002</v>
      </c>
      <c r="H11" s="181">
        <f>E11*职业参数比例等级参数!$B$15</f>
        <v>3.3600000000000003</v>
      </c>
      <c r="I11" s="181">
        <f>E11*职业参数比例等级参数!$B$16</f>
        <v>1.6800000000000002</v>
      </c>
      <c r="K11" s="156">
        <v>63</v>
      </c>
      <c r="L11" s="156">
        <v>5</v>
      </c>
      <c r="M11" s="179">
        <v>1</v>
      </c>
      <c r="W11" s="156">
        <v>1000</v>
      </c>
      <c r="AA11" s="156">
        <v>1</v>
      </c>
      <c r="AB11" s="156">
        <v>1</v>
      </c>
    </row>
    <row r="12" spans="1:28">
      <c r="K12" s="156">
        <v>64</v>
      </c>
      <c r="L12" s="156">
        <v>5</v>
      </c>
      <c r="M12" s="179">
        <v>1</v>
      </c>
      <c r="W12" s="156">
        <v>1000</v>
      </c>
      <c r="AA12" s="156">
        <v>1</v>
      </c>
      <c r="AB12" s="156">
        <v>1</v>
      </c>
    </row>
    <row r="13" spans="1:28">
      <c r="A13" s="181">
        <f>$A$3*装备等级表!N12</f>
        <v>32</v>
      </c>
      <c r="C13" s="181">
        <f>$C$3*装备等级表!P12</f>
        <v>32</v>
      </c>
      <c r="J13" s="156" t="str">
        <f>[2]装表!A106</f>
        <v>10561</v>
      </c>
      <c r="K13" s="156">
        <f>[2]装表!B106</f>
        <v>61</v>
      </c>
      <c r="L13" s="156">
        <f>[2]装表!C106</f>
        <v>5</v>
      </c>
      <c r="M13" s="156">
        <f>[2]装表!D106</f>
        <v>2</v>
      </c>
      <c r="N13" s="156" t="str">
        <f>[2]装表!E106</f>
        <v>学徒弓</v>
      </c>
      <c r="O13" s="156" t="str">
        <f>[2]装表!F106</f>
        <v>未写</v>
      </c>
      <c r="P13" s="156" t="str">
        <f>[2]装表!G106</f>
        <v>wepen.105.xuetugong</v>
      </c>
      <c r="Q13" s="156">
        <f>[2]装表!H106</f>
        <v>0</v>
      </c>
      <c r="R13" s="156">
        <f>[2]装表!I106</f>
        <v>0</v>
      </c>
      <c r="S13" s="156">
        <f>[2]装表!J106</f>
        <v>0</v>
      </c>
      <c r="T13" s="156">
        <f>[2]装表!K106</f>
        <v>0</v>
      </c>
      <c r="U13" s="156">
        <f>[2]装表!L106</f>
        <v>1</v>
      </c>
      <c r="V13" s="156">
        <f>[2]装表!M106</f>
        <v>0</v>
      </c>
      <c r="W13" s="156">
        <v>1000</v>
      </c>
      <c r="X13" s="156">
        <f>[2]装表!O106</f>
        <v>105</v>
      </c>
      <c r="AA13" s="156">
        <v>1</v>
      </c>
      <c r="AB13" s="156">
        <v>1</v>
      </c>
    </row>
    <row r="14" spans="1:28">
      <c r="B14" s="181">
        <f>$B$3*装备等级表!O12</f>
        <v>16.799999999999997</v>
      </c>
      <c r="D14" s="181">
        <f>$D$3*装备等级表!Q12</f>
        <v>16.799999999999997</v>
      </c>
      <c r="E14" s="181">
        <f>$E$3*装备等级表!R12</f>
        <v>2.4</v>
      </c>
      <c r="H14" s="181">
        <f>E14*职业参数比例等级参数!$B$15</f>
        <v>4.8</v>
      </c>
      <c r="I14" s="181">
        <f>E14*职业参数比例等级参数!$B$16</f>
        <v>2.4</v>
      </c>
      <c r="J14" s="156" t="str">
        <f>[2]装表!$A$108</f>
        <v>10762</v>
      </c>
      <c r="K14" s="156">
        <v>62</v>
      </c>
      <c r="L14" s="156">
        <v>5</v>
      </c>
      <c r="M14" s="179" t="s">
        <v>2023</v>
      </c>
      <c r="N14" s="156" t="str">
        <f>[2]装表!E108</f>
        <v>学徒服</v>
      </c>
      <c r="O14" s="156" t="str">
        <f>[2]装表!F108</f>
        <v>未写</v>
      </c>
      <c r="P14" s="156" t="str">
        <f>[2]装表!G108</f>
        <v>wepen.107.xuetufu</v>
      </c>
      <c r="Q14" s="156">
        <f>[2]装表!H108</f>
        <v>0</v>
      </c>
      <c r="R14" s="156">
        <f>[2]装表!I108</f>
        <v>0</v>
      </c>
      <c r="S14" s="156">
        <f>[2]装表!J108</f>
        <v>0</v>
      </c>
      <c r="T14" s="156">
        <f>[2]装表!K108</f>
        <v>0</v>
      </c>
      <c r="U14" s="156">
        <f>[2]装表!L108</f>
        <v>1</v>
      </c>
      <c r="V14" s="156">
        <f>[2]装表!M108</f>
        <v>0</v>
      </c>
      <c r="W14" s="156">
        <v>1000</v>
      </c>
      <c r="X14" s="156">
        <f>[2]装表!O108</f>
        <v>107</v>
      </c>
      <c r="AA14" s="156">
        <v>1</v>
      </c>
      <c r="AB14" s="156">
        <v>1</v>
      </c>
    </row>
    <row r="15" spans="1:28">
      <c r="B15" s="181">
        <f>$B$4*装备等级表!O12</f>
        <v>7.1999999999999993</v>
      </c>
      <c r="D15" s="181">
        <f>$D$4*装备等级表!Q12</f>
        <v>7.1999999999999993</v>
      </c>
      <c r="E15" s="181">
        <f>$E$4*装备等级表!R12</f>
        <v>5.6</v>
      </c>
      <c r="H15" s="181">
        <f>E15*职业参数比例等级参数!$B$15</f>
        <v>11.2</v>
      </c>
      <c r="I15" s="181">
        <f>E15*职业参数比例等级参数!$B$16</f>
        <v>5.6</v>
      </c>
      <c r="K15" s="156">
        <v>63</v>
      </c>
      <c r="L15" s="156">
        <v>5</v>
      </c>
      <c r="M15" s="179">
        <v>2</v>
      </c>
      <c r="W15" s="156">
        <v>1000</v>
      </c>
      <c r="AA15" s="156">
        <v>1</v>
      </c>
      <c r="AB15" s="156">
        <v>1</v>
      </c>
    </row>
    <row r="16" spans="1:28">
      <c r="K16" s="156">
        <v>64</v>
      </c>
      <c r="L16" s="156">
        <v>5</v>
      </c>
      <c r="M16" s="179">
        <v>2</v>
      </c>
      <c r="W16" s="156">
        <v>1000</v>
      </c>
      <c r="AA16" s="156">
        <v>1</v>
      </c>
      <c r="AB16" s="156">
        <v>1</v>
      </c>
    </row>
    <row r="17" spans="1:28">
      <c r="A17" s="181">
        <f>$A$3*装备等级表!X12</f>
        <v>20</v>
      </c>
      <c r="C17" s="181">
        <f>$C$3*装备等级表!Z12</f>
        <v>40</v>
      </c>
      <c r="J17" s="156" t="str">
        <f>[2]装表!A107</f>
        <v>10661</v>
      </c>
      <c r="K17" s="156">
        <f>[2]装表!B107</f>
        <v>61</v>
      </c>
      <c r="L17" s="156">
        <f>[2]装表!C107</f>
        <v>5</v>
      </c>
      <c r="M17" s="156">
        <f>[2]装表!D107</f>
        <v>3</v>
      </c>
      <c r="N17" s="156" t="str">
        <f>[2]装表!E107</f>
        <v>学徒杖</v>
      </c>
      <c r="O17" s="156" t="str">
        <f>[2]装表!F107</f>
        <v>未写</v>
      </c>
      <c r="P17" s="156" t="str">
        <f>[2]装表!G107</f>
        <v>wepen.106.xuetuzhang</v>
      </c>
      <c r="Q17" s="156">
        <f>[2]装表!H107</f>
        <v>0</v>
      </c>
      <c r="R17" s="156">
        <f>[2]装表!I107</f>
        <v>0</v>
      </c>
      <c r="S17" s="156">
        <f>[2]装表!J107</f>
        <v>0</v>
      </c>
      <c r="T17" s="156">
        <f>[2]装表!K107</f>
        <v>0</v>
      </c>
      <c r="U17" s="156">
        <f>[2]装表!L107</f>
        <v>1</v>
      </c>
      <c r="V17" s="156">
        <f>[2]装表!M107</f>
        <v>0</v>
      </c>
      <c r="W17" s="156">
        <v>1000</v>
      </c>
      <c r="X17" s="156">
        <f>[2]装表!O107</f>
        <v>106</v>
      </c>
      <c r="AA17" s="156">
        <v>1</v>
      </c>
      <c r="AB17" s="156">
        <v>1</v>
      </c>
    </row>
    <row r="18" spans="1:28">
      <c r="B18" s="181">
        <f>$B$4*装备等级表!Y12</f>
        <v>7.1999999999999993</v>
      </c>
      <c r="D18" s="181">
        <f>$D$4*装备等级表!AA12</f>
        <v>9</v>
      </c>
      <c r="E18" s="181">
        <f>$E$4*装备等级表!AB12</f>
        <v>3.3600000000000003</v>
      </c>
      <c r="H18" s="181">
        <f>E18*职业参数比例等级参数!$B$15</f>
        <v>6.7200000000000006</v>
      </c>
      <c r="I18" s="181">
        <f>E18*职业参数比例等级参数!$B$16</f>
        <v>3.3600000000000003</v>
      </c>
      <c r="K18" s="156">
        <v>63</v>
      </c>
      <c r="L18" s="156">
        <v>5</v>
      </c>
      <c r="M18" s="179">
        <v>3</v>
      </c>
      <c r="W18" s="156">
        <v>1000</v>
      </c>
      <c r="AA18" s="156">
        <v>1</v>
      </c>
      <c r="AB18" s="156">
        <v>1</v>
      </c>
    </row>
    <row r="19" spans="1:28">
      <c r="K19" s="156">
        <v>64</v>
      </c>
      <c r="L19" s="156">
        <v>5</v>
      </c>
      <c r="M19" s="179">
        <v>3</v>
      </c>
      <c r="W19" s="156">
        <v>1000</v>
      </c>
      <c r="AA19" s="156">
        <v>1</v>
      </c>
      <c r="AB19" s="156">
        <v>1</v>
      </c>
    </row>
    <row r="20" spans="1:28">
      <c r="A20" s="181">
        <f>$A$3*装备等级表!D17</f>
        <v>80</v>
      </c>
      <c r="C20" s="181">
        <f>$C$3*装备等级表!F17</f>
        <v>48</v>
      </c>
      <c r="J20" s="156" t="str">
        <f>[2]装表!A6</f>
        <v>561</v>
      </c>
      <c r="K20" s="156">
        <f>[2]装表!B6</f>
        <v>61</v>
      </c>
      <c r="L20" s="156">
        <f>[2]装表!C6</f>
        <v>10</v>
      </c>
      <c r="M20" s="156">
        <f>[2]装表!D6</f>
        <v>1</v>
      </c>
      <c r="N20" s="156" t="str">
        <f>[2]装表!E6</f>
        <v>石质剑</v>
      </c>
      <c r="O20" s="156" t="str">
        <f>[2]装表!F6</f>
        <v>以多功能使用为诉求，所制造出来的石质剑，具有一定的锋利程度</v>
      </c>
      <c r="P20" s="156" t="str">
        <f>[2]装表!G6</f>
        <v>wepen.5.shizhijian</v>
      </c>
      <c r="Q20" s="156">
        <f>[2]装表!H6</f>
        <v>0</v>
      </c>
      <c r="R20" s="156">
        <f>[2]装表!I6</f>
        <v>0</v>
      </c>
      <c r="S20" s="156">
        <f>[2]装表!J6</f>
        <v>0</v>
      </c>
      <c r="T20" s="156">
        <f>[2]装表!K6</f>
        <v>0</v>
      </c>
      <c r="U20" s="156">
        <f>[2]装表!L6</f>
        <v>1</v>
      </c>
      <c r="V20" s="156">
        <f>[2]装表!M6</f>
        <v>50</v>
      </c>
      <c r="W20" s="156">
        <v>1000</v>
      </c>
      <c r="X20" s="156">
        <f>[2]装表!O6</f>
        <v>5</v>
      </c>
      <c r="AA20" s="156">
        <v>1</v>
      </c>
      <c r="AB20" s="156">
        <v>1</v>
      </c>
    </row>
    <row r="21" spans="1:28">
      <c r="B21" s="181">
        <f>$B$3*装备等级表!E17</f>
        <v>42</v>
      </c>
      <c r="D21" s="181">
        <f>$D$3*装备等级表!G17</f>
        <v>25.2</v>
      </c>
      <c r="E21" s="181">
        <f>$E$3*装备等级表!H17</f>
        <v>1.4400000000000002</v>
      </c>
      <c r="H21" s="181">
        <f>E21*职业参数比例等级参数!$B$15</f>
        <v>2.8800000000000003</v>
      </c>
      <c r="I21" s="181">
        <f>E21*职业参数比例等级参数!$B$16</f>
        <v>1.4400000000000002</v>
      </c>
      <c r="J21" s="156" t="str">
        <f>[2]装表!A9</f>
        <v>862</v>
      </c>
      <c r="K21" s="156">
        <f>[2]装表!B9</f>
        <v>62</v>
      </c>
      <c r="L21" s="156">
        <f>[2]装表!C9</f>
        <v>10</v>
      </c>
      <c r="M21" s="156">
        <f>[2]装表!D9</f>
        <v>1</v>
      </c>
      <c r="N21" s="156" t="str">
        <f>[2]装表!E9</f>
        <v>轻甲</v>
      </c>
      <c r="O21" s="156" t="str">
        <f>[2]装表!F9</f>
        <v>比较贴身的轻型盔甲，穿着睡觉也不会觉得难受，保证一定速度下还有一定的防御能力</v>
      </c>
      <c r="P21" s="156" t="str">
        <f>[2]装表!G9</f>
        <v>wepen.8.qinjia</v>
      </c>
      <c r="Q21" s="156">
        <f>[2]装表!H9</f>
        <v>0</v>
      </c>
      <c r="R21" s="156">
        <f>[2]装表!I9</f>
        <v>0</v>
      </c>
      <c r="S21" s="156">
        <f>[2]装表!J9</f>
        <v>0</v>
      </c>
      <c r="T21" s="156">
        <f>[2]装表!K9</f>
        <v>0</v>
      </c>
      <c r="U21" s="156">
        <f>[2]装表!L9</f>
        <v>1</v>
      </c>
      <c r="V21" s="156">
        <f>[2]装表!M9</f>
        <v>50</v>
      </c>
      <c r="W21" s="156">
        <v>1000</v>
      </c>
      <c r="X21" s="156">
        <f>[2]装表!O9</f>
        <v>8</v>
      </c>
      <c r="AA21" s="156">
        <v>1</v>
      </c>
      <c r="AB21" s="156">
        <v>1</v>
      </c>
    </row>
    <row r="22" spans="1:28">
      <c r="B22" s="181">
        <f>$B$4*装备等级表!E17</f>
        <v>18</v>
      </c>
      <c r="D22" s="181">
        <f>$D$4*装备等级表!G17</f>
        <v>10.799999999999999</v>
      </c>
      <c r="E22" s="181">
        <f>$E$4*装备等级表!H17</f>
        <v>3.3600000000000003</v>
      </c>
      <c r="H22" s="181">
        <f>E22*职业参数比例等级参数!$B$15</f>
        <v>6.7200000000000006</v>
      </c>
      <c r="I22" s="181">
        <f>E22*职业参数比例等级参数!$B$16</f>
        <v>3.3600000000000003</v>
      </c>
      <c r="K22" s="156">
        <v>63</v>
      </c>
      <c r="L22" s="156">
        <v>10</v>
      </c>
      <c r="M22" s="179">
        <v>1</v>
      </c>
      <c r="W22" s="156">
        <v>1000</v>
      </c>
      <c r="AA22" s="156">
        <v>1</v>
      </c>
      <c r="AB22" s="156">
        <v>1</v>
      </c>
    </row>
    <row r="23" spans="1:28">
      <c r="K23" s="156">
        <v>64</v>
      </c>
      <c r="L23" s="156">
        <v>10</v>
      </c>
      <c r="M23" s="179">
        <v>1</v>
      </c>
      <c r="W23" s="156">
        <v>1000</v>
      </c>
      <c r="AA23" s="156">
        <v>1</v>
      </c>
      <c r="AB23" s="156">
        <v>1</v>
      </c>
    </row>
    <row r="24" spans="1:28">
      <c r="A24" s="181">
        <f>$A$3*装备等级表!N17</f>
        <v>64</v>
      </c>
      <c r="C24" s="181">
        <f>$C$3*装备等级表!P17</f>
        <v>64</v>
      </c>
      <c r="J24" s="156" t="str">
        <f>[2]装表!A7</f>
        <v>661</v>
      </c>
      <c r="K24" s="156">
        <f>[2]装表!B7</f>
        <v>61</v>
      </c>
      <c r="L24" s="156">
        <f>[2]装表!C7</f>
        <v>10</v>
      </c>
      <c r="M24" s="156">
        <f>[2]装表!D7</f>
        <v>2</v>
      </c>
      <c r="N24" s="156" t="str">
        <f>[2]装表!E7</f>
        <v>石弓</v>
      </c>
      <c r="O24" s="156" t="str">
        <f>[2]装表!F7</f>
        <v>伤害力并不是很高，但使用起来很方便的弓</v>
      </c>
      <c r="P24" s="156" t="str">
        <f>[2]装表!G7</f>
        <v>wepen.6.shigong</v>
      </c>
      <c r="Q24" s="156">
        <f>[2]装表!H7</f>
        <v>0</v>
      </c>
      <c r="R24" s="156">
        <f>[2]装表!I7</f>
        <v>0</v>
      </c>
      <c r="S24" s="156">
        <f>[2]装表!J7</f>
        <v>0</v>
      </c>
      <c r="T24" s="156">
        <f>[2]装表!K7</f>
        <v>0</v>
      </c>
      <c r="U24" s="156">
        <f>[2]装表!L7</f>
        <v>1</v>
      </c>
      <c r="V24" s="156">
        <f>[2]装表!M7</f>
        <v>50</v>
      </c>
      <c r="W24" s="156">
        <v>1000</v>
      </c>
      <c r="X24" s="156">
        <f>[2]装表!O7</f>
        <v>6</v>
      </c>
      <c r="AA24" s="156">
        <v>1</v>
      </c>
      <c r="AB24" s="156">
        <v>1</v>
      </c>
    </row>
    <row r="25" spans="1:28">
      <c r="B25" s="181">
        <f>$B$3*装备等级表!O17</f>
        <v>33.599999999999994</v>
      </c>
      <c r="D25" s="181">
        <f>$D$3*装备等级表!Q17</f>
        <v>33.599999999999994</v>
      </c>
      <c r="E25" s="181">
        <f>$E$3*装备等级表!R17</f>
        <v>4.8</v>
      </c>
      <c r="H25" s="181">
        <f>E25*职业参数比例等级参数!$B$15</f>
        <v>9.6</v>
      </c>
      <c r="I25" s="181">
        <f>E25*职业参数比例等级参数!$B$16</f>
        <v>4.8</v>
      </c>
      <c r="J25" s="156" t="str">
        <f>[2]装表!A10</f>
        <v>962</v>
      </c>
      <c r="K25" s="156">
        <f>[2]装表!B10</f>
        <v>62</v>
      </c>
      <c r="L25" s="156">
        <f>[2]装表!C10</f>
        <v>10</v>
      </c>
      <c r="M25" s="156">
        <f>[2]装表!D10</f>
        <v>2</v>
      </c>
      <c r="N25" s="156" t="str">
        <f>[2]装表!E10</f>
        <v>皮衣</v>
      </c>
      <c r="O25" s="156" t="str">
        <f>[2]装表!F10</f>
        <v>价格低廉的皮制外套，穿久了会有特别的皮革风采</v>
      </c>
      <c r="P25" s="156" t="str">
        <f>[2]装表!G10</f>
        <v>wepen.9.piyi</v>
      </c>
      <c r="Q25" s="156">
        <f>[2]装表!H10</f>
        <v>0</v>
      </c>
      <c r="R25" s="156">
        <f>[2]装表!I10</f>
        <v>0</v>
      </c>
      <c r="S25" s="156">
        <f>[2]装表!J10</f>
        <v>0</v>
      </c>
      <c r="T25" s="156">
        <f>[2]装表!K10</f>
        <v>0</v>
      </c>
      <c r="U25" s="156">
        <f>[2]装表!L10</f>
        <v>1</v>
      </c>
      <c r="V25" s="156">
        <f>[2]装表!M10</f>
        <v>50</v>
      </c>
      <c r="W25" s="156">
        <v>1000</v>
      </c>
      <c r="X25" s="156">
        <f>[2]装表!O10</f>
        <v>9</v>
      </c>
      <c r="AA25" s="156">
        <v>1</v>
      </c>
      <c r="AB25" s="156">
        <v>1</v>
      </c>
    </row>
    <row r="26" spans="1:28">
      <c r="B26" s="181">
        <f>$B$4*装备等级表!O17</f>
        <v>14.399999999999999</v>
      </c>
      <c r="D26" s="181">
        <f>$D$4*装备等级表!Q17</f>
        <v>14.399999999999999</v>
      </c>
      <c r="E26" s="181">
        <f>$E$4*装备等级表!R17</f>
        <v>11.2</v>
      </c>
      <c r="H26" s="181">
        <f>E26*职业参数比例等级参数!$B$15</f>
        <v>22.4</v>
      </c>
      <c r="I26" s="181">
        <f>E26*职业参数比例等级参数!$B$16</f>
        <v>11.2</v>
      </c>
      <c r="K26" s="156">
        <v>63</v>
      </c>
      <c r="L26" s="156">
        <v>10</v>
      </c>
      <c r="M26" s="179">
        <v>2</v>
      </c>
      <c r="W26" s="156">
        <v>1000</v>
      </c>
      <c r="AA26" s="156">
        <v>1</v>
      </c>
      <c r="AB26" s="156">
        <v>1</v>
      </c>
    </row>
    <row r="27" spans="1:28">
      <c r="K27" s="156">
        <v>64</v>
      </c>
      <c r="L27" s="156">
        <v>10</v>
      </c>
      <c r="M27" s="179">
        <v>2</v>
      </c>
      <c r="W27" s="156">
        <v>1000</v>
      </c>
      <c r="AA27" s="156">
        <v>1</v>
      </c>
      <c r="AB27" s="156">
        <v>1</v>
      </c>
    </row>
    <row r="28" spans="1:28">
      <c r="A28" s="181">
        <f>$A$3*装备等级表!X17</f>
        <v>40</v>
      </c>
      <c r="C28" s="181">
        <f>$C$3*装备等级表!Z17</f>
        <v>80</v>
      </c>
      <c r="J28" s="156" t="str">
        <f>[2]装表!A8</f>
        <v>761</v>
      </c>
      <c r="K28" s="156">
        <f>[2]装表!B8</f>
        <v>61</v>
      </c>
      <c r="L28" s="156">
        <f>[2]装表!C8</f>
        <v>10</v>
      </c>
      <c r="M28" s="156">
        <f>[2]装表!D8</f>
        <v>3</v>
      </c>
      <c r="N28" s="156" t="str">
        <f>[2]装表!E8</f>
        <v>石杖</v>
      </c>
      <c r="O28" s="156" t="str">
        <f>[2]装表!F8</f>
        <v>轻巧而短小的石杖。让使用者拥有一定的魔力增强效果</v>
      </c>
      <c r="P28" s="156" t="str">
        <f>[2]装表!G8</f>
        <v>wepen.7.shizhang</v>
      </c>
      <c r="Q28" s="156">
        <f>[2]装表!H8</f>
        <v>0</v>
      </c>
      <c r="R28" s="156">
        <f>[2]装表!I8</f>
        <v>0</v>
      </c>
      <c r="S28" s="156">
        <f>[2]装表!J8</f>
        <v>0</v>
      </c>
      <c r="T28" s="156">
        <f>[2]装表!K8</f>
        <v>0</v>
      </c>
      <c r="U28" s="156">
        <f>[2]装表!L8</f>
        <v>1</v>
      </c>
      <c r="V28" s="156">
        <f>[2]装表!M8</f>
        <v>50</v>
      </c>
      <c r="W28" s="156">
        <v>1000</v>
      </c>
      <c r="X28" s="156">
        <f>[2]装表!O8</f>
        <v>7</v>
      </c>
      <c r="AA28" s="156">
        <v>1</v>
      </c>
      <c r="AB28" s="156">
        <v>1</v>
      </c>
    </row>
    <row r="29" spans="1:28">
      <c r="B29" s="181">
        <f>$B$3*装备等级表!Y17</f>
        <v>33.599999999999994</v>
      </c>
      <c r="D29" s="181">
        <f>$D$3*装备等级表!AA17</f>
        <v>42</v>
      </c>
      <c r="E29" s="181">
        <f>$E$3*装备等级表!AB17</f>
        <v>2.8800000000000003</v>
      </c>
      <c r="H29" s="181">
        <f>E29*职业参数比例等级参数!$B$15</f>
        <v>5.7600000000000007</v>
      </c>
      <c r="I29" s="181">
        <f>E29*职业参数比例等级参数!$B$16</f>
        <v>2.8800000000000003</v>
      </c>
      <c r="J29" s="156" t="str">
        <f>[2]装表!A11</f>
        <v>1062</v>
      </c>
      <c r="K29" s="156">
        <f>[2]装表!B11</f>
        <v>62</v>
      </c>
      <c r="L29" s="156">
        <f>[2]装表!C11</f>
        <v>10</v>
      </c>
      <c r="M29" s="156">
        <f>[2]装表!D11</f>
        <v>3</v>
      </c>
      <c r="N29" s="156" t="str">
        <f>[2]装表!E11</f>
        <v>布袍</v>
      </c>
      <c r="O29" s="156" t="str">
        <f>[2]装表!F11</f>
        <v>初级法师们穿的低级法袍，用简单的材料制作而成，具有一些的魔法防御力</v>
      </c>
      <c r="P29" s="156" t="str">
        <f>[2]装表!G11</f>
        <v>wepen.10.bupao</v>
      </c>
      <c r="Q29" s="156">
        <f>[2]装表!H11</f>
        <v>0</v>
      </c>
      <c r="R29" s="156">
        <f>[2]装表!I11</f>
        <v>0</v>
      </c>
      <c r="S29" s="156">
        <f>[2]装表!J11</f>
        <v>0</v>
      </c>
      <c r="T29" s="156">
        <f>[2]装表!K11</f>
        <v>0</v>
      </c>
      <c r="U29" s="156">
        <f>[2]装表!L11</f>
        <v>1</v>
      </c>
      <c r="V29" s="156">
        <f>[2]装表!M11</f>
        <v>50</v>
      </c>
      <c r="W29" s="156">
        <v>1000</v>
      </c>
      <c r="X29" s="156">
        <f>[2]装表!O11</f>
        <v>10</v>
      </c>
      <c r="AA29" s="156">
        <v>1</v>
      </c>
      <c r="AB29" s="156">
        <v>1</v>
      </c>
    </row>
    <row r="30" spans="1:28">
      <c r="B30" s="181">
        <f>$B$4*装备等级表!Y17</f>
        <v>14.399999999999999</v>
      </c>
      <c r="D30" s="181">
        <f>$D$4*装备等级表!AA17</f>
        <v>18</v>
      </c>
      <c r="E30" s="181">
        <f>$E$4*装备等级表!AB17</f>
        <v>6.7200000000000006</v>
      </c>
      <c r="H30" s="181">
        <f>E30*职业参数比例等级参数!$B$15</f>
        <v>13.440000000000001</v>
      </c>
      <c r="I30" s="181">
        <f>E30*职业参数比例等级参数!$B$16</f>
        <v>6.7200000000000006</v>
      </c>
      <c r="K30" s="156">
        <v>63</v>
      </c>
      <c r="L30" s="156">
        <v>10</v>
      </c>
      <c r="M30" s="179">
        <v>3</v>
      </c>
      <c r="W30" s="156">
        <v>1000</v>
      </c>
      <c r="AA30" s="156">
        <v>1</v>
      </c>
      <c r="AB30" s="156">
        <v>1</v>
      </c>
    </row>
    <row r="31" spans="1:28">
      <c r="K31" s="156">
        <v>64</v>
      </c>
      <c r="L31" s="156">
        <v>10</v>
      </c>
      <c r="M31" s="179">
        <v>3</v>
      </c>
      <c r="W31" s="156">
        <v>1000</v>
      </c>
      <c r="AA31" s="156">
        <v>1</v>
      </c>
      <c r="AB31" s="156">
        <v>1</v>
      </c>
    </row>
    <row r="32" spans="1:28">
      <c r="A32" s="181">
        <f>$A$3*装备等级表!D22</f>
        <v>120</v>
      </c>
      <c r="C32" s="181">
        <f>$C$3*装备等级表!F22</f>
        <v>72</v>
      </c>
      <c r="J32" s="156" t="str">
        <f>[2]装表!A12</f>
        <v>1161</v>
      </c>
      <c r="K32" s="156">
        <f>[2]装表!B12</f>
        <v>61</v>
      </c>
      <c r="L32" s="156">
        <f>[2]装表!C12</f>
        <v>15</v>
      </c>
      <c r="M32" s="156">
        <f>[2]装表!D12</f>
        <v>1</v>
      </c>
      <c r="N32" s="156" t="str">
        <f>[2]装表!E12</f>
        <v>铁剑</v>
      </c>
      <c r="O32" s="156" t="str">
        <f>[2]装表!F12</f>
        <v>用铁矿锻造而成的剑威力还行只是重量有点重不方便携带</v>
      </c>
      <c r="P32" s="156" t="str">
        <f>[2]装表!G12</f>
        <v>wepen.11.tiejian</v>
      </c>
      <c r="Q32" s="156">
        <f>[2]装表!H12</f>
        <v>0</v>
      </c>
      <c r="R32" s="156">
        <f>[2]装表!I12</f>
        <v>0</v>
      </c>
      <c r="S32" s="156">
        <f>[2]装表!J12</f>
        <v>0</v>
      </c>
      <c r="T32" s="156">
        <f>[2]装表!K12</f>
        <v>0</v>
      </c>
      <c r="U32" s="156">
        <f>[2]装表!L12</f>
        <v>1</v>
      </c>
      <c r="V32" s="156">
        <f>[2]装表!M12</f>
        <v>150</v>
      </c>
      <c r="W32" s="156">
        <v>1000</v>
      </c>
      <c r="X32" s="156">
        <f>[2]装表!O12</f>
        <v>11</v>
      </c>
      <c r="AA32" s="156">
        <v>1</v>
      </c>
      <c r="AB32" s="156">
        <v>1</v>
      </c>
    </row>
    <row r="33" spans="1:28">
      <c r="B33" s="181">
        <f>$B$3*装备等级表!E22</f>
        <v>62.999999999999993</v>
      </c>
      <c r="D33" s="181">
        <f>$D$3*装备等级表!G22</f>
        <v>37.799999999999997</v>
      </c>
      <c r="E33" s="181">
        <f>$E$3*装备等级表!H22</f>
        <v>2.1599999999999997</v>
      </c>
      <c r="H33" s="181">
        <f>E33*职业参数比例等级参数!$B$15</f>
        <v>4.3199999999999994</v>
      </c>
      <c r="I33" s="181">
        <f>E33*职业参数比例等级参数!$B$16</f>
        <v>2.1599999999999997</v>
      </c>
      <c r="J33" s="156" t="str">
        <f>[2]装表!A15</f>
        <v>1462</v>
      </c>
      <c r="K33" s="156">
        <f>[2]装表!B15</f>
        <v>62</v>
      </c>
      <c r="L33" s="156">
        <f>[2]装表!C15</f>
        <v>15</v>
      </c>
      <c r="M33" s="156">
        <f>[2]装表!D15</f>
        <v>1</v>
      </c>
      <c r="N33" s="156" t="str">
        <f>[2]装表!E15</f>
        <v>轻铠甲</v>
      </c>
      <c r="O33" s="156" t="str">
        <f>[2]装表!F15</f>
        <v>拥有强力的防御能力，但是穿在身上没有想象中那么重，是大多人最为喜欢的铠甲</v>
      </c>
      <c r="P33" s="156" t="str">
        <f>[2]装表!G15</f>
        <v>wepen.14.qingkaijia</v>
      </c>
      <c r="Q33" s="156">
        <f>[2]装表!H15</f>
        <v>0</v>
      </c>
      <c r="R33" s="156">
        <f>[2]装表!I15</f>
        <v>0</v>
      </c>
      <c r="S33" s="156">
        <f>[2]装表!J15</f>
        <v>0</v>
      </c>
      <c r="T33" s="156">
        <f>[2]装表!K15</f>
        <v>0</v>
      </c>
      <c r="U33" s="156">
        <f>[2]装表!L15</f>
        <v>1</v>
      </c>
      <c r="V33" s="156">
        <f>[2]装表!M15</f>
        <v>150</v>
      </c>
      <c r="W33" s="156">
        <v>1000</v>
      </c>
      <c r="X33" s="156">
        <f>[2]装表!O15</f>
        <v>14</v>
      </c>
      <c r="AA33" s="156">
        <v>1</v>
      </c>
      <c r="AB33" s="156">
        <v>1</v>
      </c>
    </row>
    <row r="34" spans="1:28">
      <c r="B34" s="181">
        <f>$B$4*装备等级表!E22</f>
        <v>27</v>
      </c>
      <c r="D34" s="181">
        <f>$D$4*装备等级表!G22</f>
        <v>16.2</v>
      </c>
      <c r="E34" s="181">
        <f>$E$4*装备等级表!H22</f>
        <v>5.0399999999999991</v>
      </c>
      <c r="H34" s="181">
        <f>E34*职业参数比例等级参数!$B$15</f>
        <v>10.079999999999998</v>
      </c>
      <c r="I34" s="181">
        <f>E34*职业参数比例等级参数!$B$16</f>
        <v>5.0399999999999991</v>
      </c>
      <c r="K34" s="156">
        <v>63</v>
      </c>
      <c r="L34" s="156">
        <v>15</v>
      </c>
      <c r="M34" s="179">
        <v>1</v>
      </c>
      <c r="W34" s="156">
        <v>1000</v>
      </c>
      <c r="AA34" s="156">
        <v>1</v>
      </c>
      <c r="AB34" s="156">
        <v>1</v>
      </c>
    </row>
    <row r="35" spans="1:28">
      <c r="K35" s="156">
        <v>64</v>
      </c>
      <c r="L35" s="156">
        <v>15</v>
      </c>
      <c r="M35" s="179">
        <v>1</v>
      </c>
      <c r="W35" s="156">
        <v>1000</v>
      </c>
      <c r="AA35" s="156">
        <v>1</v>
      </c>
      <c r="AB35" s="156">
        <v>1</v>
      </c>
    </row>
    <row r="36" spans="1:28">
      <c r="A36" s="181">
        <f>$A$3*装备等级表!N22</f>
        <v>96</v>
      </c>
      <c r="C36" s="181">
        <f>$C$3*装备等级表!P22</f>
        <v>96</v>
      </c>
      <c r="J36" s="156" t="str">
        <f>[2]装表!A13</f>
        <v>1261</v>
      </c>
      <c r="K36" s="156">
        <f>[2]装表!B13</f>
        <v>61</v>
      </c>
      <c r="L36" s="156">
        <f>[2]装表!C13</f>
        <v>15</v>
      </c>
      <c r="M36" s="156">
        <f>[2]装表!D13</f>
        <v>2</v>
      </c>
      <c r="N36" s="156" t="str">
        <f>[2]装表!E13</f>
        <v>铁弓</v>
      </c>
      <c r="O36" s="156" t="str">
        <f>[2]装表!F13</f>
        <v>铁弓不仅拥有一定的攻击力因为其材质本身就可以作为一个武器</v>
      </c>
      <c r="P36" s="156" t="str">
        <f>[2]装表!G13</f>
        <v>wepen.12.tiegong</v>
      </c>
      <c r="Q36" s="156">
        <f>[2]装表!H13</f>
        <v>0</v>
      </c>
      <c r="R36" s="156">
        <f>[2]装表!I13</f>
        <v>0</v>
      </c>
      <c r="S36" s="156">
        <f>[2]装表!J13</f>
        <v>0</v>
      </c>
      <c r="T36" s="156">
        <f>[2]装表!K13</f>
        <v>0</v>
      </c>
      <c r="U36" s="156">
        <f>[2]装表!L13</f>
        <v>1</v>
      </c>
      <c r="V36" s="156">
        <f>[2]装表!M13</f>
        <v>150</v>
      </c>
      <c r="W36" s="156">
        <v>1000</v>
      </c>
      <c r="X36" s="156">
        <f>[2]装表!O13</f>
        <v>12</v>
      </c>
      <c r="AA36" s="156">
        <v>1</v>
      </c>
      <c r="AB36" s="156">
        <v>1</v>
      </c>
    </row>
    <row r="37" spans="1:28">
      <c r="B37" s="181">
        <f>$B$3*装备等级表!O22</f>
        <v>50.4</v>
      </c>
      <c r="D37" s="181">
        <f>$D$3*装备等级表!Q22</f>
        <v>50.4</v>
      </c>
      <c r="E37" s="181">
        <f>$E$3*装备等级表!R22</f>
        <v>7.1999999999999993</v>
      </c>
      <c r="H37" s="181">
        <f>E37*职业参数比例等级参数!$B$15</f>
        <v>14.399999999999999</v>
      </c>
      <c r="I37" s="181">
        <f>E37*职业参数比例等级参数!$B$16</f>
        <v>7.1999999999999993</v>
      </c>
      <c r="J37" s="156" t="str">
        <f>[2]装表!A16</f>
        <v>1562</v>
      </c>
      <c r="K37" s="156">
        <f>[2]装表!B16</f>
        <v>62</v>
      </c>
      <c r="L37" s="156">
        <f>[2]装表!C16</f>
        <v>15</v>
      </c>
      <c r="M37" s="156">
        <f>[2]装表!D16</f>
        <v>2</v>
      </c>
      <c r="N37" s="156" t="str">
        <f>[2]装表!E16</f>
        <v>软皮衣</v>
      </c>
      <c r="O37" s="156" t="str">
        <f>[2]装表!F16</f>
        <v>比较适合体型大的人穿戴，因为其衣服的弹性相当好，可以说是胖子们的最爱啦</v>
      </c>
      <c r="P37" s="156" t="str">
        <f>[2]装表!G16</f>
        <v>wepen.15.ranpiyi</v>
      </c>
      <c r="Q37" s="156">
        <f>[2]装表!H16</f>
        <v>0</v>
      </c>
      <c r="R37" s="156">
        <f>[2]装表!I16</f>
        <v>0</v>
      </c>
      <c r="S37" s="156">
        <f>[2]装表!J16</f>
        <v>0</v>
      </c>
      <c r="T37" s="156">
        <f>[2]装表!K16</f>
        <v>0</v>
      </c>
      <c r="U37" s="156">
        <f>[2]装表!L16</f>
        <v>1</v>
      </c>
      <c r="V37" s="156">
        <f>[2]装表!M16</f>
        <v>180</v>
      </c>
      <c r="W37" s="156">
        <v>1000</v>
      </c>
      <c r="X37" s="156">
        <f>[2]装表!O16</f>
        <v>15</v>
      </c>
      <c r="AA37" s="156">
        <v>1</v>
      </c>
      <c r="AB37" s="156">
        <v>1</v>
      </c>
    </row>
    <row r="38" spans="1:28">
      <c r="B38" s="181">
        <f>$B$4*装备等级表!O22</f>
        <v>21.599999999999998</v>
      </c>
      <c r="D38" s="181">
        <f>$D$4*装备等级表!Q22</f>
        <v>21.599999999999998</v>
      </c>
      <c r="E38" s="181">
        <f>$E$4*装备等级表!R22</f>
        <v>16.799999999999997</v>
      </c>
      <c r="H38" s="181">
        <f>E38*职业参数比例等级参数!$B$15</f>
        <v>33.599999999999994</v>
      </c>
      <c r="I38" s="181">
        <f>E38*职业参数比例等级参数!$B$16</f>
        <v>16.799999999999997</v>
      </c>
      <c r="K38" s="156">
        <v>63</v>
      </c>
      <c r="L38" s="156">
        <v>15</v>
      </c>
      <c r="M38" s="179">
        <v>2</v>
      </c>
      <c r="W38" s="156">
        <v>1000</v>
      </c>
      <c r="AA38" s="156">
        <v>1</v>
      </c>
      <c r="AB38" s="156">
        <v>1</v>
      </c>
    </row>
    <row r="39" spans="1:28">
      <c r="K39" s="156">
        <v>64</v>
      </c>
      <c r="L39" s="156">
        <v>15</v>
      </c>
      <c r="M39" s="179">
        <v>2</v>
      </c>
      <c r="W39" s="156">
        <v>1000</v>
      </c>
      <c r="AA39" s="156">
        <v>1</v>
      </c>
      <c r="AB39" s="156">
        <v>1</v>
      </c>
    </row>
    <row r="40" spans="1:28">
      <c r="A40" s="181">
        <f>$A$3*装备等级表!X22</f>
        <v>60</v>
      </c>
      <c r="C40" s="181">
        <f>$C$3*装备等级表!Z22</f>
        <v>120</v>
      </c>
      <c r="J40" s="156" t="str">
        <f>[2]装表!A14</f>
        <v>1361</v>
      </c>
      <c r="K40" s="156">
        <f>[2]装表!B14</f>
        <v>61</v>
      </c>
      <c r="L40" s="156">
        <f>[2]装表!C14</f>
        <v>15</v>
      </c>
      <c r="M40" s="156">
        <f>[2]装表!D14</f>
        <v>3</v>
      </c>
      <c r="N40" s="156" t="str">
        <f>[2]装表!E14</f>
        <v>铁杖</v>
      </c>
      <c r="O40" s="156" t="str">
        <f>[2]装表!F14</f>
        <v>大多数法师们使用的简单坚固的手杖</v>
      </c>
      <c r="P40" s="156" t="str">
        <f>[2]装表!G14</f>
        <v>wepen.13.tiezhang</v>
      </c>
      <c r="Q40" s="156">
        <f>[2]装表!H14</f>
        <v>0</v>
      </c>
      <c r="R40" s="156">
        <f>[2]装表!I14</f>
        <v>0</v>
      </c>
      <c r="S40" s="156">
        <f>[2]装表!J14</f>
        <v>0</v>
      </c>
      <c r="T40" s="156">
        <f>[2]装表!K14</f>
        <v>0</v>
      </c>
      <c r="U40" s="156">
        <f>[2]装表!L14</f>
        <v>1</v>
      </c>
      <c r="V40" s="156">
        <f>[2]装表!M14</f>
        <v>150</v>
      </c>
      <c r="W40" s="156">
        <v>1000</v>
      </c>
      <c r="X40" s="156">
        <f>[2]装表!O14</f>
        <v>13</v>
      </c>
      <c r="AA40" s="156">
        <v>1</v>
      </c>
      <c r="AB40" s="156">
        <v>1</v>
      </c>
    </row>
    <row r="41" spans="1:28">
      <c r="B41" s="181">
        <f>$B$3*装备等级表!Y22</f>
        <v>50.4</v>
      </c>
      <c r="D41" s="181">
        <f>$D$3*装备等级表!AA22</f>
        <v>62.999999999999993</v>
      </c>
      <c r="E41" s="181">
        <f>$E$3*装备等级表!AB22</f>
        <v>4.3199999999999994</v>
      </c>
      <c r="H41" s="181">
        <f>E41*职业参数比例等级参数!$B$15</f>
        <v>8.6399999999999988</v>
      </c>
      <c r="I41" s="181">
        <f>E41*职业参数比例等级参数!$B$16</f>
        <v>4.3199999999999994</v>
      </c>
      <c r="J41" s="156" t="str">
        <f>[2]装表!A17</f>
        <v>1662</v>
      </c>
      <c r="K41" s="156">
        <f>[2]装表!B17</f>
        <v>62</v>
      </c>
      <c r="L41" s="156">
        <f>[2]装表!C17</f>
        <v>15</v>
      </c>
      <c r="M41" s="156">
        <f>[2]装表!D17</f>
        <v>3</v>
      </c>
      <c r="N41" s="156" t="str">
        <f>[2]装表!E17</f>
        <v>绣纹布袍</v>
      </c>
      <c r="O41" s="156" t="str">
        <f>[2]装表!F17</f>
        <v>手工绣制在上面花纹深得大家喜爱，一般法师们泡妞就爱穿这个啦</v>
      </c>
      <c r="P41" s="156" t="str">
        <f>[2]装表!G17</f>
        <v>wepen.16.xiuwenbupao</v>
      </c>
      <c r="Q41" s="156">
        <f>[2]装表!H17</f>
        <v>0</v>
      </c>
      <c r="R41" s="156">
        <f>[2]装表!I17</f>
        <v>0</v>
      </c>
      <c r="S41" s="156">
        <f>[2]装表!J17</f>
        <v>0</v>
      </c>
      <c r="T41" s="156">
        <f>[2]装表!K17</f>
        <v>0</v>
      </c>
      <c r="U41" s="156">
        <f>[2]装表!L17</f>
        <v>1</v>
      </c>
      <c r="V41" s="156">
        <f>[2]装表!M17</f>
        <v>180</v>
      </c>
      <c r="W41" s="156">
        <v>1000</v>
      </c>
      <c r="X41" s="156">
        <f>[2]装表!O17</f>
        <v>16</v>
      </c>
      <c r="AA41" s="156">
        <v>1</v>
      </c>
      <c r="AB41" s="156">
        <v>1</v>
      </c>
    </row>
    <row r="42" spans="1:28">
      <c r="B42" s="181">
        <f>$B$4*装备等级表!Y22</f>
        <v>21.599999999999998</v>
      </c>
      <c r="D42" s="181">
        <f>$D$4*装备等级表!AA22</f>
        <v>27</v>
      </c>
      <c r="E42" s="181">
        <f>$E$4*装备等级表!AB22</f>
        <v>10.079999999999998</v>
      </c>
      <c r="H42" s="181">
        <f>E42*职业参数比例等级参数!$B$15</f>
        <v>20.159999999999997</v>
      </c>
      <c r="I42" s="181">
        <f>E42*职业参数比例等级参数!$B$16</f>
        <v>10.079999999999998</v>
      </c>
      <c r="K42" s="156">
        <v>63</v>
      </c>
      <c r="L42" s="156">
        <v>15</v>
      </c>
      <c r="M42" s="179">
        <v>3</v>
      </c>
      <c r="W42" s="156">
        <v>1000</v>
      </c>
      <c r="AA42" s="156">
        <v>1</v>
      </c>
      <c r="AB42" s="156">
        <v>1</v>
      </c>
    </row>
    <row r="43" spans="1:28">
      <c r="K43" s="156">
        <v>64</v>
      </c>
      <c r="L43" s="156">
        <v>15</v>
      </c>
      <c r="M43" s="179">
        <v>3</v>
      </c>
      <c r="W43" s="156">
        <v>1000</v>
      </c>
      <c r="AA43" s="156">
        <v>1</v>
      </c>
      <c r="AB43" s="156">
        <v>1</v>
      </c>
    </row>
    <row r="44" spans="1:28">
      <c r="A44" s="181">
        <f>$A$3*装备等级表!D27</f>
        <v>160</v>
      </c>
      <c r="C44" s="181">
        <f>$C$3*装备等级表!F27</f>
        <v>96</v>
      </c>
      <c r="J44" s="156" t="str">
        <f>[2]装表!A18</f>
        <v>1761</v>
      </c>
      <c r="K44" s="156">
        <f>[2]装表!B18</f>
        <v>61</v>
      </c>
      <c r="L44" s="156">
        <f>[2]装表!C18</f>
        <v>20</v>
      </c>
      <c r="M44" s="156">
        <f>[2]装表!D18</f>
        <v>1</v>
      </c>
      <c r="N44" s="156" t="str">
        <f>[2]装表!E18</f>
        <v>突刺剑</v>
      </c>
      <c r="O44" s="156" t="str">
        <f>[2]装表!F18</f>
        <v>用于击剑比赛的剑，该剑虽然非常轻巧而性能优越，但是攻击方法只有刺一个动作</v>
      </c>
      <c r="P44" s="156" t="str">
        <f>[2]装表!G18</f>
        <v>wepen.17.tucijian</v>
      </c>
      <c r="Q44" s="156">
        <f>[2]装表!H18</f>
        <v>0</v>
      </c>
      <c r="R44" s="156">
        <f>[2]装表!I18</f>
        <v>0</v>
      </c>
      <c r="S44" s="156">
        <f>[2]装表!J18</f>
        <v>0</v>
      </c>
      <c r="T44" s="156">
        <f>[2]装表!K18</f>
        <v>0</v>
      </c>
      <c r="U44" s="156">
        <f>[2]装表!L18</f>
        <v>1</v>
      </c>
      <c r="V44" s="156">
        <f>[2]装表!M18</f>
        <v>380</v>
      </c>
      <c r="W44" s="156">
        <v>1000</v>
      </c>
      <c r="X44" s="156">
        <f>[2]装表!O18</f>
        <v>17</v>
      </c>
      <c r="AA44" s="156">
        <v>1</v>
      </c>
      <c r="AB44" s="156">
        <v>1</v>
      </c>
    </row>
    <row r="45" spans="1:28">
      <c r="B45" s="181">
        <f>$B$3*装备等级表!E27</f>
        <v>84</v>
      </c>
      <c r="D45" s="181">
        <f>$D$3*装备等级表!G27</f>
        <v>50.4</v>
      </c>
      <c r="E45" s="181">
        <f>$E$3*装备等级表!H27</f>
        <v>2.8800000000000003</v>
      </c>
      <c r="H45" s="181">
        <f>E45*职业参数比例等级参数!$B$15</f>
        <v>5.7600000000000007</v>
      </c>
      <c r="I45" s="181">
        <f>E45*职业参数比例等级参数!$B$16</f>
        <v>2.8800000000000003</v>
      </c>
      <c r="J45" s="156" t="str">
        <f>[2]装表!A21</f>
        <v>2062</v>
      </c>
      <c r="K45" s="156">
        <f>[2]装表!B21</f>
        <v>62</v>
      </c>
      <c r="L45" s="156">
        <f>[2]装表!C21</f>
        <v>20</v>
      </c>
      <c r="M45" s="156">
        <f>[2]装表!D21</f>
        <v>1</v>
      </c>
      <c r="N45" s="156" t="str">
        <f>[2]装表!E21</f>
        <v>重甲</v>
      </c>
      <c r="O45" s="156" t="str">
        <f>[2]装表!F21</f>
        <v>拥有强悍的防御能力，可以抵御许多大型魔物的伤害，因为有点重所以穿在身上行动有所不便</v>
      </c>
      <c r="P45" s="156" t="str">
        <f>[2]装表!G21</f>
        <v>wepen.20.zhongjia</v>
      </c>
      <c r="Q45" s="156">
        <f>[2]装表!H21</f>
        <v>0</v>
      </c>
      <c r="R45" s="156">
        <f>[2]装表!I21</f>
        <v>0</v>
      </c>
      <c r="S45" s="156">
        <f>[2]装表!J21</f>
        <v>0</v>
      </c>
      <c r="T45" s="156">
        <f>[2]装表!K21</f>
        <v>0</v>
      </c>
      <c r="U45" s="156">
        <f>[2]装表!L21</f>
        <v>1</v>
      </c>
      <c r="V45" s="156">
        <f>[2]装表!M21</f>
        <v>380</v>
      </c>
      <c r="W45" s="156">
        <v>1000</v>
      </c>
      <c r="X45" s="156">
        <f>[2]装表!O21</f>
        <v>20</v>
      </c>
      <c r="AA45" s="156">
        <v>1</v>
      </c>
      <c r="AB45" s="156">
        <v>1</v>
      </c>
    </row>
    <row r="46" spans="1:28">
      <c r="B46" s="181">
        <f>$B$4*装备等级表!E27</f>
        <v>36</v>
      </c>
      <c r="D46" s="181">
        <f>$D$4*装备等级表!G27</f>
        <v>21.599999999999998</v>
      </c>
      <c r="E46" s="181">
        <f>$E$4*装备等级表!H27</f>
        <v>6.7200000000000006</v>
      </c>
      <c r="H46" s="181">
        <f>E46*职业参数比例等级参数!$B$15</f>
        <v>13.440000000000001</v>
      </c>
      <c r="I46" s="181">
        <f>E46*职业参数比例等级参数!$B$16</f>
        <v>6.7200000000000006</v>
      </c>
      <c r="J46" s="156" t="str">
        <f>[2]装表!A24</f>
        <v>2363</v>
      </c>
      <c r="K46" s="156">
        <f>[2]装表!B24</f>
        <v>63</v>
      </c>
      <c r="L46" s="156">
        <f>[2]装表!C24</f>
        <v>20</v>
      </c>
      <c r="M46" s="156">
        <f>[2]装表!D24</f>
        <v>1</v>
      </c>
      <c r="N46" s="156" t="str">
        <f>[2]装表!E24</f>
        <v>大盾</v>
      </c>
      <c r="O46" s="156" t="str">
        <f>[2]装表!F24</f>
        <v>骑士专用盾，因为体型比较和人一样大所以可以防御全身。</v>
      </c>
      <c r="P46" s="156" t="str">
        <f>[2]装表!G24</f>
        <v>wepen.23.dadun</v>
      </c>
      <c r="Q46" s="156">
        <f>[2]装表!H24</f>
        <v>0</v>
      </c>
      <c r="R46" s="156">
        <f>[2]装表!I24</f>
        <v>0</v>
      </c>
      <c r="S46" s="156">
        <f>[2]装表!J24</f>
        <v>0</v>
      </c>
      <c r="T46" s="156">
        <f>[2]装表!K24</f>
        <v>0</v>
      </c>
      <c r="U46" s="156">
        <f>[2]装表!L24</f>
        <v>1</v>
      </c>
      <c r="V46" s="156">
        <f>[2]装表!M24</f>
        <v>300</v>
      </c>
      <c r="W46" s="156">
        <v>1000</v>
      </c>
      <c r="X46" s="156">
        <f>[2]装表!O24</f>
        <v>23</v>
      </c>
      <c r="AA46" s="156">
        <v>1</v>
      </c>
      <c r="AB46" s="156">
        <v>1</v>
      </c>
    </row>
    <row r="47" spans="1:28">
      <c r="K47" s="156">
        <v>64</v>
      </c>
      <c r="L47" s="156">
        <v>20</v>
      </c>
      <c r="M47" s="179">
        <v>1</v>
      </c>
      <c r="W47" s="156">
        <v>1000</v>
      </c>
      <c r="AA47" s="156">
        <v>1</v>
      </c>
      <c r="AB47" s="156">
        <v>1</v>
      </c>
    </row>
    <row r="48" spans="1:28">
      <c r="A48" s="181">
        <f>$A$3*装备等级表!N27</f>
        <v>128</v>
      </c>
      <c r="C48" s="181">
        <f>$C$3*装备等级表!P27</f>
        <v>128</v>
      </c>
      <c r="J48" s="156" t="str">
        <f>[2]装表!A19</f>
        <v>1861</v>
      </c>
      <c r="K48" s="156">
        <f>[2]装表!B19</f>
        <v>61</v>
      </c>
      <c r="L48" s="156">
        <f>[2]装表!C19</f>
        <v>20</v>
      </c>
      <c r="M48" s="156">
        <f>[2]装表!D19</f>
        <v>2</v>
      </c>
      <c r="N48" s="156" t="str">
        <f>[2]装表!E19</f>
        <v>长弓</v>
      </c>
      <c r="O48" s="156" t="str">
        <f>[2]装表!F19</f>
        <v>长弓具有长远的射程和巨大的威力，而且造价相对来说便宜，部分还可以重复使用，是古代战争中必不可少的武器。</v>
      </c>
      <c r="P48" s="156" t="str">
        <f>[2]装表!G19</f>
        <v>wepen.18.changgong</v>
      </c>
      <c r="Q48" s="156">
        <f>[2]装表!H19</f>
        <v>0</v>
      </c>
      <c r="R48" s="156">
        <f>[2]装表!I19</f>
        <v>0</v>
      </c>
      <c r="S48" s="156">
        <f>[2]装表!J19</f>
        <v>0</v>
      </c>
      <c r="T48" s="156">
        <f>[2]装表!K19</f>
        <v>0</v>
      </c>
      <c r="U48" s="156">
        <f>[2]装表!L19</f>
        <v>1</v>
      </c>
      <c r="V48" s="156">
        <f>[2]装表!M19</f>
        <v>380</v>
      </c>
      <c r="W48" s="156">
        <v>1000</v>
      </c>
      <c r="X48" s="156">
        <f>[2]装表!O19</f>
        <v>18</v>
      </c>
      <c r="AA48" s="156">
        <v>1</v>
      </c>
      <c r="AB48" s="156">
        <v>1</v>
      </c>
    </row>
    <row r="49" spans="1:28">
      <c r="B49" s="181">
        <f>$B$3*装备等级表!O27</f>
        <v>67.199999999999989</v>
      </c>
      <c r="D49" s="181">
        <f>$D$3*装备等级表!Q27</f>
        <v>67.199999999999989</v>
      </c>
      <c r="E49" s="181">
        <f>$E$3*装备等级表!R27</f>
        <v>9.6</v>
      </c>
      <c r="H49" s="181">
        <f>E49*职业参数比例等级参数!$B$15</f>
        <v>19.2</v>
      </c>
      <c r="I49" s="181">
        <f>E49*职业参数比例等级参数!$B$16</f>
        <v>9.6</v>
      </c>
      <c r="J49" s="156" t="str">
        <f>[2]装表!A22</f>
        <v>2162</v>
      </c>
      <c r="K49" s="156">
        <f>[2]装表!B22</f>
        <v>62</v>
      </c>
      <c r="L49" s="156">
        <f>[2]装表!C22</f>
        <v>20</v>
      </c>
      <c r="M49" s="156">
        <f>[2]装表!D22</f>
        <v>2</v>
      </c>
      <c r="N49" s="156" t="str">
        <f>[2]装表!E22</f>
        <v>革铠</v>
      </c>
      <c r="O49" s="156" t="str">
        <f>[2]装表!F22</f>
        <v>用动物皮革而制成的铠甲，适合灵巧性较强的人穿戴</v>
      </c>
      <c r="P49" s="156" t="str">
        <f>[2]装表!G22</f>
        <v>wepen.21.gekai</v>
      </c>
      <c r="Q49" s="156">
        <f>[2]装表!H22</f>
        <v>0</v>
      </c>
      <c r="R49" s="156">
        <f>[2]装表!I22</f>
        <v>0</v>
      </c>
      <c r="S49" s="156">
        <f>[2]装表!J22</f>
        <v>0</v>
      </c>
      <c r="T49" s="156">
        <f>[2]装表!K22</f>
        <v>0</v>
      </c>
      <c r="U49" s="156">
        <f>[2]装表!L22</f>
        <v>1</v>
      </c>
      <c r="V49" s="156">
        <f>[2]装表!M22</f>
        <v>380</v>
      </c>
      <c r="W49" s="156">
        <v>1000</v>
      </c>
      <c r="X49" s="156">
        <f>[2]装表!O22</f>
        <v>21</v>
      </c>
      <c r="AA49" s="156">
        <v>1</v>
      </c>
      <c r="AB49" s="156">
        <v>1</v>
      </c>
    </row>
    <row r="50" spans="1:28">
      <c r="B50" s="181">
        <f>$B$4*装备等级表!O27</f>
        <v>28.799999999999997</v>
      </c>
      <c r="D50" s="181">
        <f>$D$4*装备等级表!Q27</f>
        <v>28.799999999999997</v>
      </c>
      <c r="E50" s="181">
        <f>$E$4*装备等级表!R27</f>
        <v>22.4</v>
      </c>
      <c r="H50" s="181">
        <f>E50*职业参数比例等级参数!$B$15</f>
        <v>44.8</v>
      </c>
      <c r="I50" s="181">
        <f>E50*职业参数比例等级参数!$B$16</f>
        <v>22.4</v>
      </c>
      <c r="J50" s="156" t="str">
        <f>[2]装表!A25</f>
        <v>2463</v>
      </c>
      <c r="K50" s="156">
        <f>[2]装表!B25</f>
        <v>63</v>
      </c>
      <c r="L50" s="156">
        <f>[2]装表!C25</f>
        <v>20</v>
      </c>
      <c r="M50" s="156">
        <f>[2]装表!D25</f>
        <v>2</v>
      </c>
      <c r="N50" s="156" t="str">
        <f>[2]装表!E25</f>
        <v>皮手套</v>
      </c>
      <c r="O50" s="156" t="str">
        <f>[2]装表!F25</f>
        <v>用动物皮加工后制作出来的手套，放置手被划上</v>
      </c>
      <c r="P50" s="156" t="str">
        <f>[2]装表!G25</f>
        <v>wepen.24.pishoutao</v>
      </c>
      <c r="Q50" s="156">
        <f>[2]装表!H25</f>
        <v>0</v>
      </c>
      <c r="R50" s="156">
        <f>[2]装表!I25</f>
        <v>0</v>
      </c>
      <c r="S50" s="156">
        <f>[2]装表!J25</f>
        <v>0</v>
      </c>
      <c r="T50" s="156">
        <f>[2]装表!K25</f>
        <v>0</v>
      </c>
      <c r="U50" s="156">
        <f>[2]装表!L25</f>
        <v>1</v>
      </c>
      <c r="V50" s="156">
        <f>[2]装表!M25</f>
        <v>300</v>
      </c>
      <c r="W50" s="156">
        <v>1000</v>
      </c>
      <c r="X50" s="156">
        <f>[2]装表!O25</f>
        <v>24</v>
      </c>
      <c r="AA50" s="156">
        <v>1</v>
      </c>
      <c r="AB50" s="156">
        <v>1</v>
      </c>
    </row>
    <row r="51" spans="1:28">
      <c r="K51" s="156">
        <v>64</v>
      </c>
      <c r="L51" s="156">
        <v>20</v>
      </c>
      <c r="M51" s="179">
        <v>2</v>
      </c>
      <c r="W51" s="156">
        <v>1000</v>
      </c>
      <c r="AA51" s="156">
        <v>1</v>
      </c>
      <c r="AB51" s="156">
        <v>1</v>
      </c>
    </row>
    <row r="52" spans="1:28">
      <c r="A52" s="181">
        <f>$A$3*装备等级表!X27</f>
        <v>80</v>
      </c>
      <c r="C52" s="181">
        <f>$C$3*装备等级表!Z27</f>
        <v>160</v>
      </c>
      <c r="J52" s="156" t="str">
        <f>[2]装表!A20</f>
        <v>1961</v>
      </c>
      <c r="K52" s="156">
        <f>[2]装表!B20</f>
        <v>61</v>
      </c>
      <c r="L52" s="156">
        <f>[2]装表!C20</f>
        <v>20</v>
      </c>
      <c r="M52" s="156">
        <f>[2]装表!D20</f>
        <v>3</v>
      </c>
      <c r="N52" s="156" t="str">
        <f>[2]装表!E20</f>
        <v>魔杖</v>
      </c>
      <c r="O52" s="156" t="str">
        <f>[2]装表!F20</f>
        <v>蕴含魔力的手杖，进阶的魔法师爱用的手杖，可以有效的对抗魔物</v>
      </c>
      <c r="P52" s="156" t="str">
        <f>[2]装表!G20</f>
        <v>wepen.19.mozhang</v>
      </c>
      <c r="Q52" s="156">
        <f>[2]装表!H20</f>
        <v>0</v>
      </c>
      <c r="R52" s="156">
        <f>[2]装表!I20</f>
        <v>0</v>
      </c>
      <c r="S52" s="156">
        <f>[2]装表!J20</f>
        <v>0</v>
      </c>
      <c r="T52" s="156">
        <f>[2]装表!K20</f>
        <v>0</v>
      </c>
      <c r="U52" s="156">
        <f>[2]装表!L20</f>
        <v>1</v>
      </c>
      <c r="V52" s="156">
        <f>[2]装表!M20</f>
        <v>380</v>
      </c>
      <c r="W52" s="156">
        <v>1000</v>
      </c>
      <c r="X52" s="156">
        <f>[2]装表!O20</f>
        <v>19</v>
      </c>
      <c r="AA52" s="156">
        <v>1</v>
      </c>
      <c r="AB52" s="156">
        <v>1</v>
      </c>
    </row>
    <row r="53" spans="1:28">
      <c r="B53" s="181">
        <f>$B$3*装备等级表!Y27</f>
        <v>67.199999999999989</v>
      </c>
      <c r="D53" s="181">
        <f>$D$3*装备等级表!AA27</f>
        <v>84</v>
      </c>
      <c r="E53" s="181">
        <f>$E$3*装备等级表!AB27</f>
        <v>5.7600000000000007</v>
      </c>
      <c r="H53" s="181">
        <f>E53*职业参数比例等级参数!$B$15</f>
        <v>11.520000000000001</v>
      </c>
      <c r="I53" s="181">
        <f>E53*职业参数比例等级参数!$B$16</f>
        <v>5.7600000000000007</v>
      </c>
      <c r="J53" s="156" t="str">
        <f>[2]装表!A23</f>
        <v>2262</v>
      </c>
      <c r="K53" s="156">
        <f>[2]装表!B23</f>
        <v>62</v>
      </c>
      <c r="L53" s="156">
        <f>[2]装表!C23</f>
        <v>20</v>
      </c>
      <c r="M53" s="156">
        <f>[2]装表!D23</f>
        <v>3</v>
      </c>
      <c r="N53" s="156" t="str">
        <f>[2]装表!E23</f>
        <v>厚袍</v>
      </c>
      <c r="O53" s="156" t="str">
        <f>[2]装表!F23</f>
        <v>厚厚的法袍不仅可以抵御强力的魔法伤害，还可以当被子，非常温暖</v>
      </c>
      <c r="P53" s="156" t="str">
        <f>[2]装表!G23</f>
        <v>wepen.22.houpao</v>
      </c>
      <c r="Q53" s="156">
        <f>[2]装表!H23</f>
        <v>0</v>
      </c>
      <c r="R53" s="156">
        <f>[2]装表!I23</f>
        <v>0</v>
      </c>
      <c r="S53" s="156">
        <f>[2]装表!J23</f>
        <v>0</v>
      </c>
      <c r="T53" s="156">
        <f>[2]装表!K23</f>
        <v>0</v>
      </c>
      <c r="U53" s="156">
        <f>[2]装表!L23</f>
        <v>1</v>
      </c>
      <c r="V53" s="156">
        <f>[2]装表!M23</f>
        <v>380</v>
      </c>
      <c r="W53" s="156">
        <v>1000</v>
      </c>
      <c r="X53" s="156">
        <f>[2]装表!O23</f>
        <v>22</v>
      </c>
      <c r="AA53" s="156">
        <v>1</v>
      </c>
      <c r="AB53" s="156">
        <v>1</v>
      </c>
    </row>
    <row r="54" spans="1:28">
      <c r="B54" s="181">
        <f>$B$4*装备等级表!Y27</f>
        <v>28.799999999999997</v>
      </c>
      <c r="D54" s="181">
        <f>$D$4*装备等级表!AA27</f>
        <v>36</v>
      </c>
      <c r="E54" s="181">
        <f>$E$4*装备等级表!AB27</f>
        <v>13.440000000000001</v>
      </c>
      <c r="H54" s="181">
        <f>E54*职业参数比例等级参数!$B$15</f>
        <v>26.880000000000003</v>
      </c>
      <c r="I54" s="181">
        <f>E54*职业参数比例等级参数!$B$16</f>
        <v>13.440000000000001</v>
      </c>
      <c r="J54" s="156" t="str">
        <f>[2]装表!A26</f>
        <v>2563</v>
      </c>
      <c r="K54" s="156">
        <f>[2]装表!B26</f>
        <v>63</v>
      </c>
      <c r="L54" s="156">
        <f>[2]装表!C26</f>
        <v>20</v>
      </c>
      <c r="M54" s="156">
        <f>[2]装表!D26</f>
        <v>3</v>
      </c>
      <c r="N54" s="156" t="str">
        <f>[2]装表!E26</f>
        <v>布帽</v>
      </c>
      <c r="O54" s="156" t="str">
        <f>[2]装表!F26</f>
        <v>用布料制成的圆形帽子，让使用者变的更可爱的帽子</v>
      </c>
      <c r="P54" s="156" t="str">
        <f>[2]装表!G26</f>
        <v>wepen.25.bumao</v>
      </c>
      <c r="Q54" s="156">
        <f>[2]装表!H26</f>
        <v>0</v>
      </c>
      <c r="R54" s="156">
        <f>[2]装表!I26</f>
        <v>0</v>
      </c>
      <c r="S54" s="156">
        <f>[2]装表!J26</f>
        <v>0</v>
      </c>
      <c r="T54" s="156">
        <f>[2]装表!K26</f>
        <v>0</v>
      </c>
      <c r="U54" s="156">
        <f>[2]装表!L26</f>
        <v>1</v>
      </c>
      <c r="V54" s="156">
        <f>[2]装表!M26</f>
        <v>300</v>
      </c>
      <c r="W54" s="156">
        <v>1000</v>
      </c>
      <c r="X54" s="156">
        <f>[2]装表!O26</f>
        <v>25</v>
      </c>
      <c r="AA54" s="156">
        <v>1</v>
      </c>
      <c r="AB54" s="156">
        <v>1</v>
      </c>
    </row>
    <row r="55" spans="1:28">
      <c r="K55" s="156">
        <v>64</v>
      </c>
      <c r="L55" s="156">
        <v>20</v>
      </c>
      <c r="M55" s="179">
        <v>3</v>
      </c>
      <c r="W55" s="156">
        <v>1000</v>
      </c>
      <c r="AA55" s="156">
        <v>1</v>
      </c>
      <c r="AB55" s="156">
        <v>1</v>
      </c>
    </row>
    <row r="56" spans="1:28">
      <c r="A56" s="181">
        <f>$A$3*装备等级表!D32</f>
        <v>200</v>
      </c>
      <c r="C56" s="181">
        <f>$C$3*装备等级表!F32</f>
        <v>120</v>
      </c>
      <c r="J56" s="156" t="str">
        <f>[2]装表!A27</f>
        <v>2661</v>
      </c>
      <c r="K56" s="156">
        <f>[2]装表!B27</f>
        <v>61</v>
      </c>
      <c r="L56" s="156">
        <f>[2]装表!C27</f>
        <v>25</v>
      </c>
      <c r="M56" s="156">
        <f>[2]装表!D27</f>
        <v>1</v>
      </c>
      <c r="N56" s="156" t="str">
        <f>[2]装表!E27</f>
        <v>阔剑</v>
      </c>
      <c r="O56" s="156" t="str">
        <f>[2]装表!F27</f>
        <v>平行的剑刃，长椭圆的头部，较宽厚的刀身和够双手使用的剑柄，属于非常有特色的武器，但是无论是马上，步战，平时防身，水上战斗都能发挥起作用</v>
      </c>
      <c r="P56" s="156" t="str">
        <f>[2]装表!G27</f>
        <v>wepen.26.kuojian</v>
      </c>
      <c r="Q56" s="156">
        <f>[2]装表!H27</f>
        <v>0</v>
      </c>
      <c r="R56" s="156">
        <f>[2]装表!I27</f>
        <v>0</v>
      </c>
      <c r="S56" s="156">
        <f>[2]装表!J27</f>
        <v>0</v>
      </c>
      <c r="T56" s="156">
        <f>[2]装表!K27</f>
        <v>0</v>
      </c>
      <c r="U56" s="156">
        <f>[2]装表!L27</f>
        <v>1</v>
      </c>
      <c r="V56" s="156">
        <f>[2]装表!M27</f>
        <v>980</v>
      </c>
      <c r="W56" s="156">
        <v>1000</v>
      </c>
      <c r="X56" s="156">
        <f>[2]装表!O27</f>
        <v>26</v>
      </c>
      <c r="AA56" s="156">
        <v>1</v>
      </c>
      <c r="AB56" s="156">
        <v>1</v>
      </c>
    </row>
    <row r="57" spans="1:28">
      <c r="B57" s="181">
        <f>$B$3*装备等级表!E32</f>
        <v>105</v>
      </c>
      <c r="D57" s="181">
        <f>$D$3*装备等级表!G32</f>
        <v>62.999999999999993</v>
      </c>
      <c r="E57" s="181">
        <f>$E$3*装备等级表!H32</f>
        <v>3.5999999999999996</v>
      </c>
      <c r="H57" s="181">
        <f>E57*职业参数比例等级参数!$B$15</f>
        <v>7.1999999999999993</v>
      </c>
      <c r="I57" s="181">
        <f>E57*职业参数比例等级参数!$B$16</f>
        <v>3.5999999999999996</v>
      </c>
      <c r="J57" s="156" t="str">
        <f>[2]装表!A30</f>
        <v>2962</v>
      </c>
      <c r="K57" s="156">
        <f>[2]装表!B30</f>
        <v>62</v>
      </c>
      <c r="L57" s="156">
        <f>[2]装表!C30</f>
        <v>25</v>
      </c>
      <c r="M57" s="156">
        <f>[2]装表!D30</f>
        <v>1</v>
      </c>
      <c r="N57" s="156" t="str">
        <f>[2]装表!E30</f>
        <v>钢铁铠甲</v>
      </c>
      <c r="O57" s="156" t="str">
        <f>[2]装表!F30</f>
        <v>拥有重金属材质的铠甲，使人穿上去有点钢铁侠的感觉</v>
      </c>
      <c r="P57" s="156" t="str">
        <f>[2]装表!G30</f>
        <v>wepen.29.gangtiekaijia</v>
      </c>
      <c r="Q57" s="156">
        <f>[2]装表!H30</f>
        <v>0</v>
      </c>
      <c r="R57" s="156">
        <f>[2]装表!I30</f>
        <v>0</v>
      </c>
      <c r="S57" s="156">
        <f>[2]装表!J30</f>
        <v>0</v>
      </c>
      <c r="T57" s="156">
        <f>[2]装表!K30</f>
        <v>0</v>
      </c>
      <c r="U57" s="156">
        <f>[2]装表!L30</f>
        <v>1</v>
      </c>
      <c r="V57" s="156">
        <f>[2]装表!M30</f>
        <v>980</v>
      </c>
      <c r="W57" s="156">
        <v>1000</v>
      </c>
      <c r="X57" s="156">
        <f>[2]装表!O30</f>
        <v>29</v>
      </c>
      <c r="AA57" s="156">
        <v>1</v>
      </c>
      <c r="AB57" s="156">
        <v>1</v>
      </c>
    </row>
    <row r="58" spans="1:28">
      <c r="B58" s="181">
        <f>$B$4*装备等级表!E32</f>
        <v>45</v>
      </c>
      <c r="D58" s="181">
        <f>$D$4*装备等级表!G32</f>
        <v>27</v>
      </c>
      <c r="E58" s="181">
        <f>$E$4*装备等级表!H32</f>
        <v>8.3999999999999986</v>
      </c>
      <c r="H58" s="181">
        <f>E58*职业参数比例等级参数!$B$15</f>
        <v>16.799999999999997</v>
      </c>
      <c r="I58" s="181">
        <f>E58*职业参数比例等级参数!$B$16</f>
        <v>8.3999999999999986</v>
      </c>
      <c r="J58" s="156" t="str">
        <f>[2]装表!A33</f>
        <v>3263</v>
      </c>
      <c r="K58" s="156">
        <f>[2]装表!B33</f>
        <v>63</v>
      </c>
      <c r="L58" s="156">
        <f>[2]装表!C33</f>
        <v>25</v>
      </c>
      <c r="M58" s="156">
        <f>[2]装表!D33</f>
        <v>1</v>
      </c>
      <c r="N58" s="156" t="str">
        <f>[2]装表!E33</f>
        <v>钢铁大盾</v>
      </c>
      <c r="O58" s="156" t="str">
        <f>[2]装表!F33</f>
        <v>直径1m的巨型大盾，比起一般的大盾，大大强化了防御力</v>
      </c>
      <c r="P58" s="156" t="str">
        <f>[2]装表!G33</f>
        <v>wepen.32.gangtiedadun</v>
      </c>
      <c r="Q58" s="156">
        <f>[2]装表!H33</f>
        <v>0</v>
      </c>
      <c r="R58" s="156">
        <f>[2]装表!I33</f>
        <v>0</v>
      </c>
      <c r="S58" s="156">
        <f>[2]装表!J33</f>
        <v>0</v>
      </c>
      <c r="T58" s="156">
        <f>[2]装表!K33</f>
        <v>0</v>
      </c>
      <c r="U58" s="156">
        <f>[2]装表!L33</f>
        <v>1</v>
      </c>
      <c r="V58" s="156">
        <f>[2]装表!M33</f>
        <v>980</v>
      </c>
      <c r="W58" s="156">
        <v>1000</v>
      </c>
      <c r="X58" s="156">
        <f>[2]装表!O33</f>
        <v>32</v>
      </c>
      <c r="AA58" s="156">
        <v>1</v>
      </c>
      <c r="AB58" s="156">
        <v>1</v>
      </c>
    </row>
    <row r="59" spans="1:28">
      <c r="K59" s="156">
        <v>64</v>
      </c>
      <c r="L59" s="156">
        <v>25</v>
      </c>
      <c r="M59" s="179">
        <v>1</v>
      </c>
      <c r="W59" s="156">
        <v>1000</v>
      </c>
      <c r="AA59" s="156">
        <v>1</v>
      </c>
      <c r="AB59" s="156">
        <v>1</v>
      </c>
    </row>
    <row r="60" spans="1:28">
      <c r="A60" s="181">
        <f>$A$3*装备等级表!N32</f>
        <v>160</v>
      </c>
      <c r="C60" s="181">
        <f>$C$3*装备等级表!P32</f>
        <v>160</v>
      </c>
      <c r="J60" s="156" t="str">
        <f>[2]装表!A28</f>
        <v>2761</v>
      </c>
      <c r="K60" s="156">
        <f>[2]装表!B28</f>
        <v>61</v>
      </c>
      <c r="L60" s="156">
        <f>[2]装表!C28</f>
        <v>25</v>
      </c>
      <c r="M60" s="156">
        <f>[2]装表!D28</f>
        <v>2</v>
      </c>
      <c r="N60" s="156" t="str">
        <f>[2]装表!E28</f>
        <v>猎弓</v>
      </c>
      <c r="O60" s="156" t="str">
        <f>[2]装表!F28</f>
        <v>猎人们最常用的弓用来猎杀强大的魔物最好的武器。</v>
      </c>
      <c r="P60" s="156" t="str">
        <f>[2]装表!G28</f>
        <v>wepen.27.liegong</v>
      </c>
      <c r="Q60" s="156">
        <f>[2]装表!H28</f>
        <v>0</v>
      </c>
      <c r="R60" s="156">
        <f>[2]装表!I28</f>
        <v>0</v>
      </c>
      <c r="S60" s="156">
        <f>[2]装表!J28</f>
        <v>0</v>
      </c>
      <c r="T60" s="156">
        <f>[2]装表!K28</f>
        <v>0</v>
      </c>
      <c r="U60" s="156">
        <f>[2]装表!L28</f>
        <v>1</v>
      </c>
      <c r="V60" s="156">
        <f>[2]装表!M28</f>
        <v>980</v>
      </c>
      <c r="W60" s="156">
        <v>1000</v>
      </c>
      <c r="X60" s="156">
        <f>[2]装表!O28</f>
        <v>27</v>
      </c>
      <c r="AA60" s="156">
        <v>1</v>
      </c>
      <c r="AB60" s="156">
        <v>1</v>
      </c>
    </row>
    <row r="61" spans="1:28">
      <c r="B61" s="181">
        <f>$B$3*装备等级表!O32</f>
        <v>84</v>
      </c>
      <c r="D61" s="181">
        <f>$D$3*装备等级表!Q32</f>
        <v>84</v>
      </c>
      <c r="E61" s="181">
        <f>$E$3*装备等级表!R32</f>
        <v>12</v>
      </c>
      <c r="H61" s="181">
        <f>E61*职业参数比例等级参数!$B$15</f>
        <v>24</v>
      </c>
      <c r="I61" s="181">
        <f>E61*职业参数比例等级参数!$B$16</f>
        <v>12</v>
      </c>
      <c r="J61" s="156" t="str">
        <f>[2]装表!A31</f>
        <v>3062</v>
      </c>
      <c r="K61" s="156">
        <f>[2]装表!B31</f>
        <v>62</v>
      </c>
      <c r="L61" s="156">
        <f>[2]装表!C31</f>
        <v>25</v>
      </c>
      <c r="M61" s="156">
        <f>[2]装表!D31</f>
        <v>2</v>
      </c>
      <c r="N61" s="156" t="str">
        <f>[2]装表!E31</f>
        <v>加固的革铠</v>
      </c>
      <c r="O61" s="156" t="str">
        <f>[2]装表!F31</f>
        <v>比革铠的防御力更好，更加坚固点</v>
      </c>
      <c r="P61" s="156" t="str">
        <f>[2]装表!G31</f>
        <v>wepen.30.jiagudegekai</v>
      </c>
      <c r="Q61" s="156">
        <f>[2]装表!H31</f>
        <v>0</v>
      </c>
      <c r="R61" s="156">
        <f>[2]装表!I31</f>
        <v>0</v>
      </c>
      <c r="S61" s="156">
        <f>[2]装表!J31</f>
        <v>0</v>
      </c>
      <c r="T61" s="156">
        <f>[2]装表!K31</f>
        <v>0</v>
      </c>
      <c r="U61" s="156">
        <f>[2]装表!L31</f>
        <v>1</v>
      </c>
      <c r="V61" s="156">
        <f>[2]装表!M31</f>
        <v>980</v>
      </c>
      <c r="W61" s="156">
        <v>1000</v>
      </c>
      <c r="X61" s="156">
        <f>[2]装表!O31</f>
        <v>30</v>
      </c>
      <c r="AA61" s="156">
        <v>1</v>
      </c>
      <c r="AB61" s="156">
        <v>1</v>
      </c>
    </row>
    <row r="62" spans="1:28">
      <c r="B62" s="181">
        <f>$B$4*装备等级表!O32</f>
        <v>36</v>
      </c>
      <c r="D62" s="181">
        <f>$D$4*装备等级表!Q32</f>
        <v>36</v>
      </c>
      <c r="E62" s="181">
        <f>$E$4*装备等级表!R32</f>
        <v>28</v>
      </c>
      <c r="H62" s="181">
        <f>E62*职业参数比例等级参数!$B$15</f>
        <v>56</v>
      </c>
      <c r="I62" s="181">
        <f>E62*职业参数比例等级参数!$B$16</f>
        <v>28</v>
      </c>
      <c r="J62" s="156" t="str">
        <f>[2]装表!A34</f>
        <v>3363</v>
      </c>
      <c r="K62" s="156">
        <f>[2]装表!B34</f>
        <v>63</v>
      </c>
      <c r="L62" s="156">
        <f>[2]装表!C34</f>
        <v>25</v>
      </c>
      <c r="M62" s="156">
        <f>[2]装表!D34</f>
        <v>2</v>
      </c>
      <c r="N62" s="156" t="str">
        <f>[2]装表!E34</f>
        <v>漆黑的皮手套</v>
      </c>
      <c r="O62" s="156" t="str">
        <f>[2]装表!F34</f>
        <v>沾染了邪恶的魔力的皮手套，邪恶的气息不知道会不会让使用者迷失心智</v>
      </c>
      <c r="P62" s="156" t="str">
        <f>[2]装表!G34</f>
        <v>wepen.33.qiheipishoutao</v>
      </c>
      <c r="Q62" s="156">
        <f>[2]装表!H34</f>
        <v>0</v>
      </c>
      <c r="R62" s="156">
        <f>[2]装表!I34</f>
        <v>0</v>
      </c>
      <c r="S62" s="156">
        <f>[2]装表!J34</f>
        <v>0</v>
      </c>
      <c r="T62" s="156">
        <f>[2]装表!K34</f>
        <v>0</v>
      </c>
      <c r="U62" s="156">
        <f>[2]装表!L34</f>
        <v>1</v>
      </c>
      <c r="V62" s="156">
        <f>[2]装表!M34</f>
        <v>980</v>
      </c>
      <c r="W62" s="156">
        <v>1000</v>
      </c>
      <c r="X62" s="156">
        <f>[2]装表!O34</f>
        <v>33</v>
      </c>
      <c r="AA62" s="156">
        <v>1</v>
      </c>
      <c r="AB62" s="156">
        <v>1</v>
      </c>
    </row>
    <row r="63" spans="1:28">
      <c r="K63" s="156">
        <v>64</v>
      </c>
      <c r="L63" s="156">
        <v>25</v>
      </c>
      <c r="M63" s="179">
        <v>2</v>
      </c>
      <c r="W63" s="156">
        <v>1000</v>
      </c>
      <c r="AA63" s="156">
        <v>1</v>
      </c>
      <c r="AB63" s="156">
        <v>1</v>
      </c>
    </row>
    <row r="64" spans="1:28">
      <c r="A64" s="181">
        <f>$A$3*装备等级表!X32</f>
        <v>100</v>
      </c>
      <c r="C64" s="181">
        <f>$C$3*装备等级表!Z32</f>
        <v>200</v>
      </c>
      <c r="J64" s="156" t="str">
        <f>[2]装表!A29</f>
        <v>2861</v>
      </c>
      <c r="K64" s="156">
        <f>[2]装表!B29</f>
        <v>61</v>
      </c>
      <c r="L64" s="156">
        <f>[2]装表!C29</f>
        <v>25</v>
      </c>
      <c r="M64" s="156">
        <f>[2]装表!D29</f>
        <v>3</v>
      </c>
      <c r="N64" s="156" t="str">
        <f>[2]装表!E29</f>
        <v>漆黑的魔杖</v>
      </c>
      <c r="O64" s="156" t="str">
        <f>[2]装表!F29</f>
        <v>沾染了邪恶的魔力导致杖身全是黑色，拥有强大的魔法能量</v>
      </c>
      <c r="P64" s="156" t="str">
        <f>[2]装表!G29</f>
        <v>wepen.28.qiheidemozhang</v>
      </c>
      <c r="Q64" s="156">
        <f>[2]装表!H29</f>
        <v>0</v>
      </c>
      <c r="R64" s="156">
        <f>[2]装表!I29</f>
        <v>0</v>
      </c>
      <c r="S64" s="156">
        <f>[2]装表!J29</f>
        <v>0</v>
      </c>
      <c r="T64" s="156">
        <f>[2]装表!K29</f>
        <v>0</v>
      </c>
      <c r="U64" s="156">
        <f>[2]装表!L29</f>
        <v>1</v>
      </c>
      <c r="V64" s="156">
        <f>[2]装表!M29</f>
        <v>980</v>
      </c>
      <c r="W64" s="156">
        <v>1000</v>
      </c>
      <c r="X64" s="156">
        <f>[2]装表!O29</f>
        <v>28</v>
      </c>
      <c r="AA64" s="156">
        <v>1</v>
      </c>
      <c r="AB64" s="156">
        <v>1</v>
      </c>
    </row>
    <row r="65" spans="1:28">
      <c r="B65" s="181">
        <f>$B$3*装备等级表!Y32</f>
        <v>84</v>
      </c>
      <c r="D65" s="181">
        <f>$D$3*装备等级表!AA32</f>
        <v>105</v>
      </c>
      <c r="E65" s="181">
        <f>$E$3*装备等级表!AB32</f>
        <v>7.1999999999999993</v>
      </c>
      <c r="H65" s="181">
        <f>E65*职业参数比例等级参数!$B$15</f>
        <v>14.399999999999999</v>
      </c>
      <c r="I65" s="181">
        <f>E65*职业参数比例等级参数!$B$16</f>
        <v>7.1999999999999993</v>
      </c>
      <c r="J65" s="156" t="str">
        <f>[2]装表!A32</f>
        <v>3162</v>
      </c>
      <c r="K65" s="156">
        <f>[2]装表!B32</f>
        <v>62</v>
      </c>
      <c r="L65" s="156">
        <f>[2]装表!C32</f>
        <v>25</v>
      </c>
      <c r="M65" s="156">
        <f>[2]装表!D32</f>
        <v>3</v>
      </c>
      <c r="N65" s="156" t="str">
        <f>[2]装表!E32</f>
        <v>花纹厚袍</v>
      </c>
      <c r="O65" s="156" t="str">
        <f>[2]装表!F32</f>
        <v>非常大的法袍，法袍上有这金色针线绘制的花纹，有种贵族的感觉</v>
      </c>
      <c r="P65" s="156" t="str">
        <f>[2]装表!G32</f>
        <v>wepen.31.huawenhoupao</v>
      </c>
      <c r="Q65" s="156">
        <f>[2]装表!H32</f>
        <v>0</v>
      </c>
      <c r="R65" s="156">
        <f>[2]装表!I32</f>
        <v>0</v>
      </c>
      <c r="S65" s="156">
        <f>[2]装表!J32</f>
        <v>0</v>
      </c>
      <c r="T65" s="156">
        <f>[2]装表!K32</f>
        <v>0</v>
      </c>
      <c r="U65" s="156">
        <f>[2]装表!L32</f>
        <v>1</v>
      </c>
      <c r="V65" s="156">
        <f>[2]装表!M32</f>
        <v>980</v>
      </c>
      <c r="W65" s="156">
        <v>1000</v>
      </c>
      <c r="X65" s="156">
        <f>[2]装表!O32</f>
        <v>31</v>
      </c>
      <c r="AA65" s="156">
        <v>1</v>
      </c>
      <c r="AB65" s="156">
        <v>1</v>
      </c>
    </row>
    <row r="66" spans="1:28">
      <c r="B66" s="181">
        <f>$B$4*装备等级表!Y32</f>
        <v>36</v>
      </c>
      <c r="D66" s="181">
        <f>$D$4*装备等级表!AA32</f>
        <v>45</v>
      </c>
      <c r="E66" s="181">
        <f>$E$4*装备等级表!AB32</f>
        <v>16.799999999999997</v>
      </c>
      <c r="H66" s="181">
        <f>E66*职业参数比例等级参数!$B$15</f>
        <v>33.599999999999994</v>
      </c>
      <c r="I66" s="181">
        <f>E66*职业参数比例等级参数!$B$16</f>
        <v>16.799999999999997</v>
      </c>
      <c r="J66" s="156" t="str">
        <f>[2]装表!A35</f>
        <v>3463</v>
      </c>
      <c r="K66" s="156">
        <f>[2]装表!B35</f>
        <v>63</v>
      </c>
      <c r="L66" s="156">
        <f>[2]装表!C35</f>
        <v>25</v>
      </c>
      <c r="M66" s="156">
        <f>[2]装表!D35</f>
        <v>3</v>
      </c>
      <c r="N66" s="156" t="str">
        <f>[2]装表!E35</f>
        <v>旅人布帽</v>
      </c>
      <c r="O66" s="156" t="str">
        <f>[2]装表!F35</f>
        <v>冒险家们旅行时经常带的帽子，可以挡风遮雨，也有良好的透气性，只是形象……</v>
      </c>
      <c r="P66" s="156" t="str">
        <f>[2]装表!G35</f>
        <v>wepen.34.lvrenbumao</v>
      </c>
      <c r="Q66" s="156">
        <f>[2]装表!H35</f>
        <v>0</v>
      </c>
      <c r="R66" s="156">
        <f>[2]装表!I35</f>
        <v>0</v>
      </c>
      <c r="S66" s="156">
        <f>[2]装表!J35</f>
        <v>0</v>
      </c>
      <c r="T66" s="156">
        <f>[2]装表!K35</f>
        <v>0</v>
      </c>
      <c r="U66" s="156">
        <f>[2]装表!L35</f>
        <v>1</v>
      </c>
      <c r="V66" s="156">
        <f>[2]装表!M35</f>
        <v>980</v>
      </c>
      <c r="W66" s="156">
        <v>1000</v>
      </c>
      <c r="X66" s="156">
        <f>[2]装表!O35</f>
        <v>34</v>
      </c>
      <c r="AA66" s="156">
        <v>1</v>
      </c>
      <c r="AB66" s="156">
        <v>1</v>
      </c>
    </row>
    <row r="67" spans="1:28">
      <c r="K67" s="156">
        <v>64</v>
      </c>
      <c r="L67" s="156">
        <v>25</v>
      </c>
      <c r="M67" s="179">
        <v>3</v>
      </c>
      <c r="W67" s="156">
        <v>1000</v>
      </c>
      <c r="AA67" s="156">
        <v>1</v>
      </c>
      <c r="AB67" s="156">
        <v>1</v>
      </c>
    </row>
    <row r="68" spans="1:28">
      <c r="A68" s="181">
        <f>$A$3*装备等级表!D37</f>
        <v>240</v>
      </c>
      <c r="C68" s="181">
        <f>$C$3*装备等级表!F37</f>
        <v>144</v>
      </c>
      <c r="J68" s="156" t="str">
        <f>[2]装表!A36</f>
        <v>3561</v>
      </c>
      <c r="K68" s="156">
        <f>[2]装表!B36</f>
        <v>61</v>
      </c>
      <c r="L68" s="156">
        <f>[2]装表!C36</f>
        <v>30</v>
      </c>
      <c r="M68" s="156">
        <f>[2]装表!D36</f>
        <v>1</v>
      </c>
      <c r="N68" s="156" t="str">
        <f>[2]装表!E36</f>
        <v>双刃长剑</v>
      </c>
      <c r="O68" s="156" t="str">
        <f>[2]装表!F36</f>
        <v>以刀刃实用为诉求，所制造出的双刃长剑</v>
      </c>
      <c r="P68" s="156" t="str">
        <f>[2]装表!G36</f>
        <v>wepen.35.shuangrenchangjian</v>
      </c>
      <c r="Q68" s="156">
        <f>[2]装表!H36</f>
        <v>0</v>
      </c>
      <c r="R68" s="156">
        <f>[2]装表!I36</f>
        <v>0</v>
      </c>
      <c r="S68" s="156">
        <f>[2]装表!J36</f>
        <v>0</v>
      </c>
      <c r="T68" s="156">
        <f>[2]装表!K36</f>
        <v>0</v>
      </c>
      <c r="U68" s="156">
        <f>[2]装表!L36</f>
        <v>1</v>
      </c>
      <c r="V68" s="156">
        <f>[2]装表!M36</f>
        <v>1510</v>
      </c>
      <c r="W68" s="156">
        <v>1000</v>
      </c>
      <c r="X68" s="156">
        <f>[2]装表!O36</f>
        <v>35</v>
      </c>
      <c r="AA68" s="156">
        <v>1</v>
      </c>
      <c r="AB68" s="156">
        <v>1</v>
      </c>
    </row>
    <row r="69" spans="1:28" s="180" customFormat="1">
      <c r="A69" s="184">
        <f>$A$3*装备等级表!D41</f>
        <v>272</v>
      </c>
      <c r="B69" s="184"/>
      <c r="C69" s="184">
        <f>装备等级表!F41</f>
        <v>163.20000000000002</v>
      </c>
      <c r="D69" s="184"/>
      <c r="E69" s="184"/>
      <c r="F69" s="184"/>
      <c r="G69" s="184"/>
      <c r="H69" s="184"/>
      <c r="I69" s="184"/>
      <c r="J69" s="180" t="str">
        <f>[2]装表!A45</f>
        <v>4461</v>
      </c>
      <c r="K69" s="180">
        <f>[2]装表!B45</f>
        <v>61</v>
      </c>
      <c r="L69" s="180">
        <f>[2]装表!C45</f>
        <v>30</v>
      </c>
      <c r="M69" s="180">
        <f>[2]装表!D45</f>
        <v>1</v>
      </c>
      <c r="N69" s="180" t="str">
        <f>[2]装表!E45</f>
        <v>骑士剑</v>
      </c>
      <c r="O69" s="180" t="str">
        <f>[2]装表!F45</f>
        <v>王城骑士使用的贴身武器，拿在手上给人一种庄严的感觉</v>
      </c>
      <c r="P69" s="180" t="str">
        <f>[2]装表!G45</f>
        <v>wepen.44.qishijian</v>
      </c>
      <c r="Q69" s="180">
        <f>[2]装表!H45</f>
        <v>0</v>
      </c>
      <c r="R69" s="180">
        <f>[2]装表!I45</f>
        <v>0</v>
      </c>
      <c r="S69" s="180">
        <f>[2]装表!J45</f>
        <v>0</v>
      </c>
      <c r="T69" s="180">
        <f>[2]装表!K45</f>
        <v>0</v>
      </c>
      <c r="U69" s="180">
        <f>[2]装表!L45</f>
        <v>1</v>
      </c>
      <c r="V69" s="180">
        <f>[2]装表!M45</f>
        <v>3200</v>
      </c>
      <c r="W69" s="156">
        <v>1000</v>
      </c>
      <c r="X69" s="180">
        <f>[2]装表!O45</f>
        <v>44</v>
      </c>
      <c r="AA69" s="156">
        <v>1</v>
      </c>
      <c r="AB69" s="156">
        <v>1</v>
      </c>
    </row>
    <row r="70" spans="1:28">
      <c r="B70" s="181">
        <f>$B$3*装备等级表!E37</f>
        <v>125.99999999999999</v>
      </c>
      <c r="D70" s="181">
        <f>$D$3*装备等级表!G37</f>
        <v>75.599999999999994</v>
      </c>
      <c r="E70" s="181">
        <f>$E$3*装备等级表!H37</f>
        <v>4.3199999999999994</v>
      </c>
      <c r="H70" s="181">
        <f>E70*职业参数比例等级参数!$B$15</f>
        <v>8.6399999999999988</v>
      </c>
      <c r="I70" s="181">
        <f>E70*职业参数比例等级参数!$B$16</f>
        <v>4.3199999999999994</v>
      </c>
      <c r="J70" s="156" t="str">
        <f>[2]装表!A39</f>
        <v>3862</v>
      </c>
      <c r="K70" s="156">
        <f>[2]装表!B39</f>
        <v>62</v>
      </c>
      <c r="L70" s="156">
        <f>[2]装表!C39</f>
        <v>30</v>
      </c>
      <c r="M70" s="156">
        <f>[2]装表!D39</f>
        <v>1</v>
      </c>
      <c r="N70" s="156" t="str">
        <f>[2]装表!E39</f>
        <v>环形铠</v>
      </c>
      <c r="O70" s="156" t="str">
        <f>[2]装表!F39</f>
        <v>矮人在挖矿时得到的稀有矿石而制成的防御强悍的铠甲</v>
      </c>
      <c r="P70" s="156" t="str">
        <f>[2]装表!G39</f>
        <v>wepen.38.huanxingkai</v>
      </c>
      <c r="Q70" s="156">
        <f>[2]装表!H39</f>
        <v>0</v>
      </c>
      <c r="R70" s="156">
        <f>[2]装表!I39</f>
        <v>0</v>
      </c>
      <c r="S70" s="156">
        <f>[2]装表!J39</f>
        <v>0</v>
      </c>
      <c r="T70" s="156">
        <f>[2]装表!K39</f>
        <v>0</v>
      </c>
      <c r="U70" s="156">
        <f>[2]装表!L39</f>
        <v>1</v>
      </c>
      <c r="V70" s="156">
        <f>[2]装表!M39</f>
        <v>1510</v>
      </c>
      <c r="W70" s="156">
        <v>1000</v>
      </c>
      <c r="X70" s="156">
        <f>[2]装表!O39</f>
        <v>38</v>
      </c>
      <c r="AA70" s="156">
        <v>1</v>
      </c>
      <c r="AB70" s="156">
        <v>1</v>
      </c>
    </row>
    <row r="71" spans="1:28" s="180" customFormat="1">
      <c r="A71" s="184"/>
      <c r="B71" s="184">
        <f>$B$3*装备等级表!E41</f>
        <v>142.80000000000001</v>
      </c>
      <c r="C71" s="184"/>
      <c r="D71" s="184">
        <f>$D$3*装备等级表!G41</f>
        <v>85.679999999999993</v>
      </c>
      <c r="E71" s="184">
        <f>$E$3*装备等级表!H41</f>
        <v>4.8959999999999999</v>
      </c>
      <c r="F71" s="184"/>
      <c r="G71" s="184"/>
      <c r="H71" s="184">
        <f>E71*职业参数比例等级参数!$B$15</f>
        <v>9.7919999999999998</v>
      </c>
      <c r="I71" s="184">
        <f>E71*职业参数比例等级参数!$B$16</f>
        <v>4.8959999999999999</v>
      </c>
      <c r="J71" s="180" t="str">
        <f>[2]装表!A48</f>
        <v>4762</v>
      </c>
      <c r="K71" s="180">
        <f>[2]装表!B48</f>
        <v>62</v>
      </c>
      <c r="L71" s="180">
        <f>[2]装表!C48</f>
        <v>30</v>
      </c>
      <c r="M71" s="180">
        <f>[2]装表!D48</f>
        <v>1</v>
      </c>
      <c r="N71" s="180" t="str">
        <f>[2]装表!E48</f>
        <v>骑士铠</v>
      </c>
      <c r="O71" s="180" t="str">
        <f>[2]装表!F48</f>
        <v>王城骑士穿戴的铠甲，用金属整体打造的铠甲，特点为有优秀的防御力。</v>
      </c>
      <c r="P71" s="180" t="str">
        <f>[2]装表!G48</f>
        <v>wepen.47.qishikai</v>
      </c>
      <c r="Q71" s="180">
        <f>[2]装表!H48</f>
        <v>0</v>
      </c>
      <c r="R71" s="180">
        <f>[2]装表!I48</f>
        <v>0</v>
      </c>
      <c r="S71" s="180">
        <f>[2]装表!J48</f>
        <v>0</v>
      </c>
      <c r="T71" s="180">
        <f>[2]装表!K48</f>
        <v>0</v>
      </c>
      <c r="U71" s="180">
        <f>[2]装表!L48</f>
        <v>1</v>
      </c>
      <c r="V71" s="180">
        <f>[2]装表!M48</f>
        <v>3200</v>
      </c>
      <c r="W71" s="156">
        <v>1000</v>
      </c>
      <c r="X71" s="180">
        <f>[2]装表!O48</f>
        <v>47</v>
      </c>
      <c r="AA71" s="156">
        <v>1</v>
      </c>
      <c r="AB71" s="156">
        <v>1</v>
      </c>
    </row>
    <row r="72" spans="1:28">
      <c r="B72" s="181">
        <f>$B$4*装备等级表!E37</f>
        <v>54</v>
      </c>
      <c r="D72" s="181">
        <f>$D$4*装备等级表!G37</f>
        <v>32.4</v>
      </c>
      <c r="E72" s="181">
        <f>$E$4*装备等级表!H37</f>
        <v>10.079999999999998</v>
      </c>
      <c r="H72" s="181">
        <f>E72*职业参数比例等级参数!$B$15</f>
        <v>20.159999999999997</v>
      </c>
      <c r="I72" s="181">
        <f>E72*职业参数比例等级参数!$B$16</f>
        <v>10.079999999999998</v>
      </c>
      <c r="J72" s="156" t="str">
        <f>[2]装表!A42</f>
        <v>4163</v>
      </c>
      <c r="K72" s="156">
        <f>[2]装表!B42</f>
        <v>63</v>
      </c>
      <c r="L72" s="156">
        <f>[2]装表!C42</f>
        <v>30</v>
      </c>
      <c r="M72" s="156">
        <f>[2]装表!D42</f>
        <v>1</v>
      </c>
      <c r="N72" s="156" t="str">
        <f>[2]装表!E42</f>
        <v>环形盾</v>
      </c>
      <c r="O72" s="156" t="str">
        <f>[2]装表!F42</f>
        <v>矮人矿洞中的矿石制成，此盾牌耐火耐冰，是一个非常实用的盾</v>
      </c>
      <c r="P72" s="156" t="str">
        <f>[2]装表!G42</f>
        <v>wepen.41.huanxingdun</v>
      </c>
      <c r="Q72" s="156">
        <f>[2]装表!H42</f>
        <v>0</v>
      </c>
      <c r="R72" s="156">
        <f>[2]装表!I42</f>
        <v>0</v>
      </c>
      <c r="S72" s="156">
        <f>[2]装表!J42</f>
        <v>0</v>
      </c>
      <c r="T72" s="156">
        <f>[2]装表!K42</f>
        <v>0</v>
      </c>
      <c r="U72" s="156">
        <f>[2]装表!L42</f>
        <v>1</v>
      </c>
      <c r="V72" s="156">
        <f>[2]装表!M42</f>
        <v>1510</v>
      </c>
      <c r="W72" s="156">
        <v>1000</v>
      </c>
      <c r="X72" s="156">
        <f>[2]装表!O42</f>
        <v>41</v>
      </c>
      <c r="AA72" s="156">
        <v>1</v>
      </c>
      <c r="AB72" s="156">
        <v>1</v>
      </c>
    </row>
    <row r="73" spans="1:28" s="180" customFormat="1">
      <c r="A73" s="184"/>
      <c r="B73" s="184">
        <f>$B$4*装备等级表!E41</f>
        <v>61.2</v>
      </c>
      <c r="C73" s="184"/>
      <c r="D73" s="184">
        <f>$D$4*装备等级表!G41</f>
        <v>36.72</v>
      </c>
      <c r="E73" s="184">
        <f>$E$4*装备等级表!H41</f>
        <v>11.423999999999999</v>
      </c>
      <c r="F73" s="184"/>
      <c r="G73" s="184"/>
      <c r="H73" s="184">
        <f>E73*职业参数比例等级参数!$B$15</f>
        <v>22.847999999999999</v>
      </c>
      <c r="I73" s="184">
        <f>E73*职业参数比例等级参数!$B$16</f>
        <v>11.423999999999999</v>
      </c>
      <c r="J73" s="180" t="str">
        <f>[2]装表!A51</f>
        <v>5063</v>
      </c>
      <c r="K73" s="180">
        <f>[2]装表!B51</f>
        <v>63</v>
      </c>
      <c r="L73" s="180">
        <f>[2]装表!C51</f>
        <v>30</v>
      </c>
      <c r="M73" s="180">
        <f>[2]装表!D51</f>
        <v>1</v>
      </c>
      <c r="N73" s="180" t="str">
        <f>[2]装表!E51</f>
        <v>骑士盾</v>
      </c>
      <c r="O73" s="180" t="str">
        <f>[2]装表!F51</f>
        <v>王城骑士使用的盾牌，是骑马作战用的盾牌, 盾牌中间可以放枪，在使用枪的同时也能进行有效的防御。</v>
      </c>
      <c r="P73" s="180" t="str">
        <f>[2]装表!G51</f>
        <v>wepen.50.qishidun</v>
      </c>
      <c r="Q73" s="180">
        <f>[2]装表!H51</f>
        <v>0</v>
      </c>
      <c r="R73" s="180">
        <f>[2]装表!I51</f>
        <v>0</v>
      </c>
      <c r="S73" s="180">
        <f>[2]装表!J51</f>
        <v>0</v>
      </c>
      <c r="T73" s="180">
        <f>[2]装表!K51</f>
        <v>0</v>
      </c>
      <c r="U73" s="180">
        <f>[2]装表!L51</f>
        <v>1</v>
      </c>
      <c r="V73" s="180">
        <f>[2]装表!M51</f>
        <v>3200</v>
      </c>
      <c r="W73" s="156">
        <v>1000</v>
      </c>
      <c r="X73" s="180">
        <f>[2]装表!O51</f>
        <v>50</v>
      </c>
      <c r="AA73" s="156">
        <v>1</v>
      </c>
      <c r="AB73" s="156">
        <v>1</v>
      </c>
    </row>
    <row r="74" spans="1:28" s="180" customFormat="1">
      <c r="A74" s="184">
        <v>1</v>
      </c>
      <c r="B74" s="184">
        <v>1</v>
      </c>
      <c r="C74" s="184">
        <v>1</v>
      </c>
      <c r="D74" s="184">
        <v>1</v>
      </c>
      <c r="E74" s="184">
        <v>1</v>
      </c>
      <c r="F74" s="184">
        <v>1</v>
      </c>
      <c r="G74" s="184">
        <v>1</v>
      </c>
      <c r="H74" s="184"/>
      <c r="I74" s="184"/>
      <c r="J74" s="180" t="str">
        <f>[2]装表!A90</f>
        <v>8964</v>
      </c>
      <c r="K74" s="180">
        <f>[2]装表!B90</f>
        <v>64</v>
      </c>
      <c r="L74" s="180">
        <f>[2]装表!C90</f>
        <v>30</v>
      </c>
      <c r="M74" s="180" t="str">
        <f>[2]装表!D90</f>
        <v>1,2,3</v>
      </c>
      <c r="N74" s="180" t="str">
        <f>[2]装表!E90</f>
        <v>木质十字架</v>
      </c>
      <c r="O74" s="180" t="str">
        <f>[2]装表!F90</f>
        <v>未写</v>
      </c>
      <c r="P74" s="180" t="str">
        <f>[2]装表!G90</f>
        <v>wepen.89.muzhishizijia</v>
      </c>
      <c r="Q74" s="180">
        <f>[2]装表!H90</f>
        <v>0</v>
      </c>
      <c r="R74" s="180">
        <f>[2]装表!I90</f>
        <v>0</v>
      </c>
      <c r="S74" s="180">
        <f>[2]装表!J90</f>
        <v>0</v>
      </c>
      <c r="T74" s="180">
        <f>[2]装表!K90</f>
        <v>0</v>
      </c>
      <c r="U74" s="180">
        <f>[2]装表!L90</f>
        <v>1</v>
      </c>
      <c r="V74" s="180">
        <f>[2]装表!M90</f>
        <v>3020</v>
      </c>
      <c r="W74" s="180">
        <v>1000</v>
      </c>
      <c r="X74" s="180">
        <f>[2]装表!O90</f>
        <v>89</v>
      </c>
      <c r="AA74" s="180">
        <v>1</v>
      </c>
      <c r="AB74" s="180">
        <v>1</v>
      </c>
    </row>
    <row r="75" spans="1:28" s="180" customFormat="1">
      <c r="A75" s="184">
        <v>2</v>
      </c>
      <c r="B75" s="184">
        <v>2</v>
      </c>
      <c r="C75" s="184">
        <v>2</v>
      </c>
      <c r="D75" s="184">
        <v>2</v>
      </c>
      <c r="E75" s="184">
        <v>2</v>
      </c>
      <c r="F75" s="184">
        <v>2</v>
      </c>
      <c r="G75" s="184">
        <v>2</v>
      </c>
      <c r="H75" s="184"/>
      <c r="I75" s="184"/>
      <c r="J75" s="180" t="str">
        <f>[2]装表!A91</f>
        <v>9064</v>
      </c>
      <c r="K75" s="180">
        <f>[2]装表!B91</f>
        <v>64</v>
      </c>
      <c r="L75" s="180">
        <f>[2]装表!C91</f>
        <v>30</v>
      </c>
      <c r="M75" s="180" t="str">
        <f>[2]装表!D91</f>
        <v>1,2,3</v>
      </c>
      <c r="N75" s="180" t="str">
        <f>[2]装表!E91</f>
        <v>木质护身符</v>
      </c>
      <c r="O75" s="180" t="str">
        <f>[2]装表!F91</f>
        <v>未写</v>
      </c>
      <c r="P75" s="180" t="str">
        <f>[2]装表!G91</f>
        <v>wepen.90.muzhihushenfu</v>
      </c>
      <c r="Q75" s="180">
        <f>[2]装表!H91</f>
        <v>0</v>
      </c>
      <c r="R75" s="180">
        <f>[2]装表!I91</f>
        <v>0</v>
      </c>
      <c r="S75" s="180">
        <f>[2]装表!J91</f>
        <v>0</v>
      </c>
      <c r="T75" s="180">
        <f>[2]装表!K91</f>
        <v>0</v>
      </c>
      <c r="U75" s="180">
        <f>[2]装表!L91</f>
        <v>1</v>
      </c>
      <c r="V75" s="180">
        <f>[2]装表!M91</f>
        <v>3020</v>
      </c>
      <c r="W75" s="180">
        <v>1000</v>
      </c>
      <c r="X75" s="180">
        <f>[2]装表!O91</f>
        <v>90</v>
      </c>
    </row>
    <row r="76" spans="1:28">
      <c r="A76" s="181">
        <f>$A$3*装备等级表!N37</f>
        <v>192</v>
      </c>
      <c r="C76" s="181">
        <f>$C$3*装备等级表!P37</f>
        <v>192</v>
      </c>
      <c r="J76" s="156" t="str">
        <f>[2]装表!A37</f>
        <v>3661</v>
      </c>
      <c r="K76" s="156">
        <f>[2]装表!B37</f>
        <v>61</v>
      </c>
      <c r="L76" s="156">
        <f>[2]装表!C37</f>
        <v>30</v>
      </c>
      <c r="M76" s="156">
        <f>[2]装表!D37</f>
        <v>2</v>
      </c>
      <c r="N76" s="156" t="str">
        <f>[2]装表!E37</f>
        <v>粘花弓</v>
      </c>
      <c r="O76" s="156" t="str">
        <f>[2]装表!F37</f>
        <v>此弓自带有魔法箭矢，每次拉满弓就可以自己生成箭矢，非常有穿透力</v>
      </c>
      <c r="P76" s="156" t="str">
        <f>[2]装表!G37</f>
        <v>wepen.36.nianhuagong</v>
      </c>
      <c r="Q76" s="156">
        <f>[2]装表!H37</f>
        <v>0</v>
      </c>
      <c r="R76" s="156">
        <f>[2]装表!I37</f>
        <v>0</v>
      </c>
      <c r="S76" s="156">
        <f>[2]装表!J37</f>
        <v>0</v>
      </c>
      <c r="T76" s="156">
        <f>[2]装表!K37</f>
        <v>0</v>
      </c>
      <c r="U76" s="156">
        <f>[2]装表!L37</f>
        <v>1</v>
      </c>
      <c r="V76" s="156">
        <f>[2]装表!M37</f>
        <v>1510</v>
      </c>
      <c r="W76" s="156">
        <v>1000</v>
      </c>
      <c r="X76" s="156">
        <f>[2]装表!O37</f>
        <v>36</v>
      </c>
      <c r="AA76" s="156">
        <v>1</v>
      </c>
      <c r="AB76" s="156">
        <v>1</v>
      </c>
    </row>
    <row r="77" spans="1:28" s="180" customFormat="1">
      <c r="A77" s="184">
        <f>$A$3*装备等级表!N41</f>
        <v>217.60000000000002</v>
      </c>
      <c r="B77" s="184"/>
      <c r="C77" s="184">
        <f>$C$3*装备等级表!P41</f>
        <v>217.60000000000002</v>
      </c>
      <c r="D77" s="184"/>
      <c r="E77" s="184"/>
      <c r="F77" s="184"/>
      <c r="G77" s="184"/>
      <c r="H77" s="184"/>
      <c r="I77" s="184"/>
      <c r="J77" s="180" t="str">
        <f>[2]装表!A46</f>
        <v>4561</v>
      </c>
      <c r="K77" s="180">
        <f>[2]装表!B46</f>
        <v>61</v>
      </c>
      <c r="L77" s="180">
        <f>[2]装表!C46</f>
        <v>30</v>
      </c>
      <c r="M77" s="180">
        <f>[2]装表!D46</f>
        <v>2</v>
      </c>
      <c r="N77" s="180" t="str">
        <f>[2]装表!E46</f>
        <v>格斗弓</v>
      </c>
      <c r="O77" s="180" t="str">
        <f>[2]装表!F46</f>
        <v>一些格斗家用的短弓，不近可以远程还可以用在近身武器相当很实用</v>
      </c>
      <c r="P77" s="180" t="str">
        <f>[2]装表!G46</f>
        <v>wepen.45.gedougong</v>
      </c>
      <c r="Q77" s="180">
        <f>[2]装表!H46</f>
        <v>0</v>
      </c>
      <c r="R77" s="180">
        <f>[2]装表!I46</f>
        <v>0</v>
      </c>
      <c r="S77" s="180">
        <f>[2]装表!J46</f>
        <v>0</v>
      </c>
      <c r="T77" s="180">
        <f>[2]装表!K46</f>
        <v>0</v>
      </c>
      <c r="U77" s="180">
        <f>[2]装表!L46</f>
        <v>1</v>
      </c>
      <c r="V77" s="180">
        <f>[2]装表!M46</f>
        <v>3200</v>
      </c>
      <c r="W77" s="156">
        <v>1000</v>
      </c>
      <c r="X77" s="180">
        <f>[2]装表!O46</f>
        <v>45</v>
      </c>
      <c r="AA77" s="156">
        <v>1</v>
      </c>
      <c r="AB77" s="156">
        <v>1</v>
      </c>
    </row>
    <row r="78" spans="1:28">
      <c r="B78" s="181">
        <f>$B$3*装备等级表!O37</f>
        <v>100.8</v>
      </c>
      <c r="D78" s="181">
        <f>$D$3*装备等级表!Q37</f>
        <v>100.8</v>
      </c>
      <c r="E78" s="181">
        <f>$E$3*装备等级表!R37</f>
        <v>14.399999999999999</v>
      </c>
      <c r="H78" s="181">
        <f>E78*职业参数比例等级参数!$B$15</f>
        <v>28.799999999999997</v>
      </c>
      <c r="I78" s="181">
        <f>E78*职业参数比例等级参数!$B$16</f>
        <v>14.399999999999999</v>
      </c>
      <c r="J78" s="156" t="str">
        <f>[2]装表!A40</f>
        <v>3962</v>
      </c>
      <c r="K78" s="156">
        <f>[2]装表!B40</f>
        <v>62</v>
      </c>
      <c r="L78" s="156">
        <f>[2]装表!C40</f>
        <v>30</v>
      </c>
      <c r="M78" s="156">
        <f>[2]装表!D40</f>
        <v>2</v>
      </c>
      <c r="N78" s="156" t="str">
        <f>[2]装表!E40</f>
        <v>硬皮大衣</v>
      </c>
      <c r="O78" s="156" t="str">
        <f>[2]装表!F40</f>
        <v>用高级魔物的皮制作出来的皮衣，拥有很好的柔韧性</v>
      </c>
      <c r="P78" s="156" t="str">
        <f>[2]装表!G40</f>
        <v>wepen.39.yingpidayi</v>
      </c>
      <c r="Q78" s="156">
        <f>[2]装表!H40</f>
        <v>0</v>
      </c>
      <c r="R78" s="156">
        <f>[2]装表!I40</f>
        <v>0</v>
      </c>
      <c r="S78" s="156">
        <f>[2]装表!J40</f>
        <v>0</v>
      </c>
      <c r="T78" s="156">
        <f>[2]装表!K40</f>
        <v>0</v>
      </c>
      <c r="U78" s="156">
        <f>[2]装表!L40</f>
        <v>1</v>
      </c>
      <c r="V78" s="156">
        <f>[2]装表!M40</f>
        <v>1510</v>
      </c>
      <c r="W78" s="156">
        <v>1000</v>
      </c>
      <c r="X78" s="156">
        <f>[2]装表!O40</f>
        <v>39</v>
      </c>
      <c r="AA78" s="156">
        <v>1</v>
      </c>
      <c r="AB78" s="156">
        <v>1</v>
      </c>
    </row>
    <row r="79" spans="1:28" s="180" customFormat="1">
      <c r="A79" s="184"/>
      <c r="B79" s="184">
        <f>$B$3*装备等级表!O41</f>
        <v>114.24000000000001</v>
      </c>
      <c r="C79" s="184"/>
      <c r="D79" s="184">
        <f>$D$3*装备等级表!Q41</f>
        <v>114.24000000000001</v>
      </c>
      <c r="E79" s="184">
        <f>$E$3*装备等级表!R41</f>
        <v>16.32</v>
      </c>
      <c r="F79" s="184"/>
      <c r="G79" s="184"/>
      <c r="H79" s="184">
        <f>E79*职业参数比例等级参数!$B$15</f>
        <v>32.64</v>
      </c>
      <c r="I79" s="184">
        <f>E79*职业参数比例等级参数!$B$16</f>
        <v>16.32</v>
      </c>
      <c r="J79" s="180" t="str">
        <f>[2]装表!A49</f>
        <v>4862</v>
      </c>
      <c r="K79" s="180">
        <f>[2]装表!B49</f>
        <v>62</v>
      </c>
      <c r="L79" s="180">
        <f>[2]装表!C49</f>
        <v>30</v>
      </c>
      <c r="M79" s="180">
        <f>[2]装表!D49</f>
        <v>2</v>
      </c>
      <c r="N79" s="180" t="str">
        <f>[2]装表!E49</f>
        <v>斥候皮衣</v>
      </c>
      <c r="O79" s="180" t="str">
        <f>[2]装表!F49</f>
        <v>行动敏捷的侦查兵穿的紧身衣，适合潜伏以及晚上暗杀时候穿</v>
      </c>
      <c r="P79" s="180" t="str">
        <f>[2]装表!G49</f>
        <v>wepen.48.shihoupiyi</v>
      </c>
      <c r="Q79" s="180">
        <f>[2]装表!H49</f>
        <v>0</v>
      </c>
      <c r="R79" s="180">
        <f>[2]装表!I49</f>
        <v>0</v>
      </c>
      <c r="S79" s="180">
        <f>[2]装表!J49</f>
        <v>0</v>
      </c>
      <c r="T79" s="180">
        <f>[2]装表!K49</f>
        <v>0</v>
      </c>
      <c r="U79" s="180">
        <f>[2]装表!L49</f>
        <v>1</v>
      </c>
      <c r="V79" s="180">
        <f>[2]装表!M49</f>
        <v>3200</v>
      </c>
      <c r="W79" s="156">
        <v>1000</v>
      </c>
      <c r="X79" s="180">
        <f>[2]装表!O49</f>
        <v>48</v>
      </c>
      <c r="AA79" s="156">
        <v>1</v>
      </c>
      <c r="AB79" s="156">
        <v>1</v>
      </c>
    </row>
    <row r="80" spans="1:28">
      <c r="B80" s="181">
        <f>$B$4*装备等级表!O37</f>
        <v>43.199999999999996</v>
      </c>
      <c r="D80" s="181">
        <f>$D$4*装备等级表!Q37</f>
        <v>43.199999999999996</v>
      </c>
      <c r="E80" s="181">
        <f>$E$4*装备等级表!R37</f>
        <v>33.599999999999994</v>
      </c>
      <c r="H80" s="181">
        <f>E80*职业参数比例等级参数!$B$15</f>
        <v>67.199999999999989</v>
      </c>
      <c r="I80" s="181">
        <f>E80*职业参数比例等级参数!$B$16</f>
        <v>33.599999999999994</v>
      </c>
      <c r="J80" s="156" t="str">
        <f>[2]装表!A43</f>
        <v>4263</v>
      </c>
      <c r="K80" s="156">
        <f>[2]装表!B43</f>
        <v>63</v>
      </c>
      <c r="L80" s="156">
        <f>[2]装表!C43</f>
        <v>30</v>
      </c>
      <c r="M80" s="156">
        <f>[2]装表!D43</f>
        <v>2</v>
      </c>
      <c r="N80" s="156" t="str">
        <f>[2]装表!E43</f>
        <v>硬皮手套</v>
      </c>
      <c r="O80" s="156" t="str">
        <f>[2]装表!F43</f>
        <v>高级魔物的皮制作出来的皮手套，此手套可以帮助使用者触碰到雷电</v>
      </c>
      <c r="P80" s="156" t="str">
        <f>[2]装表!G43</f>
        <v>wepen.42.yingpishoutao</v>
      </c>
      <c r="Q80" s="156">
        <f>[2]装表!H43</f>
        <v>0</v>
      </c>
      <c r="R80" s="156">
        <f>[2]装表!I43</f>
        <v>0</v>
      </c>
      <c r="S80" s="156">
        <f>[2]装表!J43</f>
        <v>0</v>
      </c>
      <c r="T80" s="156">
        <f>[2]装表!K43</f>
        <v>0</v>
      </c>
      <c r="U80" s="156">
        <f>[2]装表!L43</f>
        <v>1</v>
      </c>
      <c r="V80" s="156">
        <f>[2]装表!M43</f>
        <v>1510</v>
      </c>
      <c r="W80" s="156">
        <v>1000</v>
      </c>
      <c r="X80" s="156">
        <f>[2]装表!O43</f>
        <v>42</v>
      </c>
      <c r="AA80" s="156">
        <v>1</v>
      </c>
      <c r="AB80" s="156">
        <v>1</v>
      </c>
    </row>
    <row r="81" spans="1:28" s="180" customFormat="1">
      <c r="A81" s="184"/>
      <c r="B81" s="184">
        <f>$B$4*装备等级表!O41</f>
        <v>48.96</v>
      </c>
      <c r="C81" s="184"/>
      <c r="D81" s="184">
        <f>$D$4*装备等级表!Q41</f>
        <v>48.96</v>
      </c>
      <c r="E81" s="184">
        <f>$E$4*装备等级表!R41</f>
        <v>38.08</v>
      </c>
      <c r="F81" s="184"/>
      <c r="G81" s="184"/>
      <c r="H81" s="184">
        <f>E81*职业参数比例等级参数!$B$15</f>
        <v>76.16</v>
      </c>
      <c r="I81" s="184">
        <f>E81*职业参数比例等级参数!$B$16</f>
        <v>38.08</v>
      </c>
      <c r="J81" s="180" t="str">
        <f>[2]装表!A52</f>
        <v>5163</v>
      </c>
      <c r="K81" s="180">
        <f>[2]装表!B52</f>
        <v>63</v>
      </c>
      <c r="L81" s="180">
        <f>[2]装表!C52</f>
        <v>30</v>
      </c>
      <c r="M81" s="180">
        <f>[2]装表!D52</f>
        <v>2</v>
      </c>
      <c r="N81" s="180" t="str">
        <f>[2]装表!E52</f>
        <v>斥候手套</v>
      </c>
      <c r="O81" s="180" t="str">
        <f>[2]装表!F52</f>
        <v>侦查兵专用的手套和斥候皮衣一起穿戴跟人感觉像是一个夜里刺杀的忍者</v>
      </c>
      <c r="P81" s="180" t="str">
        <f>[2]装表!G52</f>
        <v>wepen.51.shihoushoutao</v>
      </c>
      <c r="Q81" s="180">
        <f>[2]装表!H52</f>
        <v>0</v>
      </c>
      <c r="R81" s="180">
        <f>[2]装表!I52</f>
        <v>0</v>
      </c>
      <c r="S81" s="180">
        <f>[2]装表!J52</f>
        <v>0</v>
      </c>
      <c r="T81" s="180">
        <f>[2]装表!K52</f>
        <v>0</v>
      </c>
      <c r="U81" s="180">
        <f>[2]装表!L52</f>
        <v>1</v>
      </c>
      <c r="V81" s="180">
        <f>[2]装表!M52</f>
        <v>3200</v>
      </c>
      <c r="W81" s="156">
        <v>1000</v>
      </c>
      <c r="X81" s="180">
        <f>[2]装表!O52</f>
        <v>51</v>
      </c>
      <c r="AA81" s="156">
        <v>1</v>
      </c>
      <c r="AB81" s="156">
        <v>1</v>
      </c>
    </row>
    <row r="82" spans="1:28" s="180" customFormat="1">
      <c r="A82" s="184">
        <v>3</v>
      </c>
      <c r="B82" s="184">
        <v>3</v>
      </c>
      <c r="C82" s="184">
        <v>3</v>
      </c>
      <c r="D82" s="184">
        <v>3</v>
      </c>
      <c r="E82" s="184">
        <v>3</v>
      </c>
      <c r="F82" s="184">
        <v>3</v>
      </c>
      <c r="G82" s="184">
        <v>3</v>
      </c>
      <c r="H82" s="184"/>
      <c r="I82" s="184"/>
      <c r="J82" s="180" t="str">
        <f>[2]装表!A92</f>
        <v>9164</v>
      </c>
      <c r="K82" s="180">
        <f>[2]装表!B92</f>
        <v>64</v>
      </c>
      <c r="L82" s="180">
        <f>[2]装表!C92</f>
        <v>30</v>
      </c>
      <c r="M82" s="180" t="str">
        <f>[2]装表!D92</f>
        <v>1,2,3</v>
      </c>
      <c r="N82" s="180" t="str">
        <f>[2]装表!E92</f>
        <v>木质项链</v>
      </c>
      <c r="O82" s="180" t="str">
        <f>[2]装表!F92</f>
        <v>未写</v>
      </c>
      <c r="P82" s="180" t="str">
        <f>[2]装表!G92</f>
        <v>wepen.91.muzhixianglian</v>
      </c>
      <c r="Q82" s="180">
        <f>[2]装表!H92</f>
        <v>0</v>
      </c>
      <c r="R82" s="180">
        <f>[2]装表!I92</f>
        <v>0</v>
      </c>
      <c r="S82" s="180">
        <f>[2]装表!J92</f>
        <v>0</v>
      </c>
      <c r="T82" s="180">
        <f>[2]装表!K92</f>
        <v>0</v>
      </c>
      <c r="U82" s="180">
        <f>[2]装表!L92</f>
        <v>1</v>
      </c>
      <c r="V82" s="180">
        <f>[2]装表!M92</f>
        <v>3020</v>
      </c>
      <c r="W82" s="180">
        <v>1000</v>
      </c>
      <c r="X82" s="180">
        <f>[2]装表!O92</f>
        <v>91</v>
      </c>
      <c r="AA82" s="180">
        <v>1</v>
      </c>
      <c r="AB82" s="180">
        <v>1</v>
      </c>
    </row>
    <row r="83" spans="1:28" s="180" customFormat="1">
      <c r="A83" s="184">
        <v>4</v>
      </c>
      <c r="B83" s="184">
        <v>4</v>
      </c>
      <c r="C83" s="184">
        <v>4</v>
      </c>
      <c r="D83" s="184">
        <v>4</v>
      </c>
      <c r="E83" s="184">
        <v>4</v>
      </c>
      <c r="F83" s="184">
        <v>4</v>
      </c>
      <c r="G83" s="184">
        <v>4</v>
      </c>
      <c r="H83" s="184"/>
      <c r="I83" s="184"/>
      <c r="J83" s="180" t="str">
        <f>[2]装表!A93</f>
        <v>9264</v>
      </c>
      <c r="K83" s="180">
        <f>[2]装表!B93</f>
        <v>64</v>
      </c>
      <c r="L83" s="180">
        <f>[2]装表!C93</f>
        <v>30</v>
      </c>
      <c r="M83" s="180" t="str">
        <f>[2]装表!D93</f>
        <v>1,2,3</v>
      </c>
      <c r="N83" s="180" t="str">
        <f>[2]装表!E93</f>
        <v>金属十字架</v>
      </c>
      <c r="O83" s="180" t="str">
        <f>[2]装表!F93</f>
        <v>未写</v>
      </c>
      <c r="P83" s="180" t="str">
        <f>[2]装表!G93</f>
        <v>wepen.92.jinshushizijia</v>
      </c>
      <c r="Q83" s="180">
        <f>[2]装表!H93</f>
        <v>0</v>
      </c>
      <c r="R83" s="180">
        <f>[2]装表!I93</f>
        <v>0</v>
      </c>
      <c r="S83" s="180">
        <f>[2]装表!J93</f>
        <v>0</v>
      </c>
      <c r="T83" s="180">
        <f>[2]装表!K93</f>
        <v>0</v>
      </c>
      <c r="U83" s="180">
        <f>[2]装表!L93</f>
        <v>1</v>
      </c>
      <c r="V83" s="180">
        <f>[2]装表!M93</f>
        <v>5120</v>
      </c>
      <c r="W83" s="180">
        <v>1000</v>
      </c>
      <c r="X83" s="180">
        <f>[2]装表!O93</f>
        <v>92</v>
      </c>
    </row>
    <row r="84" spans="1:28">
      <c r="A84" s="181">
        <f>$A$3*装备等级表!X37</f>
        <v>120</v>
      </c>
      <c r="C84" s="181">
        <f>$C$3*装备等级表!Z37</f>
        <v>240</v>
      </c>
      <c r="J84" s="156" t="str">
        <f>[2]装表!A38</f>
        <v>3761</v>
      </c>
      <c r="K84" s="156">
        <f>[2]装表!B38</f>
        <v>61</v>
      </c>
      <c r="L84" s="156">
        <f>[2]装表!C38</f>
        <v>30</v>
      </c>
      <c r="M84" s="156">
        <f>[2]装表!D38</f>
        <v>3</v>
      </c>
      <c r="N84" s="156" t="str">
        <f>[2]装表!E38</f>
        <v>导士手杖</v>
      </c>
      <c r="O84" s="156" t="str">
        <f>[2]装表!F38</f>
        <v>高级法师使用的法杖，法杖上有一颗红色红晶石给人一种很贵重的感觉</v>
      </c>
      <c r="P84" s="156" t="str">
        <f>[2]装表!G38</f>
        <v>wepen.37.daoshishouzhang</v>
      </c>
      <c r="Q84" s="156">
        <f>[2]装表!H38</f>
        <v>0</v>
      </c>
      <c r="R84" s="156">
        <f>[2]装表!I38</f>
        <v>0</v>
      </c>
      <c r="S84" s="156">
        <f>[2]装表!J38</f>
        <v>0</v>
      </c>
      <c r="T84" s="156">
        <f>[2]装表!K38</f>
        <v>0</v>
      </c>
      <c r="U84" s="156">
        <f>[2]装表!L38</f>
        <v>1</v>
      </c>
      <c r="V84" s="156">
        <f>[2]装表!M38</f>
        <v>1510</v>
      </c>
      <c r="W84" s="156">
        <v>1000</v>
      </c>
      <c r="X84" s="156">
        <f>[2]装表!O38</f>
        <v>37</v>
      </c>
      <c r="AA84" s="156">
        <v>1</v>
      </c>
      <c r="AB84" s="156">
        <v>1</v>
      </c>
    </row>
    <row r="85" spans="1:28" s="180" customFormat="1">
      <c r="A85" s="184">
        <f>$A$3*装备等级表!X41</f>
        <v>136</v>
      </c>
      <c r="B85" s="184"/>
      <c r="C85" s="184">
        <f>$C$3*装备等级表!Z41</f>
        <v>272</v>
      </c>
      <c r="D85" s="184"/>
      <c r="E85" s="184"/>
      <c r="F85" s="184"/>
      <c r="G85" s="184"/>
      <c r="H85" s="184"/>
      <c r="I85" s="184"/>
      <c r="J85" s="180" t="str">
        <f>[2]装表!A47</f>
        <v>4661</v>
      </c>
      <c r="K85" s="180">
        <f>[2]装表!B47</f>
        <v>61</v>
      </c>
      <c r="L85" s="180">
        <f>[2]装表!C47</f>
        <v>30</v>
      </c>
      <c r="M85" s="180">
        <f>[2]装表!D47</f>
        <v>3</v>
      </c>
      <c r="N85" s="180" t="str">
        <f>[2]装表!E47</f>
        <v>魔术师之杖</v>
      </c>
      <c r="O85" s="180" t="str">
        <f>[2]装表!F47</f>
        <v>使用时可以将使用者的精神力转换为破坏力的手杖。</v>
      </c>
      <c r="P85" s="180" t="str">
        <f>[2]装表!G47</f>
        <v>wepen.46.moshushizhizhang</v>
      </c>
      <c r="Q85" s="180">
        <f>[2]装表!H47</f>
        <v>0</v>
      </c>
      <c r="R85" s="180">
        <f>[2]装表!I47</f>
        <v>0</v>
      </c>
      <c r="S85" s="180">
        <f>[2]装表!J47</f>
        <v>0</v>
      </c>
      <c r="T85" s="180">
        <f>[2]装表!K47</f>
        <v>0</v>
      </c>
      <c r="U85" s="180">
        <f>[2]装表!L47</f>
        <v>1</v>
      </c>
      <c r="V85" s="180">
        <f>[2]装表!M47</f>
        <v>3200</v>
      </c>
      <c r="W85" s="156">
        <v>1000</v>
      </c>
      <c r="X85" s="180">
        <f>[2]装表!O47</f>
        <v>46</v>
      </c>
      <c r="AA85" s="156">
        <v>1</v>
      </c>
      <c r="AB85" s="156">
        <v>1</v>
      </c>
    </row>
    <row r="86" spans="1:28">
      <c r="B86" s="181">
        <f>$B$3*装备等级表!Y37</f>
        <v>100.8</v>
      </c>
      <c r="D86" s="181">
        <f>$D$3*装备等级表!AA37</f>
        <v>125.99999999999999</v>
      </c>
      <c r="E86" s="181">
        <f>$E$3*装备等级表!AB37</f>
        <v>8.6399999999999988</v>
      </c>
      <c r="H86" s="181">
        <f>E86*职业参数比例等级参数!$B$15</f>
        <v>17.279999999999998</v>
      </c>
      <c r="I86" s="181">
        <f>E86*职业参数比例等级参数!$B$16</f>
        <v>8.6399999999999988</v>
      </c>
      <c r="J86" s="156" t="str">
        <f>[2]装表!A41</f>
        <v>4062</v>
      </c>
      <c r="K86" s="156">
        <f>[2]装表!B41</f>
        <v>62</v>
      </c>
      <c r="L86" s="156">
        <f>[2]装表!C41</f>
        <v>30</v>
      </c>
      <c r="M86" s="156">
        <f>[2]装表!D41</f>
        <v>3</v>
      </c>
      <c r="N86" s="156" t="str">
        <f>[2]装表!E41</f>
        <v>环形袍</v>
      </c>
      <c r="O86" s="156" t="str">
        <f>[2]装表!F41</f>
        <v>传说强大的法师穿过的法袍，是许多高级法师利用魔法针线制作而成的</v>
      </c>
      <c r="P86" s="156" t="str">
        <f>[2]装表!G41</f>
        <v>wepen.40.huanxingpao</v>
      </c>
      <c r="Q86" s="156">
        <f>[2]装表!H41</f>
        <v>0</v>
      </c>
      <c r="R86" s="156">
        <f>[2]装表!I41</f>
        <v>0</v>
      </c>
      <c r="S86" s="156">
        <f>[2]装表!J41</f>
        <v>0</v>
      </c>
      <c r="T86" s="156">
        <f>[2]装表!K41</f>
        <v>0</v>
      </c>
      <c r="U86" s="156">
        <f>[2]装表!L41</f>
        <v>1</v>
      </c>
      <c r="V86" s="156">
        <f>[2]装表!M41</f>
        <v>1510</v>
      </c>
      <c r="W86" s="156">
        <v>1000</v>
      </c>
      <c r="X86" s="156">
        <f>[2]装表!O41</f>
        <v>40</v>
      </c>
      <c r="AA86" s="156">
        <v>1</v>
      </c>
      <c r="AB86" s="156">
        <v>1</v>
      </c>
    </row>
    <row r="87" spans="1:28" s="180" customFormat="1">
      <c r="A87" s="184"/>
      <c r="B87" s="184">
        <f>$B$3*装备等级表!Y41</f>
        <v>114.24000000000001</v>
      </c>
      <c r="C87" s="184"/>
      <c r="D87" s="184">
        <f>$D$3*装备等级表!AA41</f>
        <v>142.80000000000001</v>
      </c>
      <c r="E87" s="184">
        <f>$E$3*装备等级表!AB41</f>
        <v>9.7919999999999998</v>
      </c>
      <c r="F87" s="184"/>
      <c r="G87" s="184"/>
      <c r="H87" s="184">
        <f>E87*职业参数比例等级参数!$B$15</f>
        <v>19.584</v>
      </c>
      <c r="I87" s="184">
        <f>E87*职业参数比例等级参数!$B$16</f>
        <v>9.7919999999999998</v>
      </c>
      <c r="J87" s="180" t="str">
        <f>[2]装表!A50</f>
        <v>4962</v>
      </c>
      <c r="K87" s="180">
        <f>[2]装表!B50</f>
        <v>62</v>
      </c>
      <c r="L87" s="180">
        <f>[2]装表!C50</f>
        <v>30</v>
      </c>
      <c r="M87" s="180">
        <f>[2]装表!D50</f>
        <v>3</v>
      </c>
      <c r="N87" s="180" t="str">
        <f>[2]装表!E50</f>
        <v>巫师袍</v>
      </c>
      <c r="O87" s="180" t="str">
        <f>[2]装表!F50</f>
        <v>传说强大的黑魔法师穿过的法袍，可以遮盖全身</v>
      </c>
      <c r="P87" s="180" t="str">
        <f>[2]装表!G50</f>
        <v>wepen.49.wushipao</v>
      </c>
      <c r="Q87" s="180">
        <f>[2]装表!H50</f>
        <v>0</v>
      </c>
      <c r="R87" s="180">
        <f>[2]装表!I50</f>
        <v>0</v>
      </c>
      <c r="S87" s="180">
        <f>[2]装表!J50</f>
        <v>0</v>
      </c>
      <c r="T87" s="180">
        <f>[2]装表!K50</f>
        <v>0</v>
      </c>
      <c r="U87" s="180">
        <f>[2]装表!L50</f>
        <v>1</v>
      </c>
      <c r="V87" s="180">
        <f>[2]装表!M50</f>
        <v>3200</v>
      </c>
      <c r="W87" s="156">
        <v>1000</v>
      </c>
      <c r="X87" s="180">
        <f>[2]装表!O50</f>
        <v>49</v>
      </c>
      <c r="AA87" s="156">
        <v>1</v>
      </c>
      <c r="AB87" s="156">
        <v>1</v>
      </c>
    </row>
    <row r="88" spans="1:28">
      <c r="B88" s="181">
        <f>$B$4*装备等级表!Y37</f>
        <v>43.199999999999996</v>
      </c>
      <c r="D88" s="181">
        <f>$D$4*装备等级表!AA37</f>
        <v>54</v>
      </c>
      <c r="E88" s="181">
        <f>$E$4*装备等级表!AB37</f>
        <v>20.159999999999997</v>
      </c>
      <c r="H88" s="181">
        <f>E88*职业参数比例等级参数!$B$15</f>
        <v>40.319999999999993</v>
      </c>
      <c r="I88" s="181">
        <f>E88*职业参数比例等级参数!$B$16</f>
        <v>20.159999999999997</v>
      </c>
      <c r="J88" s="156" t="str">
        <f>[2]装表!A44</f>
        <v>4363</v>
      </c>
      <c r="K88" s="156">
        <f>[2]装表!B44</f>
        <v>63</v>
      </c>
      <c r="L88" s="156">
        <f>[2]装表!C44</f>
        <v>30</v>
      </c>
      <c r="M88" s="156">
        <f>[2]装表!D44</f>
        <v>3</v>
      </c>
      <c r="N88" s="156" t="str">
        <f>[2]装表!E44</f>
        <v>毛线帽</v>
      </c>
      <c r="O88" s="156" t="str">
        <f>[2]装表!F44</f>
        <v>为了保暖头部为目的所制作出来的毛线帽 ，有些人并不是为了保暖而是为了漂亮目的而穿着</v>
      </c>
      <c r="P88" s="156" t="str">
        <f>[2]装表!G44</f>
        <v>wepen.43.maoxianmao</v>
      </c>
      <c r="Q88" s="156">
        <f>[2]装表!H44</f>
        <v>0</v>
      </c>
      <c r="R88" s="156">
        <f>[2]装表!I44</f>
        <v>0</v>
      </c>
      <c r="S88" s="156">
        <f>[2]装表!J44</f>
        <v>0</v>
      </c>
      <c r="T88" s="156">
        <f>[2]装表!K44</f>
        <v>0</v>
      </c>
      <c r="U88" s="156">
        <f>[2]装表!L44</f>
        <v>1</v>
      </c>
      <c r="V88" s="156">
        <f>[2]装表!M44</f>
        <v>1510</v>
      </c>
      <c r="W88" s="156">
        <v>1000</v>
      </c>
      <c r="X88" s="156">
        <f>[2]装表!O44</f>
        <v>43</v>
      </c>
      <c r="AA88" s="156">
        <v>1</v>
      </c>
      <c r="AB88" s="156">
        <v>1</v>
      </c>
    </row>
    <row r="89" spans="1:28" s="180" customFormat="1">
      <c r="A89" s="184"/>
      <c r="B89" s="184">
        <f>$B$4*装备等级表!Y41</f>
        <v>48.96</v>
      </c>
      <c r="C89" s="184"/>
      <c r="D89" s="184">
        <f>$D$4*装备等级表!AA41</f>
        <v>61.2</v>
      </c>
      <c r="E89" s="184">
        <f>$E$4*装备等级表!AB41</f>
        <v>22.847999999999999</v>
      </c>
      <c r="F89" s="184"/>
      <c r="G89" s="184"/>
      <c r="H89" s="184">
        <f>E89*职业参数比例等级参数!$B$15</f>
        <v>45.695999999999998</v>
      </c>
      <c r="I89" s="184">
        <f>E89*职业参数比例等级参数!$B$16</f>
        <v>22.847999999999999</v>
      </c>
      <c r="J89" s="180" t="str">
        <f>[2]装表!A53</f>
        <v>5263</v>
      </c>
      <c r="K89" s="180">
        <f>[2]装表!B53</f>
        <v>63</v>
      </c>
      <c r="L89" s="180">
        <f>[2]装表!C53</f>
        <v>30</v>
      </c>
      <c r="M89" s="180">
        <f>[2]装表!D53</f>
        <v>3</v>
      </c>
      <c r="N89" s="180" t="str">
        <f>[2]装表!E53</f>
        <v>巫师帽</v>
      </c>
      <c r="O89" s="180" t="str">
        <f>[2]装表!F53</f>
        <v>黑魔法师穿戴过的巫师帽，配合巫师袍穿上去会给人一种若隐若现的神秘感</v>
      </c>
      <c r="P89" s="180" t="str">
        <f>[2]装表!G53</f>
        <v>wepen.52.wushimao</v>
      </c>
      <c r="Q89" s="180">
        <f>[2]装表!H53</f>
        <v>0</v>
      </c>
      <c r="R89" s="180">
        <f>[2]装表!I53</f>
        <v>0</v>
      </c>
      <c r="S89" s="180">
        <f>[2]装表!J53</f>
        <v>0</v>
      </c>
      <c r="T89" s="180">
        <f>[2]装表!K53</f>
        <v>0</v>
      </c>
      <c r="U89" s="180">
        <f>[2]装表!L53</f>
        <v>1</v>
      </c>
      <c r="V89" s="180">
        <f>[2]装表!M53</f>
        <v>3200</v>
      </c>
      <c r="W89" s="156">
        <v>1000</v>
      </c>
      <c r="X89" s="180">
        <f>[2]装表!O53</f>
        <v>52</v>
      </c>
      <c r="AA89" s="156">
        <v>1</v>
      </c>
      <c r="AB89" s="156">
        <v>1</v>
      </c>
    </row>
    <row r="90" spans="1:28" s="180" customFormat="1">
      <c r="A90" s="184">
        <v>5</v>
      </c>
      <c r="B90" s="184">
        <v>5</v>
      </c>
      <c r="C90" s="184">
        <v>5</v>
      </c>
      <c r="D90" s="184">
        <v>5</v>
      </c>
      <c r="E90" s="184">
        <v>5</v>
      </c>
      <c r="F90" s="184">
        <v>5</v>
      </c>
      <c r="G90" s="184">
        <v>5</v>
      </c>
      <c r="H90" s="184"/>
      <c r="I90" s="184"/>
      <c r="J90" s="180" t="str">
        <f>[2]装表!A94</f>
        <v>9364</v>
      </c>
      <c r="K90" s="180">
        <f>[2]装表!B94</f>
        <v>64</v>
      </c>
      <c r="L90" s="180">
        <f>[2]装表!C94</f>
        <v>30</v>
      </c>
      <c r="M90" s="180" t="str">
        <f>[2]装表!D94</f>
        <v>1,2,3</v>
      </c>
      <c r="N90" s="180" t="str">
        <f>[2]装表!E94</f>
        <v>金属护身符</v>
      </c>
      <c r="O90" s="180" t="str">
        <f>[2]装表!F94</f>
        <v>未写</v>
      </c>
      <c r="P90" s="180" t="str">
        <f>[2]装表!G94</f>
        <v>wepen.93.jinshufushenfu</v>
      </c>
      <c r="Q90" s="180">
        <f>[2]装表!H94</f>
        <v>0</v>
      </c>
      <c r="R90" s="180">
        <f>[2]装表!I94</f>
        <v>0</v>
      </c>
      <c r="S90" s="180">
        <f>[2]装表!J94</f>
        <v>0</v>
      </c>
      <c r="T90" s="180">
        <f>[2]装表!K94</f>
        <v>0</v>
      </c>
      <c r="U90" s="180">
        <f>[2]装表!L94</f>
        <v>1</v>
      </c>
      <c r="V90" s="180">
        <f>[2]装表!M94</f>
        <v>5120</v>
      </c>
      <c r="W90" s="180">
        <v>1000</v>
      </c>
      <c r="X90" s="180">
        <f>[2]装表!O94</f>
        <v>93</v>
      </c>
      <c r="AA90" s="180">
        <v>1</v>
      </c>
      <c r="AB90" s="180">
        <v>1</v>
      </c>
    </row>
    <row r="91" spans="1:28" s="180" customFormat="1">
      <c r="A91" s="184">
        <v>6</v>
      </c>
      <c r="B91" s="184">
        <v>6</v>
      </c>
      <c r="C91" s="184">
        <v>6</v>
      </c>
      <c r="D91" s="184">
        <v>6</v>
      </c>
      <c r="E91" s="184">
        <v>6</v>
      </c>
      <c r="F91" s="184">
        <v>6</v>
      </c>
      <c r="G91" s="184">
        <v>6</v>
      </c>
      <c r="H91" s="184"/>
      <c r="I91" s="184"/>
      <c r="J91" s="180" t="str">
        <f>[2]装表!A95</f>
        <v>9464</v>
      </c>
      <c r="K91" s="180">
        <f>[2]装表!B95</f>
        <v>64</v>
      </c>
      <c r="L91" s="180">
        <f>[2]装表!C95</f>
        <v>30</v>
      </c>
      <c r="M91" s="180" t="str">
        <f>[2]装表!D95</f>
        <v>1,2,3</v>
      </c>
      <c r="N91" s="180" t="str">
        <f>[2]装表!E95</f>
        <v>坚果项链</v>
      </c>
      <c r="O91" s="180" t="str">
        <f>[2]装表!F95</f>
        <v>未写</v>
      </c>
      <c r="P91" s="180" t="str">
        <f>[2]装表!G95</f>
        <v>wepen.94.jianguoxianglian</v>
      </c>
      <c r="Q91" s="180">
        <f>[2]装表!H95</f>
        <v>0</v>
      </c>
      <c r="R91" s="180">
        <f>[2]装表!I95</f>
        <v>0</v>
      </c>
      <c r="S91" s="180">
        <f>[2]装表!J95</f>
        <v>0</v>
      </c>
      <c r="T91" s="180">
        <f>[2]装表!K95</f>
        <v>0</v>
      </c>
      <c r="U91" s="180">
        <f>[2]装表!L95</f>
        <v>1</v>
      </c>
      <c r="V91" s="180">
        <f>[2]装表!M95</f>
        <v>5120</v>
      </c>
      <c r="W91" s="180">
        <v>1000</v>
      </c>
      <c r="X91" s="180">
        <f>[2]装表!O95</f>
        <v>94</v>
      </c>
    </row>
    <row r="92" spans="1:28">
      <c r="A92" s="181">
        <f>$A$3*装备等级表!D42</f>
        <v>280</v>
      </c>
      <c r="C92" s="181">
        <f>$C$3*装备等级表!F42</f>
        <v>168</v>
      </c>
      <c r="J92" s="156" t="str">
        <f>[2]装表!A54</f>
        <v>5361</v>
      </c>
      <c r="K92" s="156">
        <f>[2]装表!B54</f>
        <v>61</v>
      </c>
      <c r="L92" s="156">
        <f>[2]装表!C54</f>
        <v>35</v>
      </c>
      <c r="M92" s="156">
        <f>[2]装表!D54</f>
        <v>1</v>
      </c>
      <c r="N92" s="156" t="str">
        <f>[2]装表!E54</f>
        <v>骑士长之剑</v>
      </c>
      <c r="O92" s="156" t="str">
        <f>[2]装表!F54</f>
        <v>王城骑士长身份象征的圣剑，是国王亲自给予的，可以诛杀一切不法分子，是许多盗贼强盗闻风丧胆</v>
      </c>
      <c r="P92" s="156" t="str">
        <f>[2]装表!G54</f>
        <v>wepen.53.qishizhangzhijian</v>
      </c>
      <c r="Q92" s="156">
        <f>[2]装表!H54</f>
        <v>0</v>
      </c>
      <c r="R92" s="156">
        <f>[2]装表!I54</f>
        <v>0</v>
      </c>
      <c r="S92" s="156">
        <f>[2]装表!J54</f>
        <v>0</v>
      </c>
      <c r="T92" s="156">
        <f>[2]装表!K54</f>
        <v>0</v>
      </c>
      <c r="U92" s="156">
        <f>[2]装表!L54</f>
        <v>1</v>
      </c>
      <c r="V92" s="156">
        <f>[2]装表!M54</f>
        <v>5060</v>
      </c>
      <c r="W92" s="156">
        <v>1000</v>
      </c>
      <c r="X92" s="156">
        <f>[2]装表!O54</f>
        <v>53</v>
      </c>
      <c r="AA92" s="156">
        <v>1</v>
      </c>
      <c r="AB92" s="156">
        <v>1</v>
      </c>
    </row>
    <row r="93" spans="1:28">
      <c r="B93" s="181">
        <f>$B$3*装备等级表!E42</f>
        <v>147</v>
      </c>
      <c r="D93" s="181">
        <f>$D$3*装备等级表!G42</f>
        <v>88.199999999999989</v>
      </c>
      <c r="E93" s="181">
        <f>$E$3*装备等级表!H42</f>
        <v>5.0399999999999991</v>
      </c>
      <c r="H93" s="181">
        <f>E93*职业参数比例等级参数!$B$15</f>
        <v>10.079999999999998</v>
      </c>
      <c r="I93" s="181">
        <f>E93*职业参数比例等级参数!$B$16</f>
        <v>5.0399999999999991</v>
      </c>
      <c r="J93" s="156" t="str">
        <f>[2]装表!A57</f>
        <v>5662</v>
      </c>
      <c r="K93" s="156">
        <f>[2]装表!B57</f>
        <v>62</v>
      </c>
      <c r="L93" s="156">
        <f>[2]装表!C57</f>
        <v>35</v>
      </c>
      <c r="M93" s="156">
        <f>[2]装表!D57</f>
        <v>1</v>
      </c>
      <c r="N93" s="156" t="str">
        <f>[2]装表!E57</f>
        <v>骑士长之铠</v>
      </c>
      <c r="O93" s="156" t="str">
        <f>[2]装表!F57</f>
        <v>王城骑士长穿的盔甲，防御力超过一般王城士兵的穿的铠甲。是一种坚硬的金属做成的铠甲</v>
      </c>
      <c r="P93" s="156" t="str">
        <f>[2]装表!G57</f>
        <v>wepen.56.qishizhangzhikai</v>
      </c>
      <c r="Q93" s="156">
        <f>[2]装表!H57</f>
        <v>0</v>
      </c>
      <c r="R93" s="156">
        <f>[2]装表!I57</f>
        <v>0</v>
      </c>
      <c r="S93" s="156">
        <f>[2]装表!J57</f>
        <v>0</v>
      </c>
      <c r="T93" s="156">
        <f>[2]装表!K57</f>
        <v>0</v>
      </c>
      <c r="U93" s="156">
        <f>[2]装表!L57</f>
        <v>1</v>
      </c>
      <c r="V93" s="156">
        <f>[2]装表!M57</f>
        <v>5060</v>
      </c>
      <c r="W93" s="156">
        <v>1000</v>
      </c>
      <c r="X93" s="156">
        <f>[2]装表!O57</f>
        <v>56</v>
      </c>
      <c r="AA93" s="156">
        <v>1</v>
      </c>
      <c r="AB93" s="156">
        <v>1</v>
      </c>
    </row>
    <row r="94" spans="1:28">
      <c r="B94" s="181">
        <f>$B$4*装备等级表!E42</f>
        <v>63</v>
      </c>
      <c r="D94" s="181">
        <f>$D$4*装备等级表!G42</f>
        <v>37.799999999999997</v>
      </c>
      <c r="E94" s="181">
        <f>$E$4*装备等级表!H42</f>
        <v>11.759999999999998</v>
      </c>
      <c r="H94" s="181">
        <f>E94*职业参数比例等级参数!$B$15</f>
        <v>23.519999999999996</v>
      </c>
      <c r="I94" s="181">
        <f>E94*职业参数比例等级参数!$B$16</f>
        <v>11.759999999999998</v>
      </c>
      <c r="J94" s="156" t="str">
        <f>[2]装表!A60</f>
        <v>5963</v>
      </c>
      <c r="K94" s="156">
        <f>[2]装表!B60</f>
        <v>63</v>
      </c>
      <c r="L94" s="156">
        <f>[2]装表!C60</f>
        <v>35</v>
      </c>
      <c r="M94" s="156">
        <f>[2]装表!D60</f>
        <v>1</v>
      </c>
      <c r="N94" s="156" t="str">
        <f>[2]装表!E60</f>
        <v>骑士长之盾</v>
      </c>
      <c r="O94" s="156" t="str">
        <f>[2]装表!F60</f>
        <v>用混合的金属制作而成的沉重而坚硬的盾牌，据说可以抵挡炮弹</v>
      </c>
      <c r="P94" s="156" t="str">
        <f>[2]装表!G60</f>
        <v>wepen.59.qishizhangzhidun</v>
      </c>
      <c r="Q94" s="156">
        <f>[2]装表!H60</f>
        <v>0</v>
      </c>
      <c r="R94" s="156">
        <f>[2]装表!I60</f>
        <v>0</v>
      </c>
      <c r="S94" s="156">
        <f>[2]装表!J60</f>
        <v>0</v>
      </c>
      <c r="T94" s="156">
        <f>[2]装表!K60</f>
        <v>0</v>
      </c>
      <c r="U94" s="156">
        <f>[2]装表!L60</f>
        <v>1</v>
      </c>
      <c r="V94" s="156">
        <f>[2]装表!M60</f>
        <v>5060</v>
      </c>
      <c r="W94" s="156">
        <v>1000</v>
      </c>
      <c r="X94" s="156">
        <f>[2]装表!O60</f>
        <v>59</v>
      </c>
      <c r="AA94" s="156">
        <v>1</v>
      </c>
      <c r="AB94" s="156">
        <v>1</v>
      </c>
    </row>
    <row r="95" spans="1:28" s="196" customFormat="1">
      <c r="A95" s="312"/>
      <c r="B95" s="312"/>
      <c r="C95" s="312"/>
      <c r="D95" s="312"/>
      <c r="E95" s="312"/>
      <c r="F95" s="312"/>
      <c r="G95" s="312"/>
      <c r="H95" s="312"/>
      <c r="I95" s="312"/>
      <c r="K95" s="196">
        <v>64</v>
      </c>
      <c r="L95" s="196">
        <v>35</v>
      </c>
      <c r="M95" s="313">
        <v>1</v>
      </c>
      <c r="W95" s="196">
        <v>1000</v>
      </c>
      <c r="AA95" s="196">
        <v>1</v>
      </c>
      <c r="AB95" s="196">
        <v>1</v>
      </c>
    </row>
    <row r="96" spans="1:28">
      <c r="A96" s="181">
        <f>$A$3*装备等级表!N42</f>
        <v>224</v>
      </c>
      <c r="C96" s="181">
        <f>$C$3*装备等级表!P42</f>
        <v>224</v>
      </c>
      <c r="J96" s="156" t="str">
        <f>[2]装表!A55</f>
        <v>5461</v>
      </c>
      <c r="K96" s="156">
        <f>[2]装表!B55</f>
        <v>61</v>
      </c>
      <c r="L96" s="156">
        <f>[2]装表!C55</f>
        <v>35</v>
      </c>
      <c r="M96" s="156">
        <f>[2]装表!D55</f>
        <v>2</v>
      </c>
      <c r="N96" s="156" t="str">
        <f>[2]装表!E55</f>
        <v>狙击弓</v>
      </c>
      <c r="O96" s="156" t="str">
        <f>[2]装表!F55</f>
        <v>用各种材料混合而成的长弓，拥有较高的伤害力以及较远的射程为重点</v>
      </c>
      <c r="P96" s="156" t="str">
        <f>[2]装表!G55</f>
        <v>wepen.54.zhujigong</v>
      </c>
      <c r="Q96" s="156">
        <f>[2]装表!H55</f>
        <v>0</v>
      </c>
      <c r="R96" s="156">
        <f>[2]装表!I55</f>
        <v>0</v>
      </c>
      <c r="S96" s="156">
        <f>[2]装表!J55</f>
        <v>0</v>
      </c>
      <c r="T96" s="156">
        <f>[2]装表!K55</f>
        <v>0</v>
      </c>
      <c r="U96" s="156">
        <f>[2]装表!L55</f>
        <v>1</v>
      </c>
      <c r="V96" s="156">
        <f>[2]装表!M55</f>
        <v>5060</v>
      </c>
      <c r="W96" s="156">
        <v>1000</v>
      </c>
      <c r="X96" s="156">
        <f>[2]装表!O55</f>
        <v>54</v>
      </c>
      <c r="AA96" s="156">
        <v>1</v>
      </c>
      <c r="AB96" s="156">
        <v>1</v>
      </c>
    </row>
    <row r="97" spans="1:28">
      <c r="B97" s="181">
        <f>$B$3*装备等级表!O42</f>
        <v>117.6</v>
      </c>
      <c r="D97" s="181">
        <f>$D$3*装备等级表!Q42</f>
        <v>117.6</v>
      </c>
      <c r="E97" s="181">
        <f>$E$3*装备等级表!R42</f>
        <v>16.8</v>
      </c>
      <c r="H97" s="181">
        <f>E97*职业参数比例等级参数!$B$15</f>
        <v>33.6</v>
      </c>
      <c r="I97" s="181">
        <f>E97*职业参数比例等级参数!$B$16</f>
        <v>16.8</v>
      </c>
      <c r="J97" s="156" t="str">
        <f>[2]装表!A58</f>
        <v>5762</v>
      </c>
      <c r="K97" s="156">
        <f>[2]装表!B58</f>
        <v>62</v>
      </c>
      <c r="L97" s="156">
        <f>[2]装表!C58</f>
        <v>35</v>
      </c>
      <c r="M97" s="156">
        <f>[2]装表!D58</f>
        <v>2</v>
      </c>
      <c r="N97" s="156" t="str">
        <f>[2]装表!E58</f>
        <v>狙击手之衣</v>
      </c>
      <c r="O97" s="156" t="str">
        <f>[2]装表!F58</f>
        <v>传说是一位猎人独自杀死了一只魔熊拔下其皮制作出来的衣服，不但可以抵御物理攻击而且也非常保暖</v>
      </c>
      <c r="P97" s="156" t="str">
        <f>[2]装表!G58</f>
        <v>wepen.57.zujishouzhiyi</v>
      </c>
      <c r="Q97" s="156">
        <f>[2]装表!H58</f>
        <v>0</v>
      </c>
      <c r="R97" s="156">
        <f>[2]装表!I58</f>
        <v>0</v>
      </c>
      <c r="S97" s="156">
        <f>[2]装表!J58</f>
        <v>0</v>
      </c>
      <c r="T97" s="156">
        <f>[2]装表!K58</f>
        <v>0</v>
      </c>
      <c r="U97" s="156">
        <f>[2]装表!L58</f>
        <v>1</v>
      </c>
      <c r="V97" s="156">
        <f>[2]装表!M58</f>
        <v>5060</v>
      </c>
      <c r="W97" s="156">
        <v>1000</v>
      </c>
      <c r="X97" s="156">
        <f>[2]装表!O58</f>
        <v>57</v>
      </c>
      <c r="AA97" s="156">
        <v>1</v>
      </c>
      <c r="AB97" s="156">
        <v>1</v>
      </c>
    </row>
    <row r="98" spans="1:28">
      <c r="B98" s="181">
        <f>$B$4*装备等级表!O42</f>
        <v>50.4</v>
      </c>
      <c r="D98" s="181">
        <f>$D$4*装备等级表!Q42</f>
        <v>50.4</v>
      </c>
      <c r="E98" s="181">
        <f>$E$4*装备等级表!R42</f>
        <v>39.199999999999996</v>
      </c>
      <c r="H98" s="181">
        <f>E98*职业参数比例等级参数!$B$15</f>
        <v>78.399999999999991</v>
      </c>
      <c r="I98" s="181">
        <f>E98*职业参数比例等级参数!$B$16</f>
        <v>39.199999999999996</v>
      </c>
      <c r="J98" s="156" t="str">
        <f>[2]装表!A61</f>
        <v>6063</v>
      </c>
      <c r="K98" s="156">
        <f>[2]装表!B61</f>
        <v>63</v>
      </c>
      <c r="L98" s="156">
        <f>[2]装表!C61</f>
        <v>35</v>
      </c>
      <c r="M98" s="156">
        <f>[2]装表!D61</f>
        <v>2</v>
      </c>
      <c r="N98" s="156" t="str">
        <f>[2]装表!E61</f>
        <v>狙击手手套</v>
      </c>
      <c r="O98" s="156" t="str">
        <f>[2]装表!F61</f>
        <v>非常坚韧的手套是利用魔熊的皮制作而成，用力拉弓弦根本不会觉得会有疼痛感</v>
      </c>
      <c r="P98" s="156" t="str">
        <f>[2]装表!G61</f>
        <v>wepen.60.jujishoushoutao</v>
      </c>
      <c r="Q98" s="156">
        <f>[2]装表!H61</f>
        <v>0</v>
      </c>
      <c r="R98" s="156">
        <f>[2]装表!I61</f>
        <v>0</v>
      </c>
      <c r="S98" s="156">
        <f>[2]装表!J61</f>
        <v>0</v>
      </c>
      <c r="T98" s="156">
        <f>[2]装表!K61</f>
        <v>0</v>
      </c>
      <c r="U98" s="156">
        <f>[2]装表!L61</f>
        <v>1</v>
      </c>
      <c r="V98" s="156">
        <f>[2]装表!M61</f>
        <v>5060</v>
      </c>
      <c r="W98" s="156">
        <v>1000</v>
      </c>
      <c r="X98" s="156">
        <f>[2]装表!O61</f>
        <v>60</v>
      </c>
      <c r="AA98" s="156">
        <v>1</v>
      </c>
      <c r="AB98" s="156">
        <v>1</v>
      </c>
    </row>
    <row r="99" spans="1:28" s="196" customFormat="1">
      <c r="A99" s="312"/>
      <c r="B99" s="312"/>
      <c r="C99" s="312"/>
      <c r="D99" s="312"/>
      <c r="E99" s="312"/>
      <c r="F99" s="312"/>
      <c r="G99" s="312"/>
      <c r="H99" s="312"/>
      <c r="I99" s="312"/>
      <c r="K99" s="196">
        <v>64</v>
      </c>
      <c r="L99" s="196">
        <v>35</v>
      </c>
      <c r="M99" s="313">
        <v>2</v>
      </c>
      <c r="W99" s="196">
        <v>1000</v>
      </c>
      <c r="AA99" s="196">
        <v>1</v>
      </c>
      <c r="AB99" s="196">
        <v>1</v>
      </c>
    </row>
    <row r="100" spans="1:28">
      <c r="A100" s="181">
        <f>$A$3*装备等级表!X42</f>
        <v>140</v>
      </c>
      <c r="C100" s="181">
        <f>$C$3*装备等级表!Z42</f>
        <v>280</v>
      </c>
      <c r="J100" s="156" t="str">
        <f>[2]装表!A56</f>
        <v>5561</v>
      </c>
      <c r="K100" s="156">
        <f>[2]装表!B56</f>
        <v>61</v>
      </c>
      <c r="L100" s="156">
        <f>[2]装表!C56</f>
        <v>35</v>
      </c>
      <c r="M100" s="156">
        <f>[2]装表!D56</f>
        <v>3</v>
      </c>
      <c r="N100" s="156" t="str">
        <f>[2]装表!E56</f>
        <v>月光之杖</v>
      </c>
      <c r="O100" s="156" t="str">
        <f>[2]装表!F56</f>
        <v>用吸收大量月光的石头做成杖，每当晚上整个杖会非常亮</v>
      </c>
      <c r="P100" s="156" t="str">
        <f>[2]装表!G56</f>
        <v>wepen.55.yueguangzhizhang</v>
      </c>
      <c r="Q100" s="156">
        <f>[2]装表!H56</f>
        <v>0</v>
      </c>
      <c r="R100" s="156">
        <f>[2]装表!I56</f>
        <v>0</v>
      </c>
      <c r="S100" s="156">
        <f>[2]装表!J56</f>
        <v>0</v>
      </c>
      <c r="T100" s="156">
        <f>[2]装表!K56</f>
        <v>0</v>
      </c>
      <c r="U100" s="156">
        <f>[2]装表!L56</f>
        <v>1</v>
      </c>
      <c r="V100" s="156">
        <f>[2]装表!M56</f>
        <v>5060</v>
      </c>
      <c r="W100" s="156">
        <v>1000</v>
      </c>
      <c r="X100" s="156">
        <f>[2]装表!O56</f>
        <v>55</v>
      </c>
      <c r="AA100" s="156">
        <v>1</v>
      </c>
      <c r="AB100" s="156">
        <v>1</v>
      </c>
    </row>
    <row r="101" spans="1:28">
      <c r="B101" s="181">
        <f>$B$3*装备等级表!Y42</f>
        <v>117.6</v>
      </c>
      <c r="D101" s="181">
        <f>$D$3*装备等级表!AA42</f>
        <v>147</v>
      </c>
      <c r="E101" s="181">
        <f>$E$3*装备等级表!AB42</f>
        <v>10.079999999999998</v>
      </c>
      <c r="H101" s="181">
        <f>E101*职业参数比例等级参数!$B$15</f>
        <v>20.159999999999997</v>
      </c>
      <c r="I101" s="181">
        <f>E101*职业参数比例等级参数!$B$16</f>
        <v>10.079999999999998</v>
      </c>
      <c r="J101" s="156" t="str">
        <f>[2]装表!A59</f>
        <v>5862</v>
      </c>
      <c r="K101" s="156">
        <f>[2]装表!B59</f>
        <v>62</v>
      </c>
      <c r="L101" s="156">
        <f>[2]装表!C59</f>
        <v>35</v>
      </c>
      <c r="M101" s="156">
        <f>[2]装表!D59</f>
        <v>3</v>
      </c>
      <c r="N101" s="156" t="str">
        <f>[2]装表!E59</f>
        <v>魔导师法袍</v>
      </c>
      <c r="O101" s="156" t="str">
        <f>[2]装表!F59</f>
        <v>宫廷法师穿的法袍，一般穿这件法袍的法师都是强大的智者不仅拥有强大的魔法也拥有上知天文下知地理的本事</v>
      </c>
      <c r="P101" s="156" t="str">
        <f>[2]装表!G59</f>
        <v>wepen.58.modaoshifapao</v>
      </c>
      <c r="Q101" s="156">
        <f>[2]装表!H59</f>
        <v>0</v>
      </c>
      <c r="R101" s="156">
        <f>[2]装表!I59</f>
        <v>0</v>
      </c>
      <c r="S101" s="156">
        <f>[2]装表!J59</f>
        <v>0</v>
      </c>
      <c r="T101" s="156">
        <f>[2]装表!K59</f>
        <v>0</v>
      </c>
      <c r="U101" s="156">
        <f>[2]装表!L59</f>
        <v>1</v>
      </c>
      <c r="V101" s="156">
        <f>[2]装表!M59</f>
        <v>5060</v>
      </c>
      <c r="W101" s="156">
        <v>1000</v>
      </c>
      <c r="X101" s="156">
        <f>[2]装表!O59</f>
        <v>58</v>
      </c>
      <c r="AA101" s="156">
        <v>1</v>
      </c>
      <c r="AB101" s="156">
        <v>1</v>
      </c>
    </row>
    <row r="102" spans="1:28">
      <c r="B102" s="181">
        <f>$B$4*装备等级表!Y42</f>
        <v>50.4</v>
      </c>
      <c r="D102" s="181">
        <f>$D$4*装备等级表!AA42</f>
        <v>63</v>
      </c>
      <c r="E102" s="181">
        <f>$E$4*装备等级表!AB42</f>
        <v>23.519999999999996</v>
      </c>
      <c r="H102" s="181">
        <f>E102*职业参数比例等级参数!$B$15</f>
        <v>47.039999999999992</v>
      </c>
      <c r="I102" s="181">
        <f>E102*职业参数比例等级参数!$B$16</f>
        <v>23.519999999999996</v>
      </c>
      <c r="J102" s="156" t="str">
        <f>[2]装表!A62</f>
        <v>6163</v>
      </c>
      <c r="K102" s="156">
        <f>[2]装表!B62</f>
        <v>63</v>
      </c>
      <c r="L102" s="156">
        <f>[2]装表!C62</f>
        <v>35</v>
      </c>
      <c r="M102" s="156">
        <f>[2]装表!D62</f>
        <v>3</v>
      </c>
      <c r="N102" s="156" t="str">
        <f>[2]装表!E62</f>
        <v>无穷法术帽</v>
      </c>
      <c r="O102" s="156" t="str">
        <f>[2]装表!F62</f>
        <v>使用各种魔法元素混合炼金出来的神奇的帽子，带上它会感觉有无穷无尽用之不竭的法力</v>
      </c>
      <c r="P102" s="156" t="str">
        <f>[2]装表!G62</f>
        <v>wepen.61.wuqiongfashumao</v>
      </c>
      <c r="Q102" s="156">
        <f>[2]装表!H62</f>
        <v>0</v>
      </c>
      <c r="R102" s="156">
        <f>[2]装表!I62</f>
        <v>0</v>
      </c>
      <c r="S102" s="156">
        <f>[2]装表!J62</f>
        <v>0</v>
      </c>
      <c r="T102" s="156">
        <f>[2]装表!K62</f>
        <v>0</v>
      </c>
      <c r="U102" s="156">
        <f>[2]装表!L62</f>
        <v>1</v>
      </c>
      <c r="V102" s="156">
        <f>[2]装表!M62</f>
        <v>5060</v>
      </c>
      <c r="W102" s="156">
        <v>1000</v>
      </c>
      <c r="X102" s="156">
        <f>[2]装表!O62</f>
        <v>61</v>
      </c>
      <c r="AA102" s="156">
        <v>1</v>
      </c>
      <c r="AB102" s="156">
        <v>1</v>
      </c>
    </row>
    <row r="103" spans="1:28" s="196" customFormat="1">
      <c r="A103" s="312"/>
      <c r="B103" s="312"/>
      <c r="C103" s="312"/>
      <c r="D103" s="312"/>
      <c r="E103" s="312"/>
      <c r="F103" s="312"/>
      <c r="G103" s="312"/>
      <c r="H103" s="312"/>
      <c r="I103" s="312"/>
      <c r="K103" s="196">
        <v>64</v>
      </c>
      <c r="L103" s="196">
        <v>35</v>
      </c>
      <c r="M103" s="313">
        <v>3</v>
      </c>
      <c r="W103" s="196">
        <v>1000</v>
      </c>
      <c r="AA103" s="196">
        <v>1</v>
      </c>
      <c r="AB103" s="196">
        <v>1</v>
      </c>
    </row>
    <row r="104" spans="1:28">
      <c r="A104" s="181">
        <f>$A$3*装备等级表!D47</f>
        <v>320</v>
      </c>
      <c r="C104" s="181">
        <f>$C$3*装备等级表!F47</f>
        <v>192</v>
      </c>
      <c r="J104" s="156" t="str">
        <f>[2]装表!A63</f>
        <v>6261</v>
      </c>
      <c r="K104" s="156">
        <f>[2]装表!B63</f>
        <v>61</v>
      </c>
      <c r="L104" s="156">
        <f>[2]装表!C63</f>
        <v>40</v>
      </c>
      <c r="M104" s="156">
        <f>[2]装表!D63</f>
        <v>1</v>
      </c>
      <c r="N104" s="156" t="str">
        <f>[2]装表!E63</f>
        <v>十杰剑</v>
      </c>
      <c r="O104" s="156" t="str">
        <f>[2]装表!F63</f>
        <v>传说把世界最强的10个人称之为十杰，他们分别用自己的力量汇集在这把剑上，此剑可谓是威力无穷</v>
      </c>
      <c r="P104" s="156" t="str">
        <f>[2]装表!G63</f>
        <v>wepen.62.shijiejian</v>
      </c>
      <c r="Q104" s="156">
        <f>[2]装表!H63</f>
        <v>0</v>
      </c>
      <c r="R104" s="156">
        <f>[2]装表!I63</f>
        <v>0</v>
      </c>
      <c r="S104" s="156">
        <f>[2]装表!J63</f>
        <v>0</v>
      </c>
      <c r="T104" s="156">
        <f>[2]装表!K63</f>
        <v>0</v>
      </c>
      <c r="U104" s="156">
        <f>[2]装表!L63</f>
        <v>1</v>
      </c>
      <c r="V104" s="156">
        <f>[2]装表!M63</f>
        <v>6170</v>
      </c>
      <c r="W104" s="156">
        <v>1000</v>
      </c>
      <c r="X104" s="156">
        <f>[2]装表!O63</f>
        <v>62</v>
      </c>
      <c r="AA104" s="156">
        <v>1</v>
      </c>
      <c r="AB104" s="156">
        <v>1</v>
      </c>
    </row>
    <row r="105" spans="1:28" s="180" customFormat="1">
      <c r="A105" s="184">
        <f>$A$3*装备等级表!D51</f>
        <v>352</v>
      </c>
      <c r="B105" s="184"/>
      <c r="C105" s="184">
        <f>$C$3*装备等级表!F51</f>
        <v>211.2</v>
      </c>
      <c r="D105" s="184"/>
      <c r="E105" s="184"/>
      <c r="F105" s="184"/>
      <c r="G105" s="184"/>
      <c r="H105" s="184"/>
      <c r="I105" s="184"/>
      <c r="J105" s="180" t="str">
        <f>[2]装表!A72</f>
        <v>7161</v>
      </c>
      <c r="K105" s="180">
        <f>[2]装表!B72</f>
        <v>61</v>
      </c>
      <c r="L105" s="180">
        <f>[2]装表!C72</f>
        <v>40</v>
      </c>
      <c r="M105" s="180">
        <f>[2]装表!D72</f>
        <v>1</v>
      </c>
      <c r="N105" s="180" t="str">
        <f>[2]装表!E72</f>
        <v>勇者锋刃</v>
      </c>
      <c r="O105" s="180" t="str">
        <f>[2]装表!F72</f>
        <v>一位传说中的铁匠用一块神石打造出的装备之一，此武器削铁如泥，一般的剑鞘还不能存放必须要同样神石打造的才行</v>
      </c>
      <c r="P105" s="180" t="str">
        <f>[2]装表!G72</f>
        <v>wepen.71.yongzhefenren</v>
      </c>
      <c r="Q105" s="180">
        <f>[2]装表!H72</f>
        <v>0</v>
      </c>
      <c r="R105" s="180">
        <f>[2]装表!I72</f>
        <v>0</v>
      </c>
      <c r="S105" s="180">
        <f>[2]装表!J72</f>
        <v>0</v>
      </c>
      <c r="T105" s="180">
        <f>[2]装表!K72</f>
        <v>0</v>
      </c>
      <c r="U105" s="180">
        <f>[2]装表!L72</f>
        <v>1</v>
      </c>
      <c r="V105" s="180">
        <f>[2]装表!M72</f>
        <v>11550</v>
      </c>
      <c r="W105" s="156">
        <v>1000</v>
      </c>
      <c r="X105" s="180">
        <f>[2]装表!O72</f>
        <v>71</v>
      </c>
      <c r="AA105" s="156">
        <v>1</v>
      </c>
      <c r="AB105" s="156">
        <v>1</v>
      </c>
    </row>
    <row r="106" spans="1:28">
      <c r="B106" s="181">
        <f>$B$3*装备等级表!E47</f>
        <v>168</v>
      </c>
      <c r="D106" s="181">
        <f>$D$3*装备等级表!G47</f>
        <v>100.8</v>
      </c>
      <c r="E106" s="181">
        <f>$E$3*装备等级表!H47</f>
        <v>5.7600000000000007</v>
      </c>
      <c r="H106" s="181">
        <f>E106*职业参数比例等级参数!$B$15</f>
        <v>11.520000000000001</v>
      </c>
      <c r="I106" s="181">
        <f>E106*职业参数比例等级参数!$B$16</f>
        <v>5.7600000000000007</v>
      </c>
      <c r="J106" s="156" t="str">
        <f>[2]装表!A66</f>
        <v>6562</v>
      </c>
      <c r="K106" s="156">
        <f>[2]装表!B66</f>
        <v>62</v>
      </c>
      <c r="L106" s="156">
        <f>[2]装表!C66</f>
        <v>40</v>
      </c>
      <c r="M106" s="156">
        <f>[2]装表!D66</f>
        <v>1</v>
      </c>
      <c r="N106" s="156" t="str">
        <f>[2]装表!E66</f>
        <v>巧匠铠甲</v>
      </c>
      <c r="O106" s="156" t="str">
        <f>[2]装表!F66</f>
        <v>一位传说中的铁匠用一块神石打造出的装备之一，此铠甲吸收天地精华，可以自我修复的能力，乃是举世无双的神器</v>
      </c>
      <c r="P106" s="156" t="str">
        <f>[2]装表!G66</f>
        <v>wepen.65.qiaojiankaijia</v>
      </c>
      <c r="Q106" s="156">
        <f>[2]装表!H66</f>
        <v>0</v>
      </c>
      <c r="R106" s="156">
        <f>[2]装表!I66</f>
        <v>0</v>
      </c>
      <c r="S106" s="156">
        <f>[2]装表!J66</f>
        <v>0</v>
      </c>
      <c r="T106" s="156">
        <f>[2]装表!K66</f>
        <v>0</v>
      </c>
      <c r="U106" s="156">
        <f>[2]装表!L66</f>
        <v>1</v>
      </c>
      <c r="V106" s="156">
        <f>[2]装表!M66</f>
        <v>6170</v>
      </c>
      <c r="W106" s="156">
        <v>1000</v>
      </c>
      <c r="X106" s="156">
        <f>[2]装表!O66</f>
        <v>65</v>
      </c>
      <c r="AA106" s="156">
        <v>1</v>
      </c>
      <c r="AB106" s="156">
        <v>1</v>
      </c>
    </row>
    <row r="107" spans="1:28" s="180" customFormat="1">
      <c r="A107" s="184"/>
      <c r="B107" s="184">
        <f>$B$3*装备等级表!E51</f>
        <v>184.79999999999998</v>
      </c>
      <c r="C107" s="184"/>
      <c r="D107" s="184">
        <f>$D$3*装备等级表!G51</f>
        <v>110.88</v>
      </c>
      <c r="E107" s="184">
        <f>$E$3*装备等级表!H51</f>
        <v>6.3360000000000003</v>
      </c>
      <c r="F107" s="184"/>
      <c r="G107" s="184"/>
      <c r="H107" s="184">
        <f>E107*职业参数比例等级参数!$B$15</f>
        <v>12.672000000000001</v>
      </c>
      <c r="I107" s="184">
        <f>E107*职业参数比例等级参数!$B$16</f>
        <v>6.3360000000000003</v>
      </c>
      <c r="J107" s="180" t="str">
        <f>[2]装表!A75</f>
        <v>7462</v>
      </c>
      <c r="K107" s="180">
        <f>[2]装表!B75</f>
        <v>62</v>
      </c>
      <c r="L107" s="180">
        <f>[2]装表!C75</f>
        <v>40</v>
      </c>
      <c r="M107" s="180">
        <f>[2]装表!D75</f>
        <v>1</v>
      </c>
      <c r="N107" s="180" t="str">
        <f>[2]装表!E75</f>
        <v>勇者铠甲</v>
      </c>
      <c r="O107" s="180">
        <f>[2]装表!F75</f>
        <v>0</v>
      </c>
      <c r="P107" s="180" t="str">
        <f>[2]装表!G75</f>
        <v>wepen.74.yongzhekaijia</v>
      </c>
      <c r="Q107" s="180">
        <f>[2]装表!H75</f>
        <v>0</v>
      </c>
      <c r="R107" s="180">
        <f>[2]装表!I75</f>
        <v>0</v>
      </c>
      <c r="S107" s="180">
        <f>[2]装表!J75</f>
        <v>0</v>
      </c>
      <c r="T107" s="180">
        <f>[2]装表!K75</f>
        <v>0</v>
      </c>
      <c r="U107" s="180">
        <f>[2]装表!L75</f>
        <v>1</v>
      </c>
      <c r="V107" s="180">
        <f>[2]装表!M75</f>
        <v>11550</v>
      </c>
      <c r="W107" s="156">
        <v>1000</v>
      </c>
      <c r="X107" s="180">
        <f>[2]装表!O75</f>
        <v>74</v>
      </c>
      <c r="AA107" s="156">
        <v>1</v>
      </c>
      <c r="AB107" s="156">
        <v>1</v>
      </c>
    </row>
    <row r="108" spans="1:28">
      <c r="B108" s="181">
        <f>$B$4*装备等级表!E47</f>
        <v>72</v>
      </c>
      <c r="D108" s="181">
        <f>$D$4*装备等级表!G47</f>
        <v>43.199999999999996</v>
      </c>
      <c r="E108" s="181">
        <f>$E$4*装备等级表!H47</f>
        <v>13.440000000000001</v>
      </c>
      <c r="H108" s="181">
        <f>E108*职业参数比例等级参数!$B$15</f>
        <v>26.880000000000003</v>
      </c>
      <c r="I108" s="181">
        <f>E108*职业参数比例等级参数!$B$16</f>
        <v>13.440000000000001</v>
      </c>
      <c r="J108" s="156" t="str">
        <f>[2]装表!A69</f>
        <v>6863</v>
      </c>
      <c r="K108" s="156">
        <f>[2]装表!B69</f>
        <v>63</v>
      </c>
      <c r="L108" s="156">
        <f>[2]装表!C69</f>
        <v>40</v>
      </c>
      <c r="M108" s="156">
        <f>[2]装表!D69</f>
        <v>1</v>
      </c>
      <c r="N108" s="156" t="str">
        <f>[2]装表!E69</f>
        <v>巧匠之盾</v>
      </c>
      <c r="O108" s="156" t="str">
        <f>[2]装表!F69</f>
        <v>一位传说中的铁匠用一块神石打造出的装备之一，此盾牌不止可以抵挡物理伤害，还可以吸收魔法伤害，同样拥有自我修复功能</v>
      </c>
      <c r="P108" s="156" t="str">
        <f>[2]装表!G69</f>
        <v>wepen.68.qiaojiangzhidun</v>
      </c>
      <c r="Q108" s="156">
        <f>[2]装表!H69</f>
        <v>0</v>
      </c>
      <c r="R108" s="156">
        <f>[2]装表!I69</f>
        <v>0</v>
      </c>
      <c r="S108" s="156">
        <f>[2]装表!J69</f>
        <v>0</v>
      </c>
      <c r="T108" s="156">
        <f>[2]装表!K69</f>
        <v>0</v>
      </c>
      <c r="U108" s="156">
        <f>[2]装表!L69</f>
        <v>1</v>
      </c>
      <c r="V108" s="156">
        <f>[2]装表!M69</f>
        <v>6170</v>
      </c>
      <c r="W108" s="156">
        <v>1000</v>
      </c>
      <c r="X108" s="156">
        <f>[2]装表!O69</f>
        <v>68</v>
      </c>
      <c r="AA108" s="156">
        <v>1</v>
      </c>
      <c r="AB108" s="156">
        <v>1</v>
      </c>
    </row>
    <row r="109" spans="1:28" s="180" customFormat="1">
      <c r="A109" s="184"/>
      <c r="B109" s="184">
        <f>$B$4*装备等级表!E48</f>
        <v>73.799999999999983</v>
      </c>
      <c r="C109" s="184"/>
      <c r="D109" s="184">
        <f>$D$4*装备等级表!G48</f>
        <v>44.279999999999994</v>
      </c>
      <c r="E109" s="184">
        <f>$E$4*装备等级表!H48</f>
        <v>13.776</v>
      </c>
      <c r="F109" s="184"/>
      <c r="G109" s="184"/>
      <c r="H109" s="184">
        <f>E109*职业参数比例等级参数!$B$15</f>
        <v>27.552</v>
      </c>
      <c r="I109" s="184">
        <f>E109*职业参数比例等级参数!$B$16</f>
        <v>13.776</v>
      </c>
      <c r="J109" s="180" t="str">
        <f>[2]装表!A78</f>
        <v>7763</v>
      </c>
      <c r="K109" s="180">
        <f>[2]装表!B78</f>
        <v>63</v>
      </c>
      <c r="L109" s="180">
        <f>[2]装表!C78</f>
        <v>40</v>
      </c>
      <c r="M109" s="180">
        <f>[2]装表!D78</f>
        <v>1</v>
      </c>
      <c r="N109" s="180" t="str">
        <f>[2]装表!E78</f>
        <v>勇者盾</v>
      </c>
      <c r="O109" s="180">
        <f>[2]装表!F78</f>
        <v>0</v>
      </c>
      <c r="P109" s="180" t="str">
        <f>[2]装表!G78</f>
        <v>wepen.77.yongzhedun</v>
      </c>
      <c r="Q109" s="180">
        <f>[2]装表!H78</f>
        <v>0</v>
      </c>
      <c r="R109" s="180">
        <f>[2]装表!I78</f>
        <v>0</v>
      </c>
      <c r="S109" s="180">
        <f>[2]装表!J78</f>
        <v>0</v>
      </c>
      <c r="T109" s="180">
        <f>[2]装表!K78</f>
        <v>0</v>
      </c>
      <c r="U109" s="180">
        <f>[2]装表!L78</f>
        <v>1</v>
      </c>
      <c r="V109" s="180">
        <f>[2]装表!M78</f>
        <v>11550</v>
      </c>
      <c r="W109" s="156">
        <v>1000</v>
      </c>
      <c r="X109" s="180">
        <f>[2]装表!O78</f>
        <v>77</v>
      </c>
      <c r="AA109" s="156">
        <v>1</v>
      </c>
      <c r="AB109" s="156">
        <v>1</v>
      </c>
    </row>
    <row r="110" spans="1:28" s="180" customFormat="1">
      <c r="A110" s="184">
        <v>7</v>
      </c>
      <c r="B110" s="184">
        <v>7</v>
      </c>
      <c r="C110" s="184">
        <v>7</v>
      </c>
      <c r="D110" s="184">
        <v>7</v>
      </c>
      <c r="E110" s="184">
        <v>7</v>
      </c>
      <c r="F110" s="184">
        <v>7</v>
      </c>
      <c r="G110" s="184">
        <v>7</v>
      </c>
      <c r="H110" s="184">
        <f>E110*职业参数比例等级参数!$B$15</f>
        <v>14</v>
      </c>
      <c r="I110" s="184">
        <f>E110*职业参数比例等级参数!$B$16</f>
        <v>7</v>
      </c>
      <c r="J110" s="180" t="str">
        <f>[2]装表!A96</f>
        <v>9564</v>
      </c>
      <c r="K110" s="180">
        <f>[2]装表!B96</f>
        <v>64</v>
      </c>
      <c r="L110" s="180">
        <f>[2]装表!C96</f>
        <v>40</v>
      </c>
      <c r="M110" s="180" t="str">
        <f>[2]装表!D96</f>
        <v>1,2,3</v>
      </c>
      <c r="N110" s="180" t="str">
        <f>[2]装表!E96</f>
        <v>甲壳符</v>
      </c>
      <c r="O110" s="180" t="str">
        <f>[2]装表!F96</f>
        <v>未写</v>
      </c>
      <c r="P110" s="180" t="str">
        <f>[2]装表!G96</f>
        <v>wepen.95.jiakefu</v>
      </c>
      <c r="Q110" s="180">
        <f>[2]装表!H96</f>
        <v>0</v>
      </c>
      <c r="R110" s="180">
        <f>[2]装表!I96</f>
        <v>0</v>
      </c>
      <c r="S110" s="180">
        <f>[2]装表!J96</f>
        <v>0</v>
      </c>
      <c r="T110" s="180">
        <f>[2]装表!K96</f>
        <v>0</v>
      </c>
      <c r="U110" s="180">
        <f>[2]装表!L96</f>
        <v>1</v>
      </c>
      <c r="V110" s="180">
        <f>[2]装表!M96</f>
        <v>9110</v>
      </c>
      <c r="W110" s="180">
        <v>1000</v>
      </c>
      <c r="X110" s="180">
        <f>[2]装表!O96</f>
        <v>95</v>
      </c>
      <c r="AA110" s="180">
        <v>1</v>
      </c>
      <c r="AB110" s="180">
        <v>1</v>
      </c>
    </row>
    <row r="111" spans="1:28" s="180" customFormat="1">
      <c r="A111" s="184">
        <v>8</v>
      </c>
      <c r="B111" s="184">
        <v>8</v>
      </c>
      <c r="C111" s="184">
        <v>8</v>
      </c>
      <c r="D111" s="184">
        <v>8</v>
      </c>
      <c r="E111" s="184">
        <v>8</v>
      </c>
      <c r="F111" s="184">
        <v>8</v>
      </c>
      <c r="G111" s="184">
        <v>8</v>
      </c>
      <c r="H111" s="184">
        <f>E111*职业参数比例等级参数!$B$15</f>
        <v>16</v>
      </c>
      <c r="I111" s="184">
        <f>E111*职业参数比例等级参数!$B$16</f>
        <v>8</v>
      </c>
      <c r="J111" s="180" t="str">
        <f>[2]装表!A97</f>
        <v>9664</v>
      </c>
      <c r="K111" s="180">
        <f>[2]装表!B97</f>
        <v>64</v>
      </c>
      <c r="L111" s="180">
        <f>[2]装表!C97</f>
        <v>40</v>
      </c>
      <c r="M111" s="180" t="str">
        <f>[2]装表!D97</f>
        <v>1,2,3</v>
      </c>
      <c r="N111" s="180" t="str">
        <f>[2]装表!E97</f>
        <v>放大挂件</v>
      </c>
      <c r="O111" s="180" t="str">
        <f>[2]装表!F97</f>
        <v>未写</v>
      </c>
      <c r="P111" s="180" t="str">
        <f>[2]装表!G97</f>
        <v>wepen.96.fangdaguajian</v>
      </c>
      <c r="Q111" s="180">
        <f>[2]装表!H97</f>
        <v>0</v>
      </c>
      <c r="R111" s="180">
        <f>[2]装表!I97</f>
        <v>0</v>
      </c>
      <c r="S111" s="180">
        <f>[2]装表!J97</f>
        <v>0</v>
      </c>
      <c r="T111" s="180">
        <f>[2]装表!K97</f>
        <v>0</v>
      </c>
      <c r="U111" s="180">
        <f>[2]装表!L97</f>
        <v>1</v>
      </c>
      <c r="V111" s="180">
        <f>[2]装表!M97</f>
        <v>9110</v>
      </c>
      <c r="W111" s="180">
        <v>1000</v>
      </c>
      <c r="X111" s="180">
        <f>[2]装表!O97</f>
        <v>96</v>
      </c>
      <c r="AA111" s="180">
        <v>1</v>
      </c>
      <c r="AB111" s="180">
        <v>1</v>
      </c>
    </row>
    <row r="112" spans="1:28">
      <c r="A112" s="181">
        <f>$A$3*装备等级表!N47</f>
        <v>256</v>
      </c>
      <c r="C112" s="181">
        <f>$C$3*装备等级表!P47</f>
        <v>256</v>
      </c>
      <c r="J112" s="156" t="str">
        <f>[2]装表!A64</f>
        <v>6361</v>
      </c>
      <c r="K112" s="156">
        <f>[2]装表!B64</f>
        <v>61</v>
      </c>
      <c r="L112" s="156">
        <f>[2]装表!C64</f>
        <v>40</v>
      </c>
      <c r="M112" s="156">
        <f>[2]装表!D64</f>
        <v>2</v>
      </c>
      <c r="N112" s="156" t="str">
        <f>[2]装表!E64</f>
        <v>竞技之弓</v>
      </c>
      <c r="O112" s="156" t="str">
        <f>[2]装表!F64</f>
        <v>古罗马竞技场比赛冠军拿的弓，这是实力的象征也是踏着许多死者尸体而得到的弓</v>
      </c>
      <c r="P112" s="156" t="str">
        <f>[2]装表!G64</f>
        <v>wepen.63.jingjizhigong</v>
      </c>
      <c r="Q112" s="156">
        <f>[2]装表!H64</f>
        <v>0</v>
      </c>
      <c r="R112" s="156">
        <f>[2]装表!I64</f>
        <v>0</v>
      </c>
      <c r="S112" s="156">
        <f>[2]装表!J64</f>
        <v>0</v>
      </c>
      <c r="T112" s="156">
        <f>[2]装表!K64</f>
        <v>0</v>
      </c>
      <c r="U112" s="156">
        <f>[2]装表!L64</f>
        <v>1</v>
      </c>
      <c r="V112" s="156">
        <f>[2]装表!M64</f>
        <v>6170</v>
      </c>
      <c r="W112" s="156">
        <v>1000</v>
      </c>
      <c r="X112" s="156">
        <f>[2]装表!O64</f>
        <v>63</v>
      </c>
      <c r="AA112" s="156">
        <v>1</v>
      </c>
      <c r="AB112" s="156">
        <v>1</v>
      </c>
    </row>
    <row r="113" spans="1:28" s="180" customFormat="1">
      <c r="A113" s="184">
        <f>$A$3*装备等级表!N51</f>
        <v>281.60000000000002</v>
      </c>
      <c r="B113" s="184"/>
      <c r="C113" s="184">
        <f>$C$3*装备等级表!P51</f>
        <v>281.60000000000002</v>
      </c>
      <c r="D113" s="184"/>
      <c r="E113" s="184"/>
      <c r="F113" s="184"/>
      <c r="G113" s="184"/>
      <c r="H113" s="184"/>
      <c r="I113" s="184"/>
      <c r="J113" s="180" t="str">
        <f>[2]装表!A73</f>
        <v>7261</v>
      </c>
      <c r="K113" s="180">
        <f>[2]装表!B73</f>
        <v>61</v>
      </c>
      <c r="L113" s="180">
        <f>[2]装表!C73</f>
        <v>40</v>
      </c>
      <c r="M113" s="180">
        <f>[2]装表!D73</f>
        <v>2</v>
      </c>
      <c r="N113" s="180" t="str">
        <f>[2]装表!E73</f>
        <v>勇者之弓</v>
      </c>
      <c r="O113" s="180" t="str">
        <f>[2]装表!F73</f>
        <v>疾风狼的尖牙制成的迅捷长弓，此弓的射速极快，可以短短时间内释放好几重箭矢</v>
      </c>
      <c r="P113" s="180" t="str">
        <f>[2]装表!G73</f>
        <v>wepen.72.yongzhezhigong</v>
      </c>
      <c r="Q113" s="180">
        <f>[2]装表!H73</f>
        <v>0</v>
      </c>
      <c r="R113" s="180">
        <f>[2]装表!I73</f>
        <v>0</v>
      </c>
      <c r="S113" s="180">
        <f>[2]装表!J73</f>
        <v>0</v>
      </c>
      <c r="T113" s="180">
        <f>[2]装表!K73</f>
        <v>0</v>
      </c>
      <c r="U113" s="180">
        <f>[2]装表!L73</f>
        <v>1</v>
      </c>
      <c r="V113" s="180">
        <f>[2]装表!M73</f>
        <v>11550</v>
      </c>
      <c r="W113" s="156">
        <v>1000</v>
      </c>
      <c r="X113" s="180">
        <f>[2]装表!O73</f>
        <v>72</v>
      </c>
      <c r="AA113" s="156">
        <v>1</v>
      </c>
      <c r="AB113" s="156">
        <v>1</v>
      </c>
    </row>
    <row r="114" spans="1:28">
      <c r="B114" s="181">
        <f>$B$3*装备等级表!O47</f>
        <v>134.39999999999998</v>
      </c>
      <c r="D114" s="181">
        <f>$D$3*装备等级表!Q47</f>
        <v>134.39999999999998</v>
      </c>
      <c r="E114" s="181">
        <f>$E$3*装备等级表!R47</f>
        <v>19.2</v>
      </c>
      <c r="H114" s="181">
        <f>E114*职业参数比例等级参数!$B$15</f>
        <v>38.4</v>
      </c>
      <c r="I114" s="181">
        <f>E114*职业参数比例等级参数!$B$16</f>
        <v>19.2</v>
      </c>
      <c r="J114" s="156" t="str">
        <f>[2]装表!A67</f>
        <v>6662</v>
      </c>
      <c r="K114" s="156">
        <f>[2]装表!B67</f>
        <v>62</v>
      </c>
      <c r="L114" s="156">
        <f>[2]装表!C67</f>
        <v>40</v>
      </c>
      <c r="M114" s="156">
        <f>[2]装表!D67</f>
        <v>2</v>
      </c>
      <c r="N114" s="156" t="str">
        <f>[2]装表!E67</f>
        <v>疾风革铠</v>
      </c>
      <c r="O114" s="156" t="str">
        <f>[2]装表!F67</f>
        <v>这是用疾风狼的皮制作出来的衣服，穿上它会提升自己的速度，而且拥有短暂的飞行能力</v>
      </c>
      <c r="P114" s="156" t="str">
        <f>[2]装表!G67</f>
        <v>wepen.66.jifengekai</v>
      </c>
      <c r="Q114" s="156">
        <f>[2]装表!H67</f>
        <v>0</v>
      </c>
      <c r="R114" s="156">
        <f>[2]装表!I67</f>
        <v>0</v>
      </c>
      <c r="S114" s="156">
        <f>[2]装表!J67</f>
        <v>0</v>
      </c>
      <c r="T114" s="156">
        <f>[2]装表!K67</f>
        <v>0</v>
      </c>
      <c r="U114" s="156">
        <f>[2]装表!L67</f>
        <v>1</v>
      </c>
      <c r="V114" s="156">
        <f>[2]装表!M67</f>
        <v>6170</v>
      </c>
      <c r="W114" s="156">
        <v>1000</v>
      </c>
      <c r="X114" s="156">
        <f>[2]装表!O67</f>
        <v>66</v>
      </c>
      <c r="AA114" s="156">
        <v>1</v>
      </c>
      <c r="AB114" s="156">
        <v>1</v>
      </c>
    </row>
    <row r="115" spans="1:28" s="180" customFormat="1">
      <c r="A115" s="184"/>
      <c r="B115" s="184">
        <f>$B$3*装备等级表!O51</f>
        <v>147.83999999999997</v>
      </c>
      <c r="C115" s="184"/>
      <c r="D115" s="184">
        <f>$D$3*装备等级表!Q51</f>
        <v>147.83999999999997</v>
      </c>
      <c r="E115" s="184">
        <f>$E$3*装备等级表!R51</f>
        <v>21.12</v>
      </c>
      <c r="F115" s="184"/>
      <c r="G115" s="184"/>
      <c r="H115" s="184">
        <f>E115*职业参数比例等级参数!$B$15</f>
        <v>42.24</v>
      </c>
      <c r="I115" s="184">
        <f>E115*职业参数比例等级参数!$B$16</f>
        <v>21.12</v>
      </c>
      <c r="J115" s="180" t="str">
        <f>[2]装表!A76</f>
        <v>7562</v>
      </c>
      <c r="K115" s="180">
        <f>[2]装表!B76</f>
        <v>62</v>
      </c>
      <c r="L115" s="180">
        <f>[2]装表!C76</f>
        <v>40</v>
      </c>
      <c r="M115" s="180">
        <f>[2]装表!D76</f>
        <v>2</v>
      </c>
      <c r="N115" s="180" t="str">
        <f>[2]装表!E76</f>
        <v>勇者服</v>
      </c>
      <c r="O115" s="180">
        <f>[2]装表!F76</f>
        <v>0</v>
      </c>
      <c r="P115" s="180" t="str">
        <f>[2]装表!G76</f>
        <v>wepen.75.yongzhefu</v>
      </c>
      <c r="Q115" s="180">
        <f>[2]装表!H76</f>
        <v>0</v>
      </c>
      <c r="R115" s="180">
        <f>[2]装表!I76</f>
        <v>0</v>
      </c>
      <c r="S115" s="180">
        <f>[2]装表!J76</f>
        <v>0</v>
      </c>
      <c r="T115" s="180">
        <f>[2]装表!K76</f>
        <v>0</v>
      </c>
      <c r="U115" s="180">
        <f>[2]装表!L76</f>
        <v>1</v>
      </c>
      <c r="V115" s="180">
        <f>[2]装表!M76</f>
        <v>11550</v>
      </c>
      <c r="W115" s="156">
        <v>1000</v>
      </c>
      <c r="X115" s="180">
        <f>[2]装表!O76</f>
        <v>75</v>
      </c>
      <c r="AA115" s="156">
        <v>1</v>
      </c>
      <c r="AB115" s="156">
        <v>1</v>
      </c>
    </row>
    <row r="116" spans="1:28">
      <c r="B116" s="181">
        <f>$B$4*装备等级表!O47</f>
        <v>57.599999999999994</v>
      </c>
      <c r="D116" s="181">
        <f>$D$4*装备等级表!Q47</f>
        <v>57.599999999999994</v>
      </c>
      <c r="E116" s="181">
        <f>$E$4*装备等级表!R47</f>
        <v>44.8</v>
      </c>
      <c r="H116" s="181">
        <f>E116*职业参数比例等级参数!$B$15</f>
        <v>89.6</v>
      </c>
      <c r="I116" s="181">
        <f>E116*职业参数比例等级参数!$B$16</f>
        <v>44.8</v>
      </c>
      <c r="J116" s="156" t="str">
        <f>[2]装表!A70</f>
        <v>6963</v>
      </c>
      <c r="K116" s="156">
        <f>[2]装表!B70</f>
        <v>63</v>
      </c>
      <c r="L116" s="156">
        <f>[2]装表!C70</f>
        <v>40</v>
      </c>
      <c r="M116" s="156">
        <f>[2]装表!D70</f>
        <v>2</v>
      </c>
      <c r="N116" s="156" t="str">
        <f>[2]装表!E70</f>
        <v>疾风手套</v>
      </c>
      <c r="O116" s="156" t="str">
        <f>[2]装表!F70</f>
        <v>利用疾风狼的皮制作出来的手套，带上它配合疾风革铠可以让自己的速度提升到极致</v>
      </c>
      <c r="P116" s="156" t="str">
        <f>[2]装表!G70</f>
        <v>wepen.69.jifenshoutao</v>
      </c>
      <c r="Q116" s="156">
        <f>[2]装表!H70</f>
        <v>0</v>
      </c>
      <c r="R116" s="156">
        <f>[2]装表!I70</f>
        <v>0</v>
      </c>
      <c r="S116" s="156">
        <f>[2]装表!J70</f>
        <v>0</v>
      </c>
      <c r="T116" s="156">
        <f>[2]装表!K70</f>
        <v>0</v>
      </c>
      <c r="U116" s="156">
        <f>[2]装表!L70</f>
        <v>1</v>
      </c>
      <c r="V116" s="156">
        <f>[2]装表!M70</f>
        <v>6170</v>
      </c>
      <c r="W116" s="156">
        <v>1000</v>
      </c>
      <c r="X116" s="156">
        <f>[2]装表!O70</f>
        <v>69</v>
      </c>
      <c r="AA116" s="156">
        <v>1</v>
      </c>
      <c r="AB116" s="156">
        <v>1</v>
      </c>
    </row>
    <row r="117" spans="1:28" s="180" customFormat="1">
      <c r="A117" s="184"/>
      <c r="B117" s="184">
        <f>$B$4*装备等级表!O51</f>
        <v>63.359999999999992</v>
      </c>
      <c r="C117" s="184"/>
      <c r="D117" s="184">
        <f>$D$4*装备等级表!Q51</f>
        <v>63.359999999999992</v>
      </c>
      <c r="E117" s="184">
        <f>$E$4*装备等级表!R51</f>
        <v>49.28</v>
      </c>
      <c r="F117" s="184"/>
      <c r="G117" s="184"/>
      <c r="H117" s="184">
        <f>E117*职业参数比例等级参数!$B$15</f>
        <v>98.56</v>
      </c>
      <c r="I117" s="184">
        <f>E117*职业参数比例等级参数!$B$16</f>
        <v>49.28</v>
      </c>
      <c r="J117" s="180" t="str">
        <f>[2]装表!A79</f>
        <v>7863</v>
      </c>
      <c r="K117" s="180">
        <f>[2]装表!B79</f>
        <v>63</v>
      </c>
      <c r="L117" s="180">
        <f>[2]装表!C79</f>
        <v>40</v>
      </c>
      <c r="M117" s="180">
        <f>[2]装表!D79</f>
        <v>2</v>
      </c>
      <c r="N117" s="180" t="str">
        <f>[2]装表!E79</f>
        <v>勇者手套</v>
      </c>
      <c r="O117" s="180">
        <f>[2]装表!F79</f>
        <v>0</v>
      </c>
      <c r="P117" s="180" t="str">
        <f>[2]装表!G79</f>
        <v>wepen.78.yongzhishoutao</v>
      </c>
      <c r="Q117" s="180">
        <f>[2]装表!H79</f>
        <v>0</v>
      </c>
      <c r="R117" s="180">
        <f>[2]装表!I79</f>
        <v>0</v>
      </c>
      <c r="S117" s="180">
        <f>[2]装表!J79</f>
        <v>0</v>
      </c>
      <c r="T117" s="180">
        <f>[2]装表!K79</f>
        <v>0</v>
      </c>
      <c r="U117" s="180">
        <f>[2]装表!L79</f>
        <v>1</v>
      </c>
      <c r="V117" s="180">
        <f>[2]装表!M79</f>
        <v>11550</v>
      </c>
      <c r="W117" s="156">
        <v>1000</v>
      </c>
      <c r="X117" s="180">
        <f>[2]装表!O79</f>
        <v>78</v>
      </c>
      <c r="AA117" s="156">
        <v>1</v>
      </c>
      <c r="AB117" s="156">
        <v>1</v>
      </c>
    </row>
    <row r="118" spans="1:28" s="180" customFormat="1">
      <c r="A118" s="184">
        <v>9</v>
      </c>
      <c r="B118" s="184">
        <v>9</v>
      </c>
      <c r="C118" s="184">
        <v>9</v>
      </c>
      <c r="D118" s="184">
        <v>9</v>
      </c>
      <c r="E118" s="184">
        <v>9</v>
      </c>
      <c r="F118" s="184">
        <v>9</v>
      </c>
      <c r="G118" s="184">
        <v>9</v>
      </c>
      <c r="H118" s="184">
        <f>E118*职业参数比例等级参数!$B$15</f>
        <v>18</v>
      </c>
      <c r="I118" s="184">
        <f>E118*职业参数比例等级参数!$B$16</f>
        <v>9</v>
      </c>
      <c r="J118" s="180" t="str">
        <f>[2]装表!A98</f>
        <v>9764</v>
      </c>
      <c r="K118" s="180">
        <f>[2]装表!B98</f>
        <v>64</v>
      </c>
      <c r="L118" s="180">
        <f>[2]装表!C98</f>
        <v>40</v>
      </c>
      <c r="M118" s="180" t="str">
        <f>[2]装表!D98</f>
        <v>1,2,3</v>
      </c>
      <c r="N118" s="180" t="str">
        <f>[2]装表!E98</f>
        <v>魔法石项链</v>
      </c>
      <c r="O118" s="180" t="str">
        <f>[2]装表!F98</f>
        <v>未写</v>
      </c>
      <c r="P118" s="180" t="str">
        <f>[2]装表!G98</f>
        <v>wepen.97.mofashixianglian</v>
      </c>
      <c r="Q118" s="180">
        <f>[2]装表!H98</f>
        <v>0</v>
      </c>
      <c r="R118" s="180">
        <f>[2]装表!I98</f>
        <v>0</v>
      </c>
      <c r="S118" s="180">
        <f>[2]装表!J98</f>
        <v>0</v>
      </c>
      <c r="T118" s="180">
        <f>[2]装表!K98</f>
        <v>0</v>
      </c>
      <c r="U118" s="180">
        <f>[2]装表!L98</f>
        <v>1</v>
      </c>
      <c r="V118" s="180">
        <f>[2]装表!M98</f>
        <v>9110</v>
      </c>
      <c r="W118" s="180">
        <v>1000</v>
      </c>
      <c r="X118" s="180">
        <f>[2]装表!O98</f>
        <v>97</v>
      </c>
      <c r="AA118" s="180">
        <v>1</v>
      </c>
      <c r="AB118" s="180">
        <v>1</v>
      </c>
    </row>
    <row r="119" spans="1:28" s="180" customFormat="1">
      <c r="A119" s="184">
        <v>10</v>
      </c>
      <c r="B119" s="184">
        <v>10</v>
      </c>
      <c r="C119" s="184">
        <v>10</v>
      </c>
      <c r="D119" s="184">
        <v>10</v>
      </c>
      <c r="E119" s="184">
        <v>10</v>
      </c>
      <c r="F119" s="184">
        <v>10</v>
      </c>
      <c r="G119" s="184">
        <v>10</v>
      </c>
      <c r="H119" s="184">
        <f>E119*职业参数比例等级参数!$B$15</f>
        <v>20</v>
      </c>
      <c r="I119" s="184">
        <f>E119*职业参数比例等级参数!$B$16</f>
        <v>10</v>
      </c>
      <c r="J119" s="180" t="str">
        <f>[2]装表!A99</f>
        <v>9864</v>
      </c>
      <c r="K119" s="180">
        <f>[2]装表!B99</f>
        <v>64</v>
      </c>
      <c r="L119" s="180">
        <f>[2]装表!C99</f>
        <v>40</v>
      </c>
      <c r="M119" s="180" t="str">
        <f>[2]装表!D99</f>
        <v>1,2,3</v>
      </c>
      <c r="N119" s="180" t="str">
        <f>[2]装表!E99</f>
        <v>青纱符</v>
      </c>
      <c r="O119" s="180" t="str">
        <f>[2]装表!F99</f>
        <v>未写</v>
      </c>
      <c r="P119" s="180" t="str">
        <f>[2]装表!G99</f>
        <v>wepen.98.qingshafu</v>
      </c>
      <c r="Q119" s="180">
        <f>[2]装表!H99</f>
        <v>0</v>
      </c>
      <c r="R119" s="180">
        <f>[2]装表!I99</f>
        <v>0</v>
      </c>
      <c r="S119" s="180">
        <f>[2]装表!J99</f>
        <v>0</v>
      </c>
      <c r="T119" s="180">
        <f>[2]装表!K99</f>
        <v>0</v>
      </c>
      <c r="U119" s="180">
        <f>[2]装表!L99</f>
        <v>1</v>
      </c>
      <c r="V119" s="180">
        <f>[2]装表!M99</f>
        <v>15430</v>
      </c>
      <c r="W119" s="180">
        <v>1000</v>
      </c>
      <c r="X119" s="180">
        <f>[2]装表!O99</f>
        <v>98</v>
      </c>
      <c r="AA119" s="180">
        <v>1</v>
      </c>
      <c r="AB119" s="180">
        <v>1</v>
      </c>
    </row>
    <row r="120" spans="1:28">
      <c r="A120" s="181">
        <f>$A$3*装备等级表!X47</f>
        <v>160</v>
      </c>
      <c r="C120" s="181">
        <f>$C$3*装备等级表!Z47</f>
        <v>320</v>
      </c>
      <c r="J120" s="156" t="str">
        <f>[2]装表!A65</f>
        <v>6461</v>
      </c>
      <c r="K120" s="156">
        <f>[2]装表!B65</f>
        <v>61</v>
      </c>
      <c r="L120" s="156">
        <f>[2]装表!C65</f>
        <v>40</v>
      </c>
      <c r="M120" s="156">
        <f>[2]装表!D65</f>
        <v>3</v>
      </c>
      <c r="N120" s="156" t="str">
        <f>[2]装表!E65</f>
        <v>元素杖</v>
      </c>
      <c r="O120" s="156" t="str">
        <f>[2]装表!F65</f>
        <v>此魔杖好似拥有生命，因为它只会它认为有资格使用他的人才可以拿起它，否则看到的就是一般的木棍。一旦使用它的人可以让自己拥有隐身以及瞬间移动的能力，是一件稀有的宝贝</v>
      </c>
      <c r="P120" s="156" t="str">
        <f>[2]装表!G65</f>
        <v>wepen.64.yuansuzhang</v>
      </c>
      <c r="Q120" s="156">
        <f>[2]装表!H65</f>
        <v>0</v>
      </c>
      <c r="R120" s="156">
        <f>[2]装表!I65</f>
        <v>0</v>
      </c>
      <c r="S120" s="156">
        <f>[2]装表!J65</f>
        <v>0</v>
      </c>
      <c r="T120" s="156">
        <f>[2]装表!K65</f>
        <v>0</v>
      </c>
      <c r="U120" s="156">
        <f>[2]装表!L65</f>
        <v>1</v>
      </c>
      <c r="V120" s="156">
        <f>[2]装表!M65</f>
        <v>6170</v>
      </c>
      <c r="W120" s="156">
        <v>1000</v>
      </c>
      <c r="X120" s="156">
        <f>[2]装表!O65</f>
        <v>64</v>
      </c>
      <c r="AA120" s="156">
        <v>1</v>
      </c>
      <c r="AB120" s="156">
        <v>1</v>
      </c>
    </row>
    <row r="121" spans="1:28" s="180" customFormat="1">
      <c r="A121" s="184">
        <f>$A$3*装备等级表!X51</f>
        <v>176</v>
      </c>
      <c r="B121" s="184"/>
      <c r="C121" s="184">
        <f>$C$3*装备等级表!Z51</f>
        <v>352</v>
      </c>
      <c r="D121" s="184"/>
      <c r="E121" s="184"/>
      <c r="F121" s="184"/>
      <c r="G121" s="184"/>
      <c r="H121" s="184"/>
      <c r="I121" s="184"/>
      <c r="J121" s="180" t="str">
        <f>[2]装表!A74</f>
        <v>7361</v>
      </c>
      <c r="K121" s="180">
        <f>[2]装表!B74</f>
        <v>61</v>
      </c>
      <c r="L121" s="180">
        <f>[2]装表!C74</f>
        <v>40</v>
      </c>
      <c r="M121" s="180">
        <f>[2]装表!D74</f>
        <v>3</v>
      </c>
      <c r="N121" s="180" t="str">
        <f>[2]装表!E74</f>
        <v>勇者之杖</v>
      </c>
      <c r="O121" s="180" t="str">
        <f>[2]装表!F74</f>
        <v>集齐大地所有元素的魔法杖，使用它可以呼风唤雨，据说可以控制天气的神奇法杖</v>
      </c>
      <c r="P121" s="180" t="str">
        <f>[2]装表!G74</f>
        <v>wepen.73.yongzhezhizhang</v>
      </c>
      <c r="Q121" s="180">
        <f>[2]装表!H74</f>
        <v>0</v>
      </c>
      <c r="R121" s="180">
        <f>[2]装表!I74</f>
        <v>0</v>
      </c>
      <c r="S121" s="180">
        <f>[2]装表!J74</f>
        <v>0</v>
      </c>
      <c r="T121" s="180">
        <f>[2]装表!K74</f>
        <v>0</v>
      </c>
      <c r="U121" s="180">
        <f>[2]装表!L74</f>
        <v>1</v>
      </c>
      <c r="V121" s="180">
        <f>[2]装表!M74</f>
        <v>11550</v>
      </c>
      <c r="W121" s="180">
        <v>1000</v>
      </c>
      <c r="X121" s="180">
        <f>[2]装表!O74</f>
        <v>73</v>
      </c>
      <c r="AA121" s="180">
        <v>1</v>
      </c>
      <c r="AB121" s="180">
        <v>1</v>
      </c>
    </row>
    <row r="122" spans="1:28">
      <c r="B122" s="181">
        <f>$B$3*装备等级表!Y47</f>
        <v>134.39999999999998</v>
      </c>
      <c r="D122" s="181">
        <f>$D$3*装备等级表!AA47</f>
        <v>168</v>
      </c>
      <c r="E122" s="181">
        <f>$E$3*装备等级表!AB47</f>
        <v>11.520000000000001</v>
      </c>
      <c r="H122" s="181">
        <f>E122*职业参数比例等级参数!$B$15</f>
        <v>23.040000000000003</v>
      </c>
      <c r="I122" s="181">
        <f>E122*职业参数比例等级参数!$B$16</f>
        <v>11.520000000000001</v>
      </c>
      <c r="J122" s="156" t="str">
        <f>[2]装表!A68</f>
        <v>6762</v>
      </c>
      <c r="K122" s="156">
        <f>[2]装表!B68</f>
        <v>62</v>
      </c>
      <c r="L122" s="156">
        <f>[2]装表!C68</f>
        <v>40</v>
      </c>
      <c r="M122" s="156">
        <f>[2]装表!D68</f>
        <v>3</v>
      </c>
      <c r="N122" s="156" t="str">
        <f>[2]装表!E68</f>
        <v>元素袍</v>
      </c>
      <c r="O122" s="156" t="str">
        <f>[2]装表!F68</f>
        <v>利用各种元素浓缩而制成的法袍，可以抵挡自然元素的攻击，抗性也非常高</v>
      </c>
      <c r="P122" s="156" t="str">
        <f>[2]装表!G68</f>
        <v>wepen.67.yuansupao</v>
      </c>
      <c r="Q122" s="156">
        <f>[2]装表!H68</f>
        <v>0</v>
      </c>
      <c r="R122" s="156">
        <f>[2]装表!I68</f>
        <v>0</v>
      </c>
      <c r="S122" s="156">
        <f>[2]装表!J68</f>
        <v>0</v>
      </c>
      <c r="T122" s="156">
        <f>[2]装表!K68</f>
        <v>0</v>
      </c>
      <c r="U122" s="156">
        <f>[2]装表!L68</f>
        <v>1</v>
      </c>
      <c r="V122" s="156">
        <f>[2]装表!M68</f>
        <v>6170</v>
      </c>
      <c r="W122" s="156">
        <v>1000</v>
      </c>
      <c r="X122" s="156">
        <f>[2]装表!O68</f>
        <v>67</v>
      </c>
      <c r="AA122" s="156">
        <v>1</v>
      </c>
      <c r="AB122" s="156">
        <v>1</v>
      </c>
    </row>
    <row r="123" spans="1:28" s="180" customFormat="1">
      <c r="A123" s="184"/>
      <c r="B123" s="184">
        <f>$B$3*装备等级表!Y51</f>
        <v>147.83999999999997</v>
      </c>
      <c r="C123" s="184"/>
      <c r="D123" s="184">
        <f>$D$3*装备等级表!AA51</f>
        <v>184.79999999999998</v>
      </c>
      <c r="E123" s="184">
        <f>$E$3*装备等级表!AB51</f>
        <v>12.672000000000001</v>
      </c>
      <c r="F123" s="184"/>
      <c r="G123" s="184"/>
      <c r="H123" s="184">
        <f>E123*职业参数比例等级参数!$B$15</f>
        <v>25.344000000000001</v>
      </c>
      <c r="I123" s="184">
        <f>E123*职业参数比例等级参数!$B$16</f>
        <v>12.672000000000001</v>
      </c>
      <c r="J123" s="180" t="str">
        <f>[2]装表!A77</f>
        <v>7662</v>
      </c>
      <c r="K123" s="180">
        <f>[2]装表!B77</f>
        <v>62</v>
      </c>
      <c r="L123" s="180">
        <f>[2]装表!C77</f>
        <v>40</v>
      </c>
      <c r="M123" s="180">
        <f>[2]装表!D77</f>
        <v>3</v>
      </c>
      <c r="N123" s="180" t="str">
        <f>[2]装表!E77</f>
        <v>勇者法袍</v>
      </c>
      <c r="O123" s="180">
        <f>[2]装表!F77</f>
        <v>0</v>
      </c>
      <c r="P123" s="180" t="str">
        <f>[2]装表!G77</f>
        <v>wepen.76.yongzhefapao</v>
      </c>
      <c r="Q123" s="180">
        <f>[2]装表!H77</f>
        <v>0</v>
      </c>
      <c r="R123" s="180">
        <f>[2]装表!I77</f>
        <v>0</v>
      </c>
      <c r="S123" s="180">
        <f>[2]装表!J77</f>
        <v>0</v>
      </c>
      <c r="T123" s="180">
        <f>[2]装表!K77</f>
        <v>0</v>
      </c>
      <c r="U123" s="180">
        <f>[2]装表!L77</f>
        <v>1</v>
      </c>
      <c r="V123" s="180">
        <f>[2]装表!M77</f>
        <v>11550</v>
      </c>
      <c r="W123" s="180">
        <v>1000</v>
      </c>
      <c r="X123" s="180">
        <f>[2]装表!O77</f>
        <v>76</v>
      </c>
      <c r="AA123" s="180">
        <v>1</v>
      </c>
      <c r="AB123" s="180">
        <v>1</v>
      </c>
    </row>
    <row r="124" spans="1:28">
      <c r="B124" s="181">
        <f>$B$4*装备等级表!Y47</f>
        <v>57.599999999999994</v>
      </c>
      <c r="D124" s="181">
        <f>$D$4*装备等级表!AA47</f>
        <v>72</v>
      </c>
      <c r="E124" s="181">
        <f>$E$4*装备等级表!AB47</f>
        <v>26.880000000000003</v>
      </c>
      <c r="H124" s="181">
        <f>E124*职业参数比例等级参数!$B$15</f>
        <v>53.760000000000005</v>
      </c>
      <c r="I124" s="181">
        <f>E124*职业参数比例等级参数!$B$16</f>
        <v>26.880000000000003</v>
      </c>
      <c r="J124" s="156" t="str">
        <f>[2]装表!A71</f>
        <v>7063</v>
      </c>
      <c r="K124" s="156">
        <f>[2]装表!B71</f>
        <v>63</v>
      </c>
      <c r="L124" s="156">
        <f>[2]装表!C71</f>
        <v>40</v>
      </c>
      <c r="M124" s="156">
        <f>[2]装表!D71</f>
        <v>3</v>
      </c>
      <c r="N124" s="156" t="str">
        <f>[2]装表!E71</f>
        <v>元素帽</v>
      </c>
      <c r="O124" s="156" t="str">
        <f>[2]装表!F71</f>
        <v>此帽子依然拥有浓缩的元素能量，不过它的能量可以让佩带次帽的法师元素攻击更加给力</v>
      </c>
      <c r="P124" s="156" t="str">
        <f>[2]装表!G71</f>
        <v>wepen.70.yuansumao</v>
      </c>
      <c r="Q124" s="156">
        <f>[2]装表!H71</f>
        <v>0</v>
      </c>
      <c r="R124" s="156">
        <f>[2]装表!I71</f>
        <v>0</v>
      </c>
      <c r="S124" s="156">
        <f>[2]装表!J71</f>
        <v>0</v>
      </c>
      <c r="T124" s="156">
        <f>[2]装表!K71</f>
        <v>0</v>
      </c>
      <c r="U124" s="156">
        <f>[2]装表!L71</f>
        <v>1</v>
      </c>
      <c r="V124" s="156">
        <f>[2]装表!M71</f>
        <v>6170</v>
      </c>
      <c r="W124" s="156">
        <v>1000</v>
      </c>
      <c r="X124" s="156">
        <f>[2]装表!O71</f>
        <v>70</v>
      </c>
      <c r="AA124" s="156">
        <v>1</v>
      </c>
      <c r="AB124" s="156">
        <v>1</v>
      </c>
    </row>
    <row r="125" spans="1:28" s="180" customFormat="1">
      <c r="A125" s="184"/>
      <c r="B125" s="184">
        <f>$B$4*装备等级表!Y51</f>
        <v>63.359999999999992</v>
      </c>
      <c r="C125" s="184"/>
      <c r="D125" s="184">
        <f>$D$4*装备等级表!AA51</f>
        <v>79.2</v>
      </c>
      <c r="E125" s="184">
        <f>$E$4*装备等级表!AB51</f>
        <v>29.567999999999998</v>
      </c>
      <c r="F125" s="184"/>
      <c r="G125" s="184"/>
      <c r="H125" s="184">
        <f>E125*职业参数比例等级参数!$B$15</f>
        <v>59.135999999999996</v>
      </c>
      <c r="I125" s="184">
        <f>E125*职业参数比例等级参数!$B$16</f>
        <v>29.567999999999998</v>
      </c>
      <c r="J125" s="180" t="str">
        <f>[2]装表!A80</f>
        <v>7963</v>
      </c>
      <c r="K125" s="180">
        <f>[2]装表!B80</f>
        <v>63</v>
      </c>
      <c r="L125" s="180">
        <f>[2]装表!C80</f>
        <v>40</v>
      </c>
      <c r="M125" s="180">
        <f>[2]装表!D80</f>
        <v>3</v>
      </c>
      <c r="N125" s="180" t="str">
        <f>[2]装表!E80</f>
        <v>勇者帽</v>
      </c>
      <c r="O125" s="180">
        <f>[2]装表!F80</f>
        <v>0</v>
      </c>
      <c r="P125" s="180" t="str">
        <f>[2]装表!G80</f>
        <v>wepen.79.yongzhimao</v>
      </c>
      <c r="Q125" s="180">
        <f>[2]装表!H80</f>
        <v>0</v>
      </c>
      <c r="R125" s="180">
        <f>[2]装表!I80</f>
        <v>0</v>
      </c>
      <c r="S125" s="180">
        <f>[2]装表!J80</f>
        <v>0</v>
      </c>
      <c r="T125" s="180">
        <f>[2]装表!K80</f>
        <v>0</v>
      </c>
      <c r="U125" s="180">
        <f>[2]装表!L80</f>
        <v>1</v>
      </c>
      <c r="V125" s="180">
        <f>[2]装表!M80</f>
        <v>11550</v>
      </c>
      <c r="W125" s="180">
        <v>1000</v>
      </c>
      <c r="X125" s="180">
        <f>[2]装表!O80</f>
        <v>79</v>
      </c>
      <c r="AA125" s="180">
        <v>1</v>
      </c>
      <c r="AB125" s="180">
        <v>1</v>
      </c>
    </row>
    <row r="126" spans="1:28" s="180" customFormat="1">
      <c r="A126" s="184">
        <v>11</v>
      </c>
      <c r="B126" s="184">
        <v>11</v>
      </c>
      <c r="C126" s="184">
        <v>11</v>
      </c>
      <c r="D126" s="184">
        <v>11</v>
      </c>
      <c r="E126" s="184">
        <v>11</v>
      </c>
      <c r="F126" s="184">
        <v>11</v>
      </c>
      <c r="G126" s="184">
        <v>11</v>
      </c>
      <c r="H126" s="184">
        <f>E126*职业参数比例等级参数!$B$15</f>
        <v>22</v>
      </c>
      <c r="I126" s="184">
        <f>E126*职业参数比例等级参数!$B$16</f>
        <v>11</v>
      </c>
      <c r="J126" s="180" t="str">
        <f>[2]装表!A100</f>
        <v>9964</v>
      </c>
      <c r="K126" s="180">
        <f>[2]装表!B100</f>
        <v>64</v>
      </c>
      <c r="L126" s="180">
        <f>[2]装表!C100</f>
        <v>40</v>
      </c>
      <c r="M126" s="180" t="str">
        <f>[2]装表!D100</f>
        <v>1,2,3</v>
      </c>
      <c r="N126" s="180" t="str">
        <f>[2]装表!E100</f>
        <v>时尚挂件</v>
      </c>
      <c r="O126" s="180" t="str">
        <f>[2]装表!F100</f>
        <v>未写</v>
      </c>
      <c r="P126" s="180" t="str">
        <f>[2]装表!G100</f>
        <v>wepen.99.shishangguajian</v>
      </c>
      <c r="Q126" s="180">
        <f>[2]装表!H100</f>
        <v>0</v>
      </c>
      <c r="R126" s="180">
        <f>[2]装表!I100</f>
        <v>0</v>
      </c>
      <c r="S126" s="180">
        <f>[2]装表!J100</f>
        <v>0</v>
      </c>
      <c r="T126" s="180">
        <f>[2]装表!K100</f>
        <v>0</v>
      </c>
      <c r="U126" s="180">
        <f>[2]装表!L100</f>
        <v>1</v>
      </c>
      <c r="V126" s="180">
        <f>[2]装表!M100</f>
        <v>15430</v>
      </c>
      <c r="W126" s="180">
        <v>1000</v>
      </c>
      <c r="X126" s="180">
        <f>[2]装表!O100</f>
        <v>99</v>
      </c>
      <c r="AA126" s="180">
        <v>1</v>
      </c>
      <c r="AB126" s="180">
        <v>1</v>
      </c>
    </row>
    <row r="127" spans="1:28" s="180" customFormat="1">
      <c r="A127" s="184">
        <v>12</v>
      </c>
      <c r="B127" s="184">
        <v>12</v>
      </c>
      <c r="C127" s="184">
        <v>12</v>
      </c>
      <c r="D127" s="184">
        <v>12</v>
      </c>
      <c r="E127" s="184">
        <v>12</v>
      </c>
      <c r="F127" s="184">
        <v>12</v>
      </c>
      <c r="G127" s="184">
        <v>12</v>
      </c>
      <c r="H127" s="184">
        <f>E127*职业参数比例等级参数!$B$15</f>
        <v>24</v>
      </c>
      <c r="I127" s="184">
        <f>E127*职业参数比例等级参数!$B$16</f>
        <v>12</v>
      </c>
      <c r="J127" s="180" t="str">
        <f>[2]装表!A101</f>
        <v>10064</v>
      </c>
      <c r="K127" s="180">
        <f>[2]装表!B101</f>
        <v>64</v>
      </c>
      <c r="L127" s="180">
        <f>[2]装表!C101</f>
        <v>40</v>
      </c>
      <c r="M127" s="180" t="str">
        <f>[2]装表!D101</f>
        <v>1,2,3</v>
      </c>
      <c r="N127" s="180" t="str">
        <f>[2]装表!E101</f>
        <v>贵重的项链</v>
      </c>
      <c r="O127" s="180" t="str">
        <f>[2]装表!F101</f>
        <v>未写</v>
      </c>
      <c r="P127" s="180" t="str">
        <f>[2]装表!G101</f>
        <v>wepen.100.guizhongxianglian</v>
      </c>
      <c r="Q127" s="180">
        <f>[2]装表!H101</f>
        <v>0</v>
      </c>
      <c r="R127" s="180">
        <f>[2]装表!I101</f>
        <v>0</v>
      </c>
      <c r="S127" s="180">
        <f>[2]装表!J101</f>
        <v>0</v>
      </c>
      <c r="T127" s="180">
        <f>[2]装表!K101</f>
        <v>0</v>
      </c>
      <c r="U127" s="180">
        <f>[2]装表!L101</f>
        <v>1</v>
      </c>
      <c r="V127" s="180">
        <f>[2]装表!M101</f>
        <v>15430</v>
      </c>
      <c r="W127" s="180">
        <v>1000</v>
      </c>
      <c r="X127" s="180">
        <f>[2]装表!O101</f>
        <v>100</v>
      </c>
      <c r="AA127" s="180">
        <v>1</v>
      </c>
      <c r="AB127" s="180">
        <v>1</v>
      </c>
    </row>
    <row r="128" spans="1:28" s="196" customFormat="1">
      <c r="A128" s="312">
        <f>$A$3*装备等级表!D52</f>
        <v>360</v>
      </c>
      <c r="B128" s="312"/>
      <c r="C128" s="312">
        <f>$C$3*装备等级表!F52</f>
        <v>216</v>
      </c>
      <c r="D128" s="312"/>
      <c r="E128" s="312"/>
      <c r="F128" s="312"/>
      <c r="G128" s="312"/>
      <c r="H128" s="312"/>
      <c r="I128" s="312"/>
      <c r="J128" s="196" t="str">
        <f>[2]装表!A81</f>
        <v>8061</v>
      </c>
      <c r="K128" s="196">
        <f>[2]装表!B81</f>
        <v>61</v>
      </c>
      <c r="L128" s="196">
        <f>[2]装表!C81</f>
        <v>45</v>
      </c>
      <c r="M128" s="196">
        <f>[2]装表!D81</f>
        <v>1</v>
      </c>
      <c r="N128" s="196" t="str">
        <f>[2]装表!E81</f>
        <v>普罗之剑</v>
      </c>
      <c r="O128" s="196">
        <f>[2]装表!F81</f>
        <v>0</v>
      </c>
      <c r="P128" s="196" t="str">
        <f>[2]装表!G81</f>
        <v>wepen.80.puluozhijian</v>
      </c>
      <c r="Q128" s="196">
        <f>[2]装表!H81</f>
        <v>0</v>
      </c>
      <c r="R128" s="196">
        <f>[2]装表!I81</f>
        <v>0</v>
      </c>
      <c r="S128" s="196">
        <f>[2]装表!J81</f>
        <v>0</v>
      </c>
      <c r="T128" s="196">
        <f>[2]装表!K81</f>
        <v>0</v>
      </c>
      <c r="U128" s="196">
        <f>[2]装表!L81</f>
        <v>1</v>
      </c>
      <c r="V128" s="196">
        <f>[2]装表!M81</f>
        <v>17280</v>
      </c>
      <c r="W128" s="196">
        <v>1000</v>
      </c>
      <c r="X128" s="196">
        <f>[2]装表!O81</f>
        <v>80</v>
      </c>
      <c r="AA128" s="196">
        <v>1</v>
      </c>
      <c r="AB128" s="196">
        <v>1</v>
      </c>
    </row>
    <row r="129" spans="1:28" s="196" customFormat="1">
      <c r="A129" s="312">
        <f>$A$3*装备等级表!N52</f>
        <v>288</v>
      </c>
      <c r="B129" s="312"/>
      <c r="C129" s="312">
        <f>$C$3*装备等级表!P52</f>
        <v>288</v>
      </c>
      <c r="D129" s="312"/>
      <c r="E129" s="312"/>
      <c r="F129" s="312"/>
      <c r="G129" s="312"/>
      <c r="H129" s="312"/>
      <c r="I129" s="312"/>
      <c r="J129" s="196" t="str">
        <f>[2]装表!A82</f>
        <v>8161</v>
      </c>
      <c r="K129" s="196">
        <f>[2]装表!B82</f>
        <v>61</v>
      </c>
      <c r="L129" s="196">
        <f>[2]装表!C82</f>
        <v>45</v>
      </c>
      <c r="M129" s="196">
        <f>[2]装表!D82</f>
        <v>2</v>
      </c>
      <c r="N129" s="196" t="str">
        <f>[2]装表!E82</f>
        <v>比纳西尔之弩</v>
      </c>
      <c r="O129" s="196">
        <f>[2]装表!F82</f>
        <v>0</v>
      </c>
      <c r="P129" s="196" t="str">
        <f>[2]装表!G82</f>
        <v>wepen.81.binaxierzhinu</v>
      </c>
      <c r="Q129" s="196">
        <f>[2]装表!H82</f>
        <v>0</v>
      </c>
      <c r="R129" s="196">
        <f>[2]装表!I82</f>
        <v>0</v>
      </c>
      <c r="S129" s="196">
        <f>[2]装表!J82</f>
        <v>0</v>
      </c>
      <c r="T129" s="196">
        <f>[2]装表!K82</f>
        <v>0</v>
      </c>
      <c r="U129" s="196">
        <f>[2]装表!L82</f>
        <v>1</v>
      </c>
      <c r="V129" s="196">
        <f>[2]装表!M82</f>
        <v>17280</v>
      </c>
      <c r="W129" s="196">
        <v>1000</v>
      </c>
      <c r="X129" s="196">
        <f>[2]装表!O82</f>
        <v>81</v>
      </c>
      <c r="AA129" s="196">
        <v>1</v>
      </c>
      <c r="AB129" s="196">
        <v>1</v>
      </c>
    </row>
    <row r="130" spans="1:28" s="196" customFormat="1">
      <c r="A130" s="312">
        <f>$A$3*装备等级表!X52</f>
        <v>180</v>
      </c>
      <c r="B130" s="312"/>
      <c r="C130" s="312">
        <f>$C$3*装备等级表!Z52</f>
        <v>360</v>
      </c>
      <c r="D130" s="312"/>
      <c r="E130" s="312"/>
      <c r="F130" s="312"/>
      <c r="G130" s="312"/>
      <c r="H130" s="312"/>
      <c r="I130" s="312"/>
      <c r="J130" s="196" t="str">
        <f>[2]装表!A83</f>
        <v>8261</v>
      </c>
      <c r="K130" s="196">
        <f>[2]装表!B83</f>
        <v>61</v>
      </c>
      <c r="L130" s="196">
        <f>[2]装表!C83</f>
        <v>45</v>
      </c>
      <c r="M130" s="196">
        <f>[2]装表!D83</f>
        <v>3</v>
      </c>
      <c r="N130" s="196" t="str">
        <f>[2]装表!E83</f>
        <v>基梅尔之杖</v>
      </c>
      <c r="O130" s="196">
        <f>[2]装表!F83</f>
        <v>0</v>
      </c>
      <c r="P130" s="196" t="str">
        <f>[2]装表!G83</f>
        <v>wepen.82.jimeierzhizhang</v>
      </c>
      <c r="Q130" s="196">
        <f>[2]装表!H83</f>
        <v>0</v>
      </c>
      <c r="R130" s="196">
        <f>[2]装表!I83</f>
        <v>0</v>
      </c>
      <c r="S130" s="196">
        <f>[2]装表!J83</f>
        <v>0</v>
      </c>
      <c r="T130" s="196">
        <f>[2]装表!K83</f>
        <v>0</v>
      </c>
      <c r="U130" s="196">
        <f>[2]装表!L83</f>
        <v>1</v>
      </c>
      <c r="V130" s="196">
        <f>[2]装表!M83</f>
        <v>17280</v>
      </c>
      <c r="W130" s="196">
        <v>1000</v>
      </c>
      <c r="X130" s="196">
        <f>[2]装表!O83</f>
        <v>82</v>
      </c>
      <c r="AA130" s="196">
        <v>1</v>
      </c>
      <c r="AB130" s="196">
        <v>1</v>
      </c>
    </row>
    <row r="131" spans="1:28" s="196" customFormat="1">
      <c r="A131" s="312"/>
      <c r="B131" s="312">
        <f>$B$3*装备等级表!E52</f>
        <v>189</v>
      </c>
      <c r="C131" s="312"/>
      <c r="D131" s="312">
        <f>$D$3*装备等级表!G52</f>
        <v>113.39999999999999</v>
      </c>
      <c r="E131" s="312">
        <f>$E$3*装备等级表!H52</f>
        <v>6.48</v>
      </c>
      <c r="F131" s="312"/>
      <c r="G131" s="312"/>
      <c r="H131" s="312">
        <f>E131*职业参数比例等级参数!$B$15</f>
        <v>12.96</v>
      </c>
      <c r="I131" s="312">
        <f>E131*职业参数比例等级参数!$B$16</f>
        <v>6.48</v>
      </c>
      <c r="J131" s="196" t="str">
        <f>[2]装表!A84</f>
        <v>8362</v>
      </c>
      <c r="K131" s="196">
        <f>[2]装表!B84</f>
        <v>62</v>
      </c>
      <c r="L131" s="196">
        <f>[2]装表!C84</f>
        <v>45</v>
      </c>
      <c r="M131" s="196">
        <f>[2]装表!D84</f>
        <v>1</v>
      </c>
      <c r="N131" s="196" t="str">
        <f>[2]装表!E84</f>
        <v>艾杰利亚之铠</v>
      </c>
      <c r="O131" s="196">
        <f>[2]装表!F84</f>
        <v>0</v>
      </c>
      <c r="P131" s="196" t="str">
        <f>[2]装表!G84</f>
        <v>wepen.83.aijieliyazhikai</v>
      </c>
      <c r="Q131" s="196">
        <f>[2]装表!H84</f>
        <v>0</v>
      </c>
      <c r="R131" s="196">
        <f>[2]装表!I84</f>
        <v>0</v>
      </c>
      <c r="S131" s="196">
        <f>[2]装表!J84</f>
        <v>0</v>
      </c>
      <c r="T131" s="196">
        <f>[2]装表!K84</f>
        <v>0</v>
      </c>
      <c r="U131" s="196">
        <f>[2]装表!L84</f>
        <v>1</v>
      </c>
      <c r="V131" s="196">
        <f>[2]装表!M84</f>
        <v>17280</v>
      </c>
      <c r="W131" s="196">
        <v>1000</v>
      </c>
      <c r="X131" s="196">
        <f>[2]装表!O84</f>
        <v>83</v>
      </c>
      <c r="AA131" s="196">
        <v>1</v>
      </c>
      <c r="AB131" s="196">
        <v>1</v>
      </c>
    </row>
    <row r="132" spans="1:28" s="196" customFormat="1">
      <c r="A132" s="312"/>
      <c r="B132" s="312">
        <f>$B$3*装备等级表!O52</f>
        <v>151.19999999999999</v>
      </c>
      <c r="C132" s="312"/>
      <c r="D132" s="312">
        <f>$D$3*装备等级表!Q52</f>
        <v>151.19999999999999</v>
      </c>
      <c r="E132" s="312">
        <f>$E$3*装备等级表!R52</f>
        <v>21.599999999999998</v>
      </c>
      <c r="F132" s="312"/>
      <c r="G132" s="312"/>
      <c r="H132" s="312">
        <f>E132*职业参数比例等级参数!$B$15</f>
        <v>43.199999999999996</v>
      </c>
      <c r="I132" s="312">
        <f>E132*职业参数比例等级参数!$B$16</f>
        <v>21.599999999999998</v>
      </c>
      <c r="J132" s="196" t="str">
        <f>[2]装表!A85</f>
        <v>8462</v>
      </c>
      <c r="K132" s="196">
        <f>[2]装表!B85</f>
        <v>62</v>
      </c>
      <c r="L132" s="196">
        <f>[2]装表!C85</f>
        <v>45</v>
      </c>
      <c r="M132" s="196">
        <f>[2]装表!D85</f>
        <v>2</v>
      </c>
      <c r="N132" s="196" t="str">
        <f>[2]装表!E85</f>
        <v>查堤拉之服</v>
      </c>
      <c r="O132" s="196">
        <f>[2]装表!F85</f>
        <v>0</v>
      </c>
      <c r="P132" s="196" t="str">
        <f>[2]装表!G85</f>
        <v>wepen.84.chatilazhifu</v>
      </c>
      <c r="Q132" s="196">
        <f>[2]装表!H85</f>
        <v>0</v>
      </c>
      <c r="R132" s="196">
        <f>[2]装表!I85</f>
        <v>0</v>
      </c>
      <c r="S132" s="196">
        <f>[2]装表!J85</f>
        <v>0</v>
      </c>
      <c r="T132" s="196">
        <f>[2]装表!K85</f>
        <v>0</v>
      </c>
      <c r="U132" s="196">
        <f>[2]装表!L85</f>
        <v>1</v>
      </c>
      <c r="V132" s="196">
        <f>[2]装表!M85</f>
        <v>17280</v>
      </c>
      <c r="W132" s="196">
        <v>1000</v>
      </c>
      <c r="X132" s="196">
        <f>[2]装表!O85</f>
        <v>84</v>
      </c>
      <c r="AA132" s="196">
        <v>1</v>
      </c>
      <c r="AB132" s="196">
        <v>1</v>
      </c>
    </row>
    <row r="133" spans="1:28">
      <c r="B133" s="181">
        <f>$B$3*装备等级表!Y52</f>
        <v>151.19999999999999</v>
      </c>
      <c r="D133" s="181">
        <f>$D$3*装备等级表!AA52</f>
        <v>189</v>
      </c>
      <c r="E133" s="181">
        <f>$E$3*装备等级表!AB52</f>
        <v>12.96</v>
      </c>
      <c r="H133" s="181">
        <f>E133*职业参数比例等级参数!$B$15</f>
        <v>25.92</v>
      </c>
      <c r="I133" s="181">
        <f>E133*职业参数比例等级参数!$B$16</f>
        <v>12.96</v>
      </c>
      <c r="J133" s="156" t="str">
        <f>[2]装表!A86</f>
        <v>8562</v>
      </c>
      <c r="K133" s="156">
        <f>[2]装表!B86</f>
        <v>62</v>
      </c>
      <c r="L133" s="156">
        <f>[2]装表!C86</f>
        <v>45</v>
      </c>
      <c r="M133" s="156">
        <f>[2]装表!D86</f>
        <v>3</v>
      </c>
      <c r="N133" s="156" t="str">
        <f>[2]装表!E86</f>
        <v>辛帕托雷之袍</v>
      </c>
      <c r="O133" s="156">
        <f>[2]装表!F86</f>
        <v>0</v>
      </c>
      <c r="P133" s="156" t="str">
        <f>[2]装表!G86</f>
        <v>wepen.85.xinpatuoleizhipao</v>
      </c>
      <c r="Q133" s="156">
        <f>[2]装表!H86</f>
        <v>0</v>
      </c>
      <c r="R133" s="156">
        <f>[2]装表!I86</f>
        <v>0</v>
      </c>
      <c r="S133" s="156">
        <f>[2]装表!J86</f>
        <v>0</v>
      </c>
      <c r="T133" s="156">
        <f>[2]装表!K86</f>
        <v>0</v>
      </c>
      <c r="U133" s="156">
        <f>[2]装表!L86</f>
        <v>1</v>
      </c>
      <c r="V133" s="156">
        <f>[2]装表!M86</f>
        <v>17280</v>
      </c>
      <c r="W133" s="196">
        <v>1000</v>
      </c>
      <c r="X133" s="156">
        <f>[2]装表!O86</f>
        <v>85</v>
      </c>
      <c r="AA133" s="156">
        <v>1</v>
      </c>
      <c r="AB133" s="156">
        <v>1</v>
      </c>
    </row>
    <row r="134" spans="1:28" s="196" customFormat="1">
      <c r="A134" s="312"/>
      <c r="B134" s="312">
        <f>$B$4*装备等级表!E49</f>
        <v>75.599999999999994</v>
      </c>
      <c r="C134" s="312"/>
      <c r="D134" s="312">
        <f>$D$4*装备等级表!G49</f>
        <v>45.359999999999992</v>
      </c>
      <c r="E134" s="312">
        <f>$E$4*装备等级表!H49</f>
        <v>14.111999999999998</v>
      </c>
      <c r="F134" s="312"/>
      <c r="G134" s="312"/>
      <c r="H134" s="312">
        <f>E134*职业参数比例等级参数!$B$15</f>
        <v>28.223999999999997</v>
      </c>
      <c r="I134" s="312">
        <f>E134*职业参数比例等级参数!$B$16</f>
        <v>14.111999999999998</v>
      </c>
      <c r="J134" s="196" t="str">
        <f>[2]装表!A87</f>
        <v>8663</v>
      </c>
      <c r="K134" s="196">
        <f>[2]装表!B87</f>
        <v>63</v>
      </c>
      <c r="L134" s="196">
        <f>[2]装表!C87</f>
        <v>45</v>
      </c>
      <c r="M134" s="196">
        <f>[2]装表!D87</f>
        <v>1</v>
      </c>
      <c r="N134" s="196" t="str">
        <f>[2]装表!E87</f>
        <v>爱德拉之盾</v>
      </c>
      <c r="O134" s="196">
        <f>[2]装表!F87</f>
        <v>0</v>
      </c>
      <c r="P134" s="196" t="str">
        <f>[2]装表!G87</f>
        <v>wepen.86.aidelazhidun</v>
      </c>
      <c r="Q134" s="196">
        <f>[2]装表!H87</f>
        <v>0</v>
      </c>
      <c r="R134" s="196">
        <f>[2]装表!I87</f>
        <v>0</v>
      </c>
      <c r="S134" s="196">
        <f>[2]装表!J87</f>
        <v>0</v>
      </c>
      <c r="T134" s="196">
        <f>[2]装表!K87</f>
        <v>0</v>
      </c>
      <c r="U134" s="196">
        <f>[2]装表!L87</f>
        <v>1</v>
      </c>
      <c r="V134" s="196">
        <f>[2]装表!M87</f>
        <v>17280</v>
      </c>
      <c r="W134" s="196">
        <v>1000</v>
      </c>
      <c r="X134" s="196">
        <f>[2]装表!O87</f>
        <v>86</v>
      </c>
      <c r="AA134" s="196">
        <v>1</v>
      </c>
      <c r="AB134" s="196">
        <v>1</v>
      </c>
    </row>
    <row r="135" spans="1:28">
      <c r="B135" s="181">
        <f>$B$4*装备等级表!O52</f>
        <v>64.8</v>
      </c>
      <c r="D135" s="181">
        <f>$D$4*装备等级表!Q52</f>
        <v>64.8</v>
      </c>
      <c r="E135" s="181">
        <f>$E$4*装备等级表!R52</f>
        <v>50.4</v>
      </c>
      <c r="H135" s="181">
        <f>E135*职业参数比例等级参数!$B$15</f>
        <v>100.8</v>
      </c>
      <c r="I135" s="181">
        <f>E135*职业参数比例等级参数!$B$16</f>
        <v>50.4</v>
      </c>
      <c r="J135" s="156" t="str">
        <f>[2]装表!A88</f>
        <v>8763</v>
      </c>
      <c r="K135" s="156">
        <f>[2]装表!B88</f>
        <v>63</v>
      </c>
      <c r="L135" s="156">
        <f>[2]装表!C88</f>
        <v>45</v>
      </c>
      <c r="M135" s="156">
        <f>[2]装表!D88</f>
        <v>2</v>
      </c>
      <c r="N135" s="156" t="str">
        <f>[2]装表!E88</f>
        <v>普罗休斯手套</v>
      </c>
      <c r="O135" s="156">
        <f>[2]装表!F88</f>
        <v>0</v>
      </c>
      <c r="P135" s="156" t="str">
        <f>[2]装表!G88</f>
        <v>wepen.87.puluoxiuxishoutao</v>
      </c>
      <c r="Q135" s="156">
        <f>[2]装表!H88</f>
        <v>0</v>
      </c>
      <c r="R135" s="156">
        <f>[2]装表!I88</f>
        <v>0</v>
      </c>
      <c r="S135" s="156">
        <f>[2]装表!J88</f>
        <v>0</v>
      </c>
      <c r="T135" s="156">
        <f>[2]装表!K88</f>
        <v>0</v>
      </c>
      <c r="U135" s="156">
        <f>[2]装表!L88</f>
        <v>1</v>
      </c>
      <c r="V135" s="156">
        <f>[2]装表!M88</f>
        <v>17280</v>
      </c>
      <c r="W135" s="196">
        <v>1000</v>
      </c>
      <c r="X135" s="156">
        <f>[2]装表!O88</f>
        <v>87</v>
      </c>
      <c r="AA135" s="156">
        <v>1</v>
      </c>
      <c r="AB135" s="156">
        <v>1</v>
      </c>
    </row>
    <row r="136" spans="1:28" s="196" customFormat="1">
      <c r="A136" s="312"/>
      <c r="B136" s="181">
        <f>$B$4*装备等级表!Y52</f>
        <v>64.8</v>
      </c>
      <c r="C136" s="181"/>
      <c r="D136" s="181">
        <f>$D$4*装备等级表!AA52</f>
        <v>81</v>
      </c>
      <c r="E136" s="181">
        <f>$E$4*装备等级表!AB52</f>
        <v>30.24</v>
      </c>
      <c r="F136" s="181"/>
      <c r="G136" s="181"/>
      <c r="H136" s="181">
        <f>E136*职业参数比例等级参数!$B$15</f>
        <v>60.48</v>
      </c>
      <c r="I136" s="181">
        <f>E136*职业参数比例等级参数!$B$16</f>
        <v>30.24</v>
      </c>
      <c r="J136" s="196" t="str">
        <f>[2]装表!A89</f>
        <v>8863</v>
      </c>
      <c r="K136" s="196">
        <f>[2]装表!B89</f>
        <v>63</v>
      </c>
      <c r="L136" s="196">
        <f>[2]装表!C89</f>
        <v>45</v>
      </c>
      <c r="M136" s="196">
        <f>[2]装表!D89</f>
        <v>3</v>
      </c>
      <c r="N136" s="196" t="str">
        <f>[2]装表!E89</f>
        <v>奥美拉之帽</v>
      </c>
      <c r="O136" s="196">
        <f>[2]装表!F89</f>
        <v>0</v>
      </c>
      <c r="P136" s="196" t="str">
        <f>[2]装表!G89</f>
        <v>wepen.88.aomeilazhimao</v>
      </c>
      <c r="Q136" s="196">
        <f>[2]装表!H89</f>
        <v>0</v>
      </c>
      <c r="R136" s="196">
        <f>[2]装表!I89</f>
        <v>0</v>
      </c>
      <c r="S136" s="196">
        <f>[2]装表!J89</f>
        <v>0</v>
      </c>
      <c r="T136" s="196">
        <f>[2]装表!K89</f>
        <v>0</v>
      </c>
      <c r="U136" s="196">
        <f>[2]装表!L89</f>
        <v>1</v>
      </c>
      <c r="V136" s="196">
        <f>[2]装表!M89</f>
        <v>17280</v>
      </c>
      <c r="W136" s="196">
        <v>1000</v>
      </c>
      <c r="X136" s="196">
        <f>[2]装表!O89</f>
        <v>88</v>
      </c>
      <c r="AA136" s="196">
        <v>1</v>
      </c>
      <c r="AB136" s="196">
        <v>1</v>
      </c>
    </row>
    <row r="137" spans="1:28" s="180" customFormat="1">
      <c r="A137" s="314">
        <v>13</v>
      </c>
      <c r="B137" s="314">
        <v>13</v>
      </c>
      <c r="C137" s="314">
        <v>13</v>
      </c>
      <c r="D137" s="314">
        <v>13</v>
      </c>
      <c r="E137" s="314">
        <v>13</v>
      </c>
      <c r="F137" s="314">
        <v>13</v>
      </c>
      <c r="G137" s="314">
        <v>13</v>
      </c>
      <c r="H137" s="184">
        <f>E137*职业参数比例等级参数!$B$15</f>
        <v>26</v>
      </c>
      <c r="I137" s="184">
        <f>E137*职业参数比例等级参数!$B$16</f>
        <v>13</v>
      </c>
      <c r="J137" s="180" t="str">
        <f>[2]装表!A102</f>
        <v>10164</v>
      </c>
      <c r="K137" s="180">
        <f>[2]装表!B102</f>
        <v>64</v>
      </c>
      <c r="L137" s="180">
        <f>[2]装表!C102</f>
        <v>45</v>
      </c>
      <c r="M137" s="180" t="str">
        <f>[2]装表!D102</f>
        <v>1,2,3</v>
      </c>
      <c r="N137" s="180" t="str">
        <f>[2]装表!E102</f>
        <v>血玉挂件</v>
      </c>
      <c r="O137" s="180" t="str">
        <f>[2]装表!F102</f>
        <v>未写</v>
      </c>
      <c r="P137" s="180" t="str">
        <f>[2]装表!G102</f>
        <v>wepen.101.xueyuguajian</v>
      </c>
      <c r="Q137" s="180">
        <f>[2]装表!H102</f>
        <v>0</v>
      </c>
      <c r="R137" s="180">
        <f>[2]装表!I102</f>
        <v>0</v>
      </c>
      <c r="S137" s="180">
        <f>[2]装表!J102</f>
        <v>0</v>
      </c>
      <c r="T137" s="180">
        <f>[2]装表!K102</f>
        <v>0</v>
      </c>
      <c r="U137" s="180">
        <f>[2]装表!L102</f>
        <v>1</v>
      </c>
      <c r="V137" s="180">
        <f>[2]装表!M102</f>
        <v>39270</v>
      </c>
      <c r="W137" s="180">
        <v>1000</v>
      </c>
      <c r="X137" s="180">
        <f>[2]装表!O102</f>
        <v>101</v>
      </c>
      <c r="AA137" s="180">
        <v>1</v>
      </c>
      <c r="AB137" s="180">
        <v>1</v>
      </c>
    </row>
    <row r="138" spans="1:28" s="180" customFormat="1">
      <c r="A138" s="184">
        <v>14</v>
      </c>
      <c r="B138" s="184">
        <v>14</v>
      </c>
      <c r="C138" s="184">
        <v>14</v>
      </c>
      <c r="D138" s="184">
        <v>14</v>
      </c>
      <c r="E138" s="184">
        <v>14</v>
      </c>
      <c r="F138" s="184">
        <v>14</v>
      </c>
      <c r="G138" s="184">
        <v>14</v>
      </c>
      <c r="H138" s="184">
        <f>E138*职业参数比例等级参数!$B$15</f>
        <v>28</v>
      </c>
      <c r="I138" s="184">
        <f>E138*职业参数比例等级参数!$B$16</f>
        <v>14</v>
      </c>
      <c r="J138" s="180" t="str">
        <f>[2]装表!A103</f>
        <v>10264</v>
      </c>
      <c r="K138" s="180">
        <f>[2]装表!B103</f>
        <v>64</v>
      </c>
      <c r="L138" s="180">
        <f>[2]装表!C103</f>
        <v>45</v>
      </c>
      <c r="M138" s="180" t="str">
        <f>[2]装表!D103</f>
        <v>1,2,3</v>
      </c>
      <c r="N138" s="180" t="str">
        <f>[2]装表!E103</f>
        <v>青绿石项链</v>
      </c>
      <c r="O138" s="180" t="str">
        <f>[2]装表!F103</f>
        <v>未写</v>
      </c>
      <c r="P138" s="180" t="str">
        <f>[2]装表!G103</f>
        <v>wepen.102.qinglvshixianglian</v>
      </c>
      <c r="Q138" s="180">
        <f>[2]装表!H103</f>
        <v>0</v>
      </c>
      <c r="R138" s="180">
        <f>[2]装表!I103</f>
        <v>0</v>
      </c>
      <c r="S138" s="180">
        <f>[2]装表!J103</f>
        <v>0</v>
      </c>
      <c r="T138" s="180">
        <f>[2]装表!K103</f>
        <v>0</v>
      </c>
      <c r="U138" s="180">
        <f>[2]装表!L103</f>
        <v>1</v>
      </c>
      <c r="V138" s="180">
        <f>[2]装表!M103</f>
        <v>39270</v>
      </c>
      <c r="W138" s="180">
        <v>1000</v>
      </c>
      <c r="X138" s="180">
        <f>[2]装表!O103</f>
        <v>102</v>
      </c>
      <c r="AA138" s="180">
        <v>1</v>
      </c>
      <c r="AB138" s="180">
        <v>1</v>
      </c>
    </row>
    <row r="139" spans="1:28" s="180" customFormat="1">
      <c r="A139" s="184">
        <v>15</v>
      </c>
      <c r="B139" s="184">
        <v>15</v>
      </c>
      <c r="C139" s="184">
        <v>15</v>
      </c>
      <c r="D139" s="184">
        <v>15</v>
      </c>
      <c r="E139" s="184">
        <v>15</v>
      </c>
      <c r="F139" s="184">
        <v>15</v>
      </c>
      <c r="G139" s="184">
        <v>15</v>
      </c>
      <c r="H139" s="184">
        <f>E139*职业参数比例等级参数!$B$15</f>
        <v>30</v>
      </c>
      <c r="I139" s="184">
        <f>E139*职业参数比例等级参数!$B$16</f>
        <v>15</v>
      </c>
      <c r="J139" s="180" t="str">
        <f>[2]装表!A104</f>
        <v>10364</v>
      </c>
      <c r="K139" s="180">
        <f>[2]装表!B104</f>
        <v>64</v>
      </c>
      <c r="L139" s="180">
        <f>[2]装表!C104</f>
        <v>45</v>
      </c>
      <c r="M139" s="180" t="str">
        <f>[2]装表!D104</f>
        <v>1,2,3</v>
      </c>
      <c r="N139" s="180" t="str">
        <f>[2]装表!E104</f>
        <v>闪电护符</v>
      </c>
      <c r="O139" s="180" t="str">
        <f>[2]装表!F104</f>
        <v>未写</v>
      </c>
      <c r="P139" s="180" t="str">
        <f>[2]装表!G104</f>
        <v>wepen.103.shandianhufu</v>
      </c>
      <c r="Q139" s="180">
        <f>[2]装表!H104</f>
        <v>0</v>
      </c>
      <c r="R139" s="180">
        <f>[2]装表!I104</f>
        <v>0</v>
      </c>
      <c r="S139" s="180">
        <f>[2]装表!J104</f>
        <v>0</v>
      </c>
      <c r="T139" s="180">
        <f>[2]装表!K104</f>
        <v>0</v>
      </c>
      <c r="U139" s="180">
        <f>[2]装表!L104</f>
        <v>1</v>
      </c>
      <c r="V139" s="180">
        <f>[2]装表!M104</f>
        <v>48510</v>
      </c>
      <c r="W139" s="180">
        <v>1000</v>
      </c>
      <c r="X139" s="180">
        <f>[2]装表!O104</f>
        <v>103</v>
      </c>
      <c r="AA139" s="180">
        <v>1</v>
      </c>
      <c r="AB139" s="180">
        <v>1</v>
      </c>
    </row>
    <row r="140" spans="1:28">
      <c r="AA140" s="156">
        <v>1</v>
      </c>
      <c r="AB140" s="156">
        <v>1</v>
      </c>
    </row>
    <row r="141" spans="1:28">
      <c r="AA141" s="156">
        <v>1</v>
      </c>
      <c r="AB141" s="156">
        <v>1</v>
      </c>
    </row>
    <row r="142" spans="1:28">
      <c r="AA142" s="156">
        <v>1</v>
      </c>
      <c r="AB142" s="156">
        <v>1</v>
      </c>
    </row>
    <row r="143" spans="1:28">
      <c r="AA143" s="156">
        <v>1</v>
      </c>
      <c r="AB143" s="156">
        <v>1</v>
      </c>
    </row>
    <row r="144" spans="1:28">
      <c r="AA144" s="156">
        <v>1</v>
      </c>
      <c r="AB144" s="156">
        <v>1</v>
      </c>
    </row>
    <row r="145" spans="27:28">
      <c r="AA145" s="156">
        <v>1</v>
      </c>
      <c r="AB145" s="156">
        <v>1</v>
      </c>
    </row>
    <row r="146" spans="27:28">
      <c r="AA146" s="156">
        <v>1</v>
      </c>
      <c r="AB146" s="156">
        <v>1</v>
      </c>
    </row>
    <row r="147" spans="27:28">
      <c r="AA147" s="156">
        <v>1</v>
      </c>
      <c r="AB147" s="156">
        <v>1</v>
      </c>
    </row>
    <row r="148" spans="27:28">
      <c r="AA148" s="156">
        <v>1</v>
      </c>
      <c r="AB148" s="156">
        <v>1</v>
      </c>
    </row>
    <row r="149" spans="27:28">
      <c r="AA149" s="156">
        <v>1</v>
      </c>
      <c r="AB149" s="156">
        <v>1</v>
      </c>
    </row>
    <row r="150" spans="27:28">
      <c r="AA150" s="156">
        <v>1</v>
      </c>
      <c r="AB150" s="156">
        <v>1</v>
      </c>
    </row>
    <row r="151" spans="27:28">
      <c r="AA151" s="156">
        <v>1</v>
      </c>
      <c r="AB151" s="156">
        <v>1</v>
      </c>
    </row>
    <row r="152" spans="27:28">
      <c r="AA152" s="156">
        <v>1</v>
      </c>
      <c r="AB152" s="156">
        <v>1</v>
      </c>
    </row>
    <row r="153" spans="27:28">
      <c r="AA153" s="156">
        <v>1</v>
      </c>
      <c r="AB153" s="156">
        <v>1</v>
      </c>
    </row>
    <row r="154" spans="27:28">
      <c r="AA154" s="156">
        <v>1</v>
      </c>
      <c r="AB154" s="156">
        <v>1</v>
      </c>
    </row>
    <row r="155" spans="27:28">
      <c r="AA155" s="156">
        <v>1</v>
      </c>
      <c r="AB155" s="156">
        <v>1</v>
      </c>
    </row>
    <row r="156" spans="27:28">
      <c r="AA156" s="156">
        <v>1</v>
      </c>
      <c r="AB156" s="156">
        <v>1</v>
      </c>
    </row>
    <row r="157" spans="27:28">
      <c r="AA157" s="156">
        <v>1</v>
      </c>
      <c r="AB157" s="156">
        <v>1</v>
      </c>
    </row>
    <row r="158" spans="27:28">
      <c r="AA158" s="156">
        <v>1</v>
      </c>
      <c r="AB158" s="156">
        <v>1</v>
      </c>
    </row>
    <row r="159" spans="27:28">
      <c r="AA159" s="156">
        <v>1</v>
      </c>
      <c r="AB159" s="156">
        <v>1</v>
      </c>
    </row>
    <row r="160" spans="27:28">
      <c r="AA160" s="156">
        <v>1</v>
      </c>
      <c r="AB160" s="156">
        <v>1</v>
      </c>
    </row>
    <row r="161" spans="27:28">
      <c r="AA161" s="156">
        <v>1</v>
      </c>
      <c r="AB161" s="156">
        <v>1</v>
      </c>
    </row>
    <row r="162" spans="27:28">
      <c r="AA162" s="156">
        <v>1</v>
      </c>
      <c r="AB162" s="156">
        <v>1</v>
      </c>
    </row>
    <row r="163" spans="27:28">
      <c r="AA163" s="156">
        <v>1</v>
      </c>
      <c r="AB163" s="156">
        <v>1</v>
      </c>
    </row>
    <row r="164" spans="27:28">
      <c r="AA164" s="156">
        <v>1</v>
      </c>
      <c r="AB164" s="156">
        <v>1</v>
      </c>
    </row>
    <row r="165" spans="27:28">
      <c r="AA165" s="156">
        <v>1</v>
      </c>
      <c r="AB165" s="156">
        <v>1</v>
      </c>
    </row>
    <row r="166" spans="27:28">
      <c r="AA166" s="156">
        <v>1</v>
      </c>
      <c r="AB166" s="156">
        <v>1</v>
      </c>
    </row>
    <row r="167" spans="27:28">
      <c r="AA167" s="156">
        <v>1</v>
      </c>
      <c r="AB167" s="156">
        <v>1</v>
      </c>
    </row>
    <row r="168" spans="27:28">
      <c r="AA168" s="156">
        <v>1</v>
      </c>
      <c r="AB168" s="156">
        <v>1</v>
      </c>
    </row>
    <row r="169" spans="27:28">
      <c r="AA169" s="156">
        <v>1</v>
      </c>
      <c r="AB169" s="156">
        <v>1</v>
      </c>
    </row>
    <row r="170" spans="27:28">
      <c r="AA170" s="156">
        <v>1</v>
      </c>
      <c r="AB170" s="156">
        <v>1</v>
      </c>
    </row>
    <row r="171" spans="27:28">
      <c r="AA171" s="156">
        <v>1</v>
      </c>
      <c r="AB171" s="156">
        <v>1</v>
      </c>
    </row>
    <row r="172" spans="27:28">
      <c r="AA172" s="156">
        <v>1</v>
      </c>
      <c r="AB172" s="156">
        <v>1</v>
      </c>
    </row>
    <row r="173" spans="27:28">
      <c r="AA173" s="156">
        <v>1</v>
      </c>
      <c r="AB173" s="156">
        <v>1</v>
      </c>
    </row>
    <row r="174" spans="27:28">
      <c r="AA174" s="156">
        <v>1</v>
      </c>
      <c r="AB174" s="156">
        <v>1</v>
      </c>
    </row>
    <row r="175" spans="27:28">
      <c r="AA175" s="156">
        <v>1</v>
      </c>
      <c r="AB175" s="156">
        <v>1</v>
      </c>
    </row>
    <row r="176" spans="27:28">
      <c r="AA176" s="156">
        <v>1</v>
      </c>
      <c r="AB176" s="156">
        <v>1</v>
      </c>
    </row>
    <row r="177" spans="27:28">
      <c r="AA177" s="156">
        <v>1</v>
      </c>
      <c r="AB177" s="156">
        <v>1</v>
      </c>
    </row>
    <row r="178" spans="27:28">
      <c r="AA178" s="156">
        <v>1</v>
      </c>
      <c r="AB178" s="156">
        <v>1</v>
      </c>
    </row>
    <row r="179" spans="27:28">
      <c r="AA179" s="156">
        <v>1</v>
      </c>
      <c r="AB179" s="156">
        <v>1</v>
      </c>
    </row>
    <row r="180" spans="27:28">
      <c r="AA180" s="156">
        <v>1</v>
      </c>
      <c r="AB180" s="156">
        <v>1</v>
      </c>
    </row>
    <row r="181" spans="27:28">
      <c r="AA181" s="156">
        <v>1</v>
      </c>
      <c r="AB181" s="156">
        <v>1</v>
      </c>
    </row>
    <row r="182" spans="27:28">
      <c r="AA182" s="156">
        <v>1</v>
      </c>
      <c r="AB182" s="156">
        <v>1</v>
      </c>
    </row>
    <row r="183" spans="27:28">
      <c r="AA183" s="156">
        <v>1</v>
      </c>
      <c r="AB183" s="156">
        <v>1</v>
      </c>
    </row>
    <row r="184" spans="27:28">
      <c r="AA184" s="156">
        <v>1</v>
      </c>
      <c r="AB184" s="156">
        <v>1</v>
      </c>
    </row>
    <row r="185" spans="27:28">
      <c r="AA185" s="156">
        <v>1</v>
      </c>
      <c r="AB185" s="156">
        <v>1</v>
      </c>
    </row>
    <row r="186" spans="27:28">
      <c r="AA186" s="156">
        <v>1</v>
      </c>
      <c r="AB186" s="156">
        <v>1</v>
      </c>
    </row>
    <row r="187" spans="27:28">
      <c r="AA187" s="156">
        <v>1</v>
      </c>
      <c r="AB187" s="156">
        <v>1</v>
      </c>
    </row>
    <row r="188" spans="27:28">
      <c r="AA188" s="156">
        <v>1</v>
      </c>
      <c r="AB188" s="156">
        <v>1</v>
      </c>
    </row>
    <row r="189" spans="27:28">
      <c r="AA189" s="156">
        <v>1</v>
      </c>
      <c r="AB189" s="156">
        <v>1</v>
      </c>
    </row>
    <row r="190" spans="27:28">
      <c r="AA190" s="156">
        <v>1</v>
      </c>
      <c r="AB190" s="156">
        <v>1</v>
      </c>
    </row>
    <row r="191" spans="27:28">
      <c r="AA191" s="156">
        <v>1</v>
      </c>
      <c r="AB191" s="156">
        <v>1</v>
      </c>
    </row>
    <row r="192" spans="27:28">
      <c r="AA192" s="156">
        <v>1</v>
      </c>
      <c r="AB192" s="156">
        <v>1</v>
      </c>
    </row>
    <row r="193" spans="27:28">
      <c r="AA193" s="156">
        <v>1</v>
      </c>
      <c r="AB193" s="156">
        <v>1</v>
      </c>
    </row>
    <row r="194" spans="27:28">
      <c r="AA194" s="156">
        <v>1</v>
      </c>
      <c r="AB194" s="156">
        <v>1</v>
      </c>
    </row>
    <row r="195" spans="27:28">
      <c r="AA195" s="156">
        <v>1</v>
      </c>
      <c r="AB195" s="156">
        <v>1</v>
      </c>
    </row>
    <row r="196" spans="27:28">
      <c r="AA196" s="156">
        <v>1</v>
      </c>
      <c r="AB196" s="156">
        <v>1</v>
      </c>
    </row>
    <row r="197" spans="27:28">
      <c r="AA197" s="156">
        <v>1</v>
      </c>
      <c r="AB197" s="156">
        <v>1</v>
      </c>
    </row>
    <row r="198" spans="27:28">
      <c r="AA198" s="156">
        <v>1</v>
      </c>
      <c r="AB198" s="156">
        <v>1</v>
      </c>
    </row>
    <row r="199" spans="27:28">
      <c r="AA199" s="156">
        <v>1</v>
      </c>
      <c r="AB199" s="156">
        <v>1</v>
      </c>
    </row>
    <row r="200" spans="27:28">
      <c r="AA200" s="156">
        <v>1</v>
      </c>
      <c r="AB200" s="156">
        <v>1</v>
      </c>
    </row>
    <row r="201" spans="27:28">
      <c r="AA201" s="156">
        <v>1</v>
      </c>
      <c r="AB201" s="156">
        <v>1</v>
      </c>
    </row>
    <row r="202" spans="27:28">
      <c r="AA202" s="156">
        <v>1</v>
      </c>
      <c r="AB202" s="156">
        <v>1</v>
      </c>
    </row>
    <row r="203" spans="27:28">
      <c r="AA203" s="156">
        <v>1</v>
      </c>
      <c r="AB203" s="156">
        <v>1</v>
      </c>
    </row>
    <row r="204" spans="27:28">
      <c r="AA204" s="156">
        <v>1</v>
      </c>
      <c r="AB204" s="156">
        <v>1</v>
      </c>
    </row>
    <row r="205" spans="27:28">
      <c r="AA205" s="156">
        <v>1</v>
      </c>
      <c r="AB205" s="156">
        <v>1</v>
      </c>
    </row>
    <row r="206" spans="27:28">
      <c r="AA206" s="156">
        <v>1</v>
      </c>
      <c r="AB206" s="156">
        <v>1</v>
      </c>
    </row>
    <row r="207" spans="27:28">
      <c r="AA207" s="156">
        <v>1</v>
      </c>
      <c r="AB207" s="156">
        <v>1</v>
      </c>
    </row>
    <row r="208" spans="27:28">
      <c r="AA208" s="156">
        <v>1</v>
      </c>
      <c r="AB208" s="156">
        <v>1</v>
      </c>
    </row>
    <row r="209" spans="13:28">
      <c r="AA209" s="156">
        <v>1</v>
      </c>
      <c r="AB209" s="156">
        <v>1</v>
      </c>
    </row>
    <row r="210" spans="13:28">
      <c r="AA210" s="156">
        <v>1</v>
      </c>
      <c r="AB210" s="156">
        <v>1</v>
      </c>
    </row>
    <row r="211" spans="13:28">
      <c r="AA211" s="156">
        <v>1</v>
      </c>
      <c r="AB211" s="156">
        <v>1</v>
      </c>
    </row>
    <row r="212" spans="13:28">
      <c r="AA212" s="156">
        <v>1</v>
      </c>
      <c r="AB212" s="156">
        <v>1</v>
      </c>
    </row>
    <row r="213" spans="13:28">
      <c r="AA213" s="156">
        <v>1</v>
      </c>
      <c r="AB213" s="156">
        <v>1</v>
      </c>
    </row>
    <row r="214" spans="13:28">
      <c r="AA214" s="156">
        <v>1</v>
      </c>
      <c r="AB214" s="156">
        <v>1</v>
      </c>
    </row>
    <row r="215" spans="13:28">
      <c r="AA215" s="156">
        <v>1</v>
      </c>
      <c r="AB215" s="156">
        <v>1</v>
      </c>
    </row>
    <row r="216" spans="13:28">
      <c r="AA216" s="156">
        <v>1</v>
      </c>
      <c r="AB216" s="156">
        <v>1</v>
      </c>
    </row>
    <row r="217" spans="13:28">
      <c r="N217" s="156" t="s">
        <v>2028</v>
      </c>
    </row>
    <row r="218" spans="13:28">
      <c r="N218" s="156" t="s">
        <v>2029</v>
      </c>
    </row>
    <row r="219" spans="13:28">
      <c r="N219" s="156" t="s">
        <v>2030</v>
      </c>
    </row>
    <row r="220" spans="13:28">
      <c r="N220" s="156" t="s">
        <v>2031</v>
      </c>
    </row>
    <row r="221" spans="13:28" ht="14.4">
      <c r="M221"/>
      <c r="N221" s="156" t="s">
        <v>2032</v>
      </c>
    </row>
    <row r="222" spans="13:28">
      <c r="N222" s="156" t="s">
        <v>2033</v>
      </c>
    </row>
    <row r="223" spans="13:28">
      <c r="N223" s="156" t="s">
        <v>2034</v>
      </c>
    </row>
    <row r="224" spans="13:28">
      <c r="N224" s="156" t="s">
        <v>2035</v>
      </c>
    </row>
    <row r="225" spans="14:14">
      <c r="N225" s="156" t="s">
        <v>2036</v>
      </c>
    </row>
  </sheetData>
  <autoFilter ref="A5:AB139"/>
  <phoneticPr fontId="1" type="noConversion"/>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05"/>
  <sheetViews>
    <sheetView workbookViewId="0">
      <selection activeCell="E1" sqref="E1:F7"/>
    </sheetView>
  </sheetViews>
  <sheetFormatPr defaultColWidth="8.88671875" defaultRowHeight="14.4"/>
  <cols>
    <col min="1" max="1" width="8.88671875" style="45"/>
    <col min="2" max="2" width="19.77734375" style="45" customWidth="1"/>
    <col min="3" max="4" width="8.88671875" style="45"/>
    <col min="5" max="5" width="13.6640625" style="45" customWidth="1"/>
    <col min="6" max="6" width="12.77734375" style="45" customWidth="1"/>
    <col min="7" max="16384" width="8.88671875" style="45"/>
  </cols>
  <sheetData>
    <row r="1" spans="1:6">
      <c r="A1" s="146" t="s">
        <v>522</v>
      </c>
      <c r="B1" s="146">
        <v>2</v>
      </c>
      <c r="C1" s="147"/>
      <c r="E1" s="121" t="s">
        <v>537</v>
      </c>
      <c r="F1" s="121"/>
    </row>
    <row r="2" spans="1:6">
      <c r="A2" s="146" t="s">
        <v>523</v>
      </c>
      <c r="B2" s="146">
        <v>200</v>
      </c>
      <c r="C2" s="147"/>
      <c r="E2" s="121" t="s">
        <v>527</v>
      </c>
      <c r="F2" s="121" t="s">
        <v>528</v>
      </c>
    </row>
    <row r="3" spans="1:6">
      <c r="A3" s="146" t="s">
        <v>524</v>
      </c>
      <c r="B3" s="146">
        <v>3</v>
      </c>
      <c r="C3" s="148"/>
      <c r="E3" s="45" t="s">
        <v>529</v>
      </c>
      <c r="F3" s="45">
        <v>1</v>
      </c>
    </row>
    <row r="4" spans="1:6">
      <c r="A4" s="146" t="s">
        <v>525</v>
      </c>
      <c r="B4" s="149" t="s">
        <v>526</v>
      </c>
      <c r="C4" s="148"/>
      <c r="E4" s="45" t="s">
        <v>531</v>
      </c>
      <c r="F4" s="45">
        <v>5</v>
      </c>
    </row>
    <row r="5" spans="1:6">
      <c r="A5" s="150">
        <v>0</v>
      </c>
      <c r="B5" s="150"/>
      <c r="C5" s="148"/>
      <c r="E5" s="45" t="s">
        <v>530</v>
      </c>
      <c r="F5" s="45">
        <v>1</v>
      </c>
    </row>
    <row r="6" spans="1:6">
      <c r="A6" s="146">
        <v>1</v>
      </c>
      <c r="B6" s="149">
        <f>INT(POWER(A5+$B$1,A6/$B$2+$B$3))</f>
        <v>8</v>
      </c>
      <c r="C6" s="148">
        <f>B7-B6</f>
        <v>19</v>
      </c>
      <c r="E6" s="45" t="s">
        <v>532</v>
      </c>
      <c r="F6" s="151" t="s">
        <v>534</v>
      </c>
    </row>
    <row r="7" spans="1:6">
      <c r="A7" s="146">
        <v>2</v>
      </c>
      <c r="B7" s="149">
        <f t="shared" ref="B7:B70" si="0">INT(POWER(A6+$B$1,A7/$B$2+$B$3))</f>
        <v>27</v>
      </c>
      <c r="C7" s="148">
        <f t="shared" ref="C7:C70" si="1">B8-B7</f>
        <v>38</v>
      </c>
      <c r="E7" s="45" t="s">
        <v>533</v>
      </c>
      <c r="F7" s="45" t="s">
        <v>535</v>
      </c>
    </row>
    <row r="8" spans="1:6">
      <c r="A8" s="146">
        <v>3</v>
      </c>
      <c r="B8" s="149">
        <f t="shared" si="0"/>
        <v>65</v>
      </c>
      <c r="C8" s="148">
        <f t="shared" si="1"/>
        <v>64</v>
      </c>
    </row>
    <row r="9" spans="1:6">
      <c r="A9" s="146">
        <v>4</v>
      </c>
      <c r="B9" s="149">
        <f t="shared" si="0"/>
        <v>129</v>
      </c>
      <c r="C9" s="148">
        <f t="shared" si="1"/>
        <v>96</v>
      </c>
    </row>
    <row r="10" spans="1:6">
      <c r="A10" s="146">
        <v>5</v>
      </c>
      <c r="B10" s="149">
        <f t="shared" si="0"/>
        <v>225</v>
      </c>
      <c r="C10" s="148">
        <f t="shared" si="1"/>
        <v>138</v>
      </c>
    </row>
    <row r="11" spans="1:6">
      <c r="A11" s="146">
        <v>6</v>
      </c>
      <c r="B11" s="149">
        <f t="shared" si="0"/>
        <v>363</v>
      </c>
      <c r="C11" s="148">
        <f t="shared" si="1"/>
        <v>187</v>
      </c>
    </row>
    <row r="12" spans="1:6">
      <c r="A12" s="146">
        <v>7</v>
      </c>
      <c r="B12" s="149">
        <f t="shared" si="0"/>
        <v>550</v>
      </c>
      <c r="C12" s="148">
        <f t="shared" si="1"/>
        <v>245</v>
      </c>
    </row>
    <row r="13" spans="1:6">
      <c r="A13" s="146">
        <v>8</v>
      </c>
      <c r="B13" s="149">
        <f t="shared" si="0"/>
        <v>795</v>
      </c>
      <c r="C13" s="148">
        <f t="shared" si="1"/>
        <v>314</v>
      </c>
    </row>
    <row r="14" spans="1:6">
      <c r="A14" s="146">
        <v>9</v>
      </c>
      <c r="B14" s="149">
        <f t="shared" si="0"/>
        <v>1109</v>
      </c>
      <c r="C14" s="148">
        <f t="shared" si="1"/>
        <v>391</v>
      </c>
    </row>
    <row r="15" spans="1:6">
      <c r="A15" s="146">
        <v>10</v>
      </c>
      <c r="B15" s="149">
        <f t="shared" si="0"/>
        <v>1500</v>
      </c>
      <c r="C15" s="148">
        <f t="shared" si="1"/>
        <v>481</v>
      </c>
    </row>
    <row r="16" spans="1:6">
      <c r="A16" s="146">
        <v>11</v>
      </c>
      <c r="B16" s="149">
        <f t="shared" si="0"/>
        <v>1981</v>
      </c>
      <c r="C16" s="148">
        <f t="shared" si="1"/>
        <v>581</v>
      </c>
    </row>
    <row r="17" spans="1:3">
      <c r="A17" s="146">
        <v>12</v>
      </c>
      <c r="B17" s="149">
        <f t="shared" si="0"/>
        <v>2562</v>
      </c>
      <c r="C17" s="148">
        <f t="shared" si="1"/>
        <v>695</v>
      </c>
    </row>
    <row r="18" spans="1:3">
      <c r="A18" s="146">
        <v>13</v>
      </c>
      <c r="B18" s="149">
        <f t="shared" si="0"/>
        <v>3257</v>
      </c>
      <c r="C18" s="148">
        <f t="shared" si="1"/>
        <v>822</v>
      </c>
    </row>
    <row r="19" spans="1:3">
      <c r="A19" s="146">
        <v>14</v>
      </c>
      <c r="B19" s="149">
        <f t="shared" si="0"/>
        <v>4079</v>
      </c>
      <c r="C19" s="148">
        <f t="shared" si="1"/>
        <v>963</v>
      </c>
    </row>
    <row r="20" spans="1:3">
      <c r="A20" s="146">
        <v>15</v>
      </c>
      <c r="B20" s="149">
        <f t="shared" si="0"/>
        <v>5042</v>
      </c>
      <c r="C20" s="148">
        <f t="shared" si="1"/>
        <v>1120</v>
      </c>
    </row>
    <row r="21" spans="1:3">
      <c r="A21" s="146">
        <v>16</v>
      </c>
      <c r="B21" s="149">
        <f t="shared" si="0"/>
        <v>6162</v>
      </c>
      <c r="C21" s="148">
        <f t="shared" si="1"/>
        <v>1294</v>
      </c>
    </row>
    <row r="22" spans="1:3">
      <c r="A22" s="146">
        <v>17</v>
      </c>
      <c r="B22" s="149">
        <f t="shared" si="0"/>
        <v>7456</v>
      </c>
      <c r="C22" s="148">
        <f t="shared" si="1"/>
        <v>1484</v>
      </c>
    </row>
    <row r="23" spans="1:3">
      <c r="A23" s="146">
        <v>18</v>
      </c>
      <c r="B23" s="149">
        <f t="shared" si="0"/>
        <v>8940</v>
      </c>
      <c r="C23" s="148">
        <f t="shared" si="1"/>
        <v>1693</v>
      </c>
    </row>
    <row r="24" spans="1:3">
      <c r="A24" s="146">
        <v>19</v>
      </c>
      <c r="B24" s="149">
        <f t="shared" si="0"/>
        <v>10633</v>
      </c>
      <c r="C24" s="148">
        <f t="shared" si="1"/>
        <v>1923</v>
      </c>
    </row>
    <row r="25" spans="1:3">
      <c r="A25" s="146">
        <v>20</v>
      </c>
      <c r="B25" s="149">
        <f t="shared" si="0"/>
        <v>12556</v>
      </c>
      <c r="C25" s="148">
        <f t="shared" si="1"/>
        <v>2174</v>
      </c>
    </row>
    <row r="26" spans="1:3">
      <c r="A26" s="146">
        <v>21</v>
      </c>
      <c r="B26" s="149">
        <f t="shared" si="0"/>
        <v>14730</v>
      </c>
      <c r="C26" s="148">
        <f t="shared" si="1"/>
        <v>2448</v>
      </c>
    </row>
    <row r="27" spans="1:3">
      <c r="A27" s="146">
        <v>22</v>
      </c>
      <c r="B27" s="149">
        <f t="shared" si="0"/>
        <v>17178</v>
      </c>
      <c r="C27" s="148">
        <f t="shared" si="1"/>
        <v>2745</v>
      </c>
    </row>
    <row r="28" spans="1:3">
      <c r="A28" s="146">
        <v>23</v>
      </c>
      <c r="B28" s="149">
        <f t="shared" si="0"/>
        <v>19923</v>
      </c>
      <c r="C28" s="148">
        <f t="shared" si="1"/>
        <v>3068</v>
      </c>
    </row>
    <row r="29" spans="1:3">
      <c r="A29" s="146">
        <v>24</v>
      </c>
      <c r="B29" s="149">
        <f t="shared" si="0"/>
        <v>22991</v>
      </c>
      <c r="C29" s="148">
        <f t="shared" si="1"/>
        <v>3420</v>
      </c>
    </row>
    <row r="30" spans="1:3">
      <c r="A30" s="146">
        <v>25</v>
      </c>
      <c r="B30" s="149">
        <f t="shared" si="0"/>
        <v>26411</v>
      </c>
      <c r="C30" s="148">
        <f t="shared" si="1"/>
        <v>3800</v>
      </c>
    </row>
    <row r="31" spans="1:3">
      <c r="A31" s="146">
        <v>26</v>
      </c>
      <c r="B31" s="149">
        <f t="shared" si="0"/>
        <v>30211</v>
      </c>
      <c r="C31" s="148">
        <f t="shared" si="1"/>
        <v>4211</v>
      </c>
    </row>
    <row r="32" spans="1:3">
      <c r="A32" s="146">
        <v>27</v>
      </c>
      <c r="B32" s="149">
        <f t="shared" si="0"/>
        <v>34422</v>
      </c>
      <c r="C32" s="148">
        <f t="shared" si="1"/>
        <v>4655</v>
      </c>
    </row>
    <row r="33" spans="1:3">
      <c r="A33" s="146">
        <v>28</v>
      </c>
      <c r="B33" s="149">
        <f t="shared" si="0"/>
        <v>39077</v>
      </c>
      <c r="C33" s="148">
        <f t="shared" si="1"/>
        <v>5135</v>
      </c>
    </row>
    <row r="34" spans="1:3">
      <c r="A34" s="146">
        <v>29</v>
      </c>
      <c r="B34" s="149">
        <f t="shared" si="0"/>
        <v>44212</v>
      </c>
      <c r="C34" s="148">
        <f t="shared" si="1"/>
        <v>5652</v>
      </c>
    </row>
    <row r="35" spans="1:3">
      <c r="A35" s="146">
        <v>30</v>
      </c>
      <c r="B35" s="149">
        <f t="shared" si="0"/>
        <v>49864</v>
      </c>
      <c r="C35" s="148">
        <f t="shared" si="1"/>
        <v>6208</v>
      </c>
    </row>
    <row r="36" spans="1:3">
      <c r="A36" s="146">
        <v>31</v>
      </c>
      <c r="B36" s="149">
        <f t="shared" si="0"/>
        <v>56072</v>
      </c>
      <c r="C36" s="148">
        <f t="shared" si="1"/>
        <v>6806</v>
      </c>
    </row>
    <row r="37" spans="1:3">
      <c r="A37" s="146">
        <v>32</v>
      </c>
      <c r="B37" s="149">
        <f t="shared" si="0"/>
        <v>62878</v>
      </c>
      <c r="C37" s="148">
        <f t="shared" si="1"/>
        <v>7450</v>
      </c>
    </row>
    <row r="38" spans="1:3">
      <c r="A38" s="146">
        <v>33</v>
      </c>
      <c r="B38" s="149">
        <f t="shared" si="0"/>
        <v>70328</v>
      </c>
      <c r="C38" s="148">
        <f t="shared" si="1"/>
        <v>8140</v>
      </c>
    </row>
    <row r="39" spans="1:3">
      <c r="A39" s="146">
        <v>34</v>
      </c>
      <c r="B39" s="149">
        <f t="shared" si="0"/>
        <v>78468</v>
      </c>
      <c r="C39" s="148">
        <f t="shared" si="1"/>
        <v>8881</v>
      </c>
    </row>
    <row r="40" spans="1:3">
      <c r="A40" s="146">
        <v>35</v>
      </c>
      <c r="B40" s="149">
        <f t="shared" si="0"/>
        <v>87349</v>
      </c>
      <c r="C40" s="148">
        <f t="shared" si="1"/>
        <v>9675</v>
      </c>
    </row>
    <row r="41" spans="1:3">
      <c r="A41" s="146">
        <v>36</v>
      </c>
      <c r="B41" s="149">
        <f t="shared" si="0"/>
        <v>97024</v>
      </c>
      <c r="C41" s="148">
        <f t="shared" si="1"/>
        <v>10526</v>
      </c>
    </row>
    <row r="42" spans="1:3">
      <c r="A42" s="146">
        <v>37</v>
      </c>
      <c r="B42" s="149">
        <f t="shared" si="0"/>
        <v>107550</v>
      </c>
      <c r="C42" s="148">
        <f t="shared" si="1"/>
        <v>11436</v>
      </c>
    </row>
    <row r="43" spans="1:3">
      <c r="A43" s="146">
        <v>38</v>
      </c>
      <c r="B43" s="149">
        <f t="shared" si="0"/>
        <v>118986</v>
      </c>
      <c r="C43" s="148">
        <f t="shared" si="1"/>
        <v>12409</v>
      </c>
    </row>
    <row r="44" spans="1:3">
      <c r="A44" s="146">
        <v>39</v>
      </c>
      <c r="B44" s="149">
        <f t="shared" si="0"/>
        <v>131395</v>
      </c>
      <c r="C44" s="148">
        <f t="shared" si="1"/>
        <v>13451</v>
      </c>
    </row>
    <row r="45" spans="1:3">
      <c r="A45" s="146">
        <v>40</v>
      </c>
      <c r="B45" s="149">
        <f t="shared" si="0"/>
        <v>144846</v>
      </c>
      <c r="C45" s="148">
        <f t="shared" si="1"/>
        <v>14563</v>
      </c>
    </row>
    <row r="46" spans="1:3">
      <c r="A46" s="146">
        <v>41</v>
      </c>
      <c r="B46" s="149">
        <f t="shared" si="0"/>
        <v>159409</v>
      </c>
      <c r="C46" s="148">
        <f t="shared" si="1"/>
        <v>15750</v>
      </c>
    </row>
    <row r="47" spans="1:3">
      <c r="A47" s="146">
        <v>42</v>
      </c>
      <c r="B47" s="149">
        <f t="shared" si="0"/>
        <v>175159</v>
      </c>
      <c r="C47" s="148">
        <f t="shared" si="1"/>
        <v>17017</v>
      </c>
    </row>
    <row r="48" spans="1:3">
      <c r="A48" s="146">
        <v>43</v>
      </c>
      <c r="B48" s="149">
        <f t="shared" si="0"/>
        <v>192176</v>
      </c>
      <c r="C48" s="148">
        <f t="shared" si="1"/>
        <v>18368</v>
      </c>
    </row>
    <row r="49" spans="1:3">
      <c r="A49" s="146">
        <v>44</v>
      </c>
      <c r="B49" s="149">
        <f t="shared" si="0"/>
        <v>210544</v>
      </c>
      <c r="C49" s="148">
        <f t="shared" si="1"/>
        <v>19809</v>
      </c>
    </row>
    <row r="50" spans="1:3">
      <c r="A50" s="146">
        <v>45</v>
      </c>
      <c r="B50" s="149">
        <f t="shared" si="0"/>
        <v>230353</v>
      </c>
      <c r="C50" s="148">
        <f t="shared" si="1"/>
        <v>21342</v>
      </c>
    </row>
    <row r="51" spans="1:3">
      <c r="A51" s="146">
        <v>46</v>
      </c>
      <c r="B51" s="149">
        <f t="shared" si="0"/>
        <v>251695</v>
      </c>
      <c r="C51" s="148">
        <f t="shared" si="1"/>
        <v>22977</v>
      </c>
    </row>
    <row r="52" spans="1:3">
      <c r="A52" s="146">
        <v>47</v>
      </c>
      <c r="B52" s="149">
        <f t="shared" si="0"/>
        <v>274672</v>
      </c>
      <c r="C52" s="148">
        <f t="shared" si="1"/>
        <v>24716</v>
      </c>
    </row>
    <row r="53" spans="1:3">
      <c r="A53" s="146">
        <v>48</v>
      </c>
      <c r="B53" s="149">
        <f t="shared" si="0"/>
        <v>299388</v>
      </c>
      <c r="C53" s="148">
        <f t="shared" si="1"/>
        <v>26567</v>
      </c>
    </row>
    <row r="54" spans="1:3">
      <c r="A54" s="146">
        <v>49</v>
      </c>
      <c r="B54" s="149">
        <f t="shared" si="0"/>
        <v>325955</v>
      </c>
      <c r="C54" s="148">
        <f t="shared" si="1"/>
        <v>28534</v>
      </c>
    </row>
    <row r="55" spans="1:3">
      <c r="A55" s="146">
        <v>50</v>
      </c>
      <c r="B55" s="149">
        <f t="shared" si="0"/>
        <v>354489</v>
      </c>
      <c r="C55" s="148">
        <f t="shared" si="1"/>
        <v>30626</v>
      </c>
    </row>
    <row r="56" spans="1:3">
      <c r="A56" s="146">
        <v>51</v>
      </c>
      <c r="B56" s="149">
        <f t="shared" si="0"/>
        <v>385115</v>
      </c>
      <c r="C56" s="148">
        <f t="shared" si="1"/>
        <v>32849</v>
      </c>
    </row>
    <row r="57" spans="1:3">
      <c r="A57" s="146">
        <v>52</v>
      </c>
      <c r="B57" s="149">
        <f t="shared" si="0"/>
        <v>417964</v>
      </c>
      <c r="C57" s="148">
        <f t="shared" si="1"/>
        <v>35210</v>
      </c>
    </row>
    <row r="58" spans="1:3">
      <c r="A58" s="146">
        <v>53</v>
      </c>
      <c r="B58" s="149">
        <f t="shared" si="0"/>
        <v>453174</v>
      </c>
      <c r="C58" s="148">
        <f t="shared" si="1"/>
        <v>37718</v>
      </c>
    </row>
    <row r="59" spans="1:3">
      <c r="A59" s="146">
        <v>54</v>
      </c>
      <c r="B59" s="149">
        <f t="shared" si="0"/>
        <v>490892</v>
      </c>
      <c r="C59" s="148">
        <f t="shared" si="1"/>
        <v>40378</v>
      </c>
    </row>
    <row r="60" spans="1:3">
      <c r="A60" s="146">
        <v>55</v>
      </c>
      <c r="B60" s="149">
        <f t="shared" si="0"/>
        <v>531270</v>
      </c>
      <c r="C60" s="148">
        <f t="shared" si="1"/>
        <v>43202</v>
      </c>
    </row>
    <row r="61" spans="1:3">
      <c r="A61" s="146">
        <v>56</v>
      </c>
      <c r="B61" s="149">
        <f t="shared" si="0"/>
        <v>574472</v>
      </c>
      <c r="C61" s="148">
        <f t="shared" si="1"/>
        <v>46198</v>
      </c>
    </row>
    <row r="62" spans="1:3">
      <c r="A62" s="146">
        <v>57</v>
      </c>
      <c r="B62" s="149">
        <f t="shared" si="0"/>
        <v>620670</v>
      </c>
      <c r="C62" s="148">
        <f t="shared" si="1"/>
        <v>49373</v>
      </c>
    </row>
    <row r="63" spans="1:3">
      <c r="A63" s="146">
        <v>58</v>
      </c>
      <c r="B63" s="149">
        <f t="shared" si="0"/>
        <v>670043</v>
      </c>
      <c r="C63" s="148">
        <f t="shared" si="1"/>
        <v>52740</v>
      </c>
    </row>
    <row r="64" spans="1:3">
      <c r="A64" s="146">
        <v>59</v>
      </c>
      <c r="B64" s="149">
        <f t="shared" si="0"/>
        <v>722783</v>
      </c>
      <c r="C64" s="148">
        <f t="shared" si="1"/>
        <v>56308</v>
      </c>
    </row>
    <row r="65" spans="1:3">
      <c r="A65" s="146">
        <v>60</v>
      </c>
      <c r="B65" s="149">
        <f t="shared" si="0"/>
        <v>779091</v>
      </c>
      <c r="C65" s="148">
        <f t="shared" si="1"/>
        <v>60087</v>
      </c>
    </row>
    <row r="66" spans="1:3">
      <c r="A66" s="146">
        <v>61</v>
      </c>
      <c r="B66" s="149">
        <f t="shared" si="0"/>
        <v>839178</v>
      </c>
      <c r="C66" s="148">
        <f t="shared" si="1"/>
        <v>64091</v>
      </c>
    </row>
    <row r="67" spans="1:3">
      <c r="A67" s="146">
        <v>62</v>
      </c>
      <c r="B67" s="149">
        <f t="shared" si="0"/>
        <v>903269</v>
      </c>
      <c r="C67" s="148">
        <f t="shared" si="1"/>
        <v>68329</v>
      </c>
    </row>
    <row r="68" spans="1:3">
      <c r="A68" s="146">
        <v>63</v>
      </c>
      <c r="B68" s="149">
        <f t="shared" si="0"/>
        <v>971598</v>
      </c>
      <c r="C68" s="148">
        <f t="shared" si="1"/>
        <v>72815</v>
      </c>
    </row>
    <row r="69" spans="1:3">
      <c r="A69" s="146">
        <v>64</v>
      </c>
      <c r="B69" s="149">
        <f t="shared" si="0"/>
        <v>1044413</v>
      </c>
      <c r="C69" s="148">
        <f t="shared" si="1"/>
        <v>77563</v>
      </c>
    </row>
    <row r="70" spans="1:3">
      <c r="A70" s="146">
        <v>65</v>
      </c>
      <c r="B70" s="149">
        <f t="shared" si="0"/>
        <v>1121976</v>
      </c>
      <c r="C70" s="148">
        <f t="shared" si="1"/>
        <v>82585</v>
      </c>
    </row>
    <row r="71" spans="1:3">
      <c r="A71" s="146">
        <v>66</v>
      </c>
      <c r="B71" s="149">
        <f t="shared" ref="B71:B105" si="2">INT(POWER(A70+$B$1,A71/$B$2+$B$3))</f>
        <v>1204561</v>
      </c>
      <c r="C71" s="148">
        <f t="shared" ref="C71:C104" si="3">B72-B71</f>
        <v>87899</v>
      </c>
    </row>
    <row r="72" spans="1:3">
      <c r="A72" s="146">
        <v>67</v>
      </c>
      <c r="B72" s="149">
        <f t="shared" si="2"/>
        <v>1292460</v>
      </c>
      <c r="C72" s="148">
        <f t="shared" si="3"/>
        <v>93516</v>
      </c>
    </row>
    <row r="73" spans="1:3">
      <c r="A73" s="146">
        <v>68</v>
      </c>
      <c r="B73" s="149">
        <f t="shared" si="2"/>
        <v>1385976</v>
      </c>
      <c r="C73" s="148">
        <f t="shared" si="3"/>
        <v>99456</v>
      </c>
    </row>
    <row r="74" spans="1:3">
      <c r="A74" s="146">
        <v>69</v>
      </c>
      <c r="B74" s="149">
        <f t="shared" si="2"/>
        <v>1485432</v>
      </c>
      <c r="C74" s="148">
        <f t="shared" si="3"/>
        <v>105733</v>
      </c>
    </row>
    <row r="75" spans="1:3">
      <c r="A75" s="146">
        <v>70</v>
      </c>
      <c r="B75" s="149">
        <f t="shared" si="2"/>
        <v>1591165</v>
      </c>
      <c r="C75" s="148">
        <f t="shared" si="3"/>
        <v>112367</v>
      </c>
    </row>
    <row r="76" spans="1:3">
      <c r="A76" s="146">
        <v>71</v>
      </c>
      <c r="B76" s="149">
        <f t="shared" si="2"/>
        <v>1703532</v>
      </c>
      <c r="C76" s="148">
        <f t="shared" si="3"/>
        <v>119376</v>
      </c>
    </row>
    <row r="77" spans="1:3">
      <c r="A77" s="146">
        <v>72</v>
      </c>
      <c r="B77" s="149">
        <f t="shared" si="2"/>
        <v>1822908</v>
      </c>
      <c r="C77" s="148">
        <f t="shared" si="3"/>
        <v>126778</v>
      </c>
    </row>
    <row r="78" spans="1:3">
      <c r="A78" s="146">
        <v>73</v>
      </c>
      <c r="B78" s="149">
        <f t="shared" si="2"/>
        <v>1949686</v>
      </c>
      <c r="C78" s="148">
        <f t="shared" si="3"/>
        <v>134595</v>
      </c>
    </row>
    <row r="79" spans="1:3">
      <c r="A79" s="146">
        <v>74</v>
      </c>
      <c r="B79" s="149">
        <f t="shared" si="2"/>
        <v>2084281</v>
      </c>
      <c r="C79" s="148">
        <f t="shared" si="3"/>
        <v>142850</v>
      </c>
    </row>
    <row r="80" spans="1:3">
      <c r="A80" s="146">
        <v>75</v>
      </c>
      <c r="B80" s="149">
        <f t="shared" si="2"/>
        <v>2227131</v>
      </c>
      <c r="C80" s="148">
        <f t="shared" si="3"/>
        <v>151563</v>
      </c>
    </row>
    <row r="81" spans="1:3">
      <c r="A81" s="146">
        <v>76</v>
      </c>
      <c r="B81" s="149">
        <f t="shared" si="2"/>
        <v>2378694</v>
      </c>
      <c r="C81" s="148">
        <f t="shared" si="3"/>
        <v>160759</v>
      </c>
    </row>
    <row r="82" spans="1:3">
      <c r="A82" s="146">
        <v>77</v>
      </c>
      <c r="B82" s="149">
        <f t="shared" si="2"/>
        <v>2539453</v>
      </c>
      <c r="C82" s="148">
        <f t="shared" si="3"/>
        <v>170463</v>
      </c>
    </row>
    <row r="83" spans="1:3">
      <c r="A83" s="146">
        <v>78</v>
      </c>
      <c r="B83" s="149">
        <f t="shared" si="2"/>
        <v>2709916</v>
      </c>
      <c r="C83" s="148">
        <f t="shared" si="3"/>
        <v>180700</v>
      </c>
    </row>
    <row r="84" spans="1:3">
      <c r="A84" s="146">
        <v>79</v>
      </c>
      <c r="B84" s="149">
        <f t="shared" si="2"/>
        <v>2890616</v>
      </c>
      <c r="C84" s="148">
        <f t="shared" si="3"/>
        <v>191500</v>
      </c>
    </row>
    <row r="85" spans="1:3">
      <c r="A85" s="146">
        <v>80</v>
      </c>
      <c r="B85" s="149">
        <f t="shared" si="2"/>
        <v>3082116</v>
      </c>
      <c r="C85" s="148">
        <f t="shared" si="3"/>
        <v>202890</v>
      </c>
    </row>
    <row r="86" spans="1:3">
      <c r="A86" s="146">
        <v>81</v>
      </c>
      <c r="B86" s="149">
        <f t="shared" si="2"/>
        <v>3285006</v>
      </c>
      <c r="C86" s="148">
        <f t="shared" si="3"/>
        <v>214899</v>
      </c>
    </row>
    <row r="87" spans="1:3">
      <c r="A87" s="146">
        <v>82</v>
      </c>
      <c r="B87" s="149">
        <f t="shared" si="2"/>
        <v>3499905</v>
      </c>
      <c r="C87" s="148">
        <f t="shared" si="3"/>
        <v>227561</v>
      </c>
    </row>
    <row r="88" spans="1:3">
      <c r="A88" s="146">
        <v>83</v>
      </c>
      <c r="B88" s="149">
        <f t="shared" si="2"/>
        <v>3727466</v>
      </c>
      <c r="C88" s="148">
        <f t="shared" si="3"/>
        <v>240909</v>
      </c>
    </row>
    <row r="89" spans="1:3">
      <c r="A89" s="146">
        <v>84</v>
      </c>
      <c r="B89" s="149">
        <f t="shared" si="2"/>
        <v>3968375</v>
      </c>
      <c r="C89" s="148">
        <f t="shared" si="3"/>
        <v>254976</v>
      </c>
    </row>
    <row r="90" spans="1:3">
      <c r="A90" s="146">
        <v>85</v>
      </c>
      <c r="B90" s="149">
        <f t="shared" si="2"/>
        <v>4223351</v>
      </c>
      <c r="C90" s="148">
        <f t="shared" si="3"/>
        <v>269800</v>
      </c>
    </row>
    <row r="91" spans="1:3">
      <c r="A91" s="146">
        <v>86</v>
      </c>
      <c r="B91" s="149">
        <f t="shared" si="2"/>
        <v>4493151</v>
      </c>
      <c r="C91" s="148">
        <f t="shared" si="3"/>
        <v>285419</v>
      </c>
    </row>
    <row r="92" spans="1:3">
      <c r="A92" s="146">
        <v>87</v>
      </c>
      <c r="B92" s="149">
        <f t="shared" si="2"/>
        <v>4778570</v>
      </c>
      <c r="C92" s="148">
        <f t="shared" si="3"/>
        <v>301873</v>
      </c>
    </row>
    <row r="93" spans="1:3">
      <c r="A93" s="146">
        <v>88</v>
      </c>
      <c r="B93" s="149">
        <f t="shared" si="2"/>
        <v>5080443</v>
      </c>
      <c r="C93" s="148">
        <f t="shared" si="3"/>
        <v>319204</v>
      </c>
    </row>
    <row r="94" spans="1:3">
      <c r="A94" s="146">
        <v>89</v>
      </c>
      <c r="B94" s="149">
        <f t="shared" si="2"/>
        <v>5399647</v>
      </c>
      <c r="C94" s="148">
        <f t="shared" si="3"/>
        <v>337458</v>
      </c>
    </row>
    <row r="95" spans="1:3">
      <c r="A95" s="146">
        <v>90</v>
      </c>
      <c r="B95" s="149">
        <f t="shared" si="2"/>
        <v>5737105</v>
      </c>
      <c r="C95" s="148">
        <f t="shared" si="3"/>
        <v>356677</v>
      </c>
    </row>
    <row r="96" spans="1:3">
      <c r="A96" s="146">
        <v>91</v>
      </c>
      <c r="B96" s="149">
        <f t="shared" si="2"/>
        <v>6093782</v>
      </c>
      <c r="C96" s="148">
        <f t="shared" si="3"/>
        <v>376914</v>
      </c>
    </row>
    <row r="97" spans="1:3">
      <c r="A97" s="146">
        <v>92</v>
      </c>
      <c r="B97" s="149">
        <f t="shared" si="2"/>
        <v>6470696</v>
      </c>
      <c r="C97" s="148">
        <f t="shared" si="3"/>
        <v>398216</v>
      </c>
    </row>
    <row r="98" spans="1:3">
      <c r="A98" s="146">
        <v>93</v>
      </c>
      <c r="B98" s="149">
        <f t="shared" si="2"/>
        <v>6868912</v>
      </c>
      <c r="C98" s="148">
        <f t="shared" si="3"/>
        <v>420641</v>
      </c>
    </row>
    <row r="99" spans="1:3">
      <c r="A99" s="146">
        <v>94</v>
      </c>
      <c r="B99" s="149">
        <f t="shared" si="2"/>
        <v>7289553</v>
      </c>
      <c r="C99" s="148">
        <f t="shared" si="3"/>
        <v>444239</v>
      </c>
    </row>
    <row r="100" spans="1:3">
      <c r="A100" s="146">
        <v>95</v>
      </c>
      <c r="B100" s="149">
        <f t="shared" si="2"/>
        <v>7733792</v>
      </c>
      <c r="C100" s="148">
        <f t="shared" si="3"/>
        <v>469074</v>
      </c>
    </row>
    <row r="101" spans="1:3">
      <c r="A101" s="146">
        <v>96</v>
      </c>
      <c r="B101" s="149">
        <f t="shared" si="2"/>
        <v>8202866</v>
      </c>
      <c r="C101" s="148">
        <f t="shared" si="3"/>
        <v>495203</v>
      </c>
    </row>
    <row r="102" spans="1:3">
      <c r="A102" s="146">
        <v>97</v>
      </c>
      <c r="B102" s="149">
        <f t="shared" si="2"/>
        <v>8698069</v>
      </c>
      <c r="C102" s="148">
        <f t="shared" si="3"/>
        <v>522693</v>
      </c>
    </row>
    <row r="103" spans="1:3">
      <c r="A103" s="146">
        <v>98</v>
      </c>
      <c r="B103" s="149">
        <f t="shared" si="2"/>
        <v>9220762</v>
      </c>
      <c r="C103" s="148">
        <f t="shared" si="3"/>
        <v>551610</v>
      </c>
    </row>
    <row r="104" spans="1:3">
      <c r="A104" s="146">
        <v>99</v>
      </c>
      <c r="B104" s="149">
        <f t="shared" si="2"/>
        <v>9772372</v>
      </c>
      <c r="C104" s="148">
        <f t="shared" si="3"/>
        <v>582024</v>
      </c>
    </row>
    <row r="105" spans="1:3">
      <c r="A105" s="146">
        <v>100</v>
      </c>
      <c r="B105" s="149">
        <f t="shared" si="2"/>
        <v>10354396</v>
      </c>
      <c r="C105" s="148"/>
    </row>
  </sheetData>
  <phoneticPr fontId="1" type="noConversion"/>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6625" r:id="rId3" name="Scroll Bar 1">
              <controlPr defaultSize="0" autoPict="0">
                <anchor moveWithCells="1">
                  <from>
                    <xdr:col>1</xdr:col>
                    <xdr:colOff>60960</xdr:colOff>
                    <xdr:row>2</xdr:row>
                    <xdr:rowOff>45720</xdr:rowOff>
                  </from>
                  <to>
                    <xdr:col>1</xdr:col>
                    <xdr:colOff>944880</xdr:colOff>
                    <xdr:row>2</xdr:row>
                    <xdr:rowOff>152400</xdr:rowOff>
                  </to>
                </anchor>
              </controlPr>
            </control>
          </mc:Choice>
        </mc:AlternateContent>
        <mc:AlternateContent xmlns:mc="http://schemas.openxmlformats.org/markup-compatibility/2006">
          <mc:Choice Requires="x14">
            <control shapeId="26626" r:id="rId4" name="Scroll Bar 2">
              <controlPr defaultSize="0" autoPict="0">
                <anchor moveWithCells="1">
                  <from>
                    <xdr:col>1</xdr:col>
                    <xdr:colOff>60960</xdr:colOff>
                    <xdr:row>1</xdr:row>
                    <xdr:rowOff>45720</xdr:rowOff>
                  </from>
                  <to>
                    <xdr:col>1</xdr:col>
                    <xdr:colOff>944880</xdr:colOff>
                    <xdr:row>1</xdr:row>
                    <xdr:rowOff>152400</xdr:rowOff>
                  </to>
                </anchor>
              </controlPr>
            </control>
          </mc:Choice>
        </mc:AlternateContent>
        <mc:AlternateContent xmlns:mc="http://schemas.openxmlformats.org/markup-compatibility/2006">
          <mc:Choice Requires="x14">
            <control shapeId="26627" r:id="rId5" name="Scroll Bar 3">
              <controlPr defaultSize="0" autoPict="0">
                <anchor moveWithCells="1">
                  <from>
                    <xdr:col>1</xdr:col>
                    <xdr:colOff>60960</xdr:colOff>
                    <xdr:row>0</xdr:row>
                    <xdr:rowOff>45720</xdr:rowOff>
                  </from>
                  <to>
                    <xdr:col>1</xdr:col>
                    <xdr:colOff>944880</xdr:colOff>
                    <xdr:row>0</xdr:row>
                    <xdr:rowOff>152400</xdr:rowOff>
                  </to>
                </anchor>
              </controlPr>
            </control>
          </mc:Choice>
        </mc:AlternateContent>
      </controls>
    </mc:Choice>
  </mc:AlternateConten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P1" workbookViewId="0">
      <selection activeCell="AG1" sqref="AG1"/>
    </sheetView>
  </sheetViews>
  <sheetFormatPr defaultRowHeight="14.4"/>
  <sheetData/>
  <phoneticPr fontId="1"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
  <sheetViews>
    <sheetView workbookViewId="0">
      <selection activeCell="F13" sqref="F13"/>
    </sheetView>
  </sheetViews>
  <sheetFormatPr defaultRowHeight="14.4"/>
  <cols>
    <col min="5" max="5" width="24.109375" customWidth="1"/>
    <col min="6" max="6" width="33.88671875" customWidth="1"/>
    <col min="7" max="7" width="40" customWidth="1"/>
  </cols>
  <sheetData>
    <row r="1" spans="1:15">
      <c r="A1" t="s">
        <v>577</v>
      </c>
      <c r="B1" t="s">
        <v>2166</v>
      </c>
      <c r="C1" t="s">
        <v>2167</v>
      </c>
      <c r="D1" t="s">
        <v>633</v>
      </c>
      <c r="E1" t="s">
        <v>2168</v>
      </c>
      <c r="F1" t="s">
        <v>634</v>
      </c>
      <c r="G1" t="s">
        <v>2169</v>
      </c>
      <c r="H1" t="s">
        <v>2170</v>
      </c>
      <c r="I1" t="s">
        <v>2171</v>
      </c>
      <c r="J1" t="s">
        <v>2172</v>
      </c>
      <c r="K1" t="s">
        <v>2173</v>
      </c>
      <c r="L1" t="s">
        <v>2174</v>
      </c>
      <c r="M1" t="s">
        <v>2175</v>
      </c>
      <c r="N1" t="s">
        <v>2176</v>
      </c>
    </row>
    <row r="2" spans="1:15">
      <c r="A2">
        <v>111</v>
      </c>
      <c r="B2">
        <v>11</v>
      </c>
      <c r="C2">
        <v>1</v>
      </c>
      <c r="D2" t="s">
        <v>2177</v>
      </c>
      <c r="F2" t="s">
        <v>2178</v>
      </c>
      <c r="G2" t="s">
        <v>2179</v>
      </c>
      <c r="H2">
        <v>0</v>
      </c>
      <c r="I2">
        <v>1</v>
      </c>
      <c r="J2">
        <v>0</v>
      </c>
      <c r="K2">
        <v>1</v>
      </c>
      <c r="L2">
        <v>2</v>
      </c>
      <c r="M2">
        <v>0</v>
      </c>
      <c r="N2">
        <v>1</v>
      </c>
      <c r="O2">
        <v>0</v>
      </c>
    </row>
    <row r="3" spans="1:15">
      <c r="A3">
        <v>212</v>
      </c>
      <c r="B3">
        <v>12</v>
      </c>
      <c r="C3">
        <v>1</v>
      </c>
      <c r="D3" t="s">
        <v>2180</v>
      </c>
      <c r="F3" t="s">
        <v>2181</v>
      </c>
      <c r="G3" t="s">
        <v>2179</v>
      </c>
      <c r="H3">
        <v>0</v>
      </c>
      <c r="I3">
        <v>0</v>
      </c>
      <c r="J3">
        <v>0</v>
      </c>
      <c r="K3">
        <v>0</v>
      </c>
      <c r="L3">
        <v>2</v>
      </c>
      <c r="M3">
        <v>5</v>
      </c>
      <c r="N3">
        <v>1</v>
      </c>
      <c r="O3">
        <v>0</v>
      </c>
    </row>
    <row r="4" spans="1:15">
      <c r="A4">
        <v>313</v>
      </c>
      <c r="B4">
        <v>13</v>
      </c>
      <c r="C4">
        <v>1</v>
      </c>
      <c r="D4" t="s">
        <v>2182</v>
      </c>
      <c r="F4" t="s">
        <v>2183</v>
      </c>
      <c r="G4" t="s">
        <v>2179</v>
      </c>
      <c r="H4">
        <v>0</v>
      </c>
      <c r="I4">
        <v>0</v>
      </c>
      <c r="J4">
        <v>0</v>
      </c>
      <c r="K4">
        <v>0</v>
      </c>
      <c r="L4">
        <v>2</v>
      </c>
      <c r="M4">
        <v>5</v>
      </c>
      <c r="N4">
        <v>1</v>
      </c>
      <c r="O4">
        <v>0</v>
      </c>
    </row>
    <row r="5" spans="1:15">
      <c r="A5">
        <v>413</v>
      </c>
      <c r="B5">
        <v>13</v>
      </c>
      <c r="C5">
        <v>1</v>
      </c>
      <c r="D5" t="s">
        <v>2184</v>
      </c>
      <c r="F5" t="s">
        <v>2185</v>
      </c>
      <c r="G5" t="s">
        <v>2179</v>
      </c>
      <c r="H5">
        <v>0</v>
      </c>
      <c r="I5">
        <v>0</v>
      </c>
      <c r="J5">
        <v>0</v>
      </c>
      <c r="K5">
        <v>0</v>
      </c>
      <c r="L5">
        <v>2</v>
      </c>
      <c r="M5">
        <v>5</v>
      </c>
      <c r="N5">
        <v>1</v>
      </c>
      <c r="O5">
        <v>0</v>
      </c>
    </row>
    <row r="6" spans="1:15">
      <c r="A6">
        <v>515</v>
      </c>
      <c r="B6">
        <v>15</v>
      </c>
      <c r="C6">
        <v>1</v>
      </c>
      <c r="D6" t="s">
        <v>2186</v>
      </c>
      <c r="F6" t="s">
        <v>2187</v>
      </c>
      <c r="G6" t="s">
        <v>2179</v>
      </c>
      <c r="H6">
        <v>0</v>
      </c>
      <c r="I6">
        <v>1</v>
      </c>
      <c r="J6">
        <v>0</v>
      </c>
      <c r="K6">
        <v>1</v>
      </c>
      <c r="L6">
        <v>2</v>
      </c>
      <c r="M6">
        <v>0</v>
      </c>
      <c r="N6">
        <v>1</v>
      </c>
      <c r="O6">
        <v>0</v>
      </c>
    </row>
    <row r="7" spans="1:15">
      <c r="A7">
        <v>615</v>
      </c>
      <c r="B7">
        <v>15</v>
      </c>
      <c r="C7">
        <v>1</v>
      </c>
      <c r="D7" t="s">
        <v>2188</v>
      </c>
      <c r="F7" t="s">
        <v>2189</v>
      </c>
      <c r="G7" t="s">
        <v>2179</v>
      </c>
      <c r="H7">
        <v>0</v>
      </c>
      <c r="I7">
        <v>1</v>
      </c>
      <c r="J7">
        <v>0</v>
      </c>
      <c r="K7">
        <v>1</v>
      </c>
      <c r="L7">
        <v>2</v>
      </c>
      <c r="M7">
        <v>0</v>
      </c>
      <c r="N7">
        <v>1</v>
      </c>
      <c r="O7">
        <v>0</v>
      </c>
    </row>
    <row r="8" spans="1:15">
      <c r="A8">
        <v>715</v>
      </c>
      <c r="B8">
        <v>15</v>
      </c>
      <c r="C8">
        <v>1</v>
      </c>
      <c r="D8" t="s">
        <v>2190</v>
      </c>
      <c r="F8" t="s">
        <v>2191</v>
      </c>
      <c r="G8" t="s">
        <v>2179</v>
      </c>
      <c r="H8">
        <v>0</v>
      </c>
      <c r="I8">
        <v>1</v>
      </c>
      <c r="J8">
        <v>0</v>
      </c>
      <c r="K8">
        <v>1</v>
      </c>
      <c r="L8">
        <v>2</v>
      </c>
      <c r="M8">
        <v>0</v>
      </c>
      <c r="N8">
        <v>1</v>
      </c>
      <c r="O8">
        <v>0</v>
      </c>
    </row>
    <row r="9" spans="1:15">
      <c r="A9">
        <v>815</v>
      </c>
      <c r="B9">
        <v>15</v>
      </c>
      <c r="C9">
        <v>1</v>
      </c>
      <c r="D9" t="s">
        <v>2192</v>
      </c>
      <c r="F9" t="s">
        <v>2193</v>
      </c>
      <c r="G9" t="s">
        <v>2179</v>
      </c>
      <c r="H9">
        <v>0</v>
      </c>
      <c r="I9">
        <v>1</v>
      </c>
      <c r="J9">
        <v>0</v>
      </c>
      <c r="K9">
        <v>1</v>
      </c>
      <c r="L9">
        <v>2</v>
      </c>
      <c r="M9">
        <v>0</v>
      </c>
      <c r="N9">
        <v>1</v>
      </c>
      <c r="O9">
        <v>0</v>
      </c>
    </row>
    <row r="10" spans="1:15">
      <c r="A10">
        <v>915</v>
      </c>
      <c r="B10">
        <v>15</v>
      </c>
      <c r="C10">
        <v>1</v>
      </c>
      <c r="D10" t="s">
        <v>2194</v>
      </c>
      <c r="F10" t="s">
        <v>2195</v>
      </c>
      <c r="G10" t="s">
        <v>2179</v>
      </c>
      <c r="H10">
        <v>0</v>
      </c>
      <c r="I10">
        <v>1</v>
      </c>
      <c r="J10">
        <v>0</v>
      </c>
      <c r="K10">
        <v>1</v>
      </c>
      <c r="L10">
        <v>2</v>
      </c>
      <c r="M10">
        <v>0</v>
      </c>
      <c r="N10">
        <v>1</v>
      </c>
      <c r="O10">
        <v>0</v>
      </c>
    </row>
    <row r="11" spans="1:15">
      <c r="A11">
        <v>1015</v>
      </c>
      <c r="B11">
        <v>15</v>
      </c>
      <c r="C11">
        <v>1</v>
      </c>
      <c r="D11" t="s">
        <v>2196</v>
      </c>
      <c r="F11" t="s">
        <v>2197</v>
      </c>
      <c r="G11" t="s">
        <v>2179</v>
      </c>
      <c r="H11">
        <v>0</v>
      </c>
      <c r="I11">
        <v>1</v>
      </c>
      <c r="J11">
        <v>0</v>
      </c>
      <c r="K11">
        <v>1</v>
      </c>
      <c r="L11">
        <v>2</v>
      </c>
      <c r="M11">
        <v>0</v>
      </c>
      <c r="N11">
        <v>1</v>
      </c>
      <c r="O11">
        <v>0</v>
      </c>
    </row>
    <row r="12" spans="1:15">
      <c r="A12">
        <v>1115</v>
      </c>
      <c r="B12">
        <v>15</v>
      </c>
      <c r="C12">
        <v>1</v>
      </c>
      <c r="D12" t="s">
        <v>2198</v>
      </c>
      <c r="F12" t="s">
        <v>2199</v>
      </c>
      <c r="G12" t="s">
        <v>2179</v>
      </c>
      <c r="H12">
        <v>0</v>
      </c>
      <c r="I12">
        <v>1</v>
      </c>
      <c r="J12">
        <v>0</v>
      </c>
      <c r="K12">
        <v>1</v>
      </c>
      <c r="L12">
        <v>2</v>
      </c>
      <c r="M12">
        <v>0</v>
      </c>
      <c r="N12">
        <v>1</v>
      </c>
      <c r="O12">
        <v>0</v>
      </c>
    </row>
    <row r="13" spans="1:15">
      <c r="A13">
        <v>1215</v>
      </c>
      <c r="B13">
        <v>15</v>
      </c>
      <c r="C13">
        <v>1</v>
      </c>
      <c r="D13" t="s">
        <v>2200</v>
      </c>
      <c r="F13" t="s">
        <v>2201</v>
      </c>
      <c r="G13" t="s">
        <v>2179</v>
      </c>
      <c r="H13">
        <v>0</v>
      </c>
      <c r="I13">
        <v>1</v>
      </c>
      <c r="J13">
        <v>0</v>
      </c>
      <c r="K13">
        <v>1</v>
      </c>
      <c r="L13">
        <v>2</v>
      </c>
      <c r="M13">
        <v>0</v>
      </c>
      <c r="N13">
        <v>1</v>
      </c>
      <c r="O13">
        <v>0</v>
      </c>
    </row>
    <row r="14" spans="1:15">
      <c r="A14">
        <v>1315</v>
      </c>
      <c r="B14">
        <v>15</v>
      </c>
      <c r="C14">
        <v>1</v>
      </c>
      <c r="D14" t="s">
        <v>2202</v>
      </c>
      <c r="F14" t="s">
        <v>2203</v>
      </c>
      <c r="G14" t="s">
        <v>2179</v>
      </c>
      <c r="H14">
        <v>0</v>
      </c>
      <c r="I14">
        <v>1</v>
      </c>
      <c r="J14">
        <v>0</v>
      </c>
      <c r="K14">
        <v>1</v>
      </c>
      <c r="L14">
        <v>2</v>
      </c>
      <c r="M14">
        <v>0</v>
      </c>
      <c r="N14">
        <v>1</v>
      </c>
      <c r="O14">
        <v>0</v>
      </c>
    </row>
    <row r="15" spans="1:15">
      <c r="A15">
        <v>1415</v>
      </c>
      <c r="B15">
        <v>15</v>
      </c>
      <c r="C15">
        <v>1</v>
      </c>
      <c r="D15" t="s">
        <v>2204</v>
      </c>
      <c r="F15" t="s">
        <v>2205</v>
      </c>
      <c r="G15" t="s">
        <v>2179</v>
      </c>
      <c r="H15">
        <v>0</v>
      </c>
      <c r="I15">
        <v>1</v>
      </c>
      <c r="J15">
        <v>0</v>
      </c>
      <c r="K15">
        <v>1</v>
      </c>
      <c r="L15">
        <v>2</v>
      </c>
      <c r="M15">
        <v>0</v>
      </c>
      <c r="N15">
        <v>1</v>
      </c>
      <c r="O15">
        <v>0</v>
      </c>
    </row>
    <row r="16" spans="1:15">
      <c r="A16">
        <v>1515</v>
      </c>
      <c r="B16">
        <v>15</v>
      </c>
      <c r="C16">
        <v>1</v>
      </c>
      <c r="D16" t="s">
        <v>2206</v>
      </c>
      <c r="F16" t="s">
        <v>2207</v>
      </c>
      <c r="G16" t="s">
        <v>2179</v>
      </c>
      <c r="H16">
        <v>0</v>
      </c>
      <c r="I16">
        <v>1</v>
      </c>
      <c r="J16">
        <v>0</v>
      </c>
      <c r="K16">
        <v>1</v>
      </c>
      <c r="L16">
        <v>2</v>
      </c>
      <c r="M16">
        <v>0</v>
      </c>
      <c r="N16">
        <v>1</v>
      </c>
      <c r="O16">
        <v>0</v>
      </c>
    </row>
    <row r="17" spans="1:15">
      <c r="A17">
        <v>1611</v>
      </c>
      <c r="B17">
        <v>11</v>
      </c>
      <c r="C17">
        <v>1</v>
      </c>
      <c r="D17" t="s">
        <v>2208</v>
      </c>
      <c r="F17" t="s">
        <v>2209</v>
      </c>
      <c r="G17" t="s">
        <v>2179</v>
      </c>
      <c r="H17">
        <v>0</v>
      </c>
      <c r="I17">
        <v>1</v>
      </c>
      <c r="J17">
        <v>0</v>
      </c>
      <c r="K17">
        <v>1</v>
      </c>
      <c r="L17">
        <v>2</v>
      </c>
      <c r="M17">
        <v>0</v>
      </c>
      <c r="N17">
        <v>1</v>
      </c>
      <c r="O17">
        <v>0</v>
      </c>
    </row>
    <row r="18" spans="1:15">
      <c r="A18">
        <v>1712</v>
      </c>
      <c r="B18">
        <v>12</v>
      </c>
      <c r="C18">
        <v>1</v>
      </c>
      <c r="D18" t="s">
        <v>2210</v>
      </c>
      <c r="F18" t="s">
        <v>2211</v>
      </c>
      <c r="G18" t="s">
        <v>2179</v>
      </c>
      <c r="H18">
        <v>0</v>
      </c>
      <c r="I18">
        <v>0</v>
      </c>
      <c r="J18">
        <v>0</v>
      </c>
      <c r="K18">
        <v>0</v>
      </c>
      <c r="L18">
        <v>2</v>
      </c>
      <c r="M18">
        <v>5</v>
      </c>
      <c r="N18">
        <v>1</v>
      </c>
      <c r="O18">
        <v>0</v>
      </c>
    </row>
    <row r="19" spans="1:15">
      <c r="A19">
        <v>1812</v>
      </c>
      <c r="B19">
        <v>12</v>
      </c>
      <c r="C19">
        <v>1</v>
      </c>
      <c r="D19" t="s">
        <v>2212</v>
      </c>
      <c r="F19" t="s">
        <v>2213</v>
      </c>
      <c r="G19" t="s">
        <v>2179</v>
      </c>
      <c r="H19">
        <v>0</v>
      </c>
      <c r="I19">
        <v>0</v>
      </c>
      <c r="J19">
        <v>0</v>
      </c>
      <c r="K19">
        <v>0</v>
      </c>
      <c r="L19">
        <v>2</v>
      </c>
      <c r="M19">
        <v>5</v>
      </c>
      <c r="N19">
        <v>1</v>
      </c>
      <c r="O19">
        <v>0</v>
      </c>
    </row>
    <row r="20" spans="1:15">
      <c r="A20">
        <v>1912</v>
      </c>
      <c r="B20">
        <v>12</v>
      </c>
      <c r="C20">
        <v>1</v>
      </c>
      <c r="D20" t="s">
        <v>2214</v>
      </c>
      <c r="F20" t="s">
        <v>2215</v>
      </c>
      <c r="G20" t="s">
        <v>2179</v>
      </c>
      <c r="H20">
        <v>0</v>
      </c>
      <c r="I20">
        <v>0</v>
      </c>
      <c r="J20">
        <v>0</v>
      </c>
      <c r="K20">
        <v>0</v>
      </c>
      <c r="L20">
        <v>2</v>
      </c>
      <c r="M20">
        <v>5</v>
      </c>
      <c r="N20">
        <v>1</v>
      </c>
      <c r="O20">
        <v>0</v>
      </c>
    </row>
    <row r="21" spans="1:15">
      <c r="A21">
        <v>2014</v>
      </c>
      <c r="B21">
        <v>14</v>
      </c>
      <c r="C21">
        <v>1</v>
      </c>
      <c r="D21" t="s">
        <v>2216</v>
      </c>
      <c r="F21" t="s">
        <v>2217</v>
      </c>
      <c r="G21" t="s">
        <v>2179</v>
      </c>
      <c r="H21">
        <v>0</v>
      </c>
      <c r="I21">
        <v>0</v>
      </c>
      <c r="J21">
        <v>0</v>
      </c>
      <c r="K21">
        <v>0</v>
      </c>
      <c r="L21">
        <v>2</v>
      </c>
      <c r="M21">
        <v>5</v>
      </c>
      <c r="N21">
        <v>1</v>
      </c>
      <c r="O21">
        <v>0</v>
      </c>
    </row>
    <row r="22" spans="1:15">
      <c r="A22">
        <v>2112</v>
      </c>
      <c r="B22">
        <v>12</v>
      </c>
      <c r="C22">
        <v>1</v>
      </c>
      <c r="D22" t="s">
        <v>2218</v>
      </c>
      <c r="F22" t="s">
        <v>2219</v>
      </c>
      <c r="G22" t="s">
        <v>2179</v>
      </c>
      <c r="H22">
        <v>0</v>
      </c>
      <c r="I22">
        <v>0</v>
      </c>
      <c r="J22">
        <v>0</v>
      </c>
      <c r="K22">
        <v>0</v>
      </c>
      <c r="L22">
        <v>2</v>
      </c>
      <c r="M22">
        <v>5</v>
      </c>
      <c r="N22">
        <v>1</v>
      </c>
      <c r="O22">
        <v>0</v>
      </c>
    </row>
    <row r="23" spans="1:15">
      <c r="A23">
        <v>2212</v>
      </c>
      <c r="B23">
        <v>12</v>
      </c>
      <c r="C23">
        <v>1</v>
      </c>
      <c r="D23" t="s">
        <v>2220</v>
      </c>
      <c r="F23" t="s">
        <v>2221</v>
      </c>
      <c r="G23" t="s">
        <v>2179</v>
      </c>
      <c r="H23">
        <v>0</v>
      </c>
      <c r="I23">
        <v>0</v>
      </c>
      <c r="J23">
        <v>0</v>
      </c>
      <c r="K23">
        <v>0</v>
      </c>
      <c r="L23">
        <v>2</v>
      </c>
      <c r="M23">
        <v>5</v>
      </c>
      <c r="N23">
        <v>1</v>
      </c>
      <c r="O23">
        <v>0</v>
      </c>
    </row>
    <row r="24" spans="1:15">
      <c r="A24">
        <v>2313</v>
      </c>
      <c r="B24">
        <v>13</v>
      </c>
      <c r="C24">
        <v>1</v>
      </c>
      <c r="D24" t="s">
        <v>2222</v>
      </c>
      <c r="F24" t="s">
        <v>2223</v>
      </c>
      <c r="G24" t="s">
        <v>2179</v>
      </c>
      <c r="H24">
        <v>0</v>
      </c>
      <c r="I24">
        <v>0</v>
      </c>
      <c r="J24">
        <v>0</v>
      </c>
      <c r="K24">
        <v>0</v>
      </c>
      <c r="L24">
        <v>2</v>
      </c>
      <c r="M24">
        <v>5</v>
      </c>
      <c r="N24">
        <v>1</v>
      </c>
      <c r="O24">
        <v>0</v>
      </c>
    </row>
    <row r="25" spans="1:15">
      <c r="A25">
        <v>2411</v>
      </c>
      <c r="B25">
        <v>11</v>
      </c>
      <c r="C25">
        <v>1</v>
      </c>
      <c r="D25" t="s">
        <v>2224</v>
      </c>
      <c r="F25" t="s">
        <v>2225</v>
      </c>
      <c r="G25" t="s">
        <v>2179</v>
      </c>
      <c r="H25">
        <v>0</v>
      </c>
      <c r="I25">
        <v>0</v>
      </c>
      <c r="J25">
        <v>0</v>
      </c>
      <c r="K25">
        <v>0</v>
      </c>
      <c r="L25">
        <v>2</v>
      </c>
      <c r="M25">
        <v>5</v>
      </c>
      <c r="N25">
        <v>1</v>
      </c>
      <c r="O25">
        <v>0</v>
      </c>
    </row>
    <row r="26" spans="1:15">
      <c r="A26">
        <v>2511</v>
      </c>
      <c r="B26">
        <v>11</v>
      </c>
      <c r="C26">
        <v>1</v>
      </c>
      <c r="D26" t="s">
        <v>2226</v>
      </c>
      <c r="F26" t="s">
        <v>2227</v>
      </c>
      <c r="G26" t="s">
        <v>2179</v>
      </c>
      <c r="H26">
        <v>0</v>
      </c>
      <c r="I26">
        <v>0</v>
      </c>
      <c r="J26">
        <v>0</v>
      </c>
      <c r="K26">
        <v>0</v>
      </c>
      <c r="L26">
        <v>2</v>
      </c>
      <c r="M26">
        <v>5</v>
      </c>
      <c r="N26">
        <v>1</v>
      </c>
      <c r="O26">
        <v>0</v>
      </c>
    </row>
    <row r="27" spans="1:15">
      <c r="A27">
        <v>2611</v>
      </c>
      <c r="B27">
        <v>11</v>
      </c>
      <c r="C27">
        <v>1</v>
      </c>
      <c r="D27" t="s">
        <v>2228</v>
      </c>
      <c r="F27" t="s">
        <v>2229</v>
      </c>
      <c r="G27" t="s">
        <v>2179</v>
      </c>
      <c r="H27">
        <v>0</v>
      </c>
      <c r="I27">
        <v>0</v>
      </c>
      <c r="J27">
        <v>0</v>
      </c>
      <c r="K27">
        <v>0</v>
      </c>
      <c r="L27">
        <v>2</v>
      </c>
      <c r="M27">
        <v>5</v>
      </c>
      <c r="N27">
        <v>1</v>
      </c>
      <c r="O27">
        <v>0</v>
      </c>
    </row>
    <row r="28" spans="1:15">
      <c r="A28">
        <v>2715</v>
      </c>
      <c r="B28">
        <v>15</v>
      </c>
      <c r="C28">
        <v>1</v>
      </c>
      <c r="D28" t="s">
        <v>2230</v>
      </c>
      <c r="F28" t="s">
        <v>2231</v>
      </c>
      <c r="G28" t="s">
        <v>2179</v>
      </c>
      <c r="H28">
        <v>0</v>
      </c>
      <c r="I28">
        <v>0</v>
      </c>
      <c r="J28">
        <v>0</v>
      </c>
      <c r="K28">
        <v>0</v>
      </c>
      <c r="L28">
        <v>2</v>
      </c>
      <c r="M28">
        <v>0</v>
      </c>
      <c r="N28">
        <v>1</v>
      </c>
      <c r="O28">
        <v>0</v>
      </c>
    </row>
  </sheetData>
  <phoneticPr fontId="1"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workbookViewId="0">
      <selection activeCell="J11" sqref="J11"/>
    </sheetView>
  </sheetViews>
  <sheetFormatPr defaultRowHeight="14.4"/>
  <cols>
    <col min="1" max="1" width="18.6640625" customWidth="1"/>
    <col min="2" max="2" width="19.109375" style="203" customWidth="1"/>
    <col min="3" max="3" width="7.44140625" style="203" customWidth="1"/>
    <col min="4" max="4" width="35.77734375" customWidth="1"/>
    <col min="5" max="5" width="18.21875" customWidth="1"/>
    <col min="6" max="6" width="15.44140625" customWidth="1"/>
  </cols>
  <sheetData>
    <row r="1" spans="1:7" s="1" customFormat="1">
      <c r="A1" s="121" t="s">
        <v>2356</v>
      </c>
      <c r="B1" s="121" t="s">
        <v>2361</v>
      </c>
      <c r="C1" s="121" t="s">
        <v>2363</v>
      </c>
      <c r="E1" s="121" t="s">
        <v>2358</v>
      </c>
      <c r="F1" s="121" t="s">
        <v>2370</v>
      </c>
      <c r="G1" s="121" t="s">
        <v>2363</v>
      </c>
    </row>
    <row r="2" spans="1:7">
      <c r="A2" s="45" t="s">
        <v>2359</v>
      </c>
      <c r="B2" s="45" t="s">
        <v>2362</v>
      </c>
      <c r="C2" s="45" t="s">
        <v>2364</v>
      </c>
      <c r="E2" s="45" t="s">
        <v>2369</v>
      </c>
      <c r="F2" s="45" t="s">
        <v>2372</v>
      </c>
      <c r="G2" s="45"/>
    </row>
    <row r="3" spans="1:7">
      <c r="A3" s="45" t="s">
        <v>2360</v>
      </c>
      <c r="B3" s="45" t="s">
        <v>2365</v>
      </c>
      <c r="C3" s="45" t="s">
        <v>2366</v>
      </c>
      <c r="E3" s="45" t="s">
        <v>2373</v>
      </c>
      <c r="F3" s="45" t="s">
        <v>2376</v>
      </c>
      <c r="G3" s="45"/>
    </row>
    <row r="4" spans="1:7">
      <c r="A4" s="45" t="s">
        <v>2367</v>
      </c>
      <c r="B4" s="45" t="s">
        <v>2365</v>
      </c>
      <c r="C4" s="45" t="s">
        <v>2368</v>
      </c>
      <c r="E4" s="45" t="s">
        <v>2374</v>
      </c>
      <c r="F4" s="45" t="s">
        <v>2376</v>
      </c>
      <c r="G4" s="45"/>
    </row>
    <row r="5" spans="1:7">
      <c r="E5" s="45" t="s">
        <v>2375</v>
      </c>
      <c r="F5" s="45" t="s">
        <v>2377</v>
      </c>
      <c r="G5" s="45"/>
    </row>
    <row r="6" spans="1:7">
      <c r="E6" s="45" t="s">
        <v>2389</v>
      </c>
      <c r="F6" s="45" t="s">
        <v>2372</v>
      </c>
      <c r="G6" s="45"/>
    </row>
    <row r="7" spans="1:7">
      <c r="E7" s="210" t="s">
        <v>2378</v>
      </c>
      <c r="F7" s="210" t="s">
        <v>2376</v>
      </c>
      <c r="G7" s="210"/>
    </row>
    <row r="8" spans="1:7">
      <c r="E8" s="210" t="s">
        <v>2402</v>
      </c>
      <c r="F8" s="210" t="s">
        <v>2372</v>
      </c>
      <c r="G8" s="210"/>
    </row>
    <row r="9" spans="1:7">
      <c r="E9" s="210" t="s">
        <v>2399</v>
      </c>
      <c r="F9" s="210"/>
      <c r="G9" s="210"/>
    </row>
    <row r="10" spans="1:7">
      <c r="E10" s="210" t="s">
        <v>2401</v>
      </c>
      <c r="F10" s="210"/>
      <c r="G10" s="210"/>
    </row>
    <row r="15" spans="1:7">
      <c r="A15" s="121" t="s">
        <v>2379</v>
      </c>
      <c r="B15" s="121" t="s">
        <v>2380</v>
      </c>
      <c r="C15" s="121" t="s">
        <v>2363</v>
      </c>
      <c r="E15" s="121" t="s">
        <v>2395</v>
      </c>
      <c r="F15" s="121" t="s">
        <v>2396</v>
      </c>
      <c r="G15" s="121" t="s">
        <v>2363</v>
      </c>
    </row>
    <row r="16" spans="1:7">
      <c r="A16" s="45" t="s">
        <v>2381</v>
      </c>
      <c r="B16" s="45" t="s">
        <v>2383</v>
      </c>
      <c r="C16" s="45"/>
      <c r="E16" s="210" t="s">
        <v>2398</v>
      </c>
      <c r="F16" s="210"/>
      <c r="G16" s="210"/>
    </row>
    <row r="17" spans="1:7">
      <c r="A17" s="45" t="s">
        <v>2382</v>
      </c>
      <c r="B17" s="45" t="s">
        <v>2384</v>
      </c>
      <c r="C17" s="45"/>
      <c r="E17" s="210" t="s">
        <v>2399</v>
      </c>
      <c r="F17" s="210"/>
      <c r="G17" s="210"/>
    </row>
    <row r="18" spans="1:7">
      <c r="A18" s="45" t="s">
        <v>2385</v>
      </c>
      <c r="B18" s="45" t="s">
        <v>2384</v>
      </c>
      <c r="C18" s="45"/>
      <c r="E18" s="210" t="s">
        <v>2400</v>
      </c>
      <c r="F18" s="210"/>
      <c r="G18" s="210"/>
    </row>
    <row r="19" spans="1:7">
      <c r="A19" s="45" t="s">
        <v>2386</v>
      </c>
      <c r="B19" s="45" t="s">
        <v>2387</v>
      </c>
      <c r="C19" s="45" t="s">
        <v>2388</v>
      </c>
    </row>
    <row r="23" spans="1:7">
      <c r="E23" s="121" t="s">
        <v>2357</v>
      </c>
      <c r="F23" s="121" t="s">
        <v>2370</v>
      </c>
      <c r="G23" s="45"/>
    </row>
    <row r="24" spans="1:7">
      <c r="E24" s="45" t="s">
        <v>2390</v>
      </c>
      <c r="F24" s="45"/>
      <c r="G24" s="45"/>
    </row>
    <row r="25" spans="1:7">
      <c r="E25" s="45" t="s">
        <v>2391</v>
      </c>
      <c r="F25" s="45"/>
      <c r="G25" s="45"/>
    </row>
    <row r="26" spans="1:7">
      <c r="E26" s="45" t="s">
        <v>2392</v>
      </c>
      <c r="F26" s="45"/>
      <c r="G26" s="45"/>
    </row>
    <row r="27" spans="1:7">
      <c r="E27" s="45" t="s">
        <v>2394</v>
      </c>
      <c r="F27" s="45"/>
      <c r="G27" s="45"/>
    </row>
    <row r="28" spans="1:7">
      <c r="E28" s="210" t="s">
        <v>2393</v>
      </c>
      <c r="F28" s="210"/>
      <c r="G28" s="210"/>
    </row>
    <row r="29" spans="1:7">
      <c r="E29" s="210" t="s">
        <v>2397</v>
      </c>
      <c r="F29" s="210"/>
      <c r="G29" s="210"/>
    </row>
  </sheetData>
  <phoneticPr fontId="1" type="noConversion"/>
  <pageMargins left="0.7" right="0.7" top="0.75" bottom="0.75" header="0.3" footer="0.3"/>
  <pageSetup paperSize="9"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B2" sqref="B2"/>
    </sheetView>
  </sheetViews>
  <sheetFormatPr defaultRowHeight="14.4"/>
  <sheetData>
    <row r="1" spans="1:7">
      <c r="A1" t="s">
        <v>632</v>
      </c>
      <c r="B1" t="s">
        <v>2422</v>
      </c>
      <c r="C1" t="s">
        <v>2423</v>
      </c>
      <c r="D1" t="s">
        <v>2424</v>
      </c>
      <c r="E1" t="s">
        <v>2425</v>
      </c>
      <c r="F1" t="s">
        <v>2426</v>
      </c>
    </row>
    <row r="2" spans="1:7">
      <c r="A2">
        <v>11</v>
      </c>
      <c r="B2">
        <v>1</v>
      </c>
      <c r="C2">
        <v>1</v>
      </c>
      <c r="D2">
        <v>622</v>
      </c>
      <c r="E2">
        <v>1</v>
      </c>
      <c r="F2">
        <v>1</v>
      </c>
      <c r="G2">
        <v>1</v>
      </c>
    </row>
    <row r="3" spans="1:7">
      <c r="A3">
        <v>12</v>
      </c>
      <c r="B3">
        <v>1</v>
      </c>
      <c r="C3">
        <v>2</v>
      </c>
      <c r="D3">
        <v>622</v>
      </c>
      <c r="E3">
        <v>1</v>
      </c>
      <c r="F3">
        <v>5</v>
      </c>
      <c r="G3">
        <v>5</v>
      </c>
    </row>
    <row r="4" spans="1:7">
      <c r="A4">
        <v>13</v>
      </c>
      <c r="B4">
        <v>1</v>
      </c>
      <c r="C4">
        <v>3</v>
      </c>
      <c r="D4">
        <v>622</v>
      </c>
      <c r="E4">
        <v>1</v>
      </c>
      <c r="F4">
        <v>10</v>
      </c>
      <c r="G4">
        <v>10</v>
      </c>
    </row>
    <row r="5" spans="1:7">
      <c r="A5">
        <v>21</v>
      </c>
      <c r="B5">
        <v>2</v>
      </c>
      <c r="C5">
        <v>1</v>
      </c>
      <c r="D5">
        <v>3122</v>
      </c>
      <c r="E5">
        <v>2</v>
      </c>
      <c r="F5">
        <v>1</v>
      </c>
      <c r="G5">
        <v>1</v>
      </c>
    </row>
    <row r="6" spans="1:7">
      <c r="A6">
        <v>22</v>
      </c>
      <c r="B6">
        <v>2</v>
      </c>
      <c r="C6">
        <v>2</v>
      </c>
      <c r="D6">
        <v>3122</v>
      </c>
      <c r="E6">
        <v>2</v>
      </c>
      <c r="F6">
        <v>5</v>
      </c>
      <c r="G6">
        <v>5</v>
      </c>
    </row>
    <row r="7" spans="1:7">
      <c r="A7">
        <v>23</v>
      </c>
      <c r="B7">
        <v>2</v>
      </c>
      <c r="C7">
        <v>3</v>
      </c>
      <c r="D7">
        <v>3122</v>
      </c>
      <c r="E7">
        <v>2</v>
      </c>
      <c r="F7">
        <v>10</v>
      </c>
      <c r="G7">
        <v>10</v>
      </c>
    </row>
    <row r="8" spans="1:7">
      <c r="A8">
        <v>31</v>
      </c>
      <c r="B8">
        <v>3</v>
      </c>
      <c r="C8">
        <v>1</v>
      </c>
      <c r="D8">
        <v>122</v>
      </c>
      <c r="E8">
        <v>3</v>
      </c>
      <c r="F8">
        <v>1</v>
      </c>
      <c r="G8">
        <v>1</v>
      </c>
    </row>
    <row r="9" spans="1:7">
      <c r="A9">
        <v>32</v>
      </c>
      <c r="B9">
        <v>3</v>
      </c>
      <c r="C9">
        <v>2</v>
      </c>
      <c r="D9">
        <v>122</v>
      </c>
      <c r="E9">
        <v>3</v>
      </c>
      <c r="F9">
        <v>5</v>
      </c>
      <c r="G9">
        <v>5</v>
      </c>
    </row>
    <row r="10" spans="1:7">
      <c r="A10">
        <v>33</v>
      </c>
      <c r="B10">
        <v>3</v>
      </c>
      <c r="C10">
        <v>3</v>
      </c>
      <c r="D10">
        <v>122</v>
      </c>
      <c r="E10">
        <v>3</v>
      </c>
      <c r="F10">
        <v>10</v>
      </c>
      <c r="G10">
        <v>10</v>
      </c>
    </row>
  </sheetData>
  <phoneticPr fontId="1"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workbookViewId="0">
      <selection activeCell="A8" sqref="A8:A12"/>
    </sheetView>
  </sheetViews>
  <sheetFormatPr defaultRowHeight="14.4"/>
  <cols>
    <col min="2" max="2" width="18.5546875" customWidth="1"/>
    <col min="3" max="3" width="35.6640625" customWidth="1"/>
  </cols>
  <sheetData>
    <row r="1" spans="1:5">
      <c r="A1" t="s">
        <v>632</v>
      </c>
      <c r="B1" t="s">
        <v>633</v>
      </c>
      <c r="C1" t="s">
        <v>2293</v>
      </c>
      <c r="D1" t="s">
        <v>2166</v>
      </c>
      <c r="E1" t="s">
        <v>2169</v>
      </c>
    </row>
    <row r="2" spans="1:5">
      <c r="A2">
        <v>1001</v>
      </c>
      <c r="B2" s="238" t="s">
        <v>2294</v>
      </c>
      <c r="C2" s="238" t="s">
        <v>2150</v>
      </c>
      <c r="D2">
        <v>1</v>
      </c>
      <c r="E2" s="238" t="s">
        <v>2295</v>
      </c>
    </row>
    <row r="3" spans="1:5">
      <c r="A3">
        <v>1002</v>
      </c>
      <c r="B3" s="238" t="s">
        <v>2296</v>
      </c>
      <c r="C3" s="238" t="s">
        <v>2151</v>
      </c>
      <c r="D3">
        <v>1</v>
      </c>
      <c r="E3" s="238" t="s">
        <v>2297</v>
      </c>
    </row>
    <row r="4" spans="1:5">
      <c r="A4">
        <v>1003</v>
      </c>
      <c r="B4" s="238" t="s">
        <v>2298</v>
      </c>
      <c r="C4" s="238" t="s">
        <v>2152</v>
      </c>
      <c r="D4">
        <v>1</v>
      </c>
      <c r="E4" s="238" t="s">
        <v>2299</v>
      </c>
    </row>
    <row r="5" spans="1:5">
      <c r="A5">
        <v>1004</v>
      </c>
      <c r="B5" s="238" t="s">
        <v>2300</v>
      </c>
      <c r="C5" s="238" t="s">
        <v>2153</v>
      </c>
      <c r="D5">
        <v>1</v>
      </c>
      <c r="E5" s="238" t="s">
        <v>2301</v>
      </c>
    </row>
    <row r="6" spans="1:5">
      <c r="A6">
        <v>1005</v>
      </c>
      <c r="B6" s="238" t="s">
        <v>2302</v>
      </c>
      <c r="C6" s="238" t="s">
        <v>2466</v>
      </c>
      <c r="D6">
        <v>1</v>
      </c>
      <c r="E6" s="238" t="s">
        <v>2303</v>
      </c>
    </row>
    <row r="7" spans="1:5">
      <c r="A7">
        <v>1006</v>
      </c>
      <c r="B7" s="238" t="s">
        <v>2304</v>
      </c>
      <c r="C7" s="238" t="s">
        <v>2306</v>
      </c>
      <c r="D7">
        <v>1</v>
      </c>
      <c r="E7" s="238" t="s">
        <v>2305</v>
      </c>
    </row>
    <row r="8" spans="1:5">
      <c r="A8">
        <v>1</v>
      </c>
      <c r="B8" t="str">
        <f>[3]npc列表!B3</f>
        <v>村民男</v>
      </c>
      <c r="C8" t="str">
        <f>[3]npc列表!E3</f>
        <v>facenpc.1.cunmingnan</v>
      </c>
      <c r="D8">
        <v>1</v>
      </c>
      <c r="E8" t="str">
        <f>[3]npc列表!D3</f>
        <v>npc.1.cunmingnan</v>
      </c>
    </row>
    <row r="9" spans="1:5">
      <c r="A9">
        <v>2</v>
      </c>
      <c r="B9" s="238" t="str">
        <f>[3]npc列表!B4</f>
        <v>村民女</v>
      </c>
      <c r="C9" s="238" t="str">
        <f>[3]npc列表!E4</f>
        <v>facenpc.2.cunmingnv</v>
      </c>
      <c r="D9" s="238">
        <v>1</v>
      </c>
      <c r="E9" s="238" t="str">
        <f>[3]npc列表!D4</f>
        <v>npc.2.cunmingnv</v>
      </c>
    </row>
    <row r="10" spans="1:5">
      <c r="A10" s="238">
        <v>3</v>
      </c>
      <c r="B10" s="238" t="str">
        <f>[3]npc列表!B5</f>
        <v>村民老头</v>
      </c>
      <c r="C10" s="238" t="str">
        <f>[3]npc列表!E5</f>
        <v>facenpc.3.cunminglaotou</v>
      </c>
      <c r="D10" s="238">
        <v>1</v>
      </c>
      <c r="E10" s="238" t="str">
        <f>[3]npc列表!D5</f>
        <v>npc.3.cunminglaotou</v>
      </c>
    </row>
    <row r="11" spans="1:5">
      <c r="A11" s="238">
        <v>4</v>
      </c>
      <c r="B11" s="238" t="str">
        <f>[3]npc列表!B6</f>
        <v>村民壮男</v>
      </c>
      <c r="C11" s="238" t="str">
        <f>[3]npc列表!E6</f>
        <v>facenpc.4.cunmingzhuangnan</v>
      </c>
      <c r="D11" s="238">
        <v>1</v>
      </c>
      <c r="E11" s="238" t="str">
        <f>[3]npc列表!D6</f>
        <v>npc.4.cunmingzhuangnan</v>
      </c>
    </row>
    <row r="12" spans="1:5">
      <c r="A12" s="238">
        <v>5</v>
      </c>
      <c r="B12" s="238" t="str">
        <f>[3]npc列表!B7</f>
        <v>村民小女孩</v>
      </c>
      <c r="C12" s="238" t="str">
        <f>[3]npc列表!E7</f>
        <v>facenpc.5.xiaonvhai</v>
      </c>
      <c r="D12" s="238">
        <v>1</v>
      </c>
      <c r="E12" s="238" t="str">
        <f>[3]npc列表!D7</f>
        <v>npc.5.xiaonvhai</v>
      </c>
    </row>
    <row r="13" spans="1:5">
      <c r="A13" s="238">
        <v>6</v>
      </c>
      <c r="B13" s="238" t="str">
        <f>[3]npc列表!B8</f>
        <v>士兵</v>
      </c>
      <c r="C13" s="238" t="str">
        <f>[3]npc列表!E8</f>
        <v>facenpc.6.shibing</v>
      </c>
      <c r="D13" s="238">
        <v>1</v>
      </c>
      <c r="E13" s="238" t="str">
        <f>[3]npc列表!D8</f>
        <v>npc.6.shibing</v>
      </c>
    </row>
    <row r="14" spans="1:5">
      <c r="A14" s="238">
        <v>7</v>
      </c>
      <c r="B14" s="238" t="str">
        <f>[3]npc列表!B9</f>
        <v>士官长</v>
      </c>
      <c r="C14" s="238" t="str">
        <f>[3]npc列表!E9</f>
        <v>facenpc.7.shiguanzhang</v>
      </c>
      <c r="D14" s="238">
        <v>1</v>
      </c>
      <c r="E14" s="238" t="str">
        <f>[3]npc列表!D9</f>
        <v>npc.7.shiguanzhang</v>
      </c>
    </row>
    <row r="15" spans="1:5">
      <c r="A15" s="238">
        <v>8</v>
      </c>
      <c r="B15" s="238" t="str">
        <f>[3]npc列表!B10</f>
        <v>卡尔萨斯国王</v>
      </c>
      <c r="C15" s="238" t="str">
        <f>[3]npc列表!E10</f>
        <v>facenpc.8.king</v>
      </c>
      <c r="D15" s="238">
        <v>1</v>
      </c>
      <c r="E15" s="238" t="str">
        <f>[3]npc列表!D10</f>
        <v>npc.8.king</v>
      </c>
    </row>
    <row r="16" spans="1:5">
      <c r="A16" s="238">
        <v>9</v>
      </c>
      <c r="B16" s="238" t="str">
        <f>[3]npc列表!B11</f>
        <v>大臣</v>
      </c>
      <c r="C16" s="238" t="str">
        <f>[3]npc列表!E11</f>
        <v>facenpc.9.dacheng</v>
      </c>
      <c r="D16" s="238">
        <v>1</v>
      </c>
      <c r="E16" s="238" t="str">
        <f>[3]npc列表!D11</f>
        <v>npc.9.dacheng</v>
      </c>
    </row>
    <row r="17" spans="1:5">
      <c r="A17" s="238">
        <v>10</v>
      </c>
      <c r="B17" s="238" t="str">
        <f>[3]npc列表!B12</f>
        <v>斯塔克</v>
      </c>
      <c r="C17" s="238" t="str">
        <f>[3]npc列表!E12</f>
        <v>facenpc.10.sitake</v>
      </c>
      <c r="D17" s="238">
        <v>1</v>
      </c>
      <c r="E17" s="238" t="str">
        <f>[3]npc列表!D12</f>
        <v>npc.10.sitake</v>
      </c>
    </row>
    <row r="18" spans="1:5">
      <c r="A18" s="238">
        <v>11</v>
      </c>
      <c r="B18" s="238" t="str">
        <f>[3]npc列表!B13</f>
        <v>先知卡迪拉</v>
      </c>
      <c r="C18" s="238" t="str">
        <f>[3]npc列表!E13</f>
        <v>facenpc.11.kadila</v>
      </c>
      <c r="D18" s="238">
        <v>1</v>
      </c>
      <c r="E18" s="238" t="str">
        <f>[3]npc列表!D13</f>
        <v>npc.11.kadila</v>
      </c>
    </row>
    <row r="19" spans="1:5">
      <c r="A19" s="238">
        <v>12</v>
      </c>
      <c r="B19" s="238" t="str">
        <f>[3]npc列表!B14</f>
        <v>老矿工洛克</v>
      </c>
      <c r="C19" s="238" t="str">
        <f>[3]npc列表!E14</f>
        <v>facenpc.12.luoke</v>
      </c>
      <c r="D19" s="238">
        <v>1</v>
      </c>
      <c r="E19" s="238" t="str">
        <f>[3]npc列表!D14</f>
        <v>npc.12.luoke</v>
      </c>
    </row>
    <row r="20" spans="1:5">
      <c r="A20" s="238">
        <v>13</v>
      </c>
      <c r="B20" s="238" t="str">
        <f>[3]npc列表!B15</f>
        <v>神父安德鲁</v>
      </c>
      <c r="C20" s="238" t="str">
        <f>[3]npc列表!E15</f>
        <v>facenpc.13.andelu</v>
      </c>
      <c r="D20" s="238">
        <v>1</v>
      </c>
      <c r="E20" s="238" t="str">
        <f>[3]npc列表!D15</f>
        <v>npc.13.andelu</v>
      </c>
    </row>
    <row r="21" spans="1:5">
      <c r="A21" s="238">
        <v>14</v>
      </c>
      <c r="B21" s="238" t="str">
        <f>[3]npc列表!B16</f>
        <v>鹦鹉皮特</v>
      </c>
      <c r="C21" s="238" t="str">
        <f>[3]npc列表!E16</f>
        <v>facenpc.14.pite</v>
      </c>
      <c r="D21" s="238">
        <v>1</v>
      </c>
      <c r="E21" s="238" t="str">
        <f>[3]npc列表!D16</f>
        <v>npc.14.pite</v>
      </c>
    </row>
    <row r="22" spans="1:5">
      <c r="A22" s="238">
        <v>15</v>
      </c>
      <c r="B22" s="238" t="str">
        <f>[3]npc列表!B17</f>
        <v>猫咪可乐</v>
      </c>
      <c r="C22" s="238" t="str">
        <f>[3]npc列表!E17</f>
        <v>facenpc.15.cat</v>
      </c>
      <c r="D22" s="238">
        <v>1</v>
      </c>
      <c r="E22" s="238" t="str">
        <f>[3]npc列表!D17</f>
        <v>npc.15.cat</v>
      </c>
    </row>
    <row r="23" spans="1:5">
      <c r="A23" s="238">
        <v>16</v>
      </c>
      <c r="B23" s="238" t="str">
        <f>[3]npc列表!B18</f>
        <v>老鼠-疾风</v>
      </c>
      <c r="C23" s="238" t="str">
        <f>[3]npc列表!E18</f>
        <v>facenpc.16.jifeng</v>
      </c>
      <c r="D23" s="238">
        <v>1</v>
      </c>
      <c r="E23" s="238" t="str">
        <f>[3]npc列表!D18</f>
        <v>npc.16.jifeng</v>
      </c>
    </row>
    <row r="24" spans="1:5">
      <c r="A24" s="238">
        <v>17</v>
      </c>
      <c r="B24" s="238" t="str">
        <f>[3]npc列表!B19</f>
        <v>狼人-黑烟</v>
      </c>
      <c r="C24" s="238" t="str">
        <f>[3]npc列表!E19</f>
        <v>facenpc.17.heiyan</v>
      </c>
      <c r="D24" s="238">
        <v>1</v>
      </c>
      <c r="E24" s="238" t="str">
        <f>[3]npc列表!D19</f>
        <v>npc.17.heiyan</v>
      </c>
    </row>
    <row r="25" spans="1:5">
      <c r="A25" s="238">
        <v>18</v>
      </c>
      <c r="B25" s="238" t="str">
        <f>[3]npc列表!B20</f>
        <v>黑色史莱姆</v>
      </c>
      <c r="C25" s="238" t="str">
        <f>[3]npc列表!E20</f>
        <v>facenpc.18.heiseshilaimu</v>
      </c>
      <c r="D25" s="238">
        <v>1</v>
      </c>
      <c r="E25" s="238" t="str">
        <f>[3]npc列表!D20</f>
        <v>npc.18.heiseshilaimu</v>
      </c>
    </row>
    <row r="26" spans="1:5">
      <c r="A26" s="238">
        <v>19</v>
      </c>
      <c r="B26" s="238" t="str">
        <f>[3]npc列表!B21</f>
        <v>夏洛特</v>
      </c>
      <c r="C26" s="238" t="str">
        <f>[3]npc列表!E21</f>
        <v>facenpc.19.xialuote</v>
      </c>
      <c r="D26" s="238">
        <v>1</v>
      </c>
      <c r="E26" s="238" t="str">
        <f>[3]npc列表!D21</f>
        <v>npc.19.xialuote</v>
      </c>
    </row>
    <row r="27" spans="1:5">
      <c r="A27" s="238">
        <v>20</v>
      </c>
      <c r="B27" s="238" t="str">
        <f>[3]npc列表!B22</f>
        <v>法师玛利亚</v>
      </c>
      <c r="C27" s="238" t="str">
        <f>[3]npc列表!E22</f>
        <v>facenpc.20.maliya</v>
      </c>
      <c r="D27" s="238">
        <v>1</v>
      </c>
      <c r="E27" s="238" t="str">
        <f>[3]npc列表!D22</f>
        <v>npc.20.maliya</v>
      </c>
    </row>
    <row r="28" spans="1:5">
      <c r="A28" s="238">
        <v>21</v>
      </c>
      <c r="B28" s="238" t="str">
        <f>[3]npc列表!B23</f>
        <v>千织婆婆</v>
      </c>
      <c r="C28" s="238" t="str">
        <f>[3]npc列表!E23</f>
        <v>facenpc.21.popo</v>
      </c>
      <c r="D28" s="238">
        <v>1</v>
      </c>
      <c r="E28" s="238" t="str">
        <f>[3]npc列表!D23</f>
        <v>npc.21.popo</v>
      </c>
    </row>
    <row r="29" spans="1:5">
      <c r="A29" s="238">
        <v>22</v>
      </c>
      <c r="B29" s="238" t="str">
        <f>[3]npc列表!B24</f>
        <v>盗贼boss艾斯</v>
      </c>
      <c r="C29" s="238" t="str">
        <f>[3]npc列表!E24</f>
        <v>facenpc.22.aisi</v>
      </c>
      <c r="D29" s="238">
        <v>1</v>
      </c>
      <c r="E29" s="238" t="str">
        <f>[3]npc列表!D24</f>
        <v>npc.22.aisi</v>
      </c>
    </row>
    <row r="30" spans="1:5">
      <c r="A30" s="238">
        <v>23</v>
      </c>
      <c r="B30" s="238" t="str">
        <f>[3]npc列表!B25</f>
        <v>矿工boss米粗拉</v>
      </c>
      <c r="C30" s="238" t="str">
        <f>[3]npc列表!E25</f>
        <v>facenpc.23.micula</v>
      </c>
      <c r="D30" s="238">
        <v>1</v>
      </c>
      <c r="E30" s="238" t="str">
        <f>[3]npc列表!D25</f>
        <v>npc.23.micula</v>
      </c>
    </row>
    <row r="31" spans="1:5">
      <c r="A31" s="238">
        <v>24</v>
      </c>
      <c r="B31" s="238" t="str">
        <f>[3]npc列表!B26</f>
        <v>狗熊霍克boss</v>
      </c>
      <c r="C31" s="238" t="str">
        <f>[3]npc列表!E26</f>
        <v>facenpc.24.huoke</v>
      </c>
      <c r="D31" s="238">
        <v>1</v>
      </c>
      <c r="E31" s="238" t="str">
        <f>[3]npc列表!D26</f>
        <v>npc.24.huoke</v>
      </c>
    </row>
    <row r="32" spans="1:5">
      <c r="A32" s="238">
        <v>25</v>
      </c>
      <c r="B32" s="238" t="str">
        <f>[3]npc列表!B27</f>
        <v>虎王扎特boss</v>
      </c>
      <c r="C32" s="238" t="str">
        <f>[3]npc列表!E27</f>
        <v>facenpc.25.zate</v>
      </c>
      <c r="D32" s="238">
        <v>1</v>
      </c>
      <c r="E32" s="238" t="str">
        <f>[3]npc列表!D27</f>
        <v>npc.25.zate</v>
      </c>
    </row>
    <row r="33" spans="1:5">
      <c r="A33" s="238">
        <v>26</v>
      </c>
      <c r="B33" s="238" t="str">
        <f>[3]npc列表!B28</f>
        <v>囚犯国王</v>
      </c>
      <c r="C33" s="238" t="str">
        <f>[3]npc列表!E28</f>
        <v>facenpc.26.king2</v>
      </c>
      <c r="D33" s="238">
        <v>1</v>
      </c>
      <c r="E33" s="238" t="str">
        <f>[3]npc列表!D28</f>
        <v>npc.26.king2</v>
      </c>
    </row>
    <row r="34" spans="1:5">
      <c r="A34" s="238">
        <v>27</v>
      </c>
      <c r="B34" s="238" t="str">
        <f>[3]npc列表!B29</f>
        <v>牧师瓦尔</v>
      </c>
      <c r="C34" s="238" t="str">
        <f>[3]npc列表!E29</f>
        <v>facenpc.27.waer</v>
      </c>
      <c r="D34" s="238">
        <v>1</v>
      </c>
      <c r="E34" s="238" t="str">
        <f>[3]npc列表!D29</f>
        <v>npc.27.waer</v>
      </c>
    </row>
    <row r="35" spans="1:5">
      <c r="A35" s="238">
        <v>28</v>
      </c>
      <c r="B35" s="238" t="str">
        <f>[3]npc列表!B30</f>
        <v>史莱姆王</v>
      </c>
      <c r="C35" s="238" t="str">
        <f>[3]npc列表!E30</f>
        <v>facenpc.28.shilaimuwang</v>
      </c>
      <c r="D35" s="238">
        <v>1</v>
      </c>
      <c r="E35" s="238" t="str">
        <f>[3]npc列表!D30</f>
        <v>npc.28.shilaimuwang</v>
      </c>
    </row>
    <row r="36" spans="1:5">
      <c r="A36" s="238">
        <v>29</v>
      </c>
      <c r="B36" s="238" t="str">
        <f>[3]npc列表!B31</f>
        <v>史莱姆后</v>
      </c>
      <c r="C36" s="238" t="str">
        <f>[3]npc列表!E31</f>
        <v>facenpc.29.shilaimuhou</v>
      </c>
      <c r="D36" s="238">
        <v>1</v>
      </c>
      <c r="E36" s="238" t="str">
        <f>[3]npc列表!D31</f>
        <v>npc.29.shilaimuhou</v>
      </c>
    </row>
    <row r="37" spans="1:5">
      <c r="A37" s="238">
        <v>30</v>
      </c>
      <c r="B37" s="238" t="str">
        <f>[3]npc列表!B32</f>
        <v>屠夫瓦力瓦斯</v>
      </c>
      <c r="C37" s="238" t="str">
        <f>[3]npc列表!E32</f>
        <v>facenpc.30.waliwasi</v>
      </c>
      <c r="D37" s="238">
        <v>1</v>
      </c>
      <c r="E37" s="238" t="str">
        <f>[3]npc列表!D32</f>
        <v>npc.30.waliwasi</v>
      </c>
    </row>
    <row r="38" spans="1:5">
      <c r="A38" s="238">
        <v>31</v>
      </c>
      <c r="B38" s="238" t="str">
        <f>[3]npc列表!B33</f>
        <v>公主萝莉</v>
      </c>
      <c r="C38" s="238" t="str">
        <f>[3]npc列表!E33</f>
        <v>facenpc.31.luoli</v>
      </c>
      <c r="D38" s="238">
        <v>1</v>
      </c>
      <c r="E38" s="238" t="str">
        <f>[3]npc列表!D33</f>
        <v>npc.31.luoli</v>
      </c>
    </row>
    <row r="39" spans="1:5">
      <c r="A39" s="238">
        <v>32</v>
      </c>
      <c r="B39" s="238" t="str">
        <f>[3]npc列表!B34</f>
        <v>亡灵卡米拉</v>
      </c>
      <c r="C39" s="238" t="str">
        <f>[3]npc列表!E34</f>
        <v>facenpc.32.kamila</v>
      </c>
      <c r="D39" s="238">
        <v>1</v>
      </c>
      <c r="E39" s="238" t="str">
        <f>[3]npc列表!D34</f>
        <v>npc.32.kamila</v>
      </c>
    </row>
    <row r="40" spans="1:5">
      <c r="A40" s="238">
        <v>33</v>
      </c>
      <c r="B40" s="238" t="str">
        <f>[3]npc列表!B35</f>
        <v>猎人洛林</v>
      </c>
      <c r="C40" s="238" t="str">
        <f>[3]npc列表!E35</f>
        <v>facenpc.33.luolin</v>
      </c>
      <c r="D40" s="238">
        <v>1</v>
      </c>
      <c r="E40" s="238" t="str">
        <f>[3]npc列表!D35</f>
        <v>npc.33.luolin</v>
      </c>
    </row>
    <row r="41" spans="1:5">
      <c r="A41" s="238">
        <v>34</v>
      </c>
      <c r="B41" s="238" t="str">
        <f>[3]npc列表!B36</f>
        <v>米谢尔上尉</v>
      </c>
      <c r="C41" s="238" t="str">
        <f>[3]npc列表!E36</f>
        <v>facenpc.34.kaer</v>
      </c>
      <c r="D41" s="238">
        <v>1</v>
      </c>
      <c r="E41" s="238" t="str">
        <f>[3]npc列表!D36</f>
        <v>npc.34.kaer</v>
      </c>
    </row>
    <row r="42" spans="1:5">
      <c r="A42" s="238">
        <v>35</v>
      </c>
      <c r="B42" s="238" t="str">
        <f>[3]npc列表!B37</f>
        <v>墨堡国王巴尔扎克</v>
      </c>
      <c r="C42" s="238" t="str">
        <f>[3]npc列表!E37</f>
        <v>facenpc.35.baerzake</v>
      </c>
      <c r="D42" s="238">
        <v>1</v>
      </c>
      <c r="E42" s="238" t="str">
        <f>[3]npc列表!D37</f>
        <v>npc.35.baerzake</v>
      </c>
    </row>
    <row r="43" spans="1:5">
      <c r="A43" s="238">
        <v>36</v>
      </c>
      <c r="B43" s="238" t="str">
        <f>[3]npc列表!B38</f>
        <v>巫医切尔顿</v>
      </c>
      <c r="C43" s="238" t="str">
        <f>[3]npc列表!E38</f>
        <v>facenpc.36.qieerdun</v>
      </c>
      <c r="D43" s="238">
        <v>1</v>
      </c>
      <c r="E43" s="238" t="str">
        <f>[3]npc列表!D38</f>
        <v>npc.36.qieerdun</v>
      </c>
    </row>
    <row r="44" spans="1:5">
      <c r="A44" s="238">
        <v>37</v>
      </c>
      <c r="B44" s="238" t="str">
        <f>[3]npc列表!B39</f>
        <v>墨堡士兵</v>
      </c>
      <c r="C44" s="238" t="str">
        <f>[3]npc列表!E39</f>
        <v>facenpc.37.mobaoshibing</v>
      </c>
      <c r="D44" s="238">
        <v>1</v>
      </c>
      <c r="E44" s="238" t="str">
        <f>[3]npc列表!D39</f>
        <v>npc.37.mobaoshibing</v>
      </c>
    </row>
    <row r="45" spans="1:5">
      <c r="A45" s="238">
        <v>38</v>
      </c>
      <c r="B45" s="238" t="str">
        <f>[3]npc列表!B40</f>
        <v>怪物</v>
      </c>
      <c r="C45" s="238" t="str">
        <f>[3]npc列表!E40</f>
        <v>facenpc.38.guaiwu</v>
      </c>
      <c r="D45" s="238">
        <v>1</v>
      </c>
      <c r="E45" s="238" t="str">
        <f>[3]npc列表!D40</f>
        <v>npc.38.guaiwu</v>
      </c>
    </row>
    <row r="46" spans="1:5">
      <c r="A46" s="238">
        <v>39</v>
      </c>
      <c r="B46" s="238" t="str">
        <f>[3]npc列表!B41</f>
        <v>酒店老板娘，梅丽</v>
      </c>
      <c r="C46" s="238" t="str">
        <f>[3]npc列表!E41</f>
        <v>facenpc.39.meili</v>
      </c>
      <c r="D46" s="238">
        <v>1</v>
      </c>
      <c r="E46" s="238" t="str">
        <f>[3]npc列表!D41</f>
        <v>npc.39.meili</v>
      </c>
    </row>
    <row r="47" spans="1:5">
      <c r="A47" s="238">
        <v>40</v>
      </c>
      <c r="B47" s="238" t="str">
        <f>[3]npc列表!B42</f>
        <v>牧师安东尼</v>
      </c>
      <c r="C47" s="238" t="str">
        <f>[3]npc列表!E42</f>
        <v>facenpc.40.andongni</v>
      </c>
      <c r="D47" s="238">
        <v>1</v>
      </c>
      <c r="E47" s="238" t="str">
        <f>[3]npc列表!D42</f>
        <v>npc.40.andongni</v>
      </c>
    </row>
    <row r="48" spans="1:5">
      <c r="A48" s="238"/>
      <c r="B48" s="238"/>
      <c r="C48" s="238"/>
      <c r="D48" s="238"/>
      <c r="E48" s="238"/>
    </row>
    <row r="49" spans="1:5">
      <c r="A49" s="238"/>
      <c r="B49" s="238"/>
      <c r="C49" s="238"/>
      <c r="D49" s="238"/>
      <c r="E49" s="238"/>
    </row>
    <row r="50" spans="1:5">
      <c r="A50" s="238"/>
      <c r="B50" s="238"/>
      <c r="C50" s="238"/>
      <c r="D50" s="238"/>
      <c r="E50" s="238"/>
    </row>
    <row r="51" spans="1:5">
      <c r="A51" s="238"/>
      <c r="B51" s="238"/>
      <c r="C51" s="238"/>
      <c r="D51" s="238"/>
      <c r="E51" s="238"/>
    </row>
    <row r="52" spans="1:5">
      <c r="A52" s="238"/>
      <c r="B52" s="238"/>
      <c r="C52" s="238"/>
      <c r="D52" s="238"/>
      <c r="E52" s="238"/>
    </row>
    <row r="53" spans="1:5">
      <c r="A53" s="238"/>
      <c r="B53" s="238"/>
      <c r="C53" s="238"/>
      <c r="D53" s="238"/>
      <c r="E53" s="238"/>
    </row>
    <row r="54" spans="1:5">
      <c r="A54" s="238"/>
      <c r="B54" s="238"/>
      <c r="C54" s="238"/>
      <c r="D54" s="238"/>
      <c r="E54" s="238"/>
    </row>
  </sheetData>
  <phoneticPr fontId="1"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0"/>
  <sheetViews>
    <sheetView topLeftCell="A135" workbookViewId="0">
      <selection sqref="A1:B160"/>
    </sheetView>
  </sheetViews>
  <sheetFormatPr defaultRowHeight="14.4"/>
  <sheetData>
    <row r="1" spans="1:2">
      <c r="A1" t="s">
        <v>632</v>
      </c>
      <c r="B1" t="s">
        <v>633</v>
      </c>
    </row>
    <row r="2" spans="1:2">
      <c r="A2">
        <v>1</v>
      </c>
      <c r="B2" s="154" t="s">
        <v>3115</v>
      </c>
    </row>
    <row r="3" spans="1:2">
      <c r="A3">
        <v>2</v>
      </c>
      <c r="B3" s="154" t="s">
        <v>3189</v>
      </c>
    </row>
    <row r="4" spans="1:2">
      <c r="A4" s="238">
        <v>3</v>
      </c>
      <c r="B4" s="154" t="s">
        <v>1200</v>
      </c>
    </row>
    <row r="5" spans="1:2">
      <c r="A5" s="238">
        <v>4</v>
      </c>
      <c r="B5" s="154" t="s">
        <v>3190</v>
      </c>
    </row>
    <row r="6" spans="1:2">
      <c r="A6" s="238">
        <v>5</v>
      </c>
      <c r="B6" s="154" t="s">
        <v>1446</v>
      </c>
    </row>
    <row r="7" spans="1:2">
      <c r="A7" s="238">
        <v>6</v>
      </c>
      <c r="B7" s="154" t="s">
        <v>1186</v>
      </c>
    </row>
    <row r="8" spans="1:2">
      <c r="A8" s="238">
        <v>7</v>
      </c>
      <c r="B8" s="154" t="s">
        <v>791</v>
      </c>
    </row>
    <row r="9" spans="1:2">
      <c r="A9" s="238">
        <v>8</v>
      </c>
      <c r="B9" s="154" t="s">
        <v>3191</v>
      </c>
    </row>
    <row r="10" spans="1:2">
      <c r="A10" s="238">
        <v>9</v>
      </c>
      <c r="B10" s="154" t="s">
        <v>1480</v>
      </c>
    </row>
    <row r="11" spans="1:2">
      <c r="A11" s="238">
        <v>10</v>
      </c>
      <c r="B11" s="154" t="s">
        <v>800</v>
      </c>
    </row>
    <row r="12" spans="1:2">
      <c r="A12" s="238">
        <v>11</v>
      </c>
      <c r="B12" s="154" t="s">
        <v>3192</v>
      </c>
    </row>
    <row r="13" spans="1:2">
      <c r="A13" s="238">
        <v>12</v>
      </c>
      <c r="B13" s="154" t="s">
        <v>1255</v>
      </c>
    </row>
    <row r="14" spans="1:2">
      <c r="A14" s="238">
        <v>13</v>
      </c>
      <c r="B14" s="154" t="s">
        <v>3193</v>
      </c>
    </row>
    <row r="15" spans="1:2">
      <c r="A15" s="238">
        <v>14</v>
      </c>
      <c r="B15" s="154" t="s">
        <v>3194</v>
      </c>
    </row>
    <row r="16" spans="1:2">
      <c r="A16" s="238">
        <v>15</v>
      </c>
      <c r="B16" s="154" t="s">
        <v>3195</v>
      </c>
    </row>
    <row r="17" spans="1:2">
      <c r="A17" s="238">
        <v>16</v>
      </c>
      <c r="B17" s="154" t="s">
        <v>3196</v>
      </c>
    </row>
    <row r="18" spans="1:2">
      <c r="A18" s="238">
        <v>17</v>
      </c>
      <c r="B18" s="154" t="s">
        <v>1005</v>
      </c>
    </row>
    <row r="19" spans="1:2">
      <c r="A19" s="238">
        <v>18</v>
      </c>
      <c r="B19" s="154" t="s">
        <v>3197</v>
      </c>
    </row>
    <row r="20" spans="1:2">
      <c r="A20" s="238">
        <v>19</v>
      </c>
      <c r="B20" s="154" t="s">
        <v>1025</v>
      </c>
    </row>
    <row r="21" spans="1:2">
      <c r="A21" s="238">
        <v>20</v>
      </c>
      <c r="B21" s="154" t="s">
        <v>3135</v>
      </c>
    </row>
    <row r="22" spans="1:2">
      <c r="A22" s="238">
        <v>21</v>
      </c>
      <c r="B22" s="154" t="s">
        <v>1052</v>
      </c>
    </row>
    <row r="23" spans="1:2">
      <c r="A23" s="238">
        <v>22</v>
      </c>
      <c r="B23" s="154" t="s">
        <v>3198</v>
      </c>
    </row>
    <row r="24" spans="1:2">
      <c r="A24" s="238">
        <v>23</v>
      </c>
      <c r="B24" s="154" t="s">
        <v>1065</v>
      </c>
    </row>
    <row r="25" spans="1:2">
      <c r="A25" s="238">
        <v>24</v>
      </c>
      <c r="B25" s="154" t="s">
        <v>3199</v>
      </c>
    </row>
    <row r="26" spans="1:2">
      <c r="A26" s="238">
        <v>25</v>
      </c>
      <c r="B26" s="154" t="s">
        <v>3200</v>
      </c>
    </row>
    <row r="27" spans="1:2">
      <c r="A27" s="238">
        <v>26</v>
      </c>
      <c r="B27" s="154" t="s">
        <v>3200</v>
      </c>
    </row>
    <row r="28" spans="1:2">
      <c r="A28" s="238">
        <v>27</v>
      </c>
      <c r="B28" s="154" t="s">
        <v>3201</v>
      </c>
    </row>
    <row r="29" spans="1:2">
      <c r="A29" s="238">
        <v>28</v>
      </c>
      <c r="B29" s="154" t="s">
        <v>1094</v>
      </c>
    </row>
    <row r="30" spans="1:2">
      <c r="A30" s="238">
        <v>29</v>
      </c>
      <c r="B30" s="154" t="s">
        <v>1103</v>
      </c>
    </row>
    <row r="31" spans="1:2">
      <c r="A31" s="238">
        <v>30</v>
      </c>
      <c r="B31" s="154" t="s">
        <v>1108</v>
      </c>
    </row>
    <row r="32" spans="1:2">
      <c r="A32" s="238">
        <v>31</v>
      </c>
      <c r="B32" s="154" t="s">
        <v>3202</v>
      </c>
    </row>
    <row r="33" spans="1:2">
      <c r="A33" s="238">
        <v>32</v>
      </c>
      <c r="B33" s="154" t="s">
        <v>3203</v>
      </c>
    </row>
    <row r="34" spans="1:2">
      <c r="A34" s="238">
        <v>33</v>
      </c>
      <c r="B34" s="154" t="s">
        <v>1110</v>
      </c>
    </row>
    <row r="35" spans="1:2">
      <c r="A35" s="238">
        <v>34</v>
      </c>
      <c r="B35" s="154" t="s">
        <v>1137</v>
      </c>
    </row>
    <row r="36" spans="1:2">
      <c r="A36" s="238">
        <v>35</v>
      </c>
      <c r="B36" s="154" t="s">
        <v>1139</v>
      </c>
    </row>
    <row r="37" spans="1:2">
      <c r="A37" s="238">
        <v>36</v>
      </c>
      <c r="B37" s="154" t="s">
        <v>1140</v>
      </c>
    </row>
    <row r="38" spans="1:2">
      <c r="A38" s="238">
        <v>37</v>
      </c>
      <c r="B38" s="154" t="s">
        <v>3204</v>
      </c>
    </row>
    <row r="39" spans="1:2">
      <c r="A39" s="238">
        <v>38</v>
      </c>
      <c r="B39" s="154" t="s">
        <v>1203</v>
      </c>
    </row>
    <row r="40" spans="1:2">
      <c r="A40" s="238">
        <v>39</v>
      </c>
      <c r="B40" s="154" t="s">
        <v>1203</v>
      </c>
    </row>
    <row r="41" spans="1:2">
      <c r="A41" s="238">
        <v>40</v>
      </c>
      <c r="B41" s="154" t="s">
        <v>1214</v>
      </c>
    </row>
    <row r="42" spans="1:2">
      <c r="A42" s="238">
        <v>41</v>
      </c>
      <c r="B42" s="154" t="s">
        <v>1218</v>
      </c>
    </row>
    <row r="43" spans="1:2">
      <c r="A43" s="238">
        <v>42</v>
      </c>
      <c r="B43" s="154" t="s">
        <v>1250</v>
      </c>
    </row>
    <row r="44" spans="1:2">
      <c r="A44" s="238">
        <v>43</v>
      </c>
      <c r="B44" s="154" t="s">
        <v>1262</v>
      </c>
    </row>
    <row r="45" spans="1:2">
      <c r="A45" s="238">
        <v>44</v>
      </c>
      <c r="B45" s="154" t="s">
        <v>1265</v>
      </c>
    </row>
    <row r="46" spans="1:2">
      <c r="A46" s="238">
        <v>45</v>
      </c>
      <c r="B46" s="154" t="s">
        <v>3205</v>
      </c>
    </row>
    <row r="47" spans="1:2">
      <c r="A47" s="238">
        <v>46</v>
      </c>
      <c r="B47" s="154" t="s">
        <v>3205</v>
      </c>
    </row>
    <row r="48" spans="1:2">
      <c r="A48" s="238">
        <v>47</v>
      </c>
      <c r="B48" s="154" t="s">
        <v>3205</v>
      </c>
    </row>
    <row r="49" spans="1:2">
      <c r="A49" s="238">
        <v>48</v>
      </c>
      <c r="B49" s="154" t="s">
        <v>823</v>
      </c>
    </row>
    <row r="50" spans="1:2">
      <c r="A50" s="238">
        <v>49</v>
      </c>
      <c r="B50" s="154" t="s">
        <v>1281</v>
      </c>
    </row>
    <row r="51" spans="1:2">
      <c r="A51" s="238">
        <v>50</v>
      </c>
      <c r="B51" s="154" t="s">
        <v>1284</v>
      </c>
    </row>
    <row r="52" spans="1:2">
      <c r="A52" s="238">
        <v>51</v>
      </c>
      <c r="B52" s="154" t="s">
        <v>1284</v>
      </c>
    </row>
    <row r="53" spans="1:2">
      <c r="A53" s="238">
        <v>52</v>
      </c>
      <c r="B53" s="154" t="s">
        <v>1284</v>
      </c>
    </row>
    <row r="54" spans="1:2">
      <c r="A54" s="238">
        <v>53</v>
      </c>
      <c r="B54" s="154" t="s">
        <v>1284</v>
      </c>
    </row>
    <row r="55" spans="1:2">
      <c r="A55" s="238">
        <v>54</v>
      </c>
      <c r="B55" s="154" t="s">
        <v>1284</v>
      </c>
    </row>
    <row r="56" spans="1:2">
      <c r="A56" s="238">
        <v>55</v>
      </c>
      <c r="B56" s="154" t="s">
        <v>3206</v>
      </c>
    </row>
    <row r="57" spans="1:2">
      <c r="A57" s="238">
        <v>56</v>
      </c>
      <c r="B57" s="154" t="s">
        <v>3207</v>
      </c>
    </row>
    <row r="58" spans="1:2">
      <c r="A58" s="238">
        <v>57</v>
      </c>
      <c r="B58" s="154" t="s">
        <v>1296</v>
      </c>
    </row>
    <row r="59" spans="1:2">
      <c r="A59" s="238">
        <v>58</v>
      </c>
      <c r="B59" s="154" t="s">
        <v>1296</v>
      </c>
    </row>
    <row r="60" spans="1:2">
      <c r="A60" s="238">
        <v>59</v>
      </c>
      <c r="B60" s="154" t="s">
        <v>1299</v>
      </c>
    </row>
    <row r="61" spans="1:2">
      <c r="A61" s="238">
        <v>60</v>
      </c>
      <c r="B61" s="154" t="s">
        <v>1299</v>
      </c>
    </row>
    <row r="62" spans="1:2">
      <c r="A62" s="238">
        <v>61</v>
      </c>
      <c r="B62" s="154" t="s">
        <v>3208</v>
      </c>
    </row>
    <row r="63" spans="1:2">
      <c r="A63" s="238">
        <v>62</v>
      </c>
      <c r="B63" s="154" t="s">
        <v>864</v>
      </c>
    </row>
    <row r="64" spans="1:2">
      <c r="A64" s="238">
        <v>63</v>
      </c>
      <c r="B64" s="154" t="s">
        <v>3209</v>
      </c>
    </row>
    <row r="65" spans="1:2">
      <c r="A65" s="238">
        <v>64</v>
      </c>
      <c r="B65" s="154" t="s">
        <v>3210</v>
      </c>
    </row>
    <row r="66" spans="1:2">
      <c r="A66" s="238">
        <v>65</v>
      </c>
      <c r="B66" s="154" t="s">
        <v>1347</v>
      </c>
    </row>
    <row r="67" spans="1:2">
      <c r="A67" s="238">
        <v>66</v>
      </c>
      <c r="B67" s="154" t="s">
        <v>1341</v>
      </c>
    </row>
    <row r="68" spans="1:2">
      <c r="A68" s="238">
        <v>67</v>
      </c>
      <c r="B68" s="154" t="s">
        <v>1377</v>
      </c>
    </row>
    <row r="69" spans="1:2">
      <c r="A69" s="238">
        <v>68</v>
      </c>
      <c r="B69" s="154" t="s">
        <v>1389</v>
      </c>
    </row>
    <row r="70" spans="1:2">
      <c r="A70" s="238">
        <v>69</v>
      </c>
      <c r="B70" s="154" t="s">
        <v>1395</v>
      </c>
    </row>
    <row r="71" spans="1:2">
      <c r="A71" s="238">
        <v>70</v>
      </c>
      <c r="B71" s="154" t="s">
        <v>3211</v>
      </c>
    </row>
    <row r="72" spans="1:2">
      <c r="A72" s="238">
        <v>71</v>
      </c>
      <c r="B72" s="154" t="s">
        <v>928</v>
      </c>
    </row>
    <row r="73" spans="1:2">
      <c r="A73" s="238">
        <v>72</v>
      </c>
      <c r="B73" s="154" t="s">
        <v>3212</v>
      </c>
    </row>
    <row r="74" spans="1:2">
      <c r="A74" s="238">
        <v>73</v>
      </c>
      <c r="B74" s="154" t="s">
        <v>3213</v>
      </c>
    </row>
    <row r="75" spans="1:2">
      <c r="A75" s="238">
        <v>74</v>
      </c>
      <c r="B75" s="154" t="s">
        <v>1438</v>
      </c>
    </row>
    <row r="76" spans="1:2">
      <c r="A76" s="238">
        <v>75</v>
      </c>
      <c r="B76" s="154" t="s">
        <v>1448</v>
      </c>
    </row>
    <row r="77" spans="1:2">
      <c r="A77" s="238">
        <v>76</v>
      </c>
      <c r="B77" s="154" t="s">
        <v>1466</v>
      </c>
    </row>
    <row r="78" spans="1:2">
      <c r="A78" s="238">
        <v>77</v>
      </c>
      <c r="B78" s="154" t="s">
        <v>1466</v>
      </c>
    </row>
    <row r="79" spans="1:2">
      <c r="A79" s="238">
        <v>78</v>
      </c>
      <c r="B79" s="154" t="s">
        <v>1466</v>
      </c>
    </row>
    <row r="80" spans="1:2">
      <c r="A80" s="238">
        <v>79</v>
      </c>
      <c r="B80" s="154" t="s">
        <v>1479</v>
      </c>
    </row>
    <row r="81" spans="1:2">
      <c r="A81" s="238">
        <v>80</v>
      </c>
      <c r="B81" s="315" t="s">
        <v>3116</v>
      </c>
    </row>
    <row r="82" spans="1:2">
      <c r="A82" s="238">
        <v>81</v>
      </c>
      <c r="B82" s="315" t="s">
        <v>3117</v>
      </c>
    </row>
    <row r="83" spans="1:2">
      <c r="A83" s="238">
        <v>82</v>
      </c>
      <c r="B83" s="315" t="s">
        <v>3118</v>
      </c>
    </row>
    <row r="84" spans="1:2">
      <c r="A84" s="238">
        <v>83</v>
      </c>
      <c r="B84" s="315" t="s">
        <v>3119</v>
      </c>
    </row>
    <row r="85" spans="1:2">
      <c r="A85" s="238">
        <v>84</v>
      </c>
      <c r="B85" s="315" t="s">
        <v>3120</v>
      </c>
    </row>
    <row r="86" spans="1:2">
      <c r="A86" s="238">
        <v>85</v>
      </c>
      <c r="B86" s="315" t="s">
        <v>3121</v>
      </c>
    </row>
    <row r="87" spans="1:2">
      <c r="A87" s="238">
        <v>86</v>
      </c>
      <c r="B87" s="315" t="s">
        <v>3122</v>
      </c>
    </row>
    <row r="88" spans="1:2">
      <c r="A88" s="238">
        <v>87</v>
      </c>
      <c r="B88" s="315" t="s">
        <v>3123</v>
      </c>
    </row>
    <row r="89" spans="1:2">
      <c r="A89" s="238">
        <v>88</v>
      </c>
      <c r="B89" s="315" t="s">
        <v>3124</v>
      </c>
    </row>
    <row r="90" spans="1:2">
      <c r="A90" s="238">
        <v>89</v>
      </c>
      <c r="B90" s="315" t="s">
        <v>3125</v>
      </c>
    </row>
    <row r="91" spans="1:2">
      <c r="A91" s="238">
        <v>90</v>
      </c>
      <c r="B91" s="315" t="s">
        <v>3126</v>
      </c>
    </row>
    <row r="92" spans="1:2">
      <c r="A92" s="238">
        <v>91</v>
      </c>
      <c r="B92" s="315" t="s">
        <v>3127</v>
      </c>
    </row>
    <row r="93" spans="1:2">
      <c r="A93" s="238">
        <v>92</v>
      </c>
      <c r="B93" s="315" t="s">
        <v>3128</v>
      </c>
    </row>
    <row r="94" spans="1:2">
      <c r="A94" s="238">
        <v>93</v>
      </c>
      <c r="B94" s="315" t="s">
        <v>3129</v>
      </c>
    </row>
    <row r="95" spans="1:2">
      <c r="A95" s="238">
        <v>94</v>
      </c>
      <c r="B95" s="315" t="s">
        <v>3130</v>
      </c>
    </row>
    <row r="96" spans="1:2">
      <c r="A96" s="238">
        <v>95</v>
      </c>
      <c r="B96" s="315" t="s">
        <v>3131</v>
      </c>
    </row>
    <row r="97" spans="1:2">
      <c r="A97" s="238">
        <v>96</v>
      </c>
      <c r="B97" s="315" t="s">
        <v>3132</v>
      </c>
    </row>
    <row r="98" spans="1:2">
      <c r="A98" s="238">
        <v>97</v>
      </c>
      <c r="B98" s="315" t="s">
        <v>3133</v>
      </c>
    </row>
    <row r="99" spans="1:2">
      <c r="A99" s="238">
        <v>98</v>
      </c>
      <c r="B99" s="315" t="s">
        <v>3134</v>
      </c>
    </row>
    <row r="100" spans="1:2">
      <c r="A100" s="238">
        <v>99</v>
      </c>
      <c r="B100" s="315" t="s">
        <v>3136</v>
      </c>
    </row>
    <row r="101" spans="1:2">
      <c r="A101" s="238">
        <v>100</v>
      </c>
      <c r="B101" s="315" t="s">
        <v>3137</v>
      </c>
    </row>
    <row r="102" spans="1:2">
      <c r="A102" s="238">
        <v>101</v>
      </c>
      <c r="B102" s="315" t="s">
        <v>3138</v>
      </c>
    </row>
    <row r="103" spans="1:2">
      <c r="A103" s="238">
        <v>102</v>
      </c>
      <c r="B103" s="315" t="s">
        <v>3139</v>
      </c>
    </row>
    <row r="104" spans="1:2">
      <c r="A104" s="238">
        <v>103</v>
      </c>
      <c r="B104" s="315" t="s">
        <v>3140</v>
      </c>
    </row>
    <row r="105" spans="1:2">
      <c r="A105" s="238">
        <v>104</v>
      </c>
      <c r="B105" s="315" t="s">
        <v>3141</v>
      </c>
    </row>
    <row r="106" spans="1:2">
      <c r="A106" s="238">
        <v>105</v>
      </c>
      <c r="B106" s="315" t="s">
        <v>3142</v>
      </c>
    </row>
    <row r="107" spans="1:2">
      <c r="A107" s="238">
        <v>106</v>
      </c>
      <c r="B107" s="315" t="s">
        <v>3143</v>
      </c>
    </row>
    <row r="108" spans="1:2">
      <c r="A108" s="238">
        <v>107</v>
      </c>
      <c r="B108" s="315" t="s">
        <v>3144</v>
      </c>
    </row>
    <row r="109" spans="1:2">
      <c r="A109" s="238">
        <v>108</v>
      </c>
      <c r="B109" s="315" t="s">
        <v>3145</v>
      </c>
    </row>
    <row r="110" spans="1:2">
      <c r="A110" s="238">
        <v>109</v>
      </c>
      <c r="B110" s="315" t="s">
        <v>3146</v>
      </c>
    </row>
    <row r="111" spans="1:2">
      <c r="A111" s="238">
        <v>110</v>
      </c>
      <c r="B111" s="315" t="s">
        <v>3147</v>
      </c>
    </row>
    <row r="112" spans="1:2">
      <c r="A112" s="238">
        <v>111</v>
      </c>
      <c r="B112" s="315" t="s">
        <v>3148</v>
      </c>
    </row>
    <row r="113" spans="1:2">
      <c r="A113" s="238">
        <v>112</v>
      </c>
      <c r="B113" s="315" t="s">
        <v>3149</v>
      </c>
    </row>
    <row r="114" spans="1:2">
      <c r="A114" s="238">
        <v>113</v>
      </c>
      <c r="B114" s="315" t="s">
        <v>3150</v>
      </c>
    </row>
    <row r="115" spans="1:2">
      <c r="A115" s="238">
        <v>114</v>
      </c>
      <c r="B115" s="315" t="s">
        <v>3151</v>
      </c>
    </row>
    <row r="116" spans="1:2">
      <c r="A116" s="238">
        <v>115</v>
      </c>
      <c r="B116" s="315" t="s">
        <v>3152</v>
      </c>
    </row>
    <row r="117" spans="1:2">
      <c r="A117" s="238">
        <v>116</v>
      </c>
      <c r="B117" s="315" t="s">
        <v>3153</v>
      </c>
    </row>
    <row r="118" spans="1:2">
      <c r="A118" s="238">
        <v>117</v>
      </c>
      <c r="B118" s="315" t="s">
        <v>3154</v>
      </c>
    </row>
    <row r="119" spans="1:2">
      <c r="A119" s="238">
        <v>118</v>
      </c>
      <c r="B119" s="315" t="s">
        <v>3155</v>
      </c>
    </row>
    <row r="120" spans="1:2">
      <c r="A120" s="238">
        <v>119</v>
      </c>
      <c r="B120" s="315" t="s">
        <v>3156</v>
      </c>
    </row>
    <row r="121" spans="1:2">
      <c r="A121" s="238">
        <v>120</v>
      </c>
      <c r="B121" s="315" t="s">
        <v>3157</v>
      </c>
    </row>
    <row r="122" spans="1:2">
      <c r="A122" s="238">
        <v>121</v>
      </c>
      <c r="B122" s="315" t="s">
        <v>3158</v>
      </c>
    </row>
    <row r="123" spans="1:2">
      <c r="A123" s="238">
        <v>122</v>
      </c>
      <c r="B123" s="315" t="s">
        <v>3159</v>
      </c>
    </row>
    <row r="124" spans="1:2">
      <c r="A124" s="238">
        <v>123</v>
      </c>
      <c r="B124" s="315" t="s">
        <v>941</v>
      </c>
    </row>
    <row r="125" spans="1:2">
      <c r="A125" s="238">
        <v>124</v>
      </c>
      <c r="B125" s="315" t="s">
        <v>3160</v>
      </c>
    </row>
    <row r="126" spans="1:2">
      <c r="A126" s="238">
        <v>125</v>
      </c>
      <c r="B126" s="315" t="s">
        <v>3161</v>
      </c>
    </row>
    <row r="127" spans="1:2">
      <c r="A127" s="238">
        <v>126</v>
      </c>
      <c r="B127" s="315" t="s">
        <v>3162</v>
      </c>
    </row>
    <row r="128" spans="1:2">
      <c r="A128" s="238">
        <v>127</v>
      </c>
      <c r="B128" s="315" t="s">
        <v>3163</v>
      </c>
    </row>
    <row r="129" spans="1:2">
      <c r="A129" s="238">
        <v>128</v>
      </c>
      <c r="B129" s="315" t="s">
        <v>3159</v>
      </c>
    </row>
    <row r="130" spans="1:2">
      <c r="A130" s="238">
        <v>129</v>
      </c>
      <c r="B130" s="315" t="s">
        <v>1298</v>
      </c>
    </row>
    <row r="131" spans="1:2">
      <c r="A131" s="238">
        <v>130</v>
      </c>
      <c r="B131" s="315" t="s">
        <v>3149</v>
      </c>
    </row>
    <row r="132" spans="1:2">
      <c r="A132" s="238">
        <v>131</v>
      </c>
      <c r="B132" s="315" t="s">
        <v>3153</v>
      </c>
    </row>
    <row r="133" spans="1:2">
      <c r="A133" s="238">
        <v>132</v>
      </c>
      <c r="B133" s="315" t="s">
        <v>3164</v>
      </c>
    </row>
    <row r="134" spans="1:2">
      <c r="A134" s="238">
        <v>133</v>
      </c>
      <c r="B134" s="315" t="s">
        <v>3165</v>
      </c>
    </row>
    <row r="135" spans="1:2">
      <c r="A135" s="238">
        <v>134</v>
      </c>
      <c r="B135" s="315" t="s">
        <v>3166</v>
      </c>
    </row>
    <row r="136" spans="1:2">
      <c r="A136" s="238">
        <v>135</v>
      </c>
      <c r="B136" s="315" t="s">
        <v>3167</v>
      </c>
    </row>
    <row r="137" spans="1:2">
      <c r="A137" s="238">
        <v>136</v>
      </c>
      <c r="B137" s="315" t="s">
        <v>3168</v>
      </c>
    </row>
    <row r="138" spans="1:2">
      <c r="A138" s="238">
        <v>137</v>
      </c>
      <c r="B138" s="315" t="s">
        <v>3169</v>
      </c>
    </row>
    <row r="139" spans="1:2">
      <c r="A139" s="238">
        <v>138</v>
      </c>
      <c r="B139" s="315" t="s">
        <v>3170</v>
      </c>
    </row>
    <row r="140" spans="1:2">
      <c r="A140" s="238">
        <v>139</v>
      </c>
      <c r="B140" s="315" t="s">
        <v>1462</v>
      </c>
    </row>
    <row r="141" spans="1:2">
      <c r="A141" s="238">
        <v>140</v>
      </c>
      <c r="B141" s="315" t="s">
        <v>3171</v>
      </c>
    </row>
    <row r="142" spans="1:2">
      <c r="A142" s="238">
        <v>141</v>
      </c>
      <c r="B142" s="315" t="s">
        <v>3172</v>
      </c>
    </row>
    <row r="143" spans="1:2">
      <c r="A143" s="238">
        <v>142</v>
      </c>
      <c r="B143" s="315" t="s">
        <v>3173</v>
      </c>
    </row>
    <row r="144" spans="1:2">
      <c r="A144" s="238">
        <v>143</v>
      </c>
      <c r="B144" s="315" t="s">
        <v>3154</v>
      </c>
    </row>
    <row r="145" spans="1:2">
      <c r="A145" s="238">
        <v>144</v>
      </c>
      <c r="B145" s="315" t="s">
        <v>3174</v>
      </c>
    </row>
    <row r="146" spans="1:2">
      <c r="A146" s="238">
        <v>145</v>
      </c>
      <c r="B146" s="315" t="s">
        <v>3175</v>
      </c>
    </row>
    <row r="147" spans="1:2">
      <c r="A147" s="238">
        <v>146</v>
      </c>
      <c r="B147" s="315" t="s">
        <v>3176</v>
      </c>
    </row>
    <row r="148" spans="1:2">
      <c r="A148" s="238">
        <v>147</v>
      </c>
      <c r="B148" s="315" t="s">
        <v>3177</v>
      </c>
    </row>
    <row r="149" spans="1:2">
      <c r="A149" s="238">
        <v>148</v>
      </c>
      <c r="B149" s="315" t="s">
        <v>3178</v>
      </c>
    </row>
    <row r="150" spans="1:2">
      <c r="A150" s="238">
        <v>149</v>
      </c>
      <c r="B150" s="315" t="s">
        <v>3179</v>
      </c>
    </row>
    <row r="151" spans="1:2">
      <c r="A151" s="238">
        <v>150</v>
      </c>
      <c r="B151" s="315" t="s">
        <v>3180</v>
      </c>
    </row>
    <row r="152" spans="1:2">
      <c r="A152" s="238">
        <v>151</v>
      </c>
      <c r="B152" s="315" t="s">
        <v>3181</v>
      </c>
    </row>
    <row r="153" spans="1:2">
      <c r="A153" s="238">
        <v>152</v>
      </c>
      <c r="B153" s="315" t="s">
        <v>3182</v>
      </c>
    </row>
    <row r="154" spans="1:2">
      <c r="A154" s="238">
        <v>153</v>
      </c>
      <c r="B154" s="315" t="s">
        <v>3183</v>
      </c>
    </row>
    <row r="155" spans="1:2">
      <c r="A155" s="238">
        <v>154</v>
      </c>
      <c r="B155" s="315" t="s">
        <v>3184</v>
      </c>
    </row>
    <row r="156" spans="1:2">
      <c r="A156" s="238">
        <v>155</v>
      </c>
      <c r="B156" s="315" t="s">
        <v>3185</v>
      </c>
    </row>
    <row r="157" spans="1:2">
      <c r="A157" s="238">
        <v>156</v>
      </c>
      <c r="B157" s="315" t="s">
        <v>3186</v>
      </c>
    </row>
    <row r="158" spans="1:2">
      <c r="A158" s="238">
        <v>157</v>
      </c>
      <c r="B158" s="315" t="s">
        <v>1269</v>
      </c>
    </row>
    <row r="159" spans="1:2">
      <c r="A159" s="238">
        <v>158</v>
      </c>
      <c r="B159" s="315" t="s">
        <v>3187</v>
      </c>
    </row>
    <row r="160" spans="1:2">
      <c r="A160" s="238">
        <v>159</v>
      </c>
      <c r="B160" s="315" t="s">
        <v>3188</v>
      </c>
    </row>
  </sheetData>
  <phoneticPr fontId="1"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4:U9"/>
  <sheetViews>
    <sheetView topLeftCell="B1" workbookViewId="0">
      <selection activeCell="E4" sqref="E4:V9"/>
    </sheetView>
  </sheetViews>
  <sheetFormatPr defaultRowHeight="14.4"/>
  <cols>
    <col min="6" max="6" width="8.77734375" customWidth="1"/>
    <col min="7" max="7" width="8.88671875" customWidth="1"/>
    <col min="8" max="8" width="3.33203125" style="203" customWidth="1"/>
    <col min="9" max="9" width="2" customWidth="1"/>
    <col min="10" max="10" width="7.6640625" customWidth="1"/>
    <col min="11" max="11" width="7.6640625" style="203" customWidth="1"/>
    <col min="12" max="12" width="12.88671875" style="203" customWidth="1"/>
    <col min="14" max="16" width="8.88671875" style="203"/>
    <col min="17" max="17" width="19.88671875" style="203" customWidth="1"/>
    <col min="19" max="19" width="8.88671875" style="203"/>
    <col min="20" max="20" width="18" style="203" customWidth="1"/>
    <col min="21" max="21" width="17" customWidth="1"/>
  </cols>
  <sheetData>
    <row r="4" spans="6:21">
      <c r="F4" t="s">
        <v>2413</v>
      </c>
    </row>
    <row r="6" spans="6:21" ht="25.2" customHeight="1">
      <c r="F6" s="335" t="s">
        <v>2407</v>
      </c>
      <c r="G6" s="337" t="s">
        <v>2408</v>
      </c>
      <c r="H6" s="339" t="s">
        <v>2411</v>
      </c>
      <c r="I6" s="340" t="s">
        <v>2410</v>
      </c>
      <c r="J6" s="345" t="s">
        <v>2412</v>
      </c>
      <c r="K6" s="345"/>
      <c r="L6" s="345"/>
      <c r="M6" s="345"/>
      <c r="N6" s="345"/>
      <c r="O6" s="345"/>
      <c r="P6" s="345"/>
      <c r="Q6" s="345"/>
      <c r="R6" s="343" t="s">
        <v>2405</v>
      </c>
      <c r="S6" s="343"/>
      <c r="T6" s="343"/>
      <c r="U6" s="342" t="s">
        <v>2409</v>
      </c>
    </row>
    <row r="7" spans="6:21" ht="25.2" customHeight="1">
      <c r="F7" s="336"/>
      <c r="G7" s="338"/>
      <c r="H7" s="339"/>
      <c r="I7" s="341"/>
      <c r="J7" s="344" t="s">
        <v>2404</v>
      </c>
      <c r="K7" s="344"/>
      <c r="L7" s="344"/>
      <c r="M7" s="341" t="s">
        <v>2406</v>
      </c>
      <c r="N7" s="341"/>
      <c r="O7" s="341"/>
      <c r="P7" s="341"/>
      <c r="Q7" s="341"/>
      <c r="R7" s="343"/>
      <c r="S7" s="343"/>
      <c r="T7" s="343"/>
      <c r="U7" s="342"/>
    </row>
    <row r="8" spans="6:21" ht="25.2" customHeight="1">
      <c r="F8" s="336"/>
      <c r="G8" s="338"/>
      <c r="H8" s="339"/>
      <c r="I8" s="341"/>
      <c r="J8" s="344"/>
      <c r="K8" s="344"/>
      <c r="L8" s="344"/>
      <c r="M8" s="341"/>
      <c r="N8" s="341"/>
      <c r="O8" s="341"/>
      <c r="P8" s="341"/>
      <c r="Q8" s="341"/>
      <c r="R8" s="343"/>
      <c r="S8" s="343"/>
      <c r="T8" s="343"/>
      <c r="U8" s="342"/>
    </row>
    <row r="9" spans="6:21">
      <c r="J9" s="173"/>
      <c r="K9" s="173"/>
      <c r="L9" s="173"/>
      <c r="M9" s="173"/>
      <c r="N9" s="173"/>
      <c r="O9" s="173"/>
      <c r="P9" s="173"/>
      <c r="Q9" s="173"/>
      <c r="R9" s="173"/>
      <c r="S9" s="173"/>
      <c r="T9" s="173"/>
    </row>
  </sheetData>
  <mergeCells count="9">
    <mergeCell ref="F6:F8"/>
    <mergeCell ref="G6:G8"/>
    <mergeCell ref="H6:H8"/>
    <mergeCell ref="I6:I8"/>
    <mergeCell ref="U6:U8"/>
    <mergeCell ref="R6:T8"/>
    <mergeCell ref="M7:Q8"/>
    <mergeCell ref="J7:L8"/>
    <mergeCell ref="J6:Q6"/>
  </mergeCells>
  <phoneticPr fontId="1" type="noConversion"/>
  <pageMargins left="0.7" right="0.7" top="0.75" bottom="0.75" header="0.3" footer="0.3"/>
  <pageSetup paperSize="9"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
  <sheetViews>
    <sheetView topLeftCell="A8" workbookViewId="0">
      <selection activeCell="F11" sqref="F11"/>
    </sheetView>
  </sheetViews>
  <sheetFormatPr defaultRowHeight="14.4"/>
  <cols>
    <col min="2" max="2" width="13.21875" customWidth="1"/>
    <col min="3" max="3" width="9.77734375" customWidth="1"/>
  </cols>
  <sheetData>
    <row r="1" spans="1:6" s="238" customFormat="1"/>
    <row r="2" spans="1:6" s="238" customFormat="1"/>
    <row r="3" spans="1:6" s="238" customFormat="1"/>
    <row r="4" spans="1:6" s="238" customFormat="1"/>
    <row r="5" spans="1:6" s="238" customFormat="1"/>
    <row r="6" spans="1:6" s="238" customFormat="1"/>
    <row r="7" spans="1:6" s="238" customFormat="1"/>
    <row r="8" spans="1:6" s="238" customFormat="1"/>
    <row r="9" spans="1:6">
      <c r="A9" t="s">
        <v>2533</v>
      </c>
    </row>
    <row r="10" spans="1:6">
      <c r="A10" t="s">
        <v>51</v>
      </c>
      <c r="B10" t="s">
        <v>2536</v>
      </c>
      <c r="C10" t="s">
        <v>2534</v>
      </c>
      <c r="D10" t="s">
        <v>2535</v>
      </c>
      <c r="E10" t="s">
        <v>2757</v>
      </c>
      <c r="F10" t="s">
        <v>2758</v>
      </c>
    </row>
    <row r="11" spans="1:6">
      <c r="A11">
        <v>1</v>
      </c>
    </row>
    <row r="12" spans="1:6">
      <c r="A12">
        <v>2</v>
      </c>
    </row>
    <row r="13" spans="1:6">
      <c r="A13" s="238">
        <v>3</v>
      </c>
    </row>
    <row r="14" spans="1:6">
      <c r="A14" s="238">
        <v>4</v>
      </c>
    </row>
    <row r="15" spans="1:6">
      <c r="A15" s="238">
        <v>5</v>
      </c>
    </row>
    <row r="16" spans="1:6">
      <c r="A16" s="238">
        <v>6</v>
      </c>
    </row>
    <row r="17" spans="1:1">
      <c r="A17" s="238">
        <v>7</v>
      </c>
    </row>
    <row r="18" spans="1:1">
      <c r="A18" s="238">
        <v>8</v>
      </c>
    </row>
    <row r="19" spans="1:1">
      <c r="A19" s="238">
        <v>9</v>
      </c>
    </row>
    <row r="20" spans="1:1">
      <c r="A20" s="238">
        <v>10</v>
      </c>
    </row>
    <row r="21" spans="1:1">
      <c r="A21" s="238">
        <v>11</v>
      </c>
    </row>
    <row r="22" spans="1:1">
      <c r="A22" s="238">
        <v>12</v>
      </c>
    </row>
    <row r="23" spans="1:1">
      <c r="A23" s="238">
        <v>13</v>
      </c>
    </row>
    <row r="24" spans="1:1">
      <c r="A24" s="238">
        <v>14</v>
      </c>
    </row>
    <row r="25" spans="1:1">
      <c r="A25" s="238">
        <v>15</v>
      </c>
    </row>
    <row r="26" spans="1:1">
      <c r="A26" s="238">
        <v>16</v>
      </c>
    </row>
    <row r="27" spans="1:1">
      <c r="A27" s="238">
        <v>17</v>
      </c>
    </row>
    <row r="28" spans="1:1">
      <c r="A28" s="238">
        <v>18</v>
      </c>
    </row>
    <row r="29" spans="1:1">
      <c r="A29" s="238">
        <v>19</v>
      </c>
    </row>
    <row r="30" spans="1:1">
      <c r="A30" s="238">
        <v>20</v>
      </c>
    </row>
  </sheetData>
  <phoneticPr fontId="1"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topLeftCell="A5" workbookViewId="0">
      <selection sqref="A1:A39"/>
    </sheetView>
  </sheetViews>
  <sheetFormatPr defaultRowHeight="14.4"/>
  <cols>
    <col min="1" max="1" width="51.77734375" customWidth="1"/>
  </cols>
  <sheetData>
    <row r="1" spans="1:1">
      <c r="A1" s="174" t="s">
        <v>2549</v>
      </c>
    </row>
    <row r="2" spans="1:1">
      <c r="A2" s="174" t="s">
        <v>2763</v>
      </c>
    </row>
    <row r="3" spans="1:1">
      <c r="A3" s="174" t="s">
        <v>2556</v>
      </c>
    </row>
    <row r="4" spans="1:1">
      <c r="A4" s="174" t="s">
        <v>2765</v>
      </c>
    </row>
    <row r="5" spans="1:1">
      <c r="A5" s="174" t="s">
        <v>2576</v>
      </c>
    </row>
    <row r="6" spans="1:1">
      <c r="A6" s="174" t="s">
        <v>2767</v>
      </c>
    </row>
    <row r="7" spans="1:1">
      <c r="A7" s="174" t="s">
        <v>2591</v>
      </c>
    </row>
    <row r="8" spans="1:1">
      <c r="A8" s="174" t="s">
        <v>2598</v>
      </c>
    </row>
    <row r="9" spans="1:1">
      <c r="A9" s="174" t="s">
        <v>2769</v>
      </c>
    </row>
    <row r="10" spans="1:1">
      <c r="A10" s="174" t="s">
        <v>2615</v>
      </c>
    </row>
    <row r="11" spans="1:1">
      <c r="A11" s="174" t="s">
        <v>2622</v>
      </c>
    </row>
    <row r="12" spans="1:1">
      <c r="A12" s="174" t="s">
        <v>2626</v>
      </c>
    </row>
    <row r="13" spans="1:1">
      <c r="A13" s="174" t="s">
        <v>2633</v>
      </c>
    </row>
    <row r="14" spans="1:1">
      <c r="A14" s="174" t="s">
        <v>2640</v>
      </c>
    </row>
    <row r="15" spans="1:1">
      <c r="A15" s="174" t="s">
        <v>2549</v>
      </c>
    </row>
    <row r="16" spans="1:1">
      <c r="A16" s="174" t="s">
        <v>2652</v>
      </c>
    </row>
    <row r="17" spans="1:1">
      <c r="A17" s="174" t="s">
        <v>2660</v>
      </c>
    </row>
    <row r="18" spans="1:1">
      <c r="A18" s="174" t="s">
        <v>2667</v>
      </c>
    </row>
    <row r="19" spans="1:1">
      <c r="A19" s="174" t="s">
        <v>2671</v>
      </c>
    </row>
    <row r="20" spans="1:1">
      <c r="A20" s="174" t="s">
        <v>2675</v>
      </c>
    </row>
    <row r="21" spans="1:1">
      <c r="A21" s="174" t="s">
        <v>2780</v>
      </c>
    </row>
    <row r="22" spans="1:1">
      <c r="A22" s="174" t="s">
        <v>2781</v>
      </c>
    </row>
    <row r="23" spans="1:1">
      <c r="A23" s="174" t="s">
        <v>2782</v>
      </c>
    </row>
    <row r="24" spans="1:1">
      <c r="A24" s="174" t="s">
        <v>2783</v>
      </c>
    </row>
    <row r="25" spans="1:1">
      <c r="A25" s="174" t="s">
        <v>2784</v>
      </c>
    </row>
    <row r="26" spans="1:1">
      <c r="A26" s="174" t="s">
        <v>2785</v>
      </c>
    </row>
    <row r="27" spans="1:1">
      <c r="A27" s="174" t="s">
        <v>2772</v>
      </c>
    </row>
    <row r="28" spans="1:1">
      <c r="A28" s="174" t="s">
        <v>2549</v>
      </c>
    </row>
    <row r="29" spans="1:1">
      <c r="A29" s="174" t="s">
        <v>2717</v>
      </c>
    </row>
    <row r="30" spans="1:1">
      <c r="A30" s="174" t="s">
        <v>2774</v>
      </c>
    </row>
    <row r="31" spans="1:1">
      <c r="A31" s="174" t="s">
        <v>2724</v>
      </c>
    </row>
    <row r="32" spans="1:1">
      <c r="A32" s="174" t="s">
        <v>2776</v>
      </c>
    </row>
    <row r="33" spans="1:1">
      <c r="A33" s="174" t="s">
        <v>2786</v>
      </c>
    </row>
    <row r="34" spans="1:1">
      <c r="A34" s="174" t="s">
        <v>2787</v>
      </c>
    </row>
    <row r="35" spans="1:1">
      <c r="A35" t="s">
        <v>2788</v>
      </c>
    </row>
    <row r="36" spans="1:1">
      <c r="A36" t="s">
        <v>2789</v>
      </c>
    </row>
    <row r="37" spans="1:1">
      <c r="A37" t="s">
        <v>2753</v>
      </c>
    </row>
    <row r="38" spans="1:1">
      <c r="A38" t="s">
        <v>2790</v>
      </c>
    </row>
    <row r="39" spans="1:1">
      <c r="A39" t="s">
        <v>2791</v>
      </c>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2:H62"/>
  <sheetViews>
    <sheetView topLeftCell="C8" workbookViewId="0">
      <selection activeCell="H62" sqref="H5:H62"/>
    </sheetView>
  </sheetViews>
  <sheetFormatPr defaultRowHeight="14.4"/>
  <cols>
    <col min="5" max="5" width="11.5546875" customWidth="1"/>
    <col min="6" max="6" width="60.21875" customWidth="1"/>
    <col min="8" max="8" width="101.6640625" bestFit="1" customWidth="1"/>
  </cols>
  <sheetData>
    <row r="2" spans="1:8">
      <c r="B2" t="s">
        <v>2537</v>
      </c>
      <c r="C2" t="s">
        <v>2538</v>
      </c>
    </row>
    <row r="3" spans="1:8">
      <c r="A3" t="s">
        <v>2539</v>
      </c>
      <c r="B3" t="s">
        <v>2540</v>
      </c>
      <c r="C3" t="s">
        <v>2541</v>
      </c>
      <c r="D3" t="s">
        <v>2542</v>
      </c>
      <c r="E3" t="s">
        <v>2543</v>
      </c>
      <c r="F3" t="s">
        <v>2544</v>
      </c>
      <c r="H3" t="s">
        <v>2545</v>
      </c>
    </row>
    <row r="5" spans="1:8">
      <c r="A5">
        <v>1</v>
      </c>
      <c r="B5" t="s">
        <v>2546</v>
      </c>
      <c r="C5">
        <v>200</v>
      </c>
      <c r="E5" t="s">
        <v>2547</v>
      </c>
      <c r="F5" t="s">
        <v>2548</v>
      </c>
      <c r="H5" s="174" t="s">
        <v>2549</v>
      </c>
    </row>
    <row r="6" spans="1:8">
      <c r="A6">
        <v>2</v>
      </c>
      <c r="B6" t="s">
        <v>2550</v>
      </c>
      <c r="C6">
        <v>200</v>
      </c>
      <c r="E6" t="s">
        <v>2551</v>
      </c>
      <c r="F6" t="s">
        <v>2552</v>
      </c>
      <c r="H6" s="174" t="s">
        <v>2764</v>
      </c>
    </row>
    <row r="7" spans="1:8">
      <c r="A7">
        <v>3</v>
      </c>
      <c r="B7" t="s">
        <v>2553</v>
      </c>
      <c r="C7">
        <v>400</v>
      </c>
      <c r="E7" t="s">
        <v>2554</v>
      </c>
      <c r="F7" t="s">
        <v>2555</v>
      </c>
      <c r="H7" s="174" t="s">
        <v>2556</v>
      </c>
    </row>
    <row r="8" spans="1:8">
      <c r="A8">
        <v>4</v>
      </c>
      <c r="B8" t="s">
        <v>2557</v>
      </c>
      <c r="C8">
        <v>500</v>
      </c>
      <c r="E8" t="s">
        <v>2558</v>
      </c>
      <c r="F8" t="s">
        <v>2559</v>
      </c>
      <c r="H8" s="174" t="s">
        <v>2766</v>
      </c>
    </row>
    <row r="9" spans="1:8" hidden="1">
      <c r="A9">
        <v>5</v>
      </c>
      <c r="B9" t="s">
        <v>2560</v>
      </c>
      <c r="C9">
        <v>100</v>
      </c>
      <c r="E9" t="s">
        <v>2561</v>
      </c>
      <c r="F9" t="s">
        <v>2562</v>
      </c>
      <c r="H9" t="s">
        <v>2563</v>
      </c>
    </row>
    <row r="10" spans="1:8" hidden="1">
      <c r="A10">
        <v>6</v>
      </c>
      <c r="B10" t="s">
        <v>2564</v>
      </c>
      <c r="C10">
        <v>200</v>
      </c>
      <c r="E10" t="s">
        <v>2565</v>
      </c>
      <c r="F10" t="s">
        <v>2566</v>
      </c>
      <c r="H10" t="s">
        <v>2563</v>
      </c>
    </row>
    <row r="11" spans="1:8" hidden="1">
      <c r="A11">
        <v>7</v>
      </c>
      <c r="B11" t="s">
        <v>2567</v>
      </c>
      <c r="C11">
        <v>300</v>
      </c>
      <c r="E11" t="s">
        <v>2565</v>
      </c>
      <c r="F11" t="s">
        <v>2568</v>
      </c>
      <c r="H11" t="s">
        <v>2563</v>
      </c>
    </row>
    <row r="12" spans="1:8" hidden="1">
      <c r="A12">
        <v>8</v>
      </c>
      <c r="B12" t="s">
        <v>2569</v>
      </c>
      <c r="C12">
        <v>100</v>
      </c>
      <c r="E12" t="s">
        <v>2570</v>
      </c>
      <c r="F12" t="s">
        <v>2571</v>
      </c>
      <c r="H12" t="s">
        <v>2572</v>
      </c>
    </row>
    <row r="13" spans="1:8">
      <c r="A13">
        <v>9</v>
      </c>
      <c r="B13" t="s">
        <v>2573</v>
      </c>
      <c r="C13">
        <v>200</v>
      </c>
      <c r="E13" t="s">
        <v>2574</v>
      </c>
      <c r="F13" t="s">
        <v>2575</v>
      </c>
      <c r="H13" s="174" t="s">
        <v>2576</v>
      </c>
    </row>
    <row r="14" spans="1:8">
      <c r="A14">
        <v>10</v>
      </c>
      <c r="B14" t="s">
        <v>2577</v>
      </c>
      <c r="C14">
        <v>500</v>
      </c>
      <c r="D14" t="s">
        <v>2578</v>
      </c>
      <c r="E14" t="s">
        <v>2579</v>
      </c>
      <c r="F14" t="s">
        <v>2580</v>
      </c>
      <c r="H14" s="174" t="s">
        <v>2768</v>
      </c>
    </row>
    <row r="15" spans="1:8" hidden="1">
      <c r="A15">
        <v>11</v>
      </c>
      <c r="B15" t="s">
        <v>2582</v>
      </c>
      <c r="C15">
        <v>2000</v>
      </c>
      <c r="D15" t="s">
        <v>2578</v>
      </c>
      <c r="E15" t="s">
        <v>2583</v>
      </c>
      <c r="F15" t="s">
        <v>2584</v>
      </c>
      <c r="H15" t="s">
        <v>2581</v>
      </c>
    </row>
    <row r="16" spans="1:8" hidden="1">
      <c r="A16">
        <v>12</v>
      </c>
      <c r="B16" t="s">
        <v>2585</v>
      </c>
      <c r="C16">
        <v>5000</v>
      </c>
      <c r="D16" t="s">
        <v>2578</v>
      </c>
      <c r="E16" t="s">
        <v>2586</v>
      </c>
      <c r="F16" t="s">
        <v>2587</v>
      </c>
      <c r="H16" t="s">
        <v>2581</v>
      </c>
    </row>
    <row r="17" spans="1:8">
      <c r="A17">
        <v>13</v>
      </c>
      <c r="B17" t="s">
        <v>2588</v>
      </c>
      <c r="C17">
        <v>300</v>
      </c>
      <c r="E17" t="s">
        <v>2589</v>
      </c>
      <c r="F17" t="s">
        <v>2590</v>
      </c>
      <c r="H17" s="174" t="s">
        <v>2591</v>
      </c>
    </row>
    <row r="18" spans="1:8" hidden="1">
      <c r="A18">
        <v>14</v>
      </c>
      <c r="B18" t="s">
        <v>2592</v>
      </c>
      <c r="C18">
        <v>700</v>
      </c>
      <c r="E18" t="s">
        <v>2593</v>
      </c>
      <c r="F18" t="s">
        <v>2594</v>
      </c>
      <c r="H18" t="s">
        <v>2591</v>
      </c>
    </row>
    <row r="19" spans="1:8">
      <c r="A19">
        <v>15</v>
      </c>
      <c r="B19" t="s">
        <v>2595</v>
      </c>
      <c r="C19">
        <v>300</v>
      </c>
      <c r="E19" t="s">
        <v>2596</v>
      </c>
      <c r="F19" t="s">
        <v>2597</v>
      </c>
      <c r="H19" s="174" t="s">
        <v>2598</v>
      </c>
    </row>
    <row r="20" spans="1:8" hidden="1">
      <c r="A20">
        <v>16</v>
      </c>
      <c r="B20" t="s">
        <v>2599</v>
      </c>
      <c r="C20">
        <v>400</v>
      </c>
      <c r="E20" t="s">
        <v>2600</v>
      </c>
      <c r="F20" t="s">
        <v>2601</v>
      </c>
      <c r="H20" t="s">
        <v>2598</v>
      </c>
    </row>
    <row r="21" spans="1:8">
      <c r="A21">
        <v>17</v>
      </c>
      <c r="B21" t="s">
        <v>2602</v>
      </c>
      <c r="C21">
        <v>500</v>
      </c>
      <c r="E21" t="s">
        <v>2603</v>
      </c>
      <c r="F21" t="s">
        <v>2604</v>
      </c>
      <c r="H21" s="174" t="s">
        <v>2770</v>
      </c>
    </row>
    <row r="22" spans="1:8" hidden="1">
      <c r="A22">
        <v>18</v>
      </c>
      <c r="B22" t="s">
        <v>2606</v>
      </c>
      <c r="C22">
        <v>1000</v>
      </c>
      <c r="E22" t="s">
        <v>2607</v>
      </c>
      <c r="F22" t="s">
        <v>2608</v>
      </c>
      <c r="H22" t="s">
        <v>2605</v>
      </c>
    </row>
    <row r="23" spans="1:8" hidden="1">
      <c r="A23">
        <v>19</v>
      </c>
      <c r="B23" t="s">
        <v>2609</v>
      </c>
      <c r="C23">
        <v>2000</v>
      </c>
      <c r="E23" t="s">
        <v>2610</v>
      </c>
      <c r="F23" t="s">
        <v>2611</v>
      </c>
      <c r="H23" t="s">
        <v>2605</v>
      </c>
    </row>
    <row r="24" spans="1:8">
      <c r="A24">
        <v>20</v>
      </c>
      <c r="B24" t="s">
        <v>2612</v>
      </c>
      <c r="C24">
        <v>100</v>
      </c>
      <c r="E24" t="s">
        <v>2613</v>
      </c>
      <c r="F24" t="s">
        <v>2614</v>
      </c>
      <c r="H24" s="174" t="s">
        <v>2615</v>
      </c>
    </row>
    <row r="25" spans="1:8" hidden="1">
      <c r="A25">
        <v>21</v>
      </c>
      <c r="B25" t="s">
        <v>2616</v>
      </c>
      <c r="C25">
        <v>200</v>
      </c>
      <c r="E25" t="s">
        <v>2617</v>
      </c>
      <c r="F25" t="s">
        <v>2618</v>
      </c>
      <c r="H25" t="s">
        <v>2615</v>
      </c>
    </row>
    <row r="26" spans="1:8">
      <c r="A26">
        <v>22</v>
      </c>
      <c r="B26" t="s">
        <v>2619</v>
      </c>
      <c r="C26">
        <v>300</v>
      </c>
      <c r="E26" t="s">
        <v>2620</v>
      </c>
      <c r="F26" t="s">
        <v>2621</v>
      </c>
      <c r="H26" s="174" t="s">
        <v>2622</v>
      </c>
    </row>
    <row r="27" spans="1:8">
      <c r="A27">
        <v>23</v>
      </c>
      <c r="B27" t="s">
        <v>2623</v>
      </c>
      <c r="C27">
        <v>400</v>
      </c>
      <c r="E27" t="s">
        <v>2624</v>
      </c>
      <c r="F27" t="s">
        <v>2625</v>
      </c>
      <c r="H27" s="174" t="s">
        <v>2626</v>
      </c>
    </row>
    <row r="28" spans="1:8" hidden="1">
      <c r="A28">
        <v>24</v>
      </c>
      <c r="B28" t="s">
        <v>2627</v>
      </c>
      <c r="C28">
        <v>600</v>
      </c>
      <c r="E28" t="s">
        <v>2628</v>
      </c>
      <c r="F28" t="s">
        <v>2629</v>
      </c>
      <c r="H28" t="s">
        <v>2626</v>
      </c>
    </row>
    <row r="29" spans="1:8">
      <c r="A29">
        <v>25</v>
      </c>
      <c r="B29" t="s">
        <v>2630</v>
      </c>
      <c r="C29">
        <v>200</v>
      </c>
      <c r="E29" t="s">
        <v>2631</v>
      </c>
      <c r="F29" t="s">
        <v>2632</v>
      </c>
      <c r="H29" s="174" t="s">
        <v>2633</v>
      </c>
    </row>
    <row r="30" spans="1:8" hidden="1">
      <c r="A30">
        <v>26</v>
      </c>
      <c r="B30" t="s">
        <v>2634</v>
      </c>
      <c r="C30">
        <v>300</v>
      </c>
      <c r="E30" t="s">
        <v>2635</v>
      </c>
      <c r="F30" t="s">
        <v>2636</v>
      </c>
      <c r="H30" t="s">
        <v>2633</v>
      </c>
    </row>
    <row r="31" spans="1:8">
      <c r="A31">
        <v>27</v>
      </c>
      <c r="B31" t="s">
        <v>2637</v>
      </c>
      <c r="C31">
        <v>100</v>
      </c>
      <c r="E31" t="s">
        <v>2638</v>
      </c>
      <c r="F31" t="s">
        <v>2639</v>
      </c>
      <c r="H31" s="174" t="s">
        <v>2640</v>
      </c>
    </row>
    <row r="32" spans="1:8" hidden="1">
      <c r="A32">
        <v>28</v>
      </c>
      <c r="B32" t="s">
        <v>2641</v>
      </c>
      <c r="C32">
        <v>200</v>
      </c>
      <c r="E32" t="s">
        <v>2642</v>
      </c>
      <c r="F32" t="s">
        <v>2643</v>
      </c>
      <c r="H32" t="s">
        <v>2640</v>
      </c>
    </row>
    <row r="33" spans="1:8">
      <c r="A33">
        <v>29</v>
      </c>
      <c r="B33" t="s">
        <v>2644</v>
      </c>
      <c r="C33">
        <v>100</v>
      </c>
      <c r="E33" t="s">
        <v>2645</v>
      </c>
      <c r="F33" t="s">
        <v>2646</v>
      </c>
      <c r="H33" s="174" t="s">
        <v>2549</v>
      </c>
    </row>
    <row r="34" spans="1:8" hidden="1">
      <c r="A34">
        <v>30</v>
      </c>
      <c r="B34" t="s">
        <v>1570</v>
      </c>
      <c r="C34">
        <v>200</v>
      </c>
      <c r="E34" t="s">
        <v>2647</v>
      </c>
      <c r="F34" t="s">
        <v>2648</v>
      </c>
      <c r="H34" t="s">
        <v>2549</v>
      </c>
    </row>
    <row r="35" spans="1:8">
      <c r="A35">
        <v>31</v>
      </c>
      <c r="B35" t="s">
        <v>2649</v>
      </c>
      <c r="C35">
        <v>500</v>
      </c>
      <c r="E35" t="s">
        <v>2650</v>
      </c>
      <c r="F35" t="s">
        <v>2651</v>
      </c>
      <c r="H35" s="174" t="s">
        <v>2652</v>
      </c>
    </row>
    <row r="36" spans="1:8" hidden="1">
      <c r="A36">
        <v>32</v>
      </c>
      <c r="B36" t="s">
        <v>2653</v>
      </c>
      <c r="C36">
        <v>1000</v>
      </c>
      <c r="E36" t="s">
        <v>2654</v>
      </c>
      <c r="F36" t="s">
        <v>2655</v>
      </c>
      <c r="H36" t="s">
        <v>2652</v>
      </c>
    </row>
    <row r="37" spans="1:8">
      <c r="A37">
        <v>33</v>
      </c>
      <c r="B37" t="s">
        <v>2656</v>
      </c>
      <c r="C37">
        <v>300</v>
      </c>
      <c r="D37" t="s">
        <v>2657</v>
      </c>
      <c r="E37" t="s">
        <v>2658</v>
      </c>
      <c r="F37" t="s">
        <v>2659</v>
      </c>
      <c r="H37" s="174" t="s">
        <v>2660</v>
      </c>
    </row>
    <row r="38" spans="1:8" hidden="1">
      <c r="A38">
        <v>34</v>
      </c>
      <c r="B38" t="s">
        <v>2661</v>
      </c>
      <c r="C38">
        <v>400</v>
      </c>
      <c r="D38" t="s">
        <v>2657</v>
      </c>
      <c r="E38" t="s">
        <v>2662</v>
      </c>
      <c r="F38" t="s">
        <v>2663</v>
      </c>
      <c r="H38" t="s">
        <v>2660</v>
      </c>
    </row>
    <row r="39" spans="1:8">
      <c r="A39">
        <v>35</v>
      </c>
      <c r="B39" t="s">
        <v>2664</v>
      </c>
      <c r="C39">
        <v>100</v>
      </c>
      <c r="E39" t="s">
        <v>2665</v>
      </c>
      <c r="F39" t="s">
        <v>2666</v>
      </c>
      <c r="H39" s="174" t="s">
        <v>2667</v>
      </c>
    </row>
    <row r="40" spans="1:8">
      <c r="A40">
        <v>36</v>
      </c>
      <c r="B40" t="s">
        <v>2668</v>
      </c>
      <c r="C40">
        <v>1000</v>
      </c>
      <c r="E40" t="s">
        <v>2669</v>
      </c>
      <c r="F40" t="s">
        <v>2670</v>
      </c>
      <c r="H40" s="174" t="s">
        <v>2671</v>
      </c>
    </row>
    <row r="41" spans="1:8">
      <c r="A41">
        <v>37</v>
      </c>
      <c r="B41" t="s">
        <v>2672</v>
      </c>
      <c r="C41">
        <v>1000</v>
      </c>
      <c r="E41" t="s">
        <v>2673</v>
      </c>
      <c r="F41" t="s">
        <v>2674</v>
      </c>
      <c r="H41" s="174" t="s">
        <v>2675</v>
      </c>
    </row>
    <row r="42" spans="1:8">
      <c r="A42">
        <v>38</v>
      </c>
      <c r="B42" t="s">
        <v>2676</v>
      </c>
      <c r="C42">
        <v>200</v>
      </c>
      <c r="E42" t="s">
        <v>2677</v>
      </c>
      <c r="F42" t="s">
        <v>2678</v>
      </c>
      <c r="H42" s="174" t="s">
        <v>2679</v>
      </c>
    </row>
    <row r="43" spans="1:8" hidden="1">
      <c r="A43">
        <v>39</v>
      </c>
      <c r="B43" t="s">
        <v>2680</v>
      </c>
      <c r="C43">
        <v>2000</v>
      </c>
      <c r="D43" t="s">
        <v>2681</v>
      </c>
      <c r="E43" t="s">
        <v>2682</v>
      </c>
      <c r="F43" t="s">
        <v>2683</v>
      </c>
      <c r="H43" t="s">
        <v>2684</v>
      </c>
    </row>
    <row r="44" spans="1:8" hidden="1">
      <c r="A44">
        <v>40</v>
      </c>
      <c r="B44" t="s">
        <v>2685</v>
      </c>
      <c r="C44">
        <v>1000</v>
      </c>
      <c r="D44" t="s">
        <v>2686</v>
      </c>
      <c r="E44" t="s">
        <v>2687</v>
      </c>
      <c r="F44" t="s">
        <v>2688</v>
      </c>
      <c r="H44" t="s">
        <v>2689</v>
      </c>
    </row>
    <row r="45" spans="1:8" hidden="1">
      <c r="A45">
        <v>41</v>
      </c>
      <c r="B45" t="s">
        <v>2690</v>
      </c>
      <c r="C45">
        <v>2000</v>
      </c>
      <c r="D45" t="s">
        <v>2691</v>
      </c>
      <c r="E45" t="s">
        <v>2692</v>
      </c>
      <c r="F45" t="s">
        <v>2693</v>
      </c>
      <c r="H45" t="s">
        <v>2694</v>
      </c>
    </row>
    <row r="46" spans="1:8">
      <c r="A46">
        <v>42</v>
      </c>
      <c r="B46" t="s">
        <v>2695</v>
      </c>
      <c r="C46">
        <v>200</v>
      </c>
      <c r="D46" t="s">
        <v>2696</v>
      </c>
      <c r="E46" t="s">
        <v>2697</v>
      </c>
      <c r="F46" t="s">
        <v>2698</v>
      </c>
      <c r="H46" s="174" t="s">
        <v>2699</v>
      </c>
    </row>
    <row r="47" spans="1:8">
      <c r="A47">
        <v>43</v>
      </c>
      <c r="B47" t="s">
        <v>2700</v>
      </c>
      <c r="C47">
        <v>300</v>
      </c>
      <c r="D47" t="s">
        <v>2701</v>
      </c>
      <c r="E47" t="s">
        <v>2702</v>
      </c>
      <c r="F47" t="s">
        <v>2703</v>
      </c>
      <c r="H47" s="174" t="s">
        <v>2771</v>
      </c>
    </row>
    <row r="48" spans="1:8">
      <c r="A48">
        <v>44</v>
      </c>
      <c r="B48" t="s">
        <v>2704</v>
      </c>
      <c r="C48">
        <v>100</v>
      </c>
      <c r="E48" t="s">
        <v>2705</v>
      </c>
      <c r="F48" t="s">
        <v>2706</v>
      </c>
      <c r="H48" s="174" t="s">
        <v>2707</v>
      </c>
    </row>
    <row r="49" spans="1:8">
      <c r="A49">
        <v>45</v>
      </c>
      <c r="B49" t="s">
        <v>2708</v>
      </c>
      <c r="C49">
        <v>500</v>
      </c>
      <c r="E49" t="s">
        <v>2709</v>
      </c>
      <c r="F49" t="s">
        <v>2710</v>
      </c>
      <c r="H49" s="174" t="s">
        <v>2773</v>
      </c>
    </row>
    <row r="50" spans="1:8">
      <c r="A50">
        <v>46</v>
      </c>
      <c r="B50" t="s">
        <v>2711</v>
      </c>
      <c r="C50">
        <v>600</v>
      </c>
      <c r="E50" t="s">
        <v>2712</v>
      </c>
      <c r="F50" t="s">
        <v>2713</v>
      </c>
      <c r="H50" s="174" t="s">
        <v>2549</v>
      </c>
    </row>
    <row r="51" spans="1:8">
      <c r="A51">
        <v>47</v>
      </c>
      <c r="B51" t="s">
        <v>2714</v>
      </c>
      <c r="C51">
        <v>400</v>
      </c>
      <c r="E51" t="s">
        <v>2715</v>
      </c>
      <c r="F51" t="s">
        <v>2716</v>
      </c>
      <c r="H51" s="174" t="s">
        <v>2717</v>
      </c>
    </row>
    <row r="52" spans="1:8">
      <c r="A52">
        <v>48</v>
      </c>
      <c r="B52" t="s">
        <v>2718</v>
      </c>
      <c r="C52">
        <v>100</v>
      </c>
      <c r="E52" t="s">
        <v>2719</v>
      </c>
      <c r="F52" t="s">
        <v>2720</v>
      </c>
      <c r="H52" s="174" t="s">
        <v>2775</v>
      </c>
    </row>
    <row r="53" spans="1:8">
      <c r="A53">
        <v>49</v>
      </c>
      <c r="B53" t="s">
        <v>2721</v>
      </c>
      <c r="C53">
        <v>500</v>
      </c>
      <c r="E53" t="s">
        <v>2722</v>
      </c>
      <c r="F53" t="s">
        <v>2723</v>
      </c>
      <c r="H53" s="174" t="s">
        <v>2724</v>
      </c>
    </row>
    <row r="54" spans="1:8" hidden="1">
      <c r="A54">
        <v>50</v>
      </c>
      <c r="B54" t="s">
        <v>2725</v>
      </c>
      <c r="C54">
        <v>200</v>
      </c>
      <c r="E54" t="s">
        <v>2726</v>
      </c>
      <c r="F54" t="s">
        <v>2727</v>
      </c>
      <c r="H54" t="s">
        <v>2724</v>
      </c>
    </row>
    <row r="55" spans="1:8">
      <c r="A55">
        <v>51</v>
      </c>
      <c r="B55" t="s">
        <v>2728</v>
      </c>
      <c r="C55">
        <v>2000</v>
      </c>
      <c r="E55" t="s">
        <v>2729</v>
      </c>
      <c r="F55" t="s">
        <v>2730</v>
      </c>
      <c r="H55" s="174" t="s">
        <v>2777</v>
      </c>
    </row>
    <row r="56" spans="1:8" hidden="1">
      <c r="A56">
        <v>52</v>
      </c>
      <c r="B56" t="s">
        <v>2731</v>
      </c>
      <c r="C56">
        <v>2500</v>
      </c>
      <c r="D56" t="s">
        <v>2732</v>
      </c>
      <c r="E56" t="s">
        <v>2733</v>
      </c>
      <c r="F56" t="s">
        <v>2734</v>
      </c>
      <c r="H56" t="s">
        <v>2735</v>
      </c>
    </row>
    <row r="57" spans="1:8">
      <c r="A57">
        <v>53</v>
      </c>
      <c r="B57" t="s">
        <v>2736</v>
      </c>
      <c r="C57">
        <v>500</v>
      </c>
      <c r="E57" t="s">
        <v>2737</v>
      </c>
      <c r="F57" t="s">
        <v>2738</v>
      </c>
      <c r="H57" s="174" t="s">
        <v>2779</v>
      </c>
    </row>
    <row r="58" spans="1:8" hidden="1">
      <c r="A58">
        <v>54</v>
      </c>
      <c r="B58" t="s">
        <v>2740</v>
      </c>
      <c r="C58">
        <v>1000</v>
      </c>
      <c r="E58" t="s">
        <v>2741</v>
      </c>
      <c r="F58" t="s">
        <v>2742</v>
      </c>
      <c r="H58" t="s">
        <v>2739</v>
      </c>
    </row>
    <row r="59" spans="1:8" hidden="1">
      <c r="A59">
        <v>55</v>
      </c>
      <c r="B59" t="s">
        <v>2743</v>
      </c>
      <c r="C59">
        <v>2000</v>
      </c>
      <c r="E59" t="s">
        <v>2744</v>
      </c>
      <c r="F59" t="s">
        <v>2745</v>
      </c>
      <c r="H59" t="s">
        <v>2739</v>
      </c>
    </row>
    <row r="60" spans="1:8">
      <c r="A60">
        <v>56</v>
      </c>
      <c r="B60" t="s">
        <v>2746</v>
      </c>
      <c r="C60">
        <v>500</v>
      </c>
      <c r="E60" t="s">
        <v>2747</v>
      </c>
      <c r="F60" t="s">
        <v>2748</v>
      </c>
      <c r="H60" s="174" t="s">
        <v>2749</v>
      </c>
    </row>
    <row r="61" spans="1:8">
      <c r="A61">
        <v>57</v>
      </c>
      <c r="B61" t="s">
        <v>2750</v>
      </c>
      <c r="C61">
        <v>750</v>
      </c>
      <c r="E61" t="s">
        <v>2751</v>
      </c>
      <c r="F61" t="s">
        <v>2752</v>
      </c>
      <c r="H61" s="174" t="s">
        <v>2753</v>
      </c>
    </row>
    <row r="62" spans="1:8">
      <c r="A62">
        <v>58</v>
      </c>
      <c r="B62" t="s">
        <v>2754</v>
      </c>
      <c r="C62">
        <v>500</v>
      </c>
      <c r="E62" t="s">
        <v>2755</v>
      </c>
      <c r="F62" t="s">
        <v>2756</v>
      </c>
      <c r="H62" s="174" t="s">
        <v>2778</v>
      </c>
    </row>
  </sheetData>
  <autoFilter ref="H5:H62">
    <filterColumn colId="0">
      <colorFilter dxfId="0"/>
    </filterColumn>
  </autoFilter>
  <phoneticPr fontId="1"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9"/>
  <sheetViews>
    <sheetView topLeftCell="A134" workbookViewId="0">
      <selection sqref="A1:A159"/>
    </sheetView>
  </sheetViews>
  <sheetFormatPr defaultRowHeight="14.4"/>
  <cols>
    <col min="1" max="1" width="29.44140625" style="315" customWidth="1"/>
  </cols>
  <sheetData>
    <row r="1" spans="1:1">
      <c r="A1" s="154" t="s">
        <v>3115</v>
      </c>
    </row>
    <row r="2" spans="1:1">
      <c r="A2" s="154" t="s">
        <v>3189</v>
      </c>
    </row>
    <row r="3" spans="1:1">
      <c r="A3" s="154" t="s">
        <v>1200</v>
      </c>
    </row>
    <row r="4" spans="1:1">
      <c r="A4" s="154" t="s">
        <v>3190</v>
      </c>
    </row>
    <row r="5" spans="1:1">
      <c r="A5" s="154" t="s">
        <v>1446</v>
      </c>
    </row>
    <row r="6" spans="1:1">
      <c r="A6" s="154" t="s">
        <v>1186</v>
      </c>
    </row>
    <row r="7" spans="1:1">
      <c r="A7" s="154" t="s">
        <v>791</v>
      </c>
    </row>
    <row r="8" spans="1:1">
      <c r="A8" s="154" t="s">
        <v>3191</v>
      </c>
    </row>
    <row r="9" spans="1:1">
      <c r="A9" s="154" t="s">
        <v>1480</v>
      </c>
    </row>
    <row r="10" spans="1:1">
      <c r="A10" s="154" t="s">
        <v>800</v>
      </c>
    </row>
    <row r="11" spans="1:1">
      <c r="A11" s="154" t="s">
        <v>3192</v>
      </c>
    </row>
    <row r="12" spans="1:1">
      <c r="A12" s="154" t="s">
        <v>1255</v>
      </c>
    </row>
    <row r="13" spans="1:1">
      <c r="A13" s="154" t="s">
        <v>3193</v>
      </c>
    </row>
    <row r="14" spans="1:1">
      <c r="A14" s="154" t="s">
        <v>3194</v>
      </c>
    </row>
    <row r="15" spans="1:1">
      <c r="A15" s="154" t="s">
        <v>3195</v>
      </c>
    </row>
    <row r="16" spans="1:1">
      <c r="A16" s="154" t="s">
        <v>3196</v>
      </c>
    </row>
    <row r="17" spans="1:1">
      <c r="A17" s="154" t="s">
        <v>1005</v>
      </c>
    </row>
    <row r="18" spans="1:1">
      <c r="A18" s="154" t="s">
        <v>3197</v>
      </c>
    </row>
    <row r="19" spans="1:1">
      <c r="A19" s="154" t="s">
        <v>1025</v>
      </c>
    </row>
    <row r="20" spans="1:1">
      <c r="A20" s="154" t="s">
        <v>3135</v>
      </c>
    </row>
    <row r="21" spans="1:1">
      <c r="A21" s="154" t="s">
        <v>1052</v>
      </c>
    </row>
    <row r="22" spans="1:1">
      <c r="A22" s="154" t="s">
        <v>3198</v>
      </c>
    </row>
    <row r="23" spans="1:1">
      <c r="A23" s="154" t="s">
        <v>1065</v>
      </c>
    </row>
    <row r="24" spans="1:1">
      <c r="A24" s="154" t="s">
        <v>3199</v>
      </c>
    </row>
    <row r="25" spans="1:1">
      <c r="A25" s="154" t="s">
        <v>3200</v>
      </c>
    </row>
    <row r="26" spans="1:1">
      <c r="A26" s="154" t="s">
        <v>3200</v>
      </c>
    </row>
    <row r="27" spans="1:1">
      <c r="A27" s="154" t="s">
        <v>3201</v>
      </c>
    </row>
    <row r="28" spans="1:1">
      <c r="A28" s="154" t="s">
        <v>1094</v>
      </c>
    </row>
    <row r="29" spans="1:1">
      <c r="A29" s="154" t="s">
        <v>1103</v>
      </c>
    </row>
    <row r="30" spans="1:1">
      <c r="A30" s="154" t="s">
        <v>1108</v>
      </c>
    </row>
    <row r="31" spans="1:1">
      <c r="A31" s="154" t="s">
        <v>3202</v>
      </c>
    </row>
    <row r="32" spans="1:1">
      <c r="A32" s="154" t="s">
        <v>3203</v>
      </c>
    </row>
    <row r="33" spans="1:1">
      <c r="A33" s="154" t="s">
        <v>1110</v>
      </c>
    </row>
    <row r="34" spans="1:1">
      <c r="A34" s="154" t="s">
        <v>1137</v>
      </c>
    </row>
    <row r="35" spans="1:1">
      <c r="A35" s="154" t="s">
        <v>1139</v>
      </c>
    </row>
    <row r="36" spans="1:1">
      <c r="A36" s="154" t="s">
        <v>1140</v>
      </c>
    </row>
    <row r="37" spans="1:1">
      <c r="A37" s="154" t="s">
        <v>3204</v>
      </c>
    </row>
    <row r="38" spans="1:1">
      <c r="A38" s="154" t="s">
        <v>1203</v>
      </c>
    </row>
    <row r="39" spans="1:1">
      <c r="A39" s="154" t="s">
        <v>1203</v>
      </c>
    </row>
    <row r="40" spans="1:1">
      <c r="A40" s="154" t="s">
        <v>1214</v>
      </c>
    </row>
    <row r="41" spans="1:1">
      <c r="A41" s="154" t="s">
        <v>1218</v>
      </c>
    </row>
    <row r="42" spans="1:1">
      <c r="A42" s="154" t="s">
        <v>1250</v>
      </c>
    </row>
    <row r="43" spans="1:1">
      <c r="A43" s="154" t="s">
        <v>1262</v>
      </c>
    </row>
    <row r="44" spans="1:1">
      <c r="A44" s="154" t="s">
        <v>1265</v>
      </c>
    </row>
    <row r="45" spans="1:1">
      <c r="A45" s="154" t="s">
        <v>3205</v>
      </c>
    </row>
    <row r="46" spans="1:1">
      <c r="A46" s="154" t="s">
        <v>3205</v>
      </c>
    </row>
    <row r="47" spans="1:1">
      <c r="A47" s="154" t="s">
        <v>3205</v>
      </c>
    </row>
    <row r="48" spans="1:1">
      <c r="A48" s="154" t="s">
        <v>823</v>
      </c>
    </row>
    <row r="49" spans="1:1">
      <c r="A49" s="154" t="s">
        <v>1281</v>
      </c>
    </row>
    <row r="50" spans="1:1">
      <c r="A50" s="154" t="s">
        <v>1284</v>
      </c>
    </row>
    <row r="51" spans="1:1">
      <c r="A51" s="154" t="s">
        <v>1284</v>
      </c>
    </row>
    <row r="52" spans="1:1">
      <c r="A52" s="154" t="s">
        <v>1284</v>
      </c>
    </row>
    <row r="53" spans="1:1">
      <c r="A53" s="154" t="s">
        <v>1284</v>
      </c>
    </row>
    <row r="54" spans="1:1">
      <c r="A54" s="154" t="s">
        <v>1284</v>
      </c>
    </row>
    <row r="55" spans="1:1">
      <c r="A55" s="154" t="s">
        <v>3206</v>
      </c>
    </row>
    <row r="56" spans="1:1">
      <c r="A56" s="154" t="s">
        <v>3207</v>
      </c>
    </row>
    <row r="57" spans="1:1">
      <c r="A57" s="154" t="s">
        <v>1296</v>
      </c>
    </row>
    <row r="58" spans="1:1">
      <c r="A58" s="154" t="s">
        <v>1296</v>
      </c>
    </row>
    <row r="59" spans="1:1">
      <c r="A59" s="154" t="s">
        <v>1299</v>
      </c>
    </row>
    <row r="60" spans="1:1">
      <c r="A60" s="154" t="s">
        <v>1299</v>
      </c>
    </row>
    <row r="61" spans="1:1">
      <c r="A61" s="154" t="s">
        <v>3208</v>
      </c>
    </row>
    <row r="62" spans="1:1">
      <c r="A62" s="154" t="s">
        <v>864</v>
      </c>
    </row>
    <row r="63" spans="1:1">
      <c r="A63" s="154" t="s">
        <v>3209</v>
      </c>
    </row>
    <row r="64" spans="1:1">
      <c r="A64" s="154" t="s">
        <v>3210</v>
      </c>
    </row>
    <row r="65" spans="1:1">
      <c r="A65" s="154" t="s">
        <v>1347</v>
      </c>
    </row>
    <row r="66" spans="1:1">
      <c r="A66" s="154" t="s">
        <v>1341</v>
      </c>
    </row>
    <row r="67" spans="1:1">
      <c r="A67" s="154" t="s">
        <v>1377</v>
      </c>
    </row>
    <row r="68" spans="1:1">
      <c r="A68" s="154" t="s">
        <v>1389</v>
      </c>
    </row>
    <row r="69" spans="1:1">
      <c r="A69" s="154" t="s">
        <v>1395</v>
      </c>
    </row>
    <row r="70" spans="1:1">
      <c r="A70" s="154" t="s">
        <v>3211</v>
      </c>
    </row>
    <row r="71" spans="1:1">
      <c r="A71" s="154" t="s">
        <v>928</v>
      </c>
    </row>
    <row r="72" spans="1:1">
      <c r="A72" s="154" t="s">
        <v>3212</v>
      </c>
    </row>
    <row r="73" spans="1:1">
      <c r="A73" s="154" t="s">
        <v>3213</v>
      </c>
    </row>
    <row r="74" spans="1:1">
      <c r="A74" s="154" t="s">
        <v>1438</v>
      </c>
    </row>
    <row r="75" spans="1:1">
      <c r="A75" s="154" t="s">
        <v>1448</v>
      </c>
    </row>
    <row r="76" spans="1:1">
      <c r="A76" s="154" t="s">
        <v>1466</v>
      </c>
    </row>
    <row r="77" spans="1:1">
      <c r="A77" s="154" t="s">
        <v>1466</v>
      </c>
    </row>
    <row r="78" spans="1:1">
      <c r="A78" s="154" t="s">
        <v>1466</v>
      </c>
    </row>
    <row r="79" spans="1:1">
      <c r="A79" s="154" t="s">
        <v>1479</v>
      </c>
    </row>
    <row r="80" spans="1:1">
      <c r="A80" s="315" t="s">
        <v>3116</v>
      </c>
    </row>
    <row r="81" spans="1:1">
      <c r="A81" s="315" t="s">
        <v>3117</v>
      </c>
    </row>
    <row r="82" spans="1:1">
      <c r="A82" s="315" t="s">
        <v>3118</v>
      </c>
    </row>
    <row r="83" spans="1:1">
      <c r="A83" s="315" t="s">
        <v>3119</v>
      </c>
    </row>
    <row r="84" spans="1:1">
      <c r="A84" s="315" t="s">
        <v>3120</v>
      </c>
    </row>
    <row r="85" spans="1:1">
      <c r="A85" s="315" t="s">
        <v>3121</v>
      </c>
    </row>
    <row r="86" spans="1:1">
      <c r="A86" s="315" t="s">
        <v>3122</v>
      </c>
    </row>
    <row r="87" spans="1:1">
      <c r="A87" s="315" t="s">
        <v>3123</v>
      </c>
    </row>
    <row r="88" spans="1:1">
      <c r="A88" s="315" t="s">
        <v>3124</v>
      </c>
    </row>
    <row r="89" spans="1:1">
      <c r="A89" s="315" t="s">
        <v>3125</v>
      </c>
    </row>
    <row r="90" spans="1:1">
      <c r="A90" s="315" t="s">
        <v>3126</v>
      </c>
    </row>
    <row r="91" spans="1:1">
      <c r="A91" s="315" t="s">
        <v>3127</v>
      </c>
    </row>
    <row r="92" spans="1:1">
      <c r="A92" s="315" t="s">
        <v>3128</v>
      </c>
    </row>
    <row r="93" spans="1:1">
      <c r="A93" s="315" t="s">
        <v>3129</v>
      </c>
    </row>
    <row r="94" spans="1:1">
      <c r="A94" s="315" t="s">
        <v>3130</v>
      </c>
    </row>
    <row r="95" spans="1:1">
      <c r="A95" s="315" t="s">
        <v>3131</v>
      </c>
    </row>
    <row r="96" spans="1:1">
      <c r="A96" s="315" t="s">
        <v>3132</v>
      </c>
    </row>
    <row r="97" spans="1:1">
      <c r="A97" s="315" t="s">
        <v>3133</v>
      </c>
    </row>
    <row r="98" spans="1:1">
      <c r="A98" s="315" t="s">
        <v>3134</v>
      </c>
    </row>
    <row r="99" spans="1:1">
      <c r="A99" s="315" t="s">
        <v>3136</v>
      </c>
    </row>
    <row r="100" spans="1:1">
      <c r="A100" s="315" t="s">
        <v>3137</v>
      </c>
    </row>
    <row r="101" spans="1:1">
      <c r="A101" s="315" t="s">
        <v>3138</v>
      </c>
    </row>
    <row r="102" spans="1:1">
      <c r="A102" s="315" t="s">
        <v>3139</v>
      </c>
    </row>
    <row r="103" spans="1:1">
      <c r="A103" s="315" t="s">
        <v>3140</v>
      </c>
    </row>
    <row r="104" spans="1:1">
      <c r="A104" s="315" t="s">
        <v>3141</v>
      </c>
    </row>
    <row r="105" spans="1:1">
      <c r="A105" s="315" t="s">
        <v>3142</v>
      </c>
    </row>
    <row r="106" spans="1:1">
      <c r="A106" s="315" t="s">
        <v>3143</v>
      </c>
    </row>
    <row r="107" spans="1:1">
      <c r="A107" s="315" t="s">
        <v>3144</v>
      </c>
    </row>
    <row r="108" spans="1:1">
      <c r="A108" s="315" t="s">
        <v>3145</v>
      </c>
    </row>
    <row r="109" spans="1:1">
      <c r="A109" s="315" t="s">
        <v>3146</v>
      </c>
    </row>
    <row r="110" spans="1:1">
      <c r="A110" s="315" t="s">
        <v>3147</v>
      </c>
    </row>
    <row r="111" spans="1:1">
      <c r="A111" s="315" t="s">
        <v>3148</v>
      </c>
    </row>
    <row r="112" spans="1:1">
      <c r="A112" s="315" t="s">
        <v>3149</v>
      </c>
    </row>
    <row r="113" spans="1:1">
      <c r="A113" s="315" t="s">
        <v>3150</v>
      </c>
    </row>
    <row r="114" spans="1:1">
      <c r="A114" s="315" t="s">
        <v>3151</v>
      </c>
    </row>
    <row r="115" spans="1:1">
      <c r="A115" s="315" t="s">
        <v>3152</v>
      </c>
    </row>
    <row r="116" spans="1:1">
      <c r="A116" s="315" t="s">
        <v>3153</v>
      </c>
    </row>
    <row r="117" spans="1:1">
      <c r="A117" s="315" t="s">
        <v>3154</v>
      </c>
    </row>
    <row r="118" spans="1:1">
      <c r="A118" s="315" t="s">
        <v>3155</v>
      </c>
    </row>
    <row r="119" spans="1:1">
      <c r="A119" s="315" t="s">
        <v>3156</v>
      </c>
    </row>
    <row r="120" spans="1:1">
      <c r="A120" s="315" t="s">
        <v>3157</v>
      </c>
    </row>
    <row r="121" spans="1:1">
      <c r="A121" s="315" t="s">
        <v>3158</v>
      </c>
    </row>
    <row r="122" spans="1:1">
      <c r="A122" s="315" t="s">
        <v>3159</v>
      </c>
    </row>
    <row r="123" spans="1:1">
      <c r="A123" s="315" t="s">
        <v>941</v>
      </c>
    </row>
    <row r="124" spans="1:1">
      <c r="A124" s="315" t="s">
        <v>3160</v>
      </c>
    </row>
    <row r="125" spans="1:1">
      <c r="A125" s="315" t="s">
        <v>3161</v>
      </c>
    </row>
    <row r="126" spans="1:1">
      <c r="A126" s="315" t="s">
        <v>3162</v>
      </c>
    </row>
    <row r="127" spans="1:1">
      <c r="A127" s="315" t="s">
        <v>3163</v>
      </c>
    </row>
    <row r="128" spans="1:1">
      <c r="A128" s="315" t="s">
        <v>3159</v>
      </c>
    </row>
    <row r="129" spans="1:1">
      <c r="A129" s="315" t="s">
        <v>1298</v>
      </c>
    </row>
    <row r="130" spans="1:1">
      <c r="A130" s="315" t="s">
        <v>3149</v>
      </c>
    </row>
    <row r="131" spans="1:1">
      <c r="A131" s="315" t="s">
        <v>3153</v>
      </c>
    </row>
    <row r="132" spans="1:1">
      <c r="A132" s="315" t="s">
        <v>3164</v>
      </c>
    </row>
    <row r="133" spans="1:1">
      <c r="A133" s="315" t="s">
        <v>3165</v>
      </c>
    </row>
    <row r="134" spans="1:1">
      <c r="A134" s="315" t="s">
        <v>3166</v>
      </c>
    </row>
    <row r="135" spans="1:1">
      <c r="A135" s="315" t="s">
        <v>3167</v>
      </c>
    </row>
    <row r="136" spans="1:1">
      <c r="A136" s="315" t="s">
        <v>3168</v>
      </c>
    </row>
    <row r="137" spans="1:1">
      <c r="A137" s="315" t="s">
        <v>3169</v>
      </c>
    </row>
    <row r="138" spans="1:1">
      <c r="A138" s="315" t="s">
        <v>3170</v>
      </c>
    </row>
    <row r="139" spans="1:1">
      <c r="A139" s="315" t="s">
        <v>1462</v>
      </c>
    </row>
    <row r="140" spans="1:1">
      <c r="A140" s="315" t="s">
        <v>3171</v>
      </c>
    </row>
    <row r="141" spans="1:1">
      <c r="A141" s="315" t="s">
        <v>3172</v>
      </c>
    </row>
    <row r="142" spans="1:1">
      <c r="A142" s="315" t="s">
        <v>3173</v>
      </c>
    </row>
    <row r="143" spans="1:1">
      <c r="A143" s="315" t="s">
        <v>3154</v>
      </c>
    </row>
    <row r="144" spans="1:1">
      <c r="A144" s="315" t="s">
        <v>3174</v>
      </c>
    </row>
    <row r="145" spans="1:1">
      <c r="A145" s="315" t="s">
        <v>3175</v>
      </c>
    </row>
    <row r="146" spans="1:1">
      <c r="A146" s="315" t="s">
        <v>3176</v>
      </c>
    </row>
    <row r="147" spans="1:1">
      <c r="A147" s="315" t="s">
        <v>3177</v>
      </c>
    </row>
    <row r="148" spans="1:1">
      <c r="A148" s="315" t="s">
        <v>3178</v>
      </c>
    </row>
    <row r="149" spans="1:1">
      <c r="A149" s="315" t="s">
        <v>3179</v>
      </c>
    </row>
    <row r="150" spans="1:1">
      <c r="A150" s="315" t="s">
        <v>3180</v>
      </c>
    </row>
    <row r="151" spans="1:1">
      <c r="A151" s="315" t="s">
        <v>3181</v>
      </c>
    </row>
    <row r="152" spans="1:1">
      <c r="A152" s="315" t="s">
        <v>3182</v>
      </c>
    </row>
    <row r="153" spans="1:1">
      <c r="A153" s="315" t="s">
        <v>3183</v>
      </c>
    </row>
    <row r="154" spans="1:1">
      <c r="A154" s="315" t="s">
        <v>3184</v>
      </c>
    </row>
    <row r="155" spans="1:1">
      <c r="A155" s="315" t="s">
        <v>3185</v>
      </c>
    </row>
    <row r="156" spans="1:1">
      <c r="A156" s="315" t="s">
        <v>3186</v>
      </c>
    </row>
    <row r="157" spans="1:1">
      <c r="A157" s="315" t="s">
        <v>1269</v>
      </c>
    </row>
    <row r="158" spans="1:1">
      <c r="A158" s="315" t="s">
        <v>3187</v>
      </c>
    </row>
    <row r="159" spans="1:1">
      <c r="A159" s="315" t="s">
        <v>3188</v>
      </c>
    </row>
  </sheetData>
  <autoFilter ref="A1:A159"/>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
  <sheetViews>
    <sheetView workbookViewId="0">
      <selection activeCell="G14" sqref="G14"/>
    </sheetView>
  </sheetViews>
  <sheetFormatPr defaultRowHeight="14.4"/>
  <cols>
    <col min="1" max="1" width="14.88671875" customWidth="1"/>
    <col min="2" max="2" width="14.5546875" customWidth="1"/>
    <col min="3" max="3" width="17.6640625" customWidth="1"/>
    <col min="4" max="4" width="25.88671875" customWidth="1"/>
    <col min="7" max="7" width="62.21875" customWidth="1"/>
    <col min="8" max="8" width="11.44140625" customWidth="1"/>
    <col min="12" max="12" width="10.6640625" customWidth="1"/>
  </cols>
  <sheetData>
    <row r="1" spans="1:14">
      <c r="A1" s="238" t="s">
        <v>3216</v>
      </c>
      <c r="B1" s="238" t="s">
        <v>3217</v>
      </c>
      <c r="C1" s="238" t="s">
        <v>633</v>
      </c>
      <c r="D1" s="238" t="s">
        <v>3218</v>
      </c>
      <c r="E1" s="238" t="s">
        <v>3219</v>
      </c>
      <c r="F1" s="238" t="s">
        <v>3220</v>
      </c>
      <c r="G1" s="238" t="s">
        <v>3221</v>
      </c>
      <c r="H1" s="238" t="s">
        <v>3222</v>
      </c>
      <c r="I1" s="238" t="s">
        <v>3223</v>
      </c>
      <c r="J1" s="238" t="s">
        <v>3224</v>
      </c>
      <c r="K1" s="238" t="s">
        <v>3225</v>
      </c>
      <c r="L1" s="238" t="s">
        <v>3226</v>
      </c>
      <c r="M1" s="238" t="s">
        <v>3227</v>
      </c>
      <c r="N1" s="238"/>
    </row>
    <row r="2" spans="1:14">
      <c r="A2" s="238">
        <v>100</v>
      </c>
      <c r="B2" s="238" t="s">
        <v>3271</v>
      </c>
      <c r="C2" s="238" t="s">
        <v>3286</v>
      </c>
      <c r="D2" s="238" t="s">
        <v>3291</v>
      </c>
      <c r="E2" s="238">
        <v>70</v>
      </c>
      <c r="F2" s="238">
        <v>-3</v>
      </c>
      <c r="G2" s="238" t="s">
        <v>3284</v>
      </c>
      <c r="H2" s="238">
        <v>1</v>
      </c>
      <c r="I2" s="238">
        <v>3</v>
      </c>
      <c r="J2" s="238">
        <v>3</v>
      </c>
      <c r="K2" s="238">
        <v>800</v>
      </c>
      <c r="L2" s="238">
        <v>50</v>
      </c>
      <c r="M2" s="238" t="s">
        <v>3228</v>
      </c>
      <c r="N2" s="238"/>
    </row>
    <row r="3" spans="1:14">
      <c r="A3" s="238">
        <v>2</v>
      </c>
      <c r="B3" s="238" t="s">
        <v>3271</v>
      </c>
      <c r="C3" s="238" t="s">
        <v>3287</v>
      </c>
      <c r="D3" s="238" t="s">
        <v>3292</v>
      </c>
      <c r="E3" s="238">
        <v>-40</v>
      </c>
      <c r="F3" s="238">
        <v>-78</v>
      </c>
      <c r="G3" s="238" t="s">
        <v>3306</v>
      </c>
      <c r="H3" s="238">
        <v>2</v>
      </c>
      <c r="I3" s="238">
        <v>2</v>
      </c>
      <c r="J3" s="238">
        <v>3</v>
      </c>
      <c r="K3" s="238">
        <v>1000</v>
      </c>
      <c r="L3" s="238">
        <v>50</v>
      </c>
      <c r="M3" s="238" t="s">
        <v>3228</v>
      </c>
      <c r="N3" s="238"/>
    </row>
    <row r="4" spans="1:14">
      <c r="A4" s="238">
        <v>3</v>
      </c>
      <c r="B4" s="238" t="s">
        <v>3271</v>
      </c>
      <c r="C4" s="238" t="s">
        <v>3288</v>
      </c>
      <c r="D4" s="238" t="s">
        <v>3293</v>
      </c>
      <c r="E4" s="238">
        <v>-108</v>
      </c>
      <c r="F4" s="238">
        <v>87</v>
      </c>
      <c r="G4" s="238" t="s">
        <v>3275</v>
      </c>
      <c r="H4" s="238">
        <v>3</v>
      </c>
      <c r="I4" s="238">
        <v>3</v>
      </c>
      <c r="J4" s="238">
        <v>3</v>
      </c>
      <c r="K4" s="238">
        <v>3700</v>
      </c>
      <c r="L4" s="238">
        <v>59</v>
      </c>
      <c r="M4" s="238" t="s">
        <v>3228</v>
      </c>
      <c r="N4" s="238"/>
    </row>
    <row r="5" spans="1:14">
      <c r="A5" s="238">
        <v>4</v>
      </c>
      <c r="B5" s="238" t="s">
        <v>3271</v>
      </c>
      <c r="C5" s="238" t="s">
        <v>3289</v>
      </c>
      <c r="D5" s="238" t="s">
        <v>3294</v>
      </c>
      <c r="E5" s="238">
        <v>175</v>
      </c>
      <c r="F5" s="238">
        <v>-83</v>
      </c>
      <c r="G5" s="238" t="s">
        <v>3275</v>
      </c>
      <c r="H5" s="238">
        <v>4</v>
      </c>
      <c r="I5" s="238">
        <v>3</v>
      </c>
      <c r="J5" s="238">
        <v>3</v>
      </c>
      <c r="K5" s="238">
        <v>3333</v>
      </c>
      <c r="L5" s="238">
        <v>59</v>
      </c>
      <c r="M5" s="238" t="s">
        <v>3228</v>
      </c>
      <c r="N5" s="238"/>
    </row>
    <row r="6" spans="1:14">
      <c r="A6" s="238">
        <v>5</v>
      </c>
      <c r="B6" s="238" t="s">
        <v>3271</v>
      </c>
      <c r="C6" s="238" t="s">
        <v>3290</v>
      </c>
      <c r="D6" s="238" t="s">
        <v>3295</v>
      </c>
      <c r="E6" s="238">
        <v>-222</v>
      </c>
      <c r="F6" s="238">
        <v>-195</v>
      </c>
      <c r="G6" s="238" t="s">
        <v>3281</v>
      </c>
      <c r="H6" s="238">
        <v>5</v>
      </c>
      <c r="I6" s="238">
        <v>3</v>
      </c>
      <c r="J6" s="238">
        <v>3</v>
      </c>
      <c r="K6" s="238">
        <v>3333</v>
      </c>
      <c r="L6" s="238">
        <v>59</v>
      </c>
      <c r="M6" s="238" t="s">
        <v>3228</v>
      </c>
      <c r="N6" s="238"/>
    </row>
    <row r="7" spans="1:14">
      <c r="A7" s="238"/>
      <c r="B7" s="238"/>
      <c r="C7" s="238"/>
      <c r="D7" s="238"/>
      <c r="E7" s="238"/>
      <c r="F7" s="238"/>
      <c r="G7" s="238"/>
      <c r="H7" s="238"/>
      <c r="I7" s="238"/>
      <c r="J7" s="238"/>
      <c r="K7" s="238"/>
      <c r="L7" s="238"/>
      <c r="M7" s="238"/>
      <c r="N7" s="238"/>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56</vt:i4>
      </vt:variant>
    </vt:vector>
  </HeadingPairs>
  <TitlesOfParts>
    <vt:vector size="56" baseType="lpstr">
      <vt:lpstr>Sheet7</vt:lpstr>
      <vt:lpstr>Sheet6</vt:lpstr>
      <vt:lpstr>经验增加方式</vt:lpstr>
      <vt:lpstr>技能属性分配</vt:lpstr>
      <vt:lpstr>酒馆升级表</vt:lpstr>
      <vt:lpstr>铁匠铺升级表</vt:lpstr>
      <vt:lpstr>铁匠铺</vt:lpstr>
      <vt:lpstr>自宅升级表</vt:lpstr>
      <vt:lpstr>主角晋级表</vt:lpstr>
      <vt:lpstr>扩展佣兵数量</vt:lpstr>
      <vt:lpstr>怪物站位规则</vt:lpstr>
      <vt:lpstr>怪物表</vt:lpstr>
      <vt:lpstr>怪物参数比例等级</vt:lpstr>
      <vt:lpstr>礼物表</vt:lpstr>
      <vt:lpstr>音乐声效表</vt:lpstr>
      <vt:lpstr>遇怪表</vt:lpstr>
      <vt:lpstr>订单可接数量表</vt:lpstr>
      <vt:lpstr>订单物品表</vt:lpstr>
      <vt:lpstr>物品出现概率表</vt:lpstr>
      <vt:lpstr>攻击公式备份</vt:lpstr>
      <vt:lpstr>技能表</vt:lpstr>
      <vt:lpstr>美术图量表</vt:lpstr>
      <vt:lpstr>人物表</vt:lpstr>
      <vt:lpstr>物品表</vt:lpstr>
      <vt:lpstr>装备表</vt:lpstr>
      <vt:lpstr>敏捷算法增长值</vt:lpstr>
      <vt:lpstr>攻击公式</vt:lpstr>
      <vt:lpstr>星级</vt:lpstr>
      <vt:lpstr>Sheet5</vt:lpstr>
      <vt:lpstr>佣兵-等级经验表</vt:lpstr>
      <vt:lpstr>主角初始</vt:lpstr>
      <vt:lpstr>佣兵-模型表</vt:lpstr>
      <vt:lpstr>佣兵-成长表</vt:lpstr>
      <vt:lpstr>名字名称表</vt:lpstr>
      <vt:lpstr>修炼表</vt:lpstr>
      <vt:lpstr>Sheet8</vt:lpstr>
      <vt:lpstr>职业参数比例等级参数</vt:lpstr>
      <vt:lpstr>培养数据</vt:lpstr>
      <vt:lpstr>培养数据基础</vt:lpstr>
      <vt:lpstr>Sheet4</vt:lpstr>
      <vt:lpstr>培养数值</vt:lpstr>
      <vt:lpstr>装备等级表</vt:lpstr>
      <vt:lpstr>装备</vt:lpstr>
      <vt:lpstr>店铺经验表</vt:lpstr>
      <vt:lpstr>技能参考</vt:lpstr>
      <vt:lpstr>Sheet1</vt:lpstr>
      <vt:lpstr>消耗与收入</vt:lpstr>
      <vt:lpstr>援攻技能条件</vt:lpstr>
      <vt:lpstr>订单NPC基础表</vt:lpstr>
      <vt:lpstr>订单NPC名称基础表</vt:lpstr>
      <vt:lpstr>Sheet3</vt:lpstr>
      <vt:lpstr>酒馆、自宅、铁匠铺升级</vt:lpstr>
      <vt:lpstr>解雇语句</vt:lpstr>
      <vt:lpstr>雇佣、解雇语句</vt:lpstr>
      <vt:lpstr>Sheet2</vt:lpstr>
      <vt:lpstr>佣兵派驻打工表</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dc:creator>
  <cp:lastModifiedBy>Eric</cp:lastModifiedBy>
  <dcterms:created xsi:type="dcterms:W3CDTF">2012-01-31T04:11:07Z</dcterms:created>
  <dcterms:modified xsi:type="dcterms:W3CDTF">2012-06-11T13:36:54Z</dcterms:modified>
</cp:coreProperties>
</file>